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168" yWindow="2280" windowWidth="19440" windowHeight="11328" tabRatio="782" firstSheet="1" activeTab="1"/>
  </bookViews>
  <sheets>
    <sheet name="R9_ChemParameters" sheetId="2" state="hidden" r:id="rId1"/>
    <sheet name="GW_RBTLs" sheetId="23" r:id="rId2"/>
    <sheet name="SW_RBTLs" sheetId="15" r:id="rId3"/>
    <sheet name="Table C-1 Exp Factors" sheetId="11" r:id="rId4"/>
    <sheet name="Child Res carc" sheetId="14" r:id="rId5"/>
    <sheet name="Child Res NC" sheetId="8" r:id="rId6"/>
    <sheet name="Adult Res carc" sheetId="18" r:id="rId7"/>
    <sheet name="Adult Res NC" sheetId="17" r:id="rId8"/>
    <sheet name="Comm Worker carc" sheetId="22" r:id="rId9"/>
    <sheet name="Comm Worker NC" sheetId="19" r:id="rId10"/>
    <sheet name="Rec carc" sheetId="24" r:id="rId11"/>
    <sheet name="Rec NC" sheetId="25" r:id="rId12"/>
    <sheet name="RSL_Composite" sheetId="3" r:id="rId13"/>
    <sheet name="ToxValues" sheetId="1" r:id="rId14"/>
    <sheet name="ChemParameters_ARBCA" sheetId="4" state="hidden" r:id="rId15"/>
    <sheet name="Fate&amp;Transport_ARBCA" sheetId="5" state="hidden" r:id="rId16"/>
    <sheet name="RAGsE_B.2" sheetId="6" state="hidden" r:id="rId17"/>
    <sheet name="inorg" sheetId="9" state="hidden" r:id="rId18"/>
    <sheet name="derm" sheetId="13" r:id="rId19"/>
    <sheet name="Derm Exp Vars" sheetId="12" state="hidden" r:id="rId20"/>
    <sheet name="RAGsE" sheetId="7" r:id="rId21"/>
    <sheet name="Composite" sheetId="26" r:id="rId22"/>
  </sheets>
  <definedNames>
    <definedName name="AF_adult">'Table C-1 Exp Factors'!$E$21</definedName>
    <definedName name="AF_child">'Table C-1 Exp Factors'!$G$21</definedName>
    <definedName name="AF_comm">'Table C-1 Exp Factors'!$I$21</definedName>
    <definedName name="AF_construction">'Table C-1 Exp Factors'!$K$21</definedName>
    <definedName name="AF_tres">'Table C-1 Exp Factors'!$M$21</definedName>
    <definedName name="ATc">'Table C-1 Exp Factors'!$E$8</definedName>
    <definedName name="ATnc_adult">'Table C-1 Exp Factors'!$E$9</definedName>
    <definedName name="ATnc_child">'Table C-1 Exp Factors'!$G$9</definedName>
    <definedName name="ATnc_comm">'Table C-1 Exp Factors'!$I$9</definedName>
    <definedName name="ATnc_construction">'Table C-1 Exp Factors'!$K$9</definedName>
    <definedName name="ATnc_rec">'Table C-1 Exp Factors'!$M$9</definedName>
    <definedName name="B">'Child Res carc'!$AA$6:$AA$285</definedName>
    <definedName name="BW_adult">'Table C-1 Exp Factors'!$E$10</definedName>
    <definedName name="BW_child">'Table C-1 Exp Factors'!$G$10</definedName>
    <definedName name="BW_tres">'Table C-1 Exp Factors'!$M$10</definedName>
    <definedName name="CSFo">ToxValues!$I:$I</definedName>
    <definedName name="DA_event" localSheetId="9">'Comm Worker NC'!#REF!</definedName>
    <definedName name="DA_event" localSheetId="11">'Rec NC'!$X$6:$X$284</definedName>
    <definedName name="DA_event">'Child Res NC'!$X$6:$X$284</definedName>
    <definedName name="DA_event_adult_nc" localSheetId="7">'Adult Res NC'!$X$6:$X$284</definedName>
    <definedName name="DA_event_adult_nc" localSheetId="9">'Comm Worker NC'!#REF!</definedName>
    <definedName name="DA_event_carc" localSheetId="7">'Adult Res NC'!$T$6:$T$284</definedName>
    <definedName name="DA_event_carc" localSheetId="4">'Child Res carc'!$W$6:$W$284</definedName>
    <definedName name="DA_event_carc" localSheetId="8">'Comm Worker carc'!#REF!</definedName>
    <definedName name="DA_event_carc" localSheetId="9">'Comm Worker NC'!#REF!</definedName>
    <definedName name="DA_event_carc" localSheetId="1">GW_RBTLs!$Y$6:$Y$284</definedName>
    <definedName name="DA_event_carc" localSheetId="10">'Rec carc'!$R$6:$R$284</definedName>
    <definedName name="DA_event_carc" localSheetId="11">'Rec NC'!$T$6:$T$284</definedName>
    <definedName name="DA_event_carc">'Child Res carc'!$W$6:$W$285</definedName>
    <definedName name="DA_event_child_res_carc" localSheetId="10">'Rec carc'!$R$6:$R$285</definedName>
    <definedName name="DA_event_child_res_carc">'Child Res carc'!$W$6:$W$285</definedName>
    <definedName name="DA_event_nc" localSheetId="7">'Adult Res NC'!$X$6:$X$285</definedName>
    <definedName name="DA_event_res_carc_adult" localSheetId="6">'Adult Res carc'!$AG$6:$AG$284</definedName>
    <definedName name="DA_event_res_carc_adult" localSheetId="8">'Comm Worker carc'!$O$6:$O$284</definedName>
    <definedName name="DA_event_res_carc_adult" localSheetId="10">'Rec carc'!$AB$6:$AB$284</definedName>
    <definedName name="DAevent_carc_adult">'Adult Res carc'!$AG$6:$AG$285</definedName>
    <definedName name="DAevent_comm_carc">'Comm Worker carc'!#REF!</definedName>
    <definedName name="DAevent_comm_nc">'Comm Worker NC'!#REF!</definedName>
    <definedName name="DAevent_cons_carc">#REF!</definedName>
    <definedName name="DAevent_cons_nc">#REF!</definedName>
    <definedName name="DAevent_nc_child">'Child Res NC'!$X$6:$X$285</definedName>
    <definedName name="DAevent_res_carc_adult">'Adult Res carc'!$AG$6:$AG$285</definedName>
    <definedName name="ED_adult">'Table C-1 Exp Factors'!$E$11</definedName>
    <definedName name="ED_child">'Table C-1 Exp Factors'!$G$11</definedName>
    <definedName name="ED_comm">'Table C-1 Exp Factors'!$I$11</definedName>
    <definedName name="ED_construction">'Table C-1 Exp Factors'!$K$11</definedName>
    <definedName name="ED_tres">'Table C-1 Exp Factors'!$M$11</definedName>
    <definedName name="EF_adult">'Table C-1 Exp Factors'!$E$23</definedName>
    <definedName name="EF_child">'Table C-1 Exp Factors'!$G$23</definedName>
    <definedName name="EF_comm">'Table C-1 Exp Factors'!$I$23</definedName>
    <definedName name="EF_cons">'Table C-1 Exp Factors'!$K$34</definedName>
    <definedName name="EF_construction">'Table C-1 Exp Factors'!$K$23</definedName>
    <definedName name="EF_tres">'Table C-1 Exp Factors'!$M$23</definedName>
    <definedName name="EFcomm">'Table C-1 Exp Factors'!$I$34</definedName>
    <definedName name="EFcons">'Table C-1 Exp Factors'!$K$34</definedName>
    <definedName name="ELCR">'Table C-1 Exp Factors'!$E$6</definedName>
    <definedName name="ET_adult">'Table C-1 Exp Factors'!$E$31</definedName>
    <definedName name="ET_child">'Table C-1 Exp Factors'!$G$31</definedName>
    <definedName name="ET_comm">'Table C-1 Exp Factors'!$I$31</definedName>
    <definedName name="ET_construction">'Table C-1 Exp Factors'!$K$31</definedName>
    <definedName name="ET_rec">'Table C-1 Exp Factors'!$M$42</definedName>
    <definedName name="ETrec">'Table C-1 Exp Factors'!$M$42</definedName>
    <definedName name="EvF_adult">'Table C-1 Exp Factors'!$E$32</definedName>
    <definedName name="EvF_child">'Table C-1 Exp Factors'!$G$32</definedName>
    <definedName name="EvF_comm">'Table C-1 Exp Factors'!$I$32</definedName>
    <definedName name="EvF_construction">'Table C-1 Exp Factors'!$K$32</definedName>
    <definedName name="GIabs">ToxValues!$H:$H</definedName>
    <definedName name="GroupA" localSheetId="7">'Adult Res NC'!$T$6:$T$242</definedName>
    <definedName name="GroupA" localSheetId="9">'Comm Worker NC'!#REF!</definedName>
    <definedName name="GroupA" localSheetId="11">'Rec NC'!$T$6:$T$242</definedName>
    <definedName name="GroupA">'Child Res NC'!$T$6:$T$242</definedName>
    <definedName name="groupB" localSheetId="7">'Adult Res NC'!$S$6:$S$242</definedName>
    <definedName name="groupB" localSheetId="9">'Comm Worker NC'!#REF!</definedName>
    <definedName name="groupB" localSheetId="11">'Rec NC'!$S$6:$S$242</definedName>
    <definedName name="groupB">'Child Res NC'!$S$6:$S$242</definedName>
    <definedName name="HQ">'Table C-1 Exp Factors'!$E$7</definedName>
    <definedName name="Inh_construction">'Table C-1 Exp Factors'!#REF!</definedName>
    <definedName name="IRs_adult">'Table C-1 Exp Factors'!$E$20</definedName>
    <definedName name="IRs_child">'Table C-1 Exp Factors'!$G$20</definedName>
    <definedName name="IRs_comm">'Table C-1 Exp Factors'!$I$20</definedName>
    <definedName name="IRs_construction">'Table C-1 Exp Factors'!$K$20</definedName>
    <definedName name="IRs_tress">'Table C-1 Exp Factors'!$M$20</definedName>
    <definedName name="IRw_adult">'Table C-1 Exp Factors'!$E$30</definedName>
    <definedName name="IRw_child">'Table C-1 Exp Factors'!$G$30</definedName>
    <definedName name="IRw_comm">'Table C-1 Exp Factors'!$I$30</definedName>
    <definedName name="IRw_construction">'Table C-1 Exp Factors'!$K$30</definedName>
    <definedName name="IRw_rec">'Table C-1 Exp Factors'!$M$41</definedName>
    <definedName name="IUR" localSheetId="7">'Adult Res NC'!$AF$6:$AF$82</definedName>
    <definedName name="IUR" localSheetId="9">'Comm Worker NC'!#REF!</definedName>
    <definedName name="IUR" localSheetId="11">'Rec NC'!$AF$6:$AF$82</definedName>
    <definedName name="IUR">'Child Res NC'!$AF$6:$AF$82</definedName>
    <definedName name="k">'Table C-1 Exp Factors'!$E$35</definedName>
    <definedName name="Kp" localSheetId="6">'Adult Res carc'!$AI:$AI</definedName>
    <definedName name="Kp" localSheetId="7">'Adult Res NC'!$Z:$Z</definedName>
    <definedName name="Kp" localSheetId="4">'Child Res carc'!$Y:$Y</definedName>
    <definedName name="Kp" localSheetId="8">'Comm Worker carc'!#REF!</definedName>
    <definedName name="Kp" localSheetId="9">'Comm Worker NC'!#REF!</definedName>
    <definedName name="Kp" localSheetId="1">GW_RBTLs!$AA:$AA</definedName>
    <definedName name="Kp" localSheetId="10">'Rec carc'!$T:$T</definedName>
    <definedName name="Kp" localSheetId="11">'Rec NC'!$Z:$Z</definedName>
    <definedName name="Kp" localSheetId="2">SW_RBTLs!#REF!</definedName>
    <definedName name="Kp">'Child Res NC'!$Z:$Z</definedName>
    <definedName name="mut_derm_gw">'Table C-1 Exp Factors'!$E$37</definedName>
    <definedName name="mut_ing_res_gw">'Table C-1 Exp Factors'!$E$36</definedName>
    <definedName name="mut_res_derm">'Table C-1 Exp Factors'!$G$27</definedName>
    <definedName name="mut_VSM">'Table C-1 Exp Factors'!$E$38</definedName>
    <definedName name="MW" localSheetId="6">'Adult Res carc'!$AJ:$AJ</definedName>
    <definedName name="MW" localSheetId="7">'Adult Res NC'!$AA:$AA</definedName>
    <definedName name="MW" localSheetId="4">'Child Res carc'!$Z:$Z</definedName>
    <definedName name="MW" localSheetId="8">'Comm Worker carc'!#REF!</definedName>
    <definedName name="MW" localSheetId="9">'Comm Worker NC'!#REF!</definedName>
    <definedName name="MW" localSheetId="1">GW_RBTLs!$AB:$AB</definedName>
    <definedName name="MW" localSheetId="10">'Rec carc'!$U:$U</definedName>
    <definedName name="MW" localSheetId="11">'Rec NC'!$AA:$AA</definedName>
    <definedName name="MW" localSheetId="2">SW_RBTLs!$J:$J</definedName>
    <definedName name="MW">'Child Res NC'!$AA:$AA</definedName>
    <definedName name="_xlnm.Print_Area" localSheetId="4">'Child Res carc'!$A$1:$AI$285</definedName>
    <definedName name="_xlnm.Print_Area" localSheetId="8">'Comm Worker carc'!$A$1:$O$285</definedName>
    <definedName name="_xlnm.Print_Area" localSheetId="15">'Fate&amp;Transport_ARBCA'!$A$1:$D$81</definedName>
    <definedName name="_xlnm.Print_Area" localSheetId="10">'Rec carc'!$A$1:$AD$286</definedName>
    <definedName name="_xlnm.Print_Area" localSheetId="3">'Table C-1 Exp Factors'!$A$1:$N$74</definedName>
    <definedName name="_xlnm.Print_Titles" localSheetId="6">'Adult Res carc'!$2:$3</definedName>
    <definedName name="_xlnm.Print_Titles" localSheetId="7">'Adult Res NC'!$2:$3</definedName>
    <definedName name="_xlnm.Print_Titles" localSheetId="14">ChemParameters_ARBCA!$1:$2</definedName>
    <definedName name="_xlnm.Print_Titles" localSheetId="4">'Child Res carc'!$2:$3</definedName>
    <definedName name="_xlnm.Print_Titles" localSheetId="5">'Child Res NC'!$2:$3</definedName>
    <definedName name="_xlnm.Print_Titles" localSheetId="8">'Comm Worker carc'!$2:$3</definedName>
    <definedName name="_xlnm.Print_Titles" localSheetId="9">'Comm Worker NC'!$2:$3</definedName>
    <definedName name="_xlnm.Print_Titles" localSheetId="1">GW_RBTLs!$1:$5</definedName>
    <definedName name="_xlnm.Print_Titles" localSheetId="10">'Rec carc'!$2:$3</definedName>
    <definedName name="_xlnm.Print_Titles" localSheetId="11">'Rec NC'!$2:$3</definedName>
    <definedName name="_xlnm.Print_Titles" localSheetId="2">SW_RBTLs!$1:$5</definedName>
    <definedName name="_xlnm.Print_Titles" localSheetId="3">'Table C-1 Exp Factors'!$1:$4</definedName>
    <definedName name="_xlnm.Print_Titles" localSheetId="13">ToxValues!$1:$3</definedName>
    <definedName name="rbtl">'Table C-1 Exp Factors'!$I$24</definedName>
    <definedName name="RBTL_adult_res_nc" localSheetId="9">'Comm Worker NC'!$G$6:$G$285</definedName>
    <definedName name="RBTL_adult_res_nc" localSheetId="11">'Rec NC'!$G$6:$G$285</definedName>
    <definedName name="RBTL_adult_res_nc">'Adult Res NC'!$G$6:$G$285</definedName>
    <definedName name="RBTL_gw" localSheetId="6">'Adult Res carc'!$AA:$AA</definedName>
    <definedName name="RBTL_gw" localSheetId="7">'Adult Res NC'!#REF!</definedName>
    <definedName name="RBTL_gw" localSheetId="4">'Child Res carc'!$Q:$Q</definedName>
    <definedName name="RBTL_gw" localSheetId="8">'Comm Worker carc'!#REF!</definedName>
    <definedName name="RBTL_gw" localSheetId="9">'Comm Worker NC'!#REF!</definedName>
    <definedName name="RBTL_gw" localSheetId="1">GW_RBTLs!$R:$R</definedName>
    <definedName name="RBTL_gw" localSheetId="10">'Rec carc'!$L:$L</definedName>
    <definedName name="RBTL_gw" localSheetId="11">'Rec NC'!#REF!</definedName>
    <definedName name="RBTL_gw" localSheetId="2">SW_RBTLs!#REF!</definedName>
    <definedName name="RBTL_gw">'Child Res NC'!#REF!</definedName>
    <definedName name="RBTL_GW_child_res_carc" localSheetId="8">'Comm Worker carc'!$G$6:$G$285</definedName>
    <definedName name="RBTL_GW_child_res_carc" localSheetId="10">'Rec carc'!$G$6:$G$285</definedName>
    <definedName name="RBTL_GW_child_res_carc">'Child Res carc'!$G$6:$G$285</definedName>
    <definedName name="RBTL_GW_nc" localSheetId="7">'Adult Res NC'!$G$6:$G$285</definedName>
    <definedName name="RBTL_GW_nc" localSheetId="9">'Comm Worker NC'!$G$6:$G$285</definedName>
    <definedName name="RBTL_GW_nc" localSheetId="11">'Rec NC'!$G$6:$G$285</definedName>
    <definedName name="RBTL_GW_nc">'Child Res NC'!$G$6:$G$285</definedName>
    <definedName name="RBTL_GW_res_mut">'Adult Res carc'!$G$6:$G$285</definedName>
    <definedName name="RBTL_res_adult_carc">'Adult Res carc'!$Q$6:$Q$285</definedName>
    <definedName name="RBTL_res_adult_nc" localSheetId="9">'Comm Worker NC'!$G$6:$G$285</definedName>
    <definedName name="RBTL_res_adult_nc" localSheetId="11">'Rec NC'!$G$6:$G$285</definedName>
    <definedName name="RBTL_res_adult_nc">'Adult Res NC'!$G$6:$G$285</definedName>
    <definedName name="RBTL_res_child_carc" localSheetId="8">'Comm Worker carc'!$G$6:$G$285</definedName>
    <definedName name="RBTL_res_child_carc" localSheetId="10">'Rec carc'!$G$6:$G$287</definedName>
    <definedName name="RBTL_res_child_carc">'Child Res carc'!$G$6:$G$287</definedName>
    <definedName name="RBTL_res_child_nc">'Child Res NC'!$G$6:$G$285</definedName>
    <definedName name="RfC" localSheetId="7">'Adult Res NC'!$AF$6:$AF$86</definedName>
    <definedName name="RfC" localSheetId="9">'Comm Worker NC'!#REF!</definedName>
    <definedName name="RfC" localSheetId="11">'Rec NC'!$AF$6:$AF$86</definedName>
    <definedName name="RfC">'Child Res NC'!$AF$6:$AF$86</definedName>
    <definedName name="RfDd">ToxValues!$G:$G</definedName>
    <definedName name="RfDo">ToxValues!$E:$E</definedName>
    <definedName name="SA_adultGW">'Table C-1 Exp Factors'!$E$33</definedName>
    <definedName name="SA_childGW">'Table C-1 Exp Factors'!$G$33</definedName>
    <definedName name="SA_commGW">'Table C-1 Exp Factors'!$I$33</definedName>
    <definedName name="SA_consGW">'Table C-1 Exp Factors'!$K$33</definedName>
    <definedName name="SA_maintGW">'Table C-1 Exp Factors'!$K$33</definedName>
    <definedName name="SA_tres">'Table C-1 Exp Factors'!$M$48</definedName>
    <definedName name="SA_worker_water">'Table C-1 Exp Factors'!$I$33</definedName>
    <definedName name="SAs_adult">'Table C-1 Exp Factors'!$E$22</definedName>
    <definedName name="SAs_child">'Table C-1 Exp Factors'!$G$22</definedName>
    <definedName name="SAw_adult">'Table C-1 Exp Factors'!$E$33</definedName>
    <definedName name="SAw_child">'Table C-1 Exp Factors'!$G$33</definedName>
    <definedName name="SAw_comm">'Table C-1 Exp Factors'!$I$33</definedName>
    <definedName name="SAw_construction">'Table C-1 Exp Factors'!$K$33</definedName>
    <definedName name="SFd">ToxValues!$L$4:$L$283</definedName>
    <definedName name="SFo" localSheetId="6">'Adult Res carc'!$AP$6:$AP$285</definedName>
    <definedName name="SFo" localSheetId="8">'Comm Worker carc'!$N$6:$N$285</definedName>
    <definedName name="SFo" localSheetId="10">'Rec carc'!$AA$6:$AA$285</definedName>
    <definedName name="SFo">'Child Res carc'!$AF$6:$AF$285</definedName>
    <definedName name="t_star" localSheetId="6">'Adult Res carc'!$AM:$AM</definedName>
    <definedName name="t_star" localSheetId="7">'Adult Res NC'!$AD:$AD</definedName>
    <definedName name="t_star" localSheetId="4">'Child Res carc'!$AC:$AC</definedName>
    <definedName name="t_star" localSheetId="8">'Comm Worker carc'!#REF!</definedName>
    <definedName name="t_star" localSheetId="9">'Comm Worker NC'!#REF!</definedName>
    <definedName name="t_star" localSheetId="1">GW_RBTLs!$AE:$AE</definedName>
    <definedName name="t_star" localSheetId="10">'Rec carc'!$X:$X</definedName>
    <definedName name="t_star" localSheetId="11">'Rec NC'!$AD:$AD</definedName>
    <definedName name="t_star" localSheetId="2">SW_RBTLs!$M:$M</definedName>
    <definedName name="t_star">'Child Res NC'!$AD:$AD</definedName>
    <definedName name="tao_event" localSheetId="6">'Adult Res carc'!$AL:$AL</definedName>
    <definedName name="tao_event" localSheetId="7">'Adult Res NC'!$AC:$AC</definedName>
    <definedName name="tao_event" localSheetId="4">'Child Res carc'!$AB:$AB</definedName>
    <definedName name="tao_event" localSheetId="8">'Comm Worker carc'!#REF!</definedName>
    <definedName name="tao_event" localSheetId="9">'Comm Worker NC'!#REF!</definedName>
    <definedName name="tao_event" localSheetId="1">GW_RBTLs!$AD:$AD</definedName>
    <definedName name="tao_event" localSheetId="10">'Rec carc'!$W:$W</definedName>
    <definedName name="tao_event" localSheetId="11">'Rec NC'!$AC:$AC</definedName>
    <definedName name="tao_event" localSheetId="2">SW_RBTLs!$L:$L</definedName>
    <definedName name="tao_event">'Child Res NC'!$AC:$AC</definedName>
    <definedName name="taoevent">'Child Res carc'!$AB$6:$AB$285</definedName>
    <definedName name="tevent">'Child Res carc'!$AB$6:$AB$285</definedName>
    <definedName name="tstar">'Child Res carc'!$AC$6:$AC$285</definedName>
    <definedName name="tsteadystate_adult" localSheetId="6">'Table C-1 Exp Factors'!#REF!</definedName>
    <definedName name="tsteadystate_adult" localSheetId="7">'Table C-1 Exp Factors'!#REF!</definedName>
    <definedName name="tsteadystate_adult" localSheetId="4">'Table C-1 Exp Factors'!#REF!</definedName>
    <definedName name="tsteadystate_adult" localSheetId="8">'Table C-1 Exp Factors'!#REF!</definedName>
    <definedName name="tsteadystate_adult" localSheetId="9">'Table C-1 Exp Factors'!#REF!</definedName>
    <definedName name="tsteadystate_adult" localSheetId="1">'Table C-1 Exp Factors'!#REF!</definedName>
    <definedName name="tsteadystate_adult" localSheetId="10">'Table C-1 Exp Factors'!#REF!</definedName>
    <definedName name="tsteadystate_adult" localSheetId="11">'Table C-1 Exp Factors'!#REF!</definedName>
    <definedName name="tsteadystate_adult" localSheetId="2">'Table C-1 Exp Factors'!#REF!</definedName>
    <definedName name="tsteadystate_adult">'Table C-1 Exp Factors'!#REF!</definedName>
    <definedName name="tsteadystate_cons" localSheetId="6">'Table C-1 Exp Factors'!#REF!</definedName>
    <definedName name="tsteadystate_cons" localSheetId="7">'Table C-1 Exp Factors'!#REF!</definedName>
    <definedName name="tsteadystate_cons" localSheetId="4">'Table C-1 Exp Factors'!#REF!</definedName>
    <definedName name="tsteadystate_cons" localSheetId="8">'Table C-1 Exp Factors'!#REF!</definedName>
    <definedName name="tsteadystate_cons" localSheetId="9">'Table C-1 Exp Factors'!#REF!</definedName>
    <definedName name="tsteadystate_cons" localSheetId="1">'Table C-1 Exp Factors'!#REF!</definedName>
    <definedName name="tsteadystate_cons" localSheetId="10">'Table C-1 Exp Factors'!#REF!</definedName>
    <definedName name="tsteadystate_cons" localSheetId="11">'Table C-1 Exp Factors'!#REF!</definedName>
    <definedName name="tsteadystate_cons" localSheetId="2">'Table C-1 Exp Factors'!#REF!</definedName>
    <definedName name="tsteadystate_cons">'Table C-1 Exp Factors'!#REF!</definedName>
    <definedName name="tsteadystate_maint" localSheetId="6">'Table C-1 Exp Factors'!#REF!</definedName>
    <definedName name="tsteadystate_maint" localSheetId="7">'Table C-1 Exp Factors'!#REF!</definedName>
    <definedName name="tsteadystate_maint" localSheetId="4">'Table C-1 Exp Factors'!#REF!</definedName>
    <definedName name="tsteadystate_maint" localSheetId="8">'Table C-1 Exp Factors'!#REF!</definedName>
    <definedName name="tsteadystate_maint" localSheetId="9">'Table C-1 Exp Factors'!#REF!</definedName>
    <definedName name="tsteadystate_maint" localSheetId="1">'Table C-1 Exp Factors'!#REF!</definedName>
    <definedName name="tsteadystate_maint" localSheetId="10">'Table C-1 Exp Factors'!#REF!</definedName>
    <definedName name="tsteadystate_maint" localSheetId="11">'Table C-1 Exp Factors'!#REF!</definedName>
    <definedName name="tsteadystate_maint" localSheetId="2">'Table C-1 Exp Factors'!#REF!</definedName>
    <definedName name="tsteadystate_maint">'Table C-1 Exp Factors'!#REF!</definedName>
  </definedNames>
  <calcPr calcId="145621"/>
</workbook>
</file>

<file path=xl/calcChain.xml><?xml version="1.0" encoding="utf-8"?>
<calcChain xmlns="http://schemas.openxmlformats.org/spreadsheetml/2006/main">
  <c r="J286" i="24" l="1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L76" i="23" l="1"/>
  <c r="L79" i="23"/>
  <c r="X7" i="17" l="1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6" i="17"/>
  <c r="M286" i="24"/>
  <c r="H36" i="13" l="1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5" i="13"/>
  <c r="H6" i="13"/>
  <c r="H7" i="13"/>
  <c r="H8" i="13"/>
  <c r="H9" i="13"/>
  <c r="H10" i="13"/>
  <c r="H11" i="13"/>
  <c r="H12" i="13"/>
  <c r="H13" i="13"/>
  <c r="H14" i="13"/>
  <c r="H4" i="1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6" i="3"/>
  <c r="L240" i="13" l="1"/>
  <c r="K240" i="13"/>
  <c r="J240" i="13"/>
  <c r="I240" i="13"/>
  <c r="L239" i="13"/>
  <c r="K239" i="13"/>
  <c r="J239" i="13"/>
  <c r="I239" i="13"/>
  <c r="L238" i="13"/>
  <c r="K238" i="13"/>
  <c r="J238" i="13"/>
  <c r="I238" i="13"/>
  <c r="L237" i="13"/>
  <c r="K237" i="13"/>
  <c r="J237" i="13"/>
  <c r="I237" i="13"/>
  <c r="L236" i="13"/>
  <c r="K236" i="13"/>
  <c r="J236" i="13"/>
  <c r="I236" i="13"/>
  <c r="L235" i="13"/>
  <c r="K235" i="13"/>
  <c r="J235" i="13"/>
  <c r="I235" i="13"/>
  <c r="L234" i="13"/>
  <c r="K234" i="13"/>
  <c r="J234" i="13"/>
  <c r="I234" i="13"/>
  <c r="L233" i="13"/>
  <c r="K233" i="13"/>
  <c r="J233" i="13"/>
  <c r="I233" i="13"/>
  <c r="L232" i="13"/>
  <c r="K232" i="13"/>
  <c r="J232" i="13"/>
  <c r="I232" i="13"/>
  <c r="L231" i="13"/>
  <c r="K231" i="13"/>
  <c r="J231" i="13"/>
  <c r="I231" i="13"/>
  <c r="L230" i="13"/>
  <c r="K230" i="13"/>
  <c r="J230" i="13"/>
  <c r="I230" i="13"/>
  <c r="L229" i="13"/>
  <c r="K229" i="13"/>
  <c r="J229" i="13"/>
  <c r="I229" i="13"/>
  <c r="L228" i="13"/>
  <c r="K228" i="13"/>
  <c r="J228" i="13"/>
  <c r="I228" i="13"/>
  <c r="L227" i="13"/>
  <c r="K227" i="13"/>
  <c r="J227" i="13"/>
  <c r="I227" i="13"/>
  <c r="L226" i="13"/>
  <c r="K226" i="13"/>
  <c r="J226" i="13"/>
  <c r="I226" i="13"/>
  <c r="L225" i="13"/>
  <c r="K225" i="13"/>
  <c r="J225" i="13"/>
  <c r="I225" i="13"/>
  <c r="L224" i="13"/>
  <c r="K224" i="13"/>
  <c r="J224" i="13"/>
  <c r="I224" i="13"/>
  <c r="L223" i="13"/>
  <c r="K223" i="13"/>
  <c r="J223" i="13"/>
  <c r="I223" i="13"/>
  <c r="L222" i="13"/>
  <c r="K222" i="13"/>
  <c r="J222" i="13"/>
  <c r="I222" i="13"/>
  <c r="L221" i="13"/>
  <c r="K221" i="13"/>
  <c r="J221" i="13"/>
  <c r="I221" i="13"/>
  <c r="L220" i="13"/>
  <c r="K220" i="13"/>
  <c r="J220" i="13"/>
  <c r="I220" i="13"/>
  <c r="L219" i="13"/>
  <c r="K219" i="13"/>
  <c r="J219" i="13"/>
  <c r="I219" i="13"/>
  <c r="L218" i="13"/>
  <c r="K218" i="13"/>
  <c r="J218" i="13"/>
  <c r="I218" i="13"/>
  <c r="L217" i="13"/>
  <c r="K217" i="13"/>
  <c r="J217" i="13"/>
  <c r="I217" i="13"/>
  <c r="L216" i="13"/>
  <c r="K216" i="13"/>
  <c r="J216" i="13"/>
  <c r="I216" i="13"/>
  <c r="L215" i="13"/>
  <c r="K215" i="13"/>
  <c r="J215" i="13"/>
  <c r="I215" i="13"/>
  <c r="L214" i="13"/>
  <c r="K214" i="13"/>
  <c r="J214" i="13"/>
  <c r="I214" i="13"/>
  <c r="L213" i="13"/>
  <c r="K213" i="13"/>
  <c r="J213" i="13"/>
  <c r="I213" i="13"/>
  <c r="L212" i="13"/>
  <c r="K212" i="13"/>
  <c r="J212" i="13"/>
  <c r="I212" i="13"/>
  <c r="L211" i="13"/>
  <c r="K211" i="13"/>
  <c r="J211" i="13"/>
  <c r="I211" i="13"/>
  <c r="L210" i="13"/>
  <c r="K210" i="13"/>
  <c r="J210" i="13"/>
  <c r="I210" i="13"/>
  <c r="L209" i="13"/>
  <c r="K209" i="13"/>
  <c r="J209" i="13"/>
  <c r="I209" i="13"/>
  <c r="L208" i="13"/>
  <c r="K208" i="13"/>
  <c r="J208" i="13"/>
  <c r="I208" i="13"/>
  <c r="L207" i="13"/>
  <c r="K207" i="13"/>
  <c r="J207" i="13"/>
  <c r="I207" i="13"/>
  <c r="L206" i="13"/>
  <c r="K206" i="13"/>
  <c r="J206" i="13"/>
  <c r="I206" i="13"/>
  <c r="L205" i="13"/>
  <c r="K205" i="13"/>
  <c r="J205" i="13"/>
  <c r="I205" i="13"/>
  <c r="L204" i="13"/>
  <c r="K204" i="13"/>
  <c r="J204" i="13"/>
  <c r="I204" i="13"/>
  <c r="L203" i="13"/>
  <c r="K203" i="13"/>
  <c r="J203" i="13"/>
  <c r="I203" i="13"/>
  <c r="L202" i="13"/>
  <c r="K202" i="13"/>
  <c r="J202" i="13"/>
  <c r="I202" i="13"/>
  <c r="L201" i="13"/>
  <c r="K201" i="13"/>
  <c r="J201" i="13"/>
  <c r="I201" i="13"/>
  <c r="L200" i="13"/>
  <c r="K200" i="13"/>
  <c r="J200" i="13"/>
  <c r="I200" i="13"/>
  <c r="L199" i="13"/>
  <c r="K199" i="13"/>
  <c r="J199" i="13"/>
  <c r="I199" i="13"/>
  <c r="L198" i="13"/>
  <c r="K198" i="13"/>
  <c r="J198" i="13"/>
  <c r="I198" i="13"/>
  <c r="L197" i="13"/>
  <c r="K197" i="13"/>
  <c r="J197" i="13"/>
  <c r="I197" i="13"/>
  <c r="L196" i="13"/>
  <c r="K196" i="13"/>
  <c r="J196" i="13"/>
  <c r="I196" i="13"/>
  <c r="L195" i="13"/>
  <c r="K195" i="13"/>
  <c r="J195" i="13"/>
  <c r="I195" i="13"/>
  <c r="L194" i="13"/>
  <c r="K194" i="13"/>
  <c r="J194" i="13"/>
  <c r="I194" i="13"/>
  <c r="L193" i="13"/>
  <c r="K193" i="13"/>
  <c r="J193" i="13"/>
  <c r="I193" i="13"/>
  <c r="L192" i="13"/>
  <c r="K192" i="13"/>
  <c r="J192" i="13"/>
  <c r="I192" i="13"/>
  <c r="L191" i="13"/>
  <c r="K191" i="13"/>
  <c r="J191" i="13"/>
  <c r="I191" i="13"/>
  <c r="L190" i="13"/>
  <c r="K190" i="13"/>
  <c r="J190" i="13"/>
  <c r="I190" i="13"/>
  <c r="L189" i="13"/>
  <c r="K189" i="13"/>
  <c r="J189" i="13"/>
  <c r="I189" i="13"/>
  <c r="L188" i="13"/>
  <c r="K188" i="13"/>
  <c r="J188" i="13"/>
  <c r="I188" i="13"/>
  <c r="L187" i="13"/>
  <c r="K187" i="13"/>
  <c r="J187" i="13"/>
  <c r="I187" i="13"/>
  <c r="L186" i="13"/>
  <c r="K186" i="13"/>
  <c r="J186" i="13"/>
  <c r="I186" i="13"/>
  <c r="L185" i="13"/>
  <c r="K185" i="13"/>
  <c r="J185" i="13"/>
  <c r="I185" i="13"/>
  <c r="L184" i="13"/>
  <c r="K184" i="13"/>
  <c r="J184" i="13"/>
  <c r="I184" i="13"/>
  <c r="L183" i="13"/>
  <c r="K183" i="13"/>
  <c r="J183" i="13"/>
  <c r="I183" i="13"/>
  <c r="L182" i="13"/>
  <c r="K182" i="13"/>
  <c r="J182" i="13"/>
  <c r="I182" i="13"/>
  <c r="L181" i="13"/>
  <c r="K181" i="13"/>
  <c r="J181" i="13"/>
  <c r="I181" i="13"/>
  <c r="L180" i="13"/>
  <c r="K180" i="13"/>
  <c r="J180" i="13"/>
  <c r="I180" i="13"/>
  <c r="L179" i="13"/>
  <c r="K179" i="13"/>
  <c r="J179" i="13"/>
  <c r="I179" i="13"/>
  <c r="L178" i="13"/>
  <c r="K178" i="13"/>
  <c r="J178" i="13"/>
  <c r="I178" i="13"/>
  <c r="L177" i="13"/>
  <c r="K177" i="13"/>
  <c r="J177" i="13"/>
  <c r="I177" i="13"/>
  <c r="L176" i="13"/>
  <c r="K176" i="13"/>
  <c r="J176" i="13"/>
  <c r="I176" i="13"/>
  <c r="L175" i="13"/>
  <c r="K175" i="13"/>
  <c r="J175" i="13"/>
  <c r="I175" i="13"/>
  <c r="L174" i="13"/>
  <c r="K174" i="13"/>
  <c r="J174" i="13"/>
  <c r="I174" i="13"/>
  <c r="L173" i="13"/>
  <c r="K173" i="13"/>
  <c r="J173" i="13"/>
  <c r="I173" i="13"/>
  <c r="L172" i="13"/>
  <c r="K172" i="13"/>
  <c r="J172" i="13"/>
  <c r="I172" i="13"/>
  <c r="L171" i="13"/>
  <c r="K171" i="13"/>
  <c r="J171" i="13"/>
  <c r="I171" i="13"/>
  <c r="L170" i="13"/>
  <c r="K170" i="13"/>
  <c r="J170" i="13"/>
  <c r="I170" i="13"/>
  <c r="L169" i="13"/>
  <c r="K169" i="13"/>
  <c r="J169" i="13"/>
  <c r="I169" i="13"/>
  <c r="L168" i="13"/>
  <c r="K168" i="13"/>
  <c r="J168" i="13"/>
  <c r="I168" i="13"/>
  <c r="L167" i="13"/>
  <c r="K167" i="13"/>
  <c r="J167" i="13"/>
  <c r="I167" i="13"/>
  <c r="L166" i="13"/>
  <c r="K166" i="13"/>
  <c r="J166" i="13"/>
  <c r="I166" i="13"/>
  <c r="L165" i="13"/>
  <c r="K165" i="13"/>
  <c r="J165" i="13"/>
  <c r="I165" i="13"/>
  <c r="L164" i="13"/>
  <c r="K164" i="13"/>
  <c r="J164" i="13"/>
  <c r="I164" i="13"/>
  <c r="L163" i="13"/>
  <c r="K163" i="13"/>
  <c r="J163" i="13"/>
  <c r="I163" i="13"/>
  <c r="L162" i="13"/>
  <c r="K162" i="13"/>
  <c r="J162" i="13"/>
  <c r="I162" i="13"/>
  <c r="L161" i="13"/>
  <c r="K161" i="13"/>
  <c r="J161" i="13"/>
  <c r="I161" i="13"/>
  <c r="L160" i="13"/>
  <c r="K160" i="13"/>
  <c r="J160" i="13"/>
  <c r="I160" i="13"/>
  <c r="L159" i="13"/>
  <c r="K159" i="13"/>
  <c r="J159" i="13"/>
  <c r="I159" i="13"/>
  <c r="L158" i="13"/>
  <c r="K158" i="13"/>
  <c r="J158" i="13"/>
  <c r="I158" i="13"/>
  <c r="L157" i="13"/>
  <c r="K157" i="13"/>
  <c r="J157" i="13"/>
  <c r="I157" i="13"/>
  <c r="L156" i="13"/>
  <c r="K156" i="13"/>
  <c r="J156" i="13"/>
  <c r="I156" i="13"/>
  <c r="L155" i="13"/>
  <c r="K155" i="13"/>
  <c r="J155" i="13"/>
  <c r="I155" i="13"/>
  <c r="L154" i="13"/>
  <c r="K154" i="13"/>
  <c r="J154" i="13"/>
  <c r="I154" i="13"/>
  <c r="L153" i="13"/>
  <c r="K153" i="13"/>
  <c r="J153" i="13"/>
  <c r="I153" i="13"/>
  <c r="L152" i="13"/>
  <c r="K152" i="13"/>
  <c r="J152" i="13"/>
  <c r="I152" i="13"/>
  <c r="L151" i="13"/>
  <c r="K151" i="13"/>
  <c r="J151" i="13"/>
  <c r="I151" i="13"/>
  <c r="L150" i="13"/>
  <c r="K150" i="13"/>
  <c r="J150" i="13"/>
  <c r="I150" i="13"/>
  <c r="L149" i="13"/>
  <c r="K149" i="13"/>
  <c r="J149" i="13"/>
  <c r="I149" i="13"/>
  <c r="L148" i="13"/>
  <c r="K148" i="13"/>
  <c r="J148" i="13"/>
  <c r="I148" i="13"/>
  <c r="L147" i="13"/>
  <c r="K147" i="13"/>
  <c r="J147" i="13"/>
  <c r="I147" i="13"/>
  <c r="L146" i="13"/>
  <c r="K146" i="13"/>
  <c r="J146" i="13"/>
  <c r="I146" i="13"/>
  <c r="L145" i="13"/>
  <c r="K145" i="13"/>
  <c r="J145" i="13"/>
  <c r="I145" i="13"/>
  <c r="L144" i="13"/>
  <c r="K144" i="13"/>
  <c r="J144" i="13"/>
  <c r="I144" i="13"/>
  <c r="L143" i="13"/>
  <c r="K143" i="13"/>
  <c r="J143" i="13"/>
  <c r="I143" i="13"/>
  <c r="L142" i="13"/>
  <c r="K142" i="13"/>
  <c r="J142" i="13"/>
  <c r="I142" i="13"/>
  <c r="L141" i="13"/>
  <c r="K141" i="13"/>
  <c r="J141" i="13"/>
  <c r="I141" i="13"/>
  <c r="L140" i="13"/>
  <c r="K140" i="13"/>
  <c r="J140" i="13"/>
  <c r="I140" i="13"/>
  <c r="L139" i="13"/>
  <c r="K139" i="13"/>
  <c r="J139" i="13"/>
  <c r="I139" i="13"/>
  <c r="L138" i="13"/>
  <c r="K138" i="13"/>
  <c r="J138" i="13"/>
  <c r="I138" i="13"/>
  <c r="L137" i="13"/>
  <c r="K137" i="13"/>
  <c r="J137" i="13"/>
  <c r="I137" i="13"/>
  <c r="L136" i="13"/>
  <c r="K136" i="13"/>
  <c r="J136" i="13"/>
  <c r="I136" i="13"/>
  <c r="L135" i="13"/>
  <c r="K135" i="13"/>
  <c r="J135" i="13"/>
  <c r="I135" i="13"/>
  <c r="L134" i="13"/>
  <c r="K134" i="13"/>
  <c r="J134" i="13"/>
  <c r="I134" i="13"/>
  <c r="L133" i="13"/>
  <c r="K133" i="13"/>
  <c r="J133" i="13"/>
  <c r="I133" i="13"/>
  <c r="L132" i="13"/>
  <c r="K132" i="13"/>
  <c r="J132" i="13"/>
  <c r="I132" i="13"/>
  <c r="L131" i="13"/>
  <c r="K131" i="13"/>
  <c r="J131" i="13"/>
  <c r="I131" i="13"/>
  <c r="L130" i="13"/>
  <c r="K130" i="13"/>
  <c r="J130" i="13"/>
  <c r="I130" i="13"/>
  <c r="L129" i="13"/>
  <c r="K129" i="13"/>
  <c r="J129" i="13"/>
  <c r="I129" i="13"/>
  <c r="L128" i="13"/>
  <c r="K128" i="13"/>
  <c r="J128" i="13"/>
  <c r="I128" i="13"/>
  <c r="L127" i="13"/>
  <c r="K127" i="13"/>
  <c r="J127" i="13"/>
  <c r="I127" i="13"/>
  <c r="L126" i="13"/>
  <c r="K126" i="13"/>
  <c r="J126" i="13"/>
  <c r="I126" i="13"/>
  <c r="L125" i="13"/>
  <c r="K125" i="13"/>
  <c r="J125" i="13"/>
  <c r="I125" i="13"/>
  <c r="L124" i="13"/>
  <c r="K124" i="13"/>
  <c r="J124" i="13"/>
  <c r="I124" i="13"/>
  <c r="L123" i="13"/>
  <c r="K123" i="13"/>
  <c r="J123" i="13"/>
  <c r="I123" i="13"/>
  <c r="L122" i="13"/>
  <c r="K122" i="13"/>
  <c r="J122" i="13"/>
  <c r="I122" i="13"/>
  <c r="L121" i="13"/>
  <c r="K121" i="13"/>
  <c r="J121" i="13"/>
  <c r="I121" i="13"/>
  <c r="L120" i="13"/>
  <c r="K120" i="13"/>
  <c r="J120" i="13"/>
  <c r="I120" i="13"/>
  <c r="L119" i="13"/>
  <c r="K119" i="13"/>
  <c r="J119" i="13"/>
  <c r="I119" i="13"/>
  <c r="L118" i="13"/>
  <c r="K118" i="13"/>
  <c r="J118" i="13"/>
  <c r="I118" i="13"/>
  <c r="L117" i="13"/>
  <c r="K117" i="13"/>
  <c r="J117" i="13"/>
  <c r="I117" i="13"/>
  <c r="L116" i="13"/>
  <c r="K116" i="13"/>
  <c r="J116" i="13"/>
  <c r="I116" i="13"/>
  <c r="L115" i="13"/>
  <c r="K115" i="13"/>
  <c r="J115" i="13"/>
  <c r="I115" i="13"/>
  <c r="L114" i="13"/>
  <c r="K114" i="13"/>
  <c r="J114" i="13"/>
  <c r="I114" i="13"/>
  <c r="L113" i="13"/>
  <c r="K113" i="13"/>
  <c r="J113" i="13"/>
  <c r="I113" i="13"/>
  <c r="L112" i="13"/>
  <c r="K112" i="13"/>
  <c r="J112" i="13"/>
  <c r="I112" i="13"/>
  <c r="L111" i="13"/>
  <c r="K111" i="13"/>
  <c r="J111" i="13"/>
  <c r="I111" i="13"/>
  <c r="L110" i="13"/>
  <c r="K110" i="13"/>
  <c r="J110" i="13"/>
  <c r="I110" i="13"/>
  <c r="L109" i="13"/>
  <c r="K109" i="13"/>
  <c r="J109" i="13"/>
  <c r="I109" i="13"/>
  <c r="L108" i="13"/>
  <c r="K108" i="13"/>
  <c r="J108" i="13"/>
  <c r="I108" i="13"/>
  <c r="L107" i="13"/>
  <c r="K107" i="13"/>
  <c r="J107" i="13"/>
  <c r="I107" i="13"/>
  <c r="L106" i="13"/>
  <c r="K106" i="13"/>
  <c r="J106" i="13"/>
  <c r="I106" i="13"/>
  <c r="L105" i="13"/>
  <c r="K105" i="13"/>
  <c r="J105" i="13"/>
  <c r="I105" i="13"/>
  <c r="L104" i="13"/>
  <c r="K104" i="13"/>
  <c r="J104" i="13"/>
  <c r="I104" i="13"/>
  <c r="L103" i="13"/>
  <c r="K103" i="13"/>
  <c r="J103" i="13"/>
  <c r="I103" i="13"/>
  <c r="L102" i="13"/>
  <c r="K102" i="13"/>
  <c r="J102" i="13"/>
  <c r="I102" i="13"/>
  <c r="L101" i="13"/>
  <c r="K101" i="13"/>
  <c r="J101" i="13"/>
  <c r="I101" i="13"/>
  <c r="L100" i="13"/>
  <c r="K100" i="13"/>
  <c r="J100" i="13"/>
  <c r="I100" i="13"/>
  <c r="L99" i="13"/>
  <c r="K99" i="13"/>
  <c r="J99" i="13"/>
  <c r="I99" i="13"/>
  <c r="L98" i="13"/>
  <c r="K98" i="13"/>
  <c r="J98" i="13"/>
  <c r="I98" i="13"/>
  <c r="L97" i="13"/>
  <c r="K97" i="13"/>
  <c r="J97" i="13"/>
  <c r="I97" i="13"/>
  <c r="L96" i="13"/>
  <c r="K96" i="13"/>
  <c r="J96" i="13"/>
  <c r="I96" i="13"/>
  <c r="L95" i="13"/>
  <c r="K95" i="13"/>
  <c r="J95" i="13"/>
  <c r="I95" i="13"/>
  <c r="L94" i="13"/>
  <c r="K94" i="13"/>
  <c r="J94" i="13"/>
  <c r="I94" i="13"/>
  <c r="L93" i="13"/>
  <c r="K93" i="13"/>
  <c r="J93" i="13"/>
  <c r="I93" i="13"/>
  <c r="L92" i="13"/>
  <c r="K92" i="13"/>
  <c r="J92" i="13"/>
  <c r="I92" i="13"/>
  <c r="L91" i="13"/>
  <c r="K91" i="13"/>
  <c r="J91" i="13"/>
  <c r="I91" i="13"/>
  <c r="L90" i="13"/>
  <c r="K90" i="13"/>
  <c r="J90" i="13"/>
  <c r="I90" i="13"/>
  <c r="L89" i="13"/>
  <c r="K89" i="13"/>
  <c r="J89" i="13"/>
  <c r="I89" i="13"/>
  <c r="L88" i="13"/>
  <c r="K88" i="13"/>
  <c r="J88" i="13"/>
  <c r="I88" i="13"/>
  <c r="L87" i="13"/>
  <c r="K87" i="13"/>
  <c r="J87" i="13"/>
  <c r="I87" i="13"/>
  <c r="L86" i="13"/>
  <c r="K86" i="13"/>
  <c r="J86" i="13"/>
  <c r="I86" i="13"/>
  <c r="L85" i="13"/>
  <c r="K85" i="13"/>
  <c r="J85" i="13"/>
  <c r="I85" i="13"/>
  <c r="L84" i="13"/>
  <c r="K84" i="13"/>
  <c r="J84" i="13"/>
  <c r="I84" i="13"/>
  <c r="L83" i="13"/>
  <c r="K83" i="13"/>
  <c r="J83" i="13"/>
  <c r="I83" i="13"/>
  <c r="L82" i="13"/>
  <c r="K82" i="13"/>
  <c r="J82" i="13"/>
  <c r="I82" i="13"/>
  <c r="L81" i="13"/>
  <c r="K81" i="13"/>
  <c r="J81" i="13"/>
  <c r="I81" i="13"/>
  <c r="L80" i="13"/>
  <c r="K80" i="13"/>
  <c r="J80" i="13"/>
  <c r="I80" i="13"/>
  <c r="L79" i="13"/>
  <c r="K79" i="13"/>
  <c r="J79" i="13"/>
  <c r="I79" i="13"/>
  <c r="L78" i="13"/>
  <c r="K78" i="13"/>
  <c r="J78" i="13"/>
  <c r="I78" i="13"/>
  <c r="L77" i="13"/>
  <c r="K77" i="13"/>
  <c r="J77" i="13"/>
  <c r="I77" i="13"/>
  <c r="L76" i="13"/>
  <c r="K76" i="13"/>
  <c r="J76" i="13"/>
  <c r="I76" i="13"/>
  <c r="L75" i="13"/>
  <c r="K75" i="13"/>
  <c r="J75" i="13"/>
  <c r="I75" i="13"/>
  <c r="L74" i="13"/>
  <c r="K74" i="13"/>
  <c r="J74" i="13"/>
  <c r="I74" i="13"/>
  <c r="L73" i="13"/>
  <c r="K73" i="13"/>
  <c r="J73" i="13"/>
  <c r="I73" i="13"/>
  <c r="L72" i="13"/>
  <c r="K72" i="13"/>
  <c r="J72" i="13"/>
  <c r="I72" i="13"/>
  <c r="L71" i="13"/>
  <c r="K71" i="13"/>
  <c r="J71" i="13"/>
  <c r="I71" i="13"/>
  <c r="L70" i="13"/>
  <c r="K70" i="13"/>
  <c r="J70" i="13"/>
  <c r="I70" i="13"/>
  <c r="L69" i="13"/>
  <c r="K69" i="13"/>
  <c r="J69" i="13"/>
  <c r="I69" i="13"/>
  <c r="L68" i="13"/>
  <c r="K68" i="13"/>
  <c r="J68" i="13"/>
  <c r="I68" i="13"/>
  <c r="L67" i="13"/>
  <c r="K67" i="13"/>
  <c r="J67" i="13"/>
  <c r="I67" i="13"/>
  <c r="L66" i="13"/>
  <c r="K66" i="13"/>
  <c r="J66" i="13"/>
  <c r="I66" i="13"/>
  <c r="L65" i="13"/>
  <c r="K65" i="13"/>
  <c r="J65" i="13"/>
  <c r="I65" i="13"/>
  <c r="L64" i="13"/>
  <c r="K64" i="13"/>
  <c r="J64" i="13"/>
  <c r="I64" i="13"/>
  <c r="L63" i="13"/>
  <c r="K63" i="13"/>
  <c r="J63" i="13"/>
  <c r="I63" i="13"/>
  <c r="L62" i="13"/>
  <c r="K62" i="13"/>
  <c r="J62" i="13"/>
  <c r="I62" i="13"/>
  <c r="L61" i="13"/>
  <c r="K61" i="13"/>
  <c r="J61" i="13"/>
  <c r="I61" i="13"/>
  <c r="L60" i="13"/>
  <c r="K60" i="13"/>
  <c r="J60" i="13"/>
  <c r="I60" i="13"/>
  <c r="L59" i="13"/>
  <c r="K59" i="13"/>
  <c r="J59" i="13"/>
  <c r="I59" i="13"/>
  <c r="L58" i="13"/>
  <c r="K58" i="13"/>
  <c r="J58" i="13"/>
  <c r="I58" i="13"/>
  <c r="L57" i="13"/>
  <c r="K57" i="13"/>
  <c r="J57" i="13"/>
  <c r="I57" i="13"/>
  <c r="L56" i="13"/>
  <c r="K56" i="13"/>
  <c r="J56" i="13"/>
  <c r="I56" i="13"/>
  <c r="L55" i="13"/>
  <c r="K55" i="13"/>
  <c r="J55" i="13"/>
  <c r="I55" i="13"/>
  <c r="L54" i="13"/>
  <c r="K54" i="13"/>
  <c r="J54" i="13"/>
  <c r="I54" i="13"/>
  <c r="L53" i="13"/>
  <c r="K53" i="13"/>
  <c r="J53" i="13"/>
  <c r="I53" i="13"/>
  <c r="L52" i="13"/>
  <c r="K52" i="13"/>
  <c r="J52" i="13"/>
  <c r="I52" i="13"/>
  <c r="L51" i="13"/>
  <c r="K51" i="13"/>
  <c r="J51" i="13"/>
  <c r="I51" i="13"/>
  <c r="L50" i="13"/>
  <c r="K50" i="13"/>
  <c r="J50" i="13"/>
  <c r="I50" i="13"/>
  <c r="L49" i="13"/>
  <c r="K49" i="13"/>
  <c r="J49" i="13"/>
  <c r="I49" i="13"/>
  <c r="L48" i="13"/>
  <c r="K48" i="13"/>
  <c r="J48" i="13"/>
  <c r="I48" i="13"/>
  <c r="L47" i="13"/>
  <c r="K47" i="13"/>
  <c r="J47" i="13"/>
  <c r="I47" i="13"/>
  <c r="L46" i="13"/>
  <c r="K46" i="13"/>
  <c r="J46" i="13"/>
  <c r="I46" i="13"/>
  <c r="L45" i="13"/>
  <c r="K45" i="13"/>
  <c r="J45" i="13"/>
  <c r="I45" i="13"/>
  <c r="L44" i="13"/>
  <c r="K44" i="13"/>
  <c r="J44" i="13"/>
  <c r="I44" i="13"/>
  <c r="L43" i="13"/>
  <c r="K43" i="13"/>
  <c r="J43" i="13"/>
  <c r="I43" i="13"/>
  <c r="L42" i="13"/>
  <c r="K42" i="13"/>
  <c r="J42" i="13"/>
  <c r="I42" i="13"/>
  <c r="L41" i="13"/>
  <c r="K41" i="13"/>
  <c r="J41" i="13"/>
  <c r="I41" i="13"/>
  <c r="L40" i="13"/>
  <c r="K40" i="13"/>
  <c r="J40" i="13"/>
  <c r="I40" i="13"/>
  <c r="L39" i="13"/>
  <c r="K39" i="13"/>
  <c r="J39" i="13"/>
  <c r="I39" i="13"/>
  <c r="L38" i="13"/>
  <c r="K38" i="13"/>
  <c r="J38" i="13"/>
  <c r="I38" i="13"/>
  <c r="L37" i="13"/>
  <c r="K37" i="13"/>
  <c r="AC39" i="14" s="1"/>
  <c r="X39" i="14" s="1"/>
  <c r="J37" i="13"/>
  <c r="I37" i="13"/>
  <c r="Y39" i="14"/>
  <c r="L35" i="13"/>
  <c r="K35" i="13"/>
  <c r="J35" i="13"/>
  <c r="I35" i="13"/>
  <c r="L34" i="13"/>
  <c r="K34" i="13"/>
  <c r="J34" i="13"/>
  <c r="I34" i="13"/>
  <c r="L33" i="13"/>
  <c r="K33" i="13"/>
  <c r="J33" i="13"/>
  <c r="I33" i="13"/>
  <c r="L32" i="13"/>
  <c r="K32" i="13"/>
  <c r="J32" i="13"/>
  <c r="I32" i="13"/>
  <c r="L31" i="13"/>
  <c r="K31" i="13"/>
  <c r="J31" i="13"/>
  <c r="I31" i="13"/>
  <c r="L30" i="13"/>
  <c r="K30" i="13"/>
  <c r="J30" i="13"/>
  <c r="I30" i="13"/>
  <c r="L29" i="13"/>
  <c r="K29" i="13"/>
  <c r="J29" i="13"/>
  <c r="I29" i="13"/>
  <c r="L28" i="13"/>
  <c r="K28" i="13"/>
  <c r="J28" i="13"/>
  <c r="I28" i="13"/>
  <c r="L27" i="13"/>
  <c r="K27" i="13"/>
  <c r="J27" i="13"/>
  <c r="I27" i="13"/>
  <c r="L26" i="13"/>
  <c r="K26" i="13"/>
  <c r="J26" i="13"/>
  <c r="I26" i="13"/>
  <c r="L25" i="13"/>
  <c r="K25" i="13"/>
  <c r="J25" i="13"/>
  <c r="I25" i="13"/>
  <c r="L24" i="13"/>
  <c r="K24" i="13"/>
  <c r="J24" i="13"/>
  <c r="I24" i="13"/>
  <c r="L23" i="13"/>
  <c r="K23" i="13"/>
  <c r="J23" i="13"/>
  <c r="I23" i="13"/>
  <c r="L22" i="13"/>
  <c r="K22" i="13"/>
  <c r="J22" i="13"/>
  <c r="I22" i="13"/>
  <c r="L21" i="13"/>
  <c r="K21" i="13"/>
  <c r="J21" i="13"/>
  <c r="I21" i="13"/>
  <c r="L20" i="13"/>
  <c r="K20" i="13"/>
  <c r="J20" i="13"/>
  <c r="I20" i="13"/>
  <c r="L19" i="13"/>
  <c r="K19" i="13"/>
  <c r="J19" i="13"/>
  <c r="I19" i="13"/>
  <c r="L18" i="13"/>
  <c r="K18" i="13"/>
  <c r="J18" i="13"/>
  <c r="I18" i="13"/>
  <c r="L17" i="13"/>
  <c r="K17" i="13"/>
  <c r="J17" i="13"/>
  <c r="I17" i="13"/>
  <c r="L16" i="13"/>
  <c r="K16" i="13"/>
  <c r="J16" i="13"/>
  <c r="I16" i="13"/>
  <c r="L15" i="13"/>
  <c r="K15" i="13"/>
  <c r="J15" i="13"/>
  <c r="I15" i="13"/>
  <c r="L14" i="13"/>
  <c r="K14" i="13"/>
  <c r="J14" i="13"/>
  <c r="I14" i="13"/>
  <c r="L13" i="13"/>
  <c r="K13" i="13"/>
  <c r="J13" i="13"/>
  <c r="I13" i="13"/>
  <c r="L12" i="13"/>
  <c r="K12" i="13"/>
  <c r="J12" i="13"/>
  <c r="I12" i="13"/>
  <c r="L11" i="13"/>
  <c r="K11" i="13"/>
  <c r="J11" i="13"/>
  <c r="I11" i="13"/>
  <c r="L10" i="13"/>
  <c r="K10" i="13"/>
  <c r="J10" i="13"/>
  <c r="I10" i="13"/>
  <c r="L9" i="13"/>
  <c r="K9" i="13"/>
  <c r="J9" i="13"/>
  <c r="I9" i="13"/>
  <c r="L8" i="13"/>
  <c r="K8" i="13"/>
  <c r="J8" i="13"/>
  <c r="I8" i="13"/>
  <c r="L7" i="13"/>
  <c r="K7" i="13"/>
  <c r="J7" i="13"/>
  <c r="I7" i="13"/>
  <c r="L6" i="13"/>
  <c r="K6" i="13"/>
  <c r="J6" i="13"/>
  <c r="I6" i="13"/>
  <c r="L5" i="13"/>
  <c r="K5" i="13"/>
  <c r="J5" i="13"/>
  <c r="I5" i="13"/>
  <c r="L4" i="13"/>
  <c r="K4" i="13"/>
  <c r="J4" i="13"/>
  <c r="I4" i="13"/>
  <c r="L36" i="13"/>
  <c r="K36" i="13"/>
  <c r="J36" i="13"/>
  <c r="I36" i="13"/>
  <c r="AB39" i="14"/>
  <c r="Z39" i="14"/>
  <c r="AA39" i="14"/>
  <c r="V39" i="14" s="1"/>
  <c r="AD39" i="14"/>
  <c r="U39" i="14" l="1"/>
  <c r="T39" i="14"/>
  <c r="AE285" i="25" l="1"/>
  <c r="AE284" i="25"/>
  <c r="AE283" i="25"/>
  <c r="AE282" i="25"/>
  <c r="AE281" i="25"/>
  <c r="AE280" i="25"/>
  <c r="AE279" i="25"/>
  <c r="AE278" i="25"/>
  <c r="AE277" i="25"/>
  <c r="AE276" i="25"/>
  <c r="AE275" i="25"/>
  <c r="AE274" i="25"/>
  <c r="AE273" i="25"/>
  <c r="AE272" i="25"/>
  <c r="AE271" i="25"/>
  <c r="AE270" i="25"/>
  <c r="AE269" i="25"/>
  <c r="AE268" i="25"/>
  <c r="AE267" i="25"/>
  <c r="AE266" i="25"/>
  <c r="AE265" i="25"/>
  <c r="AE264" i="25"/>
  <c r="AE263" i="25"/>
  <c r="AE262" i="25"/>
  <c r="AE261" i="25"/>
  <c r="AE260" i="25"/>
  <c r="AE259" i="25"/>
  <c r="AE258" i="25"/>
  <c r="AE257" i="25"/>
  <c r="AE256" i="25"/>
  <c r="AE255" i="25"/>
  <c r="AE254" i="25"/>
  <c r="AE253" i="25"/>
  <c r="AE252" i="25"/>
  <c r="AE251" i="25"/>
  <c r="AE250" i="25"/>
  <c r="AE249" i="25"/>
  <c r="AE248" i="25"/>
  <c r="AE247" i="25"/>
  <c r="AE246" i="25"/>
  <c r="AE245" i="25"/>
  <c r="AE244" i="25"/>
  <c r="AE243" i="25"/>
  <c r="AE242" i="25"/>
  <c r="AE241" i="25"/>
  <c r="AE240" i="25"/>
  <c r="AE239" i="25"/>
  <c r="AE238" i="25"/>
  <c r="AE237" i="25"/>
  <c r="AE236" i="25"/>
  <c r="AE235" i="25"/>
  <c r="AE234" i="25"/>
  <c r="AE233" i="25"/>
  <c r="AE232" i="25"/>
  <c r="AE231" i="25"/>
  <c r="AE230" i="25"/>
  <c r="AE229" i="25"/>
  <c r="AE228" i="25"/>
  <c r="AE227" i="25"/>
  <c r="AE226" i="25"/>
  <c r="AE225" i="25"/>
  <c r="AE224" i="25"/>
  <c r="AE223" i="25"/>
  <c r="AE222" i="25"/>
  <c r="AE221" i="25"/>
  <c r="AE220" i="25"/>
  <c r="AE219" i="25"/>
  <c r="AE218" i="25"/>
  <c r="AE217" i="25"/>
  <c r="AE216" i="25"/>
  <c r="AE215" i="25"/>
  <c r="AE214" i="25"/>
  <c r="AE213" i="25"/>
  <c r="AE212" i="25"/>
  <c r="AE211" i="25"/>
  <c r="AE210" i="25"/>
  <c r="AE209" i="25"/>
  <c r="AE208" i="25"/>
  <c r="AE207" i="25"/>
  <c r="AE206" i="25"/>
  <c r="AE205" i="25"/>
  <c r="AE204" i="25"/>
  <c r="AE203" i="25"/>
  <c r="AE202" i="25"/>
  <c r="AE201" i="25"/>
  <c r="AE200" i="25"/>
  <c r="AE199" i="25"/>
  <c r="AE198" i="25"/>
  <c r="AE197" i="25"/>
  <c r="AE196" i="25"/>
  <c r="AE195" i="25"/>
  <c r="AE194" i="25"/>
  <c r="AE193" i="25"/>
  <c r="AE192" i="25"/>
  <c r="AE191" i="25"/>
  <c r="AE190" i="25"/>
  <c r="AE189" i="25"/>
  <c r="AE188" i="25"/>
  <c r="AE187" i="25"/>
  <c r="AE186" i="25"/>
  <c r="AE185" i="25"/>
  <c r="AE184" i="25"/>
  <c r="AE183" i="25"/>
  <c r="AE182" i="25"/>
  <c r="AE181" i="25"/>
  <c r="AE180" i="25"/>
  <c r="AE179" i="25"/>
  <c r="AE178" i="25"/>
  <c r="AE177" i="25"/>
  <c r="AE176" i="25"/>
  <c r="AE175" i="25"/>
  <c r="AE174" i="25"/>
  <c r="AE173" i="25"/>
  <c r="AE172" i="25"/>
  <c r="AE171" i="25"/>
  <c r="AE170" i="25"/>
  <c r="AE169" i="25"/>
  <c r="AE168" i="25"/>
  <c r="AE167" i="25"/>
  <c r="AE166" i="25"/>
  <c r="AE165" i="25"/>
  <c r="AE164" i="25"/>
  <c r="AE163" i="25"/>
  <c r="AE162" i="25"/>
  <c r="AE161" i="25"/>
  <c r="AE160" i="25"/>
  <c r="AE159" i="25"/>
  <c r="AE158" i="25"/>
  <c r="AE157" i="25"/>
  <c r="AE156" i="25"/>
  <c r="AE155" i="25"/>
  <c r="AE154" i="25"/>
  <c r="AE153" i="25"/>
  <c r="AE152" i="25"/>
  <c r="AE151" i="25"/>
  <c r="AE150" i="25"/>
  <c r="AE149" i="25"/>
  <c r="AE148" i="25"/>
  <c r="AE147" i="25"/>
  <c r="AE146" i="25"/>
  <c r="AE145" i="25"/>
  <c r="AE144" i="25"/>
  <c r="AE143" i="25"/>
  <c r="AE142" i="25"/>
  <c r="AE141" i="25"/>
  <c r="AE140" i="25"/>
  <c r="AE139" i="25"/>
  <c r="AE138" i="25"/>
  <c r="AE137" i="25"/>
  <c r="AE136" i="25"/>
  <c r="AE135" i="25"/>
  <c r="AE134" i="25"/>
  <c r="AE133" i="25"/>
  <c r="AE132" i="25"/>
  <c r="AE131" i="25"/>
  <c r="AE130" i="25"/>
  <c r="AE129" i="25"/>
  <c r="AE128" i="25"/>
  <c r="AE127" i="25"/>
  <c r="AE126" i="25"/>
  <c r="AE125" i="25"/>
  <c r="AE124" i="25"/>
  <c r="AE123" i="25"/>
  <c r="AE122" i="25"/>
  <c r="AE121" i="25"/>
  <c r="AE120" i="25"/>
  <c r="AE119" i="25"/>
  <c r="AE118" i="25"/>
  <c r="AE117" i="25"/>
  <c r="AE116" i="25"/>
  <c r="AE115" i="25"/>
  <c r="AE114" i="25"/>
  <c r="AE113" i="25"/>
  <c r="AE112" i="25"/>
  <c r="AE111" i="25"/>
  <c r="AE110" i="25"/>
  <c r="AE109" i="25"/>
  <c r="AE108" i="25"/>
  <c r="AE107" i="25"/>
  <c r="AE106" i="25"/>
  <c r="AE105" i="25"/>
  <c r="AE104" i="25"/>
  <c r="AE103" i="25"/>
  <c r="AE102" i="25"/>
  <c r="AE101" i="25"/>
  <c r="AE100" i="25"/>
  <c r="AE99" i="25"/>
  <c r="AE98" i="25"/>
  <c r="AE97" i="25"/>
  <c r="AE96" i="25"/>
  <c r="AE95" i="25"/>
  <c r="AE94" i="25"/>
  <c r="AE93" i="25"/>
  <c r="AE92" i="25"/>
  <c r="AE91" i="25"/>
  <c r="AE90" i="25"/>
  <c r="AE89" i="25"/>
  <c r="AE88" i="25"/>
  <c r="AE87" i="25"/>
  <c r="AE86" i="25"/>
  <c r="AE85" i="25"/>
  <c r="AE84" i="25"/>
  <c r="AE83" i="25"/>
  <c r="AE82" i="25"/>
  <c r="AE81" i="25"/>
  <c r="AE80" i="25"/>
  <c r="AE79" i="25"/>
  <c r="AE78" i="25"/>
  <c r="AE77" i="25"/>
  <c r="AE76" i="25"/>
  <c r="AE75" i="25"/>
  <c r="AE74" i="25"/>
  <c r="AE73" i="25"/>
  <c r="AE72" i="25"/>
  <c r="AE71" i="25"/>
  <c r="AE70" i="25"/>
  <c r="AE69" i="25"/>
  <c r="AE68" i="25"/>
  <c r="AE67" i="25"/>
  <c r="AE66" i="25"/>
  <c r="AE65" i="25"/>
  <c r="AE64" i="25"/>
  <c r="AE63" i="25"/>
  <c r="AE62" i="25"/>
  <c r="AE61" i="25"/>
  <c r="AE60" i="25"/>
  <c r="AE59" i="25"/>
  <c r="AE58" i="25"/>
  <c r="AE57" i="25"/>
  <c r="AE56" i="25"/>
  <c r="AE55" i="25"/>
  <c r="AE54" i="25"/>
  <c r="AE53" i="25"/>
  <c r="AE52" i="25"/>
  <c r="AE51" i="25"/>
  <c r="AE50" i="25"/>
  <c r="AE49" i="25"/>
  <c r="AE48" i="25"/>
  <c r="AE47" i="25"/>
  <c r="AE46" i="25"/>
  <c r="AE45" i="25"/>
  <c r="AE44" i="25"/>
  <c r="AE43" i="25"/>
  <c r="AE42" i="25"/>
  <c r="AE41" i="25"/>
  <c r="AE40" i="25"/>
  <c r="AE39" i="25"/>
  <c r="AE38" i="25"/>
  <c r="AE37" i="25"/>
  <c r="AE36" i="25"/>
  <c r="AE35" i="25"/>
  <c r="AE34" i="25"/>
  <c r="AE33" i="25"/>
  <c r="AE32" i="25"/>
  <c r="AE31" i="25"/>
  <c r="AE30" i="25"/>
  <c r="AE29" i="25"/>
  <c r="AE28" i="25"/>
  <c r="AE27" i="25"/>
  <c r="AE26" i="25"/>
  <c r="AE25" i="25"/>
  <c r="AE24" i="25"/>
  <c r="AE23" i="25"/>
  <c r="AE22" i="25"/>
  <c r="AE21" i="25"/>
  <c r="AE20" i="25"/>
  <c r="AE19" i="25"/>
  <c r="AE18" i="25"/>
  <c r="AE17" i="25"/>
  <c r="AE16" i="25"/>
  <c r="AE15" i="25"/>
  <c r="AE14" i="25"/>
  <c r="AE13" i="25"/>
  <c r="AE12" i="25"/>
  <c r="AE11" i="25"/>
  <c r="AE10" i="25"/>
  <c r="AE9" i="25"/>
  <c r="AE8" i="25"/>
  <c r="AE7" i="25"/>
  <c r="AE6" i="25"/>
  <c r="Y285" i="24"/>
  <c r="Y284" i="24"/>
  <c r="Y283" i="24"/>
  <c r="Y282" i="24"/>
  <c r="Y281" i="24"/>
  <c r="Y280" i="24"/>
  <c r="Y279" i="24"/>
  <c r="Y278" i="24"/>
  <c r="Y277" i="24"/>
  <c r="Y276" i="24"/>
  <c r="Y275" i="24"/>
  <c r="Y274" i="24"/>
  <c r="Y273" i="24"/>
  <c r="Y272" i="24"/>
  <c r="Y271" i="24"/>
  <c r="Y270" i="24"/>
  <c r="Y269" i="24"/>
  <c r="Y268" i="24"/>
  <c r="Y267" i="24"/>
  <c r="Y266" i="24"/>
  <c r="Y265" i="24"/>
  <c r="Y264" i="24"/>
  <c r="Y263" i="24"/>
  <c r="Y262" i="24"/>
  <c r="Y261" i="24"/>
  <c r="Y260" i="24"/>
  <c r="Y259" i="24"/>
  <c r="Y258" i="24"/>
  <c r="Y257" i="24"/>
  <c r="Y256" i="24"/>
  <c r="Y255" i="24"/>
  <c r="Y254" i="24"/>
  <c r="Y253" i="24"/>
  <c r="Y252" i="24"/>
  <c r="Y251" i="24"/>
  <c r="Y250" i="24"/>
  <c r="Y249" i="24"/>
  <c r="Y248" i="24"/>
  <c r="Y247" i="24"/>
  <c r="Y246" i="24"/>
  <c r="Y245" i="24"/>
  <c r="Y244" i="24"/>
  <c r="Y243" i="24"/>
  <c r="Y242" i="24"/>
  <c r="Y241" i="24"/>
  <c r="Y240" i="24"/>
  <c r="Y239" i="24"/>
  <c r="Y238" i="24"/>
  <c r="Y237" i="24"/>
  <c r="Y236" i="24"/>
  <c r="Y235" i="24"/>
  <c r="Y234" i="24"/>
  <c r="Y233" i="24"/>
  <c r="Y232" i="24"/>
  <c r="Y231" i="24"/>
  <c r="Y230" i="24"/>
  <c r="Y229" i="24"/>
  <c r="Y228" i="24"/>
  <c r="Y227" i="24"/>
  <c r="Y226" i="24"/>
  <c r="Y225" i="24"/>
  <c r="Y224" i="24"/>
  <c r="Y223" i="24"/>
  <c r="Y222" i="24"/>
  <c r="Y221" i="24"/>
  <c r="Y220" i="24"/>
  <c r="Y219" i="24"/>
  <c r="Y218" i="24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205" i="24"/>
  <c r="Y204" i="24"/>
  <c r="Y203" i="24"/>
  <c r="Y202" i="24"/>
  <c r="Y201" i="24"/>
  <c r="Y200" i="24"/>
  <c r="Y199" i="24"/>
  <c r="Y198" i="24"/>
  <c r="Y197" i="24"/>
  <c r="Y196" i="24"/>
  <c r="Y195" i="24"/>
  <c r="Y194" i="24"/>
  <c r="Y193" i="24"/>
  <c r="Y192" i="24"/>
  <c r="Y191" i="24"/>
  <c r="Y190" i="24"/>
  <c r="Y189" i="24"/>
  <c r="Y188" i="24"/>
  <c r="Y187" i="24"/>
  <c r="Y186" i="24"/>
  <c r="Y185" i="24"/>
  <c r="Y184" i="24"/>
  <c r="Y183" i="24"/>
  <c r="Y182" i="24"/>
  <c r="Y181" i="24"/>
  <c r="Y180" i="24"/>
  <c r="Y179" i="24"/>
  <c r="Y178" i="24"/>
  <c r="Y177" i="24"/>
  <c r="Y176" i="24"/>
  <c r="Y175" i="24"/>
  <c r="Y174" i="24"/>
  <c r="Y173" i="24"/>
  <c r="Y172" i="24"/>
  <c r="Y171" i="24"/>
  <c r="Y170" i="24"/>
  <c r="Y169" i="24"/>
  <c r="Y168" i="24"/>
  <c r="Y167" i="24"/>
  <c r="Y166" i="24"/>
  <c r="Y165" i="24"/>
  <c r="Y164" i="24"/>
  <c r="Y163" i="24"/>
  <c r="Y162" i="24"/>
  <c r="Y161" i="24"/>
  <c r="Y160" i="24"/>
  <c r="Y159" i="24"/>
  <c r="Y158" i="24"/>
  <c r="Y157" i="24"/>
  <c r="Y156" i="24"/>
  <c r="Y155" i="24"/>
  <c r="Y154" i="24"/>
  <c r="Y153" i="24"/>
  <c r="Y152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9" i="24"/>
  <c r="Y138" i="24"/>
  <c r="Y137" i="24"/>
  <c r="Y136" i="24"/>
  <c r="Y135" i="24"/>
  <c r="Y134" i="24"/>
  <c r="Y133" i="24"/>
  <c r="Y132" i="24"/>
  <c r="Y131" i="24"/>
  <c r="Y130" i="24"/>
  <c r="Y129" i="24"/>
  <c r="Y128" i="24"/>
  <c r="Y127" i="24"/>
  <c r="Y126" i="24"/>
  <c r="Y125" i="24"/>
  <c r="Y124" i="24"/>
  <c r="Y123" i="24"/>
  <c r="Y122" i="24"/>
  <c r="Y121" i="24"/>
  <c r="Y120" i="24"/>
  <c r="Y119" i="24"/>
  <c r="Y118" i="24"/>
  <c r="Y117" i="24"/>
  <c r="Y11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8" i="24"/>
  <c r="Y7" i="24"/>
  <c r="Y6" i="24"/>
  <c r="AE285" i="17"/>
  <c r="AE284" i="17"/>
  <c r="AE283" i="17"/>
  <c r="AE282" i="17"/>
  <c r="AE281" i="17"/>
  <c r="AE280" i="17"/>
  <c r="AE279" i="17"/>
  <c r="AE278" i="17"/>
  <c r="AE277" i="17"/>
  <c r="AE276" i="17"/>
  <c r="AE275" i="17"/>
  <c r="AE274" i="17"/>
  <c r="AE273" i="17"/>
  <c r="AE272" i="17"/>
  <c r="AE271" i="17"/>
  <c r="AE270" i="17"/>
  <c r="AE269" i="17"/>
  <c r="AE268" i="17"/>
  <c r="AE267" i="17"/>
  <c r="AE266" i="17"/>
  <c r="AE265" i="17"/>
  <c r="AE264" i="17"/>
  <c r="AE263" i="17"/>
  <c r="AE262" i="17"/>
  <c r="AE261" i="17"/>
  <c r="AE260" i="17"/>
  <c r="AE259" i="17"/>
  <c r="AE258" i="17"/>
  <c r="AE257" i="17"/>
  <c r="AE256" i="17"/>
  <c r="AE255" i="17"/>
  <c r="AE254" i="17"/>
  <c r="AE253" i="17"/>
  <c r="AE252" i="17"/>
  <c r="AE251" i="17"/>
  <c r="AE250" i="17"/>
  <c r="AE249" i="17"/>
  <c r="AE248" i="17"/>
  <c r="AE247" i="17"/>
  <c r="AE246" i="17"/>
  <c r="AE245" i="17"/>
  <c r="AE244" i="17"/>
  <c r="AE243" i="17"/>
  <c r="AE242" i="17"/>
  <c r="AE241" i="17"/>
  <c r="AE240" i="17"/>
  <c r="AE239" i="17"/>
  <c r="AE238" i="17"/>
  <c r="AE237" i="17"/>
  <c r="AE236" i="17"/>
  <c r="AE235" i="17"/>
  <c r="AE234" i="17"/>
  <c r="AE233" i="17"/>
  <c r="AE232" i="17"/>
  <c r="AE231" i="17"/>
  <c r="AE230" i="17"/>
  <c r="AE229" i="17"/>
  <c r="AE228" i="17"/>
  <c r="AE227" i="17"/>
  <c r="AE226" i="17"/>
  <c r="AE225" i="17"/>
  <c r="AE224" i="17"/>
  <c r="AE223" i="17"/>
  <c r="AE222" i="17"/>
  <c r="AE221" i="17"/>
  <c r="AE220" i="17"/>
  <c r="AE219" i="17"/>
  <c r="AE218" i="17"/>
  <c r="AE217" i="17"/>
  <c r="AE216" i="17"/>
  <c r="AE215" i="17"/>
  <c r="AE214" i="17"/>
  <c r="AE213" i="17"/>
  <c r="AE212" i="17"/>
  <c r="AE211" i="17"/>
  <c r="AE210" i="17"/>
  <c r="AE209" i="17"/>
  <c r="AE208" i="17"/>
  <c r="AE207" i="17"/>
  <c r="AE206" i="17"/>
  <c r="AE205" i="17"/>
  <c r="AE204" i="17"/>
  <c r="AE203" i="17"/>
  <c r="AE202" i="17"/>
  <c r="AE201" i="17"/>
  <c r="AE200" i="17"/>
  <c r="AE199" i="17"/>
  <c r="AE198" i="17"/>
  <c r="AE197" i="17"/>
  <c r="AE196" i="17"/>
  <c r="AE195" i="17"/>
  <c r="AE194" i="17"/>
  <c r="AE193" i="17"/>
  <c r="AE192" i="17"/>
  <c r="AE191" i="17"/>
  <c r="AE190" i="17"/>
  <c r="AE189" i="17"/>
  <c r="AE188" i="17"/>
  <c r="AE187" i="17"/>
  <c r="AE186" i="17"/>
  <c r="AE185" i="17"/>
  <c r="AE184" i="17"/>
  <c r="AE183" i="17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2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E17" i="17"/>
  <c r="AE16" i="17"/>
  <c r="AE15" i="17"/>
  <c r="AE14" i="17"/>
  <c r="AE13" i="17"/>
  <c r="AE12" i="17"/>
  <c r="AE11" i="17"/>
  <c r="AE10" i="17"/>
  <c r="AE9" i="17"/>
  <c r="AE8" i="17"/>
  <c r="AE7" i="17"/>
  <c r="AE6" i="17"/>
  <c r="AE285" i="8"/>
  <c r="AE284" i="8"/>
  <c r="AE283" i="8"/>
  <c r="AE282" i="8"/>
  <c r="AE281" i="8"/>
  <c r="AE280" i="8"/>
  <c r="AE279" i="8"/>
  <c r="AE278" i="8"/>
  <c r="AE277" i="8"/>
  <c r="AE276" i="8"/>
  <c r="AE275" i="8"/>
  <c r="AE274" i="8"/>
  <c r="AE273" i="8"/>
  <c r="AE272" i="8"/>
  <c r="AE271" i="8"/>
  <c r="AE270" i="8"/>
  <c r="AE269" i="8"/>
  <c r="AE268" i="8"/>
  <c r="AE267" i="8"/>
  <c r="AE266" i="8"/>
  <c r="AE265" i="8"/>
  <c r="AE264" i="8"/>
  <c r="AE263" i="8"/>
  <c r="AE262" i="8"/>
  <c r="AE261" i="8"/>
  <c r="AE260" i="8"/>
  <c r="AE259" i="8"/>
  <c r="AE258" i="8"/>
  <c r="AE257" i="8"/>
  <c r="AE256" i="8"/>
  <c r="AE255" i="8"/>
  <c r="AE254" i="8"/>
  <c r="AE253" i="8"/>
  <c r="AE252" i="8"/>
  <c r="AE251" i="8"/>
  <c r="AE250" i="8"/>
  <c r="AE249" i="8"/>
  <c r="AE248" i="8"/>
  <c r="AE247" i="8"/>
  <c r="AE246" i="8"/>
  <c r="AE245" i="8"/>
  <c r="AE244" i="8"/>
  <c r="AE243" i="8"/>
  <c r="AE242" i="8"/>
  <c r="AE241" i="8"/>
  <c r="AE240" i="8"/>
  <c r="AE239" i="8"/>
  <c r="AE238" i="8"/>
  <c r="AE237" i="8"/>
  <c r="AE236" i="8"/>
  <c r="AE235" i="8"/>
  <c r="AE234" i="8"/>
  <c r="AE233" i="8"/>
  <c r="AE232" i="8"/>
  <c r="AE231" i="8"/>
  <c r="AE230" i="8"/>
  <c r="AE229" i="8"/>
  <c r="AE228" i="8"/>
  <c r="AE227" i="8"/>
  <c r="AE226" i="8"/>
  <c r="AE225" i="8"/>
  <c r="AE224" i="8"/>
  <c r="AE223" i="8"/>
  <c r="AE222" i="8"/>
  <c r="AE221" i="8"/>
  <c r="AE220" i="8"/>
  <c r="AE219" i="8"/>
  <c r="AE218" i="8"/>
  <c r="AE217" i="8"/>
  <c r="AE216" i="8"/>
  <c r="AE215" i="8"/>
  <c r="AE214" i="8"/>
  <c r="AE213" i="8"/>
  <c r="AE212" i="8"/>
  <c r="AE211" i="8"/>
  <c r="AE210" i="8"/>
  <c r="AE209" i="8"/>
  <c r="AE208" i="8"/>
  <c r="AE207" i="8"/>
  <c r="AE206" i="8"/>
  <c r="AE205" i="8"/>
  <c r="AE204" i="8"/>
  <c r="AE203" i="8"/>
  <c r="AE202" i="8"/>
  <c r="AE201" i="8"/>
  <c r="AE200" i="8"/>
  <c r="AE199" i="8"/>
  <c r="AE198" i="8"/>
  <c r="AE197" i="8"/>
  <c r="AE196" i="8"/>
  <c r="AE195" i="8"/>
  <c r="AE194" i="8"/>
  <c r="AE193" i="8"/>
  <c r="AE192" i="8"/>
  <c r="AE191" i="8"/>
  <c r="AE190" i="8"/>
  <c r="AE189" i="8"/>
  <c r="AE188" i="8"/>
  <c r="AE187" i="8"/>
  <c r="AE186" i="8"/>
  <c r="AE185" i="8"/>
  <c r="AE184" i="8"/>
  <c r="AE183" i="8"/>
  <c r="AE182" i="8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66" i="8"/>
  <c r="AE165" i="8"/>
  <c r="AE164" i="8"/>
  <c r="AE163" i="8"/>
  <c r="AE162" i="8"/>
  <c r="AE161" i="8"/>
  <c r="AE160" i="8"/>
  <c r="AE159" i="8"/>
  <c r="AE158" i="8"/>
  <c r="AE157" i="8"/>
  <c r="AE156" i="8"/>
  <c r="AE155" i="8"/>
  <c r="AE154" i="8"/>
  <c r="AE153" i="8"/>
  <c r="AE152" i="8"/>
  <c r="AE151" i="8"/>
  <c r="AE150" i="8"/>
  <c r="AE149" i="8"/>
  <c r="AE148" i="8"/>
  <c r="AE147" i="8"/>
  <c r="AE146" i="8"/>
  <c r="AE145" i="8"/>
  <c r="AE144" i="8"/>
  <c r="AE143" i="8"/>
  <c r="AE142" i="8"/>
  <c r="AE141" i="8"/>
  <c r="AE140" i="8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1" i="8"/>
  <c r="AE20" i="8"/>
  <c r="AE19" i="8"/>
  <c r="AE18" i="8"/>
  <c r="AE17" i="8"/>
  <c r="AE16" i="8"/>
  <c r="AE15" i="8"/>
  <c r="AE14" i="8"/>
  <c r="AE13" i="8"/>
  <c r="AE12" i="8"/>
  <c r="AE11" i="8"/>
  <c r="AE10" i="8"/>
  <c r="AE9" i="8"/>
  <c r="AE8" i="8"/>
  <c r="AE7" i="8"/>
  <c r="AE6" i="8"/>
  <c r="AD285" i="25"/>
  <c r="AC285" i="25"/>
  <c r="AB285" i="25"/>
  <c r="AD284" i="25"/>
  <c r="AC284" i="25"/>
  <c r="AB284" i="25"/>
  <c r="AD283" i="25"/>
  <c r="AC283" i="25"/>
  <c r="AB283" i="25"/>
  <c r="AD282" i="25"/>
  <c r="AC282" i="25"/>
  <c r="AB282" i="25"/>
  <c r="AD281" i="25"/>
  <c r="AC281" i="25"/>
  <c r="AB281" i="25"/>
  <c r="AD280" i="25"/>
  <c r="AC280" i="25"/>
  <c r="AB280" i="25"/>
  <c r="AD279" i="25"/>
  <c r="AC279" i="25"/>
  <c r="AB279" i="25"/>
  <c r="AD278" i="25"/>
  <c r="AC278" i="25"/>
  <c r="AB278" i="25"/>
  <c r="AD277" i="25"/>
  <c r="AC277" i="25"/>
  <c r="AB277" i="25"/>
  <c r="AD276" i="25"/>
  <c r="AC276" i="25"/>
  <c r="AB276" i="25"/>
  <c r="AD275" i="25"/>
  <c r="AC275" i="25"/>
  <c r="AB275" i="25"/>
  <c r="AD274" i="25"/>
  <c r="AC274" i="25"/>
  <c r="AB274" i="25"/>
  <c r="AD273" i="25"/>
  <c r="AC273" i="25"/>
  <c r="AB273" i="25"/>
  <c r="AD272" i="25"/>
  <c r="AC272" i="25"/>
  <c r="AB272" i="25"/>
  <c r="AD271" i="25"/>
  <c r="AC271" i="25"/>
  <c r="AB271" i="25"/>
  <c r="AD270" i="25"/>
  <c r="AC270" i="25"/>
  <c r="AB270" i="25"/>
  <c r="AD269" i="25"/>
  <c r="AC269" i="25"/>
  <c r="AB269" i="25"/>
  <c r="AD268" i="25"/>
  <c r="AC268" i="25"/>
  <c r="AB268" i="25"/>
  <c r="AD267" i="25"/>
  <c r="AC267" i="25"/>
  <c r="AB267" i="25"/>
  <c r="AD266" i="25"/>
  <c r="AC266" i="25"/>
  <c r="AB266" i="25"/>
  <c r="AD265" i="25"/>
  <c r="AC265" i="25"/>
  <c r="AB265" i="25"/>
  <c r="AD264" i="25"/>
  <c r="AC264" i="25"/>
  <c r="AB264" i="25"/>
  <c r="AD263" i="25"/>
  <c r="AC263" i="25"/>
  <c r="AB263" i="25"/>
  <c r="AD262" i="25"/>
  <c r="AC262" i="25"/>
  <c r="AB262" i="25"/>
  <c r="AD261" i="25"/>
  <c r="AC261" i="25"/>
  <c r="AB261" i="25"/>
  <c r="AD260" i="25"/>
  <c r="AC260" i="25"/>
  <c r="AB260" i="25"/>
  <c r="AD259" i="25"/>
  <c r="AC259" i="25"/>
  <c r="AB259" i="25"/>
  <c r="AD258" i="25"/>
  <c r="AC258" i="25"/>
  <c r="AB258" i="25"/>
  <c r="AD257" i="25"/>
  <c r="AC257" i="25"/>
  <c r="AB257" i="25"/>
  <c r="AD256" i="25"/>
  <c r="AC256" i="25"/>
  <c r="AB256" i="25"/>
  <c r="AD255" i="25"/>
  <c r="AC255" i="25"/>
  <c r="AB255" i="25"/>
  <c r="AD254" i="25"/>
  <c r="AC254" i="25"/>
  <c r="AB254" i="25"/>
  <c r="AD253" i="25"/>
  <c r="AC253" i="25"/>
  <c r="AB253" i="25"/>
  <c r="AD252" i="25"/>
  <c r="AC252" i="25"/>
  <c r="AB252" i="25"/>
  <c r="AD251" i="25"/>
  <c r="AC251" i="25"/>
  <c r="AB251" i="25"/>
  <c r="AD250" i="25"/>
  <c r="AC250" i="25"/>
  <c r="AB250" i="25"/>
  <c r="AD249" i="25"/>
  <c r="AC249" i="25"/>
  <c r="AB249" i="25"/>
  <c r="AD248" i="25"/>
  <c r="AC248" i="25"/>
  <c r="AB248" i="25"/>
  <c r="AD247" i="25"/>
  <c r="AC247" i="25"/>
  <c r="AB247" i="25"/>
  <c r="AD246" i="25"/>
  <c r="AC246" i="25"/>
  <c r="AB246" i="25"/>
  <c r="AD245" i="25"/>
  <c r="AC245" i="25"/>
  <c r="AB245" i="25"/>
  <c r="AD244" i="25"/>
  <c r="AC244" i="25"/>
  <c r="AB244" i="25"/>
  <c r="AD243" i="25"/>
  <c r="AC243" i="25"/>
  <c r="AB243" i="25"/>
  <c r="AD242" i="25"/>
  <c r="Y242" i="25" s="1"/>
  <c r="AC242" i="25"/>
  <c r="AB242" i="25"/>
  <c r="AD241" i="25"/>
  <c r="Y241" i="25" s="1"/>
  <c r="AC241" i="25"/>
  <c r="AB241" i="25"/>
  <c r="AD240" i="25"/>
  <c r="Y240" i="25" s="1"/>
  <c r="AC240" i="25"/>
  <c r="AB240" i="25"/>
  <c r="AD239" i="25"/>
  <c r="Y239" i="25" s="1"/>
  <c r="AC239" i="25"/>
  <c r="AB239" i="25"/>
  <c r="AD238" i="25"/>
  <c r="Y238" i="25" s="1"/>
  <c r="AC238" i="25"/>
  <c r="AB238" i="25"/>
  <c r="AD237" i="25"/>
  <c r="Y237" i="25" s="1"/>
  <c r="AC237" i="25"/>
  <c r="AB237" i="25"/>
  <c r="AD236" i="25"/>
  <c r="Y236" i="25" s="1"/>
  <c r="AC236" i="25"/>
  <c r="AB236" i="25"/>
  <c r="AD235" i="25"/>
  <c r="Y235" i="25" s="1"/>
  <c r="AC235" i="25"/>
  <c r="AB235" i="25"/>
  <c r="AD234" i="25"/>
  <c r="Y234" i="25" s="1"/>
  <c r="AC234" i="25"/>
  <c r="AB234" i="25"/>
  <c r="AD233" i="25"/>
  <c r="Y233" i="25" s="1"/>
  <c r="AC233" i="25"/>
  <c r="AB233" i="25"/>
  <c r="AD232" i="25"/>
  <c r="Y232" i="25" s="1"/>
  <c r="AC232" i="25"/>
  <c r="AB232" i="25"/>
  <c r="AD231" i="25"/>
  <c r="Y231" i="25" s="1"/>
  <c r="AC231" i="25"/>
  <c r="AB231" i="25"/>
  <c r="AD230" i="25"/>
  <c r="Y230" i="25" s="1"/>
  <c r="AC230" i="25"/>
  <c r="AB230" i="25"/>
  <c r="AD229" i="25"/>
  <c r="Y229" i="25" s="1"/>
  <c r="AC229" i="25"/>
  <c r="AB229" i="25"/>
  <c r="AD228" i="25"/>
  <c r="Y228" i="25" s="1"/>
  <c r="AC228" i="25"/>
  <c r="AB228" i="25"/>
  <c r="AD227" i="25"/>
  <c r="Y227" i="25" s="1"/>
  <c r="AC227" i="25"/>
  <c r="AB227" i="25"/>
  <c r="AD226" i="25"/>
  <c r="Y226" i="25" s="1"/>
  <c r="AC226" i="25"/>
  <c r="AB226" i="25"/>
  <c r="AD225" i="25"/>
  <c r="Y225" i="25" s="1"/>
  <c r="AC225" i="25"/>
  <c r="AB225" i="25"/>
  <c r="AD224" i="25"/>
  <c r="Y224" i="25" s="1"/>
  <c r="AC224" i="25"/>
  <c r="AB224" i="25"/>
  <c r="AD223" i="25"/>
  <c r="Y223" i="25" s="1"/>
  <c r="AC223" i="25"/>
  <c r="AB223" i="25"/>
  <c r="AD222" i="25"/>
  <c r="Y222" i="25" s="1"/>
  <c r="AC222" i="25"/>
  <c r="AB222" i="25"/>
  <c r="AD221" i="25"/>
  <c r="Y221" i="25" s="1"/>
  <c r="AC221" i="25"/>
  <c r="AB221" i="25"/>
  <c r="AD220" i="25"/>
  <c r="Y220" i="25" s="1"/>
  <c r="AC220" i="25"/>
  <c r="AB220" i="25"/>
  <c r="AD219" i="25"/>
  <c r="Y219" i="25" s="1"/>
  <c r="AC219" i="25"/>
  <c r="AB219" i="25"/>
  <c r="AD218" i="25"/>
  <c r="Y218" i="25" s="1"/>
  <c r="AC218" i="25"/>
  <c r="AB218" i="25"/>
  <c r="AD217" i="25"/>
  <c r="Y217" i="25" s="1"/>
  <c r="AC217" i="25"/>
  <c r="AB217" i="25"/>
  <c r="AD216" i="25"/>
  <c r="Y216" i="25" s="1"/>
  <c r="AC216" i="25"/>
  <c r="AB216" i="25"/>
  <c r="AD215" i="25"/>
  <c r="Y215" i="25" s="1"/>
  <c r="AC215" i="25"/>
  <c r="AB215" i="25"/>
  <c r="AD214" i="25"/>
  <c r="Y214" i="25" s="1"/>
  <c r="AC214" i="25"/>
  <c r="AB214" i="25"/>
  <c r="AD213" i="25"/>
  <c r="Y213" i="25" s="1"/>
  <c r="AC213" i="25"/>
  <c r="AB213" i="25"/>
  <c r="AD212" i="25"/>
  <c r="Y212" i="25" s="1"/>
  <c r="AC212" i="25"/>
  <c r="AB212" i="25"/>
  <c r="AD211" i="25"/>
  <c r="Y211" i="25" s="1"/>
  <c r="AC211" i="25"/>
  <c r="AB211" i="25"/>
  <c r="AD210" i="25"/>
  <c r="Y210" i="25" s="1"/>
  <c r="AC210" i="25"/>
  <c r="AB210" i="25"/>
  <c r="AD209" i="25"/>
  <c r="Y209" i="25" s="1"/>
  <c r="AC209" i="25"/>
  <c r="AB209" i="25"/>
  <c r="AD208" i="25"/>
  <c r="Y208" i="25" s="1"/>
  <c r="AC208" i="25"/>
  <c r="AB208" i="25"/>
  <c r="AD207" i="25"/>
  <c r="Y207" i="25" s="1"/>
  <c r="AC207" i="25"/>
  <c r="AB207" i="25"/>
  <c r="AD206" i="25"/>
  <c r="Y206" i="25" s="1"/>
  <c r="AC206" i="25"/>
  <c r="AB206" i="25"/>
  <c r="AD205" i="25"/>
  <c r="Y205" i="25" s="1"/>
  <c r="AC205" i="25"/>
  <c r="AB205" i="25"/>
  <c r="AD204" i="25"/>
  <c r="Y204" i="25" s="1"/>
  <c r="AC204" i="25"/>
  <c r="AB204" i="25"/>
  <c r="AD203" i="25"/>
  <c r="Y203" i="25" s="1"/>
  <c r="AC203" i="25"/>
  <c r="AB203" i="25"/>
  <c r="AD202" i="25"/>
  <c r="Y202" i="25" s="1"/>
  <c r="AC202" i="25"/>
  <c r="AB202" i="25"/>
  <c r="AD201" i="25"/>
  <c r="Y201" i="25" s="1"/>
  <c r="AC201" i="25"/>
  <c r="AB201" i="25"/>
  <c r="AD200" i="25"/>
  <c r="Y200" i="25" s="1"/>
  <c r="AC200" i="25"/>
  <c r="AB200" i="25"/>
  <c r="AD199" i="25"/>
  <c r="Y199" i="25" s="1"/>
  <c r="AC199" i="25"/>
  <c r="AB199" i="25"/>
  <c r="AD198" i="25"/>
  <c r="Y198" i="25" s="1"/>
  <c r="AC198" i="25"/>
  <c r="AB198" i="25"/>
  <c r="AD197" i="25"/>
  <c r="Y197" i="25" s="1"/>
  <c r="AC197" i="25"/>
  <c r="AB197" i="25"/>
  <c r="AD196" i="25"/>
  <c r="Y196" i="25" s="1"/>
  <c r="AC196" i="25"/>
  <c r="AB196" i="25"/>
  <c r="AD195" i="25"/>
  <c r="Y195" i="25" s="1"/>
  <c r="AC195" i="25"/>
  <c r="AB195" i="25"/>
  <c r="AD194" i="25"/>
  <c r="Y194" i="25" s="1"/>
  <c r="AC194" i="25"/>
  <c r="AB194" i="25"/>
  <c r="AD193" i="25"/>
  <c r="Y193" i="25" s="1"/>
  <c r="AC193" i="25"/>
  <c r="AB193" i="25"/>
  <c r="AD192" i="25"/>
  <c r="Y192" i="25" s="1"/>
  <c r="AC192" i="25"/>
  <c r="AB192" i="25"/>
  <c r="AD191" i="25"/>
  <c r="Y191" i="25" s="1"/>
  <c r="AC191" i="25"/>
  <c r="AB191" i="25"/>
  <c r="AD190" i="25"/>
  <c r="Y190" i="25" s="1"/>
  <c r="AC190" i="25"/>
  <c r="AB190" i="25"/>
  <c r="AD189" i="25"/>
  <c r="Y189" i="25" s="1"/>
  <c r="AC189" i="25"/>
  <c r="AB189" i="25"/>
  <c r="AD188" i="25"/>
  <c r="Y188" i="25" s="1"/>
  <c r="AC188" i="25"/>
  <c r="AB188" i="25"/>
  <c r="AD187" i="25"/>
  <c r="Y187" i="25" s="1"/>
  <c r="AC187" i="25"/>
  <c r="AB187" i="25"/>
  <c r="AD186" i="25"/>
  <c r="Y186" i="25" s="1"/>
  <c r="AC186" i="25"/>
  <c r="AB186" i="25"/>
  <c r="AD185" i="25"/>
  <c r="Y185" i="25" s="1"/>
  <c r="AC185" i="25"/>
  <c r="AB185" i="25"/>
  <c r="AD184" i="25"/>
  <c r="Y184" i="25" s="1"/>
  <c r="AC184" i="25"/>
  <c r="AB184" i="25"/>
  <c r="AD183" i="25"/>
  <c r="Y183" i="25" s="1"/>
  <c r="AC183" i="25"/>
  <c r="AB183" i="25"/>
  <c r="AD182" i="25"/>
  <c r="Y182" i="25" s="1"/>
  <c r="AC182" i="25"/>
  <c r="AB182" i="25"/>
  <c r="AD181" i="25"/>
  <c r="Y181" i="25" s="1"/>
  <c r="AC181" i="25"/>
  <c r="AB181" i="25"/>
  <c r="AD180" i="25"/>
  <c r="Y180" i="25" s="1"/>
  <c r="AC180" i="25"/>
  <c r="AB180" i="25"/>
  <c r="AD179" i="25"/>
  <c r="Y179" i="25" s="1"/>
  <c r="AC179" i="25"/>
  <c r="AB179" i="25"/>
  <c r="AD178" i="25"/>
  <c r="Y178" i="25" s="1"/>
  <c r="AC178" i="25"/>
  <c r="AB178" i="25"/>
  <c r="AD177" i="25"/>
  <c r="Y177" i="25" s="1"/>
  <c r="AC177" i="25"/>
  <c r="AB177" i="25"/>
  <c r="AD176" i="25"/>
  <c r="Y176" i="25" s="1"/>
  <c r="AC176" i="25"/>
  <c r="AB176" i="25"/>
  <c r="AD175" i="25"/>
  <c r="Y175" i="25" s="1"/>
  <c r="AC175" i="25"/>
  <c r="AB175" i="25"/>
  <c r="AD174" i="25"/>
  <c r="Y174" i="25" s="1"/>
  <c r="AC174" i="25"/>
  <c r="AB174" i="25"/>
  <c r="AD173" i="25"/>
  <c r="Y173" i="25" s="1"/>
  <c r="AC173" i="25"/>
  <c r="AB173" i="25"/>
  <c r="AD172" i="25"/>
  <c r="Y172" i="25" s="1"/>
  <c r="AC172" i="25"/>
  <c r="AB172" i="25"/>
  <c r="AD171" i="25"/>
  <c r="Y171" i="25" s="1"/>
  <c r="AC171" i="25"/>
  <c r="AB171" i="25"/>
  <c r="AD170" i="25"/>
  <c r="Y170" i="25" s="1"/>
  <c r="AC170" i="25"/>
  <c r="AB170" i="25"/>
  <c r="AD169" i="25"/>
  <c r="Y169" i="25" s="1"/>
  <c r="AC169" i="25"/>
  <c r="AB169" i="25"/>
  <c r="AD168" i="25"/>
  <c r="Y168" i="25" s="1"/>
  <c r="AC168" i="25"/>
  <c r="AB168" i="25"/>
  <c r="AD167" i="25"/>
  <c r="Y167" i="25" s="1"/>
  <c r="AC167" i="25"/>
  <c r="AB167" i="25"/>
  <c r="AD166" i="25"/>
  <c r="Y166" i="25" s="1"/>
  <c r="AC166" i="25"/>
  <c r="AB166" i="25"/>
  <c r="AD165" i="25"/>
  <c r="Y165" i="25" s="1"/>
  <c r="AC165" i="25"/>
  <c r="AB165" i="25"/>
  <c r="AD164" i="25"/>
  <c r="Y164" i="25" s="1"/>
  <c r="AC164" i="25"/>
  <c r="AB164" i="25"/>
  <c r="AD163" i="25"/>
  <c r="Y163" i="25" s="1"/>
  <c r="AC163" i="25"/>
  <c r="AB163" i="25"/>
  <c r="AD162" i="25"/>
  <c r="Y162" i="25" s="1"/>
  <c r="AC162" i="25"/>
  <c r="AB162" i="25"/>
  <c r="AD161" i="25"/>
  <c r="Y161" i="25" s="1"/>
  <c r="AC161" i="25"/>
  <c r="AB161" i="25"/>
  <c r="AD160" i="25"/>
  <c r="Y160" i="25" s="1"/>
  <c r="AC160" i="25"/>
  <c r="AB160" i="25"/>
  <c r="AD159" i="25"/>
  <c r="Y159" i="25" s="1"/>
  <c r="AC159" i="25"/>
  <c r="AB159" i="25"/>
  <c r="AD158" i="25"/>
  <c r="Y158" i="25" s="1"/>
  <c r="AC158" i="25"/>
  <c r="AB158" i="25"/>
  <c r="AD157" i="25"/>
  <c r="Y157" i="25" s="1"/>
  <c r="AC157" i="25"/>
  <c r="AB157" i="25"/>
  <c r="AD156" i="25"/>
  <c r="Y156" i="25" s="1"/>
  <c r="AC156" i="25"/>
  <c r="AB156" i="25"/>
  <c r="AD155" i="25"/>
  <c r="Y155" i="25" s="1"/>
  <c r="AC155" i="25"/>
  <c r="AB155" i="25"/>
  <c r="AD154" i="25"/>
  <c r="Y154" i="25" s="1"/>
  <c r="AC154" i="25"/>
  <c r="AB154" i="25"/>
  <c r="AD153" i="25"/>
  <c r="Y153" i="25" s="1"/>
  <c r="AC153" i="25"/>
  <c r="AB153" i="25"/>
  <c r="AD152" i="25"/>
  <c r="Y152" i="25" s="1"/>
  <c r="AC152" i="25"/>
  <c r="AB152" i="25"/>
  <c r="AD151" i="25"/>
  <c r="Y151" i="25" s="1"/>
  <c r="AC151" i="25"/>
  <c r="AB151" i="25"/>
  <c r="AD150" i="25"/>
  <c r="Y150" i="25" s="1"/>
  <c r="AC150" i="25"/>
  <c r="AB150" i="25"/>
  <c r="AD149" i="25"/>
  <c r="Y149" i="25" s="1"/>
  <c r="AC149" i="25"/>
  <c r="AB149" i="25"/>
  <c r="AD148" i="25"/>
  <c r="Y148" i="25" s="1"/>
  <c r="AC148" i="25"/>
  <c r="AB148" i="25"/>
  <c r="AD147" i="25"/>
  <c r="Y147" i="25" s="1"/>
  <c r="AC147" i="25"/>
  <c r="AB147" i="25"/>
  <c r="AD146" i="25"/>
  <c r="Y146" i="25" s="1"/>
  <c r="AC146" i="25"/>
  <c r="AB146" i="25"/>
  <c r="AD145" i="25"/>
  <c r="Y145" i="25" s="1"/>
  <c r="AC145" i="25"/>
  <c r="AB145" i="25"/>
  <c r="AD144" i="25"/>
  <c r="Y144" i="25" s="1"/>
  <c r="AC144" i="25"/>
  <c r="AB144" i="25"/>
  <c r="AD143" i="25"/>
  <c r="Y143" i="25" s="1"/>
  <c r="AC143" i="25"/>
  <c r="AB143" i="25"/>
  <c r="AD142" i="25"/>
  <c r="Y142" i="25" s="1"/>
  <c r="AC142" i="25"/>
  <c r="AB142" i="25"/>
  <c r="AD141" i="25"/>
  <c r="Y141" i="25" s="1"/>
  <c r="AC141" i="25"/>
  <c r="AB141" i="25"/>
  <c r="AD140" i="25"/>
  <c r="Y140" i="25" s="1"/>
  <c r="AC140" i="25"/>
  <c r="AB140" i="25"/>
  <c r="AD139" i="25"/>
  <c r="Y139" i="25" s="1"/>
  <c r="AC139" i="25"/>
  <c r="AB139" i="25"/>
  <c r="AD138" i="25"/>
  <c r="Y138" i="25" s="1"/>
  <c r="AC138" i="25"/>
  <c r="AB138" i="25"/>
  <c r="AD137" i="25"/>
  <c r="Y137" i="25" s="1"/>
  <c r="AC137" i="25"/>
  <c r="AB137" i="25"/>
  <c r="AD136" i="25"/>
  <c r="Y136" i="25" s="1"/>
  <c r="AC136" i="25"/>
  <c r="AB136" i="25"/>
  <c r="AD135" i="25"/>
  <c r="Y135" i="25" s="1"/>
  <c r="AC135" i="25"/>
  <c r="AB135" i="25"/>
  <c r="AD134" i="25"/>
  <c r="Y134" i="25" s="1"/>
  <c r="AC134" i="25"/>
  <c r="AB134" i="25"/>
  <c r="AD133" i="25"/>
  <c r="Y133" i="25" s="1"/>
  <c r="AC133" i="25"/>
  <c r="AB133" i="25"/>
  <c r="AD132" i="25"/>
  <c r="Y132" i="25" s="1"/>
  <c r="AC132" i="25"/>
  <c r="AB132" i="25"/>
  <c r="AD131" i="25"/>
  <c r="Y131" i="25" s="1"/>
  <c r="AC131" i="25"/>
  <c r="AB131" i="25"/>
  <c r="AD130" i="25"/>
  <c r="Y130" i="25" s="1"/>
  <c r="AC130" i="25"/>
  <c r="AB130" i="25"/>
  <c r="AD129" i="25"/>
  <c r="Y129" i="25" s="1"/>
  <c r="AC129" i="25"/>
  <c r="AB129" i="25"/>
  <c r="AD128" i="25"/>
  <c r="Y128" i="25" s="1"/>
  <c r="AC128" i="25"/>
  <c r="AB128" i="25"/>
  <c r="AD127" i="25"/>
  <c r="Y127" i="25" s="1"/>
  <c r="AC127" i="25"/>
  <c r="AB127" i="25"/>
  <c r="AD126" i="25"/>
  <c r="Y126" i="25" s="1"/>
  <c r="AC126" i="25"/>
  <c r="AB126" i="25"/>
  <c r="AD125" i="25"/>
  <c r="Y125" i="25" s="1"/>
  <c r="AC125" i="25"/>
  <c r="AB125" i="25"/>
  <c r="AD124" i="25"/>
  <c r="Y124" i="25" s="1"/>
  <c r="AC124" i="25"/>
  <c r="AB124" i="25"/>
  <c r="AD123" i="25"/>
  <c r="Y123" i="25" s="1"/>
  <c r="AC123" i="25"/>
  <c r="AB123" i="25"/>
  <c r="AD122" i="25"/>
  <c r="Y122" i="25" s="1"/>
  <c r="AC122" i="25"/>
  <c r="AB122" i="25"/>
  <c r="AD121" i="25"/>
  <c r="Y121" i="25" s="1"/>
  <c r="AC121" i="25"/>
  <c r="AB121" i="25"/>
  <c r="AD120" i="25"/>
  <c r="Y120" i="25" s="1"/>
  <c r="AC120" i="25"/>
  <c r="AB120" i="25"/>
  <c r="AD119" i="25"/>
  <c r="Y119" i="25" s="1"/>
  <c r="AC119" i="25"/>
  <c r="AB119" i="25"/>
  <c r="AD118" i="25"/>
  <c r="Y118" i="25" s="1"/>
  <c r="AC118" i="25"/>
  <c r="AB118" i="25"/>
  <c r="AD117" i="25"/>
  <c r="Y117" i="25" s="1"/>
  <c r="AC117" i="25"/>
  <c r="AB117" i="25"/>
  <c r="AD116" i="25"/>
  <c r="Y116" i="25" s="1"/>
  <c r="AC116" i="25"/>
  <c r="AB116" i="25"/>
  <c r="AD115" i="25"/>
  <c r="Y115" i="25" s="1"/>
  <c r="AC115" i="25"/>
  <c r="AB115" i="25"/>
  <c r="AD114" i="25"/>
  <c r="Y114" i="25" s="1"/>
  <c r="AC114" i="25"/>
  <c r="AB114" i="25"/>
  <c r="AD113" i="25"/>
  <c r="Y113" i="25" s="1"/>
  <c r="AC113" i="25"/>
  <c r="AB113" i="25"/>
  <c r="AD112" i="25"/>
  <c r="Y112" i="25" s="1"/>
  <c r="AC112" i="25"/>
  <c r="AB112" i="25"/>
  <c r="AD111" i="25"/>
  <c r="Y111" i="25" s="1"/>
  <c r="AC111" i="25"/>
  <c r="AB111" i="25"/>
  <c r="AD110" i="25"/>
  <c r="Y110" i="25" s="1"/>
  <c r="AC110" i="25"/>
  <c r="AB110" i="25"/>
  <c r="AD109" i="25"/>
  <c r="Y109" i="25" s="1"/>
  <c r="AC109" i="25"/>
  <c r="AB109" i="25"/>
  <c r="AD108" i="25"/>
  <c r="Y108" i="25" s="1"/>
  <c r="AC108" i="25"/>
  <c r="AB108" i="25"/>
  <c r="AD107" i="25"/>
  <c r="Y107" i="25" s="1"/>
  <c r="AC107" i="25"/>
  <c r="AB107" i="25"/>
  <c r="AD106" i="25"/>
  <c r="Y106" i="25" s="1"/>
  <c r="AC106" i="25"/>
  <c r="AB106" i="25"/>
  <c r="AD105" i="25"/>
  <c r="Y105" i="25" s="1"/>
  <c r="AC105" i="25"/>
  <c r="AB105" i="25"/>
  <c r="AD104" i="25"/>
  <c r="Y104" i="25" s="1"/>
  <c r="AC104" i="25"/>
  <c r="AB104" i="25"/>
  <c r="AD103" i="25"/>
  <c r="Y103" i="25" s="1"/>
  <c r="AC103" i="25"/>
  <c r="AB103" i="25"/>
  <c r="AD102" i="25"/>
  <c r="Y102" i="25" s="1"/>
  <c r="AC102" i="25"/>
  <c r="AB102" i="25"/>
  <c r="AD101" i="25"/>
  <c r="Y101" i="25" s="1"/>
  <c r="AC101" i="25"/>
  <c r="AB101" i="25"/>
  <c r="AD100" i="25"/>
  <c r="Y100" i="25" s="1"/>
  <c r="AC100" i="25"/>
  <c r="AB100" i="25"/>
  <c r="AD99" i="25"/>
  <c r="Y99" i="25" s="1"/>
  <c r="AC99" i="25"/>
  <c r="AB99" i="25"/>
  <c r="AD98" i="25"/>
  <c r="Y98" i="25" s="1"/>
  <c r="AC98" i="25"/>
  <c r="AB98" i="25"/>
  <c r="AD97" i="25"/>
  <c r="Y97" i="25" s="1"/>
  <c r="AC97" i="25"/>
  <c r="AB97" i="25"/>
  <c r="AD96" i="25"/>
  <c r="Y96" i="25" s="1"/>
  <c r="AC96" i="25"/>
  <c r="AB96" i="25"/>
  <c r="AD95" i="25"/>
  <c r="Y95" i="25" s="1"/>
  <c r="AC95" i="25"/>
  <c r="AB95" i="25"/>
  <c r="AD94" i="25"/>
  <c r="Y94" i="25" s="1"/>
  <c r="AC94" i="25"/>
  <c r="AB94" i="25"/>
  <c r="AD93" i="25"/>
  <c r="Y93" i="25" s="1"/>
  <c r="AC93" i="25"/>
  <c r="AB93" i="25"/>
  <c r="AD92" i="25"/>
  <c r="Y92" i="25" s="1"/>
  <c r="AC92" i="25"/>
  <c r="AB92" i="25"/>
  <c r="AD91" i="25"/>
  <c r="Y91" i="25" s="1"/>
  <c r="AC91" i="25"/>
  <c r="AB91" i="25"/>
  <c r="AD90" i="25"/>
  <c r="Y90" i="25" s="1"/>
  <c r="AC90" i="25"/>
  <c r="AB90" i="25"/>
  <c r="AD89" i="25"/>
  <c r="Y89" i="25" s="1"/>
  <c r="AC89" i="25"/>
  <c r="AB89" i="25"/>
  <c r="AD88" i="25"/>
  <c r="Y88" i="25" s="1"/>
  <c r="AC88" i="25"/>
  <c r="AB88" i="25"/>
  <c r="AD87" i="25"/>
  <c r="Y87" i="25" s="1"/>
  <c r="AC87" i="25"/>
  <c r="AB87" i="25"/>
  <c r="AD86" i="25"/>
  <c r="Y86" i="25" s="1"/>
  <c r="AC86" i="25"/>
  <c r="AB86" i="25"/>
  <c r="AD85" i="25"/>
  <c r="Y85" i="25" s="1"/>
  <c r="AC85" i="25"/>
  <c r="AB85" i="25"/>
  <c r="AD84" i="25"/>
  <c r="Y84" i="25" s="1"/>
  <c r="AC84" i="25"/>
  <c r="AB84" i="25"/>
  <c r="AD83" i="25"/>
  <c r="Y83" i="25" s="1"/>
  <c r="AC83" i="25"/>
  <c r="AB83" i="25"/>
  <c r="AD82" i="25"/>
  <c r="Y82" i="25" s="1"/>
  <c r="AC82" i="25"/>
  <c r="AB82" i="25"/>
  <c r="AD81" i="25"/>
  <c r="Y81" i="25" s="1"/>
  <c r="AC81" i="25"/>
  <c r="AB81" i="25"/>
  <c r="AD80" i="25"/>
  <c r="Y80" i="25" s="1"/>
  <c r="AC80" i="25"/>
  <c r="AB80" i="25"/>
  <c r="AD79" i="25"/>
  <c r="Y79" i="25" s="1"/>
  <c r="AC79" i="25"/>
  <c r="AB79" i="25"/>
  <c r="AD78" i="25"/>
  <c r="Y78" i="25" s="1"/>
  <c r="AC78" i="25"/>
  <c r="AB78" i="25"/>
  <c r="AD77" i="25"/>
  <c r="Y77" i="25" s="1"/>
  <c r="AC77" i="25"/>
  <c r="AB77" i="25"/>
  <c r="AD76" i="25"/>
  <c r="Y76" i="25" s="1"/>
  <c r="AC76" i="25"/>
  <c r="AB76" i="25"/>
  <c r="AD75" i="25"/>
  <c r="Y75" i="25" s="1"/>
  <c r="AC75" i="25"/>
  <c r="AB75" i="25"/>
  <c r="AD74" i="25"/>
  <c r="Y74" i="25" s="1"/>
  <c r="AC74" i="25"/>
  <c r="AB74" i="25"/>
  <c r="AD73" i="25"/>
  <c r="Y73" i="25" s="1"/>
  <c r="AC73" i="25"/>
  <c r="AB73" i="25"/>
  <c r="AD72" i="25"/>
  <c r="Y72" i="25" s="1"/>
  <c r="AC72" i="25"/>
  <c r="AB72" i="25"/>
  <c r="AD71" i="25"/>
  <c r="Y71" i="25" s="1"/>
  <c r="AC71" i="25"/>
  <c r="AB71" i="25"/>
  <c r="AD70" i="25"/>
  <c r="Y70" i="25" s="1"/>
  <c r="AC70" i="25"/>
  <c r="AB70" i="25"/>
  <c r="AD69" i="25"/>
  <c r="Y69" i="25" s="1"/>
  <c r="AC69" i="25"/>
  <c r="AB69" i="25"/>
  <c r="AD68" i="25"/>
  <c r="Y68" i="25" s="1"/>
  <c r="AC68" i="25"/>
  <c r="AB68" i="25"/>
  <c r="AD67" i="25"/>
  <c r="Y67" i="25" s="1"/>
  <c r="AC67" i="25"/>
  <c r="AB67" i="25"/>
  <c r="AD66" i="25"/>
  <c r="Y66" i="25" s="1"/>
  <c r="AC66" i="25"/>
  <c r="AB66" i="25"/>
  <c r="AD65" i="25"/>
  <c r="Y65" i="25" s="1"/>
  <c r="AC65" i="25"/>
  <c r="AB65" i="25"/>
  <c r="AD64" i="25"/>
  <c r="Y64" i="25" s="1"/>
  <c r="AC64" i="25"/>
  <c r="AB64" i="25"/>
  <c r="AD63" i="25"/>
  <c r="Y63" i="25" s="1"/>
  <c r="AC63" i="25"/>
  <c r="AB63" i="25"/>
  <c r="AD62" i="25"/>
  <c r="Y62" i="25" s="1"/>
  <c r="AC62" i="25"/>
  <c r="AB62" i="25"/>
  <c r="AD61" i="25"/>
  <c r="Y61" i="25" s="1"/>
  <c r="AC61" i="25"/>
  <c r="AB61" i="25"/>
  <c r="AD60" i="25"/>
  <c r="Y60" i="25" s="1"/>
  <c r="AC60" i="25"/>
  <c r="AB60" i="25"/>
  <c r="AD59" i="25"/>
  <c r="Y59" i="25" s="1"/>
  <c r="AC59" i="25"/>
  <c r="AB59" i="25"/>
  <c r="AD58" i="25"/>
  <c r="Y58" i="25" s="1"/>
  <c r="AC58" i="25"/>
  <c r="AB58" i="25"/>
  <c r="AD57" i="25"/>
  <c r="Y57" i="25" s="1"/>
  <c r="AC57" i="25"/>
  <c r="AB57" i="25"/>
  <c r="AD56" i="25"/>
  <c r="Y56" i="25" s="1"/>
  <c r="AC56" i="25"/>
  <c r="AB56" i="25"/>
  <c r="AD55" i="25"/>
  <c r="Y55" i="25" s="1"/>
  <c r="AC55" i="25"/>
  <c r="AB55" i="25"/>
  <c r="AD54" i="25"/>
  <c r="Y54" i="25" s="1"/>
  <c r="AC54" i="25"/>
  <c r="AB54" i="25"/>
  <c r="AD53" i="25"/>
  <c r="Y53" i="25" s="1"/>
  <c r="AC53" i="25"/>
  <c r="AB53" i="25"/>
  <c r="AD52" i="25"/>
  <c r="Y52" i="25" s="1"/>
  <c r="AC52" i="25"/>
  <c r="AB52" i="25"/>
  <c r="AD51" i="25"/>
  <c r="Y51" i="25" s="1"/>
  <c r="AC51" i="25"/>
  <c r="AB51" i="25"/>
  <c r="AD50" i="25"/>
  <c r="Y50" i="25" s="1"/>
  <c r="AC50" i="25"/>
  <c r="AB50" i="25"/>
  <c r="AD49" i="25"/>
  <c r="Y49" i="25" s="1"/>
  <c r="AC49" i="25"/>
  <c r="AB49" i="25"/>
  <c r="AD48" i="25"/>
  <c r="Y48" i="25" s="1"/>
  <c r="AC48" i="25"/>
  <c r="AB48" i="25"/>
  <c r="AD47" i="25"/>
  <c r="Y47" i="25" s="1"/>
  <c r="AC47" i="25"/>
  <c r="AB47" i="25"/>
  <c r="AD46" i="25"/>
  <c r="Y46" i="25" s="1"/>
  <c r="AC46" i="25"/>
  <c r="AB46" i="25"/>
  <c r="AD45" i="25"/>
  <c r="Y45" i="25" s="1"/>
  <c r="AC45" i="25"/>
  <c r="AB45" i="25"/>
  <c r="AD44" i="25"/>
  <c r="Y44" i="25" s="1"/>
  <c r="AC44" i="25"/>
  <c r="AB44" i="25"/>
  <c r="AD43" i="25"/>
  <c r="Y43" i="25" s="1"/>
  <c r="AC43" i="25"/>
  <c r="AB43" i="25"/>
  <c r="AD42" i="25"/>
  <c r="Y42" i="25" s="1"/>
  <c r="AC42" i="25"/>
  <c r="AB42" i="25"/>
  <c r="AD41" i="25"/>
  <c r="Y41" i="25" s="1"/>
  <c r="AC41" i="25"/>
  <c r="AB41" i="25"/>
  <c r="AD40" i="25"/>
  <c r="Y40" i="25" s="1"/>
  <c r="AC40" i="25"/>
  <c r="AB40" i="25"/>
  <c r="AD39" i="25"/>
  <c r="Y39" i="25" s="1"/>
  <c r="AC39" i="25"/>
  <c r="AB39" i="25"/>
  <c r="AD38" i="25"/>
  <c r="Y38" i="25" s="1"/>
  <c r="AC38" i="25"/>
  <c r="AB38" i="25"/>
  <c r="AD37" i="25"/>
  <c r="Y37" i="25" s="1"/>
  <c r="AC37" i="25"/>
  <c r="AB37" i="25"/>
  <c r="AD36" i="25"/>
  <c r="Y36" i="25" s="1"/>
  <c r="AC36" i="25"/>
  <c r="AB36" i="25"/>
  <c r="AD35" i="25"/>
  <c r="Y35" i="25" s="1"/>
  <c r="AC35" i="25"/>
  <c r="AB35" i="25"/>
  <c r="AD34" i="25"/>
  <c r="Y34" i="25" s="1"/>
  <c r="AC34" i="25"/>
  <c r="AB34" i="25"/>
  <c r="AD33" i="25"/>
  <c r="Y33" i="25" s="1"/>
  <c r="AC33" i="25"/>
  <c r="AB33" i="25"/>
  <c r="AD32" i="25"/>
  <c r="Y32" i="25" s="1"/>
  <c r="AC32" i="25"/>
  <c r="AB32" i="25"/>
  <c r="AD31" i="25"/>
  <c r="Y31" i="25" s="1"/>
  <c r="AC31" i="25"/>
  <c r="AB31" i="25"/>
  <c r="AD30" i="25"/>
  <c r="Y30" i="25" s="1"/>
  <c r="AC30" i="25"/>
  <c r="AB30" i="25"/>
  <c r="AD29" i="25"/>
  <c r="Y29" i="25" s="1"/>
  <c r="AC29" i="25"/>
  <c r="AB29" i="25"/>
  <c r="AD28" i="25"/>
  <c r="Y28" i="25" s="1"/>
  <c r="AC28" i="25"/>
  <c r="AB28" i="25"/>
  <c r="AD27" i="25"/>
  <c r="Y27" i="25" s="1"/>
  <c r="AC27" i="25"/>
  <c r="AB27" i="25"/>
  <c r="AD26" i="25"/>
  <c r="Y26" i="25" s="1"/>
  <c r="AC26" i="25"/>
  <c r="AB26" i="25"/>
  <c r="AD25" i="25"/>
  <c r="Y25" i="25" s="1"/>
  <c r="AC25" i="25"/>
  <c r="AB25" i="25"/>
  <c r="AD24" i="25"/>
  <c r="Y24" i="25" s="1"/>
  <c r="AC24" i="25"/>
  <c r="AB24" i="25"/>
  <c r="AD23" i="25"/>
  <c r="Y23" i="25" s="1"/>
  <c r="AC23" i="25"/>
  <c r="AB23" i="25"/>
  <c r="AD22" i="25"/>
  <c r="Y22" i="25" s="1"/>
  <c r="AC22" i="25"/>
  <c r="AB22" i="25"/>
  <c r="AD21" i="25"/>
  <c r="Y21" i="25" s="1"/>
  <c r="AC21" i="25"/>
  <c r="AB21" i="25"/>
  <c r="AD20" i="25"/>
  <c r="Y20" i="25" s="1"/>
  <c r="AC20" i="25"/>
  <c r="AB20" i="25"/>
  <c r="AD19" i="25"/>
  <c r="Y19" i="25" s="1"/>
  <c r="AC19" i="25"/>
  <c r="AB19" i="25"/>
  <c r="AD18" i="25"/>
  <c r="Y18" i="25" s="1"/>
  <c r="AC18" i="25"/>
  <c r="AB18" i="25"/>
  <c r="AD17" i="25"/>
  <c r="Y17" i="25" s="1"/>
  <c r="AC17" i="25"/>
  <c r="AB17" i="25"/>
  <c r="AD16" i="25"/>
  <c r="Y16" i="25" s="1"/>
  <c r="AC16" i="25"/>
  <c r="AB16" i="25"/>
  <c r="AD15" i="25"/>
  <c r="Y15" i="25" s="1"/>
  <c r="AC15" i="25"/>
  <c r="AB15" i="25"/>
  <c r="AD14" i="25"/>
  <c r="Y14" i="25" s="1"/>
  <c r="AC14" i="25"/>
  <c r="AB14" i="25"/>
  <c r="AD13" i="25"/>
  <c r="Y13" i="25" s="1"/>
  <c r="AC13" i="25"/>
  <c r="AB13" i="25"/>
  <c r="AD12" i="25"/>
  <c r="Y12" i="25" s="1"/>
  <c r="AC12" i="25"/>
  <c r="AB12" i="25"/>
  <c r="AD11" i="25"/>
  <c r="Y11" i="25" s="1"/>
  <c r="AC11" i="25"/>
  <c r="AB11" i="25"/>
  <c r="AD10" i="25"/>
  <c r="Y10" i="25" s="1"/>
  <c r="AC10" i="25"/>
  <c r="AB10" i="25"/>
  <c r="AD9" i="25"/>
  <c r="Y9" i="25" s="1"/>
  <c r="AC9" i="25"/>
  <c r="AB9" i="25"/>
  <c r="AD8" i="25"/>
  <c r="Y8" i="25" s="1"/>
  <c r="AC8" i="25"/>
  <c r="AB8" i="25"/>
  <c r="AD7" i="25"/>
  <c r="Y7" i="25" s="1"/>
  <c r="AC7" i="25"/>
  <c r="AB7" i="25"/>
  <c r="AD6" i="25"/>
  <c r="Y6" i="25" s="1"/>
  <c r="AC6" i="25"/>
  <c r="AB6" i="25"/>
  <c r="X285" i="24"/>
  <c r="W285" i="24"/>
  <c r="V285" i="24"/>
  <c r="X284" i="24"/>
  <c r="W284" i="24"/>
  <c r="V284" i="24"/>
  <c r="X283" i="24"/>
  <c r="W283" i="24"/>
  <c r="V283" i="24"/>
  <c r="X282" i="24"/>
  <c r="W282" i="24"/>
  <c r="V282" i="24"/>
  <c r="X281" i="24"/>
  <c r="W281" i="24"/>
  <c r="V281" i="24"/>
  <c r="X280" i="24"/>
  <c r="W280" i="24"/>
  <c r="V280" i="24"/>
  <c r="X279" i="24"/>
  <c r="W279" i="24"/>
  <c r="V279" i="24"/>
  <c r="X278" i="24"/>
  <c r="W278" i="24"/>
  <c r="V278" i="24"/>
  <c r="X277" i="24"/>
  <c r="W277" i="24"/>
  <c r="V277" i="24"/>
  <c r="X276" i="24"/>
  <c r="W276" i="24"/>
  <c r="V276" i="24"/>
  <c r="X275" i="24"/>
  <c r="W275" i="24"/>
  <c r="V275" i="24"/>
  <c r="X274" i="24"/>
  <c r="W274" i="24"/>
  <c r="V274" i="24"/>
  <c r="X273" i="24"/>
  <c r="W273" i="24"/>
  <c r="V273" i="24"/>
  <c r="X272" i="24"/>
  <c r="W272" i="24"/>
  <c r="V272" i="24"/>
  <c r="X271" i="24"/>
  <c r="W271" i="24"/>
  <c r="V271" i="24"/>
  <c r="X270" i="24"/>
  <c r="W270" i="24"/>
  <c r="V270" i="24"/>
  <c r="X269" i="24"/>
  <c r="W269" i="24"/>
  <c r="V269" i="24"/>
  <c r="X268" i="24"/>
  <c r="W268" i="24"/>
  <c r="V268" i="24"/>
  <c r="X267" i="24"/>
  <c r="W267" i="24"/>
  <c r="V267" i="24"/>
  <c r="X266" i="24"/>
  <c r="W266" i="24"/>
  <c r="V266" i="24"/>
  <c r="X265" i="24"/>
  <c r="W265" i="24"/>
  <c r="V265" i="24"/>
  <c r="X264" i="24"/>
  <c r="W264" i="24"/>
  <c r="V264" i="24"/>
  <c r="X263" i="24"/>
  <c r="W263" i="24"/>
  <c r="V263" i="24"/>
  <c r="X262" i="24"/>
  <c r="W262" i="24"/>
  <c r="V262" i="24"/>
  <c r="X261" i="24"/>
  <c r="W261" i="24"/>
  <c r="V261" i="24"/>
  <c r="X260" i="24"/>
  <c r="W260" i="24"/>
  <c r="V260" i="24"/>
  <c r="X259" i="24"/>
  <c r="W259" i="24"/>
  <c r="V259" i="24"/>
  <c r="X258" i="24"/>
  <c r="W258" i="24"/>
  <c r="V258" i="24"/>
  <c r="X257" i="24"/>
  <c r="W257" i="24"/>
  <c r="V257" i="24"/>
  <c r="X256" i="24"/>
  <c r="W256" i="24"/>
  <c r="V256" i="24"/>
  <c r="X255" i="24"/>
  <c r="W255" i="24"/>
  <c r="V255" i="24"/>
  <c r="X254" i="24"/>
  <c r="W254" i="24"/>
  <c r="V254" i="24"/>
  <c r="X253" i="24"/>
  <c r="W253" i="24"/>
  <c r="V253" i="24"/>
  <c r="X252" i="24"/>
  <c r="W252" i="24"/>
  <c r="V252" i="24"/>
  <c r="X251" i="24"/>
  <c r="W251" i="24"/>
  <c r="V251" i="24"/>
  <c r="X250" i="24"/>
  <c r="W250" i="24"/>
  <c r="V250" i="24"/>
  <c r="X249" i="24"/>
  <c r="W249" i="24"/>
  <c r="V249" i="24"/>
  <c r="X248" i="24"/>
  <c r="W248" i="24"/>
  <c r="V248" i="24"/>
  <c r="X247" i="24"/>
  <c r="W247" i="24"/>
  <c r="V247" i="24"/>
  <c r="X246" i="24"/>
  <c r="W246" i="24"/>
  <c r="V246" i="24"/>
  <c r="X245" i="24"/>
  <c r="W245" i="24"/>
  <c r="V245" i="24"/>
  <c r="X244" i="24"/>
  <c r="W244" i="24"/>
  <c r="V244" i="24"/>
  <c r="X243" i="24"/>
  <c r="W243" i="24"/>
  <c r="V243" i="24"/>
  <c r="X242" i="24"/>
  <c r="S242" i="24" s="1"/>
  <c r="W242" i="24"/>
  <c r="V242" i="24"/>
  <c r="X241" i="24"/>
  <c r="S241" i="24" s="1"/>
  <c r="W241" i="24"/>
  <c r="V241" i="24"/>
  <c r="X240" i="24"/>
  <c r="S240" i="24" s="1"/>
  <c r="W240" i="24"/>
  <c r="V240" i="24"/>
  <c r="X239" i="24"/>
  <c r="S239" i="24" s="1"/>
  <c r="W239" i="24"/>
  <c r="V239" i="24"/>
  <c r="X238" i="24"/>
  <c r="S238" i="24" s="1"/>
  <c r="W238" i="24"/>
  <c r="V238" i="24"/>
  <c r="X237" i="24"/>
  <c r="S237" i="24" s="1"/>
  <c r="W237" i="24"/>
  <c r="V237" i="24"/>
  <c r="X236" i="24"/>
  <c r="S236" i="24" s="1"/>
  <c r="W236" i="24"/>
  <c r="V236" i="24"/>
  <c r="X235" i="24"/>
  <c r="S235" i="24" s="1"/>
  <c r="W235" i="24"/>
  <c r="V235" i="24"/>
  <c r="X234" i="24"/>
  <c r="S234" i="24" s="1"/>
  <c r="W234" i="24"/>
  <c r="V234" i="24"/>
  <c r="X233" i="24"/>
  <c r="S233" i="24" s="1"/>
  <c r="W233" i="24"/>
  <c r="V233" i="24"/>
  <c r="X232" i="24"/>
  <c r="S232" i="24" s="1"/>
  <c r="W232" i="24"/>
  <c r="V232" i="24"/>
  <c r="X231" i="24"/>
  <c r="S231" i="24" s="1"/>
  <c r="W231" i="24"/>
  <c r="V231" i="24"/>
  <c r="X230" i="24"/>
  <c r="S230" i="24" s="1"/>
  <c r="W230" i="24"/>
  <c r="V230" i="24"/>
  <c r="X229" i="24"/>
  <c r="S229" i="24" s="1"/>
  <c r="W229" i="24"/>
  <c r="V229" i="24"/>
  <c r="X228" i="24"/>
  <c r="S228" i="24" s="1"/>
  <c r="W228" i="24"/>
  <c r="V228" i="24"/>
  <c r="X227" i="24"/>
  <c r="S227" i="24" s="1"/>
  <c r="W227" i="24"/>
  <c r="V227" i="24"/>
  <c r="X226" i="24"/>
  <c r="S226" i="24" s="1"/>
  <c r="W226" i="24"/>
  <c r="V226" i="24"/>
  <c r="X225" i="24"/>
  <c r="S225" i="24" s="1"/>
  <c r="W225" i="24"/>
  <c r="V225" i="24"/>
  <c r="X224" i="24"/>
  <c r="S224" i="24" s="1"/>
  <c r="W224" i="24"/>
  <c r="V224" i="24"/>
  <c r="X223" i="24"/>
  <c r="S223" i="24" s="1"/>
  <c r="W223" i="24"/>
  <c r="V223" i="24"/>
  <c r="X222" i="24"/>
  <c r="S222" i="24" s="1"/>
  <c r="W222" i="24"/>
  <c r="V222" i="24"/>
  <c r="X221" i="24"/>
  <c r="S221" i="24" s="1"/>
  <c r="W221" i="24"/>
  <c r="V221" i="24"/>
  <c r="X220" i="24"/>
  <c r="S220" i="24" s="1"/>
  <c r="W220" i="24"/>
  <c r="V220" i="24"/>
  <c r="X219" i="24"/>
  <c r="S219" i="24" s="1"/>
  <c r="W219" i="24"/>
  <c r="V219" i="24"/>
  <c r="X218" i="24"/>
  <c r="S218" i="24" s="1"/>
  <c r="W218" i="24"/>
  <c r="V218" i="24"/>
  <c r="X217" i="24"/>
  <c r="S217" i="24" s="1"/>
  <c r="W217" i="24"/>
  <c r="V217" i="24"/>
  <c r="X216" i="24"/>
  <c r="S216" i="24" s="1"/>
  <c r="W216" i="24"/>
  <c r="V216" i="24"/>
  <c r="X215" i="24"/>
  <c r="S215" i="24" s="1"/>
  <c r="W215" i="24"/>
  <c r="V215" i="24"/>
  <c r="X214" i="24"/>
  <c r="S214" i="24" s="1"/>
  <c r="W214" i="24"/>
  <c r="V214" i="24"/>
  <c r="X213" i="24"/>
  <c r="S213" i="24" s="1"/>
  <c r="W213" i="24"/>
  <c r="V213" i="24"/>
  <c r="X212" i="24"/>
  <c r="S212" i="24" s="1"/>
  <c r="W212" i="24"/>
  <c r="V212" i="24"/>
  <c r="X211" i="24"/>
  <c r="S211" i="24" s="1"/>
  <c r="W211" i="24"/>
  <c r="V211" i="24"/>
  <c r="X210" i="24"/>
  <c r="S210" i="24" s="1"/>
  <c r="W210" i="24"/>
  <c r="V210" i="24"/>
  <c r="X209" i="24"/>
  <c r="S209" i="24" s="1"/>
  <c r="W209" i="24"/>
  <c r="V209" i="24"/>
  <c r="X208" i="24"/>
  <c r="S208" i="24" s="1"/>
  <c r="W208" i="24"/>
  <c r="V208" i="24"/>
  <c r="X207" i="24"/>
  <c r="S207" i="24" s="1"/>
  <c r="W207" i="24"/>
  <c r="V207" i="24"/>
  <c r="X206" i="24"/>
  <c r="S206" i="24" s="1"/>
  <c r="W206" i="24"/>
  <c r="V206" i="24"/>
  <c r="X205" i="24"/>
  <c r="S205" i="24" s="1"/>
  <c r="W205" i="24"/>
  <c r="V205" i="24"/>
  <c r="X204" i="24"/>
  <c r="S204" i="24" s="1"/>
  <c r="W204" i="24"/>
  <c r="V204" i="24"/>
  <c r="X203" i="24"/>
  <c r="S203" i="24" s="1"/>
  <c r="W203" i="24"/>
  <c r="V203" i="24"/>
  <c r="X202" i="24"/>
  <c r="S202" i="24" s="1"/>
  <c r="W202" i="24"/>
  <c r="V202" i="24"/>
  <c r="X201" i="24"/>
  <c r="S201" i="24" s="1"/>
  <c r="W201" i="24"/>
  <c r="V201" i="24"/>
  <c r="X200" i="24"/>
  <c r="S200" i="24" s="1"/>
  <c r="W200" i="24"/>
  <c r="V200" i="24"/>
  <c r="X199" i="24"/>
  <c r="S199" i="24" s="1"/>
  <c r="W199" i="24"/>
  <c r="V199" i="24"/>
  <c r="X198" i="24"/>
  <c r="S198" i="24" s="1"/>
  <c r="W198" i="24"/>
  <c r="V198" i="24"/>
  <c r="X197" i="24"/>
  <c r="S197" i="24" s="1"/>
  <c r="W197" i="24"/>
  <c r="V197" i="24"/>
  <c r="X196" i="24"/>
  <c r="S196" i="24" s="1"/>
  <c r="W196" i="24"/>
  <c r="V196" i="24"/>
  <c r="X195" i="24"/>
  <c r="S195" i="24" s="1"/>
  <c r="W195" i="24"/>
  <c r="V195" i="24"/>
  <c r="X194" i="24"/>
  <c r="S194" i="24" s="1"/>
  <c r="W194" i="24"/>
  <c r="V194" i="24"/>
  <c r="X193" i="24"/>
  <c r="S193" i="24" s="1"/>
  <c r="W193" i="24"/>
  <c r="V193" i="24"/>
  <c r="X192" i="24"/>
  <c r="S192" i="24" s="1"/>
  <c r="W192" i="24"/>
  <c r="V192" i="24"/>
  <c r="X191" i="24"/>
  <c r="S191" i="24" s="1"/>
  <c r="W191" i="24"/>
  <c r="V191" i="24"/>
  <c r="X190" i="24"/>
  <c r="S190" i="24" s="1"/>
  <c r="W190" i="24"/>
  <c r="V190" i="24"/>
  <c r="X189" i="24"/>
  <c r="S189" i="24" s="1"/>
  <c r="W189" i="24"/>
  <c r="V189" i="24"/>
  <c r="X188" i="24"/>
  <c r="S188" i="24" s="1"/>
  <c r="W188" i="24"/>
  <c r="V188" i="24"/>
  <c r="X187" i="24"/>
  <c r="S187" i="24" s="1"/>
  <c r="W187" i="24"/>
  <c r="V187" i="24"/>
  <c r="X186" i="24"/>
  <c r="S186" i="24" s="1"/>
  <c r="W186" i="24"/>
  <c r="V186" i="24"/>
  <c r="X185" i="24"/>
  <c r="S185" i="24" s="1"/>
  <c r="W185" i="24"/>
  <c r="V185" i="24"/>
  <c r="X184" i="24"/>
  <c r="S184" i="24" s="1"/>
  <c r="W184" i="24"/>
  <c r="V184" i="24"/>
  <c r="X183" i="24"/>
  <c r="S183" i="24" s="1"/>
  <c r="W183" i="24"/>
  <c r="V183" i="24"/>
  <c r="X182" i="24"/>
  <c r="S182" i="24" s="1"/>
  <c r="W182" i="24"/>
  <c r="V182" i="24"/>
  <c r="X181" i="24"/>
  <c r="S181" i="24" s="1"/>
  <c r="W181" i="24"/>
  <c r="V181" i="24"/>
  <c r="X180" i="24"/>
  <c r="S180" i="24" s="1"/>
  <c r="W180" i="24"/>
  <c r="V180" i="24"/>
  <c r="X179" i="24"/>
  <c r="S179" i="24" s="1"/>
  <c r="W179" i="24"/>
  <c r="V179" i="24"/>
  <c r="X178" i="24"/>
  <c r="S178" i="24" s="1"/>
  <c r="W178" i="24"/>
  <c r="V178" i="24"/>
  <c r="X177" i="24"/>
  <c r="S177" i="24" s="1"/>
  <c r="W177" i="24"/>
  <c r="V177" i="24"/>
  <c r="X176" i="24"/>
  <c r="S176" i="24" s="1"/>
  <c r="W176" i="24"/>
  <c r="V176" i="24"/>
  <c r="X175" i="24"/>
  <c r="S175" i="24" s="1"/>
  <c r="W175" i="24"/>
  <c r="V175" i="24"/>
  <c r="X174" i="24"/>
  <c r="S174" i="24" s="1"/>
  <c r="W174" i="24"/>
  <c r="V174" i="24"/>
  <c r="X173" i="24"/>
  <c r="S173" i="24" s="1"/>
  <c r="W173" i="24"/>
  <c r="V173" i="24"/>
  <c r="X172" i="24"/>
  <c r="S172" i="24" s="1"/>
  <c r="W172" i="24"/>
  <c r="V172" i="24"/>
  <c r="X171" i="24"/>
  <c r="S171" i="24" s="1"/>
  <c r="W171" i="24"/>
  <c r="V171" i="24"/>
  <c r="X170" i="24"/>
  <c r="S170" i="24" s="1"/>
  <c r="W170" i="24"/>
  <c r="V170" i="24"/>
  <c r="X169" i="24"/>
  <c r="S169" i="24" s="1"/>
  <c r="W169" i="24"/>
  <c r="V169" i="24"/>
  <c r="X168" i="24"/>
  <c r="S168" i="24" s="1"/>
  <c r="W168" i="24"/>
  <c r="V168" i="24"/>
  <c r="X167" i="24"/>
  <c r="S167" i="24" s="1"/>
  <c r="W167" i="24"/>
  <c r="V167" i="24"/>
  <c r="X166" i="24"/>
  <c r="S166" i="24" s="1"/>
  <c r="W166" i="24"/>
  <c r="V166" i="24"/>
  <c r="X165" i="24"/>
  <c r="S165" i="24" s="1"/>
  <c r="W165" i="24"/>
  <c r="V165" i="24"/>
  <c r="X164" i="24"/>
  <c r="S164" i="24" s="1"/>
  <c r="W164" i="24"/>
  <c r="V164" i="24"/>
  <c r="X163" i="24"/>
  <c r="S163" i="24" s="1"/>
  <c r="W163" i="24"/>
  <c r="V163" i="24"/>
  <c r="X162" i="24"/>
  <c r="S162" i="24" s="1"/>
  <c r="W162" i="24"/>
  <c r="V162" i="24"/>
  <c r="X161" i="24"/>
  <c r="S161" i="24" s="1"/>
  <c r="W161" i="24"/>
  <c r="V161" i="24"/>
  <c r="X160" i="24"/>
  <c r="S160" i="24" s="1"/>
  <c r="W160" i="24"/>
  <c r="V160" i="24"/>
  <c r="X159" i="24"/>
  <c r="S159" i="24" s="1"/>
  <c r="W159" i="24"/>
  <c r="V159" i="24"/>
  <c r="X158" i="24"/>
  <c r="S158" i="24" s="1"/>
  <c r="W158" i="24"/>
  <c r="V158" i="24"/>
  <c r="X157" i="24"/>
  <c r="S157" i="24" s="1"/>
  <c r="W157" i="24"/>
  <c r="V157" i="24"/>
  <c r="X156" i="24"/>
  <c r="S156" i="24" s="1"/>
  <c r="W156" i="24"/>
  <c r="V156" i="24"/>
  <c r="X155" i="24"/>
  <c r="S155" i="24" s="1"/>
  <c r="W155" i="24"/>
  <c r="V155" i="24"/>
  <c r="X154" i="24"/>
  <c r="S154" i="24" s="1"/>
  <c r="W154" i="24"/>
  <c r="V154" i="24"/>
  <c r="X153" i="24"/>
  <c r="S153" i="24" s="1"/>
  <c r="W153" i="24"/>
  <c r="V153" i="24"/>
  <c r="X152" i="24"/>
  <c r="S152" i="24" s="1"/>
  <c r="W152" i="24"/>
  <c r="V152" i="24"/>
  <c r="X151" i="24"/>
  <c r="S151" i="24" s="1"/>
  <c r="W151" i="24"/>
  <c r="V151" i="24"/>
  <c r="X150" i="24"/>
  <c r="S150" i="24" s="1"/>
  <c r="W150" i="24"/>
  <c r="V150" i="24"/>
  <c r="X149" i="24"/>
  <c r="S149" i="24" s="1"/>
  <c r="W149" i="24"/>
  <c r="V149" i="24"/>
  <c r="X148" i="24"/>
  <c r="S148" i="24" s="1"/>
  <c r="W148" i="24"/>
  <c r="V148" i="24"/>
  <c r="X147" i="24"/>
  <c r="S147" i="24" s="1"/>
  <c r="W147" i="24"/>
  <c r="V147" i="24"/>
  <c r="X146" i="24"/>
  <c r="S146" i="24" s="1"/>
  <c r="W146" i="24"/>
  <c r="V146" i="24"/>
  <c r="X145" i="24"/>
  <c r="S145" i="24" s="1"/>
  <c r="W145" i="24"/>
  <c r="V145" i="24"/>
  <c r="X144" i="24"/>
  <c r="S144" i="24" s="1"/>
  <c r="W144" i="24"/>
  <c r="V144" i="24"/>
  <c r="X143" i="24"/>
  <c r="S143" i="24" s="1"/>
  <c r="W143" i="24"/>
  <c r="V143" i="24"/>
  <c r="X142" i="24"/>
  <c r="S142" i="24" s="1"/>
  <c r="W142" i="24"/>
  <c r="V142" i="24"/>
  <c r="X141" i="24"/>
  <c r="S141" i="24" s="1"/>
  <c r="W141" i="24"/>
  <c r="V141" i="24"/>
  <c r="X140" i="24"/>
  <c r="S140" i="24" s="1"/>
  <c r="W140" i="24"/>
  <c r="V140" i="24"/>
  <c r="X139" i="24"/>
  <c r="S139" i="24" s="1"/>
  <c r="W139" i="24"/>
  <c r="V139" i="24"/>
  <c r="X138" i="24"/>
  <c r="S138" i="24" s="1"/>
  <c r="W138" i="24"/>
  <c r="V138" i="24"/>
  <c r="X137" i="24"/>
  <c r="S137" i="24" s="1"/>
  <c r="W137" i="24"/>
  <c r="V137" i="24"/>
  <c r="X136" i="24"/>
  <c r="S136" i="24" s="1"/>
  <c r="W136" i="24"/>
  <c r="V136" i="24"/>
  <c r="X135" i="24"/>
  <c r="S135" i="24" s="1"/>
  <c r="W135" i="24"/>
  <c r="V135" i="24"/>
  <c r="X134" i="24"/>
  <c r="S134" i="24" s="1"/>
  <c r="W134" i="24"/>
  <c r="V134" i="24"/>
  <c r="X133" i="24"/>
  <c r="S133" i="24" s="1"/>
  <c r="W133" i="24"/>
  <c r="V133" i="24"/>
  <c r="X132" i="24"/>
  <c r="S132" i="24" s="1"/>
  <c r="W132" i="24"/>
  <c r="V132" i="24"/>
  <c r="X131" i="24"/>
  <c r="S131" i="24" s="1"/>
  <c r="W131" i="24"/>
  <c r="V131" i="24"/>
  <c r="X130" i="24"/>
  <c r="S130" i="24" s="1"/>
  <c r="W130" i="24"/>
  <c r="V130" i="24"/>
  <c r="X129" i="24"/>
  <c r="S129" i="24" s="1"/>
  <c r="W129" i="24"/>
  <c r="V129" i="24"/>
  <c r="X128" i="24"/>
  <c r="S128" i="24" s="1"/>
  <c r="W128" i="24"/>
  <c r="V128" i="24"/>
  <c r="X127" i="24"/>
  <c r="S127" i="24" s="1"/>
  <c r="W127" i="24"/>
  <c r="V127" i="24"/>
  <c r="X126" i="24"/>
  <c r="S126" i="24" s="1"/>
  <c r="W126" i="24"/>
  <c r="V126" i="24"/>
  <c r="X125" i="24"/>
  <c r="S125" i="24" s="1"/>
  <c r="W125" i="24"/>
  <c r="V125" i="24"/>
  <c r="X124" i="24"/>
  <c r="S124" i="24" s="1"/>
  <c r="W124" i="24"/>
  <c r="V124" i="24"/>
  <c r="X123" i="24"/>
  <c r="S123" i="24" s="1"/>
  <c r="W123" i="24"/>
  <c r="V123" i="24"/>
  <c r="X122" i="24"/>
  <c r="S122" i="24" s="1"/>
  <c r="W122" i="24"/>
  <c r="V122" i="24"/>
  <c r="X121" i="24"/>
  <c r="S121" i="24" s="1"/>
  <c r="W121" i="24"/>
  <c r="V121" i="24"/>
  <c r="X120" i="24"/>
  <c r="S120" i="24" s="1"/>
  <c r="W120" i="24"/>
  <c r="V120" i="24"/>
  <c r="X119" i="24"/>
  <c r="S119" i="24" s="1"/>
  <c r="W119" i="24"/>
  <c r="V119" i="24"/>
  <c r="X118" i="24"/>
  <c r="S118" i="24" s="1"/>
  <c r="W118" i="24"/>
  <c r="V118" i="24"/>
  <c r="X117" i="24"/>
  <c r="S117" i="24" s="1"/>
  <c r="W117" i="24"/>
  <c r="V117" i="24"/>
  <c r="X116" i="24"/>
  <c r="S116" i="24" s="1"/>
  <c r="W116" i="24"/>
  <c r="V116" i="24"/>
  <c r="X115" i="24"/>
  <c r="S115" i="24" s="1"/>
  <c r="W115" i="24"/>
  <c r="V115" i="24"/>
  <c r="X114" i="24"/>
  <c r="S114" i="24" s="1"/>
  <c r="W114" i="24"/>
  <c r="V114" i="24"/>
  <c r="X113" i="24"/>
  <c r="S113" i="24" s="1"/>
  <c r="W113" i="24"/>
  <c r="V113" i="24"/>
  <c r="X112" i="24"/>
  <c r="S112" i="24" s="1"/>
  <c r="W112" i="24"/>
  <c r="V112" i="24"/>
  <c r="X111" i="24"/>
  <c r="S111" i="24" s="1"/>
  <c r="W111" i="24"/>
  <c r="V111" i="24"/>
  <c r="X110" i="24"/>
  <c r="S110" i="24" s="1"/>
  <c r="W110" i="24"/>
  <c r="V110" i="24"/>
  <c r="X109" i="24"/>
  <c r="S109" i="24" s="1"/>
  <c r="W109" i="24"/>
  <c r="V109" i="24"/>
  <c r="X108" i="24"/>
  <c r="S108" i="24" s="1"/>
  <c r="W108" i="24"/>
  <c r="V108" i="24"/>
  <c r="X107" i="24"/>
  <c r="S107" i="24" s="1"/>
  <c r="W107" i="24"/>
  <c r="V107" i="24"/>
  <c r="X106" i="24"/>
  <c r="S106" i="24" s="1"/>
  <c r="W106" i="24"/>
  <c r="V106" i="24"/>
  <c r="X105" i="24"/>
  <c r="S105" i="24" s="1"/>
  <c r="W105" i="24"/>
  <c r="V105" i="24"/>
  <c r="X104" i="24"/>
  <c r="S104" i="24" s="1"/>
  <c r="W104" i="24"/>
  <c r="V104" i="24"/>
  <c r="X103" i="24"/>
  <c r="S103" i="24" s="1"/>
  <c r="W103" i="24"/>
  <c r="V103" i="24"/>
  <c r="X102" i="24"/>
  <c r="S102" i="24" s="1"/>
  <c r="W102" i="24"/>
  <c r="V102" i="24"/>
  <c r="X101" i="24"/>
  <c r="S101" i="24" s="1"/>
  <c r="W101" i="24"/>
  <c r="V101" i="24"/>
  <c r="X100" i="24"/>
  <c r="S100" i="24" s="1"/>
  <c r="W100" i="24"/>
  <c r="V100" i="24"/>
  <c r="X99" i="24"/>
  <c r="S99" i="24" s="1"/>
  <c r="W99" i="24"/>
  <c r="V99" i="24"/>
  <c r="X98" i="24"/>
  <c r="S98" i="24" s="1"/>
  <c r="W98" i="24"/>
  <c r="V98" i="24"/>
  <c r="X97" i="24"/>
  <c r="S97" i="24" s="1"/>
  <c r="W97" i="24"/>
  <c r="V97" i="24"/>
  <c r="X96" i="24"/>
  <c r="S96" i="24" s="1"/>
  <c r="W96" i="24"/>
  <c r="V96" i="24"/>
  <c r="X95" i="24"/>
  <c r="S95" i="24" s="1"/>
  <c r="W95" i="24"/>
  <c r="V95" i="24"/>
  <c r="X94" i="24"/>
  <c r="S94" i="24" s="1"/>
  <c r="W94" i="24"/>
  <c r="V94" i="24"/>
  <c r="X93" i="24"/>
  <c r="S93" i="24" s="1"/>
  <c r="W93" i="24"/>
  <c r="V93" i="24"/>
  <c r="X92" i="24"/>
  <c r="S92" i="24" s="1"/>
  <c r="W92" i="24"/>
  <c r="V92" i="24"/>
  <c r="X91" i="24"/>
  <c r="S91" i="24" s="1"/>
  <c r="W91" i="24"/>
  <c r="V91" i="24"/>
  <c r="X90" i="24"/>
  <c r="S90" i="24" s="1"/>
  <c r="W90" i="24"/>
  <c r="V90" i="24"/>
  <c r="X89" i="24"/>
  <c r="S89" i="24" s="1"/>
  <c r="W89" i="24"/>
  <c r="V89" i="24"/>
  <c r="X88" i="24"/>
  <c r="S88" i="24" s="1"/>
  <c r="W88" i="24"/>
  <c r="V88" i="24"/>
  <c r="X87" i="24"/>
  <c r="S87" i="24" s="1"/>
  <c r="W87" i="24"/>
  <c r="V87" i="24"/>
  <c r="X86" i="24"/>
  <c r="S86" i="24" s="1"/>
  <c r="W86" i="24"/>
  <c r="V86" i="24"/>
  <c r="X85" i="24"/>
  <c r="S85" i="24" s="1"/>
  <c r="W85" i="24"/>
  <c r="V85" i="24"/>
  <c r="X84" i="24"/>
  <c r="S84" i="24" s="1"/>
  <c r="W84" i="24"/>
  <c r="V84" i="24"/>
  <c r="X83" i="24"/>
  <c r="S83" i="24" s="1"/>
  <c r="W83" i="24"/>
  <c r="V83" i="24"/>
  <c r="X82" i="24"/>
  <c r="S82" i="24" s="1"/>
  <c r="W82" i="24"/>
  <c r="V82" i="24"/>
  <c r="X81" i="24"/>
  <c r="S81" i="24" s="1"/>
  <c r="W81" i="24"/>
  <c r="V81" i="24"/>
  <c r="X80" i="24"/>
  <c r="S80" i="24" s="1"/>
  <c r="W80" i="24"/>
  <c r="V80" i="24"/>
  <c r="X79" i="24"/>
  <c r="S79" i="24" s="1"/>
  <c r="W79" i="24"/>
  <c r="V79" i="24"/>
  <c r="X78" i="24"/>
  <c r="S78" i="24" s="1"/>
  <c r="W78" i="24"/>
  <c r="V78" i="24"/>
  <c r="X77" i="24"/>
  <c r="S77" i="24" s="1"/>
  <c r="W77" i="24"/>
  <c r="V77" i="24"/>
  <c r="X76" i="24"/>
  <c r="S76" i="24" s="1"/>
  <c r="W76" i="24"/>
  <c r="V76" i="24"/>
  <c r="X75" i="24"/>
  <c r="S75" i="24" s="1"/>
  <c r="W75" i="24"/>
  <c r="V75" i="24"/>
  <c r="X74" i="24"/>
  <c r="S74" i="24" s="1"/>
  <c r="W74" i="24"/>
  <c r="V74" i="24"/>
  <c r="X73" i="24"/>
  <c r="S73" i="24" s="1"/>
  <c r="W73" i="24"/>
  <c r="V73" i="24"/>
  <c r="X72" i="24"/>
  <c r="S72" i="24" s="1"/>
  <c r="W72" i="24"/>
  <c r="V72" i="24"/>
  <c r="X71" i="24"/>
  <c r="S71" i="24" s="1"/>
  <c r="W71" i="24"/>
  <c r="V71" i="24"/>
  <c r="X70" i="24"/>
  <c r="S70" i="24" s="1"/>
  <c r="W70" i="24"/>
  <c r="V70" i="24"/>
  <c r="X69" i="24"/>
  <c r="S69" i="24" s="1"/>
  <c r="W69" i="24"/>
  <c r="V69" i="24"/>
  <c r="X68" i="24"/>
  <c r="S68" i="24" s="1"/>
  <c r="W68" i="24"/>
  <c r="V68" i="24"/>
  <c r="X67" i="24"/>
  <c r="S67" i="24" s="1"/>
  <c r="W67" i="24"/>
  <c r="V67" i="24"/>
  <c r="X66" i="24"/>
  <c r="S66" i="24" s="1"/>
  <c r="W66" i="24"/>
  <c r="V66" i="24"/>
  <c r="X65" i="24"/>
  <c r="S65" i="24" s="1"/>
  <c r="W65" i="24"/>
  <c r="V65" i="24"/>
  <c r="X64" i="24"/>
  <c r="S64" i="24" s="1"/>
  <c r="W64" i="24"/>
  <c r="V64" i="24"/>
  <c r="X63" i="24"/>
  <c r="S63" i="24" s="1"/>
  <c r="W63" i="24"/>
  <c r="V63" i="24"/>
  <c r="X62" i="24"/>
  <c r="S62" i="24" s="1"/>
  <c r="W62" i="24"/>
  <c r="V62" i="24"/>
  <c r="X61" i="24"/>
  <c r="S61" i="24" s="1"/>
  <c r="W61" i="24"/>
  <c r="V61" i="24"/>
  <c r="X60" i="24"/>
  <c r="S60" i="24" s="1"/>
  <c r="W60" i="24"/>
  <c r="V60" i="24"/>
  <c r="X59" i="24"/>
  <c r="S59" i="24" s="1"/>
  <c r="W59" i="24"/>
  <c r="V59" i="24"/>
  <c r="X58" i="24"/>
  <c r="S58" i="24" s="1"/>
  <c r="W58" i="24"/>
  <c r="V58" i="24"/>
  <c r="X57" i="24"/>
  <c r="S57" i="24" s="1"/>
  <c r="W57" i="24"/>
  <c r="V57" i="24"/>
  <c r="X56" i="24"/>
  <c r="S56" i="24" s="1"/>
  <c r="W56" i="24"/>
  <c r="V56" i="24"/>
  <c r="X55" i="24"/>
  <c r="S55" i="24" s="1"/>
  <c r="W55" i="24"/>
  <c r="V55" i="24"/>
  <c r="X54" i="24"/>
  <c r="S54" i="24" s="1"/>
  <c r="W54" i="24"/>
  <c r="V54" i="24"/>
  <c r="X53" i="24"/>
  <c r="S53" i="24" s="1"/>
  <c r="W53" i="24"/>
  <c r="V53" i="24"/>
  <c r="X52" i="24"/>
  <c r="S52" i="24" s="1"/>
  <c r="W52" i="24"/>
  <c r="V52" i="24"/>
  <c r="X51" i="24"/>
  <c r="S51" i="24" s="1"/>
  <c r="W51" i="24"/>
  <c r="V51" i="24"/>
  <c r="X50" i="24"/>
  <c r="S50" i="24" s="1"/>
  <c r="W50" i="24"/>
  <c r="V50" i="24"/>
  <c r="X49" i="24"/>
  <c r="S49" i="24" s="1"/>
  <c r="W49" i="24"/>
  <c r="V49" i="24"/>
  <c r="X48" i="24"/>
  <c r="S48" i="24" s="1"/>
  <c r="W48" i="24"/>
  <c r="V48" i="24"/>
  <c r="X47" i="24"/>
  <c r="S47" i="24" s="1"/>
  <c r="W47" i="24"/>
  <c r="V47" i="24"/>
  <c r="X46" i="24"/>
  <c r="S46" i="24" s="1"/>
  <c r="W46" i="24"/>
  <c r="V46" i="24"/>
  <c r="X45" i="24"/>
  <c r="S45" i="24" s="1"/>
  <c r="W45" i="24"/>
  <c r="V45" i="24"/>
  <c r="X44" i="24"/>
  <c r="S44" i="24" s="1"/>
  <c r="W44" i="24"/>
  <c r="V44" i="24"/>
  <c r="X43" i="24"/>
  <c r="S43" i="24" s="1"/>
  <c r="W43" i="24"/>
  <c r="V43" i="24"/>
  <c r="X42" i="24"/>
  <c r="S42" i="24" s="1"/>
  <c r="W42" i="24"/>
  <c r="V42" i="24"/>
  <c r="X41" i="24"/>
  <c r="S41" i="24" s="1"/>
  <c r="W41" i="24"/>
  <c r="V41" i="24"/>
  <c r="X40" i="24"/>
  <c r="S40" i="24" s="1"/>
  <c r="W40" i="24"/>
  <c r="V40" i="24"/>
  <c r="X39" i="24"/>
  <c r="S39" i="24" s="1"/>
  <c r="W39" i="24"/>
  <c r="V39" i="24"/>
  <c r="X38" i="24"/>
  <c r="S38" i="24" s="1"/>
  <c r="W38" i="24"/>
  <c r="V38" i="24"/>
  <c r="X37" i="24"/>
  <c r="S37" i="24" s="1"/>
  <c r="W37" i="24"/>
  <c r="V37" i="24"/>
  <c r="X36" i="24"/>
  <c r="S36" i="24" s="1"/>
  <c r="W36" i="24"/>
  <c r="V36" i="24"/>
  <c r="X35" i="24"/>
  <c r="S35" i="24" s="1"/>
  <c r="W35" i="24"/>
  <c r="V35" i="24"/>
  <c r="X34" i="24"/>
  <c r="S34" i="24" s="1"/>
  <c r="W34" i="24"/>
  <c r="V34" i="24"/>
  <c r="X33" i="24"/>
  <c r="S33" i="24" s="1"/>
  <c r="W33" i="24"/>
  <c r="V33" i="24"/>
  <c r="X32" i="24"/>
  <c r="S32" i="24" s="1"/>
  <c r="W32" i="24"/>
  <c r="V32" i="24"/>
  <c r="X31" i="24"/>
  <c r="S31" i="24" s="1"/>
  <c r="W31" i="24"/>
  <c r="V31" i="24"/>
  <c r="X30" i="24"/>
  <c r="S30" i="24" s="1"/>
  <c r="W30" i="24"/>
  <c r="V30" i="24"/>
  <c r="X29" i="24"/>
  <c r="S29" i="24" s="1"/>
  <c r="W29" i="24"/>
  <c r="V29" i="24"/>
  <c r="X28" i="24"/>
  <c r="S28" i="24" s="1"/>
  <c r="W28" i="24"/>
  <c r="V28" i="24"/>
  <c r="X27" i="24"/>
  <c r="S27" i="24" s="1"/>
  <c r="W27" i="24"/>
  <c r="V27" i="24"/>
  <c r="X26" i="24"/>
  <c r="S26" i="24" s="1"/>
  <c r="W26" i="24"/>
  <c r="V26" i="24"/>
  <c r="X25" i="24"/>
  <c r="S25" i="24" s="1"/>
  <c r="W25" i="24"/>
  <c r="V25" i="24"/>
  <c r="X24" i="24"/>
  <c r="S24" i="24" s="1"/>
  <c r="W24" i="24"/>
  <c r="V24" i="24"/>
  <c r="X23" i="24"/>
  <c r="S23" i="24" s="1"/>
  <c r="W23" i="24"/>
  <c r="V23" i="24"/>
  <c r="X22" i="24"/>
  <c r="S22" i="24" s="1"/>
  <c r="W22" i="24"/>
  <c r="V22" i="24"/>
  <c r="X21" i="24"/>
  <c r="S21" i="24" s="1"/>
  <c r="W21" i="24"/>
  <c r="V21" i="24"/>
  <c r="X20" i="24"/>
  <c r="S20" i="24" s="1"/>
  <c r="W20" i="24"/>
  <c r="V20" i="24"/>
  <c r="X19" i="24"/>
  <c r="S19" i="24" s="1"/>
  <c r="W19" i="24"/>
  <c r="V19" i="24"/>
  <c r="X18" i="24"/>
  <c r="S18" i="24" s="1"/>
  <c r="W18" i="24"/>
  <c r="V18" i="24"/>
  <c r="X17" i="24"/>
  <c r="S17" i="24" s="1"/>
  <c r="W17" i="24"/>
  <c r="V17" i="24"/>
  <c r="X16" i="24"/>
  <c r="S16" i="24" s="1"/>
  <c r="W16" i="24"/>
  <c r="V16" i="24"/>
  <c r="X15" i="24"/>
  <c r="S15" i="24" s="1"/>
  <c r="W15" i="24"/>
  <c r="V15" i="24"/>
  <c r="X14" i="24"/>
  <c r="S14" i="24" s="1"/>
  <c r="W14" i="24"/>
  <c r="V14" i="24"/>
  <c r="X13" i="24"/>
  <c r="S13" i="24" s="1"/>
  <c r="W13" i="24"/>
  <c r="V13" i="24"/>
  <c r="X12" i="24"/>
  <c r="S12" i="24" s="1"/>
  <c r="W12" i="24"/>
  <c r="V12" i="24"/>
  <c r="X11" i="24"/>
  <c r="S11" i="24" s="1"/>
  <c r="W11" i="24"/>
  <c r="V11" i="24"/>
  <c r="X10" i="24"/>
  <c r="S10" i="24" s="1"/>
  <c r="W10" i="24"/>
  <c r="V10" i="24"/>
  <c r="X9" i="24"/>
  <c r="S9" i="24" s="1"/>
  <c r="W9" i="24"/>
  <c r="V9" i="24"/>
  <c r="X8" i="24"/>
  <c r="S8" i="24" s="1"/>
  <c r="W8" i="24"/>
  <c r="V8" i="24"/>
  <c r="X7" i="24"/>
  <c r="S7" i="24" s="1"/>
  <c r="W7" i="24"/>
  <c r="V7" i="24"/>
  <c r="X6" i="24"/>
  <c r="S6" i="24" s="1"/>
  <c r="W6" i="24"/>
  <c r="V6" i="24"/>
  <c r="AD285" i="17"/>
  <c r="AC285" i="17"/>
  <c r="AB285" i="17"/>
  <c r="AD284" i="17"/>
  <c r="AC284" i="17"/>
  <c r="AB284" i="17"/>
  <c r="AD283" i="17"/>
  <c r="AC283" i="17"/>
  <c r="AB283" i="17"/>
  <c r="AD282" i="17"/>
  <c r="AC282" i="17"/>
  <c r="AB282" i="17"/>
  <c r="AD281" i="17"/>
  <c r="AC281" i="17"/>
  <c r="AB281" i="17"/>
  <c r="AD280" i="17"/>
  <c r="AC280" i="17"/>
  <c r="AB280" i="17"/>
  <c r="AD279" i="17"/>
  <c r="AC279" i="17"/>
  <c r="AB279" i="17"/>
  <c r="AD278" i="17"/>
  <c r="AC278" i="17"/>
  <c r="AB278" i="17"/>
  <c r="AD277" i="17"/>
  <c r="AC277" i="17"/>
  <c r="AB277" i="17"/>
  <c r="AD276" i="17"/>
  <c r="AC276" i="17"/>
  <c r="AB276" i="17"/>
  <c r="AD275" i="17"/>
  <c r="AC275" i="17"/>
  <c r="AB275" i="17"/>
  <c r="AD274" i="17"/>
  <c r="AC274" i="17"/>
  <c r="AB274" i="17"/>
  <c r="AD273" i="17"/>
  <c r="AC273" i="17"/>
  <c r="AB273" i="17"/>
  <c r="AD272" i="17"/>
  <c r="AC272" i="17"/>
  <c r="AB272" i="17"/>
  <c r="AD271" i="17"/>
  <c r="AC271" i="17"/>
  <c r="AB271" i="17"/>
  <c r="AD270" i="17"/>
  <c r="AC270" i="17"/>
  <c r="AB270" i="17"/>
  <c r="AD269" i="17"/>
  <c r="AC269" i="17"/>
  <c r="AB269" i="17"/>
  <c r="AD268" i="17"/>
  <c r="AC268" i="17"/>
  <c r="AB268" i="17"/>
  <c r="AD267" i="17"/>
  <c r="AC267" i="17"/>
  <c r="AB267" i="17"/>
  <c r="AD266" i="17"/>
  <c r="AC266" i="17"/>
  <c r="AB266" i="17"/>
  <c r="AD265" i="17"/>
  <c r="AC265" i="17"/>
  <c r="AB265" i="17"/>
  <c r="AD264" i="17"/>
  <c r="AC264" i="17"/>
  <c r="AB264" i="17"/>
  <c r="AD263" i="17"/>
  <c r="AC263" i="17"/>
  <c r="AB263" i="17"/>
  <c r="AD262" i="17"/>
  <c r="AC262" i="17"/>
  <c r="AB262" i="17"/>
  <c r="AD261" i="17"/>
  <c r="AC261" i="17"/>
  <c r="AB261" i="17"/>
  <c r="AD260" i="17"/>
  <c r="AC260" i="17"/>
  <c r="AB260" i="17"/>
  <c r="AD259" i="17"/>
  <c r="AC259" i="17"/>
  <c r="AB259" i="17"/>
  <c r="AD258" i="17"/>
  <c r="AC258" i="17"/>
  <c r="AB258" i="17"/>
  <c r="AD257" i="17"/>
  <c r="AC257" i="17"/>
  <c r="AB257" i="17"/>
  <c r="AD256" i="17"/>
  <c r="AC256" i="17"/>
  <c r="AB256" i="17"/>
  <c r="AD255" i="17"/>
  <c r="AC255" i="17"/>
  <c r="AB255" i="17"/>
  <c r="AD254" i="17"/>
  <c r="AC254" i="17"/>
  <c r="AB254" i="17"/>
  <c r="AD253" i="17"/>
  <c r="AC253" i="17"/>
  <c r="AB253" i="17"/>
  <c r="AD252" i="17"/>
  <c r="AC252" i="17"/>
  <c r="AB252" i="17"/>
  <c r="AD251" i="17"/>
  <c r="AC251" i="17"/>
  <c r="AB251" i="17"/>
  <c r="AD250" i="17"/>
  <c r="AC250" i="17"/>
  <c r="AB250" i="17"/>
  <c r="AD249" i="17"/>
  <c r="AC249" i="17"/>
  <c r="AB249" i="17"/>
  <c r="AD248" i="17"/>
  <c r="AC248" i="17"/>
  <c r="AB248" i="17"/>
  <c r="AD247" i="17"/>
  <c r="AC247" i="17"/>
  <c r="AB247" i="17"/>
  <c r="AD246" i="17"/>
  <c r="AC246" i="17"/>
  <c r="AB246" i="17"/>
  <c r="AD245" i="17"/>
  <c r="AC245" i="17"/>
  <c r="AB245" i="17"/>
  <c r="AD244" i="17"/>
  <c r="AC244" i="17"/>
  <c r="AB244" i="17"/>
  <c r="AD243" i="17"/>
  <c r="AC243" i="17"/>
  <c r="AB243" i="17"/>
  <c r="AD242" i="17"/>
  <c r="AC242" i="17"/>
  <c r="AB242" i="17"/>
  <c r="AD241" i="17"/>
  <c r="AC241" i="17"/>
  <c r="AB241" i="17"/>
  <c r="AD240" i="17"/>
  <c r="AC240" i="17"/>
  <c r="AB240" i="17"/>
  <c r="AD239" i="17"/>
  <c r="AC239" i="17"/>
  <c r="AB239" i="17"/>
  <c r="AD238" i="17"/>
  <c r="AC238" i="17"/>
  <c r="AB238" i="17"/>
  <c r="AD237" i="17"/>
  <c r="AC237" i="17"/>
  <c r="AB237" i="17"/>
  <c r="AD236" i="17"/>
  <c r="AC236" i="17"/>
  <c r="AB236" i="17"/>
  <c r="AD235" i="17"/>
  <c r="AC235" i="17"/>
  <c r="AB235" i="17"/>
  <c r="AD234" i="17"/>
  <c r="AC234" i="17"/>
  <c r="AB234" i="17"/>
  <c r="AD233" i="17"/>
  <c r="AC233" i="17"/>
  <c r="AB233" i="17"/>
  <c r="AD232" i="17"/>
  <c r="AC232" i="17"/>
  <c r="AB232" i="17"/>
  <c r="AD231" i="17"/>
  <c r="AC231" i="17"/>
  <c r="AB231" i="17"/>
  <c r="AD230" i="17"/>
  <c r="AC230" i="17"/>
  <c r="AB230" i="17"/>
  <c r="AD229" i="17"/>
  <c r="AC229" i="17"/>
  <c r="AB229" i="17"/>
  <c r="AD228" i="17"/>
  <c r="AC228" i="17"/>
  <c r="AB228" i="17"/>
  <c r="AD227" i="17"/>
  <c r="AC227" i="17"/>
  <c r="AB227" i="17"/>
  <c r="AD226" i="17"/>
  <c r="AC226" i="17"/>
  <c r="AB226" i="17"/>
  <c r="AD225" i="17"/>
  <c r="AC225" i="17"/>
  <c r="AB225" i="17"/>
  <c r="AD224" i="17"/>
  <c r="AC224" i="17"/>
  <c r="AB224" i="17"/>
  <c r="AD223" i="17"/>
  <c r="AC223" i="17"/>
  <c r="AB223" i="17"/>
  <c r="AD222" i="17"/>
  <c r="AC222" i="17"/>
  <c r="AB222" i="17"/>
  <c r="AD221" i="17"/>
  <c r="AC221" i="17"/>
  <c r="AB221" i="17"/>
  <c r="AD220" i="17"/>
  <c r="AC220" i="17"/>
  <c r="AB220" i="17"/>
  <c r="AD219" i="17"/>
  <c r="AC219" i="17"/>
  <c r="AB219" i="17"/>
  <c r="AD218" i="17"/>
  <c r="AC218" i="17"/>
  <c r="AB218" i="17"/>
  <c r="AD217" i="17"/>
  <c r="AC217" i="17"/>
  <c r="AB217" i="17"/>
  <c r="AD216" i="17"/>
  <c r="AC216" i="17"/>
  <c r="AB216" i="17"/>
  <c r="AD215" i="17"/>
  <c r="AC215" i="17"/>
  <c r="AB215" i="17"/>
  <c r="AD214" i="17"/>
  <c r="AC214" i="17"/>
  <c r="AB214" i="17"/>
  <c r="AD213" i="17"/>
  <c r="AC213" i="17"/>
  <c r="AB213" i="17"/>
  <c r="AD212" i="17"/>
  <c r="AC212" i="17"/>
  <c r="AB212" i="17"/>
  <c r="AD211" i="17"/>
  <c r="AC211" i="17"/>
  <c r="AB211" i="17"/>
  <c r="AD210" i="17"/>
  <c r="AC210" i="17"/>
  <c r="AB210" i="17"/>
  <c r="AD209" i="17"/>
  <c r="AC209" i="17"/>
  <c r="AB209" i="17"/>
  <c r="AD208" i="17"/>
  <c r="AC208" i="17"/>
  <c r="AB208" i="17"/>
  <c r="AD207" i="17"/>
  <c r="AC207" i="17"/>
  <c r="AB207" i="17"/>
  <c r="AD206" i="17"/>
  <c r="AC206" i="17"/>
  <c r="AB206" i="17"/>
  <c r="AD205" i="17"/>
  <c r="AC205" i="17"/>
  <c r="AB205" i="17"/>
  <c r="AD204" i="17"/>
  <c r="AC204" i="17"/>
  <c r="AB204" i="17"/>
  <c r="AD203" i="17"/>
  <c r="AC203" i="17"/>
  <c r="AB203" i="17"/>
  <c r="AD202" i="17"/>
  <c r="AC202" i="17"/>
  <c r="AB202" i="17"/>
  <c r="AD201" i="17"/>
  <c r="AC201" i="17"/>
  <c r="AB201" i="17"/>
  <c r="AD200" i="17"/>
  <c r="AC200" i="17"/>
  <c r="AB200" i="17"/>
  <c r="AD199" i="17"/>
  <c r="AC199" i="17"/>
  <c r="AB199" i="17"/>
  <c r="AD198" i="17"/>
  <c r="AC198" i="17"/>
  <c r="AB198" i="17"/>
  <c r="AD197" i="17"/>
  <c r="AC197" i="17"/>
  <c r="AB197" i="17"/>
  <c r="AD196" i="17"/>
  <c r="AC196" i="17"/>
  <c r="AB196" i="17"/>
  <c r="AD195" i="17"/>
  <c r="AC195" i="17"/>
  <c r="AB195" i="17"/>
  <c r="AD194" i="17"/>
  <c r="AC194" i="17"/>
  <c r="AB194" i="17"/>
  <c r="AD193" i="17"/>
  <c r="AC193" i="17"/>
  <c r="AB193" i="17"/>
  <c r="AD192" i="17"/>
  <c r="AC192" i="17"/>
  <c r="AB192" i="17"/>
  <c r="AD191" i="17"/>
  <c r="AC191" i="17"/>
  <c r="AB191" i="17"/>
  <c r="AD190" i="17"/>
  <c r="AC190" i="17"/>
  <c r="AB190" i="17"/>
  <c r="AD189" i="17"/>
  <c r="AC189" i="17"/>
  <c r="AB189" i="17"/>
  <c r="AD188" i="17"/>
  <c r="AC188" i="17"/>
  <c r="AB188" i="17"/>
  <c r="AD187" i="17"/>
  <c r="AC187" i="17"/>
  <c r="AB187" i="17"/>
  <c r="AD186" i="17"/>
  <c r="AC186" i="17"/>
  <c r="AB186" i="17"/>
  <c r="AD185" i="17"/>
  <c r="AC185" i="17"/>
  <c r="AB185" i="17"/>
  <c r="AD184" i="17"/>
  <c r="AC184" i="17"/>
  <c r="AB184" i="17"/>
  <c r="AD183" i="17"/>
  <c r="AC183" i="17"/>
  <c r="AB183" i="17"/>
  <c r="AD182" i="17"/>
  <c r="AC182" i="17"/>
  <c r="AB182" i="17"/>
  <c r="AD181" i="17"/>
  <c r="AC181" i="17"/>
  <c r="AB181" i="17"/>
  <c r="AD180" i="17"/>
  <c r="AC180" i="17"/>
  <c r="AB180" i="17"/>
  <c r="AD179" i="17"/>
  <c r="AC179" i="17"/>
  <c r="AB179" i="17"/>
  <c r="AD178" i="17"/>
  <c r="AC178" i="17"/>
  <c r="AB178" i="17"/>
  <c r="AD177" i="17"/>
  <c r="AC177" i="17"/>
  <c r="AB177" i="17"/>
  <c r="AD176" i="17"/>
  <c r="AC176" i="17"/>
  <c r="AB176" i="17"/>
  <c r="AD175" i="17"/>
  <c r="AC175" i="17"/>
  <c r="AB175" i="17"/>
  <c r="AD174" i="17"/>
  <c r="AC174" i="17"/>
  <c r="AB174" i="17"/>
  <c r="AD173" i="17"/>
  <c r="AC173" i="17"/>
  <c r="AB173" i="17"/>
  <c r="AD172" i="17"/>
  <c r="AC172" i="17"/>
  <c r="AB172" i="17"/>
  <c r="AD171" i="17"/>
  <c r="AC171" i="17"/>
  <c r="AB171" i="17"/>
  <c r="AD170" i="17"/>
  <c r="AC170" i="17"/>
  <c r="AB170" i="17"/>
  <c r="AD169" i="17"/>
  <c r="AC169" i="17"/>
  <c r="AB169" i="17"/>
  <c r="AD168" i="17"/>
  <c r="AC168" i="17"/>
  <c r="AB168" i="17"/>
  <c r="AD167" i="17"/>
  <c r="AC167" i="17"/>
  <c r="AB167" i="17"/>
  <c r="AD166" i="17"/>
  <c r="AC166" i="17"/>
  <c r="AB166" i="17"/>
  <c r="AD165" i="17"/>
  <c r="AC165" i="17"/>
  <c r="AB165" i="17"/>
  <c r="AD164" i="17"/>
  <c r="AC164" i="17"/>
  <c r="AB164" i="17"/>
  <c r="AD163" i="17"/>
  <c r="AC163" i="17"/>
  <c r="AB163" i="17"/>
  <c r="AD162" i="17"/>
  <c r="AC162" i="17"/>
  <c r="AB162" i="17"/>
  <c r="AD161" i="17"/>
  <c r="AC161" i="17"/>
  <c r="AB161" i="17"/>
  <c r="AD160" i="17"/>
  <c r="AC160" i="17"/>
  <c r="AB160" i="17"/>
  <c r="AD159" i="17"/>
  <c r="AC159" i="17"/>
  <c r="AB159" i="17"/>
  <c r="AD158" i="17"/>
  <c r="AC158" i="17"/>
  <c r="AB158" i="17"/>
  <c r="AD157" i="17"/>
  <c r="AC157" i="17"/>
  <c r="AB157" i="17"/>
  <c r="AD156" i="17"/>
  <c r="AC156" i="17"/>
  <c r="AB156" i="17"/>
  <c r="AD155" i="17"/>
  <c r="AC155" i="17"/>
  <c r="AB155" i="17"/>
  <c r="AD154" i="17"/>
  <c r="AC154" i="17"/>
  <c r="AB154" i="17"/>
  <c r="AD153" i="17"/>
  <c r="AC153" i="17"/>
  <c r="AB153" i="17"/>
  <c r="AD152" i="17"/>
  <c r="AC152" i="17"/>
  <c r="AB152" i="17"/>
  <c r="AD151" i="17"/>
  <c r="AC151" i="17"/>
  <c r="AB151" i="17"/>
  <c r="AD150" i="17"/>
  <c r="AC150" i="17"/>
  <c r="AB150" i="17"/>
  <c r="AD149" i="17"/>
  <c r="AC149" i="17"/>
  <c r="AB149" i="17"/>
  <c r="AD148" i="17"/>
  <c r="AC148" i="17"/>
  <c r="AB148" i="17"/>
  <c r="AD147" i="17"/>
  <c r="AC147" i="17"/>
  <c r="AB147" i="17"/>
  <c r="AD146" i="17"/>
  <c r="AC146" i="17"/>
  <c r="AB146" i="17"/>
  <c r="AD145" i="17"/>
  <c r="AC145" i="17"/>
  <c r="AB145" i="17"/>
  <c r="AD144" i="17"/>
  <c r="AC144" i="17"/>
  <c r="AB144" i="17"/>
  <c r="AD143" i="17"/>
  <c r="AC143" i="17"/>
  <c r="AB143" i="17"/>
  <c r="AD142" i="17"/>
  <c r="AC142" i="17"/>
  <c r="AB142" i="17"/>
  <c r="AD141" i="17"/>
  <c r="AC141" i="17"/>
  <c r="AB141" i="17"/>
  <c r="AD140" i="17"/>
  <c r="AC140" i="17"/>
  <c r="AB140" i="17"/>
  <c r="AD139" i="17"/>
  <c r="AC139" i="17"/>
  <c r="AB139" i="17"/>
  <c r="AD138" i="17"/>
  <c r="AC138" i="17"/>
  <c r="AB138" i="17"/>
  <c r="AD137" i="17"/>
  <c r="AC137" i="17"/>
  <c r="AB137" i="17"/>
  <c r="AD136" i="17"/>
  <c r="AC136" i="17"/>
  <c r="AB136" i="17"/>
  <c r="AD135" i="17"/>
  <c r="AC135" i="17"/>
  <c r="AB135" i="17"/>
  <c r="AD134" i="17"/>
  <c r="AC134" i="17"/>
  <c r="AB134" i="17"/>
  <c r="AD133" i="17"/>
  <c r="AC133" i="17"/>
  <c r="AB133" i="17"/>
  <c r="AD132" i="17"/>
  <c r="AC132" i="17"/>
  <c r="AB132" i="17"/>
  <c r="AD131" i="17"/>
  <c r="AC131" i="17"/>
  <c r="AB131" i="17"/>
  <c r="AD130" i="17"/>
  <c r="AC130" i="17"/>
  <c r="AB130" i="17"/>
  <c r="AD129" i="17"/>
  <c r="AC129" i="17"/>
  <c r="AB129" i="17"/>
  <c r="AD128" i="17"/>
  <c r="AC128" i="17"/>
  <c r="AB128" i="17"/>
  <c r="AD127" i="17"/>
  <c r="AC127" i="17"/>
  <c r="AB127" i="17"/>
  <c r="AD126" i="17"/>
  <c r="AC126" i="17"/>
  <c r="AB126" i="17"/>
  <c r="AD125" i="17"/>
  <c r="AC125" i="17"/>
  <c r="AB125" i="17"/>
  <c r="AD124" i="17"/>
  <c r="AC124" i="17"/>
  <c r="AB124" i="17"/>
  <c r="AD123" i="17"/>
  <c r="AC123" i="17"/>
  <c r="AB123" i="17"/>
  <c r="AD122" i="17"/>
  <c r="AC122" i="17"/>
  <c r="AB122" i="17"/>
  <c r="AD121" i="17"/>
  <c r="AC121" i="17"/>
  <c r="AB121" i="17"/>
  <c r="AD120" i="17"/>
  <c r="AC120" i="17"/>
  <c r="AB120" i="17"/>
  <c r="AD119" i="17"/>
  <c r="AC119" i="17"/>
  <c r="AB119" i="17"/>
  <c r="AD118" i="17"/>
  <c r="AC118" i="17"/>
  <c r="AB118" i="17"/>
  <c r="AD117" i="17"/>
  <c r="AC117" i="17"/>
  <c r="AB117" i="17"/>
  <c r="AD116" i="17"/>
  <c r="AC116" i="17"/>
  <c r="AB116" i="17"/>
  <c r="AD115" i="17"/>
  <c r="AC115" i="17"/>
  <c r="AB115" i="17"/>
  <c r="AD114" i="17"/>
  <c r="AC114" i="17"/>
  <c r="AB114" i="17"/>
  <c r="AD113" i="17"/>
  <c r="AC113" i="17"/>
  <c r="AB113" i="17"/>
  <c r="AD112" i="17"/>
  <c r="AC112" i="17"/>
  <c r="AB112" i="17"/>
  <c r="AD111" i="17"/>
  <c r="AC111" i="17"/>
  <c r="AB111" i="17"/>
  <c r="AD110" i="17"/>
  <c r="AC110" i="17"/>
  <c r="AB110" i="17"/>
  <c r="AD109" i="17"/>
  <c r="AC109" i="17"/>
  <c r="AB109" i="17"/>
  <c r="AD108" i="17"/>
  <c r="AC108" i="17"/>
  <c r="AB108" i="17"/>
  <c r="AD107" i="17"/>
  <c r="AC107" i="17"/>
  <c r="AB107" i="17"/>
  <c r="AD106" i="17"/>
  <c r="AC106" i="17"/>
  <c r="AB106" i="17"/>
  <c r="AD105" i="17"/>
  <c r="AC105" i="17"/>
  <c r="AB105" i="17"/>
  <c r="AD104" i="17"/>
  <c r="AC104" i="17"/>
  <c r="AB104" i="17"/>
  <c r="AD103" i="17"/>
  <c r="AC103" i="17"/>
  <c r="AB103" i="17"/>
  <c r="AD102" i="17"/>
  <c r="AC102" i="17"/>
  <c r="AB102" i="17"/>
  <c r="AD101" i="17"/>
  <c r="AC101" i="17"/>
  <c r="AB101" i="17"/>
  <c r="AD100" i="17"/>
  <c r="AC100" i="17"/>
  <c r="AB100" i="17"/>
  <c r="AD99" i="17"/>
  <c r="AC99" i="17"/>
  <c r="AB99" i="17"/>
  <c r="AD98" i="17"/>
  <c r="AC98" i="17"/>
  <c r="AB98" i="17"/>
  <c r="AD97" i="17"/>
  <c r="AC97" i="17"/>
  <c r="AB97" i="17"/>
  <c r="AD96" i="17"/>
  <c r="AC96" i="17"/>
  <c r="AB96" i="17"/>
  <c r="AD95" i="17"/>
  <c r="AC95" i="17"/>
  <c r="AB95" i="17"/>
  <c r="AD94" i="17"/>
  <c r="AC94" i="17"/>
  <c r="AB94" i="17"/>
  <c r="AD93" i="17"/>
  <c r="AC93" i="17"/>
  <c r="AB93" i="17"/>
  <c r="AD92" i="17"/>
  <c r="AC92" i="17"/>
  <c r="AB92" i="17"/>
  <c r="AD91" i="17"/>
  <c r="AC91" i="17"/>
  <c r="AB91" i="17"/>
  <c r="AD90" i="17"/>
  <c r="AC90" i="17"/>
  <c r="AB90" i="17"/>
  <c r="AD89" i="17"/>
  <c r="AC89" i="17"/>
  <c r="AB89" i="17"/>
  <c r="AD88" i="17"/>
  <c r="AC88" i="17"/>
  <c r="AB88" i="17"/>
  <c r="AD87" i="17"/>
  <c r="AC87" i="17"/>
  <c r="AB87" i="17"/>
  <c r="AD86" i="17"/>
  <c r="AC86" i="17"/>
  <c r="AB86" i="17"/>
  <c r="AD85" i="17"/>
  <c r="AC85" i="17"/>
  <c r="AB85" i="17"/>
  <c r="AD84" i="17"/>
  <c r="AC84" i="17"/>
  <c r="AB84" i="17"/>
  <c r="AD83" i="17"/>
  <c r="AC83" i="17"/>
  <c r="AB83" i="17"/>
  <c r="AD82" i="17"/>
  <c r="AC82" i="17"/>
  <c r="AB82" i="17"/>
  <c r="AD81" i="17"/>
  <c r="AC81" i="17"/>
  <c r="AB81" i="17"/>
  <c r="AD80" i="17"/>
  <c r="AC80" i="17"/>
  <c r="AB80" i="17"/>
  <c r="AD79" i="17"/>
  <c r="AC79" i="17"/>
  <c r="AB79" i="17"/>
  <c r="AD78" i="17"/>
  <c r="AC78" i="17"/>
  <c r="AB78" i="17"/>
  <c r="AD77" i="17"/>
  <c r="AC77" i="17"/>
  <c r="AB77" i="17"/>
  <c r="AD76" i="17"/>
  <c r="AC76" i="17"/>
  <c r="AB76" i="17"/>
  <c r="AD75" i="17"/>
  <c r="AC75" i="17"/>
  <c r="AB75" i="17"/>
  <c r="AD74" i="17"/>
  <c r="AC74" i="17"/>
  <c r="AB74" i="17"/>
  <c r="AD73" i="17"/>
  <c r="AC73" i="17"/>
  <c r="AB73" i="17"/>
  <c r="AD72" i="17"/>
  <c r="AC72" i="17"/>
  <c r="AB72" i="17"/>
  <c r="AD71" i="17"/>
  <c r="AC71" i="17"/>
  <c r="AB71" i="17"/>
  <c r="AD70" i="17"/>
  <c r="AC70" i="17"/>
  <c r="AB70" i="17"/>
  <c r="AD69" i="17"/>
  <c r="AC69" i="17"/>
  <c r="AB69" i="17"/>
  <c r="AD68" i="17"/>
  <c r="AC68" i="17"/>
  <c r="AB68" i="17"/>
  <c r="AD67" i="17"/>
  <c r="AC67" i="17"/>
  <c r="AB67" i="17"/>
  <c r="AD66" i="17"/>
  <c r="AC66" i="17"/>
  <c r="AB66" i="17"/>
  <c r="AD65" i="17"/>
  <c r="AC65" i="17"/>
  <c r="AB65" i="17"/>
  <c r="AD64" i="17"/>
  <c r="AC64" i="17"/>
  <c r="AB64" i="17"/>
  <c r="AD63" i="17"/>
  <c r="AC63" i="17"/>
  <c r="AB63" i="17"/>
  <c r="AD62" i="17"/>
  <c r="AC62" i="17"/>
  <c r="AB62" i="17"/>
  <c r="AD61" i="17"/>
  <c r="AC61" i="17"/>
  <c r="AB61" i="17"/>
  <c r="AD60" i="17"/>
  <c r="AC60" i="17"/>
  <c r="AB60" i="17"/>
  <c r="AD59" i="17"/>
  <c r="AC59" i="17"/>
  <c r="AB59" i="17"/>
  <c r="AD58" i="17"/>
  <c r="AC58" i="17"/>
  <c r="AB58" i="17"/>
  <c r="AD57" i="17"/>
  <c r="AC57" i="17"/>
  <c r="AB57" i="17"/>
  <c r="AD56" i="17"/>
  <c r="AC56" i="17"/>
  <c r="AB56" i="17"/>
  <c r="AD55" i="17"/>
  <c r="AC55" i="17"/>
  <c r="AB55" i="17"/>
  <c r="AD54" i="17"/>
  <c r="AC54" i="17"/>
  <c r="AB54" i="17"/>
  <c r="AD53" i="17"/>
  <c r="AC53" i="17"/>
  <c r="AB53" i="17"/>
  <c r="AD52" i="17"/>
  <c r="AC52" i="17"/>
  <c r="AB52" i="17"/>
  <c r="AD51" i="17"/>
  <c r="AC51" i="17"/>
  <c r="AB51" i="17"/>
  <c r="AD50" i="17"/>
  <c r="AC50" i="17"/>
  <c r="AB50" i="17"/>
  <c r="AD49" i="17"/>
  <c r="AC49" i="17"/>
  <c r="AB49" i="17"/>
  <c r="AD48" i="17"/>
  <c r="AC48" i="17"/>
  <c r="AB48" i="17"/>
  <c r="AD47" i="17"/>
  <c r="AC47" i="17"/>
  <c r="AB47" i="17"/>
  <c r="AD46" i="17"/>
  <c r="AC46" i="17"/>
  <c r="AB46" i="17"/>
  <c r="AD45" i="17"/>
  <c r="AC45" i="17"/>
  <c r="AB45" i="17"/>
  <c r="AD44" i="17"/>
  <c r="AC44" i="17"/>
  <c r="AB44" i="17"/>
  <c r="AD43" i="17"/>
  <c r="AC43" i="17"/>
  <c r="AB43" i="17"/>
  <c r="AD42" i="17"/>
  <c r="AC42" i="17"/>
  <c r="AB42" i="17"/>
  <c r="AD41" i="17"/>
  <c r="AC41" i="17"/>
  <c r="AB41" i="17"/>
  <c r="AD40" i="17"/>
  <c r="AC40" i="17"/>
  <c r="AB40" i="17"/>
  <c r="AD39" i="17"/>
  <c r="AC39" i="17"/>
  <c r="AB39" i="17"/>
  <c r="AD38" i="17"/>
  <c r="AC38" i="17"/>
  <c r="AB38" i="17"/>
  <c r="AD37" i="17"/>
  <c r="AC37" i="17"/>
  <c r="AB37" i="17"/>
  <c r="AD36" i="17"/>
  <c r="AC36" i="17"/>
  <c r="AB36" i="17"/>
  <c r="AD35" i="17"/>
  <c r="AC35" i="17"/>
  <c r="AB35" i="17"/>
  <c r="AD34" i="17"/>
  <c r="AC34" i="17"/>
  <c r="AB34" i="17"/>
  <c r="AD33" i="17"/>
  <c r="AC33" i="17"/>
  <c r="AB33" i="17"/>
  <c r="AD32" i="17"/>
  <c r="AC32" i="17"/>
  <c r="AB32" i="17"/>
  <c r="AD31" i="17"/>
  <c r="AC31" i="17"/>
  <c r="AB31" i="17"/>
  <c r="AD30" i="17"/>
  <c r="AC30" i="17"/>
  <c r="AB30" i="17"/>
  <c r="AD29" i="17"/>
  <c r="AC29" i="17"/>
  <c r="AB29" i="17"/>
  <c r="AD28" i="17"/>
  <c r="AC28" i="17"/>
  <c r="AB28" i="17"/>
  <c r="AD27" i="17"/>
  <c r="AC27" i="17"/>
  <c r="AB27" i="17"/>
  <c r="AD26" i="17"/>
  <c r="AC26" i="17"/>
  <c r="AB26" i="17"/>
  <c r="AD25" i="17"/>
  <c r="AC25" i="17"/>
  <c r="AB25" i="17"/>
  <c r="AD24" i="17"/>
  <c r="AC24" i="17"/>
  <c r="AB24" i="17"/>
  <c r="AD23" i="17"/>
  <c r="AC23" i="17"/>
  <c r="AB23" i="17"/>
  <c r="AD22" i="17"/>
  <c r="AC22" i="17"/>
  <c r="AB22" i="17"/>
  <c r="AD21" i="17"/>
  <c r="AC21" i="17"/>
  <c r="AB21" i="17"/>
  <c r="AD20" i="17"/>
  <c r="AC20" i="17"/>
  <c r="AB20" i="17"/>
  <c r="AD19" i="17"/>
  <c r="AC19" i="17"/>
  <c r="AB19" i="17"/>
  <c r="AD18" i="17"/>
  <c r="AC18" i="17"/>
  <c r="AB18" i="17"/>
  <c r="AD17" i="17"/>
  <c r="AC17" i="17"/>
  <c r="AB17" i="17"/>
  <c r="AD16" i="17"/>
  <c r="AC16" i="17"/>
  <c r="AB16" i="17"/>
  <c r="AD15" i="17"/>
  <c r="AC15" i="17"/>
  <c r="AB15" i="17"/>
  <c r="AD14" i="17"/>
  <c r="AC14" i="17"/>
  <c r="AB14" i="17"/>
  <c r="AD13" i="17"/>
  <c r="AC13" i="17"/>
  <c r="AB13" i="17"/>
  <c r="AD12" i="17"/>
  <c r="AC12" i="17"/>
  <c r="AB12" i="17"/>
  <c r="AD11" i="17"/>
  <c r="AC11" i="17"/>
  <c r="AB11" i="17"/>
  <c r="AD10" i="17"/>
  <c r="AC10" i="17"/>
  <c r="AB10" i="17"/>
  <c r="AD9" i="17"/>
  <c r="AC9" i="17"/>
  <c r="AB9" i="17"/>
  <c r="AD8" i="17"/>
  <c r="AC8" i="17"/>
  <c r="AB8" i="17"/>
  <c r="AD7" i="17"/>
  <c r="AC7" i="17"/>
  <c r="AB7" i="17"/>
  <c r="AD6" i="17"/>
  <c r="AC6" i="17"/>
  <c r="AB6" i="17"/>
  <c r="AD285" i="8"/>
  <c r="AC285" i="8"/>
  <c r="AB285" i="8"/>
  <c r="AD284" i="8"/>
  <c r="AC284" i="8"/>
  <c r="AB284" i="8"/>
  <c r="AD283" i="8"/>
  <c r="AC283" i="8"/>
  <c r="AB283" i="8"/>
  <c r="AD282" i="8"/>
  <c r="AC282" i="8"/>
  <c r="AB282" i="8"/>
  <c r="AD281" i="8"/>
  <c r="AC281" i="8"/>
  <c r="AB281" i="8"/>
  <c r="AD280" i="8"/>
  <c r="AC280" i="8"/>
  <c r="AB280" i="8"/>
  <c r="AD279" i="8"/>
  <c r="AC279" i="8"/>
  <c r="AB279" i="8"/>
  <c r="AD278" i="8"/>
  <c r="AC278" i="8"/>
  <c r="AB278" i="8"/>
  <c r="AD277" i="8"/>
  <c r="AC277" i="8"/>
  <c r="AB277" i="8"/>
  <c r="AD276" i="8"/>
  <c r="AC276" i="8"/>
  <c r="AB276" i="8"/>
  <c r="AD275" i="8"/>
  <c r="AC275" i="8"/>
  <c r="AB275" i="8"/>
  <c r="AD274" i="8"/>
  <c r="AC274" i="8"/>
  <c r="AB274" i="8"/>
  <c r="AD273" i="8"/>
  <c r="AC273" i="8"/>
  <c r="AB273" i="8"/>
  <c r="AD272" i="8"/>
  <c r="AC272" i="8"/>
  <c r="AB272" i="8"/>
  <c r="AD271" i="8"/>
  <c r="AC271" i="8"/>
  <c r="AB271" i="8"/>
  <c r="AD270" i="8"/>
  <c r="AC270" i="8"/>
  <c r="AB270" i="8"/>
  <c r="AD269" i="8"/>
  <c r="AC269" i="8"/>
  <c r="AB269" i="8"/>
  <c r="AD268" i="8"/>
  <c r="AC268" i="8"/>
  <c r="AB268" i="8"/>
  <c r="AD267" i="8"/>
  <c r="AC267" i="8"/>
  <c r="AB267" i="8"/>
  <c r="AD266" i="8"/>
  <c r="AC266" i="8"/>
  <c r="AB266" i="8"/>
  <c r="AD265" i="8"/>
  <c r="AC265" i="8"/>
  <c r="AB265" i="8"/>
  <c r="AD264" i="8"/>
  <c r="AC264" i="8"/>
  <c r="AB264" i="8"/>
  <c r="AD263" i="8"/>
  <c r="AC263" i="8"/>
  <c r="AB263" i="8"/>
  <c r="AD262" i="8"/>
  <c r="AC262" i="8"/>
  <c r="AB262" i="8"/>
  <c r="AD261" i="8"/>
  <c r="AC261" i="8"/>
  <c r="AB261" i="8"/>
  <c r="AD260" i="8"/>
  <c r="AC260" i="8"/>
  <c r="AB260" i="8"/>
  <c r="AD259" i="8"/>
  <c r="AC259" i="8"/>
  <c r="AB259" i="8"/>
  <c r="AD258" i="8"/>
  <c r="AC258" i="8"/>
  <c r="AB258" i="8"/>
  <c r="AD257" i="8"/>
  <c r="AC257" i="8"/>
  <c r="AB257" i="8"/>
  <c r="AD256" i="8"/>
  <c r="AC256" i="8"/>
  <c r="AB256" i="8"/>
  <c r="AD255" i="8"/>
  <c r="AC255" i="8"/>
  <c r="AB255" i="8"/>
  <c r="AD254" i="8"/>
  <c r="AC254" i="8"/>
  <c r="AB254" i="8"/>
  <c r="AD253" i="8"/>
  <c r="AC253" i="8"/>
  <c r="AB253" i="8"/>
  <c r="AD252" i="8"/>
  <c r="AC252" i="8"/>
  <c r="AB252" i="8"/>
  <c r="AD251" i="8"/>
  <c r="AC251" i="8"/>
  <c r="AB251" i="8"/>
  <c r="AD250" i="8"/>
  <c r="AC250" i="8"/>
  <c r="AB250" i="8"/>
  <c r="AD249" i="8"/>
  <c r="AC249" i="8"/>
  <c r="AB249" i="8"/>
  <c r="AD248" i="8"/>
  <c r="AC248" i="8"/>
  <c r="AB248" i="8"/>
  <c r="AD247" i="8"/>
  <c r="AC247" i="8"/>
  <c r="AB247" i="8"/>
  <c r="AD246" i="8"/>
  <c r="AC246" i="8"/>
  <c r="AB246" i="8"/>
  <c r="AD245" i="8"/>
  <c r="AC245" i="8"/>
  <c r="AB245" i="8"/>
  <c r="AD244" i="8"/>
  <c r="AC244" i="8"/>
  <c r="AB244" i="8"/>
  <c r="AD243" i="8"/>
  <c r="AC243" i="8"/>
  <c r="AB243" i="8"/>
  <c r="AD242" i="8"/>
  <c r="AC242" i="8"/>
  <c r="AB242" i="8"/>
  <c r="AD241" i="8"/>
  <c r="AC241" i="8"/>
  <c r="AB241" i="8"/>
  <c r="AD240" i="8"/>
  <c r="AC240" i="8"/>
  <c r="AB240" i="8"/>
  <c r="AD239" i="8"/>
  <c r="AC239" i="8"/>
  <c r="AB239" i="8"/>
  <c r="AD238" i="8"/>
  <c r="AC238" i="8"/>
  <c r="AB238" i="8"/>
  <c r="AD237" i="8"/>
  <c r="AC237" i="8"/>
  <c r="AB237" i="8"/>
  <c r="AD236" i="8"/>
  <c r="AC236" i="8"/>
  <c r="AB236" i="8"/>
  <c r="AD235" i="8"/>
  <c r="AC235" i="8"/>
  <c r="AB235" i="8"/>
  <c r="AD234" i="8"/>
  <c r="AC234" i="8"/>
  <c r="AB234" i="8"/>
  <c r="AD233" i="8"/>
  <c r="AC233" i="8"/>
  <c r="AB233" i="8"/>
  <c r="AD232" i="8"/>
  <c r="AC232" i="8"/>
  <c r="AB232" i="8"/>
  <c r="AD231" i="8"/>
  <c r="AC231" i="8"/>
  <c r="AB231" i="8"/>
  <c r="AD230" i="8"/>
  <c r="AC230" i="8"/>
  <c r="AB230" i="8"/>
  <c r="AD229" i="8"/>
  <c r="AC229" i="8"/>
  <c r="AB229" i="8"/>
  <c r="AD228" i="8"/>
  <c r="AC228" i="8"/>
  <c r="AB228" i="8"/>
  <c r="AD227" i="8"/>
  <c r="AC227" i="8"/>
  <c r="AB227" i="8"/>
  <c r="AD226" i="8"/>
  <c r="AC226" i="8"/>
  <c r="AB226" i="8"/>
  <c r="AD225" i="8"/>
  <c r="AC225" i="8"/>
  <c r="AB225" i="8"/>
  <c r="AD224" i="8"/>
  <c r="AC224" i="8"/>
  <c r="AB224" i="8"/>
  <c r="AD223" i="8"/>
  <c r="AC223" i="8"/>
  <c r="AB223" i="8"/>
  <c r="AD222" i="8"/>
  <c r="AC222" i="8"/>
  <c r="AB222" i="8"/>
  <c r="AD221" i="8"/>
  <c r="AC221" i="8"/>
  <c r="AB221" i="8"/>
  <c r="AD220" i="8"/>
  <c r="AC220" i="8"/>
  <c r="AB220" i="8"/>
  <c r="AD219" i="8"/>
  <c r="AC219" i="8"/>
  <c r="AB219" i="8"/>
  <c r="AD218" i="8"/>
  <c r="AC218" i="8"/>
  <c r="AB218" i="8"/>
  <c r="AD217" i="8"/>
  <c r="AC217" i="8"/>
  <c r="AB217" i="8"/>
  <c r="AD216" i="8"/>
  <c r="AC216" i="8"/>
  <c r="AB216" i="8"/>
  <c r="AD215" i="8"/>
  <c r="AC215" i="8"/>
  <c r="AB215" i="8"/>
  <c r="AD214" i="8"/>
  <c r="AC214" i="8"/>
  <c r="AB214" i="8"/>
  <c r="AD213" i="8"/>
  <c r="AC213" i="8"/>
  <c r="AB213" i="8"/>
  <c r="AD212" i="8"/>
  <c r="AC212" i="8"/>
  <c r="AB212" i="8"/>
  <c r="AD211" i="8"/>
  <c r="AC211" i="8"/>
  <c r="AB211" i="8"/>
  <c r="AD210" i="8"/>
  <c r="AC210" i="8"/>
  <c r="AB210" i="8"/>
  <c r="AD209" i="8"/>
  <c r="AC209" i="8"/>
  <c r="AB209" i="8"/>
  <c r="AD208" i="8"/>
  <c r="AC208" i="8"/>
  <c r="AB208" i="8"/>
  <c r="AD207" i="8"/>
  <c r="AC207" i="8"/>
  <c r="AB207" i="8"/>
  <c r="AD206" i="8"/>
  <c r="AC206" i="8"/>
  <c r="AB206" i="8"/>
  <c r="AD205" i="8"/>
  <c r="AC205" i="8"/>
  <c r="AB205" i="8"/>
  <c r="AD204" i="8"/>
  <c r="AC204" i="8"/>
  <c r="AB204" i="8"/>
  <c r="AD203" i="8"/>
  <c r="AC203" i="8"/>
  <c r="AB203" i="8"/>
  <c r="AD202" i="8"/>
  <c r="AC202" i="8"/>
  <c r="AB202" i="8"/>
  <c r="AD201" i="8"/>
  <c r="AC201" i="8"/>
  <c r="AB201" i="8"/>
  <c r="AD200" i="8"/>
  <c r="AC200" i="8"/>
  <c r="AB200" i="8"/>
  <c r="AD199" i="8"/>
  <c r="AC199" i="8"/>
  <c r="AB199" i="8"/>
  <c r="AD198" i="8"/>
  <c r="AC198" i="8"/>
  <c r="AB198" i="8"/>
  <c r="AD197" i="8"/>
  <c r="AC197" i="8"/>
  <c r="AB197" i="8"/>
  <c r="AD196" i="8"/>
  <c r="AC196" i="8"/>
  <c r="AB196" i="8"/>
  <c r="AD195" i="8"/>
  <c r="AC195" i="8"/>
  <c r="AB195" i="8"/>
  <c r="AD194" i="8"/>
  <c r="AC194" i="8"/>
  <c r="AB194" i="8"/>
  <c r="AD193" i="8"/>
  <c r="AC193" i="8"/>
  <c r="AB193" i="8"/>
  <c r="AD192" i="8"/>
  <c r="AC192" i="8"/>
  <c r="AB192" i="8"/>
  <c r="AD191" i="8"/>
  <c r="AC191" i="8"/>
  <c r="AB191" i="8"/>
  <c r="AD190" i="8"/>
  <c r="AC190" i="8"/>
  <c r="AB190" i="8"/>
  <c r="AD189" i="8"/>
  <c r="AC189" i="8"/>
  <c r="AB189" i="8"/>
  <c r="AD188" i="8"/>
  <c r="AC188" i="8"/>
  <c r="AB188" i="8"/>
  <c r="AD187" i="8"/>
  <c r="AC187" i="8"/>
  <c r="AB187" i="8"/>
  <c r="AD186" i="8"/>
  <c r="AC186" i="8"/>
  <c r="AB186" i="8"/>
  <c r="AD185" i="8"/>
  <c r="AC185" i="8"/>
  <c r="AB185" i="8"/>
  <c r="AD184" i="8"/>
  <c r="AC184" i="8"/>
  <c r="AB184" i="8"/>
  <c r="AD183" i="8"/>
  <c r="AC183" i="8"/>
  <c r="AB183" i="8"/>
  <c r="AD182" i="8"/>
  <c r="AC182" i="8"/>
  <c r="AB182" i="8"/>
  <c r="AD181" i="8"/>
  <c r="AC181" i="8"/>
  <c r="AB181" i="8"/>
  <c r="AD180" i="8"/>
  <c r="AC180" i="8"/>
  <c r="AB180" i="8"/>
  <c r="AD179" i="8"/>
  <c r="AC179" i="8"/>
  <c r="AB179" i="8"/>
  <c r="AD178" i="8"/>
  <c r="AC178" i="8"/>
  <c r="AB178" i="8"/>
  <c r="AD177" i="8"/>
  <c r="AC177" i="8"/>
  <c r="AB177" i="8"/>
  <c r="AD176" i="8"/>
  <c r="AC176" i="8"/>
  <c r="AB176" i="8"/>
  <c r="AD175" i="8"/>
  <c r="AC175" i="8"/>
  <c r="AB175" i="8"/>
  <c r="AD174" i="8"/>
  <c r="AC174" i="8"/>
  <c r="AB174" i="8"/>
  <c r="AD173" i="8"/>
  <c r="AC173" i="8"/>
  <c r="AB173" i="8"/>
  <c r="AD172" i="8"/>
  <c r="AC172" i="8"/>
  <c r="AB172" i="8"/>
  <c r="AD171" i="8"/>
  <c r="AC171" i="8"/>
  <c r="AB171" i="8"/>
  <c r="AD170" i="8"/>
  <c r="AC170" i="8"/>
  <c r="AB170" i="8"/>
  <c r="AD169" i="8"/>
  <c r="AC169" i="8"/>
  <c r="AB169" i="8"/>
  <c r="AD168" i="8"/>
  <c r="AC168" i="8"/>
  <c r="AB168" i="8"/>
  <c r="AD167" i="8"/>
  <c r="AC167" i="8"/>
  <c r="AB167" i="8"/>
  <c r="AD166" i="8"/>
  <c r="AC166" i="8"/>
  <c r="AB166" i="8"/>
  <c r="AD165" i="8"/>
  <c r="AC165" i="8"/>
  <c r="AB165" i="8"/>
  <c r="AD164" i="8"/>
  <c r="AC164" i="8"/>
  <c r="AB164" i="8"/>
  <c r="AD163" i="8"/>
  <c r="AC163" i="8"/>
  <c r="AB163" i="8"/>
  <c r="AD162" i="8"/>
  <c r="AC162" i="8"/>
  <c r="AB162" i="8"/>
  <c r="AD161" i="8"/>
  <c r="AC161" i="8"/>
  <c r="AB161" i="8"/>
  <c r="AD160" i="8"/>
  <c r="AC160" i="8"/>
  <c r="AB160" i="8"/>
  <c r="AD159" i="8"/>
  <c r="AC159" i="8"/>
  <c r="AB159" i="8"/>
  <c r="AD158" i="8"/>
  <c r="AC158" i="8"/>
  <c r="AB158" i="8"/>
  <c r="AD157" i="8"/>
  <c r="AC157" i="8"/>
  <c r="AB157" i="8"/>
  <c r="AD156" i="8"/>
  <c r="AC156" i="8"/>
  <c r="AB156" i="8"/>
  <c r="AD155" i="8"/>
  <c r="AC155" i="8"/>
  <c r="AB155" i="8"/>
  <c r="AD154" i="8"/>
  <c r="AC154" i="8"/>
  <c r="AB154" i="8"/>
  <c r="AD153" i="8"/>
  <c r="AC153" i="8"/>
  <c r="AB153" i="8"/>
  <c r="AD152" i="8"/>
  <c r="AC152" i="8"/>
  <c r="AB152" i="8"/>
  <c r="AD151" i="8"/>
  <c r="AC151" i="8"/>
  <c r="AB151" i="8"/>
  <c r="AD150" i="8"/>
  <c r="AC150" i="8"/>
  <c r="AB150" i="8"/>
  <c r="AD149" i="8"/>
  <c r="AC149" i="8"/>
  <c r="AB149" i="8"/>
  <c r="AD148" i="8"/>
  <c r="AC148" i="8"/>
  <c r="AB148" i="8"/>
  <c r="AD147" i="8"/>
  <c r="AC147" i="8"/>
  <c r="AB147" i="8"/>
  <c r="AD146" i="8"/>
  <c r="AC146" i="8"/>
  <c r="AB146" i="8"/>
  <c r="AD145" i="8"/>
  <c r="AC145" i="8"/>
  <c r="AB145" i="8"/>
  <c r="AD144" i="8"/>
  <c r="AC144" i="8"/>
  <c r="AB144" i="8"/>
  <c r="AD143" i="8"/>
  <c r="AC143" i="8"/>
  <c r="AB143" i="8"/>
  <c r="AD142" i="8"/>
  <c r="AC142" i="8"/>
  <c r="AB142" i="8"/>
  <c r="AD141" i="8"/>
  <c r="AC141" i="8"/>
  <c r="AB141" i="8"/>
  <c r="AD140" i="8"/>
  <c r="AC140" i="8"/>
  <c r="AB140" i="8"/>
  <c r="AD139" i="8"/>
  <c r="AC139" i="8"/>
  <c r="AB139" i="8"/>
  <c r="AD138" i="8"/>
  <c r="AC138" i="8"/>
  <c r="AB138" i="8"/>
  <c r="AD137" i="8"/>
  <c r="AC137" i="8"/>
  <c r="AB137" i="8"/>
  <c r="AD136" i="8"/>
  <c r="AC136" i="8"/>
  <c r="AB136" i="8"/>
  <c r="AD135" i="8"/>
  <c r="AC135" i="8"/>
  <c r="AB135" i="8"/>
  <c r="AD134" i="8"/>
  <c r="AC134" i="8"/>
  <c r="AB134" i="8"/>
  <c r="AD133" i="8"/>
  <c r="AC133" i="8"/>
  <c r="AB133" i="8"/>
  <c r="AD132" i="8"/>
  <c r="AC132" i="8"/>
  <c r="AB132" i="8"/>
  <c r="AD131" i="8"/>
  <c r="AC131" i="8"/>
  <c r="AB131" i="8"/>
  <c r="AD130" i="8"/>
  <c r="AC130" i="8"/>
  <c r="AB130" i="8"/>
  <c r="AD129" i="8"/>
  <c r="AC129" i="8"/>
  <c r="AB129" i="8"/>
  <c r="AD128" i="8"/>
  <c r="AC128" i="8"/>
  <c r="AB128" i="8"/>
  <c r="AD127" i="8"/>
  <c r="AC127" i="8"/>
  <c r="AB127" i="8"/>
  <c r="AD126" i="8"/>
  <c r="AC126" i="8"/>
  <c r="AB126" i="8"/>
  <c r="AD125" i="8"/>
  <c r="AC125" i="8"/>
  <c r="AB125" i="8"/>
  <c r="AD124" i="8"/>
  <c r="AC124" i="8"/>
  <c r="AB124" i="8"/>
  <c r="AD123" i="8"/>
  <c r="AC123" i="8"/>
  <c r="AB123" i="8"/>
  <c r="AD122" i="8"/>
  <c r="AC122" i="8"/>
  <c r="AB122" i="8"/>
  <c r="AD121" i="8"/>
  <c r="AC121" i="8"/>
  <c r="AB121" i="8"/>
  <c r="AD120" i="8"/>
  <c r="AC120" i="8"/>
  <c r="AB120" i="8"/>
  <c r="AD119" i="8"/>
  <c r="AC119" i="8"/>
  <c r="AB119" i="8"/>
  <c r="AD118" i="8"/>
  <c r="AC118" i="8"/>
  <c r="AB118" i="8"/>
  <c r="AD117" i="8"/>
  <c r="AC117" i="8"/>
  <c r="AB117" i="8"/>
  <c r="AD116" i="8"/>
  <c r="AC116" i="8"/>
  <c r="AB116" i="8"/>
  <c r="AD115" i="8"/>
  <c r="AC115" i="8"/>
  <c r="AB115" i="8"/>
  <c r="AD114" i="8"/>
  <c r="AC114" i="8"/>
  <c r="AB114" i="8"/>
  <c r="AD113" i="8"/>
  <c r="AC113" i="8"/>
  <c r="AB113" i="8"/>
  <c r="AD112" i="8"/>
  <c r="AC112" i="8"/>
  <c r="AB112" i="8"/>
  <c r="AD111" i="8"/>
  <c r="AC111" i="8"/>
  <c r="AB111" i="8"/>
  <c r="AD110" i="8"/>
  <c r="AC110" i="8"/>
  <c r="AB110" i="8"/>
  <c r="AD109" i="8"/>
  <c r="AC109" i="8"/>
  <c r="AB109" i="8"/>
  <c r="AD108" i="8"/>
  <c r="AC108" i="8"/>
  <c r="AB108" i="8"/>
  <c r="AD107" i="8"/>
  <c r="AC107" i="8"/>
  <c r="AB107" i="8"/>
  <c r="AD106" i="8"/>
  <c r="AC106" i="8"/>
  <c r="AB106" i="8"/>
  <c r="AD105" i="8"/>
  <c r="AC105" i="8"/>
  <c r="AB105" i="8"/>
  <c r="AD104" i="8"/>
  <c r="AC104" i="8"/>
  <c r="AB104" i="8"/>
  <c r="AD103" i="8"/>
  <c r="AC103" i="8"/>
  <c r="AB103" i="8"/>
  <c r="AD102" i="8"/>
  <c r="AC102" i="8"/>
  <c r="AB102" i="8"/>
  <c r="AD101" i="8"/>
  <c r="AC101" i="8"/>
  <c r="AB101" i="8"/>
  <c r="AD100" i="8"/>
  <c r="AC100" i="8"/>
  <c r="AB100" i="8"/>
  <c r="AD99" i="8"/>
  <c r="AC99" i="8"/>
  <c r="AB99" i="8"/>
  <c r="AD98" i="8"/>
  <c r="AC98" i="8"/>
  <c r="AB98" i="8"/>
  <c r="AD97" i="8"/>
  <c r="AC97" i="8"/>
  <c r="AB97" i="8"/>
  <c r="AD96" i="8"/>
  <c r="AC96" i="8"/>
  <c r="AB96" i="8"/>
  <c r="AD95" i="8"/>
  <c r="AC95" i="8"/>
  <c r="AB95" i="8"/>
  <c r="AD94" i="8"/>
  <c r="AC94" i="8"/>
  <c r="AB94" i="8"/>
  <c r="AD93" i="8"/>
  <c r="AC93" i="8"/>
  <c r="AB93" i="8"/>
  <c r="AD92" i="8"/>
  <c r="AC92" i="8"/>
  <c r="AB92" i="8"/>
  <c r="AD91" i="8"/>
  <c r="AC91" i="8"/>
  <c r="AB91" i="8"/>
  <c r="AD90" i="8"/>
  <c r="AC90" i="8"/>
  <c r="AB90" i="8"/>
  <c r="AD89" i="8"/>
  <c r="AC89" i="8"/>
  <c r="AB89" i="8"/>
  <c r="AD88" i="8"/>
  <c r="AC88" i="8"/>
  <c r="AB88" i="8"/>
  <c r="AD87" i="8"/>
  <c r="AC87" i="8"/>
  <c r="AB87" i="8"/>
  <c r="AD86" i="8"/>
  <c r="AC86" i="8"/>
  <c r="AB86" i="8"/>
  <c r="AD85" i="8"/>
  <c r="AC85" i="8"/>
  <c r="AB85" i="8"/>
  <c r="AD84" i="8"/>
  <c r="AC84" i="8"/>
  <c r="AB84" i="8"/>
  <c r="AD83" i="8"/>
  <c r="AC83" i="8"/>
  <c r="AB83" i="8"/>
  <c r="AD82" i="8"/>
  <c r="AC82" i="8"/>
  <c r="AB82" i="8"/>
  <c r="AD81" i="8"/>
  <c r="AC81" i="8"/>
  <c r="AB81" i="8"/>
  <c r="AD80" i="8"/>
  <c r="AC80" i="8"/>
  <c r="AB80" i="8"/>
  <c r="AD79" i="8"/>
  <c r="AC79" i="8"/>
  <c r="AB79" i="8"/>
  <c r="AD78" i="8"/>
  <c r="AC78" i="8"/>
  <c r="AB78" i="8"/>
  <c r="AD77" i="8"/>
  <c r="AC77" i="8"/>
  <c r="AB77" i="8"/>
  <c r="AD76" i="8"/>
  <c r="AC76" i="8"/>
  <c r="AB76" i="8"/>
  <c r="AD75" i="8"/>
  <c r="AC75" i="8"/>
  <c r="AB75" i="8"/>
  <c r="AD74" i="8"/>
  <c r="AC74" i="8"/>
  <c r="AB74" i="8"/>
  <c r="AD73" i="8"/>
  <c r="AC73" i="8"/>
  <c r="AB73" i="8"/>
  <c r="AD72" i="8"/>
  <c r="AC72" i="8"/>
  <c r="AB72" i="8"/>
  <c r="AD71" i="8"/>
  <c r="AC71" i="8"/>
  <c r="AB71" i="8"/>
  <c r="AD70" i="8"/>
  <c r="AC70" i="8"/>
  <c r="AB70" i="8"/>
  <c r="AD69" i="8"/>
  <c r="AC69" i="8"/>
  <c r="AB69" i="8"/>
  <c r="AD68" i="8"/>
  <c r="AC68" i="8"/>
  <c r="AB68" i="8"/>
  <c r="AD67" i="8"/>
  <c r="AC67" i="8"/>
  <c r="AB67" i="8"/>
  <c r="AD66" i="8"/>
  <c r="AC66" i="8"/>
  <c r="AB66" i="8"/>
  <c r="AD65" i="8"/>
  <c r="AC65" i="8"/>
  <c r="AB65" i="8"/>
  <c r="AD64" i="8"/>
  <c r="AC64" i="8"/>
  <c r="AB64" i="8"/>
  <c r="AD63" i="8"/>
  <c r="AC63" i="8"/>
  <c r="AB63" i="8"/>
  <c r="AD62" i="8"/>
  <c r="AC62" i="8"/>
  <c r="AB62" i="8"/>
  <c r="AD61" i="8"/>
  <c r="AC61" i="8"/>
  <c r="AB61" i="8"/>
  <c r="AD60" i="8"/>
  <c r="AC60" i="8"/>
  <c r="AB60" i="8"/>
  <c r="AD59" i="8"/>
  <c r="AC59" i="8"/>
  <c r="AB59" i="8"/>
  <c r="AD58" i="8"/>
  <c r="AC58" i="8"/>
  <c r="AB58" i="8"/>
  <c r="AD57" i="8"/>
  <c r="AC57" i="8"/>
  <c r="AB57" i="8"/>
  <c r="AD56" i="8"/>
  <c r="AC56" i="8"/>
  <c r="AB56" i="8"/>
  <c r="AD55" i="8"/>
  <c r="AC55" i="8"/>
  <c r="AB55" i="8"/>
  <c r="AD54" i="8"/>
  <c r="AC54" i="8"/>
  <c r="AB54" i="8"/>
  <c r="AD53" i="8"/>
  <c r="AC53" i="8"/>
  <c r="AB53" i="8"/>
  <c r="AD52" i="8"/>
  <c r="AC52" i="8"/>
  <c r="AB52" i="8"/>
  <c r="AD51" i="8"/>
  <c r="AC51" i="8"/>
  <c r="AB51" i="8"/>
  <c r="AD50" i="8"/>
  <c r="AC50" i="8"/>
  <c r="AB50" i="8"/>
  <c r="AD49" i="8"/>
  <c r="AC49" i="8"/>
  <c r="AB49" i="8"/>
  <c r="AD48" i="8"/>
  <c r="AC48" i="8"/>
  <c r="AB48" i="8"/>
  <c r="AD47" i="8"/>
  <c r="AC47" i="8"/>
  <c r="AB47" i="8"/>
  <c r="AD46" i="8"/>
  <c r="AC46" i="8"/>
  <c r="AB46" i="8"/>
  <c r="AD45" i="8"/>
  <c r="AC45" i="8"/>
  <c r="AB45" i="8"/>
  <c r="AD44" i="8"/>
  <c r="AC44" i="8"/>
  <c r="AB44" i="8"/>
  <c r="AD43" i="8"/>
  <c r="AC43" i="8"/>
  <c r="AB43" i="8"/>
  <c r="AD42" i="8"/>
  <c r="AC42" i="8"/>
  <c r="AB42" i="8"/>
  <c r="AD41" i="8"/>
  <c r="AC41" i="8"/>
  <c r="AB41" i="8"/>
  <c r="AD40" i="8"/>
  <c r="AC40" i="8"/>
  <c r="AB40" i="8"/>
  <c r="AD39" i="8"/>
  <c r="AC39" i="8"/>
  <c r="AB39" i="8"/>
  <c r="AD38" i="8"/>
  <c r="AC38" i="8"/>
  <c r="AB38" i="8"/>
  <c r="AD37" i="8"/>
  <c r="AC37" i="8"/>
  <c r="AB37" i="8"/>
  <c r="AD36" i="8"/>
  <c r="AC36" i="8"/>
  <c r="AB36" i="8"/>
  <c r="AD35" i="8"/>
  <c r="AC35" i="8"/>
  <c r="AB35" i="8"/>
  <c r="AD34" i="8"/>
  <c r="AC34" i="8"/>
  <c r="AB34" i="8"/>
  <c r="AD33" i="8"/>
  <c r="AC33" i="8"/>
  <c r="AB33" i="8"/>
  <c r="AD32" i="8"/>
  <c r="AC32" i="8"/>
  <c r="AB32" i="8"/>
  <c r="AD31" i="8"/>
  <c r="AC31" i="8"/>
  <c r="AB31" i="8"/>
  <c r="AD30" i="8"/>
  <c r="AC30" i="8"/>
  <c r="AB30" i="8"/>
  <c r="AD29" i="8"/>
  <c r="AC29" i="8"/>
  <c r="AB29" i="8"/>
  <c r="AD28" i="8"/>
  <c r="AC28" i="8"/>
  <c r="AB28" i="8"/>
  <c r="AD27" i="8"/>
  <c r="AC27" i="8"/>
  <c r="AB27" i="8"/>
  <c r="AD26" i="8"/>
  <c r="AC26" i="8"/>
  <c r="AB26" i="8"/>
  <c r="AD25" i="8"/>
  <c r="AC25" i="8"/>
  <c r="AB25" i="8"/>
  <c r="AD24" i="8"/>
  <c r="AC24" i="8"/>
  <c r="AB24" i="8"/>
  <c r="AD23" i="8"/>
  <c r="AC23" i="8"/>
  <c r="AB23" i="8"/>
  <c r="AD22" i="8"/>
  <c r="AC22" i="8"/>
  <c r="AB22" i="8"/>
  <c r="AD21" i="8"/>
  <c r="AC21" i="8"/>
  <c r="AB21" i="8"/>
  <c r="AD20" i="8"/>
  <c r="AC20" i="8"/>
  <c r="AB20" i="8"/>
  <c r="AD19" i="8"/>
  <c r="AC19" i="8"/>
  <c r="AB19" i="8"/>
  <c r="AD18" i="8"/>
  <c r="AC18" i="8"/>
  <c r="AB18" i="8"/>
  <c r="AD17" i="8"/>
  <c r="AC17" i="8"/>
  <c r="AB17" i="8"/>
  <c r="AD16" i="8"/>
  <c r="AC16" i="8"/>
  <c r="AB16" i="8"/>
  <c r="AD15" i="8"/>
  <c r="AC15" i="8"/>
  <c r="AB15" i="8"/>
  <c r="AD14" i="8"/>
  <c r="AC14" i="8"/>
  <c r="AB14" i="8"/>
  <c r="AD13" i="8"/>
  <c r="AC13" i="8"/>
  <c r="AB13" i="8"/>
  <c r="AD12" i="8"/>
  <c r="AC12" i="8"/>
  <c r="AB12" i="8"/>
  <c r="AD11" i="8"/>
  <c r="AC11" i="8"/>
  <c r="AB11" i="8"/>
  <c r="AD10" i="8"/>
  <c r="AC10" i="8"/>
  <c r="AB10" i="8"/>
  <c r="AD9" i="8"/>
  <c r="AC9" i="8"/>
  <c r="AB9" i="8"/>
  <c r="AD8" i="8"/>
  <c r="AC8" i="8"/>
  <c r="AB8" i="8"/>
  <c r="AD7" i="8"/>
  <c r="AC7" i="8"/>
  <c r="AB7" i="8"/>
  <c r="AD6" i="8"/>
  <c r="AC6" i="8"/>
  <c r="AB6" i="8"/>
  <c r="AM285" i="18"/>
  <c r="AL285" i="18"/>
  <c r="AK285" i="18"/>
  <c r="AM284" i="18"/>
  <c r="AL284" i="18"/>
  <c r="AK284" i="18"/>
  <c r="AM283" i="18"/>
  <c r="AL283" i="18"/>
  <c r="AK283" i="18"/>
  <c r="AM282" i="18"/>
  <c r="AL282" i="18"/>
  <c r="AK282" i="18"/>
  <c r="AM281" i="18"/>
  <c r="AL281" i="18"/>
  <c r="AK281" i="18"/>
  <c r="AM280" i="18"/>
  <c r="AL280" i="18"/>
  <c r="AK280" i="18"/>
  <c r="AM279" i="18"/>
  <c r="AL279" i="18"/>
  <c r="AK279" i="18"/>
  <c r="AM278" i="18"/>
  <c r="AL278" i="18"/>
  <c r="AK278" i="18"/>
  <c r="AM277" i="18"/>
  <c r="AL277" i="18"/>
  <c r="AK277" i="18"/>
  <c r="AM276" i="18"/>
  <c r="AL276" i="18"/>
  <c r="AK276" i="18"/>
  <c r="AM275" i="18"/>
  <c r="AL275" i="18"/>
  <c r="AK275" i="18"/>
  <c r="AM274" i="18"/>
  <c r="AL274" i="18"/>
  <c r="AK274" i="18"/>
  <c r="AM273" i="18"/>
  <c r="AL273" i="18"/>
  <c r="AK273" i="18"/>
  <c r="AM272" i="18"/>
  <c r="AL272" i="18"/>
  <c r="AK272" i="18"/>
  <c r="AM271" i="18"/>
  <c r="AL271" i="18"/>
  <c r="AK271" i="18"/>
  <c r="AM270" i="18"/>
  <c r="AL270" i="18"/>
  <c r="AK270" i="18"/>
  <c r="AM269" i="18"/>
  <c r="AL269" i="18"/>
  <c r="AK269" i="18"/>
  <c r="AM268" i="18"/>
  <c r="AL268" i="18"/>
  <c r="AK268" i="18"/>
  <c r="AM267" i="18"/>
  <c r="AL267" i="18"/>
  <c r="AK267" i="18"/>
  <c r="AM266" i="18"/>
  <c r="AL266" i="18"/>
  <c r="AK266" i="18"/>
  <c r="AM265" i="18"/>
  <c r="AL265" i="18"/>
  <c r="AK265" i="18"/>
  <c r="AM264" i="18"/>
  <c r="AL264" i="18"/>
  <c r="AK264" i="18"/>
  <c r="AM263" i="18"/>
  <c r="AL263" i="18"/>
  <c r="AK263" i="18"/>
  <c r="AM262" i="18"/>
  <c r="AL262" i="18"/>
  <c r="AK262" i="18"/>
  <c r="AM261" i="18"/>
  <c r="AL261" i="18"/>
  <c r="AK261" i="18"/>
  <c r="AM260" i="18"/>
  <c r="AL260" i="18"/>
  <c r="AK260" i="18"/>
  <c r="AM259" i="18"/>
  <c r="AL259" i="18"/>
  <c r="AK259" i="18"/>
  <c r="AM258" i="18"/>
  <c r="AL258" i="18"/>
  <c r="AK258" i="18"/>
  <c r="AM257" i="18"/>
  <c r="AL257" i="18"/>
  <c r="AK257" i="18"/>
  <c r="AM256" i="18"/>
  <c r="AL256" i="18"/>
  <c r="AK256" i="18"/>
  <c r="AM255" i="18"/>
  <c r="AL255" i="18"/>
  <c r="AK255" i="18"/>
  <c r="AM254" i="18"/>
  <c r="AL254" i="18"/>
  <c r="AK254" i="18"/>
  <c r="AM253" i="18"/>
  <c r="AL253" i="18"/>
  <c r="AK253" i="18"/>
  <c r="AM252" i="18"/>
  <c r="AL252" i="18"/>
  <c r="AK252" i="18"/>
  <c r="AM251" i="18"/>
  <c r="AL251" i="18"/>
  <c r="AK251" i="18"/>
  <c r="AM250" i="18"/>
  <c r="AL250" i="18"/>
  <c r="AK250" i="18"/>
  <c r="AM249" i="18"/>
  <c r="AL249" i="18"/>
  <c r="AK249" i="18"/>
  <c r="AM248" i="18"/>
  <c r="AL248" i="18"/>
  <c r="AK248" i="18"/>
  <c r="AM247" i="18"/>
  <c r="AL247" i="18"/>
  <c r="AK247" i="18"/>
  <c r="AM246" i="18"/>
  <c r="AL246" i="18"/>
  <c r="AK246" i="18"/>
  <c r="AM245" i="18"/>
  <c r="AL245" i="18"/>
  <c r="AK245" i="18"/>
  <c r="AM244" i="18"/>
  <c r="AL244" i="18"/>
  <c r="AK244" i="18"/>
  <c r="AM243" i="18"/>
  <c r="AL243" i="18"/>
  <c r="AK243" i="18"/>
  <c r="AM242" i="18"/>
  <c r="AL242" i="18"/>
  <c r="AK242" i="18"/>
  <c r="AM241" i="18"/>
  <c r="AL241" i="18"/>
  <c r="AK241" i="18"/>
  <c r="AM240" i="18"/>
  <c r="AL240" i="18"/>
  <c r="AK240" i="18"/>
  <c r="AM239" i="18"/>
  <c r="AL239" i="18"/>
  <c r="AK239" i="18"/>
  <c r="AM238" i="18"/>
  <c r="AL238" i="18"/>
  <c r="AK238" i="18"/>
  <c r="AM237" i="18"/>
  <c r="AL237" i="18"/>
  <c r="AK237" i="18"/>
  <c r="AM236" i="18"/>
  <c r="AL236" i="18"/>
  <c r="AK236" i="18"/>
  <c r="AM235" i="18"/>
  <c r="AL235" i="18"/>
  <c r="AK235" i="18"/>
  <c r="AM234" i="18"/>
  <c r="AL234" i="18"/>
  <c r="AK234" i="18"/>
  <c r="AM233" i="18"/>
  <c r="AL233" i="18"/>
  <c r="AK233" i="18"/>
  <c r="AM232" i="18"/>
  <c r="AL232" i="18"/>
  <c r="AK232" i="18"/>
  <c r="AM231" i="18"/>
  <c r="AL231" i="18"/>
  <c r="AK231" i="18"/>
  <c r="AM230" i="18"/>
  <c r="AL230" i="18"/>
  <c r="AK230" i="18"/>
  <c r="AM229" i="18"/>
  <c r="AL229" i="18"/>
  <c r="AK229" i="18"/>
  <c r="AM228" i="18"/>
  <c r="AL228" i="18"/>
  <c r="AK228" i="18"/>
  <c r="AM227" i="18"/>
  <c r="AL227" i="18"/>
  <c r="AK227" i="18"/>
  <c r="AM226" i="18"/>
  <c r="AL226" i="18"/>
  <c r="AK226" i="18"/>
  <c r="AM225" i="18"/>
  <c r="AL225" i="18"/>
  <c r="AK225" i="18"/>
  <c r="AM224" i="18"/>
  <c r="AL224" i="18"/>
  <c r="AK224" i="18"/>
  <c r="AM223" i="18"/>
  <c r="AL223" i="18"/>
  <c r="AK223" i="18"/>
  <c r="AM222" i="18"/>
  <c r="AL222" i="18"/>
  <c r="AK222" i="18"/>
  <c r="AM221" i="18"/>
  <c r="AL221" i="18"/>
  <c r="AK221" i="18"/>
  <c r="AM220" i="18"/>
  <c r="AL220" i="18"/>
  <c r="AK220" i="18"/>
  <c r="AM219" i="18"/>
  <c r="AL219" i="18"/>
  <c r="AK219" i="18"/>
  <c r="AM218" i="18"/>
  <c r="AL218" i="18"/>
  <c r="AK218" i="18"/>
  <c r="AM217" i="18"/>
  <c r="AL217" i="18"/>
  <c r="AK217" i="18"/>
  <c r="AM216" i="18"/>
  <c r="AL216" i="18"/>
  <c r="AK216" i="18"/>
  <c r="AM215" i="18"/>
  <c r="AL215" i="18"/>
  <c r="AK215" i="18"/>
  <c r="AM214" i="18"/>
  <c r="AL214" i="18"/>
  <c r="AK214" i="18"/>
  <c r="AM213" i="18"/>
  <c r="AL213" i="18"/>
  <c r="AK213" i="18"/>
  <c r="AM212" i="18"/>
  <c r="AL212" i="18"/>
  <c r="AK212" i="18"/>
  <c r="AM211" i="18"/>
  <c r="AL211" i="18"/>
  <c r="AK211" i="18"/>
  <c r="AM210" i="18"/>
  <c r="AL210" i="18"/>
  <c r="AK210" i="18"/>
  <c r="AM209" i="18"/>
  <c r="AL209" i="18"/>
  <c r="AK209" i="18"/>
  <c r="AM208" i="18"/>
  <c r="AL208" i="18"/>
  <c r="AK208" i="18"/>
  <c r="AM207" i="18"/>
  <c r="AL207" i="18"/>
  <c r="AK207" i="18"/>
  <c r="AM206" i="18"/>
  <c r="AL206" i="18"/>
  <c r="AK206" i="18"/>
  <c r="AM205" i="18"/>
  <c r="AL205" i="18"/>
  <c r="AK205" i="18"/>
  <c r="AM204" i="18"/>
  <c r="AL204" i="18"/>
  <c r="AK204" i="18"/>
  <c r="AM203" i="18"/>
  <c r="AL203" i="18"/>
  <c r="AK203" i="18"/>
  <c r="AM202" i="18"/>
  <c r="AL202" i="18"/>
  <c r="AK202" i="18"/>
  <c r="AM201" i="18"/>
  <c r="AL201" i="18"/>
  <c r="AK201" i="18"/>
  <c r="AM200" i="18"/>
  <c r="AL200" i="18"/>
  <c r="AK200" i="18"/>
  <c r="AM199" i="18"/>
  <c r="AL199" i="18"/>
  <c r="AK199" i="18"/>
  <c r="AM198" i="18"/>
  <c r="AL198" i="18"/>
  <c r="AK198" i="18"/>
  <c r="AM197" i="18"/>
  <c r="AL197" i="18"/>
  <c r="AK197" i="18"/>
  <c r="AM196" i="18"/>
  <c r="AL196" i="18"/>
  <c r="AK196" i="18"/>
  <c r="AM195" i="18"/>
  <c r="AL195" i="18"/>
  <c r="AK195" i="18"/>
  <c r="AM194" i="18"/>
  <c r="AL194" i="18"/>
  <c r="AK194" i="18"/>
  <c r="AM193" i="18"/>
  <c r="AL193" i="18"/>
  <c r="AK193" i="18"/>
  <c r="AM192" i="18"/>
  <c r="AL192" i="18"/>
  <c r="AK192" i="18"/>
  <c r="AM191" i="18"/>
  <c r="AL191" i="18"/>
  <c r="AK191" i="18"/>
  <c r="AM190" i="18"/>
  <c r="AL190" i="18"/>
  <c r="AK190" i="18"/>
  <c r="AM189" i="18"/>
  <c r="AL189" i="18"/>
  <c r="AK189" i="18"/>
  <c r="AM188" i="18"/>
  <c r="AL188" i="18"/>
  <c r="AK188" i="18"/>
  <c r="AM187" i="18"/>
  <c r="AL187" i="18"/>
  <c r="AK187" i="18"/>
  <c r="AM186" i="18"/>
  <c r="AL186" i="18"/>
  <c r="AK186" i="18"/>
  <c r="AM185" i="18"/>
  <c r="AL185" i="18"/>
  <c r="AK185" i="18"/>
  <c r="AM184" i="18"/>
  <c r="AL184" i="18"/>
  <c r="AK184" i="18"/>
  <c r="AM183" i="18"/>
  <c r="AL183" i="18"/>
  <c r="AK183" i="18"/>
  <c r="AM182" i="18"/>
  <c r="AL182" i="18"/>
  <c r="AK182" i="18"/>
  <c r="AM181" i="18"/>
  <c r="AL181" i="18"/>
  <c r="AK181" i="18"/>
  <c r="AM180" i="18"/>
  <c r="AL180" i="18"/>
  <c r="AK180" i="18"/>
  <c r="AM179" i="18"/>
  <c r="AL179" i="18"/>
  <c r="AK179" i="18"/>
  <c r="AM178" i="18"/>
  <c r="AL178" i="18"/>
  <c r="AK178" i="18"/>
  <c r="AM177" i="18"/>
  <c r="AL177" i="18"/>
  <c r="AK177" i="18"/>
  <c r="AM176" i="18"/>
  <c r="AL176" i="18"/>
  <c r="AK176" i="18"/>
  <c r="AM175" i="18"/>
  <c r="AL175" i="18"/>
  <c r="AK175" i="18"/>
  <c r="AM174" i="18"/>
  <c r="AL174" i="18"/>
  <c r="AK174" i="18"/>
  <c r="AM173" i="18"/>
  <c r="AL173" i="18"/>
  <c r="AK173" i="18"/>
  <c r="AM172" i="18"/>
  <c r="AL172" i="18"/>
  <c r="AK172" i="18"/>
  <c r="AM171" i="18"/>
  <c r="AL171" i="18"/>
  <c r="AK171" i="18"/>
  <c r="AM170" i="18"/>
  <c r="AL170" i="18"/>
  <c r="AK170" i="18"/>
  <c r="AM169" i="18"/>
  <c r="AL169" i="18"/>
  <c r="AK169" i="18"/>
  <c r="AM168" i="18"/>
  <c r="AL168" i="18"/>
  <c r="AK168" i="18"/>
  <c r="AM167" i="18"/>
  <c r="AL167" i="18"/>
  <c r="AK167" i="18"/>
  <c r="AM166" i="18"/>
  <c r="AL166" i="18"/>
  <c r="AK166" i="18"/>
  <c r="AM165" i="18"/>
  <c r="AL165" i="18"/>
  <c r="AK165" i="18"/>
  <c r="AM164" i="18"/>
  <c r="AL164" i="18"/>
  <c r="AK164" i="18"/>
  <c r="AM163" i="18"/>
  <c r="AL163" i="18"/>
  <c r="AK163" i="18"/>
  <c r="AM162" i="18"/>
  <c r="AL162" i="18"/>
  <c r="AK162" i="18"/>
  <c r="AM161" i="18"/>
  <c r="AL161" i="18"/>
  <c r="AK161" i="18"/>
  <c r="AM160" i="18"/>
  <c r="AL160" i="18"/>
  <c r="AK160" i="18"/>
  <c r="AM159" i="18"/>
  <c r="AL159" i="18"/>
  <c r="AK159" i="18"/>
  <c r="AM158" i="18"/>
  <c r="AL158" i="18"/>
  <c r="AK158" i="18"/>
  <c r="AM157" i="18"/>
  <c r="AL157" i="18"/>
  <c r="AK157" i="18"/>
  <c r="AM156" i="18"/>
  <c r="AL156" i="18"/>
  <c r="AK156" i="18"/>
  <c r="AM155" i="18"/>
  <c r="AL155" i="18"/>
  <c r="AK155" i="18"/>
  <c r="AM154" i="18"/>
  <c r="AL154" i="18"/>
  <c r="AK154" i="18"/>
  <c r="AM153" i="18"/>
  <c r="AL153" i="18"/>
  <c r="AK153" i="18"/>
  <c r="AM152" i="18"/>
  <c r="AL152" i="18"/>
  <c r="AK152" i="18"/>
  <c r="AM151" i="18"/>
  <c r="AL151" i="18"/>
  <c r="AK151" i="18"/>
  <c r="AM150" i="18"/>
  <c r="AL150" i="18"/>
  <c r="AK150" i="18"/>
  <c r="AM149" i="18"/>
  <c r="AL149" i="18"/>
  <c r="AK149" i="18"/>
  <c r="AM148" i="18"/>
  <c r="AL148" i="18"/>
  <c r="AK148" i="18"/>
  <c r="AM147" i="18"/>
  <c r="AL147" i="18"/>
  <c r="AK147" i="18"/>
  <c r="AM146" i="18"/>
  <c r="AL146" i="18"/>
  <c r="AK146" i="18"/>
  <c r="AM145" i="18"/>
  <c r="AL145" i="18"/>
  <c r="AK145" i="18"/>
  <c r="AM144" i="18"/>
  <c r="AL144" i="18"/>
  <c r="AK144" i="18"/>
  <c r="AM143" i="18"/>
  <c r="AL143" i="18"/>
  <c r="AK143" i="18"/>
  <c r="AM142" i="18"/>
  <c r="AL142" i="18"/>
  <c r="AK142" i="18"/>
  <c r="AM141" i="18"/>
  <c r="AL141" i="18"/>
  <c r="AK141" i="18"/>
  <c r="AM140" i="18"/>
  <c r="AL140" i="18"/>
  <c r="AK140" i="18"/>
  <c r="AM139" i="18"/>
  <c r="AL139" i="18"/>
  <c r="AK139" i="18"/>
  <c r="AM138" i="18"/>
  <c r="AL138" i="18"/>
  <c r="AK138" i="18"/>
  <c r="AM137" i="18"/>
  <c r="AL137" i="18"/>
  <c r="AK137" i="18"/>
  <c r="AM136" i="18"/>
  <c r="AL136" i="18"/>
  <c r="AK136" i="18"/>
  <c r="AM135" i="18"/>
  <c r="AL135" i="18"/>
  <c r="AK135" i="18"/>
  <c r="AM134" i="18"/>
  <c r="AL134" i="18"/>
  <c r="AK134" i="18"/>
  <c r="AM133" i="18"/>
  <c r="AL133" i="18"/>
  <c r="AK133" i="18"/>
  <c r="AM132" i="18"/>
  <c r="AL132" i="18"/>
  <c r="AK132" i="18"/>
  <c r="AM131" i="18"/>
  <c r="AL131" i="18"/>
  <c r="AK131" i="18"/>
  <c r="AM130" i="18"/>
  <c r="AL130" i="18"/>
  <c r="AK130" i="18"/>
  <c r="AM129" i="18"/>
  <c r="AL129" i="18"/>
  <c r="AK129" i="18"/>
  <c r="AM128" i="18"/>
  <c r="AL128" i="18"/>
  <c r="AK128" i="18"/>
  <c r="AM127" i="18"/>
  <c r="AL127" i="18"/>
  <c r="AK127" i="18"/>
  <c r="AM126" i="18"/>
  <c r="AL126" i="18"/>
  <c r="AK126" i="18"/>
  <c r="AM125" i="18"/>
  <c r="AL125" i="18"/>
  <c r="AK125" i="18"/>
  <c r="AM124" i="18"/>
  <c r="AL124" i="18"/>
  <c r="AK124" i="18"/>
  <c r="AM123" i="18"/>
  <c r="AL123" i="18"/>
  <c r="AK123" i="18"/>
  <c r="AM122" i="18"/>
  <c r="AL122" i="18"/>
  <c r="AK122" i="18"/>
  <c r="AM121" i="18"/>
  <c r="AL121" i="18"/>
  <c r="AK121" i="18"/>
  <c r="AM120" i="18"/>
  <c r="AL120" i="18"/>
  <c r="AK120" i="18"/>
  <c r="AM119" i="18"/>
  <c r="AL119" i="18"/>
  <c r="AK119" i="18"/>
  <c r="AM118" i="18"/>
  <c r="AL118" i="18"/>
  <c r="AK118" i="18"/>
  <c r="AM117" i="18"/>
  <c r="AL117" i="18"/>
  <c r="AK117" i="18"/>
  <c r="AM116" i="18"/>
  <c r="AL116" i="18"/>
  <c r="AK116" i="18"/>
  <c r="AM115" i="18"/>
  <c r="AL115" i="18"/>
  <c r="AK115" i="18"/>
  <c r="AM114" i="18"/>
  <c r="AL114" i="18"/>
  <c r="AK114" i="18"/>
  <c r="AM113" i="18"/>
  <c r="AL113" i="18"/>
  <c r="AK113" i="18"/>
  <c r="AM112" i="18"/>
  <c r="AL112" i="18"/>
  <c r="AK112" i="18"/>
  <c r="AM111" i="18"/>
  <c r="AL111" i="18"/>
  <c r="AK111" i="18"/>
  <c r="AM110" i="18"/>
  <c r="AL110" i="18"/>
  <c r="AK110" i="18"/>
  <c r="AM109" i="18"/>
  <c r="AL109" i="18"/>
  <c r="AK109" i="18"/>
  <c r="AM108" i="18"/>
  <c r="AL108" i="18"/>
  <c r="AK108" i="18"/>
  <c r="AM107" i="18"/>
  <c r="AL107" i="18"/>
  <c r="AK107" i="18"/>
  <c r="AM106" i="18"/>
  <c r="AL106" i="18"/>
  <c r="AK106" i="18"/>
  <c r="AM105" i="18"/>
  <c r="AL105" i="18"/>
  <c r="AK105" i="18"/>
  <c r="AM104" i="18"/>
  <c r="AL104" i="18"/>
  <c r="AK104" i="18"/>
  <c r="AM103" i="18"/>
  <c r="AL103" i="18"/>
  <c r="AK103" i="18"/>
  <c r="AM102" i="18"/>
  <c r="AL102" i="18"/>
  <c r="AK102" i="18"/>
  <c r="AM101" i="18"/>
  <c r="AL101" i="18"/>
  <c r="AK101" i="18"/>
  <c r="AM100" i="18"/>
  <c r="AL100" i="18"/>
  <c r="AK100" i="18"/>
  <c r="AM99" i="18"/>
  <c r="AL99" i="18"/>
  <c r="AK99" i="18"/>
  <c r="AM98" i="18"/>
  <c r="AL98" i="18"/>
  <c r="AK98" i="18"/>
  <c r="AM97" i="18"/>
  <c r="AL97" i="18"/>
  <c r="AK97" i="18"/>
  <c r="AM96" i="18"/>
  <c r="AL96" i="18"/>
  <c r="AK96" i="18"/>
  <c r="AM95" i="18"/>
  <c r="AL95" i="18"/>
  <c r="AK95" i="18"/>
  <c r="AM94" i="18"/>
  <c r="AL94" i="18"/>
  <c r="AK94" i="18"/>
  <c r="AM93" i="18"/>
  <c r="AL93" i="18"/>
  <c r="AK93" i="18"/>
  <c r="AM92" i="18"/>
  <c r="AL92" i="18"/>
  <c r="AK92" i="18"/>
  <c r="AM91" i="18"/>
  <c r="AL91" i="18"/>
  <c r="AK91" i="18"/>
  <c r="AM90" i="18"/>
  <c r="AL90" i="18"/>
  <c r="AK90" i="18"/>
  <c r="AM89" i="18"/>
  <c r="AL89" i="18"/>
  <c r="AK89" i="18"/>
  <c r="AM88" i="18"/>
  <c r="AL88" i="18"/>
  <c r="AK88" i="18"/>
  <c r="AM87" i="18"/>
  <c r="AL87" i="18"/>
  <c r="AK87" i="18"/>
  <c r="AM86" i="18"/>
  <c r="AL86" i="18"/>
  <c r="AK86" i="18"/>
  <c r="AM85" i="18"/>
  <c r="AL85" i="18"/>
  <c r="AK85" i="18"/>
  <c r="AM84" i="18"/>
  <c r="AL84" i="18"/>
  <c r="AK84" i="18"/>
  <c r="AM83" i="18"/>
  <c r="AL83" i="18"/>
  <c r="AK83" i="18"/>
  <c r="AM82" i="18"/>
  <c r="AL82" i="18"/>
  <c r="AK82" i="18"/>
  <c r="AM81" i="18"/>
  <c r="AL81" i="18"/>
  <c r="AK81" i="18"/>
  <c r="AM80" i="18"/>
  <c r="AL80" i="18"/>
  <c r="AK80" i="18"/>
  <c r="AM79" i="18"/>
  <c r="AL79" i="18"/>
  <c r="AK79" i="18"/>
  <c r="AM78" i="18"/>
  <c r="AL78" i="18"/>
  <c r="AK78" i="18"/>
  <c r="AM77" i="18"/>
  <c r="AL77" i="18"/>
  <c r="AK77" i="18"/>
  <c r="AM76" i="18"/>
  <c r="AL76" i="18"/>
  <c r="AK76" i="18"/>
  <c r="AM75" i="18"/>
  <c r="AL75" i="18"/>
  <c r="AK75" i="18"/>
  <c r="AM74" i="18"/>
  <c r="AL74" i="18"/>
  <c r="AK74" i="18"/>
  <c r="AM73" i="18"/>
  <c r="AL73" i="18"/>
  <c r="AK73" i="18"/>
  <c r="AM72" i="18"/>
  <c r="AL72" i="18"/>
  <c r="AK72" i="18"/>
  <c r="AM71" i="18"/>
  <c r="AL71" i="18"/>
  <c r="AK71" i="18"/>
  <c r="AM70" i="18"/>
  <c r="AL70" i="18"/>
  <c r="AK70" i="18"/>
  <c r="AM69" i="18"/>
  <c r="AL69" i="18"/>
  <c r="AK69" i="18"/>
  <c r="AM68" i="18"/>
  <c r="AL68" i="18"/>
  <c r="AK68" i="18"/>
  <c r="AM67" i="18"/>
  <c r="AL67" i="18"/>
  <c r="AK67" i="18"/>
  <c r="AM66" i="18"/>
  <c r="AL66" i="18"/>
  <c r="AK66" i="18"/>
  <c r="AM65" i="18"/>
  <c r="AL65" i="18"/>
  <c r="AK65" i="18"/>
  <c r="AM64" i="18"/>
  <c r="AL64" i="18"/>
  <c r="AK64" i="18"/>
  <c r="AM63" i="18"/>
  <c r="AL63" i="18"/>
  <c r="AK63" i="18"/>
  <c r="AM62" i="18"/>
  <c r="AL62" i="18"/>
  <c r="AK62" i="18"/>
  <c r="AM61" i="18"/>
  <c r="AL61" i="18"/>
  <c r="AK61" i="18"/>
  <c r="AM60" i="18"/>
  <c r="AL60" i="18"/>
  <c r="AK60" i="18"/>
  <c r="AM59" i="18"/>
  <c r="AL59" i="18"/>
  <c r="AK59" i="18"/>
  <c r="AM58" i="18"/>
  <c r="AL58" i="18"/>
  <c r="AK58" i="18"/>
  <c r="AM57" i="18"/>
  <c r="AL57" i="18"/>
  <c r="AK57" i="18"/>
  <c r="AM56" i="18"/>
  <c r="AL56" i="18"/>
  <c r="AK56" i="18"/>
  <c r="AM55" i="18"/>
  <c r="AL55" i="18"/>
  <c r="AK55" i="18"/>
  <c r="AM54" i="18"/>
  <c r="AL54" i="18"/>
  <c r="AK54" i="18"/>
  <c r="AM53" i="18"/>
  <c r="AL53" i="18"/>
  <c r="AK53" i="18"/>
  <c r="AM52" i="18"/>
  <c r="AL52" i="18"/>
  <c r="AK52" i="18"/>
  <c r="AM51" i="18"/>
  <c r="AL51" i="18"/>
  <c r="AK51" i="18"/>
  <c r="AM50" i="18"/>
  <c r="AL50" i="18"/>
  <c r="AK50" i="18"/>
  <c r="AM49" i="18"/>
  <c r="AL49" i="18"/>
  <c r="AK49" i="18"/>
  <c r="AM48" i="18"/>
  <c r="AL48" i="18"/>
  <c r="AK48" i="18"/>
  <c r="AM47" i="18"/>
  <c r="AL47" i="18"/>
  <c r="AK47" i="18"/>
  <c r="AM46" i="18"/>
  <c r="AL46" i="18"/>
  <c r="AK46" i="18"/>
  <c r="AM45" i="18"/>
  <c r="AL45" i="18"/>
  <c r="AK45" i="18"/>
  <c r="AM44" i="18"/>
  <c r="AL44" i="18"/>
  <c r="AK44" i="18"/>
  <c r="AM43" i="18"/>
  <c r="AL43" i="18"/>
  <c r="AK43" i="18"/>
  <c r="AM42" i="18"/>
  <c r="AL42" i="18"/>
  <c r="AK42" i="18"/>
  <c r="AM41" i="18"/>
  <c r="AL41" i="18"/>
  <c r="AK41" i="18"/>
  <c r="AM40" i="18"/>
  <c r="AL40" i="18"/>
  <c r="AK40" i="18"/>
  <c r="AM39" i="18"/>
  <c r="AL39" i="18"/>
  <c r="AK39" i="18"/>
  <c r="AM38" i="18"/>
  <c r="AL38" i="18"/>
  <c r="AK38" i="18"/>
  <c r="AM37" i="18"/>
  <c r="AL37" i="18"/>
  <c r="AK37" i="18"/>
  <c r="AM36" i="18"/>
  <c r="AL36" i="18"/>
  <c r="AK36" i="18"/>
  <c r="AM35" i="18"/>
  <c r="AL35" i="18"/>
  <c r="AK35" i="18"/>
  <c r="AM34" i="18"/>
  <c r="AL34" i="18"/>
  <c r="AK34" i="18"/>
  <c r="AM33" i="18"/>
  <c r="AL33" i="18"/>
  <c r="AK33" i="18"/>
  <c r="AM32" i="18"/>
  <c r="AL32" i="18"/>
  <c r="AK32" i="18"/>
  <c r="AM31" i="18"/>
  <c r="AL31" i="18"/>
  <c r="AK31" i="18"/>
  <c r="AM30" i="18"/>
  <c r="AL30" i="18"/>
  <c r="AK30" i="18"/>
  <c r="AM29" i="18"/>
  <c r="AL29" i="18"/>
  <c r="AK29" i="18"/>
  <c r="AM28" i="18"/>
  <c r="AL28" i="18"/>
  <c r="AK28" i="18"/>
  <c r="AM27" i="18"/>
  <c r="AL27" i="18"/>
  <c r="AK27" i="18"/>
  <c r="AM26" i="18"/>
  <c r="AL26" i="18"/>
  <c r="AK26" i="18"/>
  <c r="AM25" i="18"/>
  <c r="AL25" i="18"/>
  <c r="AK25" i="18"/>
  <c r="AM24" i="18"/>
  <c r="AL24" i="18"/>
  <c r="AK24" i="18"/>
  <c r="AM23" i="18"/>
  <c r="AL23" i="18"/>
  <c r="AK23" i="18"/>
  <c r="AM22" i="18"/>
  <c r="AL22" i="18"/>
  <c r="AK22" i="18"/>
  <c r="AM21" i="18"/>
  <c r="AL21" i="18"/>
  <c r="AK21" i="18"/>
  <c r="AM20" i="18"/>
  <c r="AL20" i="18"/>
  <c r="AK20" i="18"/>
  <c r="AM19" i="18"/>
  <c r="AL19" i="18"/>
  <c r="AK19" i="18"/>
  <c r="AM18" i="18"/>
  <c r="AL18" i="18"/>
  <c r="AK18" i="18"/>
  <c r="AM17" i="18"/>
  <c r="AL17" i="18"/>
  <c r="AK17" i="18"/>
  <c r="AM16" i="18"/>
  <c r="AL16" i="18"/>
  <c r="AK16" i="18"/>
  <c r="AM15" i="18"/>
  <c r="AL15" i="18"/>
  <c r="AK15" i="18"/>
  <c r="AM14" i="18"/>
  <c r="AL14" i="18"/>
  <c r="AK14" i="18"/>
  <c r="AM13" i="18"/>
  <c r="AL13" i="18"/>
  <c r="AK13" i="18"/>
  <c r="AM12" i="18"/>
  <c r="AL12" i="18"/>
  <c r="AK12" i="18"/>
  <c r="AM11" i="18"/>
  <c r="AL11" i="18"/>
  <c r="AK11" i="18"/>
  <c r="AM10" i="18"/>
  <c r="AL10" i="18"/>
  <c r="AK10" i="18"/>
  <c r="AM9" i="18"/>
  <c r="AL9" i="18"/>
  <c r="AK9" i="18"/>
  <c r="AM8" i="18"/>
  <c r="AL8" i="18"/>
  <c r="AK8" i="18"/>
  <c r="AM7" i="18"/>
  <c r="AL7" i="18"/>
  <c r="AK7" i="18"/>
  <c r="AM6" i="18"/>
  <c r="AL6" i="18"/>
  <c r="AK6" i="18"/>
  <c r="AN285" i="18"/>
  <c r="AN284" i="18"/>
  <c r="AN283" i="18"/>
  <c r="AN282" i="18"/>
  <c r="AN281" i="18"/>
  <c r="AN280" i="18"/>
  <c r="AN279" i="18"/>
  <c r="AN278" i="18"/>
  <c r="AN277" i="18"/>
  <c r="AN276" i="18"/>
  <c r="AN275" i="18"/>
  <c r="AN274" i="18"/>
  <c r="AN273" i="18"/>
  <c r="AN272" i="18"/>
  <c r="AN271" i="18"/>
  <c r="AN270" i="18"/>
  <c r="AN269" i="18"/>
  <c r="AN268" i="18"/>
  <c r="AN267" i="18"/>
  <c r="AN266" i="18"/>
  <c r="AN265" i="18"/>
  <c r="AN264" i="18"/>
  <c r="AN263" i="18"/>
  <c r="AN262" i="18"/>
  <c r="AN261" i="18"/>
  <c r="AN260" i="18"/>
  <c r="AN259" i="18"/>
  <c r="AN258" i="18"/>
  <c r="AN257" i="18"/>
  <c r="AN256" i="18"/>
  <c r="AN255" i="18"/>
  <c r="AN254" i="18"/>
  <c r="AN253" i="18"/>
  <c r="AN252" i="18"/>
  <c r="AN251" i="18"/>
  <c r="AN250" i="18"/>
  <c r="AN249" i="18"/>
  <c r="AN248" i="18"/>
  <c r="AN247" i="18"/>
  <c r="AN246" i="18"/>
  <c r="AN245" i="18"/>
  <c r="AN244" i="18"/>
  <c r="AN243" i="18"/>
  <c r="AN242" i="18"/>
  <c r="AN241" i="18"/>
  <c r="AN240" i="18"/>
  <c r="AN239" i="18"/>
  <c r="AN238" i="18"/>
  <c r="AN237" i="18"/>
  <c r="AN236" i="18"/>
  <c r="AN235" i="18"/>
  <c r="AN234" i="18"/>
  <c r="AN233" i="18"/>
  <c r="AN232" i="18"/>
  <c r="AN231" i="18"/>
  <c r="AN230" i="18"/>
  <c r="AN229" i="18"/>
  <c r="AN228" i="18"/>
  <c r="AN227" i="18"/>
  <c r="AN226" i="18"/>
  <c r="AN225" i="18"/>
  <c r="AN224" i="18"/>
  <c r="AN223" i="18"/>
  <c r="AN222" i="18"/>
  <c r="AN221" i="18"/>
  <c r="AN220" i="18"/>
  <c r="AN219" i="18"/>
  <c r="AN218" i="18"/>
  <c r="AN217" i="18"/>
  <c r="AN216" i="18"/>
  <c r="AN215" i="18"/>
  <c r="AN214" i="18"/>
  <c r="AN213" i="18"/>
  <c r="AN212" i="18"/>
  <c r="AN211" i="18"/>
  <c r="AN210" i="18"/>
  <c r="AN209" i="18"/>
  <c r="AN208" i="18"/>
  <c r="AN207" i="18"/>
  <c r="AN206" i="18"/>
  <c r="AN205" i="18"/>
  <c r="AN204" i="18"/>
  <c r="AN203" i="18"/>
  <c r="AN202" i="18"/>
  <c r="AN201" i="18"/>
  <c r="AN200" i="18"/>
  <c r="AN199" i="18"/>
  <c r="AN198" i="18"/>
  <c r="AN197" i="18"/>
  <c r="AN196" i="18"/>
  <c r="AN195" i="18"/>
  <c r="AN194" i="18"/>
  <c r="AN193" i="18"/>
  <c r="AN192" i="18"/>
  <c r="AN191" i="18"/>
  <c r="AN190" i="18"/>
  <c r="AN189" i="18"/>
  <c r="AN188" i="18"/>
  <c r="AN187" i="18"/>
  <c r="AN186" i="18"/>
  <c r="AN185" i="18"/>
  <c r="AN184" i="18"/>
  <c r="AN183" i="18"/>
  <c r="AN182" i="18"/>
  <c r="AN181" i="18"/>
  <c r="AN180" i="18"/>
  <c r="AN179" i="18"/>
  <c r="AN178" i="18"/>
  <c r="AN177" i="18"/>
  <c r="AN176" i="18"/>
  <c r="AN175" i="18"/>
  <c r="AN174" i="18"/>
  <c r="AN173" i="18"/>
  <c r="AN172" i="18"/>
  <c r="AN171" i="18"/>
  <c r="AN170" i="18"/>
  <c r="AN169" i="18"/>
  <c r="AN168" i="18"/>
  <c r="AN167" i="18"/>
  <c r="AN166" i="18"/>
  <c r="AN165" i="18"/>
  <c r="AN164" i="18"/>
  <c r="AN163" i="18"/>
  <c r="AN162" i="18"/>
  <c r="AN161" i="18"/>
  <c r="AN160" i="18"/>
  <c r="AN159" i="18"/>
  <c r="AN158" i="18"/>
  <c r="AN157" i="18"/>
  <c r="AN156" i="18"/>
  <c r="AN155" i="18"/>
  <c r="AN154" i="18"/>
  <c r="AN153" i="18"/>
  <c r="AN152" i="18"/>
  <c r="AN151" i="18"/>
  <c r="AN150" i="18"/>
  <c r="AN149" i="18"/>
  <c r="AN148" i="18"/>
  <c r="AN147" i="18"/>
  <c r="AN146" i="18"/>
  <c r="AN145" i="18"/>
  <c r="AN144" i="18"/>
  <c r="AN143" i="18"/>
  <c r="AN142" i="18"/>
  <c r="AN141" i="18"/>
  <c r="AN140" i="18"/>
  <c r="AN139" i="18"/>
  <c r="AN138" i="18"/>
  <c r="AN137" i="18"/>
  <c r="AN136" i="18"/>
  <c r="AN135" i="18"/>
  <c r="AN134" i="18"/>
  <c r="AN133" i="18"/>
  <c r="AN132" i="18"/>
  <c r="AN131" i="18"/>
  <c r="AN130" i="18"/>
  <c r="AN129" i="18"/>
  <c r="AN128" i="18"/>
  <c r="AN127" i="18"/>
  <c r="AN126" i="18"/>
  <c r="AN125" i="18"/>
  <c r="AN124" i="18"/>
  <c r="AN123" i="18"/>
  <c r="AN122" i="18"/>
  <c r="AN121" i="18"/>
  <c r="AN120" i="18"/>
  <c r="AN119" i="18"/>
  <c r="AN118" i="18"/>
  <c r="AN117" i="18"/>
  <c r="AN116" i="18"/>
  <c r="AN115" i="18"/>
  <c r="AN114" i="18"/>
  <c r="AN113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62" i="18"/>
  <c r="AN61" i="18"/>
  <c r="AN60" i="18"/>
  <c r="AN59" i="18"/>
  <c r="AN58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4" i="18"/>
  <c r="AN23" i="18"/>
  <c r="AN22" i="18"/>
  <c r="AN21" i="18"/>
  <c r="AN20" i="18"/>
  <c r="AN19" i="18"/>
  <c r="AN18" i="18"/>
  <c r="AN17" i="18"/>
  <c r="AN16" i="18"/>
  <c r="AN15" i="18"/>
  <c r="AN14" i="18"/>
  <c r="AN13" i="18"/>
  <c r="AN12" i="18"/>
  <c r="AN11" i="18"/>
  <c r="AN10" i="18"/>
  <c r="AN9" i="18"/>
  <c r="AN8" i="18"/>
  <c r="AN7" i="18"/>
  <c r="AN6" i="18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3" i="14"/>
  <c r="AD254" i="14"/>
  <c r="AD255" i="14"/>
  <c r="AD256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7" i="14"/>
  <c r="AD8" i="14"/>
  <c r="AD9" i="14"/>
  <c r="AD10" i="14"/>
  <c r="AD11" i="14"/>
  <c r="AD12" i="14"/>
  <c r="AD13" i="14"/>
  <c r="AD14" i="14"/>
  <c r="AD15" i="14"/>
  <c r="AD16" i="14"/>
  <c r="AD17" i="14"/>
  <c r="AD18" i="14"/>
  <c r="AD19" i="14"/>
  <c r="AD20" i="14"/>
  <c r="AD6" i="14"/>
  <c r="AC7" i="14"/>
  <c r="AC8" i="14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40" i="14"/>
  <c r="AC41" i="14"/>
  <c r="AC42" i="14"/>
  <c r="AC43" i="14"/>
  <c r="AC44" i="14"/>
  <c r="AC45" i="14"/>
  <c r="AC46" i="14"/>
  <c r="AC47" i="14"/>
  <c r="AC48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29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42" i="14"/>
  <c r="AC143" i="14"/>
  <c r="AC144" i="14"/>
  <c r="AC145" i="14"/>
  <c r="AC146" i="14"/>
  <c r="AC147" i="14"/>
  <c r="AC148" i="14"/>
  <c r="AC149" i="14"/>
  <c r="AC150" i="14"/>
  <c r="AC151" i="14"/>
  <c r="AC152" i="14"/>
  <c r="AC153" i="14"/>
  <c r="AC154" i="14"/>
  <c r="AC155" i="14"/>
  <c r="AC156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2" i="14"/>
  <c r="AC173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7" i="14"/>
  <c r="AC188" i="14"/>
  <c r="AC189" i="14"/>
  <c r="AC190" i="14"/>
  <c r="AC191" i="14"/>
  <c r="AC192" i="14"/>
  <c r="AC193" i="14"/>
  <c r="AC194" i="14"/>
  <c r="AC195" i="14"/>
  <c r="AC196" i="14"/>
  <c r="AC197" i="14"/>
  <c r="AC198" i="14"/>
  <c r="AC199" i="14"/>
  <c r="AC200" i="14"/>
  <c r="AC201" i="14"/>
  <c r="AC202" i="14"/>
  <c r="AC203" i="14"/>
  <c r="AC204" i="14"/>
  <c r="AC205" i="14"/>
  <c r="AC206" i="14"/>
  <c r="AC207" i="14"/>
  <c r="AC208" i="14"/>
  <c r="AC209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23" i="14"/>
  <c r="AC224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40" i="14"/>
  <c r="AC241" i="14"/>
  <c r="AC242" i="14"/>
  <c r="AC243" i="14"/>
  <c r="AC244" i="14"/>
  <c r="AC245" i="14"/>
  <c r="AC246" i="14"/>
  <c r="AC247" i="14"/>
  <c r="AC248" i="14"/>
  <c r="AC249" i="14"/>
  <c r="AC250" i="14"/>
  <c r="AC251" i="14"/>
  <c r="AC252" i="14"/>
  <c r="AC253" i="14"/>
  <c r="AC254" i="14"/>
  <c r="AC255" i="14"/>
  <c r="AC256" i="14"/>
  <c r="AC257" i="14"/>
  <c r="AC258" i="14"/>
  <c r="AC259" i="14"/>
  <c r="AC260" i="14"/>
  <c r="AC261" i="14"/>
  <c r="AC262" i="14"/>
  <c r="AC263" i="14"/>
  <c r="AC264" i="14"/>
  <c r="AC265" i="14"/>
  <c r="AC266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280" i="14"/>
  <c r="AC281" i="14"/>
  <c r="AC282" i="14"/>
  <c r="AC283" i="14"/>
  <c r="AC284" i="14"/>
  <c r="AC285" i="14"/>
  <c r="AC6" i="14"/>
  <c r="AB7" i="14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158" i="14"/>
  <c r="AB159" i="14"/>
  <c r="AB160" i="14"/>
  <c r="AB161" i="14"/>
  <c r="AB162" i="14"/>
  <c r="AB163" i="14"/>
  <c r="AB164" i="14"/>
  <c r="AB165" i="14"/>
  <c r="AB166" i="14"/>
  <c r="AB167" i="14"/>
  <c r="AB168" i="14"/>
  <c r="AB169" i="14"/>
  <c r="AB170" i="14"/>
  <c r="AB171" i="14"/>
  <c r="AB172" i="14"/>
  <c r="AB173" i="14"/>
  <c r="AB174" i="14"/>
  <c r="AB175" i="14"/>
  <c r="AB176" i="14"/>
  <c r="AB177" i="14"/>
  <c r="AB178" i="14"/>
  <c r="AB179" i="14"/>
  <c r="AB180" i="14"/>
  <c r="AB181" i="14"/>
  <c r="AB182" i="14"/>
  <c r="AB183" i="14"/>
  <c r="AB184" i="14"/>
  <c r="AB185" i="14"/>
  <c r="AB186" i="14"/>
  <c r="AB187" i="14"/>
  <c r="AB188" i="14"/>
  <c r="AB189" i="14"/>
  <c r="AB190" i="14"/>
  <c r="AB191" i="14"/>
  <c r="AB192" i="14"/>
  <c r="AB193" i="14"/>
  <c r="AB194" i="14"/>
  <c r="AB195" i="14"/>
  <c r="AB196" i="14"/>
  <c r="AB197" i="14"/>
  <c r="AB198" i="14"/>
  <c r="AB199" i="14"/>
  <c r="AB200" i="14"/>
  <c r="AB201" i="14"/>
  <c r="AB202" i="14"/>
  <c r="AB203" i="14"/>
  <c r="AB204" i="14"/>
  <c r="AB205" i="14"/>
  <c r="AB206" i="14"/>
  <c r="AB207" i="14"/>
  <c r="AB208" i="14"/>
  <c r="AB209" i="14"/>
  <c r="AB210" i="14"/>
  <c r="AB211" i="14"/>
  <c r="AB212" i="14"/>
  <c r="AB213" i="14"/>
  <c r="AB214" i="14"/>
  <c r="AB215" i="14"/>
  <c r="AB216" i="14"/>
  <c r="AB217" i="14"/>
  <c r="AB218" i="14"/>
  <c r="AB219" i="14"/>
  <c r="AB220" i="14"/>
  <c r="AB221" i="14"/>
  <c r="AB222" i="14"/>
  <c r="AB223" i="14"/>
  <c r="AB224" i="14"/>
  <c r="AB225" i="14"/>
  <c r="AB226" i="14"/>
  <c r="AB227" i="14"/>
  <c r="AB228" i="14"/>
  <c r="AB229" i="14"/>
  <c r="AB230" i="14"/>
  <c r="AB231" i="14"/>
  <c r="AB232" i="14"/>
  <c r="AB233" i="14"/>
  <c r="AB234" i="14"/>
  <c r="AB235" i="14"/>
  <c r="AB236" i="14"/>
  <c r="AB237" i="14"/>
  <c r="AB238" i="14"/>
  <c r="AB239" i="14"/>
  <c r="AB240" i="14"/>
  <c r="AB241" i="14"/>
  <c r="AB242" i="14"/>
  <c r="AB243" i="14"/>
  <c r="AB244" i="14"/>
  <c r="AB245" i="14"/>
  <c r="AB246" i="14"/>
  <c r="AB247" i="14"/>
  <c r="AB248" i="14"/>
  <c r="AB249" i="14"/>
  <c r="AB250" i="14"/>
  <c r="AB251" i="14"/>
  <c r="AB252" i="14"/>
  <c r="AB253" i="14"/>
  <c r="AB254" i="14"/>
  <c r="AB255" i="14"/>
  <c r="AB256" i="14"/>
  <c r="AB257" i="14"/>
  <c r="AB258" i="14"/>
  <c r="AB259" i="14"/>
  <c r="AB260" i="14"/>
  <c r="AB261" i="14"/>
  <c r="AB262" i="14"/>
  <c r="AB263" i="14"/>
  <c r="AB264" i="14"/>
  <c r="AB265" i="14"/>
  <c r="AB266" i="14"/>
  <c r="AB267" i="14"/>
  <c r="AB268" i="14"/>
  <c r="AB269" i="14"/>
  <c r="AB270" i="14"/>
  <c r="AB271" i="14"/>
  <c r="AB272" i="14"/>
  <c r="AB273" i="14"/>
  <c r="AB274" i="14"/>
  <c r="AB275" i="14"/>
  <c r="AB276" i="14"/>
  <c r="AB277" i="14"/>
  <c r="AB278" i="14"/>
  <c r="AB279" i="14"/>
  <c r="AB280" i="14"/>
  <c r="AB281" i="14"/>
  <c r="AB282" i="14"/>
  <c r="AB283" i="14"/>
  <c r="AB284" i="14"/>
  <c r="AB285" i="14"/>
  <c r="AB6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AA108" i="14"/>
  <c r="AA109" i="14"/>
  <c r="AA110" i="14"/>
  <c r="AA111" i="14"/>
  <c r="AA112" i="14"/>
  <c r="AA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29" i="14"/>
  <c r="AA130" i="14"/>
  <c r="AA131" i="14"/>
  <c r="AA132" i="14"/>
  <c r="AA133" i="14"/>
  <c r="AA134" i="14"/>
  <c r="AA135" i="14"/>
  <c r="AA136" i="14"/>
  <c r="AA137" i="14"/>
  <c r="AA138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54" i="14"/>
  <c r="AA155" i="14"/>
  <c r="AA156" i="14"/>
  <c r="AA157" i="14"/>
  <c r="AA158" i="14"/>
  <c r="AA159" i="14"/>
  <c r="AA160" i="14"/>
  <c r="AA161" i="14"/>
  <c r="AA162" i="14"/>
  <c r="AA163" i="14"/>
  <c r="AA164" i="14"/>
  <c r="AA165" i="14"/>
  <c r="AA166" i="14"/>
  <c r="AA167" i="14"/>
  <c r="AA168" i="14"/>
  <c r="AA169" i="14"/>
  <c r="AA170" i="14"/>
  <c r="AA171" i="14"/>
  <c r="AA172" i="14"/>
  <c r="AA173" i="14"/>
  <c r="AA174" i="14"/>
  <c r="AA175" i="14"/>
  <c r="AA176" i="14"/>
  <c r="AA177" i="14"/>
  <c r="AA178" i="14"/>
  <c r="AA179" i="14"/>
  <c r="AA180" i="14"/>
  <c r="AA181" i="14"/>
  <c r="AA182" i="14"/>
  <c r="AA183" i="14"/>
  <c r="AA184" i="14"/>
  <c r="AA185" i="14"/>
  <c r="AA186" i="14"/>
  <c r="AA187" i="14"/>
  <c r="AA188" i="14"/>
  <c r="AA189" i="14"/>
  <c r="AA190" i="14"/>
  <c r="AA191" i="14"/>
  <c r="AA192" i="14"/>
  <c r="AA193" i="14"/>
  <c r="AA194" i="14"/>
  <c r="AA195" i="14"/>
  <c r="AA196" i="14"/>
  <c r="AA197" i="14"/>
  <c r="AA198" i="14"/>
  <c r="AA199" i="14"/>
  <c r="AA200" i="14"/>
  <c r="AA201" i="14"/>
  <c r="AA202" i="14"/>
  <c r="AA203" i="14"/>
  <c r="AA204" i="14"/>
  <c r="AA205" i="14"/>
  <c r="AA206" i="14"/>
  <c r="AA207" i="14"/>
  <c r="AA208" i="14"/>
  <c r="AA209" i="14"/>
  <c r="AA210" i="14"/>
  <c r="AA211" i="14"/>
  <c r="AA212" i="14"/>
  <c r="AA213" i="14"/>
  <c r="AA214" i="14"/>
  <c r="AA215" i="14"/>
  <c r="AA216" i="14"/>
  <c r="AA217" i="14"/>
  <c r="AA218" i="14"/>
  <c r="AA219" i="14"/>
  <c r="AA220" i="14"/>
  <c r="AA221" i="14"/>
  <c r="AA222" i="14"/>
  <c r="AA223" i="14"/>
  <c r="AA224" i="14"/>
  <c r="AA225" i="14"/>
  <c r="AA226" i="14"/>
  <c r="AA227" i="14"/>
  <c r="AA228" i="14"/>
  <c r="AA229" i="14"/>
  <c r="AA230" i="14"/>
  <c r="AA231" i="14"/>
  <c r="AA232" i="14"/>
  <c r="AA233" i="14"/>
  <c r="AA234" i="14"/>
  <c r="AA235" i="14"/>
  <c r="AA236" i="14"/>
  <c r="AA237" i="14"/>
  <c r="AA238" i="14"/>
  <c r="AA239" i="14"/>
  <c r="AA240" i="14"/>
  <c r="AA241" i="14"/>
  <c r="AA242" i="14"/>
  <c r="AA243" i="14"/>
  <c r="AA244" i="14"/>
  <c r="AA245" i="14"/>
  <c r="AA246" i="14"/>
  <c r="AA247" i="14"/>
  <c r="AA248" i="14"/>
  <c r="AA249" i="14"/>
  <c r="AA250" i="14"/>
  <c r="AA251" i="14"/>
  <c r="AA252" i="14"/>
  <c r="AA253" i="14"/>
  <c r="AA254" i="14"/>
  <c r="AA255" i="14"/>
  <c r="AA256" i="14"/>
  <c r="AA257" i="14"/>
  <c r="AA258" i="14"/>
  <c r="AA259" i="14"/>
  <c r="AA260" i="14"/>
  <c r="AA261" i="14"/>
  <c r="AA262" i="14"/>
  <c r="AA263" i="14"/>
  <c r="AA264" i="14"/>
  <c r="AA265" i="14"/>
  <c r="AA266" i="14"/>
  <c r="AA267" i="14"/>
  <c r="AA268" i="14"/>
  <c r="AA269" i="14"/>
  <c r="AA270" i="14"/>
  <c r="AA271" i="14"/>
  <c r="AA272" i="14"/>
  <c r="AA273" i="14"/>
  <c r="AA274" i="14"/>
  <c r="AA275" i="14"/>
  <c r="AA276" i="14"/>
  <c r="AA277" i="14"/>
  <c r="AA278" i="14"/>
  <c r="AA279" i="14"/>
  <c r="AA280" i="14"/>
  <c r="AA281" i="14"/>
  <c r="AA282" i="14"/>
  <c r="AA283" i="14"/>
  <c r="AA284" i="14"/>
  <c r="AA285" i="14"/>
  <c r="AA6" i="14"/>
  <c r="Y11" i="14" l="1"/>
  <c r="Y15" i="14"/>
  <c r="Y19" i="14"/>
  <c r="Y23" i="14"/>
  <c r="Y27" i="14"/>
  <c r="Y31" i="14"/>
  <c r="Y35" i="14"/>
  <c r="Y43" i="14"/>
  <c r="Y47" i="14"/>
  <c r="Y51" i="14"/>
  <c r="Y55" i="14"/>
  <c r="Y59" i="14"/>
  <c r="Y63" i="14"/>
  <c r="Y67" i="14"/>
  <c r="Y71" i="14"/>
  <c r="Y75" i="14"/>
  <c r="Y79" i="14"/>
  <c r="Y83" i="14"/>
  <c r="Y87" i="14"/>
  <c r="Y91" i="14"/>
  <c r="Y95" i="14"/>
  <c r="Y99" i="14"/>
  <c r="Y103" i="14"/>
  <c r="Y107" i="14"/>
  <c r="Y111" i="14"/>
  <c r="Y115" i="14"/>
  <c r="Y119" i="14"/>
  <c r="Y123" i="14"/>
  <c r="Y127" i="14"/>
  <c r="Y131" i="14"/>
  <c r="Y135" i="14"/>
  <c r="Y139" i="14"/>
  <c r="Y143" i="14"/>
  <c r="Y147" i="14"/>
  <c r="Y155" i="14"/>
  <c r="Y159" i="14"/>
  <c r="Y163" i="14"/>
  <c r="Y167" i="14"/>
  <c r="Y171" i="14"/>
  <c r="Y174" i="14"/>
  <c r="Y175" i="14"/>
  <c r="Y179" i="14"/>
  <c r="Y183" i="14"/>
  <c r="Y187" i="14"/>
  <c r="Y191" i="14"/>
  <c r="Y195" i="14"/>
  <c r="Y199" i="14"/>
  <c r="Y203" i="14"/>
  <c r="Y207" i="14"/>
  <c r="Y211" i="14"/>
  <c r="Y215" i="14"/>
  <c r="Y219" i="14"/>
  <c r="Y223" i="14"/>
  <c r="Y227" i="14"/>
  <c r="Y231" i="14"/>
  <c r="Y235" i="14"/>
  <c r="Y239" i="14"/>
  <c r="Y243" i="14"/>
  <c r="Y244" i="14"/>
  <c r="Y245" i="14"/>
  <c r="Y246" i="14"/>
  <c r="Y247" i="14"/>
  <c r="Y248" i="14"/>
  <c r="Y250" i="14"/>
  <c r="Y251" i="14"/>
  <c r="Y252" i="14"/>
  <c r="Y254" i="14"/>
  <c r="Y255" i="14"/>
  <c r="Y258" i="14"/>
  <c r="Y259" i="14"/>
  <c r="Y262" i="14"/>
  <c r="Y263" i="14"/>
  <c r="Y266" i="14"/>
  <c r="Y267" i="14"/>
  <c r="Y270" i="14"/>
  <c r="Y271" i="14"/>
  <c r="Y274" i="14"/>
  <c r="Y275" i="14"/>
  <c r="Y278" i="14"/>
  <c r="Y279" i="14"/>
  <c r="Y282" i="14"/>
  <c r="Y283" i="14"/>
  <c r="Y8" i="14"/>
  <c r="AI15" i="18"/>
  <c r="AI19" i="18"/>
  <c r="AI23" i="18"/>
  <c r="AI27" i="18"/>
  <c r="AI31" i="18"/>
  <c r="AI35" i="18"/>
  <c r="AI39" i="18"/>
  <c r="AI43" i="18"/>
  <c r="AI47" i="18"/>
  <c r="AI51" i="18"/>
  <c r="AI55" i="18"/>
  <c r="AI59" i="18"/>
  <c r="AI63" i="18"/>
  <c r="AI67" i="18"/>
  <c r="AI71" i="18"/>
  <c r="AI75" i="18"/>
  <c r="AI79" i="18"/>
  <c r="AI83" i="18"/>
  <c r="AI87" i="18"/>
  <c r="AI91" i="18"/>
  <c r="AI95" i="18"/>
  <c r="AI99" i="18"/>
  <c r="AI103" i="18"/>
  <c r="AI107" i="18"/>
  <c r="AI111" i="18"/>
  <c r="AI115" i="18"/>
  <c r="AI119" i="18"/>
  <c r="AI123" i="18"/>
  <c r="AI127" i="18"/>
  <c r="AI131" i="18"/>
  <c r="AI135" i="18"/>
  <c r="AI139" i="18"/>
  <c r="AI143" i="18"/>
  <c r="AI147" i="18"/>
  <c r="AI155" i="18"/>
  <c r="AI159" i="18"/>
  <c r="AI163" i="18"/>
  <c r="AI167" i="18"/>
  <c r="AI171" i="18"/>
  <c r="AI174" i="18"/>
  <c r="AI175" i="18"/>
  <c r="AI179" i="18"/>
  <c r="AI183" i="18"/>
  <c r="AI187" i="18"/>
  <c r="AI191" i="18"/>
  <c r="AI195" i="18"/>
  <c r="AI199" i="18"/>
  <c r="AI203" i="18"/>
  <c r="AI207" i="18"/>
  <c r="AI211" i="18"/>
  <c r="AI215" i="18"/>
  <c r="AI219" i="18"/>
  <c r="AI223" i="18"/>
  <c r="AI227" i="18"/>
  <c r="AI231" i="18"/>
  <c r="AI235" i="18"/>
  <c r="AI239" i="18"/>
  <c r="AI243" i="18"/>
  <c r="AI244" i="18"/>
  <c r="AI245" i="18"/>
  <c r="AI246" i="18"/>
  <c r="AI247" i="18"/>
  <c r="AI248" i="18"/>
  <c r="AI250" i="18"/>
  <c r="AI251" i="18"/>
  <c r="AI252" i="18"/>
  <c r="AI254" i="18"/>
  <c r="AI255" i="18"/>
  <c r="AI258" i="18"/>
  <c r="AI259" i="18"/>
  <c r="AI262" i="18"/>
  <c r="AI263" i="18"/>
  <c r="AI266" i="18"/>
  <c r="AI267" i="18"/>
  <c r="AI270" i="18"/>
  <c r="AI271" i="18"/>
  <c r="AI274" i="18"/>
  <c r="AI275" i="18"/>
  <c r="AI278" i="18"/>
  <c r="AI279" i="18"/>
  <c r="AI282" i="18"/>
  <c r="AI283" i="18"/>
  <c r="AI7" i="18"/>
  <c r="AI8" i="18"/>
  <c r="AI11" i="18"/>
  <c r="AI12" i="18"/>
  <c r="Z256" i="8"/>
  <c r="Z254" i="8"/>
  <c r="Z252" i="8"/>
  <c r="Z251" i="8"/>
  <c r="Z250" i="8"/>
  <c r="Z248" i="8"/>
  <c r="Z247" i="8"/>
  <c r="Z246" i="8"/>
  <c r="Z245" i="8"/>
  <c r="Z244" i="8"/>
  <c r="Z240" i="8"/>
  <c r="Z236" i="8"/>
  <c r="Z232" i="8"/>
  <c r="Z228" i="8"/>
  <c r="Z224" i="8"/>
  <c r="Z220" i="8"/>
  <c r="Z216" i="8"/>
  <c r="Z212" i="8"/>
  <c r="Z208" i="8"/>
  <c r="Z204" i="8"/>
  <c r="Z200" i="8"/>
  <c r="Z196" i="8"/>
  <c r="Z188" i="8"/>
  <c r="Z184" i="8"/>
  <c r="Z180" i="8"/>
  <c r="Z176" i="8"/>
  <c r="Z172" i="8"/>
  <c r="Z168" i="8"/>
  <c r="Z164" i="8"/>
  <c r="Z160" i="8"/>
  <c r="Z157" i="8"/>
  <c r="Z156" i="8"/>
  <c r="Z152" i="8"/>
  <c r="Z148" i="8"/>
  <c r="Z144" i="8"/>
  <c r="Z140" i="8"/>
  <c r="Z136" i="8"/>
  <c r="Z132" i="8"/>
  <c r="Z128" i="8"/>
  <c r="Z124" i="8"/>
  <c r="Z120" i="8"/>
  <c r="Z116" i="8"/>
  <c r="Z112" i="8"/>
  <c r="Z108" i="8"/>
  <c r="Z104" i="8"/>
  <c r="Z100" i="8"/>
  <c r="Z96" i="8"/>
  <c r="Z92" i="8"/>
  <c r="Z89" i="8"/>
  <c r="Z88" i="8"/>
  <c r="Z84" i="8"/>
  <c r="Z80" i="8"/>
  <c r="Z76" i="8"/>
  <c r="Z72" i="8"/>
  <c r="Z68" i="8"/>
  <c r="Z64" i="8"/>
  <c r="Z60" i="8"/>
  <c r="Z56" i="8"/>
  <c r="Z52" i="8"/>
  <c r="Z48" i="8"/>
  <c r="Z44" i="8"/>
  <c r="Z40" i="8"/>
  <c r="Z36" i="8"/>
  <c r="Z32" i="8"/>
  <c r="Z28" i="8"/>
  <c r="Z24" i="8"/>
  <c r="Z20" i="8"/>
  <c r="Z16" i="8"/>
  <c r="Z12" i="8"/>
  <c r="Z8" i="8"/>
  <c r="Z7" i="17"/>
  <c r="Z11" i="17"/>
  <c r="Z15" i="17"/>
  <c r="Z19" i="17"/>
  <c r="Z23" i="17"/>
  <c r="Z27" i="17"/>
  <c r="Z31" i="17"/>
  <c r="Z35" i="17"/>
  <c r="Z39" i="17"/>
  <c r="Z43" i="17"/>
  <c r="Z47" i="17"/>
  <c r="Z51" i="17"/>
  <c r="Z55" i="17"/>
  <c r="Z59" i="17"/>
  <c r="Z63" i="17"/>
  <c r="Z67" i="17"/>
  <c r="Z71" i="17"/>
  <c r="Z75" i="17"/>
  <c r="Z79" i="17"/>
  <c r="Z83" i="17"/>
  <c r="Z87" i="17"/>
  <c r="Z91" i="17"/>
  <c r="Z95" i="17"/>
  <c r="Z99" i="17"/>
  <c r="Z103" i="17"/>
  <c r="Z107" i="17"/>
  <c r="Z111" i="17"/>
  <c r="Z115" i="17"/>
  <c r="Z119" i="17"/>
  <c r="Z123" i="17"/>
  <c r="Z127" i="17"/>
  <c r="Z131" i="17"/>
  <c r="Z135" i="17"/>
  <c r="Z139" i="17"/>
  <c r="Z143" i="17"/>
  <c r="Z147" i="17"/>
  <c r="Z155" i="17"/>
  <c r="Z159" i="17"/>
  <c r="Z163" i="17"/>
  <c r="Z167" i="17"/>
  <c r="Z171" i="17"/>
  <c r="Z174" i="17"/>
  <c r="Z175" i="17"/>
  <c r="Z179" i="17"/>
  <c r="Z183" i="17"/>
  <c r="Z187" i="17"/>
  <c r="Z191" i="17"/>
  <c r="Z195" i="17"/>
  <c r="Z199" i="17"/>
  <c r="Z203" i="17"/>
  <c r="Z207" i="17"/>
  <c r="Z211" i="17"/>
  <c r="Z215" i="17"/>
  <c r="Z219" i="17"/>
  <c r="Z223" i="17"/>
  <c r="Z227" i="17"/>
  <c r="Z231" i="17"/>
  <c r="Z235" i="17"/>
  <c r="Z239" i="17"/>
  <c r="Z243" i="17"/>
  <c r="Z244" i="17"/>
  <c r="Z245" i="17"/>
  <c r="Z246" i="17"/>
  <c r="Z247" i="17"/>
  <c r="Z248" i="17"/>
  <c r="Z250" i="17"/>
  <c r="Z251" i="17"/>
  <c r="Z252" i="17"/>
  <c r="Z254" i="17"/>
  <c r="Z255" i="17"/>
  <c r="Z258" i="17"/>
  <c r="Z259" i="17"/>
  <c r="Z262" i="17"/>
  <c r="Z263" i="17"/>
  <c r="Z266" i="17"/>
  <c r="Z267" i="17"/>
  <c r="Z270" i="17"/>
  <c r="Z271" i="17"/>
  <c r="Z274" i="17"/>
  <c r="Z275" i="17"/>
  <c r="Z278" i="17"/>
  <c r="Z279" i="17"/>
  <c r="Z282" i="17"/>
  <c r="Z283" i="17"/>
  <c r="T7" i="24"/>
  <c r="T8" i="24"/>
  <c r="T11" i="24"/>
  <c r="T12" i="24"/>
  <c r="T15" i="24"/>
  <c r="T16" i="24"/>
  <c r="T19" i="24"/>
  <c r="T20" i="24"/>
  <c r="T23" i="24"/>
  <c r="T24" i="24"/>
  <c r="T27" i="24"/>
  <c r="T28" i="24"/>
  <c r="T31" i="24"/>
  <c r="T32" i="24"/>
  <c r="T35" i="24"/>
  <c r="T36" i="24"/>
  <c r="T39" i="24"/>
  <c r="T40" i="24"/>
  <c r="T43" i="24"/>
  <c r="T44" i="24"/>
  <c r="T47" i="24"/>
  <c r="T48" i="24"/>
  <c r="T51" i="24"/>
  <c r="T52" i="24"/>
  <c r="T55" i="24"/>
  <c r="T56" i="24"/>
  <c r="T59" i="24"/>
  <c r="T60" i="24"/>
  <c r="T63" i="24"/>
  <c r="T64" i="24"/>
  <c r="T67" i="24"/>
  <c r="T68" i="24"/>
  <c r="T71" i="24"/>
  <c r="T72" i="24"/>
  <c r="T75" i="24"/>
  <c r="T76" i="24"/>
  <c r="T79" i="24"/>
  <c r="T80" i="24"/>
  <c r="T83" i="24"/>
  <c r="T84" i="24"/>
  <c r="T87" i="24"/>
  <c r="T88" i="24"/>
  <c r="T91" i="24"/>
  <c r="T92" i="24"/>
  <c r="T95" i="24"/>
  <c r="T96" i="24"/>
  <c r="T99" i="24"/>
  <c r="T100" i="24"/>
  <c r="T103" i="24"/>
  <c r="T104" i="24"/>
  <c r="T107" i="24"/>
  <c r="T108" i="24"/>
  <c r="T111" i="24"/>
  <c r="T112" i="24"/>
  <c r="T115" i="24"/>
  <c r="T116" i="24"/>
  <c r="T119" i="24"/>
  <c r="T120" i="24"/>
  <c r="T123" i="24"/>
  <c r="T124" i="24"/>
  <c r="T127" i="24"/>
  <c r="T128" i="24"/>
  <c r="T131" i="24"/>
  <c r="T132" i="24"/>
  <c r="T135" i="24"/>
  <c r="T136" i="24"/>
  <c r="T139" i="24"/>
  <c r="T140" i="24"/>
  <c r="T143" i="24"/>
  <c r="T144" i="24"/>
  <c r="T147" i="24"/>
  <c r="T148" i="24"/>
  <c r="T152" i="24"/>
  <c r="T155" i="24"/>
  <c r="T156" i="24"/>
  <c r="T159" i="24"/>
  <c r="T160" i="24"/>
  <c r="T163" i="24"/>
  <c r="T164" i="24"/>
  <c r="T167" i="24"/>
  <c r="T168" i="24"/>
  <c r="T171" i="24"/>
  <c r="T172" i="24"/>
  <c r="T175" i="24"/>
  <c r="T176" i="24"/>
  <c r="T179" i="24"/>
  <c r="T180" i="24"/>
  <c r="T183" i="24"/>
  <c r="T184" i="24"/>
  <c r="T187" i="24"/>
  <c r="T188" i="24"/>
  <c r="T191" i="24"/>
  <c r="T195" i="24"/>
  <c r="T196" i="24"/>
  <c r="T199" i="24"/>
  <c r="T200" i="24"/>
  <c r="T203" i="24"/>
  <c r="T204" i="24"/>
  <c r="T207" i="24"/>
  <c r="T208" i="24"/>
  <c r="T211" i="24"/>
  <c r="T212" i="24"/>
  <c r="T215" i="24"/>
  <c r="T216" i="24"/>
  <c r="T219" i="24"/>
  <c r="T220" i="24"/>
  <c r="T223" i="24"/>
  <c r="T224" i="24"/>
  <c r="T227" i="24"/>
  <c r="T228" i="24"/>
  <c r="T231" i="24"/>
  <c r="T232" i="24"/>
  <c r="T235" i="24"/>
  <c r="T236" i="24"/>
  <c r="T239" i="24"/>
  <c r="T240" i="24"/>
  <c r="T243" i="24"/>
  <c r="T244" i="24"/>
  <c r="T245" i="24"/>
  <c r="T246" i="24"/>
  <c r="T247" i="24"/>
  <c r="T248" i="24"/>
  <c r="T250" i="24"/>
  <c r="T251" i="24"/>
  <c r="T252" i="24"/>
  <c r="T254" i="24"/>
  <c r="T255" i="24"/>
  <c r="T256" i="24"/>
  <c r="T259" i="24"/>
  <c r="T263" i="24"/>
  <c r="T267" i="24"/>
  <c r="T271" i="24"/>
  <c r="T275" i="24"/>
  <c r="T279" i="24"/>
  <c r="T283" i="24"/>
  <c r="Z13" i="25"/>
  <c r="Z29" i="25"/>
  <c r="Z45" i="25"/>
  <c r="Z61" i="25"/>
  <c r="Z77" i="25"/>
  <c r="Z89" i="25"/>
  <c r="Z102" i="25"/>
  <c r="Z157" i="25"/>
  <c r="Z173" i="25"/>
  <c r="Z174" i="25"/>
  <c r="Z244" i="25"/>
  <c r="Z245" i="25"/>
  <c r="Z246" i="25"/>
  <c r="Z247" i="25"/>
  <c r="Z248" i="25"/>
  <c r="Z250" i="25"/>
  <c r="Z251" i="25"/>
  <c r="Z252" i="25"/>
  <c r="Z254" i="25"/>
  <c r="Z258" i="25"/>
  <c r="Z262" i="25"/>
  <c r="Z266" i="25"/>
  <c r="Z270" i="25"/>
  <c r="Z274" i="25"/>
  <c r="Z278" i="25"/>
  <c r="Z282" i="25"/>
  <c r="Z7" i="25"/>
  <c r="Z11" i="25"/>
  <c r="Z10" i="25"/>
  <c r="Z11" i="8"/>
  <c r="Y12" i="14"/>
  <c r="Z14" i="17"/>
  <c r="Z15" i="8"/>
  <c r="Y16" i="14"/>
  <c r="Z19" i="8"/>
  <c r="Y20" i="14"/>
  <c r="Z21" i="25"/>
  <c r="Z22" i="25"/>
  <c r="Z23" i="8"/>
  <c r="Y24" i="14"/>
  <c r="Z27" i="8"/>
  <c r="Y28" i="14"/>
  <c r="Z29" i="8"/>
  <c r="Y30" i="14"/>
  <c r="Z31" i="8"/>
  <c r="Y32" i="14"/>
  <c r="Z35" i="8"/>
  <c r="Y36" i="14"/>
  <c r="Z37" i="25"/>
  <c r="Z38" i="25"/>
  <c r="Z39" i="8"/>
  <c r="Y40" i="14"/>
  <c r="Z43" i="8"/>
  <c r="Y44" i="14"/>
  <c r="Z46" i="17"/>
  <c r="Z47" i="8"/>
  <c r="Y48" i="14"/>
  <c r="Z51" i="8"/>
  <c r="Y52" i="14"/>
  <c r="Z53" i="25"/>
  <c r="Z54" i="25"/>
  <c r="Z55" i="8"/>
  <c r="Y56" i="14"/>
  <c r="Z151" i="17"/>
  <c r="Z59" i="8"/>
  <c r="Y60" i="14"/>
  <c r="Z63" i="8"/>
  <c r="Y64" i="14"/>
  <c r="AI66" i="18"/>
  <c r="Z67" i="8"/>
  <c r="Y68" i="14"/>
  <c r="Z69" i="25"/>
  <c r="Z70" i="25"/>
  <c r="Z71" i="8"/>
  <c r="Y72" i="14"/>
  <c r="Z75" i="8"/>
  <c r="Y76" i="14"/>
  <c r="Z79" i="8"/>
  <c r="Y80" i="14"/>
  <c r="Z83" i="8"/>
  <c r="Y84" i="14"/>
  <c r="Z85" i="25"/>
  <c r="Z86" i="25"/>
  <c r="Z91" i="8"/>
  <c r="Y92" i="14"/>
  <c r="Z95" i="8"/>
  <c r="Y96" i="14"/>
  <c r="AI98" i="18"/>
  <c r="Z99" i="8"/>
  <c r="Y100" i="14"/>
  <c r="Z101" i="25"/>
  <c r="Z103" i="8"/>
  <c r="Y104" i="14"/>
  <c r="Z107" i="8"/>
  <c r="Y108" i="14"/>
  <c r="Z111" i="8"/>
  <c r="Y112" i="14"/>
  <c r="Z115" i="8"/>
  <c r="Y116" i="14"/>
  <c r="Z117" i="25"/>
  <c r="Z118" i="25"/>
  <c r="Z119" i="8"/>
  <c r="Y120" i="14"/>
  <c r="Z123" i="8"/>
  <c r="Y124" i="14"/>
  <c r="Y126" i="14"/>
  <c r="Z127" i="8"/>
  <c r="Y128" i="14"/>
  <c r="Z131" i="8"/>
  <c r="Y132" i="14"/>
  <c r="Z133" i="25"/>
  <c r="Z134" i="25"/>
  <c r="Z135" i="8"/>
  <c r="Y136" i="14"/>
  <c r="Z139" i="8"/>
  <c r="Y140" i="14"/>
  <c r="Z142" i="17"/>
  <c r="Z143" i="8"/>
  <c r="Y144" i="14"/>
  <c r="Z147" i="8"/>
  <c r="Y148" i="14"/>
  <c r="Z149" i="25"/>
  <c r="Z150" i="25"/>
  <c r="Y152" i="14"/>
  <c r="Z155" i="8"/>
  <c r="Y156" i="14"/>
  <c r="Z181" i="25"/>
  <c r="Z159" i="8"/>
  <c r="Y160" i="14"/>
  <c r="Z162" i="25"/>
  <c r="Z163" i="8"/>
  <c r="Y164" i="14"/>
  <c r="Z165" i="8"/>
  <c r="Z167" i="8"/>
  <c r="Y168" i="14"/>
  <c r="Z169" i="25"/>
  <c r="Z170" i="25"/>
  <c r="Z171" i="8"/>
  <c r="Y172" i="14"/>
  <c r="Z175" i="8"/>
  <c r="Y176" i="14"/>
  <c r="Z177" i="25"/>
  <c r="Z178" i="25"/>
  <c r="Z179" i="8"/>
  <c r="Y180" i="14"/>
  <c r="Z183" i="8"/>
  <c r="Y184" i="14"/>
  <c r="Z185" i="25"/>
  <c r="Z186" i="25"/>
  <c r="Z187" i="8"/>
  <c r="Y188" i="14"/>
  <c r="Z189" i="25"/>
  <c r="Z191" i="8"/>
  <c r="Z193" i="25"/>
  <c r="Z194" i="25"/>
  <c r="Z195" i="8"/>
  <c r="Y196" i="14"/>
  <c r="Z197" i="25"/>
  <c r="Z199" i="8"/>
  <c r="Y200" i="14"/>
  <c r="Z201" i="25"/>
  <c r="Z202" i="25"/>
  <c r="Z203" i="8"/>
  <c r="Y204" i="14"/>
  <c r="Z205" i="25"/>
  <c r="Z207" i="8"/>
  <c r="Y208" i="14"/>
  <c r="Z209" i="25"/>
  <c r="Z210" i="25"/>
  <c r="Z211" i="8"/>
  <c r="Y212" i="14"/>
  <c r="Z213" i="25"/>
  <c r="Y214" i="14"/>
  <c r="Z215" i="8"/>
  <c r="Y216" i="14"/>
  <c r="Z217" i="25"/>
  <c r="Z218" i="25"/>
  <c r="Z219" i="8"/>
  <c r="Y220" i="14"/>
  <c r="Z221" i="8"/>
  <c r="Z223" i="8"/>
  <c r="Y224" i="14"/>
  <c r="Z225" i="25"/>
  <c r="Z226" i="25"/>
  <c r="Z227" i="8"/>
  <c r="Y228" i="14"/>
  <c r="Z229" i="25"/>
  <c r="Z231" i="8"/>
  <c r="Y232" i="14"/>
  <c r="Z233" i="25"/>
  <c r="AI234" i="18"/>
  <c r="Z235" i="8"/>
  <c r="Y236" i="14"/>
  <c r="Z237" i="25"/>
  <c r="Z239" i="8"/>
  <c r="Y240" i="14"/>
  <c r="Z241" i="25"/>
  <c r="Z242" i="25"/>
  <c r="Z243" i="8"/>
  <c r="Z255" i="8"/>
  <c r="Y256" i="14"/>
  <c r="Z257" i="25"/>
  <c r="Z259" i="8"/>
  <c r="Z263" i="8"/>
  <c r="Z265" i="25"/>
  <c r="Z267" i="8"/>
  <c r="Z270" i="8"/>
  <c r="Z271" i="8"/>
  <c r="Z273" i="8"/>
  <c r="Z274" i="8"/>
  <c r="Z275" i="8"/>
  <c r="Z278" i="8"/>
  <c r="Z279" i="8"/>
  <c r="Z281" i="25"/>
  <c r="Z282" i="8"/>
  <c r="Z283" i="8"/>
  <c r="Z7" i="8"/>
  <c r="Z8" i="17"/>
  <c r="Z221" i="25" l="1"/>
  <c r="Z165" i="25"/>
  <c r="Z133" i="8"/>
  <c r="Z257" i="8"/>
  <c r="Z273" i="25"/>
  <c r="Z234" i="25"/>
  <c r="AI151" i="18"/>
  <c r="T285" i="24"/>
  <c r="AI285" i="18"/>
  <c r="AA285" i="18" s="1"/>
  <c r="Z285" i="17"/>
  <c r="Y285" i="14"/>
  <c r="Z285" i="8"/>
  <c r="T277" i="24"/>
  <c r="Y277" i="14"/>
  <c r="AI277" i="18"/>
  <c r="Z277" i="17"/>
  <c r="Z277" i="8"/>
  <c r="T273" i="24"/>
  <c r="Y273" i="14"/>
  <c r="AI273" i="18"/>
  <c r="Z273" i="17"/>
  <c r="T269" i="24"/>
  <c r="Y269" i="14"/>
  <c r="AI269" i="18"/>
  <c r="Z269" i="17"/>
  <c r="Z269" i="8"/>
  <c r="T265" i="24"/>
  <c r="Y265" i="14"/>
  <c r="AI265" i="18"/>
  <c r="Z265" i="17"/>
  <c r="Z265" i="8"/>
  <c r="T261" i="24"/>
  <c r="Y261" i="14"/>
  <c r="AI261" i="18"/>
  <c r="Z261" i="17"/>
  <c r="Z261" i="8"/>
  <c r="T253" i="24"/>
  <c r="Y253" i="14"/>
  <c r="AI253" i="18"/>
  <c r="Z253" i="17"/>
  <c r="Z253" i="8"/>
  <c r="Z242" i="8"/>
  <c r="T242" i="24"/>
  <c r="Z242" i="17"/>
  <c r="Y242" i="14"/>
  <c r="AI242" i="18"/>
  <c r="Z238" i="8"/>
  <c r="T238" i="24"/>
  <c r="AI238" i="18"/>
  <c r="Y238" i="14"/>
  <c r="Z234" i="8"/>
  <c r="T234" i="24"/>
  <c r="Z234" i="17"/>
  <c r="Y234" i="14"/>
  <c r="Z230" i="8"/>
  <c r="T230" i="24"/>
  <c r="AI230" i="18"/>
  <c r="Z230" i="17"/>
  <c r="Y230" i="14"/>
  <c r="Z226" i="8"/>
  <c r="T226" i="24"/>
  <c r="Z226" i="17"/>
  <c r="Y226" i="14"/>
  <c r="AI226" i="18"/>
  <c r="Z222" i="8"/>
  <c r="T222" i="24"/>
  <c r="AI222" i="18"/>
  <c r="Z222" i="17"/>
  <c r="Y222" i="14"/>
  <c r="Z218" i="8"/>
  <c r="T218" i="24"/>
  <c r="Z218" i="17"/>
  <c r="Y218" i="14"/>
  <c r="AI218" i="18"/>
  <c r="Z214" i="8"/>
  <c r="T214" i="24"/>
  <c r="AI214" i="18"/>
  <c r="Z214" i="17"/>
  <c r="Z210" i="8"/>
  <c r="T210" i="24"/>
  <c r="Z210" i="17"/>
  <c r="Y210" i="14"/>
  <c r="AI210" i="18"/>
  <c r="Z206" i="8"/>
  <c r="T206" i="24"/>
  <c r="AI206" i="18"/>
  <c r="Y206" i="14"/>
  <c r="Z202" i="8"/>
  <c r="T202" i="24"/>
  <c r="Z202" i="17"/>
  <c r="Y202" i="14"/>
  <c r="Z198" i="8"/>
  <c r="T198" i="24"/>
  <c r="AI198" i="18"/>
  <c r="Z198" i="17"/>
  <c r="Y198" i="14"/>
  <c r="Z194" i="8"/>
  <c r="T194" i="24"/>
  <c r="Z194" i="17"/>
  <c r="Y194" i="14"/>
  <c r="AI194" i="18"/>
  <c r="Z190" i="8"/>
  <c r="T190" i="24"/>
  <c r="AI190" i="18"/>
  <c r="Z190" i="17"/>
  <c r="Y190" i="14"/>
  <c r="Z186" i="8"/>
  <c r="T186" i="24"/>
  <c r="Z186" i="17"/>
  <c r="Y186" i="14"/>
  <c r="AI186" i="18"/>
  <c r="Z182" i="8"/>
  <c r="T182" i="24"/>
  <c r="AI182" i="18"/>
  <c r="Z182" i="17"/>
  <c r="Z178" i="8"/>
  <c r="T178" i="24"/>
  <c r="Z178" i="17"/>
  <c r="Y178" i="14"/>
  <c r="AI178" i="18"/>
  <c r="Z170" i="8"/>
  <c r="T170" i="24"/>
  <c r="Z170" i="17"/>
  <c r="Y170" i="14"/>
  <c r="AI170" i="18"/>
  <c r="Z166" i="8"/>
  <c r="T166" i="24"/>
  <c r="AI166" i="18"/>
  <c r="Z166" i="17"/>
  <c r="Y166" i="14"/>
  <c r="Z162" i="8"/>
  <c r="T162" i="24"/>
  <c r="Z162" i="17"/>
  <c r="Y162" i="14"/>
  <c r="T181" i="24"/>
  <c r="Y181" i="14"/>
  <c r="AI181" i="18"/>
  <c r="Z158" i="8"/>
  <c r="Z181" i="17"/>
  <c r="T158" i="24"/>
  <c r="AI158" i="18"/>
  <c r="Z181" i="8"/>
  <c r="Z158" i="17"/>
  <c r="Y158" i="14"/>
  <c r="Z154" i="8"/>
  <c r="T154" i="24"/>
  <c r="Z154" i="17"/>
  <c r="Y154" i="14"/>
  <c r="AI154" i="18"/>
  <c r="Z154" i="25"/>
  <c r="Z150" i="8"/>
  <c r="T150" i="24"/>
  <c r="AI150" i="18"/>
  <c r="Y150" i="14"/>
  <c r="Z150" i="17"/>
  <c r="Z146" i="8"/>
  <c r="T146" i="24"/>
  <c r="Z146" i="17"/>
  <c r="Y146" i="14"/>
  <c r="AI146" i="18"/>
  <c r="Z146" i="25"/>
  <c r="Z142" i="8"/>
  <c r="T142" i="24"/>
  <c r="AI142" i="18"/>
  <c r="Y142" i="14"/>
  <c r="Y192" i="14"/>
  <c r="AI192" i="18"/>
  <c r="Z192" i="17"/>
  <c r="Z138" i="8"/>
  <c r="T138" i="24"/>
  <c r="Z192" i="25"/>
  <c r="Z138" i="17"/>
  <c r="Y138" i="14"/>
  <c r="Z192" i="8"/>
  <c r="Z138" i="25"/>
  <c r="AI138" i="18"/>
  <c r="Z134" i="8"/>
  <c r="T134" i="24"/>
  <c r="AI134" i="18"/>
  <c r="Z134" i="17"/>
  <c r="Y134" i="14"/>
  <c r="Z130" i="8"/>
  <c r="T130" i="24"/>
  <c r="Z130" i="17"/>
  <c r="Y130" i="14"/>
  <c r="Z130" i="25"/>
  <c r="Z126" i="8"/>
  <c r="T126" i="24"/>
  <c r="AI126" i="18"/>
  <c r="Z126" i="17"/>
  <c r="Z122" i="8"/>
  <c r="T122" i="24"/>
  <c r="Z122" i="17"/>
  <c r="Y122" i="14"/>
  <c r="AI122" i="18"/>
  <c r="Z122" i="25"/>
  <c r="Z118" i="8"/>
  <c r="T118" i="24"/>
  <c r="AI118" i="18"/>
  <c r="Y118" i="14"/>
  <c r="Z118" i="17"/>
  <c r="Z114" i="8"/>
  <c r="T114" i="24"/>
  <c r="Z114" i="17"/>
  <c r="Y114" i="14"/>
  <c r="AI114" i="18"/>
  <c r="Z114" i="25"/>
  <c r="Z110" i="8"/>
  <c r="T110" i="24"/>
  <c r="AI110" i="18"/>
  <c r="Y110" i="14"/>
  <c r="Z106" i="8"/>
  <c r="T106" i="24"/>
  <c r="Z106" i="17"/>
  <c r="Y106" i="14"/>
  <c r="Z106" i="25"/>
  <c r="AI106" i="18"/>
  <c r="Z102" i="8"/>
  <c r="T102" i="24"/>
  <c r="AI102" i="18"/>
  <c r="Z102" i="17"/>
  <c r="Y102" i="14"/>
  <c r="Z98" i="8"/>
  <c r="T98" i="24"/>
  <c r="Z98" i="17"/>
  <c r="Y98" i="14"/>
  <c r="Z98" i="25"/>
  <c r="Z94" i="8"/>
  <c r="T94" i="24"/>
  <c r="AI94" i="18"/>
  <c r="Z94" i="17"/>
  <c r="Z86" i="8"/>
  <c r="T86" i="24"/>
  <c r="AI86" i="18"/>
  <c r="Y86" i="14"/>
  <c r="Z86" i="17"/>
  <c r="Z82" i="8"/>
  <c r="T82" i="24"/>
  <c r="Z82" i="17"/>
  <c r="Y82" i="14"/>
  <c r="AI82" i="18"/>
  <c r="Z82" i="25"/>
  <c r="Z78" i="8"/>
  <c r="T78" i="24"/>
  <c r="AI78" i="18"/>
  <c r="Y78" i="14"/>
  <c r="Z74" i="8"/>
  <c r="T74" i="24"/>
  <c r="Z74" i="17"/>
  <c r="Y74" i="14"/>
  <c r="Z74" i="25"/>
  <c r="AI74" i="18"/>
  <c r="Z70" i="8"/>
  <c r="T70" i="24"/>
  <c r="AI70" i="18"/>
  <c r="Z70" i="17"/>
  <c r="Y70" i="14"/>
  <c r="Z66" i="8"/>
  <c r="T66" i="24"/>
  <c r="Z66" i="17"/>
  <c r="Y66" i="14"/>
  <c r="Z66" i="25"/>
  <c r="Z62" i="8"/>
  <c r="T62" i="24"/>
  <c r="AI62" i="18"/>
  <c r="Z62" i="17"/>
  <c r="Z58" i="8"/>
  <c r="T58" i="24"/>
  <c r="Z58" i="17"/>
  <c r="Y58" i="14"/>
  <c r="AI58" i="18"/>
  <c r="Z58" i="25"/>
  <c r="Z54" i="8"/>
  <c r="T54" i="24"/>
  <c r="AI54" i="18"/>
  <c r="Y54" i="14"/>
  <c r="Z54" i="17"/>
  <c r="Z50" i="8"/>
  <c r="T50" i="24"/>
  <c r="Z50" i="17"/>
  <c r="Y50" i="14"/>
  <c r="AI50" i="18"/>
  <c r="Z50" i="25"/>
  <c r="Z46" i="8"/>
  <c r="T46" i="24"/>
  <c r="AI46" i="18"/>
  <c r="Y46" i="14"/>
  <c r="Z42" i="8"/>
  <c r="T42" i="24"/>
  <c r="Z42" i="17"/>
  <c r="Y42" i="14"/>
  <c r="Z42" i="25"/>
  <c r="AI42" i="18"/>
  <c r="Z38" i="8"/>
  <c r="T38" i="24"/>
  <c r="AI38" i="18"/>
  <c r="Z38" i="17"/>
  <c r="Y38" i="14"/>
  <c r="Z34" i="8"/>
  <c r="T34" i="24"/>
  <c r="Z34" i="17"/>
  <c r="Y34" i="14"/>
  <c r="Z34" i="25"/>
  <c r="Z30" i="8"/>
  <c r="T30" i="24"/>
  <c r="AI30" i="18"/>
  <c r="Z30" i="17"/>
  <c r="Z90" i="8"/>
  <c r="Z26" i="8"/>
  <c r="T26" i="24"/>
  <c r="T90" i="24"/>
  <c r="Z26" i="17"/>
  <c r="Z90" i="17"/>
  <c r="Y26" i="14"/>
  <c r="Y90" i="14"/>
  <c r="AI26" i="18"/>
  <c r="AI90" i="18"/>
  <c r="Z26" i="25"/>
  <c r="Z90" i="25"/>
  <c r="Z22" i="8"/>
  <c r="T22" i="24"/>
  <c r="AI22" i="18"/>
  <c r="Y22" i="14"/>
  <c r="Z22" i="17"/>
  <c r="Z18" i="8"/>
  <c r="T18" i="24"/>
  <c r="Z18" i="17"/>
  <c r="Y18" i="14"/>
  <c r="AI18" i="18"/>
  <c r="Z18" i="25"/>
  <c r="Z14" i="8"/>
  <c r="T14" i="24"/>
  <c r="AI14" i="18"/>
  <c r="Y14" i="14"/>
  <c r="Y10" i="14"/>
  <c r="AI10" i="18"/>
  <c r="Z10" i="8"/>
  <c r="T10" i="24"/>
  <c r="Z10" i="17"/>
  <c r="Z158" i="25"/>
  <c r="Z142" i="25"/>
  <c r="Z126" i="25"/>
  <c r="Z110" i="25"/>
  <c r="Z94" i="25"/>
  <c r="Z238" i="17"/>
  <c r="Z110" i="17"/>
  <c r="AI202" i="18"/>
  <c r="AI162" i="18"/>
  <c r="AI34" i="18"/>
  <c r="Y182" i="14"/>
  <c r="Y94" i="14"/>
  <c r="T281" i="24"/>
  <c r="Y281" i="14"/>
  <c r="AI281" i="18"/>
  <c r="Z281" i="17"/>
  <c r="Z281" i="8"/>
  <c r="Y6" i="14"/>
  <c r="AI6" i="18"/>
  <c r="Z6" i="8"/>
  <c r="T6" i="24"/>
  <c r="Z6" i="25"/>
  <c r="Z6" i="17"/>
  <c r="Y284" i="14"/>
  <c r="AI284" i="18"/>
  <c r="Z284" i="17"/>
  <c r="Z284" i="25"/>
  <c r="T284" i="24"/>
  <c r="Z284" i="8"/>
  <c r="Y280" i="14"/>
  <c r="AI280" i="18"/>
  <c r="Z280" i="17"/>
  <c r="Z280" i="25"/>
  <c r="Z280" i="8"/>
  <c r="T280" i="24"/>
  <c r="Y276" i="14"/>
  <c r="AI276" i="18"/>
  <c r="Z276" i="17"/>
  <c r="Z276" i="25"/>
  <c r="T276" i="24"/>
  <c r="Z276" i="8"/>
  <c r="Y272" i="14"/>
  <c r="AI272" i="18"/>
  <c r="Z272" i="17"/>
  <c r="Z272" i="25"/>
  <c r="Z272" i="8"/>
  <c r="T272" i="24"/>
  <c r="Y268" i="14"/>
  <c r="AI268" i="18"/>
  <c r="Z268" i="17"/>
  <c r="Z268" i="25"/>
  <c r="T268" i="24"/>
  <c r="Z268" i="8"/>
  <c r="Y264" i="14"/>
  <c r="AI264" i="18"/>
  <c r="Z264" i="17"/>
  <c r="Z264" i="25"/>
  <c r="Z264" i="8"/>
  <c r="T264" i="24"/>
  <c r="Y260" i="14"/>
  <c r="AI260" i="18"/>
  <c r="Z260" i="17"/>
  <c r="Z260" i="25"/>
  <c r="T260" i="24"/>
  <c r="Z260" i="8"/>
  <c r="T257" i="24"/>
  <c r="Y257" i="14"/>
  <c r="AI257" i="18"/>
  <c r="Z257" i="17"/>
  <c r="T249" i="24"/>
  <c r="Y249" i="14"/>
  <c r="AI249" i="18"/>
  <c r="Z249" i="17"/>
  <c r="Z249" i="8"/>
  <c r="T241" i="24"/>
  <c r="Y241" i="14"/>
  <c r="AI241" i="18"/>
  <c r="Z241" i="17"/>
  <c r="Z241" i="8"/>
  <c r="T237" i="24"/>
  <c r="Y237" i="14"/>
  <c r="AI237" i="18"/>
  <c r="Z237" i="17"/>
  <c r="Z237" i="8"/>
  <c r="T233" i="24"/>
  <c r="Y233" i="14"/>
  <c r="AI233" i="18"/>
  <c r="Z233" i="17"/>
  <c r="Z233" i="8"/>
  <c r="T229" i="24"/>
  <c r="Y229" i="14"/>
  <c r="AI229" i="18"/>
  <c r="Z229" i="17"/>
  <c r="Z229" i="8"/>
  <c r="T225" i="24"/>
  <c r="Y225" i="14"/>
  <c r="AI225" i="18"/>
  <c r="Z225" i="17"/>
  <c r="Z225" i="8"/>
  <c r="T221" i="24"/>
  <c r="Y221" i="14"/>
  <c r="AI221" i="18"/>
  <c r="Z221" i="17"/>
  <c r="T217" i="24"/>
  <c r="Y217" i="14"/>
  <c r="AI217" i="18"/>
  <c r="Z217" i="17"/>
  <c r="Z217" i="8"/>
  <c r="T213" i="24"/>
  <c r="Y213" i="14"/>
  <c r="AI213" i="18"/>
  <c r="Z213" i="17"/>
  <c r="Z213" i="8"/>
  <c r="T209" i="24"/>
  <c r="Y209" i="14"/>
  <c r="AI209" i="18"/>
  <c r="Z209" i="17"/>
  <c r="Z209" i="8"/>
  <c r="T205" i="24"/>
  <c r="Y205" i="14"/>
  <c r="AI205" i="18"/>
  <c r="Z205" i="17"/>
  <c r="Z205" i="8"/>
  <c r="T201" i="24"/>
  <c r="Y201" i="14"/>
  <c r="AI201" i="18"/>
  <c r="Z201" i="17"/>
  <c r="Z201" i="8"/>
  <c r="T197" i="24"/>
  <c r="Y197" i="14"/>
  <c r="AI197" i="18"/>
  <c r="Z197" i="17"/>
  <c r="Z197" i="8"/>
  <c r="T193" i="24"/>
  <c r="Y193" i="14"/>
  <c r="AI193" i="18"/>
  <c r="Z193" i="17"/>
  <c r="Z193" i="8"/>
  <c r="T189" i="24"/>
  <c r="Y189" i="14"/>
  <c r="AI189" i="18"/>
  <c r="Z189" i="17"/>
  <c r="Z189" i="8"/>
  <c r="T185" i="24"/>
  <c r="Y185" i="14"/>
  <c r="AI185" i="18"/>
  <c r="Z185" i="17"/>
  <c r="Z185" i="8"/>
  <c r="T177" i="24"/>
  <c r="Y177" i="14"/>
  <c r="AI177" i="18"/>
  <c r="Z177" i="17"/>
  <c r="Z177" i="8"/>
  <c r="T169" i="24"/>
  <c r="Y169" i="14"/>
  <c r="AI169" i="18"/>
  <c r="Z169" i="17"/>
  <c r="Z169" i="8"/>
  <c r="T165" i="24"/>
  <c r="Y165" i="14"/>
  <c r="AI165" i="18"/>
  <c r="Z165" i="17"/>
  <c r="T161" i="24"/>
  <c r="Y161" i="14"/>
  <c r="AI161" i="18"/>
  <c r="Z161" i="17"/>
  <c r="Z161" i="8"/>
  <c r="Z161" i="25"/>
  <c r="T153" i="24"/>
  <c r="Y153" i="14"/>
  <c r="AI153" i="18"/>
  <c r="Z153" i="17"/>
  <c r="Z153" i="8"/>
  <c r="Z153" i="25"/>
  <c r="T149" i="24"/>
  <c r="Y149" i="14"/>
  <c r="AI149" i="18"/>
  <c r="Z149" i="17"/>
  <c r="Z149" i="8"/>
  <c r="T145" i="24"/>
  <c r="Y145" i="14"/>
  <c r="AI145" i="18"/>
  <c r="Z145" i="17"/>
  <c r="Z145" i="8"/>
  <c r="Z145" i="25"/>
  <c r="T141" i="24"/>
  <c r="Y141" i="14"/>
  <c r="AI141" i="18"/>
  <c r="Z141" i="17"/>
  <c r="Z141" i="8"/>
  <c r="T137" i="24"/>
  <c r="Y137" i="14"/>
  <c r="AI137" i="18"/>
  <c r="Z137" i="17"/>
  <c r="Z137" i="8"/>
  <c r="Z137" i="25"/>
  <c r="T133" i="24"/>
  <c r="Y133" i="14"/>
  <c r="AI133" i="18"/>
  <c r="Z133" i="17"/>
  <c r="T129" i="24"/>
  <c r="Y129" i="14"/>
  <c r="AI129" i="18"/>
  <c r="Z129" i="17"/>
  <c r="Z129" i="8"/>
  <c r="Z129" i="25"/>
  <c r="T125" i="24"/>
  <c r="Y125" i="14"/>
  <c r="AI125" i="18"/>
  <c r="Z125" i="17"/>
  <c r="Z125" i="8"/>
  <c r="T121" i="24"/>
  <c r="Y121" i="14"/>
  <c r="AI121" i="18"/>
  <c r="Z121" i="17"/>
  <c r="Z121" i="8"/>
  <c r="Z121" i="25"/>
  <c r="T117" i="24"/>
  <c r="Y117" i="14"/>
  <c r="AI117" i="18"/>
  <c r="Z117" i="17"/>
  <c r="Z117" i="8"/>
  <c r="T113" i="24"/>
  <c r="Y113" i="14"/>
  <c r="AI113" i="18"/>
  <c r="Z113" i="17"/>
  <c r="Z113" i="8"/>
  <c r="Z113" i="25"/>
  <c r="T109" i="24"/>
  <c r="Y109" i="14"/>
  <c r="AI109" i="18"/>
  <c r="Z109" i="17"/>
  <c r="Z109" i="8"/>
  <c r="T105" i="24"/>
  <c r="Y105" i="14"/>
  <c r="AI105" i="18"/>
  <c r="Z105" i="17"/>
  <c r="Z105" i="8"/>
  <c r="Z105" i="25"/>
  <c r="T101" i="24"/>
  <c r="Y101" i="14"/>
  <c r="AI101" i="18"/>
  <c r="Z101" i="17"/>
  <c r="T97" i="24"/>
  <c r="T173" i="24"/>
  <c r="Y97" i="14"/>
  <c r="Y173" i="14"/>
  <c r="AI97" i="18"/>
  <c r="AI173" i="18"/>
  <c r="Z97" i="17"/>
  <c r="Z173" i="17"/>
  <c r="Z97" i="8"/>
  <c r="Z173" i="8"/>
  <c r="Z97" i="25"/>
  <c r="T93" i="24"/>
  <c r="Y93" i="14"/>
  <c r="AI93" i="18"/>
  <c r="Z93" i="17"/>
  <c r="Z93" i="8"/>
  <c r="T85" i="24"/>
  <c r="Y85" i="14"/>
  <c r="AI85" i="18"/>
  <c r="Z85" i="17"/>
  <c r="Z85" i="8"/>
  <c r="T81" i="24"/>
  <c r="Y81" i="14"/>
  <c r="AI81" i="18"/>
  <c r="Z81" i="17"/>
  <c r="Z81" i="8"/>
  <c r="Z81" i="25"/>
  <c r="T77" i="24"/>
  <c r="Y77" i="14"/>
  <c r="AI77" i="18"/>
  <c r="Z77" i="17"/>
  <c r="Z77" i="8"/>
  <c r="T73" i="24"/>
  <c r="Y73" i="14"/>
  <c r="AI73" i="18"/>
  <c r="Z73" i="17"/>
  <c r="Z73" i="8"/>
  <c r="Z73" i="25"/>
  <c r="T69" i="24"/>
  <c r="Y69" i="14"/>
  <c r="AI69" i="18"/>
  <c r="Z69" i="17"/>
  <c r="Z69" i="8"/>
  <c r="T65" i="24"/>
  <c r="Y65" i="14"/>
  <c r="AI65" i="18"/>
  <c r="Z65" i="17"/>
  <c r="Z65" i="8"/>
  <c r="Z65" i="25"/>
  <c r="T61" i="24"/>
  <c r="Y61" i="14"/>
  <c r="AI61" i="18"/>
  <c r="Z61" i="17"/>
  <c r="Z151" i="8"/>
  <c r="T57" i="24"/>
  <c r="Z151" i="25"/>
  <c r="Y57" i="14"/>
  <c r="AI57" i="18"/>
  <c r="Z57" i="17"/>
  <c r="Y151" i="14"/>
  <c r="Z57" i="8"/>
  <c r="Z57" i="25"/>
  <c r="T151" i="24"/>
  <c r="T53" i="24"/>
  <c r="Y53" i="14"/>
  <c r="AI53" i="18"/>
  <c r="Z53" i="17"/>
  <c r="Z53" i="8"/>
  <c r="T49" i="24"/>
  <c r="Y49" i="14"/>
  <c r="AI49" i="18"/>
  <c r="Z49" i="17"/>
  <c r="Z49" i="8"/>
  <c r="Z49" i="25"/>
  <c r="T45" i="24"/>
  <c r="Y45" i="14"/>
  <c r="AI45" i="18"/>
  <c r="Z45" i="17"/>
  <c r="Z45" i="8"/>
  <c r="T41" i="24"/>
  <c r="Y41" i="14"/>
  <c r="AI41" i="18"/>
  <c r="Z41" i="17"/>
  <c r="Z41" i="8"/>
  <c r="Z41" i="25"/>
  <c r="T37" i="24"/>
  <c r="Y37" i="14"/>
  <c r="AI37" i="18"/>
  <c r="Z37" i="17"/>
  <c r="Z37" i="8"/>
  <c r="T33" i="24"/>
  <c r="Y33" i="14"/>
  <c r="AI33" i="18"/>
  <c r="Z33" i="17"/>
  <c r="Z33" i="8"/>
  <c r="Z33" i="25"/>
  <c r="T29" i="24"/>
  <c r="Y29" i="14"/>
  <c r="AI29" i="18"/>
  <c r="Z29" i="17"/>
  <c r="T25" i="24"/>
  <c r="Y25" i="14"/>
  <c r="AI25" i="18"/>
  <c r="Z25" i="17"/>
  <c r="Z25" i="8"/>
  <c r="Z25" i="25"/>
  <c r="T21" i="24"/>
  <c r="Y21" i="14"/>
  <c r="AI21" i="18"/>
  <c r="Z21" i="17"/>
  <c r="Z21" i="8"/>
  <c r="T17" i="24"/>
  <c r="Y17" i="14"/>
  <c r="AI17" i="18"/>
  <c r="Z17" i="17"/>
  <c r="Z17" i="8"/>
  <c r="Z17" i="25"/>
  <c r="AI13" i="18"/>
  <c r="T13" i="24"/>
  <c r="Y13" i="14"/>
  <c r="Z13" i="17"/>
  <c r="Z13" i="8"/>
  <c r="AI9" i="18"/>
  <c r="T9" i="24"/>
  <c r="Z9" i="17"/>
  <c r="Z9" i="25"/>
  <c r="Y9" i="14"/>
  <c r="Z9" i="8"/>
  <c r="Z285" i="25"/>
  <c r="Z277" i="25"/>
  <c r="Z269" i="25"/>
  <c r="Z261" i="25"/>
  <c r="Z253" i="25"/>
  <c r="Z249" i="25"/>
  <c r="Z238" i="25"/>
  <c r="Z230" i="25"/>
  <c r="Z222" i="25"/>
  <c r="Z214" i="25"/>
  <c r="Z206" i="25"/>
  <c r="Z198" i="25"/>
  <c r="Z190" i="25"/>
  <c r="Z182" i="25"/>
  <c r="Z166" i="25"/>
  <c r="Z141" i="25"/>
  <c r="Z125" i="25"/>
  <c r="Z109" i="25"/>
  <c r="Z93" i="25"/>
  <c r="Z78" i="25"/>
  <c r="Z62" i="25"/>
  <c r="Z46" i="25"/>
  <c r="Z30" i="25"/>
  <c r="Z14" i="25"/>
  <c r="T192" i="24"/>
  <c r="Z206" i="17"/>
  <c r="Z78" i="17"/>
  <c r="Z61" i="8"/>
  <c r="Z101" i="8"/>
  <c r="AI130" i="18"/>
  <c r="Y62" i="14"/>
  <c r="Z256" i="25"/>
  <c r="Z240" i="25"/>
  <c r="Z236" i="25"/>
  <c r="Z232" i="25"/>
  <c r="Z228" i="25"/>
  <c r="Z224" i="25"/>
  <c r="Z220" i="25"/>
  <c r="Z216" i="25"/>
  <c r="Z212" i="25"/>
  <c r="Z208" i="25"/>
  <c r="Z204" i="25"/>
  <c r="Z200" i="25"/>
  <c r="Z196" i="25"/>
  <c r="Z188" i="25"/>
  <c r="Z184" i="25"/>
  <c r="Z180" i="25"/>
  <c r="Z176" i="25"/>
  <c r="Z172" i="25"/>
  <c r="Z168" i="25"/>
  <c r="Z164" i="25"/>
  <c r="Z160" i="25"/>
  <c r="Z156" i="25"/>
  <c r="Z152" i="25"/>
  <c r="Z148" i="25"/>
  <c r="Z144" i="25"/>
  <c r="Z140" i="25"/>
  <c r="Z136" i="25"/>
  <c r="Z132" i="25"/>
  <c r="Z128" i="25"/>
  <c r="Z124" i="25"/>
  <c r="Z120" i="25"/>
  <c r="Z116" i="25"/>
  <c r="Z112" i="25"/>
  <c r="Z108" i="25"/>
  <c r="Z104" i="25"/>
  <c r="Z100" i="25"/>
  <c r="Z96" i="25"/>
  <c r="Z92" i="25"/>
  <c r="Z88" i="25"/>
  <c r="Z84" i="25"/>
  <c r="Z80" i="25"/>
  <c r="Z76" i="25"/>
  <c r="Z72" i="25"/>
  <c r="Z68" i="25"/>
  <c r="Z64" i="25"/>
  <c r="Z60" i="25"/>
  <c r="Z56" i="25"/>
  <c r="Z52" i="25"/>
  <c r="Z48" i="25"/>
  <c r="Z44" i="25"/>
  <c r="Z40" i="25"/>
  <c r="Z36" i="25"/>
  <c r="Z32" i="25"/>
  <c r="Z28" i="25"/>
  <c r="Z24" i="25"/>
  <c r="Z20" i="25"/>
  <c r="Z16" i="25"/>
  <c r="T282" i="24"/>
  <c r="T278" i="24"/>
  <c r="T274" i="24"/>
  <c r="T270" i="24"/>
  <c r="T266" i="24"/>
  <c r="T262" i="24"/>
  <c r="T258" i="24"/>
  <c r="T174" i="24"/>
  <c r="Z157" i="17"/>
  <c r="Z89" i="17"/>
  <c r="Z174" i="8"/>
  <c r="Z258" i="8"/>
  <c r="Z262" i="8"/>
  <c r="Z266" i="8"/>
  <c r="AI157" i="18"/>
  <c r="AI89" i="18"/>
  <c r="Y7" i="14"/>
  <c r="Y157" i="14"/>
  <c r="Y89" i="14"/>
  <c r="Z12" i="25"/>
  <c r="Z8" i="25"/>
  <c r="Z283" i="25"/>
  <c r="Z279" i="25"/>
  <c r="Z275" i="25"/>
  <c r="Z271" i="25"/>
  <c r="Z267" i="25"/>
  <c r="Z263" i="25"/>
  <c r="Z259" i="25"/>
  <c r="Z255" i="25"/>
  <c r="Z243" i="25"/>
  <c r="Z239" i="25"/>
  <c r="Z235" i="25"/>
  <c r="Z231" i="25"/>
  <c r="Z227" i="25"/>
  <c r="Z223" i="25"/>
  <c r="Z219" i="25"/>
  <c r="Z215" i="25"/>
  <c r="Z211" i="25"/>
  <c r="Z207" i="25"/>
  <c r="Z203" i="25"/>
  <c r="Z199" i="25"/>
  <c r="Z195" i="25"/>
  <c r="Z191" i="25"/>
  <c r="Z187" i="25"/>
  <c r="Z183" i="25"/>
  <c r="Z179" i="25"/>
  <c r="Z175" i="25"/>
  <c r="Z171" i="25"/>
  <c r="Z167" i="25"/>
  <c r="Z163" i="25"/>
  <c r="Z159" i="25"/>
  <c r="Z155" i="25"/>
  <c r="Z147" i="25"/>
  <c r="Z143" i="25"/>
  <c r="Z139" i="25"/>
  <c r="Z135" i="25"/>
  <c r="Z131" i="25"/>
  <c r="Z127" i="25"/>
  <c r="Z123" i="25"/>
  <c r="Z119" i="25"/>
  <c r="Z115" i="25"/>
  <c r="Z111" i="25"/>
  <c r="Z107" i="25"/>
  <c r="Z103" i="25"/>
  <c r="Z99" i="25"/>
  <c r="Z95" i="25"/>
  <c r="Z91" i="25"/>
  <c r="Z87" i="25"/>
  <c r="Z83" i="25"/>
  <c r="Z79" i="25"/>
  <c r="Z75" i="25"/>
  <c r="Z71" i="25"/>
  <c r="Z67" i="25"/>
  <c r="Z63" i="25"/>
  <c r="Z59" i="25"/>
  <c r="Z55" i="25"/>
  <c r="Z51" i="25"/>
  <c r="Z47" i="25"/>
  <c r="Z43" i="25"/>
  <c r="Z39" i="25"/>
  <c r="Z35" i="25"/>
  <c r="Z31" i="25"/>
  <c r="Z27" i="25"/>
  <c r="Z23" i="25"/>
  <c r="Z19" i="25"/>
  <c r="Z15" i="25"/>
  <c r="T157" i="24"/>
  <c r="T89" i="24"/>
  <c r="Z256" i="17"/>
  <c r="Z240" i="17"/>
  <c r="Z236" i="17"/>
  <c r="Z232" i="17"/>
  <c r="Z228" i="17"/>
  <c r="Z224" i="17"/>
  <c r="Z220" i="17"/>
  <c r="Z216" i="17"/>
  <c r="Z212" i="17"/>
  <c r="Z208" i="17"/>
  <c r="Z204" i="17"/>
  <c r="Z200" i="17"/>
  <c r="Z196" i="17"/>
  <c r="Z188" i="17"/>
  <c r="Z184" i="17"/>
  <c r="Z180" i="17"/>
  <c r="Z176" i="17"/>
  <c r="Z172" i="17"/>
  <c r="Z168" i="17"/>
  <c r="Z164" i="17"/>
  <c r="Z160" i="17"/>
  <c r="Z156" i="17"/>
  <c r="Z152" i="17"/>
  <c r="Z148" i="17"/>
  <c r="Z144" i="17"/>
  <c r="Z140" i="17"/>
  <c r="Z136" i="17"/>
  <c r="Z132" i="17"/>
  <c r="Z128" i="17"/>
  <c r="Z124" i="17"/>
  <c r="Z120" i="17"/>
  <c r="Z116" i="17"/>
  <c r="Z112" i="17"/>
  <c r="Z108" i="17"/>
  <c r="Z104" i="17"/>
  <c r="Z100" i="17"/>
  <c r="Z96" i="17"/>
  <c r="Z92" i="17"/>
  <c r="Z88" i="17"/>
  <c r="Z84" i="17"/>
  <c r="Z80" i="17"/>
  <c r="Z76" i="17"/>
  <c r="Z72" i="17"/>
  <c r="Z68" i="17"/>
  <c r="Z64" i="17"/>
  <c r="Z60" i="17"/>
  <c r="Z56" i="17"/>
  <c r="Z52" i="17"/>
  <c r="Z48" i="17"/>
  <c r="Z44" i="17"/>
  <c r="Z40" i="17"/>
  <c r="Z36" i="17"/>
  <c r="Z32" i="17"/>
  <c r="Z28" i="17"/>
  <c r="Z24" i="17"/>
  <c r="Z20" i="17"/>
  <c r="Z16" i="17"/>
  <c r="Z12" i="17"/>
  <c r="Z87" i="8"/>
  <c r="AI256" i="18"/>
  <c r="AI240" i="18"/>
  <c r="AI236" i="18"/>
  <c r="AI232" i="18"/>
  <c r="AI228" i="18"/>
  <c r="AI224" i="18"/>
  <c r="AI220" i="18"/>
  <c r="AI216" i="18"/>
  <c r="AI212" i="18"/>
  <c r="AI208" i="18"/>
  <c r="AI204" i="18"/>
  <c r="AI200" i="18"/>
  <c r="AI196" i="18"/>
  <c r="AI188" i="18"/>
  <c r="AI184" i="18"/>
  <c r="AI180" i="18"/>
  <c r="AI176" i="18"/>
  <c r="AI172" i="18"/>
  <c r="AI168" i="18"/>
  <c r="AI164" i="18"/>
  <c r="AI160" i="18"/>
  <c r="AI156" i="18"/>
  <c r="AI152" i="18"/>
  <c r="AI148" i="18"/>
  <c r="AI144" i="18"/>
  <c r="AI140" i="18"/>
  <c r="AI136" i="18"/>
  <c r="AI132" i="18"/>
  <c r="AI128" i="18"/>
  <c r="AI124" i="18"/>
  <c r="AI120" i="18"/>
  <c r="AI116" i="18"/>
  <c r="AI112" i="18"/>
  <c r="AI108" i="18"/>
  <c r="AI104" i="18"/>
  <c r="AI100" i="18"/>
  <c r="AI96" i="18"/>
  <c r="AI92" i="18"/>
  <c r="AI88" i="18"/>
  <c r="AI84" i="18"/>
  <c r="AI80" i="18"/>
  <c r="AI76" i="18"/>
  <c r="AI72" i="18"/>
  <c r="AI68" i="18"/>
  <c r="AI64" i="18"/>
  <c r="AI60" i="18"/>
  <c r="AI56" i="18"/>
  <c r="AI52" i="18"/>
  <c r="AI48" i="18"/>
  <c r="AI44" i="18"/>
  <c r="AI40" i="18"/>
  <c r="AI36" i="18"/>
  <c r="AI32" i="18"/>
  <c r="AI28" i="18"/>
  <c r="AI24" i="18"/>
  <c r="AI20" i="18"/>
  <c r="AI16" i="18"/>
  <c r="Y88" i="14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113" i="24"/>
  <c r="U114" i="24"/>
  <c r="U115" i="24"/>
  <c r="U116" i="24"/>
  <c r="U117" i="24"/>
  <c r="U118" i="24"/>
  <c r="U119" i="24"/>
  <c r="U120" i="24"/>
  <c r="U121" i="24"/>
  <c r="U122" i="24"/>
  <c r="U123" i="24"/>
  <c r="U124" i="24"/>
  <c r="U125" i="24"/>
  <c r="U126" i="24"/>
  <c r="U127" i="24"/>
  <c r="U128" i="24"/>
  <c r="U129" i="24"/>
  <c r="U130" i="24"/>
  <c r="U131" i="24"/>
  <c r="U132" i="24"/>
  <c r="U133" i="24"/>
  <c r="U134" i="24"/>
  <c r="U135" i="24"/>
  <c r="U136" i="24"/>
  <c r="U137" i="24"/>
  <c r="U138" i="24"/>
  <c r="U139" i="24"/>
  <c r="U140" i="24"/>
  <c r="U141" i="24"/>
  <c r="U142" i="24"/>
  <c r="U143" i="24"/>
  <c r="U144" i="24"/>
  <c r="U145" i="24"/>
  <c r="U146" i="24"/>
  <c r="U147" i="24"/>
  <c r="U148" i="24"/>
  <c r="U149" i="24"/>
  <c r="U150" i="24"/>
  <c r="U151" i="24"/>
  <c r="U152" i="24"/>
  <c r="U153" i="24"/>
  <c r="U154" i="24"/>
  <c r="U155" i="24"/>
  <c r="U156" i="24"/>
  <c r="U157" i="24"/>
  <c r="U158" i="24"/>
  <c r="U159" i="24"/>
  <c r="U160" i="24"/>
  <c r="U161" i="24"/>
  <c r="U162" i="24"/>
  <c r="U163" i="24"/>
  <c r="U164" i="24"/>
  <c r="U165" i="24"/>
  <c r="U166" i="24"/>
  <c r="U167" i="24"/>
  <c r="U168" i="24"/>
  <c r="U169" i="24"/>
  <c r="U170" i="24"/>
  <c r="U171" i="24"/>
  <c r="U172" i="24"/>
  <c r="U173" i="24"/>
  <c r="U174" i="24"/>
  <c r="U175" i="24"/>
  <c r="U176" i="24"/>
  <c r="U177" i="24"/>
  <c r="U178" i="24"/>
  <c r="U179" i="24"/>
  <c r="U180" i="24"/>
  <c r="U181" i="24"/>
  <c r="U182" i="24"/>
  <c r="U183" i="24"/>
  <c r="U184" i="24"/>
  <c r="U185" i="24"/>
  <c r="U186" i="24"/>
  <c r="U187" i="24"/>
  <c r="U188" i="24"/>
  <c r="U189" i="24"/>
  <c r="U190" i="24"/>
  <c r="U191" i="24"/>
  <c r="U192" i="24"/>
  <c r="U193" i="24"/>
  <c r="U194" i="24"/>
  <c r="U195" i="24"/>
  <c r="U196" i="24"/>
  <c r="U197" i="24"/>
  <c r="U198" i="24"/>
  <c r="U199" i="24"/>
  <c r="U200" i="24"/>
  <c r="U201" i="24"/>
  <c r="U202" i="24"/>
  <c r="U203" i="24"/>
  <c r="U204" i="24"/>
  <c r="U205" i="24"/>
  <c r="U206" i="24"/>
  <c r="U207" i="24"/>
  <c r="U208" i="24"/>
  <c r="U209" i="24"/>
  <c r="U210" i="24"/>
  <c r="U211" i="24"/>
  <c r="U212" i="24"/>
  <c r="U213" i="24"/>
  <c r="U214" i="24"/>
  <c r="U215" i="24"/>
  <c r="U216" i="24"/>
  <c r="U217" i="24"/>
  <c r="U218" i="24"/>
  <c r="U219" i="24"/>
  <c r="U220" i="24"/>
  <c r="U221" i="24"/>
  <c r="U222" i="24"/>
  <c r="U223" i="24"/>
  <c r="U224" i="24"/>
  <c r="U225" i="24"/>
  <c r="U226" i="24"/>
  <c r="U227" i="24"/>
  <c r="U228" i="24"/>
  <c r="U229" i="24"/>
  <c r="U230" i="24"/>
  <c r="U231" i="24"/>
  <c r="U232" i="24"/>
  <c r="U233" i="24"/>
  <c r="U234" i="24"/>
  <c r="U235" i="24"/>
  <c r="U236" i="24"/>
  <c r="U237" i="24"/>
  <c r="U238" i="24"/>
  <c r="U239" i="24"/>
  <c r="U240" i="24"/>
  <c r="U241" i="24"/>
  <c r="U242" i="24"/>
  <c r="U243" i="24"/>
  <c r="U244" i="24"/>
  <c r="U245" i="24"/>
  <c r="U246" i="24"/>
  <c r="U247" i="24"/>
  <c r="U248" i="24"/>
  <c r="U249" i="24"/>
  <c r="U250" i="24"/>
  <c r="U251" i="24"/>
  <c r="U252" i="24"/>
  <c r="U253" i="24"/>
  <c r="U254" i="24"/>
  <c r="U255" i="24"/>
  <c r="U256" i="24"/>
  <c r="U257" i="24"/>
  <c r="U258" i="24"/>
  <c r="U259" i="24"/>
  <c r="U260" i="24"/>
  <c r="U261" i="24"/>
  <c r="U262" i="24"/>
  <c r="U263" i="24"/>
  <c r="U264" i="24"/>
  <c r="U265" i="24"/>
  <c r="U266" i="24"/>
  <c r="U267" i="24"/>
  <c r="U268" i="24"/>
  <c r="U269" i="24"/>
  <c r="U270" i="24"/>
  <c r="U271" i="24"/>
  <c r="U272" i="24"/>
  <c r="U273" i="24"/>
  <c r="U274" i="24"/>
  <c r="U275" i="24"/>
  <c r="U276" i="24"/>
  <c r="U277" i="24"/>
  <c r="U278" i="24"/>
  <c r="U279" i="24"/>
  <c r="U280" i="24"/>
  <c r="U281" i="24"/>
  <c r="U282" i="24"/>
  <c r="U283" i="24"/>
  <c r="U284" i="24"/>
  <c r="U285" i="24"/>
  <c r="S285" i="17" l="1"/>
  <c r="R285" i="17" s="1"/>
  <c r="T285" i="17"/>
  <c r="AC285" i="18"/>
  <c r="AA39" i="8" l="1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X87" i="18" l="1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5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AA285" i="25" l="1"/>
  <c r="E285" i="25"/>
  <c r="AA284" i="25"/>
  <c r="E284" i="25"/>
  <c r="AA283" i="25"/>
  <c r="E283" i="25"/>
  <c r="AA282" i="25"/>
  <c r="E282" i="25"/>
  <c r="AA281" i="25"/>
  <c r="E281" i="25"/>
  <c r="AA280" i="25"/>
  <c r="E280" i="25"/>
  <c r="AA279" i="25"/>
  <c r="E279" i="25"/>
  <c r="AA278" i="25"/>
  <c r="E278" i="25"/>
  <c r="AA277" i="25"/>
  <c r="E277" i="25"/>
  <c r="AA276" i="25"/>
  <c r="E276" i="25"/>
  <c r="AA275" i="25"/>
  <c r="E275" i="25"/>
  <c r="AA274" i="25"/>
  <c r="E274" i="25"/>
  <c r="AA273" i="25"/>
  <c r="E273" i="25"/>
  <c r="AA272" i="25"/>
  <c r="E272" i="25"/>
  <c r="AA271" i="25"/>
  <c r="E271" i="25"/>
  <c r="AA270" i="25"/>
  <c r="E270" i="25"/>
  <c r="AA269" i="25"/>
  <c r="E269" i="25"/>
  <c r="AA268" i="25"/>
  <c r="E268" i="25"/>
  <c r="AA267" i="25"/>
  <c r="E267" i="25"/>
  <c r="AA266" i="25"/>
  <c r="E266" i="25"/>
  <c r="AA265" i="25"/>
  <c r="E265" i="25"/>
  <c r="AA264" i="25"/>
  <c r="E264" i="25"/>
  <c r="AA263" i="25"/>
  <c r="E263" i="25"/>
  <c r="AA262" i="25"/>
  <c r="E262" i="25"/>
  <c r="AA261" i="25"/>
  <c r="E261" i="25"/>
  <c r="AA260" i="25"/>
  <c r="E260" i="25"/>
  <c r="AA259" i="25"/>
  <c r="E259" i="25"/>
  <c r="AA258" i="25"/>
  <c r="E258" i="25"/>
  <c r="AA257" i="25"/>
  <c r="E257" i="25"/>
  <c r="AA256" i="25"/>
  <c r="E256" i="25"/>
  <c r="AA255" i="25"/>
  <c r="E255" i="25"/>
  <c r="AA254" i="25"/>
  <c r="E254" i="25"/>
  <c r="AA253" i="25"/>
  <c r="E253" i="25"/>
  <c r="AA252" i="25"/>
  <c r="E252" i="25"/>
  <c r="AA251" i="25"/>
  <c r="E251" i="25"/>
  <c r="AA250" i="25"/>
  <c r="E250" i="25"/>
  <c r="AA249" i="25"/>
  <c r="E249" i="25"/>
  <c r="AA248" i="25"/>
  <c r="E248" i="25"/>
  <c r="AA247" i="25"/>
  <c r="E247" i="25"/>
  <c r="AA246" i="25"/>
  <c r="E246" i="25"/>
  <c r="AA245" i="25"/>
  <c r="E245" i="25"/>
  <c r="AA244" i="25"/>
  <c r="E244" i="25"/>
  <c r="AA243" i="25"/>
  <c r="E243" i="25"/>
  <c r="U242" i="25"/>
  <c r="AA242" i="25"/>
  <c r="E242" i="25"/>
  <c r="U241" i="25"/>
  <c r="AA241" i="25"/>
  <c r="E241" i="25"/>
  <c r="U240" i="25"/>
  <c r="AA240" i="25"/>
  <c r="E240" i="25"/>
  <c r="U239" i="25"/>
  <c r="AA239" i="25"/>
  <c r="E239" i="25"/>
  <c r="U238" i="25"/>
  <c r="AA238" i="25"/>
  <c r="E238" i="25"/>
  <c r="U237" i="25"/>
  <c r="AA237" i="25"/>
  <c r="E237" i="25"/>
  <c r="U236" i="25"/>
  <c r="AA236" i="25"/>
  <c r="E236" i="25"/>
  <c r="U235" i="25"/>
  <c r="AA235" i="25"/>
  <c r="E235" i="25"/>
  <c r="U234" i="25"/>
  <c r="AA234" i="25"/>
  <c r="E234" i="25"/>
  <c r="U233" i="25"/>
  <c r="AA233" i="25"/>
  <c r="E233" i="25"/>
  <c r="U232" i="25"/>
  <c r="AA232" i="25"/>
  <c r="E232" i="25"/>
  <c r="U231" i="25"/>
  <c r="AA231" i="25"/>
  <c r="E231" i="25"/>
  <c r="U230" i="25"/>
  <c r="AA230" i="25"/>
  <c r="E230" i="25"/>
  <c r="U229" i="25"/>
  <c r="AA229" i="25"/>
  <c r="E229" i="25"/>
  <c r="U228" i="25"/>
  <c r="AA228" i="25"/>
  <c r="E228" i="25"/>
  <c r="U227" i="25"/>
  <c r="AA227" i="25"/>
  <c r="E227" i="25"/>
  <c r="U226" i="25"/>
  <c r="AA226" i="25"/>
  <c r="E226" i="25"/>
  <c r="U225" i="25"/>
  <c r="AA225" i="25"/>
  <c r="E225" i="25"/>
  <c r="U224" i="25"/>
  <c r="AA224" i="25"/>
  <c r="E224" i="25"/>
  <c r="U223" i="25"/>
  <c r="AA223" i="25"/>
  <c r="E223" i="25"/>
  <c r="U222" i="25"/>
  <c r="AA222" i="25"/>
  <c r="E222" i="25"/>
  <c r="U221" i="25"/>
  <c r="AA221" i="25"/>
  <c r="E221" i="25"/>
  <c r="U220" i="25"/>
  <c r="AA220" i="25"/>
  <c r="E220" i="25"/>
  <c r="U219" i="25"/>
  <c r="AA219" i="25"/>
  <c r="E219" i="25"/>
  <c r="U218" i="25"/>
  <c r="AA218" i="25"/>
  <c r="E218" i="25"/>
  <c r="U217" i="25"/>
  <c r="AA217" i="25"/>
  <c r="E217" i="25"/>
  <c r="U216" i="25"/>
  <c r="AA216" i="25"/>
  <c r="E216" i="25"/>
  <c r="U215" i="25"/>
  <c r="AA215" i="25"/>
  <c r="E215" i="25"/>
  <c r="U214" i="25"/>
  <c r="AA214" i="25"/>
  <c r="E214" i="25"/>
  <c r="U213" i="25"/>
  <c r="AA213" i="25"/>
  <c r="E213" i="25"/>
  <c r="U212" i="25"/>
  <c r="AA212" i="25"/>
  <c r="E212" i="25"/>
  <c r="U211" i="25"/>
  <c r="AA211" i="25"/>
  <c r="E211" i="25"/>
  <c r="U210" i="25"/>
  <c r="AA210" i="25"/>
  <c r="E210" i="25"/>
  <c r="U209" i="25"/>
  <c r="AA209" i="25"/>
  <c r="E209" i="25"/>
  <c r="U208" i="25"/>
  <c r="AA208" i="25"/>
  <c r="E208" i="25"/>
  <c r="U207" i="25"/>
  <c r="AA207" i="25"/>
  <c r="E207" i="25"/>
  <c r="U206" i="25"/>
  <c r="AA206" i="25"/>
  <c r="E206" i="25"/>
  <c r="U205" i="25"/>
  <c r="AA205" i="25"/>
  <c r="E205" i="25"/>
  <c r="U204" i="25"/>
  <c r="AA204" i="25"/>
  <c r="E204" i="25"/>
  <c r="U203" i="25"/>
  <c r="AA203" i="25"/>
  <c r="E203" i="25"/>
  <c r="U202" i="25"/>
  <c r="AA202" i="25"/>
  <c r="E202" i="25"/>
  <c r="U201" i="25"/>
  <c r="AA201" i="25"/>
  <c r="E201" i="25"/>
  <c r="U200" i="25"/>
  <c r="AA200" i="25"/>
  <c r="E200" i="25"/>
  <c r="U199" i="25"/>
  <c r="AA199" i="25"/>
  <c r="E199" i="25"/>
  <c r="U198" i="25"/>
  <c r="AA198" i="25"/>
  <c r="E198" i="25"/>
  <c r="U197" i="25"/>
  <c r="AA197" i="25"/>
  <c r="E197" i="25"/>
  <c r="U196" i="25"/>
  <c r="AA196" i="25"/>
  <c r="E196" i="25"/>
  <c r="U195" i="25"/>
  <c r="AA195" i="25"/>
  <c r="E195" i="25"/>
  <c r="U194" i="25"/>
  <c r="AA194" i="25"/>
  <c r="E194" i="25"/>
  <c r="U193" i="25"/>
  <c r="AA193" i="25"/>
  <c r="E193" i="25"/>
  <c r="U192" i="25"/>
  <c r="AA192" i="25"/>
  <c r="E192" i="25"/>
  <c r="U191" i="25"/>
  <c r="AA191" i="25"/>
  <c r="E191" i="25"/>
  <c r="U190" i="25"/>
  <c r="AA190" i="25"/>
  <c r="E190" i="25"/>
  <c r="U189" i="25"/>
  <c r="AA189" i="25"/>
  <c r="E189" i="25"/>
  <c r="U188" i="25"/>
  <c r="AA188" i="25"/>
  <c r="E188" i="25"/>
  <c r="U187" i="25"/>
  <c r="AA187" i="25"/>
  <c r="E187" i="25"/>
  <c r="U186" i="25"/>
  <c r="AA186" i="25"/>
  <c r="E186" i="25"/>
  <c r="U185" i="25"/>
  <c r="AA185" i="25"/>
  <c r="E185" i="25"/>
  <c r="U184" i="25"/>
  <c r="AA184" i="25"/>
  <c r="E184" i="25"/>
  <c r="U183" i="25"/>
  <c r="AA183" i="25"/>
  <c r="E183" i="25"/>
  <c r="U182" i="25"/>
  <c r="AA182" i="25"/>
  <c r="E182" i="25"/>
  <c r="U181" i="25"/>
  <c r="AA181" i="25"/>
  <c r="E181" i="25"/>
  <c r="U180" i="25"/>
  <c r="AA180" i="25"/>
  <c r="E180" i="25"/>
  <c r="U179" i="25"/>
  <c r="AA179" i="25"/>
  <c r="E179" i="25"/>
  <c r="U178" i="25"/>
  <c r="AA178" i="25"/>
  <c r="E178" i="25"/>
  <c r="U177" i="25"/>
  <c r="AA177" i="25"/>
  <c r="E177" i="25"/>
  <c r="U176" i="25"/>
  <c r="AA176" i="25"/>
  <c r="E176" i="25"/>
  <c r="U175" i="25"/>
  <c r="AA175" i="25"/>
  <c r="E175" i="25"/>
  <c r="U174" i="25"/>
  <c r="AA174" i="25"/>
  <c r="E174" i="25"/>
  <c r="U173" i="25"/>
  <c r="AA173" i="25"/>
  <c r="E173" i="25"/>
  <c r="U172" i="25"/>
  <c r="AA172" i="25"/>
  <c r="E172" i="25"/>
  <c r="U171" i="25"/>
  <c r="AA171" i="25"/>
  <c r="E171" i="25"/>
  <c r="U170" i="25"/>
  <c r="AA170" i="25"/>
  <c r="E170" i="25"/>
  <c r="U169" i="25"/>
  <c r="AA169" i="25"/>
  <c r="E169" i="25"/>
  <c r="U168" i="25"/>
  <c r="AA168" i="25"/>
  <c r="E168" i="25"/>
  <c r="U167" i="25"/>
  <c r="AA167" i="25"/>
  <c r="E167" i="25"/>
  <c r="U166" i="25"/>
  <c r="AA166" i="25"/>
  <c r="E166" i="25"/>
  <c r="U165" i="25"/>
  <c r="AA165" i="25"/>
  <c r="E165" i="25"/>
  <c r="U164" i="25"/>
  <c r="AA164" i="25"/>
  <c r="E164" i="25"/>
  <c r="U163" i="25"/>
  <c r="AA163" i="25"/>
  <c r="E163" i="25"/>
  <c r="U162" i="25"/>
  <c r="AA162" i="25"/>
  <c r="E162" i="25"/>
  <c r="U161" i="25"/>
  <c r="AA161" i="25"/>
  <c r="E161" i="25"/>
  <c r="U160" i="25"/>
  <c r="AA160" i="25"/>
  <c r="E160" i="25"/>
  <c r="U159" i="25"/>
  <c r="AA159" i="25"/>
  <c r="E159" i="25"/>
  <c r="U158" i="25"/>
  <c r="AA158" i="25"/>
  <c r="E158" i="25"/>
  <c r="U157" i="25"/>
  <c r="AA157" i="25"/>
  <c r="E157" i="25"/>
  <c r="U156" i="25"/>
  <c r="AA156" i="25"/>
  <c r="E156" i="25"/>
  <c r="U155" i="25"/>
  <c r="AA155" i="25"/>
  <c r="E155" i="25"/>
  <c r="U154" i="25"/>
  <c r="AA154" i="25"/>
  <c r="E154" i="25"/>
  <c r="U153" i="25"/>
  <c r="AA153" i="25"/>
  <c r="E153" i="25"/>
  <c r="U152" i="25"/>
  <c r="AA152" i="25"/>
  <c r="E152" i="25"/>
  <c r="U151" i="25"/>
  <c r="AA151" i="25"/>
  <c r="E151" i="25"/>
  <c r="U150" i="25"/>
  <c r="AA150" i="25"/>
  <c r="E150" i="25"/>
  <c r="U149" i="25"/>
  <c r="AA149" i="25"/>
  <c r="E149" i="25"/>
  <c r="U148" i="25"/>
  <c r="AA148" i="25"/>
  <c r="E148" i="25"/>
  <c r="U147" i="25"/>
  <c r="AA147" i="25"/>
  <c r="E147" i="25"/>
  <c r="U146" i="25"/>
  <c r="AA146" i="25"/>
  <c r="E146" i="25"/>
  <c r="U145" i="25"/>
  <c r="AA145" i="25"/>
  <c r="E145" i="25"/>
  <c r="U144" i="25"/>
  <c r="AA144" i="25"/>
  <c r="E144" i="25"/>
  <c r="U143" i="25"/>
  <c r="AA143" i="25"/>
  <c r="E143" i="25"/>
  <c r="U142" i="25"/>
  <c r="AA142" i="25"/>
  <c r="E142" i="25"/>
  <c r="U141" i="25"/>
  <c r="AA141" i="25"/>
  <c r="E141" i="25"/>
  <c r="U140" i="25"/>
  <c r="AA140" i="25"/>
  <c r="E140" i="25"/>
  <c r="U139" i="25"/>
  <c r="AA139" i="25"/>
  <c r="E139" i="25"/>
  <c r="U138" i="25"/>
  <c r="AA138" i="25"/>
  <c r="E138" i="25"/>
  <c r="U137" i="25"/>
  <c r="AA137" i="25"/>
  <c r="E137" i="25"/>
  <c r="U136" i="25"/>
  <c r="AA136" i="25"/>
  <c r="E136" i="25"/>
  <c r="U135" i="25"/>
  <c r="AA135" i="25"/>
  <c r="E135" i="25"/>
  <c r="U134" i="25"/>
  <c r="AA134" i="25"/>
  <c r="E134" i="25"/>
  <c r="U133" i="25"/>
  <c r="AA133" i="25"/>
  <c r="E133" i="25"/>
  <c r="U132" i="25"/>
  <c r="AA132" i="25"/>
  <c r="E132" i="25"/>
  <c r="U131" i="25"/>
  <c r="AA131" i="25"/>
  <c r="E131" i="25"/>
  <c r="U130" i="25"/>
  <c r="AA130" i="25"/>
  <c r="E130" i="25"/>
  <c r="U129" i="25"/>
  <c r="AA129" i="25"/>
  <c r="E129" i="25"/>
  <c r="U128" i="25"/>
  <c r="AA128" i="25"/>
  <c r="E128" i="25"/>
  <c r="U127" i="25"/>
  <c r="AA127" i="25"/>
  <c r="E127" i="25"/>
  <c r="U126" i="25"/>
  <c r="AA126" i="25"/>
  <c r="E126" i="25"/>
  <c r="U125" i="25"/>
  <c r="AA125" i="25"/>
  <c r="E125" i="25"/>
  <c r="U124" i="25"/>
  <c r="AA124" i="25"/>
  <c r="E124" i="25"/>
  <c r="U123" i="25"/>
  <c r="AA123" i="25"/>
  <c r="E123" i="25"/>
  <c r="U122" i="25"/>
  <c r="AA122" i="25"/>
  <c r="E122" i="25"/>
  <c r="U121" i="25"/>
  <c r="AA121" i="25"/>
  <c r="E121" i="25"/>
  <c r="U120" i="25"/>
  <c r="AA120" i="25"/>
  <c r="E120" i="25"/>
  <c r="U119" i="25"/>
  <c r="AA119" i="25"/>
  <c r="E119" i="25"/>
  <c r="U118" i="25"/>
  <c r="AA118" i="25"/>
  <c r="E118" i="25"/>
  <c r="U117" i="25"/>
  <c r="AA117" i="25"/>
  <c r="E117" i="25"/>
  <c r="U116" i="25"/>
  <c r="AA116" i="25"/>
  <c r="E116" i="25"/>
  <c r="U115" i="25"/>
  <c r="AA115" i="25"/>
  <c r="E115" i="25"/>
  <c r="U114" i="25"/>
  <c r="AA114" i="25"/>
  <c r="E114" i="25"/>
  <c r="U113" i="25"/>
  <c r="AA113" i="25"/>
  <c r="E113" i="25"/>
  <c r="U112" i="25"/>
  <c r="AA112" i="25"/>
  <c r="E112" i="25"/>
  <c r="U111" i="25"/>
  <c r="AA111" i="25"/>
  <c r="E111" i="25"/>
  <c r="U110" i="25"/>
  <c r="AA110" i="25"/>
  <c r="E110" i="25"/>
  <c r="U109" i="25"/>
  <c r="AA109" i="25"/>
  <c r="E109" i="25"/>
  <c r="U108" i="25"/>
  <c r="AA108" i="25"/>
  <c r="E108" i="25"/>
  <c r="U107" i="25"/>
  <c r="AA107" i="25"/>
  <c r="E107" i="25"/>
  <c r="U106" i="25"/>
  <c r="AA106" i="25"/>
  <c r="E106" i="25"/>
  <c r="U105" i="25"/>
  <c r="AA105" i="25"/>
  <c r="E105" i="25"/>
  <c r="U104" i="25"/>
  <c r="AA104" i="25"/>
  <c r="E104" i="25"/>
  <c r="U103" i="25"/>
  <c r="AA103" i="25"/>
  <c r="E103" i="25"/>
  <c r="U102" i="25"/>
  <c r="AA102" i="25"/>
  <c r="E102" i="25"/>
  <c r="U101" i="25"/>
  <c r="AA101" i="25"/>
  <c r="E101" i="25"/>
  <c r="U100" i="25"/>
  <c r="AA100" i="25"/>
  <c r="E100" i="25"/>
  <c r="U99" i="25"/>
  <c r="AA99" i="25"/>
  <c r="E99" i="25"/>
  <c r="U98" i="25"/>
  <c r="AA98" i="25"/>
  <c r="E98" i="25"/>
  <c r="U97" i="25"/>
  <c r="AA97" i="25"/>
  <c r="E97" i="25"/>
  <c r="U96" i="25"/>
  <c r="AA96" i="25"/>
  <c r="E96" i="25"/>
  <c r="U95" i="25"/>
  <c r="AA95" i="25"/>
  <c r="E95" i="25"/>
  <c r="U94" i="25"/>
  <c r="AA94" i="25"/>
  <c r="E94" i="25"/>
  <c r="U93" i="25"/>
  <c r="AA93" i="25"/>
  <c r="E93" i="25"/>
  <c r="U92" i="25"/>
  <c r="AA92" i="25"/>
  <c r="E92" i="25"/>
  <c r="U91" i="25"/>
  <c r="AA91" i="25"/>
  <c r="E91" i="25"/>
  <c r="U90" i="25"/>
  <c r="AA90" i="25"/>
  <c r="E90" i="25"/>
  <c r="U89" i="25"/>
  <c r="AA89" i="25"/>
  <c r="E89" i="25"/>
  <c r="U88" i="25"/>
  <c r="AA88" i="25"/>
  <c r="E88" i="25"/>
  <c r="U87" i="25"/>
  <c r="AA87" i="25"/>
  <c r="E87" i="25"/>
  <c r="U86" i="25"/>
  <c r="AA86" i="25"/>
  <c r="E86" i="25"/>
  <c r="U85" i="25"/>
  <c r="AA85" i="25"/>
  <c r="E85" i="25"/>
  <c r="U84" i="25"/>
  <c r="AA84" i="25"/>
  <c r="E84" i="25"/>
  <c r="U83" i="25"/>
  <c r="AA83" i="25"/>
  <c r="E83" i="25"/>
  <c r="U82" i="25"/>
  <c r="AA82" i="25"/>
  <c r="E82" i="25"/>
  <c r="U81" i="25"/>
  <c r="AA81" i="25"/>
  <c r="E81" i="25"/>
  <c r="U80" i="25"/>
  <c r="AA80" i="25"/>
  <c r="E80" i="25"/>
  <c r="U79" i="25"/>
  <c r="AA79" i="25"/>
  <c r="E79" i="25"/>
  <c r="U78" i="25"/>
  <c r="AA78" i="25"/>
  <c r="E78" i="25"/>
  <c r="U77" i="25"/>
  <c r="AA77" i="25"/>
  <c r="E77" i="25"/>
  <c r="U76" i="25"/>
  <c r="AA76" i="25"/>
  <c r="E76" i="25"/>
  <c r="U75" i="25"/>
  <c r="AA75" i="25"/>
  <c r="E75" i="25"/>
  <c r="U74" i="25"/>
  <c r="AA74" i="25"/>
  <c r="E74" i="25"/>
  <c r="U73" i="25"/>
  <c r="AA73" i="25"/>
  <c r="E73" i="25"/>
  <c r="U72" i="25"/>
  <c r="AA72" i="25"/>
  <c r="E72" i="25"/>
  <c r="U71" i="25"/>
  <c r="AA71" i="25"/>
  <c r="E71" i="25"/>
  <c r="U70" i="25"/>
  <c r="AA70" i="25"/>
  <c r="E70" i="25"/>
  <c r="U69" i="25"/>
  <c r="AA69" i="25"/>
  <c r="E69" i="25"/>
  <c r="U68" i="25"/>
  <c r="AA68" i="25"/>
  <c r="E68" i="25"/>
  <c r="U67" i="25"/>
  <c r="AA67" i="25"/>
  <c r="E67" i="25"/>
  <c r="U66" i="25"/>
  <c r="AA66" i="25"/>
  <c r="E66" i="25"/>
  <c r="U65" i="25"/>
  <c r="AA65" i="25"/>
  <c r="E65" i="25"/>
  <c r="U64" i="25"/>
  <c r="AA64" i="25"/>
  <c r="E64" i="25"/>
  <c r="U63" i="25"/>
  <c r="AA63" i="25"/>
  <c r="E63" i="25"/>
  <c r="U62" i="25"/>
  <c r="AA62" i="25"/>
  <c r="E62" i="25"/>
  <c r="U61" i="25"/>
  <c r="AA61" i="25"/>
  <c r="E61" i="25"/>
  <c r="U60" i="25"/>
  <c r="AA60" i="25"/>
  <c r="E60" i="25"/>
  <c r="U59" i="25"/>
  <c r="AA59" i="25"/>
  <c r="E59" i="25"/>
  <c r="U58" i="25"/>
  <c r="AA58" i="25"/>
  <c r="E58" i="25"/>
  <c r="U57" i="25"/>
  <c r="AA57" i="25"/>
  <c r="E57" i="25"/>
  <c r="U56" i="25"/>
  <c r="AA56" i="25"/>
  <c r="E56" i="25"/>
  <c r="U55" i="25"/>
  <c r="AA55" i="25"/>
  <c r="E55" i="25"/>
  <c r="U54" i="25"/>
  <c r="AA54" i="25"/>
  <c r="E54" i="25"/>
  <c r="U53" i="25"/>
  <c r="AA53" i="25"/>
  <c r="E53" i="25"/>
  <c r="U52" i="25"/>
  <c r="AA52" i="25"/>
  <c r="E52" i="25"/>
  <c r="U51" i="25"/>
  <c r="AA51" i="25"/>
  <c r="E51" i="25"/>
  <c r="U50" i="25"/>
  <c r="AA50" i="25"/>
  <c r="E50" i="25"/>
  <c r="U49" i="25"/>
  <c r="AA49" i="25"/>
  <c r="E49" i="25"/>
  <c r="U48" i="25"/>
  <c r="AA48" i="25"/>
  <c r="E48" i="25"/>
  <c r="U47" i="25"/>
  <c r="AA47" i="25"/>
  <c r="E47" i="25"/>
  <c r="U46" i="25"/>
  <c r="AA46" i="25"/>
  <c r="E46" i="25"/>
  <c r="U45" i="25"/>
  <c r="AA45" i="25"/>
  <c r="E45" i="25"/>
  <c r="U44" i="25"/>
  <c r="AA44" i="25"/>
  <c r="E44" i="25"/>
  <c r="U43" i="25"/>
  <c r="AA43" i="25"/>
  <c r="E43" i="25"/>
  <c r="U42" i="25"/>
  <c r="AA42" i="25"/>
  <c r="E42" i="25"/>
  <c r="U41" i="25"/>
  <c r="AA41" i="25"/>
  <c r="E41" i="25"/>
  <c r="U40" i="25"/>
  <c r="AA40" i="25"/>
  <c r="E40" i="25"/>
  <c r="U39" i="25"/>
  <c r="AA39" i="25"/>
  <c r="E39" i="25"/>
  <c r="U38" i="25"/>
  <c r="AA38" i="25"/>
  <c r="E38" i="25"/>
  <c r="U37" i="25"/>
  <c r="AA37" i="25"/>
  <c r="E37" i="25"/>
  <c r="U36" i="25"/>
  <c r="AA36" i="25"/>
  <c r="E36" i="25"/>
  <c r="U35" i="25"/>
  <c r="AA35" i="25"/>
  <c r="E35" i="25"/>
  <c r="U34" i="25"/>
  <c r="AA34" i="25"/>
  <c r="E34" i="25"/>
  <c r="U33" i="25"/>
  <c r="AA33" i="25"/>
  <c r="E33" i="25"/>
  <c r="U32" i="25"/>
  <c r="AA32" i="25"/>
  <c r="E32" i="25"/>
  <c r="U31" i="25"/>
  <c r="AA31" i="25"/>
  <c r="E31" i="25"/>
  <c r="U30" i="25"/>
  <c r="AA30" i="25"/>
  <c r="E30" i="25"/>
  <c r="U29" i="25"/>
  <c r="AA29" i="25"/>
  <c r="E29" i="25"/>
  <c r="U28" i="25"/>
  <c r="AA28" i="25"/>
  <c r="E28" i="25"/>
  <c r="U27" i="25"/>
  <c r="AA27" i="25"/>
  <c r="E27" i="25"/>
  <c r="U26" i="25"/>
  <c r="AA26" i="25"/>
  <c r="E26" i="25"/>
  <c r="U25" i="25"/>
  <c r="AA25" i="25"/>
  <c r="E25" i="25"/>
  <c r="U24" i="25"/>
  <c r="AA24" i="25"/>
  <c r="E24" i="25"/>
  <c r="U23" i="25"/>
  <c r="AA23" i="25"/>
  <c r="E23" i="25"/>
  <c r="U22" i="25"/>
  <c r="AA22" i="25"/>
  <c r="E22" i="25"/>
  <c r="U21" i="25"/>
  <c r="AA21" i="25"/>
  <c r="E21" i="25"/>
  <c r="U20" i="25"/>
  <c r="AA20" i="25"/>
  <c r="E20" i="25"/>
  <c r="U19" i="25"/>
  <c r="AA19" i="25"/>
  <c r="E19" i="25"/>
  <c r="U18" i="25"/>
  <c r="AA18" i="25"/>
  <c r="E18" i="25"/>
  <c r="U17" i="25"/>
  <c r="AA17" i="25"/>
  <c r="E17" i="25"/>
  <c r="U16" i="25"/>
  <c r="AA16" i="25"/>
  <c r="E16" i="25"/>
  <c r="U15" i="25"/>
  <c r="AA15" i="25"/>
  <c r="E15" i="25"/>
  <c r="U14" i="25"/>
  <c r="AA14" i="25"/>
  <c r="E14" i="25"/>
  <c r="U13" i="25"/>
  <c r="AA13" i="25"/>
  <c r="E13" i="25"/>
  <c r="U12" i="25"/>
  <c r="AA12" i="25"/>
  <c r="E12" i="25"/>
  <c r="U11" i="25"/>
  <c r="AA11" i="25"/>
  <c r="E11" i="25"/>
  <c r="U10" i="25"/>
  <c r="AA10" i="25"/>
  <c r="E10" i="25"/>
  <c r="U9" i="25"/>
  <c r="AA9" i="25"/>
  <c r="E9" i="25"/>
  <c r="U8" i="25"/>
  <c r="AA8" i="25"/>
  <c r="E8" i="25"/>
  <c r="U7" i="25"/>
  <c r="AA7" i="25"/>
  <c r="E7" i="25"/>
  <c r="U6" i="25"/>
  <c r="AA6" i="25"/>
  <c r="E6" i="25"/>
  <c r="E285" i="24" l="1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O242" i="24"/>
  <c r="E242" i="24"/>
  <c r="O241" i="24"/>
  <c r="E241" i="24"/>
  <c r="O240" i="24"/>
  <c r="E240" i="24"/>
  <c r="O239" i="24"/>
  <c r="E239" i="24"/>
  <c r="O238" i="24"/>
  <c r="E238" i="24"/>
  <c r="O237" i="24"/>
  <c r="E237" i="24"/>
  <c r="O236" i="24"/>
  <c r="E236" i="24"/>
  <c r="O235" i="24"/>
  <c r="E235" i="24"/>
  <c r="O234" i="24"/>
  <c r="E234" i="24"/>
  <c r="O233" i="24"/>
  <c r="E233" i="24"/>
  <c r="O232" i="24"/>
  <c r="E232" i="24"/>
  <c r="O231" i="24"/>
  <c r="E231" i="24"/>
  <c r="O230" i="24"/>
  <c r="E230" i="24"/>
  <c r="O229" i="24"/>
  <c r="E229" i="24"/>
  <c r="O228" i="24"/>
  <c r="E228" i="24"/>
  <c r="O227" i="24"/>
  <c r="E227" i="24"/>
  <c r="O226" i="24"/>
  <c r="E226" i="24"/>
  <c r="O225" i="24"/>
  <c r="E225" i="24"/>
  <c r="O224" i="24"/>
  <c r="E224" i="24"/>
  <c r="O223" i="24"/>
  <c r="E223" i="24"/>
  <c r="O222" i="24"/>
  <c r="E222" i="24"/>
  <c r="O221" i="24"/>
  <c r="E221" i="24"/>
  <c r="O220" i="24"/>
  <c r="E220" i="24"/>
  <c r="O219" i="24"/>
  <c r="E219" i="24"/>
  <c r="O218" i="24"/>
  <c r="E218" i="24"/>
  <c r="O217" i="24"/>
  <c r="E217" i="24"/>
  <c r="O216" i="24"/>
  <c r="E216" i="24"/>
  <c r="O215" i="24"/>
  <c r="E215" i="24"/>
  <c r="O214" i="24"/>
  <c r="E214" i="24"/>
  <c r="O213" i="24"/>
  <c r="E213" i="24"/>
  <c r="O212" i="24"/>
  <c r="E212" i="24"/>
  <c r="O211" i="24"/>
  <c r="E211" i="24"/>
  <c r="O210" i="24"/>
  <c r="E210" i="24"/>
  <c r="O209" i="24"/>
  <c r="E209" i="24"/>
  <c r="O208" i="24"/>
  <c r="E208" i="24"/>
  <c r="O207" i="24"/>
  <c r="E207" i="24"/>
  <c r="O206" i="24"/>
  <c r="E206" i="24"/>
  <c r="O205" i="24"/>
  <c r="E205" i="24"/>
  <c r="O204" i="24"/>
  <c r="E204" i="24"/>
  <c r="O203" i="24"/>
  <c r="E203" i="24"/>
  <c r="O202" i="24"/>
  <c r="E202" i="24"/>
  <c r="O201" i="24"/>
  <c r="E201" i="24"/>
  <c r="O200" i="24"/>
  <c r="E200" i="24"/>
  <c r="O199" i="24"/>
  <c r="E199" i="24"/>
  <c r="O198" i="24"/>
  <c r="E198" i="24"/>
  <c r="O197" i="24"/>
  <c r="E197" i="24"/>
  <c r="O196" i="24"/>
  <c r="E196" i="24"/>
  <c r="O195" i="24"/>
  <c r="E195" i="24"/>
  <c r="O194" i="24"/>
  <c r="E194" i="24"/>
  <c r="O193" i="24"/>
  <c r="E193" i="24"/>
  <c r="O192" i="24"/>
  <c r="E192" i="24"/>
  <c r="O191" i="24"/>
  <c r="E191" i="24"/>
  <c r="O190" i="24"/>
  <c r="E190" i="24"/>
  <c r="O189" i="24"/>
  <c r="E189" i="24"/>
  <c r="O188" i="24"/>
  <c r="E188" i="24"/>
  <c r="O187" i="24"/>
  <c r="E187" i="24"/>
  <c r="O186" i="24"/>
  <c r="E186" i="24"/>
  <c r="O185" i="24"/>
  <c r="E185" i="24"/>
  <c r="O184" i="24"/>
  <c r="E184" i="24"/>
  <c r="O183" i="24"/>
  <c r="E183" i="24"/>
  <c r="O182" i="24"/>
  <c r="E182" i="24"/>
  <c r="O181" i="24"/>
  <c r="E181" i="24"/>
  <c r="O180" i="24"/>
  <c r="E180" i="24"/>
  <c r="O179" i="24"/>
  <c r="E179" i="24"/>
  <c r="O178" i="24"/>
  <c r="E178" i="24"/>
  <c r="O177" i="24"/>
  <c r="E177" i="24"/>
  <c r="O176" i="24"/>
  <c r="E176" i="24"/>
  <c r="O175" i="24"/>
  <c r="E175" i="24"/>
  <c r="O174" i="24"/>
  <c r="E174" i="24"/>
  <c r="O173" i="24"/>
  <c r="E173" i="24"/>
  <c r="O172" i="24"/>
  <c r="E172" i="24"/>
  <c r="O171" i="24"/>
  <c r="E171" i="24"/>
  <c r="O170" i="24"/>
  <c r="E170" i="24"/>
  <c r="O169" i="24"/>
  <c r="E169" i="24"/>
  <c r="O168" i="24"/>
  <c r="E168" i="24"/>
  <c r="O167" i="24"/>
  <c r="E167" i="24"/>
  <c r="O166" i="24"/>
  <c r="E166" i="24"/>
  <c r="O165" i="24"/>
  <c r="E165" i="24"/>
  <c r="O164" i="24"/>
  <c r="E164" i="24"/>
  <c r="O163" i="24"/>
  <c r="E163" i="24"/>
  <c r="O162" i="24"/>
  <c r="E162" i="24"/>
  <c r="O161" i="24"/>
  <c r="E161" i="24"/>
  <c r="O160" i="24"/>
  <c r="E160" i="24"/>
  <c r="O159" i="24"/>
  <c r="E159" i="24"/>
  <c r="O158" i="24"/>
  <c r="E158" i="24"/>
  <c r="O157" i="24"/>
  <c r="E157" i="24"/>
  <c r="O156" i="24"/>
  <c r="E156" i="24"/>
  <c r="O155" i="24"/>
  <c r="E155" i="24"/>
  <c r="O154" i="24"/>
  <c r="E154" i="24"/>
  <c r="O153" i="24"/>
  <c r="E153" i="24"/>
  <c r="O152" i="24"/>
  <c r="E152" i="24"/>
  <c r="O151" i="24"/>
  <c r="E151" i="24"/>
  <c r="O150" i="24"/>
  <c r="E150" i="24"/>
  <c r="O149" i="24"/>
  <c r="E149" i="24"/>
  <c r="O148" i="24"/>
  <c r="E148" i="24"/>
  <c r="O147" i="24"/>
  <c r="E147" i="24"/>
  <c r="O146" i="24"/>
  <c r="E146" i="24"/>
  <c r="O145" i="24"/>
  <c r="E145" i="24"/>
  <c r="O144" i="24"/>
  <c r="E144" i="24"/>
  <c r="O143" i="24"/>
  <c r="E143" i="24"/>
  <c r="O142" i="24"/>
  <c r="E142" i="24"/>
  <c r="O141" i="24"/>
  <c r="E141" i="24"/>
  <c r="O140" i="24"/>
  <c r="E140" i="24"/>
  <c r="O139" i="24"/>
  <c r="E139" i="24"/>
  <c r="O138" i="24"/>
  <c r="E138" i="24"/>
  <c r="O137" i="24"/>
  <c r="E137" i="24"/>
  <c r="O136" i="24"/>
  <c r="E136" i="24"/>
  <c r="O135" i="24"/>
  <c r="E135" i="24"/>
  <c r="O134" i="24"/>
  <c r="E134" i="24"/>
  <c r="O133" i="24"/>
  <c r="E133" i="24"/>
  <c r="O132" i="24"/>
  <c r="E132" i="24"/>
  <c r="O131" i="24"/>
  <c r="E131" i="24"/>
  <c r="O130" i="24"/>
  <c r="E130" i="24"/>
  <c r="O129" i="24"/>
  <c r="E129" i="24"/>
  <c r="O128" i="24"/>
  <c r="E128" i="24"/>
  <c r="O127" i="24"/>
  <c r="E127" i="24"/>
  <c r="O126" i="24"/>
  <c r="E126" i="24"/>
  <c r="O125" i="24"/>
  <c r="E125" i="24"/>
  <c r="O124" i="24"/>
  <c r="E124" i="24"/>
  <c r="O123" i="24"/>
  <c r="E123" i="24"/>
  <c r="O122" i="24"/>
  <c r="E122" i="24"/>
  <c r="O121" i="24"/>
  <c r="E121" i="24"/>
  <c r="O120" i="24"/>
  <c r="E120" i="24"/>
  <c r="O119" i="24"/>
  <c r="E119" i="24"/>
  <c r="O118" i="24"/>
  <c r="E118" i="24"/>
  <c r="O117" i="24"/>
  <c r="E117" i="24"/>
  <c r="O116" i="24"/>
  <c r="E116" i="24"/>
  <c r="O115" i="24"/>
  <c r="E115" i="24"/>
  <c r="O114" i="24"/>
  <c r="E114" i="24"/>
  <c r="O113" i="24"/>
  <c r="E113" i="24"/>
  <c r="O112" i="24"/>
  <c r="E112" i="24"/>
  <c r="O111" i="24"/>
  <c r="E111" i="24"/>
  <c r="O110" i="24"/>
  <c r="E110" i="24"/>
  <c r="O109" i="24"/>
  <c r="E109" i="24"/>
  <c r="O108" i="24"/>
  <c r="E108" i="24"/>
  <c r="O107" i="24"/>
  <c r="E107" i="24"/>
  <c r="O106" i="24"/>
  <c r="E106" i="24"/>
  <c r="O105" i="24"/>
  <c r="E105" i="24"/>
  <c r="O104" i="24"/>
  <c r="E104" i="24"/>
  <c r="O103" i="24"/>
  <c r="E103" i="24"/>
  <c r="O102" i="24"/>
  <c r="E102" i="24"/>
  <c r="O101" i="24"/>
  <c r="E101" i="24"/>
  <c r="O100" i="24"/>
  <c r="E100" i="24"/>
  <c r="O99" i="24"/>
  <c r="E99" i="24"/>
  <c r="O98" i="24"/>
  <c r="E98" i="24"/>
  <c r="O97" i="24"/>
  <c r="E97" i="24"/>
  <c r="O96" i="24"/>
  <c r="E96" i="24"/>
  <c r="O95" i="24"/>
  <c r="E95" i="24"/>
  <c r="O94" i="24"/>
  <c r="E94" i="24"/>
  <c r="O93" i="24"/>
  <c r="E93" i="24"/>
  <c r="O92" i="24"/>
  <c r="E92" i="24"/>
  <c r="O91" i="24"/>
  <c r="E91" i="24"/>
  <c r="O90" i="24"/>
  <c r="E90" i="24"/>
  <c r="O89" i="24"/>
  <c r="E89" i="24"/>
  <c r="O88" i="24"/>
  <c r="E88" i="24"/>
  <c r="O87" i="24"/>
  <c r="E87" i="24"/>
  <c r="O86" i="24"/>
  <c r="E86" i="24"/>
  <c r="O85" i="24"/>
  <c r="E85" i="24"/>
  <c r="O84" i="24"/>
  <c r="E84" i="24"/>
  <c r="O83" i="24"/>
  <c r="E83" i="24"/>
  <c r="O82" i="24"/>
  <c r="E82" i="24"/>
  <c r="O81" i="24"/>
  <c r="E81" i="24"/>
  <c r="O80" i="24"/>
  <c r="E80" i="24"/>
  <c r="O79" i="24"/>
  <c r="E79" i="24"/>
  <c r="O78" i="24"/>
  <c r="E78" i="24"/>
  <c r="O77" i="24"/>
  <c r="E77" i="24"/>
  <c r="O76" i="24"/>
  <c r="E76" i="24"/>
  <c r="O75" i="24"/>
  <c r="E75" i="24"/>
  <c r="O74" i="24"/>
  <c r="E74" i="24"/>
  <c r="O73" i="24"/>
  <c r="E73" i="24"/>
  <c r="O72" i="24"/>
  <c r="E72" i="24"/>
  <c r="O71" i="24"/>
  <c r="E71" i="24"/>
  <c r="O70" i="24"/>
  <c r="E70" i="24"/>
  <c r="O69" i="24"/>
  <c r="E69" i="24"/>
  <c r="O68" i="24"/>
  <c r="E68" i="24"/>
  <c r="O67" i="24"/>
  <c r="E67" i="24"/>
  <c r="O66" i="24"/>
  <c r="E66" i="24"/>
  <c r="O65" i="24"/>
  <c r="E65" i="24"/>
  <c r="O64" i="24"/>
  <c r="E64" i="24"/>
  <c r="O63" i="24"/>
  <c r="E63" i="24"/>
  <c r="O62" i="24"/>
  <c r="E62" i="24"/>
  <c r="O61" i="24"/>
  <c r="E61" i="24"/>
  <c r="O60" i="24"/>
  <c r="E60" i="24"/>
  <c r="O59" i="24"/>
  <c r="E59" i="24"/>
  <c r="O58" i="24"/>
  <c r="E58" i="24"/>
  <c r="O57" i="24"/>
  <c r="E57" i="24"/>
  <c r="O56" i="24"/>
  <c r="E56" i="24"/>
  <c r="O55" i="24"/>
  <c r="E55" i="24"/>
  <c r="O54" i="24"/>
  <c r="E54" i="24"/>
  <c r="O53" i="24"/>
  <c r="E53" i="24"/>
  <c r="O52" i="24"/>
  <c r="E52" i="24"/>
  <c r="O51" i="24"/>
  <c r="E51" i="24"/>
  <c r="O50" i="24"/>
  <c r="E50" i="24"/>
  <c r="O49" i="24"/>
  <c r="E49" i="24"/>
  <c r="O48" i="24"/>
  <c r="E48" i="24"/>
  <c r="O47" i="24"/>
  <c r="E47" i="24"/>
  <c r="O46" i="24"/>
  <c r="E46" i="24"/>
  <c r="O45" i="24"/>
  <c r="E45" i="24"/>
  <c r="O44" i="24"/>
  <c r="E44" i="24"/>
  <c r="O43" i="24"/>
  <c r="E43" i="24"/>
  <c r="O42" i="24"/>
  <c r="E42" i="24"/>
  <c r="O41" i="24"/>
  <c r="E41" i="24"/>
  <c r="O40" i="24"/>
  <c r="E40" i="24"/>
  <c r="O39" i="24"/>
  <c r="E39" i="24"/>
  <c r="O38" i="24"/>
  <c r="E38" i="24"/>
  <c r="O37" i="24"/>
  <c r="E37" i="24"/>
  <c r="O36" i="24"/>
  <c r="E36" i="24"/>
  <c r="O35" i="24"/>
  <c r="E35" i="24"/>
  <c r="O34" i="24"/>
  <c r="E34" i="24"/>
  <c r="O33" i="24"/>
  <c r="E33" i="24"/>
  <c r="O32" i="24"/>
  <c r="E32" i="24"/>
  <c r="O31" i="24"/>
  <c r="E31" i="24"/>
  <c r="O30" i="24"/>
  <c r="E30" i="24"/>
  <c r="O29" i="24"/>
  <c r="E29" i="24"/>
  <c r="O28" i="24"/>
  <c r="E28" i="24"/>
  <c r="O27" i="24"/>
  <c r="E27" i="24"/>
  <c r="O26" i="24"/>
  <c r="E26" i="24"/>
  <c r="O25" i="24"/>
  <c r="E25" i="24"/>
  <c r="O24" i="24"/>
  <c r="E24" i="24"/>
  <c r="O23" i="24"/>
  <c r="E23" i="24"/>
  <c r="O22" i="24"/>
  <c r="E22" i="24"/>
  <c r="O21" i="24"/>
  <c r="E21" i="24"/>
  <c r="O20" i="24"/>
  <c r="E20" i="24"/>
  <c r="O19" i="24"/>
  <c r="E19" i="24"/>
  <c r="O18" i="24"/>
  <c r="E18" i="24"/>
  <c r="O17" i="24"/>
  <c r="E17" i="24"/>
  <c r="O16" i="24"/>
  <c r="E16" i="24"/>
  <c r="O15" i="24"/>
  <c r="E15" i="24"/>
  <c r="O14" i="24"/>
  <c r="E14" i="24"/>
  <c r="O13" i="24"/>
  <c r="E13" i="24"/>
  <c r="O12" i="24"/>
  <c r="E12" i="24"/>
  <c r="O11" i="24"/>
  <c r="E11" i="24"/>
  <c r="O10" i="24"/>
  <c r="E10" i="24"/>
  <c r="O9" i="24"/>
  <c r="E9" i="24"/>
  <c r="O8" i="24"/>
  <c r="E8" i="24"/>
  <c r="O7" i="24"/>
  <c r="E7" i="24"/>
  <c r="O6" i="24"/>
  <c r="E6" i="24"/>
  <c r="F285" i="23"/>
  <c r="F284" i="23"/>
  <c r="F283" i="23"/>
  <c r="F282" i="23"/>
  <c r="F281" i="23"/>
  <c r="F280" i="23"/>
  <c r="F279" i="23"/>
  <c r="F278" i="23"/>
  <c r="F277" i="23"/>
  <c r="F276" i="23"/>
  <c r="F275" i="23"/>
  <c r="F274" i="23"/>
  <c r="F273" i="23"/>
  <c r="F272" i="23"/>
  <c r="F271" i="23"/>
  <c r="F270" i="23"/>
  <c r="F269" i="23"/>
  <c r="F268" i="23"/>
  <c r="F267" i="23"/>
  <c r="F266" i="23"/>
  <c r="F265" i="23"/>
  <c r="F264" i="23"/>
  <c r="F263" i="23"/>
  <c r="F262" i="23"/>
  <c r="F261" i="23"/>
  <c r="F260" i="23"/>
  <c r="F259" i="23"/>
  <c r="F258" i="23"/>
  <c r="F257" i="23"/>
  <c r="F256" i="23"/>
  <c r="F255" i="23"/>
  <c r="F254" i="23"/>
  <c r="F253" i="23"/>
  <c r="F252" i="23"/>
  <c r="F251" i="23"/>
  <c r="F250" i="23"/>
  <c r="F249" i="23"/>
  <c r="F248" i="23"/>
  <c r="F247" i="23"/>
  <c r="F246" i="23"/>
  <c r="F245" i="23"/>
  <c r="F244" i="23"/>
  <c r="F243" i="23"/>
  <c r="F242" i="23"/>
  <c r="F241" i="23"/>
  <c r="F240" i="23"/>
  <c r="F239" i="23"/>
  <c r="F238" i="23"/>
  <c r="F237" i="23"/>
  <c r="F236" i="23"/>
  <c r="F235" i="23"/>
  <c r="F234" i="23"/>
  <c r="F233" i="23"/>
  <c r="F232" i="23"/>
  <c r="F231" i="23"/>
  <c r="F230" i="23"/>
  <c r="F229" i="23"/>
  <c r="F228" i="23"/>
  <c r="F227" i="23"/>
  <c r="F226" i="23"/>
  <c r="F225" i="23"/>
  <c r="F224" i="23"/>
  <c r="F223" i="23"/>
  <c r="F222" i="23"/>
  <c r="F221" i="23"/>
  <c r="F220" i="23"/>
  <c r="F219" i="23"/>
  <c r="F218" i="23"/>
  <c r="F217" i="23"/>
  <c r="F216" i="23"/>
  <c r="F215" i="23"/>
  <c r="F214" i="23"/>
  <c r="F213" i="23"/>
  <c r="F212" i="23"/>
  <c r="F211" i="23"/>
  <c r="F210" i="23"/>
  <c r="F209" i="23"/>
  <c r="F208" i="23"/>
  <c r="F207" i="23"/>
  <c r="F206" i="23"/>
  <c r="F205" i="23"/>
  <c r="F204" i="23"/>
  <c r="F203" i="23"/>
  <c r="F202" i="23"/>
  <c r="F201" i="23"/>
  <c r="F200" i="23"/>
  <c r="F199" i="23"/>
  <c r="F198" i="23"/>
  <c r="F197" i="23"/>
  <c r="F196" i="23"/>
  <c r="F195" i="23"/>
  <c r="F194" i="23"/>
  <c r="F193" i="23"/>
  <c r="F192" i="23"/>
  <c r="F191" i="23"/>
  <c r="F190" i="23"/>
  <c r="F189" i="23"/>
  <c r="F188" i="23"/>
  <c r="F187" i="23"/>
  <c r="F186" i="23"/>
  <c r="F185" i="23"/>
  <c r="F184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7" i="23"/>
  <c r="F156" i="23"/>
  <c r="F155" i="23"/>
  <c r="F154" i="23"/>
  <c r="F153" i="23"/>
  <c r="F152" i="23"/>
  <c r="F151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F132" i="23"/>
  <c r="F131" i="23"/>
  <c r="F130" i="23"/>
  <c r="F129" i="23"/>
  <c r="F128" i="23"/>
  <c r="F127" i="23"/>
  <c r="F126" i="23"/>
  <c r="F125" i="23"/>
  <c r="F124" i="23"/>
  <c r="F123" i="23"/>
  <c r="F122" i="23"/>
  <c r="F121" i="23"/>
  <c r="F120" i="23"/>
  <c r="F119" i="23"/>
  <c r="F118" i="23"/>
  <c r="F117" i="23"/>
  <c r="F116" i="23"/>
  <c r="F115" i="23"/>
  <c r="F114" i="23"/>
  <c r="F113" i="23"/>
  <c r="F112" i="23"/>
  <c r="F111" i="23"/>
  <c r="F110" i="23"/>
  <c r="F109" i="23"/>
  <c r="F108" i="23"/>
  <c r="F107" i="23"/>
  <c r="F106" i="23"/>
  <c r="F105" i="23"/>
  <c r="F104" i="23"/>
  <c r="F103" i="23"/>
  <c r="F102" i="23"/>
  <c r="F101" i="23"/>
  <c r="F100" i="23"/>
  <c r="F99" i="23"/>
  <c r="F98" i="23"/>
  <c r="F97" i="23"/>
  <c r="F96" i="23"/>
  <c r="F95" i="23"/>
  <c r="F94" i="23"/>
  <c r="F93" i="23"/>
  <c r="F92" i="23"/>
  <c r="F91" i="23"/>
  <c r="F90" i="23"/>
  <c r="F89" i="23"/>
  <c r="F88" i="23"/>
  <c r="F87" i="23"/>
  <c r="F86" i="23"/>
  <c r="F85" i="23"/>
  <c r="F84" i="23"/>
  <c r="F83" i="23"/>
  <c r="F82" i="23"/>
  <c r="F81" i="23"/>
  <c r="F80" i="23"/>
  <c r="F79" i="23"/>
  <c r="F78" i="23"/>
  <c r="F77" i="23"/>
  <c r="F76" i="23"/>
  <c r="F75" i="23"/>
  <c r="F74" i="23"/>
  <c r="F73" i="23"/>
  <c r="F72" i="23"/>
  <c r="F71" i="23"/>
  <c r="F70" i="23"/>
  <c r="F69" i="23"/>
  <c r="F68" i="23"/>
  <c r="F67" i="23"/>
  <c r="F66" i="23"/>
  <c r="F65" i="23"/>
  <c r="F64" i="23"/>
  <c r="F63" i="23"/>
  <c r="F62" i="23"/>
  <c r="F61" i="23"/>
  <c r="F60" i="23"/>
  <c r="F59" i="23"/>
  <c r="F58" i="23"/>
  <c r="F57" i="23"/>
  <c r="F56" i="23"/>
  <c r="F55" i="23"/>
  <c r="F54" i="23"/>
  <c r="F53" i="23"/>
  <c r="F52" i="23"/>
  <c r="F51" i="23"/>
  <c r="F50" i="23"/>
  <c r="F49" i="23"/>
  <c r="F48" i="23"/>
  <c r="F47" i="23"/>
  <c r="F46" i="23"/>
  <c r="F45" i="23"/>
  <c r="F44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F8" i="23"/>
  <c r="F7" i="23"/>
  <c r="F6" i="23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I34" i="11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W76" i="8" l="1"/>
  <c r="M9" i="11" l="1"/>
  <c r="M6" i="11"/>
  <c r="F252" i="15" l="1"/>
  <c r="N285" i="18" l="1"/>
  <c r="N284" i="18"/>
  <c r="N283" i="18"/>
  <c r="N282" i="18"/>
  <c r="N281" i="18"/>
  <c r="N280" i="18"/>
  <c r="N279" i="18"/>
  <c r="N278" i="18"/>
  <c r="N277" i="18"/>
  <c r="N276" i="18"/>
  <c r="N275" i="18"/>
  <c r="N274" i="18"/>
  <c r="N273" i="18"/>
  <c r="N272" i="18"/>
  <c r="N271" i="18"/>
  <c r="N270" i="18"/>
  <c r="N269" i="18"/>
  <c r="N268" i="18"/>
  <c r="N267" i="18"/>
  <c r="N266" i="18"/>
  <c r="N265" i="18"/>
  <c r="N264" i="18"/>
  <c r="N263" i="18"/>
  <c r="N262" i="18"/>
  <c r="N261" i="18"/>
  <c r="N260" i="18"/>
  <c r="N259" i="18"/>
  <c r="N258" i="18"/>
  <c r="N257" i="18"/>
  <c r="N256" i="18"/>
  <c r="N255" i="18"/>
  <c r="N254" i="18"/>
  <c r="N253" i="18"/>
  <c r="N252" i="18"/>
  <c r="N251" i="18"/>
  <c r="N250" i="18"/>
  <c r="N249" i="18"/>
  <c r="N248" i="18"/>
  <c r="N247" i="18"/>
  <c r="N246" i="18"/>
  <c r="N245" i="18"/>
  <c r="N244" i="18"/>
  <c r="N243" i="18"/>
  <c r="N242" i="18"/>
  <c r="N241" i="18"/>
  <c r="N240" i="18"/>
  <c r="N239" i="18"/>
  <c r="N238" i="18"/>
  <c r="N237" i="18"/>
  <c r="N236" i="18"/>
  <c r="N235" i="18"/>
  <c r="N234" i="18"/>
  <c r="N233" i="18"/>
  <c r="N232" i="18"/>
  <c r="N231" i="18"/>
  <c r="N230" i="18"/>
  <c r="N229" i="18"/>
  <c r="N228" i="18"/>
  <c r="N227" i="18"/>
  <c r="N226" i="18"/>
  <c r="N225" i="18"/>
  <c r="N224" i="18"/>
  <c r="N223" i="18"/>
  <c r="N222" i="18"/>
  <c r="N221" i="18"/>
  <c r="N220" i="18"/>
  <c r="N219" i="18"/>
  <c r="N218" i="18"/>
  <c r="N217" i="18"/>
  <c r="N216" i="18"/>
  <c r="N215" i="18"/>
  <c r="N214" i="18"/>
  <c r="N213" i="18"/>
  <c r="N212" i="18"/>
  <c r="N211" i="18"/>
  <c r="N210" i="18"/>
  <c r="N209" i="18"/>
  <c r="N208" i="18"/>
  <c r="N207" i="18"/>
  <c r="N206" i="18"/>
  <c r="N205" i="18"/>
  <c r="N204" i="18"/>
  <c r="N203" i="18"/>
  <c r="N202" i="18"/>
  <c r="N201" i="18"/>
  <c r="N200" i="18"/>
  <c r="N199" i="18"/>
  <c r="N198" i="18"/>
  <c r="N197" i="18"/>
  <c r="N196" i="18"/>
  <c r="N195" i="18"/>
  <c r="N194" i="18"/>
  <c r="N193" i="18"/>
  <c r="N192" i="18"/>
  <c r="N191" i="18"/>
  <c r="N190" i="18"/>
  <c r="N189" i="18"/>
  <c r="N188" i="18"/>
  <c r="N187" i="18"/>
  <c r="N186" i="18"/>
  <c r="N185" i="18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W285" i="18"/>
  <c r="W284" i="18"/>
  <c r="W283" i="18"/>
  <c r="W282" i="18"/>
  <c r="W281" i="18"/>
  <c r="W280" i="18"/>
  <c r="W279" i="18"/>
  <c r="W278" i="18"/>
  <c r="W277" i="18"/>
  <c r="W276" i="18"/>
  <c r="W275" i="18"/>
  <c r="W274" i="18"/>
  <c r="W273" i="18"/>
  <c r="W272" i="18"/>
  <c r="W271" i="18"/>
  <c r="W270" i="18"/>
  <c r="W269" i="18"/>
  <c r="W268" i="18"/>
  <c r="W267" i="18"/>
  <c r="W266" i="18"/>
  <c r="W265" i="18"/>
  <c r="W264" i="18"/>
  <c r="W263" i="18"/>
  <c r="W262" i="18"/>
  <c r="W261" i="18"/>
  <c r="W260" i="18"/>
  <c r="W259" i="18"/>
  <c r="W258" i="18"/>
  <c r="W257" i="18"/>
  <c r="W256" i="18"/>
  <c r="W255" i="18"/>
  <c r="W254" i="18"/>
  <c r="W253" i="18"/>
  <c r="W252" i="18"/>
  <c r="W251" i="18"/>
  <c r="W250" i="18"/>
  <c r="W249" i="18"/>
  <c r="W248" i="18"/>
  <c r="W247" i="18"/>
  <c r="W246" i="18"/>
  <c r="W245" i="18"/>
  <c r="W244" i="18"/>
  <c r="W243" i="18"/>
  <c r="W242" i="18"/>
  <c r="W241" i="18"/>
  <c r="W240" i="18"/>
  <c r="W239" i="18"/>
  <c r="W238" i="18"/>
  <c r="W237" i="18"/>
  <c r="W236" i="18"/>
  <c r="W235" i="18"/>
  <c r="W234" i="18"/>
  <c r="W233" i="18"/>
  <c r="W232" i="18"/>
  <c r="W231" i="18"/>
  <c r="W230" i="18"/>
  <c r="W229" i="18"/>
  <c r="W228" i="18"/>
  <c r="W227" i="18"/>
  <c r="W226" i="18"/>
  <c r="W225" i="18"/>
  <c r="W224" i="18"/>
  <c r="W223" i="18"/>
  <c r="W222" i="18"/>
  <c r="W221" i="18"/>
  <c r="W220" i="18"/>
  <c r="W219" i="18"/>
  <c r="W218" i="18"/>
  <c r="W217" i="18"/>
  <c r="W216" i="18"/>
  <c r="W215" i="18"/>
  <c r="W214" i="18"/>
  <c r="W213" i="18"/>
  <c r="S213" i="18" s="1"/>
  <c r="W212" i="18"/>
  <c r="W211" i="18"/>
  <c r="W210" i="18"/>
  <c r="W209" i="18"/>
  <c r="W208" i="18"/>
  <c r="W207" i="18"/>
  <c r="W206" i="18"/>
  <c r="W205" i="18"/>
  <c r="W204" i="18"/>
  <c r="W203" i="18"/>
  <c r="W202" i="18"/>
  <c r="W201" i="18"/>
  <c r="W200" i="18"/>
  <c r="W199" i="18"/>
  <c r="W198" i="18"/>
  <c r="W197" i="18"/>
  <c r="W196" i="18"/>
  <c r="W195" i="18"/>
  <c r="W194" i="18"/>
  <c r="W193" i="18"/>
  <c r="W192" i="18"/>
  <c r="W191" i="18"/>
  <c r="W190" i="18"/>
  <c r="W189" i="18"/>
  <c r="W188" i="18"/>
  <c r="W187" i="18"/>
  <c r="W186" i="18"/>
  <c r="W185" i="18"/>
  <c r="W184" i="18"/>
  <c r="W183" i="18"/>
  <c r="W182" i="18"/>
  <c r="W181" i="18"/>
  <c r="W180" i="18"/>
  <c r="W179" i="18"/>
  <c r="W178" i="18"/>
  <c r="W177" i="18"/>
  <c r="W176" i="18"/>
  <c r="W175" i="18"/>
  <c r="W174" i="18"/>
  <c r="W173" i="18"/>
  <c r="W172" i="18"/>
  <c r="W171" i="18"/>
  <c r="W170" i="18"/>
  <c r="W169" i="18"/>
  <c r="W168" i="18"/>
  <c r="W167" i="18"/>
  <c r="W166" i="18"/>
  <c r="W165" i="18"/>
  <c r="W164" i="18"/>
  <c r="W163" i="18"/>
  <c r="W162" i="18"/>
  <c r="W161" i="18"/>
  <c r="W160" i="18"/>
  <c r="W159" i="18"/>
  <c r="W158" i="18"/>
  <c r="W157" i="18"/>
  <c r="W156" i="18"/>
  <c r="W155" i="18"/>
  <c r="W154" i="18"/>
  <c r="W153" i="18"/>
  <c r="W152" i="18"/>
  <c r="W151" i="18"/>
  <c r="W150" i="18"/>
  <c r="W149" i="18"/>
  <c r="W148" i="18"/>
  <c r="W147" i="18"/>
  <c r="W146" i="18"/>
  <c r="W145" i="18"/>
  <c r="W144" i="18"/>
  <c r="W143" i="18"/>
  <c r="W142" i="18"/>
  <c r="W141" i="18"/>
  <c r="W140" i="18"/>
  <c r="W139" i="18"/>
  <c r="W138" i="18"/>
  <c r="W137" i="18"/>
  <c r="W136" i="18"/>
  <c r="W135" i="18"/>
  <c r="W134" i="18"/>
  <c r="W133" i="18"/>
  <c r="W132" i="18"/>
  <c r="W131" i="18"/>
  <c r="W130" i="18"/>
  <c r="W129" i="18"/>
  <c r="W128" i="18"/>
  <c r="W127" i="18"/>
  <c r="W126" i="18"/>
  <c r="W125" i="18"/>
  <c r="W124" i="18"/>
  <c r="W123" i="18"/>
  <c r="W122" i="18"/>
  <c r="W121" i="18"/>
  <c r="W120" i="18"/>
  <c r="W119" i="18"/>
  <c r="W118" i="18"/>
  <c r="W117" i="18"/>
  <c r="W116" i="18"/>
  <c r="W115" i="18"/>
  <c r="W114" i="18"/>
  <c r="W113" i="18"/>
  <c r="W112" i="18"/>
  <c r="W111" i="18"/>
  <c r="W110" i="18"/>
  <c r="W109" i="18"/>
  <c r="W108" i="18"/>
  <c r="W107" i="18"/>
  <c r="W106" i="18"/>
  <c r="W105" i="18"/>
  <c r="W104" i="18"/>
  <c r="W103" i="18"/>
  <c r="W102" i="18"/>
  <c r="W101" i="18"/>
  <c r="W100" i="18"/>
  <c r="W99" i="18"/>
  <c r="W98" i="18"/>
  <c r="W97" i="18"/>
  <c r="W96" i="18"/>
  <c r="W95" i="18"/>
  <c r="W94" i="18"/>
  <c r="W93" i="18"/>
  <c r="W92" i="18"/>
  <c r="W91" i="18"/>
  <c r="W90" i="18"/>
  <c r="W89" i="18"/>
  <c r="W88" i="18"/>
  <c r="W87" i="18"/>
  <c r="AJ285" i="18"/>
  <c r="E285" i="18"/>
  <c r="AJ284" i="18"/>
  <c r="E284" i="18"/>
  <c r="AJ283" i="18"/>
  <c r="E283" i="18"/>
  <c r="AJ282" i="18"/>
  <c r="E282" i="18"/>
  <c r="AJ281" i="18"/>
  <c r="E281" i="18"/>
  <c r="AJ280" i="18"/>
  <c r="E280" i="18"/>
  <c r="AJ279" i="18"/>
  <c r="E279" i="18"/>
  <c r="AJ278" i="18"/>
  <c r="E278" i="18"/>
  <c r="AJ277" i="18"/>
  <c r="E277" i="18"/>
  <c r="AJ276" i="18"/>
  <c r="E276" i="18"/>
  <c r="AJ275" i="18"/>
  <c r="E275" i="18"/>
  <c r="AJ274" i="18"/>
  <c r="E274" i="18"/>
  <c r="AJ273" i="18"/>
  <c r="E273" i="18"/>
  <c r="AJ272" i="18"/>
  <c r="E272" i="18"/>
  <c r="AJ271" i="18"/>
  <c r="E271" i="18"/>
  <c r="AJ270" i="18"/>
  <c r="E270" i="18"/>
  <c r="AJ269" i="18"/>
  <c r="E269" i="18"/>
  <c r="AJ268" i="18"/>
  <c r="E268" i="18"/>
  <c r="AJ267" i="18"/>
  <c r="E267" i="18"/>
  <c r="AJ266" i="18"/>
  <c r="E266" i="18"/>
  <c r="AJ265" i="18"/>
  <c r="E265" i="18"/>
  <c r="AJ264" i="18"/>
  <c r="E264" i="18"/>
  <c r="AJ263" i="18"/>
  <c r="E263" i="18"/>
  <c r="AJ262" i="18"/>
  <c r="E262" i="18"/>
  <c r="AJ261" i="18"/>
  <c r="E261" i="18"/>
  <c r="AJ260" i="18"/>
  <c r="E260" i="18"/>
  <c r="AJ259" i="18"/>
  <c r="E259" i="18"/>
  <c r="AJ258" i="18"/>
  <c r="E258" i="18"/>
  <c r="AJ257" i="18"/>
  <c r="E257" i="18"/>
  <c r="AJ256" i="18"/>
  <c r="E256" i="18"/>
  <c r="AJ255" i="18"/>
  <c r="E255" i="18"/>
  <c r="AJ254" i="18"/>
  <c r="E254" i="18"/>
  <c r="AJ253" i="18"/>
  <c r="E253" i="18"/>
  <c r="AJ252" i="18"/>
  <c r="E252" i="18"/>
  <c r="AJ251" i="18"/>
  <c r="E251" i="18"/>
  <c r="AJ250" i="18"/>
  <c r="E250" i="18"/>
  <c r="AJ249" i="18"/>
  <c r="E249" i="18"/>
  <c r="AJ248" i="18"/>
  <c r="E248" i="18"/>
  <c r="AJ247" i="18"/>
  <c r="E247" i="18"/>
  <c r="AJ246" i="18"/>
  <c r="E246" i="18"/>
  <c r="AJ245" i="18"/>
  <c r="E245" i="18"/>
  <c r="AJ244" i="18"/>
  <c r="E244" i="18"/>
  <c r="AJ243" i="18"/>
  <c r="E243" i="18"/>
  <c r="AH242" i="18"/>
  <c r="AJ242" i="18"/>
  <c r="E242" i="18"/>
  <c r="AH241" i="18"/>
  <c r="AJ241" i="18"/>
  <c r="E241" i="18"/>
  <c r="AH240" i="18"/>
  <c r="AJ240" i="18"/>
  <c r="E240" i="18"/>
  <c r="AH239" i="18"/>
  <c r="AJ239" i="18"/>
  <c r="E239" i="18"/>
  <c r="AH238" i="18"/>
  <c r="AJ238" i="18"/>
  <c r="E238" i="18"/>
  <c r="AH237" i="18"/>
  <c r="AJ237" i="18"/>
  <c r="E237" i="18"/>
  <c r="AH236" i="18"/>
  <c r="AJ236" i="18"/>
  <c r="E236" i="18"/>
  <c r="AJ235" i="18"/>
  <c r="E235" i="18"/>
  <c r="AH234" i="18"/>
  <c r="AJ234" i="18"/>
  <c r="E234" i="18"/>
  <c r="AH233" i="18"/>
  <c r="AJ233" i="18"/>
  <c r="E233" i="18"/>
  <c r="AH232" i="18"/>
  <c r="AJ232" i="18"/>
  <c r="E232" i="18"/>
  <c r="AJ231" i="18"/>
  <c r="E231" i="18"/>
  <c r="AH230" i="18"/>
  <c r="AJ230" i="18"/>
  <c r="E230" i="18"/>
  <c r="AH229" i="18"/>
  <c r="AJ229" i="18"/>
  <c r="E229" i="18"/>
  <c r="AH228" i="18"/>
  <c r="AJ228" i="18"/>
  <c r="E228" i="18"/>
  <c r="AH227" i="18"/>
  <c r="AJ227" i="18"/>
  <c r="E227" i="18"/>
  <c r="AH226" i="18"/>
  <c r="AJ226" i="18"/>
  <c r="E226" i="18"/>
  <c r="AH225" i="18"/>
  <c r="AJ225" i="18"/>
  <c r="E225" i="18"/>
  <c r="AH224" i="18"/>
  <c r="AJ224" i="18"/>
  <c r="E224" i="18"/>
  <c r="AJ223" i="18"/>
  <c r="E223" i="18"/>
  <c r="AH222" i="18"/>
  <c r="AJ222" i="18"/>
  <c r="E222" i="18"/>
  <c r="AH221" i="18"/>
  <c r="AJ221" i="18"/>
  <c r="E221" i="18"/>
  <c r="AH220" i="18"/>
  <c r="AJ220" i="18"/>
  <c r="E220" i="18"/>
  <c r="AJ219" i="18"/>
  <c r="E219" i="18"/>
  <c r="AH218" i="18"/>
  <c r="AJ218" i="18"/>
  <c r="E218" i="18"/>
  <c r="AH217" i="18"/>
  <c r="AJ217" i="18"/>
  <c r="E217" i="18"/>
  <c r="AH216" i="18"/>
  <c r="AJ216" i="18"/>
  <c r="E216" i="18"/>
  <c r="AJ215" i="18"/>
  <c r="E215" i="18"/>
  <c r="AJ214" i="18"/>
  <c r="E214" i="18"/>
  <c r="AH213" i="18"/>
  <c r="AJ213" i="18"/>
  <c r="E213" i="18"/>
  <c r="AH212" i="18"/>
  <c r="AJ212" i="18"/>
  <c r="E212" i="18"/>
  <c r="AH211" i="18"/>
  <c r="AJ211" i="18"/>
  <c r="E211" i="18"/>
  <c r="AH210" i="18"/>
  <c r="AJ210" i="18"/>
  <c r="E210" i="18"/>
  <c r="AH209" i="18"/>
  <c r="AJ209" i="18"/>
  <c r="E209" i="18"/>
  <c r="AH208" i="18"/>
  <c r="AJ208" i="18"/>
  <c r="E208" i="18"/>
  <c r="AJ207" i="18"/>
  <c r="E207" i="18"/>
  <c r="AH206" i="18"/>
  <c r="AJ206" i="18"/>
  <c r="E206" i="18"/>
  <c r="AH205" i="18"/>
  <c r="AJ205" i="18"/>
  <c r="E205" i="18"/>
  <c r="AH204" i="18"/>
  <c r="AJ204" i="18"/>
  <c r="E204" i="18"/>
  <c r="AH203" i="18"/>
  <c r="AJ203" i="18"/>
  <c r="E203" i="18"/>
  <c r="AH202" i="18"/>
  <c r="AJ202" i="18"/>
  <c r="E202" i="18"/>
  <c r="AH201" i="18"/>
  <c r="AJ201" i="18"/>
  <c r="E201" i="18"/>
  <c r="AH200" i="18"/>
  <c r="AJ200" i="18"/>
  <c r="E200" i="18"/>
  <c r="AH199" i="18"/>
  <c r="AJ199" i="18"/>
  <c r="E199" i="18"/>
  <c r="AH198" i="18"/>
  <c r="AJ198" i="18"/>
  <c r="E198" i="18"/>
  <c r="AH197" i="18"/>
  <c r="AJ197" i="18"/>
  <c r="E197" i="18"/>
  <c r="AH196" i="18"/>
  <c r="AJ196" i="18"/>
  <c r="E196" i="18"/>
  <c r="AH195" i="18"/>
  <c r="AJ195" i="18"/>
  <c r="E195" i="18"/>
  <c r="AH194" i="18"/>
  <c r="AJ194" i="18"/>
  <c r="E194" i="18"/>
  <c r="AH193" i="18"/>
  <c r="AJ193" i="18"/>
  <c r="E193" i="18"/>
  <c r="AH192" i="18"/>
  <c r="AJ192" i="18"/>
  <c r="E192" i="18"/>
  <c r="AH191" i="18"/>
  <c r="AJ191" i="18"/>
  <c r="E191" i="18"/>
  <c r="AH190" i="18"/>
  <c r="AJ190" i="18"/>
  <c r="E190" i="18"/>
  <c r="AH189" i="18"/>
  <c r="AJ189" i="18"/>
  <c r="E189" i="18"/>
  <c r="AH188" i="18"/>
  <c r="AJ188" i="18"/>
  <c r="E188" i="18"/>
  <c r="AH187" i="18"/>
  <c r="AJ187" i="18"/>
  <c r="E187" i="18"/>
  <c r="AH186" i="18"/>
  <c r="AJ186" i="18"/>
  <c r="E186" i="18"/>
  <c r="AH185" i="18"/>
  <c r="AJ185" i="18"/>
  <c r="E185" i="18"/>
  <c r="AH184" i="18"/>
  <c r="AJ184" i="18"/>
  <c r="E184" i="18"/>
  <c r="AH183" i="18"/>
  <c r="AJ183" i="18"/>
  <c r="E183" i="18"/>
  <c r="AJ182" i="18"/>
  <c r="E182" i="18"/>
  <c r="AJ181" i="18"/>
  <c r="E181" i="18"/>
  <c r="AH180" i="18"/>
  <c r="AJ180" i="18"/>
  <c r="E180" i="18"/>
  <c r="AH179" i="18"/>
  <c r="AJ179" i="18"/>
  <c r="E179" i="18"/>
  <c r="AH178" i="18"/>
  <c r="AJ178" i="18"/>
  <c r="E178" i="18"/>
  <c r="AH177" i="18"/>
  <c r="AJ177" i="18"/>
  <c r="E177" i="18"/>
  <c r="AH176" i="18"/>
  <c r="AJ176" i="18"/>
  <c r="E176" i="18"/>
  <c r="AH175" i="18"/>
  <c r="AJ175" i="18"/>
  <c r="E175" i="18"/>
  <c r="AJ174" i="18"/>
  <c r="E174" i="18"/>
  <c r="AJ173" i="18"/>
  <c r="E173" i="18"/>
  <c r="AH172" i="18"/>
  <c r="AJ172" i="18"/>
  <c r="E172" i="18"/>
  <c r="AH171" i="18"/>
  <c r="AJ171" i="18"/>
  <c r="E171" i="18"/>
  <c r="AH170" i="18"/>
  <c r="AJ170" i="18"/>
  <c r="E170" i="18"/>
  <c r="AH169" i="18"/>
  <c r="AJ169" i="18"/>
  <c r="E169" i="18"/>
  <c r="AH168" i="18"/>
  <c r="AJ168" i="18"/>
  <c r="E168" i="18"/>
  <c r="AH167" i="18"/>
  <c r="AJ167" i="18"/>
  <c r="E167" i="18"/>
  <c r="AJ166" i="18"/>
  <c r="E166" i="18"/>
  <c r="AH165" i="18"/>
  <c r="AJ165" i="18"/>
  <c r="E165" i="18"/>
  <c r="AH164" i="18"/>
  <c r="AJ164" i="18"/>
  <c r="E164" i="18"/>
  <c r="AH163" i="18"/>
  <c r="AJ163" i="18"/>
  <c r="E163" i="18"/>
  <c r="AH162" i="18"/>
  <c r="AJ162" i="18"/>
  <c r="E162" i="18"/>
  <c r="AH161" i="18"/>
  <c r="AJ161" i="18"/>
  <c r="E161" i="18"/>
  <c r="AH160" i="18"/>
  <c r="AJ160" i="18"/>
  <c r="E160" i="18"/>
  <c r="AH159" i="18"/>
  <c r="AJ159" i="18"/>
  <c r="E159" i="18"/>
  <c r="AH158" i="18"/>
  <c r="AJ158" i="18"/>
  <c r="E158" i="18"/>
  <c r="AJ157" i="18"/>
  <c r="E157" i="18"/>
  <c r="AH156" i="18"/>
  <c r="AJ156" i="18"/>
  <c r="E156" i="18"/>
  <c r="AH155" i="18"/>
  <c r="AJ155" i="18"/>
  <c r="E155" i="18"/>
  <c r="AH154" i="18"/>
  <c r="AJ154" i="18"/>
  <c r="E154" i="18"/>
  <c r="AH153" i="18"/>
  <c r="AJ153" i="18"/>
  <c r="E153" i="18"/>
  <c r="AH152" i="18"/>
  <c r="AJ152" i="18"/>
  <c r="E152" i="18"/>
  <c r="AH151" i="18"/>
  <c r="AJ151" i="18"/>
  <c r="E151" i="18"/>
  <c r="AJ150" i="18"/>
  <c r="E150" i="18"/>
  <c r="AJ149" i="18"/>
  <c r="E149" i="18"/>
  <c r="AH148" i="18"/>
  <c r="AJ148" i="18"/>
  <c r="E148" i="18"/>
  <c r="AH147" i="18"/>
  <c r="AJ147" i="18"/>
  <c r="E147" i="18"/>
  <c r="AH146" i="18"/>
  <c r="AJ146" i="18"/>
  <c r="E146" i="18"/>
  <c r="AH145" i="18"/>
  <c r="AJ145" i="18"/>
  <c r="E145" i="18"/>
  <c r="AH144" i="18"/>
  <c r="AJ144" i="18"/>
  <c r="E144" i="18"/>
  <c r="AH143" i="18"/>
  <c r="AJ143" i="18"/>
  <c r="E143" i="18"/>
  <c r="AH142" i="18"/>
  <c r="AJ142" i="18"/>
  <c r="E142" i="18"/>
  <c r="AH141" i="18"/>
  <c r="AJ141" i="18"/>
  <c r="E141" i="18"/>
  <c r="AH140" i="18"/>
  <c r="AJ140" i="18"/>
  <c r="E140" i="18"/>
  <c r="AH139" i="18"/>
  <c r="AJ139" i="18"/>
  <c r="E139" i="18"/>
  <c r="AH138" i="18"/>
  <c r="AJ138" i="18"/>
  <c r="E138" i="18"/>
  <c r="AH137" i="18"/>
  <c r="AJ137" i="18"/>
  <c r="E137" i="18"/>
  <c r="AH136" i="18"/>
  <c r="AJ136" i="18"/>
  <c r="E136" i="18"/>
  <c r="AH135" i="18"/>
  <c r="AJ135" i="18"/>
  <c r="E135" i="18"/>
  <c r="AH134" i="18"/>
  <c r="AJ134" i="18"/>
  <c r="E134" i="18"/>
  <c r="AH133" i="18"/>
  <c r="AJ133" i="18"/>
  <c r="E133" i="18"/>
  <c r="AH132" i="18"/>
  <c r="AJ132" i="18"/>
  <c r="E132" i="18"/>
  <c r="AH131" i="18"/>
  <c r="AJ131" i="18"/>
  <c r="E131" i="18"/>
  <c r="AH130" i="18"/>
  <c r="AJ130" i="18"/>
  <c r="E130" i="18"/>
  <c r="AH129" i="18"/>
  <c r="AJ129" i="18"/>
  <c r="E129" i="18"/>
  <c r="AH128" i="18"/>
  <c r="AJ128" i="18"/>
  <c r="E128" i="18"/>
  <c r="AH127" i="18"/>
  <c r="AJ127" i="18"/>
  <c r="E127" i="18"/>
  <c r="AH126" i="18"/>
  <c r="AJ126" i="18"/>
  <c r="E126" i="18"/>
  <c r="AH125" i="18"/>
  <c r="AJ125" i="18"/>
  <c r="E125" i="18"/>
  <c r="AH124" i="18"/>
  <c r="AJ124" i="18"/>
  <c r="E124" i="18"/>
  <c r="AH123" i="18"/>
  <c r="AJ123" i="18"/>
  <c r="E123" i="18"/>
  <c r="AH122" i="18"/>
  <c r="AJ122" i="18"/>
  <c r="E122" i="18"/>
  <c r="AH121" i="18"/>
  <c r="AJ121" i="18"/>
  <c r="E121" i="18"/>
  <c r="AH120" i="18"/>
  <c r="AJ120" i="18"/>
  <c r="E120" i="18"/>
  <c r="AH119" i="18"/>
  <c r="AJ119" i="18"/>
  <c r="E119" i="18"/>
  <c r="AH118" i="18"/>
  <c r="AJ118" i="18"/>
  <c r="E118" i="18"/>
  <c r="AH117" i="18"/>
  <c r="AJ117" i="18"/>
  <c r="E117" i="18"/>
  <c r="AH116" i="18"/>
  <c r="AJ116" i="18"/>
  <c r="E116" i="18"/>
  <c r="AH115" i="18"/>
  <c r="AJ115" i="18"/>
  <c r="E115" i="18"/>
  <c r="AH114" i="18"/>
  <c r="AJ114" i="18"/>
  <c r="E114" i="18"/>
  <c r="AH113" i="18"/>
  <c r="AJ113" i="18"/>
  <c r="E113" i="18"/>
  <c r="AH112" i="18"/>
  <c r="AJ112" i="18"/>
  <c r="E112" i="18"/>
  <c r="AH111" i="18"/>
  <c r="AJ111" i="18"/>
  <c r="E111" i="18"/>
  <c r="AH110" i="18"/>
  <c r="AJ110" i="18"/>
  <c r="E110" i="18"/>
  <c r="AH109" i="18"/>
  <c r="AJ109" i="18"/>
  <c r="E109" i="18"/>
  <c r="AH108" i="18"/>
  <c r="AJ108" i="18"/>
  <c r="E108" i="18"/>
  <c r="AH107" i="18"/>
  <c r="AJ107" i="18"/>
  <c r="E107" i="18"/>
  <c r="AH106" i="18"/>
  <c r="AJ106" i="18"/>
  <c r="E106" i="18"/>
  <c r="AH105" i="18"/>
  <c r="AJ105" i="18"/>
  <c r="E105" i="18"/>
  <c r="AH104" i="18"/>
  <c r="AJ104" i="18"/>
  <c r="E104" i="18"/>
  <c r="AH103" i="18"/>
  <c r="AJ103" i="18"/>
  <c r="E103" i="18"/>
  <c r="AH102" i="18"/>
  <c r="AJ102" i="18"/>
  <c r="E102" i="18"/>
  <c r="AH101" i="18"/>
  <c r="AJ101" i="18"/>
  <c r="E101" i="18"/>
  <c r="AH100" i="18"/>
  <c r="AJ100" i="18"/>
  <c r="E100" i="18"/>
  <c r="AH99" i="18"/>
  <c r="AJ99" i="18"/>
  <c r="E99" i="18"/>
  <c r="AH98" i="18"/>
  <c r="AJ98" i="18"/>
  <c r="E98" i="18"/>
  <c r="AH97" i="18"/>
  <c r="AJ97" i="18"/>
  <c r="E97" i="18"/>
  <c r="AH96" i="18"/>
  <c r="AJ96" i="18"/>
  <c r="E96" i="18"/>
  <c r="AH95" i="18"/>
  <c r="AJ95" i="18"/>
  <c r="E95" i="18"/>
  <c r="AH94" i="18"/>
  <c r="AJ94" i="18"/>
  <c r="E94" i="18"/>
  <c r="AH93" i="18"/>
  <c r="AJ93" i="18"/>
  <c r="E93" i="18"/>
  <c r="AH92" i="18"/>
  <c r="AJ92" i="18"/>
  <c r="E92" i="18"/>
  <c r="AH91" i="18"/>
  <c r="AJ91" i="18"/>
  <c r="E91" i="18"/>
  <c r="AH90" i="18"/>
  <c r="AJ90" i="18"/>
  <c r="E90" i="18"/>
  <c r="AH89" i="18"/>
  <c r="AJ89" i="18"/>
  <c r="E89" i="18"/>
  <c r="AH88" i="18"/>
  <c r="AJ88" i="18"/>
  <c r="E88" i="18"/>
  <c r="AH87" i="18"/>
  <c r="AJ87" i="18"/>
  <c r="E87" i="18"/>
  <c r="AH86" i="18"/>
  <c r="AJ86" i="18"/>
  <c r="E86" i="18"/>
  <c r="AH85" i="18"/>
  <c r="AJ85" i="18"/>
  <c r="E85" i="18"/>
  <c r="AH84" i="18"/>
  <c r="AJ84" i="18"/>
  <c r="E84" i="18"/>
  <c r="AH83" i="18"/>
  <c r="AJ83" i="18"/>
  <c r="E83" i="18"/>
  <c r="AH82" i="18"/>
  <c r="AJ82" i="18"/>
  <c r="E82" i="18"/>
  <c r="AH81" i="18"/>
  <c r="AJ81" i="18"/>
  <c r="E81" i="18"/>
  <c r="AH80" i="18"/>
  <c r="AJ80" i="18"/>
  <c r="E80" i="18"/>
  <c r="AH79" i="18"/>
  <c r="AJ79" i="18"/>
  <c r="E79" i="18"/>
  <c r="AH78" i="18"/>
  <c r="AJ78" i="18"/>
  <c r="E78" i="18"/>
  <c r="AH77" i="18"/>
  <c r="AJ77" i="18"/>
  <c r="E77" i="18"/>
  <c r="AH76" i="18"/>
  <c r="AJ76" i="18"/>
  <c r="E76" i="18"/>
  <c r="AH75" i="18"/>
  <c r="AJ75" i="18"/>
  <c r="E75" i="18"/>
  <c r="AH74" i="18"/>
  <c r="AJ74" i="18"/>
  <c r="E74" i="18"/>
  <c r="AH73" i="18"/>
  <c r="AJ73" i="18"/>
  <c r="E73" i="18"/>
  <c r="AH72" i="18"/>
  <c r="AJ72" i="18"/>
  <c r="E72" i="18"/>
  <c r="AH71" i="18"/>
  <c r="AJ71" i="18"/>
  <c r="E71" i="18"/>
  <c r="AH70" i="18"/>
  <c r="AJ70" i="18"/>
  <c r="E70" i="18"/>
  <c r="AH69" i="18"/>
  <c r="AJ69" i="18"/>
  <c r="E69" i="18"/>
  <c r="AH68" i="18"/>
  <c r="AJ68" i="18"/>
  <c r="E68" i="18"/>
  <c r="AJ67" i="18"/>
  <c r="E67" i="18"/>
  <c r="AH66" i="18"/>
  <c r="AJ66" i="18"/>
  <c r="E66" i="18"/>
  <c r="AH65" i="18"/>
  <c r="AJ65" i="18"/>
  <c r="E65" i="18"/>
  <c r="AH64" i="18"/>
  <c r="AJ64" i="18"/>
  <c r="E64" i="18"/>
  <c r="AH63" i="18"/>
  <c r="AJ63" i="18"/>
  <c r="E63" i="18"/>
  <c r="AH62" i="18"/>
  <c r="AJ62" i="18"/>
  <c r="E62" i="18"/>
  <c r="AH61" i="18"/>
  <c r="AJ61" i="18"/>
  <c r="E61" i="18"/>
  <c r="AH60" i="18"/>
  <c r="AJ60" i="18"/>
  <c r="E60" i="18"/>
  <c r="AH59" i="18"/>
  <c r="AJ59" i="18"/>
  <c r="E59" i="18"/>
  <c r="AH58" i="18"/>
  <c r="AJ58" i="18"/>
  <c r="E58" i="18"/>
  <c r="AH57" i="18"/>
  <c r="AJ57" i="18"/>
  <c r="E57" i="18"/>
  <c r="AH56" i="18"/>
  <c r="AJ56" i="18"/>
  <c r="E56" i="18"/>
  <c r="AH55" i="18"/>
  <c r="AJ55" i="18"/>
  <c r="E55" i="18"/>
  <c r="AH54" i="18"/>
  <c r="AJ54" i="18"/>
  <c r="E54" i="18"/>
  <c r="AH53" i="18"/>
  <c r="AJ53" i="18"/>
  <c r="E53" i="18"/>
  <c r="AH52" i="18"/>
  <c r="AJ52" i="18"/>
  <c r="E52" i="18"/>
  <c r="AH51" i="18"/>
  <c r="AJ51" i="18"/>
  <c r="E51" i="18"/>
  <c r="AH50" i="18"/>
  <c r="AJ50" i="18"/>
  <c r="E50" i="18"/>
  <c r="AH49" i="18"/>
  <c r="AJ49" i="18"/>
  <c r="E49" i="18"/>
  <c r="AH48" i="18"/>
  <c r="AJ48" i="18"/>
  <c r="E48" i="18"/>
  <c r="AH47" i="18"/>
  <c r="AJ47" i="18"/>
  <c r="E47" i="18"/>
  <c r="AH46" i="18"/>
  <c r="AJ46" i="18"/>
  <c r="E46" i="18"/>
  <c r="AH45" i="18"/>
  <c r="AJ45" i="18"/>
  <c r="E45" i="18"/>
  <c r="AH44" i="18"/>
  <c r="AJ44" i="18"/>
  <c r="E44" i="18"/>
  <c r="AH43" i="18"/>
  <c r="AJ43" i="18"/>
  <c r="E43" i="18"/>
  <c r="AH42" i="18"/>
  <c r="AJ42" i="18"/>
  <c r="E42" i="18"/>
  <c r="AH41" i="18"/>
  <c r="AJ41" i="18"/>
  <c r="E41" i="18"/>
  <c r="AH40" i="18"/>
  <c r="AJ40" i="18"/>
  <c r="E40" i="18"/>
  <c r="AH39" i="18"/>
  <c r="AJ39" i="18"/>
  <c r="E39" i="18"/>
  <c r="AH38" i="18"/>
  <c r="AJ38" i="18"/>
  <c r="E38" i="18"/>
  <c r="AH37" i="18"/>
  <c r="AJ37" i="18"/>
  <c r="E37" i="18"/>
  <c r="AH36" i="18"/>
  <c r="AJ36" i="18"/>
  <c r="E36" i="18"/>
  <c r="AH35" i="18"/>
  <c r="AJ35" i="18"/>
  <c r="E35" i="18"/>
  <c r="AH34" i="18"/>
  <c r="AJ34" i="18"/>
  <c r="E34" i="18"/>
  <c r="AH33" i="18"/>
  <c r="AJ33" i="18"/>
  <c r="E33" i="18"/>
  <c r="AH32" i="18"/>
  <c r="AJ32" i="18"/>
  <c r="E32" i="18"/>
  <c r="AH31" i="18"/>
  <c r="AJ31" i="18"/>
  <c r="E31" i="18"/>
  <c r="AH30" i="18"/>
  <c r="AJ30" i="18"/>
  <c r="E30" i="18"/>
  <c r="AH29" i="18"/>
  <c r="AJ29" i="18"/>
  <c r="E29" i="18"/>
  <c r="AH28" i="18"/>
  <c r="AJ28" i="18"/>
  <c r="E28" i="18"/>
  <c r="AH27" i="18"/>
  <c r="AJ27" i="18"/>
  <c r="E27" i="18"/>
  <c r="AH26" i="18"/>
  <c r="AJ26" i="18"/>
  <c r="E26" i="18"/>
  <c r="AH25" i="18"/>
  <c r="AJ25" i="18"/>
  <c r="E25" i="18"/>
  <c r="AH24" i="18"/>
  <c r="AJ24" i="18"/>
  <c r="E24" i="18"/>
  <c r="AH23" i="18"/>
  <c r="AJ23" i="18"/>
  <c r="E23" i="18"/>
  <c r="AH22" i="18"/>
  <c r="AJ22" i="18"/>
  <c r="E22" i="18"/>
  <c r="AH21" i="18"/>
  <c r="AJ21" i="18"/>
  <c r="E21" i="18"/>
  <c r="AH20" i="18"/>
  <c r="AJ20" i="18"/>
  <c r="E20" i="18"/>
  <c r="AH19" i="18"/>
  <c r="AJ19" i="18"/>
  <c r="E19" i="18"/>
  <c r="AH18" i="18"/>
  <c r="AJ18" i="18"/>
  <c r="E18" i="18"/>
  <c r="AH17" i="18"/>
  <c r="AJ17" i="18"/>
  <c r="E17" i="18"/>
  <c r="AH16" i="18"/>
  <c r="AJ16" i="18"/>
  <c r="E16" i="18"/>
  <c r="AH15" i="18"/>
  <c r="AJ15" i="18"/>
  <c r="E15" i="18"/>
  <c r="AH14" i="18"/>
  <c r="AJ14" i="18"/>
  <c r="E14" i="18"/>
  <c r="AH13" i="18"/>
  <c r="AJ13" i="18"/>
  <c r="E13" i="18"/>
  <c r="AH12" i="18"/>
  <c r="AJ12" i="18"/>
  <c r="E12" i="18"/>
  <c r="AH11" i="18"/>
  <c r="AJ11" i="18"/>
  <c r="E11" i="18"/>
  <c r="AH10" i="18"/>
  <c r="AJ10" i="18"/>
  <c r="E10" i="18"/>
  <c r="AH9" i="18"/>
  <c r="AJ9" i="18"/>
  <c r="E9" i="18"/>
  <c r="AH8" i="18"/>
  <c r="AJ8" i="18"/>
  <c r="E8" i="18"/>
  <c r="AH7" i="18"/>
  <c r="AJ7" i="18"/>
  <c r="E7" i="18"/>
  <c r="AH6" i="18"/>
  <c r="AJ6" i="18"/>
  <c r="E6" i="18"/>
  <c r="AA285" i="17"/>
  <c r="E285" i="17"/>
  <c r="AA284" i="17"/>
  <c r="E284" i="17"/>
  <c r="AA283" i="17"/>
  <c r="E283" i="17"/>
  <c r="AA282" i="17"/>
  <c r="E282" i="17"/>
  <c r="AA281" i="17"/>
  <c r="E281" i="17"/>
  <c r="AA280" i="17"/>
  <c r="E280" i="17"/>
  <c r="AA279" i="17"/>
  <c r="E279" i="17"/>
  <c r="AA278" i="17"/>
  <c r="E278" i="17"/>
  <c r="AA277" i="17"/>
  <c r="E277" i="17"/>
  <c r="AA276" i="17"/>
  <c r="E276" i="17"/>
  <c r="AA275" i="17"/>
  <c r="E275" i="17"/>
  <c r="AA274" i="17"/>
  <c r="E274" i="17"/>
  <c r="AA273" i="17"/>
  <c r="E273" i="17"/>
  <c r="AA272" i="17"/>
  <c r="E272" i="17"/>
  <c r="AA271" i="17"/>
  <c r="E271" i="17"/>
  <c r="AA270" i="17"/>
  <c r="E270" i="17"/>
  <c r="AA269" i="17"/>
  <c r="E269" i="17"/>
  <c r="AA268" i="17"/>
  <c r="E268" i="17"/>
  <c r="AA267" i="17"/>
  <c r="E267" i="17"/>
  <c r="AA266" i="17"/>
  <c r="E266" i="17"/>
  <c r="AA265" i="17"/>
  <c r="E265" i="17"/>
  <c r="AA264" i="17"/>
  <c r="E264" i="17"/>
  <c r="AA263" i="17"/>
  <c r="E263" i="17"/>
  <c r="AA262" i="17"/>
  <c r="E262" i="17"/>
  <c r="AA261" i="17"/>
  <c r="E261" i="17"/>
  <c r="AA260" i="17"/>
  <c r="E260" i="17"/>
  <c r="AA259" i="17"/>
  <c r="E259" i="17"/>
  <c r="AA258" i="17"/>
  <c r="E258" i="17"/>
  <c r="AA257" i="17"/>
  <c r="E257" i="17"/>
  <c r="AA256" i="17"/>
  <c r="E256" i="17"/>
  <c r="AA255" i="17"/>
  <c r="E255" i="17"/>
  <c r="AA254" i="17"/>
  <c r="E254" i="17"/>
  <c r="AA253" i="17"/>
  <c r="E253" i="17"/>
  <c r="AA252" i="17"/>
  <c r="E252" i="17"/>
  <c r="AA251" i="17"/>
  <c r="E251" i="17"/>
  <c r="AA250" i="17"/>
  <c r="E250" i="17"/>
  <c r="AA249" i="17"/>
  <c r="E249" i="17"/>
  <c r="AA248" i="17"/>
  <c r="E248" i="17"/>
  <c r="AA247" i="17"/>
  <c r="E247" i="17"/>
  <c r="AA246" i="17"/>
  <c r="E246" i="17"/>
  <c r="AA245" i="17"/>
  <c r="E245" i="17"/>
  <c r="AA244" i="17"/>
  <c r="E244" i="17"/>
  <c r="AA243" i="17"/>
  <c r="E243" i="17"/>
  <c r="Y242" i="17"/>
  <c r="U242" i="17"/>
  <c r="AA242" i="17"/>
  <c r="E242" i="17"/>
  <c r="Y241" i="17"/>
  <c r="AA241" i="17"/>
  <c r="E241" i="17"/>
  <c r="Y240" i="17"/>
  <c r="U240" i="17"/>
  <c r="AA240" i="17"/>
  <c r="E240" i="17"/>
  <c r="Y239" i="17"/>
  <c r="AA239" i="17"/>
  <c r="E239" i="17"/>
  <c r="Y238" i="17"/>
  <c r="U238" i="17"/>
  <c r="AA238" i="17"/>
  <c r="E238" i="17"/>
  <c r="Y237" i="17"/>
  <c r="AA237" i="17"/>
  <c r="E237" i="17"/>
  <c r="Y236" i="17"/>
  <c r="U236" i="17"/>
  <c r="AA236" i="17"/>
  <c r="E236" i="17"/>
  <c r="Y235" i="17"/>
  <c r="AA235" i="17"/>
  <c r="E235" i="17"/>
  <c r="Y234" i="17"/>
  <c r="U234" i="17"/>
  <c r="AA234" i="17"/>
  <c r="E234" i="17"/>
  <c r="Y233" i="17"/>
  <c r="U233" i="17"/>
  <c r="AA233" i="17"/>
  <c r="E233" i="17"/>
  <c r="Y232" i="17"/>
  <c r="AA232" i="17"/>
  <c r="E232" i="17"/>
  <c r="Y231" i="17"/>
  <c r="U231" i="17"/>
  <c r="AA231" i="17"/>
  <c r="E231" i="17"/>
  <c r="Y230" i="17"/>
  <c r="U230" i="17"/>
  <c r="AA230" i="17"/>
  <c r="E230" i="17"/>
  <c r="Y229" i="17"/>
  <c r="AA229" i="17"/>
  <c r="E229" i="17"/>
  <c r="Y228" i="17"/>
  <c r="U228" i="17"/>
  <c r="AA228" i="17"/>
  <c r="E228" i="17"/>
  <c r="Y227" i="17"/>
  <c r="AA227" i="17"/>
  <c r="E227" i="17"/>
  <c r="Y226" i="17"/>
  <c r="U226" i="17"/>
  <c r="AA226" i="17"/>
  <c r="E226" i="17"/>
  <c r="Y225" i="17"/>
  <c r="AA225" i="17"/>
  <c r="E225" i="17"/>
  <c r="Y224" i="17"/>
  <c r="U224" i="17"/>
  <c r="AA224" i="17"/>
  <c r="E224" i="17"/>
  <c r="Y223" i="17"/>
  <c r="AA223" i="17"/>
  <c r="E223" i="17"/>
  <c r="Y222" i="17"/>
  <c r="AA222" i="17"/>
  <c r="E222" i="17"/>
  <c r="Y221" i="17"/>
  <c r="AA221" i="17"/>
  <c r="E221" i="17"/>
  <c r="Y220" i="17"/>
  <c r="AA220" i="17"/>
  <c r="E220" i="17"/>
  <c r="Y219" i="17"/>
  <c r="AA219" i="17"/>
  <c r="E219" i="17"/>
  <c r="Y218" i="17"/>
  <c r="U218" i="17"/>
  <c r="AA218" i="17"/>
  <c r="E218" i="17"/>
  <c r="Y217" i="17"/>
  <c r="AA217" i="17"/>
  <c r="E217" i="17"/>
  <c r="Y216" i="17"/>
  <c r="U216" i="17"/>
  <c r="AA216" i="17"/>
  <c r="E216" i="17"/>
  <c r="Y215" i="17"/>
  <c r="AA215" i="17"/>
  <c r="E215" i="17"/>
  <c r="Y214" i="17"/>
  <c r="U214" i="17"/>
  <c r="AA214" i="17"/>
  <c r="E214" i="17"/>
  <c r="Y213" i="17"/>
  <c r="AA213" i="17"/>
  <c r="E213" i="17"/>
  <c r="Y212" i="17"/>
  <c r="AA212" i="17"/>
  <c r="E212" i="17"/>
  <c r="Y211" i="17"/>
  <c r="AA211" i="17"/>
  <c r="E211" i="17"/>
  <c r="Y210" i="17"/>
  <c r="AA210" i="17"/>
  <c r="E210" i="17"/>
  <c r="Y209" i="17"/>
  <c r="AA209" i="17"/>
  <c r="E209" i="17"/>
  <c r="Y208" i="17"/>
  <c r="AA208" i="17"/>
  <c r="E208" i="17"/>
  <c r="Y207" i="17"/>
  <c r="AA207" i="17"/>
  <c r="E207" i="17"/>
  <c r="Y206" i="17"/>
  <c r="AA206" i="17"/>
  <c r="E206" i="17"/>
  <c r="Y205" i="17"/>
  <c r="AA205" i="17"/>
  <c r="E205" i="17"/>
  <c r="Y204" i="17"/>
  <c r="U204" i="17"/>
  <c r="AA204" i="17"/>
  <c r="E204" i="17"/>
  <c r="Y203" i="17"/>
  <c r="AA203" i="17"/>
  <c r="E203" i="17"/>
  <c r="Y202" i="17"/>
  <c r="AA202" i="17"/>
  <c r="E202" i="17"/>
  <c r="Y201" i="17"/>
  <c r="AA201" i="17"/>
  <c r="E201" i="17"/>
  <c r="Y200" i="17"/>
  <c r="U200" i="17"/>
  <c r="AA200" i="17"/>
  <c r="E200" i="17"/>
  <c r="Y199" i="17"/>
  <c r="AA199" i="17"/>
  <c r="E199" i="17"/>
  <c r="Y198" i="17"/>
  <c r="AA198" i="17"/>
  <c r="E198" i="17"/>
  <c r="Y197" i="17"/>
  <c r="AA197" i="17"/>
  <c r="E197" i="17"/>
  <c r="Y196" i="17"/>
  <c r="U196" i="17"/>
  <c r="AA196" i="17"/>
  <c r="E196" i="17"/>
  <c r="Y195" i="17"/>
  <c r="AA195" i="17"/>
  <c r="E195" i="17"/>
  <c r="Y194" i="17"/>
  <c r="AA194" i="17"/>
  <c r="E194" i="17"/>
  <c r="Y193" i="17"/>
  <c r="U193" i="17"/>
  <c r="AA193" i="17"/>
  <c r="E193" i="17"/>
  <c r="Y192" i="17"/>
  <c r="U192" i="17"/>
  <c r="AA192" i="17"/>
  <c r="E192" i="17"/>
  <c r="Y191" i="17"/>
  <c r="U191" i="17"/>
  <c r="AA191" i="17"/>
  <c r="E191" i="17"/>
  <c r="Y190" i="17"/>
  <c r="U190" i="17"/>
  <c r="AA190" i="17"/>
  <c r="E190" i="17"/>
  <c r="Y189" i="17"/>
  <c r="U189" i="17"/>
  <c r="AA189" i="17"/>
  <c r="E189" i="17"/>
  <c r="Y188" i="17"/>
  <c r="U188" i="17"/>
  <c r="AA188" i="17"/>
  <c r="E188" i="17"/>
  <c r="Y187" i="17"/>
  <c r="U187" i="17"/>
  <c r="AA187" i="17"/>
  <c r="E187" i="17"/>
  <c r="Y186" i="17"/>
  <c r="AA186" i="17"/>
  <c r="E186" i="17"/>
  <c r="Y185" i="17"/>
  <c r="AA185" i="17"/>
  <c r="E185" i="17"/>
  <c r="Y184" i="17"/>
  <c r="U184" i="17"/>
  <c r="AA184" i="17"/>
  <c r="E184" i="17"/>
  <c r="Y183" i="17"/>
  <c r="U183" i="17"/>
  <c r="AA183" i="17"/>
  <c r="E183" i="17"/>
  <c r="Y182" i="17"/>
  <c r="U182" i="17"/>
  <c r="AA182" i="17"/>
  <c r="E182" i="17"/>
  <c r="Y181" i="17"/>
  <c r="U181" i="17"/>
  <c r="AA181" i="17"/>
  <c r="E181" i="17"/>
  <c r="Y180" i="17"/>
  <c r="U180" i="17"/>
  <c r="AA180" i="17"/>
  <c r="E180" i="17"/>
  <c r="Y179" i="17"/>
  <c r="U179" i="17"/>
  <c r="AA179" i="17"/>
  <c r="E179" i="17"/>
  <c r="Y178" i="17"/>
  <c r="U178" i="17"/>
  <c r="AA178" i="17"/>
  <c r="E178" i="17"/>
  <c r="Y177" i="17"/>
  <c r="U177" i="17"/>
  <c r="AA177" i="17"/>
  <c r="E177" i="17"/>
  <c r="Y176" i="17"/>
  <c r="U176" i="17"/>
  <c r="AA176" i="17"/>
  <c r="E176" i="17"/>
  <c r="Y175" i="17"/>
  <c r="U175" i="17"/>
  <c r="AA175" i="17"/>
  <c r="E175" i="17"/>
  <c r="Y174" i="17"/>
  <c r="AA174" i="17"/>
  <c r="E174" i="17"/>
  <c r="Y173" i="17"/>
  <c r="U173" i="17"/>
  <c r="AA173" i="17"/>
  <c r="E173" i="17"/>
  <c r="Y172" i="17"/>
  <c r="AA172" i="17"/>
  <c r="E172" i="17"/>
  <c r="Y171" i="17"/>
  <c r="AA171" i="17"/>
  <c r="E171" i="17"/>
  <c r="Y170" i="17"/>
  <c r="U170" i="17"/>
  <c r="AA170" i="17"/>
  <c r="E170" i="17"/>
  <c r="Y169" i="17"/>
  <c r="AA169" i="17"/>
  <c r="E169" i="17"/>
  <c r="Y168" i="17"/>
  <c r="U168" i="17"/>
  <c r="AA168" i="17"/>
  <c r="E168" i="17"/>
  <c r="Y167" i="17"/>
  <c r="U167" i="17"/>
  <c r="AA167" i="17"/>
  <c r="E167" i="17"/>
  <c r="Y166" i="17"/>
  <c r="AA166" i="17"/>
  <c r="E166" i="17"/>
  <c r="Y165" i="17"/>
  <c r="U165" i="17"/>
  <c r="AA165" i="17"/>
  <c r="E165" i="17"/>
  <c r="Y164" i="17"/>
  <c r="AA164" i="17"/>
  <c r="E164" i="17"/>
  <c r="Y163" i="17"/>
  <c r="U163" i="17"/>
  <c r="AA163" i="17"/>
  <c r="E163" i="17"/>
  <c r="Y162" i="17"/>
  <c r="U162" i="17"/>
  <c r="AA162" i="17"/>
  <c r="E162" i="17"/>
  <c r="Y161" i="17"/>
  <c r="AA161" i="17"/>
  <c r="E161" i="17"/>
  <c r="Y160" i="17"/>
  <c r="AA160" i="17"/>
  <c r="E160" i="17"/>
  <c r="Y159" i="17"/>
  <c r="U159" i="17"/>
  <c r="AA159" i="17"/>
  <c r="E159" i="17"/>
  <c r="Y158" i="17"/>
  <c r="AA158" i="17"/>
  <c r="E158" i="17"/>
  <c r="Y157" i="17"/>
  <c r="U157" i="17"/>
  <c r="AA157" i="17"/>
  <c r="E157" i="17"/>
  <c r="Y156" i="17"/>
  <c r="AA156" i="17"/>
  <c r="E156" i="17"/>
  <c r="Y155" i="17"/>
  <c r="AA155" i="17"/>
  <c r="E155" i="17"/>
  <c r="Y154" i="17"/>
  <c r="U154" i="17"/>
  <c r="AA154" i="17"/>
  <c r="E154" i="17"/>
  <c r="Y153" i="17"/>
  <c r="U153" i="17"/>
  <c r="AA153" i="17"/>
  <c r="E153" i="17"/>
  <c r="Y152" i="17"/>
  <c r="AA152" i="17"/>
  <c r="E152" i="17"/>
  <c r="Y151" i="17"/>
  <c r="AA151" i="17"/>
  <c r="E151" i="17"/>
  <c r="Y150" i="17"/>
  <c r="AA150" i="17"/>
  <c r="E150" i="17"/>
  <c r="Y149" i="17"/>
  <c r="AA149" i="17"/>
  <c r="E149" i="17"/>
  <c r="Y148" i="17"/>
  <c r="AA148" i="17"/>
  <c r="E148" i="17"/>
  <c r="Y147" i="17"/>
  <c r="U147" i="17"/>
  <c r="AA147" i="17"/>
  <c r="E147" i="17"/>
  <c r="Y146" i="17"/>
  <c r="U146" i="17"/>
  <c r="AA146" i="17"/>
  <c r="E146" i="17"/>
  <c r="Y145" i="17"/>
  <c r="U145" i="17"/>
  <c r="AA145" i="17"/>
  <c r="E145" i="17"/>
  <c r="Y144" i="17"/>
  <c r="U144" i="17"/>
  <c r="AA144" i="17"/>
  <c r="E144" i="17"/>
  <c r="Y143" i="17"/>
  <c r="AA143" i="17"/>
  <c r="E143" i="17"/>
  <c r="Y142" i="17"/>
  <c r="AA142" i="17"/>
  <c r="E142" i="17"/>
  <c r="Y141" i="17"/>
  <c r="AA141" i="17"/>
  <c r="E141" i="17"/>
  <c r="Y140" i="17"/>
  <c r="U140" i="17"/>
  <c r="AA140" i="17"/>
  <c r="E140" i="17"/>
  <c r="Y139" i="17"/>
  <c r="U139" i="17"/>
  <c r="AA139" i="17"/>
  <c r="E139" i="17"/>
  <c r="Y138" i="17"/>
  <c r="AA138" i="17"/>
  <c r="E138" i="17"/>
  <c r="Y137" i="17"/>
  <c r="AA137" i="17"/>
  <c r="E137" i="17"/>
  <c r="Y136" i="17"/>
  <c r="AA136" i="17"/>
  <c r="E136" i="17"/>
  <c r="Y135" i="17"/>
  <c r="U135" i="17"/>
  <c r="AA135" i="17"/>
  <c r="E135" i="17"/>
  <c r="Y134" i="17"/>
  <c r="AA134" i="17"/>
  <c r="E134" i="17"/>
  <c r="Y133" i="17"/>
  <c r="AA133" i="17"/>
  <c r="E133" i="17"/>
  <c r="Y132" i="17"/>
  <c r="U132" i="17"/>
  <c r="AA132" i="17"/>
  <c r="E132" i="17"/>
  <c r="Y131" i="17"/>
  <c r="AA131" i="17"/>
  <c r="E131" i="17"/>
  <c r="Y130" i="17"/>
  <c r="U130" i="17"/>
  <c r="AA130" i="17"/>
  <c r="E130" i="17"/>
  <c r="Y129" i="17"/>
  <c r="U129" i="17"/>
  <c r="AA129" i="17"/>
  <c r="E129" i="17"/>
  <c r="Y128" i="17"/>
  <c r="U128" i="17"/>
  <c r="AA128" i="17"/>
  <c r="E128" i="17"/>
  <c r="Y127" i="17"/>
  <c r="U127" i="17"/>
  <c r="AA127" i="17"/>
  <c r="E127" i="17"/>
  <c r="Y126" i="17"/>
  <c r="U126" i="17"/>
  <c r="AA126" i="17"/>
  <c r="E126" i="17"/>
  <c r="Y125" i="17"/>
  <c r="U125" i="17"/>
  <c r="AA125" i="17"/>
  <c r="E125" i="17"/>
  <c r="Y124" i="17"/>
  <c r="U124" i="17"/>
  <c r="AA124" i="17"/>
  <c r="E124" i="17"/>
  <c r="Y123" i="17"/>
  <c r="U123" i="17"/>
  <c r="AA123" i="17"/>
  <c r="E123" i="17"/>
  <c r="Y122" i="17"/>
  <c r="U122" i="17"/>
  <c r="AA122" i="17"/>
  <c r="E122" i="17"/>
  <c r="Y121" i="17"/>
  <c r="U121" i="17"/>
  <c r="AA121" i="17"/>
  <c r="E121" i="17"/>
  <c r="Y120" i="17"/>
  <c r="U120" i="17"/>
  <c r="AA120" i="17"/>
  <c r="E120" i="17"/>
  <c r="Y119" i="17"/>
  <c r="U119" i="17"/>
  <c r="AA119" i="17"/>
  <c r="E119" i="17"/>
  <c r="Y118" i="17"/>
  <c r="U118" i="17"/>
  <c r="AA118" i="17"/>
  <c r="E118" i="17"/>
  <c r="Y117" i="17"/>
  <c r="U117" i="17"/>
  <c r="AA117" i="17"/>
  <c r="E117" i="17"/>
  <c r="Y116" i="17"/>
  <c r="U116" i="17"/>
  <c r="AA116" i="17"/>
  <c r="E116" i="17"/>
  <c r="Y115" i="17"/>
  <c r="U115" i="17"/>
  <c r="AA115" i="17"/>
  <c r="E115" i="17"/>
  <c r="Y114" i="17"/>
  <c r="AA114" i="17"/>
  <c r="E114" i="17"/>
  <c r="Y113" i="17"/>
  <c r="AA113" i="17"/>
  <c r="E113" i="17"/>
  <c r="Y112" i="17"/>
  <c r="U112" i="17"/>
  <c r="AA112" i="17"/>
  <c r="E112" i="17"/>
  <c r="Y111" i="17"/>
  <c r="U111" i="17"/>
  <c r="AA111" i="17"/>
  <c r="E111" i="17"/>
  <c r="Y110" i="17"/>
  <c r="AA110" i="17"/>
  <c r="E110" i="17"/>
  <c r="Y109" i="17"/>
  <c r="AA109" i="17"/>
  <c r="E109" i="17"/>
  <c r="Y108" i="17"/>
  <c r="AA108" i="17"/>
  <c r="E108" i="17"/>
  <c r="Y107" i="17"/>
  <c r="U107" i="17"/>
  <c r="AA107" i="17"/>
  <c r="E107" i="17"/>
  <c r="Y106" i="17"/>
  <c r="AA106" i="17"/>
  <c r="E106" i="17"/>
  <c r="Y105" i="17"/>
  <c r="U105" i="17"/>
  <c r="AA105" i="17"/>
  <c r="E105" i="17"/>
  <c r="Y104" i="17"/>
  <c r="U104" i="17"/>
  <c r="AA104" i="17"/>
  <c r="E104" i="17"/>
  <c r="Y103" i="17"/>
  <c r="AA103" i="17"/>
  <c r="E103" i="17"/>
  <c r="Y102" i="17"/>
  <c r="AA102" i="17"/>
  <c r="E102" i="17"/>
  <c r="Y101" i="17"/>
  <c r="AA101" i="17"/>
  <c r="E101" i="17"/>
  <c r="Y100" i="17"/>
  <c r="AA100" i="17"/>
  <c r="E100" i="17"/>
  <c r="Y99" i="17"/>
  <c r="U99" i="17"/>
  <c r="AA99" i="17"/>
  <c r="E99" i="17"/>
  <c r="Y98" i="17"/>
  <c r="AA98" i="17"/>
  <c r="E98" i="17"/>
  <c r="Y97" i="17"/>
  <c r="AA97" i="17"/>
  <c r="E97" i="17"/>
  <c r="Y96" i="17"/>
  <c r="U96" i="17"/>
  <c r="AA96" i="17"/>
  <c r="E96" i="17"/>
  <c r="Y95" i="17"/>
  <c r="U95" i="17"/>
  <c r="AA95" i="17"/>
  <c r="E95" i="17"/>
  <c r="Y94" i="17"/>
  <c r="AA94" i="17"/>
  <c r="E94" i="17"/>
  <c r="Y93" i="17"/>
  <c r="U93" i="17"/>
  <c r="AA93" i="17"/>
  <c r="E93" i="17"/>
  <c r="Y92" i="17"/>
  <c r="AA92" i="17"/>
  <c r="E92" i="17"/>
  <c r="Y91" i="17"/>
  <c r="U91" i="17"/>
  <c r="AA91" i="17"/>
  <c r="E91" i="17"/>
  <c r="Y90" i="17"/>
  <c r="AA90" i="17"/>
  <c r="E90" i="17"/>
  <c r="Y89" i="17"/>
  <c r="U89" i="17"/>
  <c r="AA89" i="17"/>
  <c r="E89" i="17"/>
  <c r="Y88" i="17"/>
  <c r="U88" i="17"/>
  <c r="AA88" i="17"/>
  <c r="E88" i="17"/>
  <c r="Y87" i="17"/>
  <c r="U87" i="17"/>
  <c r="AA87" i="17"/>
  <c r="E87" i="17"/>
  <c r="Y86" i="17"/>
  <c r="AA86" i="17"/>
  <c r="E86" i="17"/>
  <c r="Y85" i="17"/>
  <c r="U85" i="17"/>
  <c r="AA85" i="17"/>
  <c r="E85" i="17"/>
  <c r="Y84" i="17"/>
  <c r="U84" i="17"/>
  <c r="AA84" i="17"/>
  <c r="E84" i="17"/>
  <c r="Y83" i="17"/>
  <c r="AA83" i="17"/>
  <c r="E83" i="17"/>
  <c r="Y82" i="17"/>
  <c r="U82" i="17"/>
  <c r="AA82" i="17"/>
  <c r="E82" i="17"/>
  <c r="Y81" i="17"/>
  <c r="U81" i="17"/>
  <c r="AA81" i="17"/>
  <c r="E81" i="17"/>
  <c r="Y80" i="17"/>
  <c r="AA80" i="17"/>
  <c r="E80" i="17"/>
  <c r="Y79" i="17"/>
  <c r="U79" i="17"/>
  <c r="AA79" i="17"/>
  <c r="E79" i="17"/>
  <c r="Y78" i="17"/>
  <c r="U78" i="17"/>
  <c r="AA78" i="17"/>
  <c r="E78" i="17"/>
  <c r="Y77" i="17"/>
  <c r="U77" i="17"/>
  <c r="AA77" i="17"/>
  <c r="E77" i="17"/>
  <c r="Y76" i="17"/>
  <c r="U76" i="17"/>
  <c r="AA76" i="17"/>
  <c r="E76" i="17"/>
  <c r="Y75" i="17"/>
  <c r="U75" i="17"/>
  <c r="AA75" i="17"/>
  <c r="E75" i="17"/>
  <c r="Y74" i="17"/>
  <c r="U74" i="17"/>
  <c r="AA74" i="17"/>
  <c r="E74" i="17"/>
  <c r="Y73" i="17"/>
  <c r="U73" i="17"/>
  <c r="AA73" i="17"/>
  <c r="E73" i="17"/>
  <c r="Y72" i="17"/>
  <c r="U72" i="17"/>
  <c r="AA72" i="17"/>
  <c r="E72" i="17"/>
  <c r="Y71" i="17"/>
  <c r="U71" i="17"/>
  <c r="AA71" i="17"/>
  <c r="E71" i="17"/>
  <c r="Y70" i="17"/>
  <c r="U70" i="17"/>
  <c r="AA70" i="17"/>
  <c r="E70" i="17"/>
  <c r="Y69" i="17"/>
  <c r="U69" i="17"/>
  <c r="AA69" i="17"/>
  <c r="E69" i="17"/>
  <c r="Y68" i="17"/>
  <c r="AA68" i="17"/>
  <c r="E68" i="17"/>
  <c r="Y67" i="17"/>
  <c r="U67" i="17"/>
  <c r="AA67" i="17"/>
  <c r="E67" i="17"/>
  <c r="Y66" i="17"/>
  <c r="U66" i="17"/>
  <c r="AA66" i="17"/>
  <c r="E66" i="17"/>
  <c r="Y65" i="17"/>
  <c r="U65" i="17"/>
  <c r="AA65" i="17"/>
  <c r="E65" i="17"/>
  <c r="Y64" i="17"/>
  <c r="U64" i="17"/>
  <c r="AA64" i="17"/>
  <c r="E64" i="17"/>
  <c r="Y63" i="17"/>
  <c r="U63" i="17"/>
  <c r="AA63" i="17"/>
  <c r="E63" i="17"/>
  <c r="Y62" i="17"/>
  <c r="U62" i="17"/>
  <c r="AA62" i="17"/>
  <c r="E62" i="17"/>
  <c r="Y61" i="17"/>
  <c r="U61" i="17"/>
  <c r="AA61" i="17"/>
  <c r="E61" i="17"/>
  <c r="Y60" i="17"/>
  <c r="U60" i="17"/>
  <c r="AA60" i="17"/>
  <c r="E60" i="17"/>
  <c r="Y59" i="17"/>
  <c r="AA59" i="17"/>
  <c r="E59" i="17"/>
  <c r="Y58" i="17"/>
  <c r="U58" i="17"/>
  <c r="AA58" i="17"/>
  <c r="E58" i="17"/>
  <c r="Y57" i="17"/>
  <c r="U57" i="17"/>
  <c r="AA57" i="17"/>
  <c r="E57" i="17"/>
  <c r="Y56" i="17"/>
  <c r="AA56" i="17"/>
  <c r="E56" i="17"/>
  <c r="Y55" i="17"/>
  <c r="AA55" i="17"/>
  <c r="E55" i="17"/>
  <c r="Y54" i="17"/>
  <c r="U54" i="17"/>
  <c r="AA54" i="17"/>
  <c r="E54" i="17"/>
  <c r="Y53" i="17"/>
  <c r="U53" i="17"/>
  <c r="AA53" i="17"/>
  <c r="E53" i="17"/>
  <c r="Y52" i="17"/>
  <c r="U52" i="17"/>
  <c r="AA52" i="17"/>
  <c r="E52" i="17"/>
  <c r="Y51" i="17"/>
  <c r="AA51" i="17"/>
  <c r="E51" i="17"/>
  <c r="Y50" i="17"/>
  <c r="U50" i="17"/>
  <c r="AA50" i="17"/>
  <c r="E50" i="17"/>
  <c r="Y49" i="17"/>
  <c r="U49" i="17"/>
  <c r="AA49" i="17"/>
  <c r="E49" i="17"/>
  <c r="Y48" i="17"/>
  <c r="AA48" i="17"/>
  <c r="E48" i="17"/>
  <c r="Y47" i="17"/>
  <c r="U47" i="17"/>
  <c r="AA47" i="17"/>
  <c r="E47" i="17"/>
  <c r="Y46" i="17"/>
  <c r="U46" i="17"/>
  <c r="AA46" i="17"/>
  <c r="E46" i="17"/>
  <c r="Y45" i="17"/>
  <c r="U45" i="17"/>
  <c r="AA45" i="17"/>
  <c r="E45" i="17"/>
  <c r="Y44" i="17"/>
  <c r="U44" i="17"/>
  <c r="AA44" i="17"/>
  <c r="E44" i="17"/>
  <c r="Y43" i="17"/>
  <c r="U43" i="17"/>
  <c r="AA43" i="17"/>
  <c r="E43" i="17"/>
  <c r="Y42" i="17"/>
  <c r="AA42" i="17"/>
  <c r="E42" i="17"/>
  <c r="Y41" i="17"/>
  <c r="U41" i="17"/>
  <c r="AA41" i="17"/>
  <c r="E41" i="17"/>
  <c r="Y40" i="17"/>
  <c r="AA40" i="17"/>
  <c r="E40" i="17"/>
  <c r="Y39" i="17"/>
  <c r="U39" i="17"/>
  <c r="AA39" i="17"/>
  <c r="E39" i="17"/>
  <c r="Y38" i="17"/>
  <c r="U38" i="17"/>
  <c r="AA38" i="17"/>
  <c r="E38" i="17"/>
  <c r="Y37" i="17"/>
  <c r="AA37" i="17"/>
  <c r="E37" i="17"/>
  <c r="Y36" i="17"/>
  <c r="U36" i="17"/>
  <c r="AA36" i="17"/>
  <c r="E36" i="17"/>
  <c r="Y35" i="17"/>
  <c r="AA35" i="17"/>
  <c r="E35" i="17"/>
  <c r="Y34" i="17"/>
  <c r="AA34" i="17"/>
  <c r="E34" i="17"/>
  <c r="Y33" i="17"/>
  <c r="U33" i="17"/>
  <c r="AA33" i="17"/>
  <c r="E33" i="17"/>
  <c r="Y32" i="17"/>
  <c r="U32" i="17"/>
  <c r="AA32" i="17"/>
  <c r="E32" i="17"/>
  <c r="Y31" i="17"/>
  <c r="U31" i="17"/>
  <c r="AA31" i="17"/>
  <c r="E31" i="17"/>
  <c r="Y30" i="17"/>
  <c r="AA30" i="17"/>
  <c r="E30" i="17"/>
  <c r="Y29" i="17"/>
  <c r="U29" i="17"/>
  <c r="AA29" i="17"/>
  <c r="E29" i="17"/>
  <c r="Y28" i="17"/>
  <c r="U28" i="17"/>
  <c r="AA28" i="17"/>
  <c r="E28" i="17"/>
  <c r="Y27" i="17"/>
  <c r="U27" i="17"/>
  <c r="AA27" i="17"/>
  <c r="E27" i="17"/>
  <c r="Y26" i="17"/>
  <c r="U26" i="17"/>
  <c r="AA26" i="17"/>
  <c r="E26" i="17"/>
  <c r="Y25" i="17"/>
  <c r="U25" i="17"/>
  <c r="AA25" i="17"/>
  <c r="E25" i="17"/>
  <c r="Y24" i="17"/>
  <c r="U24" i="17"/>
  <c r="AA24" i="17"/>
  <c r="E24" i="17"/>
  <c r="Y23" i="17"/>
  <c r="U23" i="17"/>
  <c r="AA23" i="17"/>
  <c r="E23" i="17"/>
  <c r="Y22" i="17"/>
  <c r="U22" i="17"/>
  <c r="AA22" i="17"/>
  <c r="E22" i="17"/>
  <c r="Y21" i="17"/>
  <c r="AA21" i="17"/>
  <c r="E21" i="17"/>
  <c r="Y20" i="17"/>
  <c r="U20" i="17"/>
  <c r="AA20" i="17"/>
  <c r="E20" i="17"/>
  <c r="Y19" i="17"/>
  <c r="U19" i="17"/>
  <c r="AA19" i="17"/>
  <c r="E19" i="17"/>
  <c r="Y18" i="17"/>
  <c r="U18" i="17"/>
  <c r="AA18" i="17"/>
  <c r="E18" i="17"/>
  <c r="Y17" i="17"/>
  <c r="AA17" i="17"/>
  <c r="E17" i="17"/>
  <c r="Y16" i="17"/>
  <c r="U16" i="17"/>
  <c r="AA16" i="17"/>
  <c r="E16" i="17"/>
  <c r="Y15" i="17"/>
  <c r="U15" i="17"/>
  <c r="AA15" i="17"/>
  <c r="E15" i="17"/>
  <c r="Y14" i="17"/>
  <c r="AA14" i="17"/>
  <c r="E14" i="17"/>
  <c r="Y13" i="17"/>
  <c r="AA13" i="17"/>
  <c r="E13" i="17"/>
  <c r="Y12" i="17"/>
  <c r="U12" i="17"/>
  <c r="AA12" i="17"/>
  <c r="E12" i="17"/>
  <c r="Y11" i="17"/>
  <c r="U11" i="17"/>
  <c r="AA11" i="17"/>
  <c r="E11" i="17"/>
  <c r="Y10" i="17"/>
  <c r="U10" i="17"/>
  <c r="AA10" i="17"/>
  <c r="E10" i="17"/>
  <c r="Y9" i="17"/>
  <c r="AA9" i="17"/>
  <c r="E9" i="17"/>
  <c r="Y8" i="17"/>
  <c r="U8" i="17"/>
  <c r="AA8" i="17"/>
  <c r="E8" i="17"/>
  <c r="Y7" i="17"/>
  <c r="U7" i="17"/>
  <c r="AA7" i="17"/>
  <c r="E7" i="17"/>
  <c r="Y6" i="17"/>
  <c r="AA6" i="17"/>
  <c r="E6" i="17"/>
  <c r="W7" i="25" l="1"/>
  <c r="V7" i="25" s="1"/>
  <c r="Q7" i="24"/>
  <c r="P7" i="24" s="1"/>
  <c r="W11" i="25"/>
  <c r="V11" i="25" s="1"/>
  <c r="Q11" i="24"/>
  <c r="P11" i="24" s="1"/>
  <c r="W15" i="25"/>
  <c r="V15" i="25" s="1"/>
  <c r="Q15" i="24"/>
  <c r="P15" i="24" s="1"/>
  <c r="W19" i="25"/>
  <c r="V19" i="25" s="1"/>
  <c r="Q19" i="24"/>
  <c r="P19" i="24" s="1"/>
  <c r="W23" i="25"/>
  <c r="V23" i="25" s="1"/>
  <c r="Q23" i="24"/>
  <c r="P23" i="24" s="1"/>
  <c r="W29" i="25"/>
  <c r="V29" i="25" s="1"/>
  <c r="Q29" i="24"/>
  <c r="P29" i="24" s="1"/>
  <c r="W31" i="25"/>
  <c r="V31" i="25" s="1"/>
  <c r="Q31" i="24"/>
  <c r="P31" i="24" s="1"/>
  <c r="W35" i="25"/>
  <c r="V35" i="25" s="1"/>
  <c r="Q35" i="24"/>
  <c r="P35" i="24" s="1"/>
  <c r="W39" i="25"/>
  <c r="V39" i="25" s="1"/>
  <c r="Q39" i="24"/>
  <c r="P39" i="24" s="1"/>
  <c r="W43" i="25"/>
  <c r="V43" i="25" s="1"/>
  <c r="Q43" i="24"/>
  <c r="P43" i="24" s="1"/>
  <c r="W47" i="25"/>
  <c r="V47" i="25" s="1"/>
  <c r="Q47" i="24"/>
  <c r="P47" i="24" s="1"/>
  <c r="W51" i="25"/>
  <c r="V51" i="25" s="1"/>
  <c r="Q51" i="24"/>
  <c r="P51" i="24" s="1"/>
  <c r="W57" i="25"/>
  <c r="V57" i="25" s="1"/>
  <c r="Q57" i="24"/>
  <c r="P57" i="24" s="1"/>
  <c r="W61" i="25"/>
  <c r="V61" i="25" s="1"/>
  <c r="Q61" i="24"/>
  <c r="P61" i="24" s="1"/>
  <c r="W63" i="25"/>
  <c r="V63" i="25" s="1"/>
  <c r="Q63" i="24"/>
  <c r="P63" i="24" s="1"/>
  <c r="W69" i="25"/>
  <c r="V69" i="25" s="1"/>
  <c r="Q69" i="24"/>
  <c r="P69" i="24" s="1"/>
  <c r="W71" i="25"/>
  <c r="V71" i="25" s="1"/>
  <c r="Q71" i="24"/>
  <c r="P71" i="24" s="1"/>
  <c r="W77" i="25"/>
  <c r="V77" i="25" s="1"/>
  <c r="Q77" i="24"/>
  <c r="P77" i="24" s="1"/>
  <c r="W79" i="25"/>
  <c r="V79" i="25" s="1"/>
  <c r="Q79" i="24"/>
  <c r="P79" i="24" s="1"/>
  <c r="W85" i="25"/>
  <c r="V85" i="25" s="1"/>
  <c r="Q85" i="24"/>
  <c r="P85" i="24" s="1"/>
  <c r="W89" i="25"/>
  <c r="V89" i="25" s="1"/>
  <c r="Q89" i="24"/>
  <c r="P89" i="24" s="1"/>
  <c r="W93" i="25"/>
  <c r="V93" i="25" s="1"/>
  <c r="Q93" i="24"/>
  <c r="P93" i="24" s="1"/>
  <c r="W97" i="25"/>
  <c r="V97" i="25" s="1"/>
  <c r="Q97" i="24"/>
  <c r="P97" i="24" s="1"/>
  <c r="W101" i="25"/>
  <c r="V101" i="25" s="1"/>
  <c r="Q101" i="24"/>
  <c r="P101" i="24" s="1"/>
  <c r="W105" i="25"/>
  <c r="V105" i="25" s="1"/>
  <c r="Q105" i="24"/>
  <c r="P105" i="24" s="1"/>
  <c r="W109" i="25"/>
  <c r="V109" i="25" s="1"/>
  <c r="Q109" i="24"/>
  <c r="P109" i="24" s="1"/>
  <c r="W111" i="25"/>
  <c r="V111" i="25" s="1"/>
  <c r="Q111" i="24"/>
  <c r="P111" i="24" s="1"/>
  <c r="W117" i="25"/>
  <c r="V117" i="25" s="1"/>
  <c r="Q117" i="24"/>
  <c r="P117" i="24" s="1"/>
  <c r="W121" i="25"/>
  <c r="V121" i="25" s="1"/>
  <c r="Q121" i="24"/>
  <c r="P121" i="24" s="1"/>
  <c r="W125" i="25"/>
  <c r="V125" i="25" s="1"/>
  <c r="Q125" i="24"/>
  <c r="P125" i="24" s="1"/>
  <c r="W129" i="25"/>
  <c r="V129" i="25" s="1"/>
  <c r="Q129" i="24"/>
  <c r="P129" i="24" s="1"/>
  <c r="W133" i="25"/>
  <c r="V133" i="25" s="1"/>
  <c r="Q133" i="24"/>
  <c r="P133" i="24" s="1"/>
  <c r="W137" i="25"/>
  <c r="V137" i="25" s="1"/>
  <c r="Q137" i="24"/>
  <c r="P137" i="24" s="1"/>
  <c r="W141" i="25"/>
  <c r="V141" i="25" s="1"/>
  <c r="Q141" i="24"/>
  <c r="P141" i="24" s="1"/>
  <c r="W143" i="25"/>
  <c r="V143" i="25" s="1"/>
  <c r="Q143" i="24"/>
  <c r="P143" i="24" s="1"/>
  <c r="W147" i="25"/>
  <c r="V147" i="25" s="1"/>
  <c r="Q147" i="24"/>
  <c r="P147" i="24" s="1"/>
  <c r="W149" i="25"/>
  <c r="V149" i="25" s="1"/>
  <c r="Q149" i="24"/>
  <c r="P149" i="24" s="1"/>
  <c r="W153" i="25"/>
  <c r="V153" i="25" s="1"/>
  <c r="Q153" i="24"/>
  <c r="P153" i="24" s="1"/>
  <c r="W157" i="25"/>
  <c r="V157" i="25" s="1"/>
  <c r="Q157" i="24"/>
  <c r="P157" i="24" s="1"/>
  <c r="W161" i="25"/>
  <c r="V161" i="25" s="1"/>
  <c r="Q161" i="24"/>
  <c r="P161" i="24" s="1"/>
  <c r="W167" i="25"/>
  <c r="V167" i="25" s="1"/>
  <c r="Q167" i="24"/>
  <c r="P167" i="24" s="1"/>
  <c r="W171" i="25"/>
  <c r="V171" i="25" s="1"/>
  <c r="Q171" i="24"/>
  <c r="P171" i="24" s="1"/>
  <c r="W173" i="25"/>
  <c r="V173" i="25" s="1"/>
  <c r="Q173" i="24"/>
  <c r="P173" i="24" s="1"/>
  <c r="W175" i="25"/>
  <c r="V175" i="25" s="1"/>
  <c r="Q175" i="24"/>
  <c r="P175" i="24" s="1"/>
  <c r="W179" i="25"/>
  <c r="V179" i="25" s="1"/>
  <c r="Q179" i="24"/>
  <c r="P179" i="24" s="1"/>
  <c r="W181" i="25"/>
  <c r="V181" i="25" s="1"/>
  <c r="Q181" i="24"/>
  <c r="P181" i="24" s="1"/>
  <c r="W185" i="25"/>
  <c r="V185" i="25" s="1"/>
  <c r="Q185" i="24"/>
  <c r="P185" i="24" s="1"/>
  <c r="W189" i="25"/>
  <c r="V189" i="25" s="1"/>
  <c r="Q189" i="24"/>
  <c r="P189" i="24" s="1"/>
  <c r="W193" i="25"/>
  <c r="V193" i="25" s="1"/>
  <c r="Q193" i="24"/>
  <c r="P193" i="24" s="1"/>
  <c r="W197" i="25"/>
  <c r="V197" i="25" s="1"/>
  <c r="Q197" i="24"/>
  <c r="P197" i="24" s="1"/>
  <c r="W201" i="25"/>
  <c r="V201" i="25" s="1"/>
  <c r="Q201" i="24"/>
  <c r="P201" i="24" s="1"/>
  <c r="W205" i="25"/>
  <c r="V205" i="25" s="1"/>
  <c r="Q205" i="24"/>
  <c r="P205" i="24" s="1"/>
  <c r="W207" i="25"/>
  <c r="V207" i="25" s="1"/>
  <c r="Q207" i="24"/>
  <c r="P207" i="24" s="1"/>
  <c r="W215" i="25"/>
  <c r="V215" i="25" s="1"/>
  <c r="Q215" i="24"/>
  <c r="P215" i="24" s="1"/>
  <c r="W219" i="25"/>
  <c r="V219" i="25" s="1"/>
  <c r="Q219" i="24"/>
  <c r="P219" i="24" s="1"/>
  <c r="W223" i="25"/>
  <c r="V223" i="25" s="1"/>
  <c r="Q223" i="24"/>
  <c r="P223" i="24" s="1"/>
  <c r="W227" i="25"/>
  <c r="V227" i="25" s="1"/>
  <c r="Q227" i="24"/>
  <c r="P227" i="24" s="1"/>
  <c r="W231" i="25"/>
  <c r="V231" i="25" s="1"/>
  <c r="Q231" i="24"/>
  <c r="P231" i="24" s="1"/>
  <c r="W235" i="25"/>
  <c r="V235" i="25" s="1"/>
  <c r="Q235" i="24"/>
  <c r="P235" i="24" s="1"/>
  <c r="W239" i="25"/>
  <c r="V239" i="25" s="1"/>
  <c r="Q239" i="24"/>
  <c r="P239" i="24" s="1"/>
  <c r="W241" i="25"/>
  <c r="V241" i="25" s="1"/>
  <c r="Q241" i="24"/>
  <c r="P241" i="24" s="1"/>
  <c r="W243" i="25"/>
  <c r="Q243" i="24"/>
  <c r="P243" i="24" s="1"/>
  <c r="W247" i="25"/>
  <c r="Q247" i="24"/>
  <c r="P247" i="24" s="1"/>
  <c r="W251" i="25"/>
  <c r="Q251" i="24"/>
  <c r="P251" i="24" s="1"/>
  <c r="W255" i="25"/>
  <c r="Q255" i="24"/>
  <c r="P255" i="24" s="1"/>
  <c r="W259" i="25"/>
  <c r="Q259" i="24"/>
  <c r="P259" i="24" s="1"/>
  <c r="W263" i="25"/>
  <c r="Q263" i="24"/>
  <c r="P263" i="24" s="1"/>
  <c r="W267" i="25"/>
  <c r="Q267" i="24"/>
  <c r="P267" i="24" s="1"/>
  <c r="W271" i="25"/>
  <c r="Q271" i="24"/>
  <c r="P271" i="24" s="1"/>
  <c r="W275" i="25"/>
  <c r="Q275" i="24"/>
  <c r="P275" i="24" s="1"/>
  <c r="W279" i="25"/>
  <c r="Q279" i="24"/>
  <c r="P279" i="24" s="1"/>
  <c r="W283" i="25"/>
  <c r="Q283" i="24"/>
  <c r="P283" i="24" s="1"/>
  <c r="W6" i="25"/>
  <c r="V6" i="25" s="1"/>
  <c r="Q6" i="24"/>
  <c r="P6" i="24" s="1"/>
  <c r="W8" i="25"/>
  <c r="V8" i="25" s="1"/>
  <c r="Q8" i="24"/>
  <c r="P8" i="24" s="1"/>
  <c r="W10" i="25"/>
  <c r="V10" i="25" s="1"/>
  <c r="Q10" i="24"/>
  <c r="P10" i="24" s="1"/>
  <c r="W12" i="25"/>
  <c r="V12" i="25" s="1"/>
  <c r="Q12" i="24"/>
  <c r="P12" i="24" s="1"/>
  <c r="W14" i="25"/>
  <c r="V14" i="25" s="1"/>
  <c r="Q14" i="24"/>
  <c r="P14" i="24" s="1"/>
  <c r="W16" i="25"/>
  <c r="V16" i="25" s="1"/>
  <c r="Q16" i="24"/>
  <c r="P16" i="24" s="1"/>
  <c r="W18" i="25"/>
  <c r="V18" i="25" s="1"/>
  <c r="Q18" i="24"/>
  <c r="P18" i="24" s="1"/>
  <c r="W20" i="25"/>
  <c r="V20" i="25" s="1"/>
  <c r="Q20" i="24"/>
  <c r="P20" i="24" s="1"/>
  <c r="W22" i="25"/>
  <c r="V22" i="25" s="1"/>
  <c r="Q22" i="24"/>
  <c r="P22" i="24" s="1"/>
  <c r="W24" i="25"/>
  <c r="V24" i="25" s="1"/>
  <c r="Q24" i="24"/>
  <c r="P24" i="24" s="1"/>
  <c r="W26" i="25"/>
  <c r="V26" i="25" s="1"/>
  <c r="Q26" i="24"/>
  <c r="P26" i="24" s="1"/>
  <c r="W28" i="25"/>
  <c r="V28" i="25" s="1"/>
  <c r="Q28" i="24"/>
  <c r="P28" i="24" s="1"/>
  <c r="W30" i="25"/>
  <c r="V30" i="25" s="1"/>
  <c r="Q30" i="24"/>
  <c r="P30" i="24" s="1"/>
  <c r="W32" i="25"/>
  <c r="V32" i="25" s="1"/>
  <c r="Q32" i="24"/>
  <c r="P32" i="24" s="1"/>
  <c r="W34" i="25"/>
  <c r="V34" i="25" s="1"/>
  <c r="Q34" i="24"/>
  <c r="P34" i="24" s="1"/>
  <c r="W36" i="25"/>
  <c r="V36" i="25" s="1"/>
  <c r="Q36" i="24"/>
  <c r="P36" i="24" s="1"/>
  <c r="W38" i="25"/>
  <c r="V38" i="25" s="1"/>
  <c r="Q38" i="24"/>
  <c r="P38" i="24" s="1"/>
  <c r="W40" i="25"/>
  <c r="V40" i="25" s="1"/>
  <c r="Q40" i="24"/>
  <c r="P40" i="24" s="1"/>
  <c r="W42" i="25"/>
  <c r="V42" i="25" s="1"/>
  <c r="Q42" i="24"/>
  <c r="P42" i="24" s="1"/>
  <c r="W44" i="25"/>
  <c r="V44" i="25" s="1"/>
  <c r="Q44" i="24"/>
  <c r="P44" i="24" s="1"/>
  <c r="W46" i="25"/>
  <c r="V46" i="25" s="1"/>
  <c r="Q46" i="24"/>
  <c r="P46" i="24" s="1"/>
  <c r="W48" i="25"/>
  <c r="V48" i="25" s="1"/>
  <c r="Q48" i="24"/>
  <c r="P48" i="24" s="1"/>
  <c r="W50" i="25"/>
  <c r="V50" i="25" s="1"/>
  <c r="Q50" i="24"/>
  <c r="P50" i="24" s="1"/>
  <c r="W52" i="25"/>
  <c r="V52" i="25" s="1"/>
  <c r="Q52" i="24"/>
  <c r="P52" i="24" s="1"/>
  <c r="W54" i="25"/>
  <c r="V54" i="25" s="1"/>
  <c r="Q54" i="24"/>
  <c r="P54" i="24" s="1"/>
  <c r="W56" i="25"/>
  <c r="V56" i="25" s="1"/>
  <c r="Q56" i="24"/>
  <c r="P56" i="24" s="1"/>
  <c r="W58" i="25"/>
  <c r="V58" i="25" s="1"/>
  <c r="Q58" i="24"/>
  <c r="P58" i="24" s="1"/>
  <c r="W60" i="25"/>
  <c r="V60" i="25" s="1"/>
  <c r="Q60" i="24"/>
  <c r="P60" i="24" s="1"/>
  <c r="W62" i="25"/>
  <c r="V62" i="25" s="1"/>
  <c r="Q62" i="24"/>
  <c r="P62" i="24" s="1"/>
  <c r="W64" i="25"/>
  <c r="V64" i="25" s="1"/>
  <c r="Q64" i="24"/>
  <c r="P64" i="24" s="1"/>
  <c r="W66" i="25"/>
  <c r="V66" i="25" s="1"/>
  <c r="Q66" i="24"/>
  <c r="P66" i="24" s="1"/>
  <c r="W68" i="25"/>
  <c r="V68" i="25" s="1"/>
  <c r="Q68" i="24"/>
  <c r="P68" i="24" s="1"/>
  <c r="W70" i="25"/>
  <c r="V70" i="25" s="1"/>
  <c r="Q70" i="24"/>
  <c r="P70" i="24" s="1"/>
  <c r="W72" i="25"/>
  <c r="V72" i="25" s="1"/>
  <c r="Q72" i="24"/>
  <c r="P72" i="24" s="1"/>
  <c r="W74" i="25"/>
  <c r="V74" i="25" s="1"/>
  <c r="Q74" i="24"/>
  <c r="P74" i="24" s="1"/>
  <c r="W76" i="25"/>
  <c r="V76" i="25" s="1"/>
  <c r="Q76" i="24"/>
  <c r="P76" i="24" s="1"/>
  <c r="W78" i="25"/>
  <c r="V78" i="25" s="1"/>
  <c r="Q78" i="24"/>
  <c r="P78" i="24" s="1"/>
  <c r="W80" i="25"/>
  <c r="V80" i="25" s="1"/>
  <c r="Q80" i="24"/>
  <c r="P80" i="24" s="1"/>
  <c r="W82" i="25"/>
  <c r="V82" i="25" s="1"/>
  <c r="Q82" i="24"/>
  <c r="P82" i="24" s="1"/>
  <c r="W84" i="25"/>
  <c r="V84" i="25" s="1"/>
  <c r="Q84" i="24"/>
  <c r="P84" i="24" s="1"/>
  <c r="W86" i="25"/>
  <c r="V86" i="25" s="1"/>
  <c r="Q86" i="24"/>
  <c r="P86" i="24" s="1"/>
  <c r="W88" i="25"/>
  <c r="V88" i="25" s="1"/>
  <c r="Q88" i="24"/>
  <c r="P88" i="24" s="1"/>
  <c r="W90" i="25"/>
  <c r="V90" i="25" s="1"/>
  <c r="Q90" i="24"/>
  <c r="P90" i="24" s="1"/>
  <c r="W92" i="25"/>
  <c r="V92" i="25" s="1"/>
  <c r="Q92" i="24"/>
  <c r="P92" i="24" s="1"/>
  <c r="W94" i="25"/>
  <c r="V94" i="25" s="1"/>
  <c r="Q94" i="24"/>
  <c r="P94" i="24" s="1"/>
  <c r="W96" i="25"/>
  <c r="V96" i="25" s="1"/>
  <c r="Q96" i="24"/>
  <c r="P96" i="24" s="1"/>
  <c r="W98" i="25"/>
  <c r="V98" i="25" s="1"/>
  <c r="Q98" i="24"/>
  <c r="P98" i="24" s="1"/>
  <c r="W100" i="25"/>
  <c r="V100" i="25" s="1"/>
  <c r="Q100" i="24"/>
  <c r="P100" i="24" s="1"/>
  <c r="W102" i="25"/>
  <c r="V102" i="25" s="1"/>
  <c r="Q102" i="24"/>
  <c r="P102" i="24" s="1"/>
  <c r="W104" i="25"/>
  <c r="V104" i="25" s="1"/>
  <c r="Q104" i="24"/>
  <c r="P104" i="24" s="1"/>
  <c r="W106" i="25"/>
  <c r="V106" i="25" s="1"/>
  <c r="Q106" i="24"/>
  <c r="P106" i="24" s="1"/>
  <c r="W108" i="25"/>
  <c r="V108" i="25" s="1"/>
  <c r="Q108" i="24"/>
  <c r="P108" i="24" s="1"/>
  <c r="W110" i="25"/>
  <c r="V110" i="25" s="1"/>
  <c r="Q110" i="24"/>
  <c r="P110" i="24" s="1"/>
  <c r="W112" i="25"/>
  <c r="V112" i="25" s="1"/>
  <c r="Q112" i="24"/>
  <c r="P112" i="24" s="1"/>
  <c r="W114" i="25"/>
  <c r="V114" i="25" s="1"/>
  <c r="Q114" i="24"/>
  <c r="P114" i="24" s="1"/>
  <c r="W116" i="25"/>
  <c r="V116" i="25" s="1"/>
  <c r="Q116" i="24"/>
  <c r="P116" i="24" s="1"/>
  <c r="W118" i="25"/>
  <c r="V118" i="25" s="1"/>
  <c r="Q118" i="24"/>
  <c r="P118" i="24" s="1"/>
  <c r="W120" i="25"/>
  <c r="V120" i="25" s="1"/>
  <c r="Q120" i="24"/>
  <c r="P120" i="24" s="1"/>
  <c r="W122" i="25"/>
  <c r="V122" i="25" s="1"/>
  <c r="Q122" i="24"/>
  <c r="P122" i="24" s="1"/>
  <c r="W124" i="25"/>
  <c r="V124" i="25" s="1"/>
  <c r="Q124" i="24"/>
  <c r="P124" i="24" s="1"/>
  <c r="W126" i="25"/>
  <c r="V126" i="25" s="1"/>
  <c r="Q126" i="24"/>
  <c r="P126" i="24" s="1"/>
  <c r="W128" i="25"/>
  <c r="V128" i="25" s="1"/>
  <c r="Q128" i="24"/>
  <c r="P128" i="24" s="1"/>
  <c r="W130" i="25"/>
  <c r="V130" i="25" s="1"/>
  <c r="Q130" i="24"/>
  <c r="P130" i="24" s="1"/>
  <c r="W132" i="25"/>
  <c r="V132" i="25" s="1"/>
  <c r="Q132" i="24"/>
  <c r="P132" i="24" s="1"/>
  <c r="W134" i="25"/>
  <c r="V134" i="25" s="1"/>
  <c r="Q134" i="24"/>
  <c r="P134" i="24" s="1"/>
  <c r="W136" i="25"/>
  <c r="V136" i="25" s="1"/>
  <c r="Q136" i="24"/>
  <c r="P136" i="24" s="1"/>
  <c r="W138" i="25"/>
  <c r="V138" i="25" s="1"/>
  <c r="Q138" i="24"/>
  <c r="P138" i="24" s="1"/>
  <c r="W140" i="25"/>
  <c r="V140" i="25" s="1"/>
  <c r="Q140" i="24"/>
  <c r="P140" i="24" s="1"/>
  <c r="W142" i="25"/>
  <c r="V142" i="25" s="1"/>
  <c r="Q142" i="24"/>
  <c r="P142" i="24" s="1"/>
  <c r="W144" i="25"/>
  <c r="V144" i="25" s="1"/>
  <c r="Q144" i="24"/>
  <c r="P144" i="24" s="1"/>
  <c r="W146" i="25"/>
  <c r="V146" i="25" s="1"/>
  <c r="Q146" i="24"/>
  <c r="P146" i="24" s="1"/>
  <c r="W148" i="25"/>
  <c r="V148" i="25" s="1"/>
  <c r="Q148" i="24"/>
  <c r="P148" i="24" s="1"/>
  <c r="W150" i="25"/>
  <c r="V150" i="25" s="1"/>
  <c r="Q150" i="24"/>
  <c r="P150" i="24" s="1"/>
  <c r="W152" i="25"/>
  <c r="V152" i="25" s="1"/>
  <c r="Q152" i="24"/>
  <c r="P152" i="24" s="1"/>
  <c r="W154" i="25"/>
  <c r="V154" i="25" s="1"/>
  <c r="Q154" i="24"/>
  <c r="P154" i="24" s="1"/>
  <c r="W156" i="25"/>
  <c r="V156" i="25" s="1"/>
  <c r="Q156" i="24"/>
  <c r="P156" i="24" s="1"/>
  <c r="W158" i="25"/>
  <c r="V158" i="25" s="1"/>
  <c r="Q158" i="24"/>
  <c r="P158" i="24" s="1"/>
  <c r="W160" i="25"/>
  <c r="V160" i="25" s="1"/>
  <c r="Q160" i="24"/>
  <c r="P160" i="24" s="1"/>
  <c r="W162" i="25"/>
  <c r="V162" i="25" s="1"/>
  <c r="Q162" i="24"/>
  <c r="P162" i="24" s="1"/>
  <c r="W164" i="25"/>
  <c r="V164" i="25" s="1"/>
  <c r="Q164" i="24"/>
  <c r="P164" i="24" s="1"/>
  <c r="W166" i="25"/>
  <c r="V166" i="25" s="1"/>
  <c r="Q166" i="24"/>
  <c r="P166" i="24" s="1"/>
  <c r="W168" i="25"/>
  <c r="V168" i="25" s="1"/>
  <c r="Q168" i="24"/>
  <c r="P168" i="24" s="1"/>
  <c r="W170" i="25"/>
  <c r="V170" i="25" s="1"/>
  <c r="Q170" i="24"/>
  <c r="P170" i="24" s="1"/>
  <c r="W172" i="25"/>
  <c r="V172" i="25" s="1"/>
  <c r="Q172" i="24"/>
  <c r="P172" i="24" s="1"/>
  <c r="W174" i="25"/>
  <c r="V174" i="25" s="1"/>
  <c r="Q174" i="24"/>
  <c r="P174" i="24" s="1"/>
  <c r="W176" i="25"/>
  <c r="V176" i="25" s="1"/>
  <c r="Q176" i="24"/>
  <c r="P176" i="24" s="1"/>
  <c r="W178" i="25"/>
  <c r="V178" i="25" s="1"/>
  <c r="Q178" i="24"/>
  <c r="P178" i="24" s="1"/>
  <c r="W180" i="25"/>
  <c r="V180" i="25" s="1"/>
  <c r="Q180" i="24"/>
  <c r="P180" i="24" s="1"/>
  <c r="W182" i="25"/>
  <c r="V182" i="25" s="1"/>
  <c r="Q182" i="24"/>
  <c r="P182" i="24" s="1"/>
  <c r="W184" i="25"/>
  <c r="V184" i="25" s="1"/>
  <c r="Q184" i="24"/>
  <c r="P184" i="24" s="1"/>
  <c r="W186" i="25"/>
  <c r="V186" i="25" s="1"/>
  <c r="Q186" i="24"/>
  <c r="P186" i="24" s="1"/>
  <c r="W188" i="25"/>
  <c r="V188" i="25" s="1"/>
  <c r="Q188" i="24"/>
  <c r="P188" i="24" s="1"/>
  <c r="W190" i="25"/>
  <c r="V190" i="25" s="1"/>
  <c r="Q190" i="24"/>
  <c r="P190" i="24" s="1"/>
  <c r="W192" i="25"/>
  <c r="V192" i="25" s="1"/>
  <c r="Q192" i="24"/>
  <c r="P192" i="24" s="1"/>
  <c r="W194" i="25"/>
  <c r="V194" i="25" s="1"/>
  <c r="Q194" i="24"/>
  <c r="P194" i="24" s="1"/>
  <c r="W196" i="25"/>
  <c r="V196" i="25" s="1"/>
  <c r="Q196" i="24"/>
  <c r="P196" i="24" s="1"/>
  <c r="W198" i="25"/>
  <c r="V198" i="25" s="1"/>
  <c r="Q198" i="24"/>
  <c r="P198" i="24" s="1"/>
  <c r="W200" i="25"/>
  <c r="V200" i="25" s="1"/>
  <c r="Q200" i="24"/>
  <c r="P200" i="24" s="1"/>
  <c r="W202" i="25"/>
  <c r="V202" i="25" s="1"/>
  <c r="Q202" i="24"/>
  <c r="P202" i="24" s="1"/>
  <c r="W204" i="25"/>
  <c r="V204" i="25" s="1"/>
  <c r="Q204" i="24"/>
  <c r="P204" i="24" s="1"/>
  <c r="W206" i="25"/>
  <c r="V206" i="25" s="1"/>
  <c r="Q206" i="24"/>
  <c r="P206" i="24" s="1"/>
  <c r="W208" i="25"/>
  <c r="V208" i="25" s="1"/>
  <c r="Q208" i="24"/>
  <c r="P208" i="24" s="1"/>
  <c r="W210" i="25"/>
  <c r="V210" i="25" s="1"/>
  <c r="Q210" i="24"/>
  <c r="P210" i="24" s="1"/>
  <c r="W212" i="25"/>
  <c r="V212" i="25" s="1"/>
  <c r="Q212" i="24"/>
  <c r="P212" i="24" s="1"/>
  <c r="W214" i="25"/>
  <c r="V214" i="25" s="1"/>
  <c r="Q214" i="24"/>
  <c r="P214" i="24" s="1"/>
  <c r="W216" i="25"/>
  <c r="V216" i="25" s="1"/>
  <c r="Q216" i="24"/>
  <c r="P216" i="24" s="1"/>
  <c r="W218" i="25"/>
  <c r="V218" i="25" s="1"/>
  <c r="Q218" i="24"/>
  <c r="P218" i="24" s="1"/>
  <c r="W220" i="25"/>
  <c r="V220" i="25" s="1"/>
  <c r="Q220" i="24"/>
  <c r="P220" i="24" s="1"/>
  <c r="W222" i="25"/>
  <c r="V222" i="25" s="1"/>
  <c r="Q222" i="24"/>
  <c r="P222" i="24" s="1"/>
  <c r="W224" i="25"/>
  <c r="V224" i="25" s="1"/>
  <c r="Q224" i="24"/>
  <c r="P224" i="24" s="1"/>
  <c r="W226" i="25"/>
  <c r="V226" i="25" s="1"/>
  <c r="Q226" i="24"/>
  <c r="P226" i="24" s="1"/>
  <c r="W228" i="25"/>
  <c r="V228" i="25" s="1"/>
  <c r="Q228" i="24"/>
  <c r="P228" i="24" s="1"/>
  <c r="W230" i="25"/>
  <c r="V230" i="25" s="1"/>
  <c r="Q230" i="24"/>
  <c r="P230" i="24" s="1"/>
  <c r="W232" i="25"/>
  <c r="V232" i="25" s="1"/>
  <c r="Q232" i="24"/>
  <c r="P232" i="24" s="1"/>
  <c r="W234" i="25"/>
  <c r="V234" i="25" s="1"/>
  <c r="Q234" i="24"/>
  <c r="P234" i="24" s="1"/>
  <c r="W236" i="25"/>
  <c r="V236" i="25" s="1"/>
  <c r="Q236" i="24"/>
  <c r="P236" i="24" s="1"/>
  <c r="W238" i="25"/>
  <c r="V238" i="25" s="1"/>
  <c r="Q238" i="24"/>
  <c r="P238" i="24" s="1"/>
  <c r="W240" i="25"/>
  <c r="V240" i="25" s="1"/>
  <c r="Q240" i="24"/>
  <c r="P240" i="24" s="1"/>
  <c r="W242" i="25"/>
  <c r="V242" i="25" s="1"/>
  <c r="Q242" i="24"/>
  <c r="P242" i="24" s="1"/>
  <c r="W244" i="25"/>
  <c r="Q244" i="24"/>
  <c r="P244" i="24" s="1"/>
  <c r="W246" i="25"/>
  <c r="Q246" i="24"/>
  <c r="P246" i="24" s="1"/>
  <c r="W248" i="25"/>
  <c r="Q248" i="24"/>
  <c r="P248" i="24" s="1"/>
  <c r="W250" i="25"/>
  <c r="Q250" i="24"/>
  <c r="P250" i="24" s="1"/>
  <c r="W252" i="25"/>
  <c r="Q252" i="24"/>
  <c r="P252" i="24" s="1"/>
  <c r="W254" i="25"/>
  <c r="Q254" i="24"/>
  <c r="P254" i="24" s="1"/>
  <c r="W256" i="25"/>
  <c r="Q256" i="24"/>
  <c r="P256" i="24" s="1"/>
  <c r="W258" i="25"/>
  <c r="Q258" i="24"/>
  <c r="P258" i="24" s="1"/>
  <c r="W260" i="25"/>
  <c r="Q260" i="24"/>
  <c r="P260" i="24" s="1"/>
  <c r="W262" i="25"/>
  <c r="Q262" i="24"/>
  <c r="P262" i="24" s="1"/>
  <c r="W264" i="25"/>
  <c r="Q264" i="24"/>
  <c r="P264" i="24" s="1"/>
  <c r="W266" i="25"/>
  <c r="Q266" i="24"/>
  <c r="P266" i="24" s="1"/>
  <c r="W268" i="25"/>
  <c r="Q268" i="24"/>
  <c r="P268" i="24" s="1"/>
  <c r="W270" i="25"/>
  <c r="Q270" i="24"/>
  <c r="P270" i="24" s="1"/>
  <c r="W272" i="25"/>
  <c r="Q272" i="24"/>
  <c r="P272" i="24" s="1"/>
  <c r="W274" i="25"/>
  <c r="Q274" i="24"/>
  <c r="P274" i="24" s="1"/>
  <c r="W276" i="25"/>
  <c r="Q276" i="24"/>
  <c r="P276" i="24" s="1"/>
  <c r="W278" i="25"/>
  <c r="Q278" i="24"/>
  <c r="P278" i="24" s="1"/>
  <c r="W280" i="25"/>
  <c r="Q280" i="24"/>
  <c r="P280" i="24" s="1"/>
  <c r="W282" i="25"/>
  <c r="Q282" i="24"/>
  <c r="P282" i="24" s="1"/>
  <c r="W284" i="25"/>
  <c r="Q284" i="24"/>
  <c r="P284" i="24" s="1"/>
  <c r="W9" i="25"/>
  <c r="V9" i="25" s="1"/>
  <c r="Q9" i="24"/>
  <c r="P9" i="24" s="1"/>
  <c r="W13" i="25"/>
  <c r="V13" i="25" s="1"/>
  <c r="Q13" i="24"/>
  <c r="P13" i="24" s="1"/>
  <c r="W17" i="25"/>
  <c r="V17" i="25" s="1"/>
  <c r="Q17" i="24"/>
  <c r="P17" i="24" s="1"/>
  <c r="W21" i="25"/>
  <c r="V21" i="25" s="1"/>
  <c r="Q21" i="24"/>
  <c r="P21" i="24" s="1"/>
  <c r="W25" i="25"/>
  <c r="V25" i="25" s="1"/>
  <c r="Q25" i="24"/>
  <c r="P25" i="24" s="1"/>
  <c r="W27" i="25"/>
  <c r="V27" i="25" s="1"/>
  <c r="Q27" i="24"/>
  <c r="P27" i="24" s="1"/>
  <c r="W33" i="25"/>
  <c r="V33" i="25" s="1"/>
  <c r="Q33" i="24"/>
  <c r="P33" i="24" s="1"/>
  <c r="W37" i="25"/>
  <c r="V37" i="25" s="1"/>
  <c r="Q37" i="24"/>
  <c r="P37" i="24" s="1"/>
  <c r="W41" i="25"/>
  <c r="V41" i="25" s="1"/>
  <c r="Q41" i="24"/>
  <c r="P41" i="24" s="1"/>
  <c r="W45" i="25"/>
  <c r="V45" i="25" s="1"/>
  <c r="Q45" i="24"/>
  <c r="P45" i="24" s="1"/>
  <c r="W49" i="25"/>
  <c r="V49" i="25" s="1"/>
  <c r="Q49" i="24"/>
  <c r="P49" i="24" s="1"/>
  <c r="W53" i="25"/>
  <c r="V53" i="25" s="1"/>
  <c r="Q53" i="24"/>
  <c r="P53" i="24" s="1"/>
  <c r="W55" i="25"/>
  <c r="V55" i="25" s="1"/>
  <c r="Q55" i="24"/>
  <c r="P55" i="24" s="1"/>
  <c r="W59" i="25"/>
  <c r="V59" i="25" s="1"/>
  <c r="Q59" i="24"/>
  <c r="P59" i="24" s="1"/>
  <c r="W65" i="25"/>
  <c r="V65" i="25" s="1"/>
  <c r="Q65" i="24"/>
  <c r="P65" i="24" s="1"/>
  <c r="W67" i="25"/>
  <c r="V67" i="25" s="1"/>
  <c r="Q67" i="24"/>
  <c r="P67" i="24" s="1"/>
  <c r="W73" i="25"/>
  <c r="V73" i="25" s="1"/>
  <c r="Q73" i="24"/>
  <c r="P73" i="24" s="1"/>
  <c r="W75" i="25"/>
  <c r="V75" i="25" s="1"/>
  <c r="Q75" i="24"/>
  <c r="P75" i="24" s="1"/>
  <c r="W81" i="25"/>
  <c r="V81" i="25" s="1"/>
  <c r="Q81" i="24"/>
  <c r="P81" i="24" s="1"/>
  <c r="W83" i="25"/>
  <c r="V83" i="25" s="1"/>
  <c r="Q83" i="24"/>
  <c r="P83" i="24" s="1"/>
  <c r="W87" i="25"/>
  <c r="V87" i="25" s="1"/>
  <c r="Q87" i="24"/>
  <c r="P87" i="24" s="1"/>
  <c r="W91" i="25"/>
  <c r="V91" i="25" s="1"/>
  <c r="Q91" i="24"/>
  <c r="P91" i="24" s="1"/>
  <c r="W95" i="25"/>
  <c r="V95" i="25" s="1"/>
  <c r="Q95" i="24"/>
  <c r="P95" i="24" s="1"/>
  <c r="W99" i="25"/>
  <c r="V99" i="25" s="1"/>
  <c r="Q99" i="24"/>
  <c r="P99" i="24" s="1"/>
  <c r="W103" i="25"/>
  <c r="V103" i="25" s="1"/>
  <c r="Q103" i="24"/>
  <c r="P103" i="24" s="1"/>
  <c r="W107" i="25"/>
  <c r="V107" i="25" s="1"/>
  <c r="Q107" i="24"/>
  <c r="P107" i="24" s="1"/>
  <c r="W113" i="25"/>
  <c r="V113" i="25" s="1"/>
  <c r="Q113" i="24"/>
  <c r="P113" i="24" s="1"/>
  <c r="W115" i="25"/>
  <c r="V115" i="25" s="1"/>
  <c r="Q115" i="24"/>
  <c r="P115" i="24" s="1"/>
  <c r="W119" i="25"/>
  <c r="V119" i="25" s="1"/>
  <c r="Q119" i="24"/>
  <c r="P119" i="24" s="1"/>
  <c r="W123" i="25"/>
  <c r="V123" i="25" s="1"/>
  <c r="Q123" i="24"/>
  <c r="P123" i="24" s="1"/>
  <c r="W127" i="25"/>
  <c r="V127" i="25" s="1"/>
  <c r="Q127" i="24"/>
  <c r="P127" i="24" s="1"/>
  <c r="W131" i="25"/>
  <c r="V131" i="25" s="1"/>
  <c r="Q131" i="24"/>
  <c r="P131" i="24" s="1"/>
  <c r="W135" i="25"/>
  <c r="V135" i="25" s="1"/>
  <c r="Q135" i="24"/>
  <c r="P135" i="24" s="1"/>
  <c r="W139" i="25"/>
  <c r="V139" i="25" s="1"/>
  <c r="Q139" i="24"/>
  <c r="P139" i="24" s="1"/>
  <c r="W145" i="25"/>
  <c r="V145" i="25" s="1"/>
  <c r="Q145" i="24"/>
  <c r="P145" i="24" s="1"/>
  <c r="W151" i="25"/>
  <c r="V151" i="25" s="1"/>
  <c r="Q151" i="24"/>
  <c r="P151" i="24" s="1"/>
  <c r="W155" i="25"/>
  <c r="V155" i="25" s="1"/>
  <c r="Q155" i="24"/>
  <c r="P155" i="24" s="1"/>
  <c r="W159" i="25"/>
  <c r="V159" i="25" s="1"/>
  <c r="Q159" i="24"/>
  <c r="P159" i="24" s="1"/>
  <c r="W163" i="25"/>
  <c r="V163" i="25" s="1"/>
  <c r="Q163" i="24"/>
  <c r="P163" i="24" s="1"/>
  <c r="W165" i="25"/>
  <c r="V165" i="25" s="1"/>
  <c r="Q165" i="24"/>
  <c r="P165" i="24" s="1"/>
  <c r="W169" i="25"/>
  <c r="V169" i="25" s="1"/>
  <c r="Q169" i="24"/>
  <c r="P169" i="24" s="1"/>
  <c r="W177" i="25"/>
  <c r="V177" i="25" s="1"/>
  <c r="Q177" i="24"/>
  <c r="P177" i="24" s="1"/>
  <c r="W183" i="25"/>
  <c r="V183" i="25" s="1"/>
  <c r="Q183" i="24"/>
  <c r="P183" i="24" s="1"/>
  <c r="W187" i="25"/>
  <c r="V187" i="25" s="1"/>
  <c r="Q187" i="24"/>
  <c r="P187" i="24" s="1"/>
  <c r="W191" i="25"/>
  <c r="V191" i="25" s="1"/>
  <c r="Q191" i="24"/>
  <c r="P191" i="24" s="1"/>
  <c r="W195" i="25"/>
  <c r="V195" i="25" s="1"/>
  <c r="Q195" i="24"/>
  <c r="P195" i="24" s="1"/>
  <c r="W199" i="25"/>
  <c r="V199" i="25" s="1"/>
  <c r="Q199" i="24"/>
  <c r="P199" i="24" s="1"/>
  <c r="W203" i="25"/>
  <c r="V203" i="25" s="1"/>
  <c r="Q203" i="24"/>
  <c r="P203" i="24" s="1"/>
  <c r="W209" i="25"/>
  <c r="V209" i="25" s="1"/>
  <c r="Q209" i="24"/>
  <c r="P209" i="24" s="1"/>
  <c r="W211" i="25"/>
  <c r="V211" i="25" s="1"/>
  <c r="Q211" i="24"/>
  <c r="P211" i="24" s="1"/>
  <c r="W213" i="25"/>
  <c r="V213" i="25" s="1"/>
  <c r="Q213" i="24"/>
  <c r="P213" i="24" s="1"/>
  <c r="W217" i="25"/>
  <c r="V217" i="25" s="1"/>
  <c r="Q217" i="24"/>
  <c r="P217" i="24" s="1"/>
  <c r="W221" i="25"/>
  <c r="V221" i="25" s="1"/>
  <c r="Q221" i="24"/>
  <c r="P221" i="24" s="1"/>
  <c r="W225" i="25"/>
  <c r="V225" i="25" s="1"/>
  <c r="Q225" i="24"/>
  <c r="P225" i="24" s="1"/>
  <c r="W229" i="25"/>
  <c r="V229" i="25" s="1"/>
  <c r="Q229" i="24"/>
  <c r="P229" i="24" s="1"/>
  <c r="W233" i="25"/>
  <c r="V233" i="25" s="1"/>
  <c r="Q233" i="24"/>
  <c r="P233" i="24" s="1"/>
  <c r="W237" i="25"/>
  <c r="V237" i="25" s="1"/>
  <c r="Q237" i="24"/>
  <c r="P237" i="24" s="1"/>
  <c r="W245" i="25"/>
  <c r="Q245" i="24"/>
  <c r="P245" i="24" s="1"/>
  <c r="W249" i="25"/>
  <c r="Q249" i="24"/>
  <c r="P249" i="24" s="1"/>
  <c r="W253" i="25"/>
  <c r="Q253" i="24"/>
  <c r="P253" i="24" s="1"/>
  <c r="W257" i="25"/>
  <c r="Q257" i="24"/>
  <c r="P257" i="24" s="1"/>
  <c r="W261" i="25"/>
  <c r="Q261" i="24"/>
  <c r="P261" i="24" s="1"/>
  <c r="W265" i="25"/>
  <c r="Q265" i="24"/>
  <c r="P265" i="24" s="1"/>
  <c r="W269" i="25"/>
  <c r="Q269" i="24"/>
  <c r="P269" i="24" s="1"/>
  <c r="W273" i="25"/>
  <c r="Q273" i="24"/>
  <c r="P273" i="24" s="1"/>
  <c r="W277" i="25"/>
  <c r="Q277" i="24"/>
  <c r="P277" i="24" s="1"/>
  <c r="W281" i="25"/>
  <c r="Q281" i="24"/>
  <c r="P281" i="24" s="1"/>
  <c r="W285" i="25"/>
  <c r="Q285" i="24"/>
  <c r="P285" i="24" s="1"/>
  <c r="AF8" i="18"/>
  <c r="AE8" i="18" s="1"/>
  <c r="V8" i="14"/>
  <c r="W8" i="17"/>
  <c r="V8" i="17" s="1"/>
  <c r="V12" i="14"/>
  <c r="W12" i="17"/>
  <c r="V12" i="17" s="1"/>
  <c r="AF12" i="18"/>
  <c r="AE12" i="18" s="1"/>
  <c r="AF24" i="18"/>
  <c r="AE24" i="18" s="1"/>
  <c r="V24" i="14"/>
  <c r="W24" i="17"/>
  <c r="V24" i="17" s="1"/>
  <c r="W32" i="17"/>
  <c r="V32" i="17" s="1"/>
  <c r="V32" i="14"/>
  <c r="AF32" i="18"/>
  <c r="AE32" i="18" s="1"/>
  <c r="V48" i="14"/>
  <c r="W48" i="17"/>
  <c r="V48" i="17" s="1"/>
  <c r="AF48" i="18"/>
  <c r="AE48" i="18" s="1"/>
  <c r="AF56" i="18"/>
  <c r="AE56" i="18" s="1"/>
  <c r="V56" i="14"/>
  <c r="W56" i="17"/>
  <c r="V56" i="17" s="1"/>
  <c r="V60" i="14"/>
  <c r="W60" i="17"/>
  <c r="V60" i="17" s="1"/>
  <c r="AF60" i="18"/>
  <c r="AE60" i="18" s="1"/>
  <c r="V64" i="14"/>
  <c r="W64" i="17"/>
  <c r="V64" i="17" s="1"/>
  <c r="AF64" i="18"/>
  <c r="AE64" i="18" s="1"/>
  <c r="V106" i="14"/>
  <c r="W106" i="17"/>
  <c r="V106" i="17" s="1"/>
  <c r="AF106" i="18"/>
  <c r="AE106" i="18" s="1"/>
  <c r="V107" i="14"/>
  <c r="W107" i="17"/>
  <c r="V107" i="17" s="1"/>
  <c r="AF107" i="18"/>
  <c r="AE107" i="18" s="1"/>
  <c r="AF108" i="18"/>
  <c r="AE108" i="18" s="1"/>
  <c r="V108" i="14"/>
  <c r="W108" i="17"/>
  <c r="V108" i="17" s="1"/>
  <c r="V109" i="14"/>
  <c r="W109" i="17"/>
  <c r="V109" i="17" s="1"/>
  <c r="AF109" i="18"/>
  <c r="AE109" i="18" s="1"/>
  <c r="V113" i="14"/>
  <c r="W113" i="17"/>
  <c r="V113" i="17" s="1"/>
  <c r="AF113" i="18"/>
  <c r="AE113" i="18" s="1"/>
  <c r="V114" i="14"/>
  <c r="W114" i="17"/>
  <c r="V114" i="17" s="1"/>
  <c r="AF114" i="18"/>
  <c r="AE114" i="18" s="1"/>
  <c r="V115" i="14"/>
  <c r="W115" i="17"/>
  <c r="V115" i="17" s="1"/>
  <c r="AF115" i="18"/>
  <c r="AE115" i="18" s="1"/>
  <c r="AF117" i="18"/>
  <c r="AE117" i="18" s="1"/>
  <c r="V117" i="14"/>
  <c r="W117" i="17"/>
  <c r="V117" i="17" s="1"/>
  <c r="V121" i="14"/>
  <c r="W121" i="17"/>
  <c r="V121" i="17" s="1"/>
  <c r="AF121" i="18"/>
  <c r="AE121" i="18" s="1"/>
  <c r="AF124" i="18"/>
  <c r="AE124" i="18" s="1"/>
  <c r="V124" i="14"/>
  <c r="W124" i="17"/>
  <c r="V124" i="17" s="1"/>
  <c r="V126" i="14"/>
  <c r="W126" i="17"/>
  <c r="V126" i="17" s="1"/>
  <c r="AF126" i="18"/>
  <c r="AE126" i="18" s="1"/>
  <c r="V130" i="14"/>
  <c r="W130" i="17"/>
  <c r="V130" i="17" s="1"/>
  <c r="AF130" i="18"/>
  <c r="AE130" i="18" s="1"/>
  <c r="AF133" i="18"/>
  <c r="AE133" i="18" s="1"/>
  <c r="V133" i="14"/>
  <c r="W133" i="17"/>
  <c r="V133" i="17" s="1"/>
  <c r="V134" i="14"/>
  <c r="W134" i="17"/>
  <c r="V134" i="17" s="1"/>
  <c r="AF134" i="18"/>
  <c r="AE134" i="18" s="1"/>
  <c r="AF136" i="18"/>
  <c r="AE136" i="18" s="1"/>
  <c r="V136" i="14"/>
  <c r="W136" i="17"/>
  <c r="V136" i="17" s="1"/>
  <c r="V139" i="14"/>
  <c r="W139" i="17"/>
  <c r="V139" i="17" s="1"/>
  <c r="AF139" i="18"/>
  <c r="AE139" i="18" s="1"/>
  <c r="AF140" i="18"/>
  <c r="AE140" i="18" s="1"/>
  <c r="V140" i="14"/>
  <c r="W140" i="17"/>
  <c r="V140" i="17" s="1"/>
  <c r="V142" i="14"/>
  <c r="W142" i="17"/>
  <c r="V142" i="17" s="1"/>
  <c r="AF142" i="18"/>
  <c r="AE142" i="18" s="1"/>
  <c r="W143" i="17"/>
  <c r="V143" i="17" s="1"/>
  <c r="AF143" i="18"/>
  <c r="AE143" i="18" s="1"/>
  <c r="V143" i="14"/>
  <c r="V145" i="14"/>
  <c r="W145" i="17"/>
  <c r="V145" i="17" s="1"/>
  <c r="AF145" i="18"/>
  <c r="AE145" i="18" s="1"/>
  <c r="AF148" i="18"/>
  <c r="AE148" i="18" s="1"/>
  <c r="V148" i="14"/>
  <c r="W148" i="17"/>
  <c r="V148" i="17" s="1"/>
  <c r="V149" i="14"/>
  <c r="AF149" i="18"/>
  <c r="AE149" i="18" s="1"/>
  <c r="W149" i="17"/>
  <c r="V149" i="17" s="1"/>
  <c r="AF152" i="18"/>
  <c r="AE152" i="18" s="1"/>
  <c r="V152" i="14"/>
  <c r="W152" i="17"/>
  <c r="V152" i="17" s="1"/>
  <c r="V154" i="14"/>
  <c r="W154" i="17"/>
  <c r="V154" i="17" s="1"/>
  <c r="AF154" i="18"/>
  <c r="AE154" i="18" s="1"/>
  <c r="AF156" i="18"/>
  <c r="AE156" i="18" s="1"/>
  <c r="V156" i="14"/>
  <c r="W156" i="17"/>
  <c r="V156" i="17" s="1"/>
  <c r="W157" i="17"/>
  <c r="V157" i="17" s="1"/>
  <c r="V157" i="14"/>
  <c r="AF157" i="18"/>
  <c r="AE157" i="18" s="1"/>
  <c r="V158" i="14"/>
  <c r="W158" i="17"/>
  <c r="V158" i="17" s="1"/>
  <c r="AF158" i="18"/>
  <c r="AE158" i="18" s="1"/>
  <c r="V161" i="14"/>
  <c r="W161" i="17"/>
  <c r="V161" i="17" s="1"/>
  <c r="AF161" i="18"/>
  <c r="AE161" i="18" s="1"/>
  <c r="V162" i="14"/>
  <c r="W162" i="17"/>
  <c r="V162" i="17" s="1"/>
  <c r="AF162" i="18"/>
  <c r="AE162" i="18" s="1"/>
  <c r="AF164" i="18"/>
  <c r="AE164" i="18" s="1"/>
  <c r="V164" i="14"/>
  <c r="W164" i="17"/>
  <c r="V164" i="17" s="1"/>
  <c r="V166" i="14"/>
  <c r="W166" i="17"/>
  <c r="V166" i="17" s="1"/>
  <c r="AF166" i="18"/>
  <c r="AE166" i="18" s="1"/>
  <c r="AF9" i="18"/>
  <c r="AE9" i="18" s="1"/>
  <c r="W9" i="17"/>
  <c r="V9" i="17" s="1"/>
  <c r="V9" i="14"/>
  <c r="AF13" i="18"/>
  <c r="AE13" i="18" s="1"/>
  <c r="V13" i="14"/>
  <c r="W13" i="17"/>
  <c r="V13" i="17" s="1"/>
  <c r="AF17" i="18"/>
  <c r="AE17" i="18" s="1"/>
  <c r="V17" i="14"/>
  <c r="W17" i="17"/>
  <c r="V17" i="17" s="1"/>
  <c r="AF21" i="18"/>
  <c r="AE21" i="18" s="1"/>
  <c r="V21" i="14"/>
  <c r="W21" i="17"/>
  <c r="V21" i="17" s="1"/>
  <c r="AF25" i="18"/>
  <c r="AE25" i="18" s="1"/>
  <c r="W25" i="17"/>
  <c r="V25" i="17" s="1"/>
  <c r="V25" i="14"/>
  <c r="AF33" i="18"/>
  <c r="AE33" i="18" s="1"/>
  <c r="V33" i="14"/>
  <c r="W33" i="17"/>
  <c r="V33" i="17" s="1"/>
  <c r="AF41" i="18"/>
  <c r="AE41" i="18" s="1"/>
  <c r="V41" i="14"/>
  <c r="W41" i="17"/>
  <c r="V41" i="17" s="1"/>
  <c r="AF49" i="18"/>
  <c r="AE49" i="18" s="1"/>
  <c r="W49" i="17"/>
  <c r="V49" i="17" s="1"/>
  <c r="V49" i="14"/>
  <c r="AF53" i="18"/>
  <c r="AE53" i="18" s="1"/>
  <c r="V53" i="14"/>
  <c r="W53" i="17"/>
  <c r="V53" i="17" s="1"/>
  <c r="AF61" i="18"/>
  <c r="AE61" i="18" s="1"/>
  <c r="V61" i="14"/>
  <c r="W61" i="17"/>
  <c r="V61" i="17" s="1"/>
  <c r="AF69" i="18"/>
  <c r="AE69" i="18" s="1"/>
  <c r="V69" i="14"/>
  <c r="W69" i="17"/>
  <c r="V69" i="17" s="1"/>
  <c r="AF73" i="18"/>
  <c r="AE73" i="18" s="1"/>
  <c r="W73" i="17"/>
  <c r="V73" i="17" s="1"/>
  <c r="V73" i="14"/>
  <c r="AF77" i="18"/>
  <c r="AE77" i="18" s="1"/>
  <c r="V77" i="14"/>
  <c r="W77" i="17"/>
  <c r="V77" i="17" s="1"/>
  <c r="V170" i="14"/>
  <c r="W170" i="17"/>
  <c r="V170" i="17" s="1"/>
  <c r="AF170" i="18"/>
  <c r="AE170" i="18" s="1"/>
  <c r="V172" i="14"/>
  <c r="AF172" i="18"/>
  <c r="AE172" i="18" s="1"/>
  <c r="W172" i="17"/>
  <c r="V172" i="17" s="1"/>
  <c r="V174" i="14"/>
  <c r="W174" i="17"/>
  <c r="V174" i="17" s="1"/>
  <c r="AF174" i="18"/>
  <c r="AE174" i="18" s="1"/>
  <c r="V176" i="14"/>
  <c r="AF176" i="18"/>
  <c r="AE176" i="18" s="1"/>
  <c r="W176" i="17"/>
  <c r="V176" i="17" s="1"/>
  <c r="W179" i="17"/>
  <c r="V179" i="17" s="1"/>
  <c r="AF179" i="18"/>
  <c r="AE179" i="18" s="1"/>
  <c r="V179" i="14"/>
  <c r="V182" i="14"/>
  <c r="W182" i="17"/>
  <c r="V182" i="17" s="1"/>
  <c r="AF182" i="18"/>
  <c r="AE182" i="18" s="1"/>
  <c r="AF184" i="18"/>
  <c r="AE184" i="18" s="1"/>
  <c r="V184" i="14"/>
  <c r="W184" i="17"/>
  <c r="V186" i="14"/>
  <c r="W186" i="17"/>
  <c r="V186" i="17" s="1"/>
  <c r="AF186" i="18"/>
  <c r="AE186" i="18" s="1"/>
  <c r="V188" i="14"/>
  <c r="AF188" i="18"/>
  <c r="AE188" i="18" s="1"/>
  <c r="W188" i="17"/>
  <c r="V188" i="17" s="1"/>
  <c r="V190" i="14"/>
  <c r="W190" i="17"/>
  <c r="V190" i="17" s="1"/>
  <c r="AF190" i="18"/>
  <c r="AE190" i="18" s="1"/>
  <c r="V192" i="14"/>
  <c r="AF192" i="18"/>
  <c r="AE192" i="18" s="1"/>
  <c r="W192" i="17"/>
  <c r="V192" i="17" s="1"/>
  <c r="AF196" i="18"/>
  <c r="AE196" i="18" s="1"/>
  <c r="W196" i="17"/>
  <c r="V196" i="17" s="1"/>
  <c r="V196" i="14"/>
  <c r="V6" i="14"/>
  <c r="W6" i="17"/>
  <c r="V6" i="17" s="1"/>
  <c r="AF6" i="18"/>
  <c r="AE6" i="18" s="1"/>
  <c r="V10" i="14"/>
  <c r="W10" i="17"/>
  <c r="V10" i="17" s="1"/>
  <c r="AF10" i="18"/>
  <c r="AE10" i="18" s="1"/>
  <c r="V14" i="14"/>
  <c r="W14" i="17"/>
  <c r="V14" i="17" s="1"/>
  <c r="AF14" i="18"/>
  <c r="AE14" i="18" s="1"/>
  <c r="V18" i="14"/>
  <c r="W18" i="17"/>
  <c r="V18" i="17" s="1"/>
  <c r="AF18" i="18"/>
  <c r="AE18" i="18" s="1"/>
  <c r="V22" i="14"/>
  <c r="W22" i="17"/>
  <c r="V22" i="17" s="1"/>
  <c r="AF22" i="18"/>
  <c r="AE22" i="18" s="1"/>
  <c r="V26" i="14"/>
  <c r="W26" i="17"/>
  <c r="V26" i="17" s="1"/>
  <c r="AF26" i="18"/>
  <c r="AE26" i="18" s="1"/>
  <c r="V30" i="14"/>
  <c r="W30" i="17"/>
  <c r="V30" i="17" s="1"/>
  <c r="AF30" i="18"/>
  <c r="AE30" i="18" s="1"/>
  <c r="V34" i="14"/>
  <c r="W34" i="17"/>
  <c r="V34" i="17" s="1"/>
  <c r="AF34" i="18"/>
  <c r="AE34" i="18" s="1"/>
  <c r="V38" i="14"/>
  <c r="W38" i="17"/>
  <c r="V38" i="17" s="1"/>
  <c r="AF38" i="18"/>
  <c r="AE38" i="18" s="1"/>
  <c r="V42" i="14"/>
  <c r="W42" i="17"/>
  <c r="V42" i="17" s="1"/>
  <c r="AF42" i="18"/>
  <c r="AE42" i="18" s="1"/>
  <c r="V46" i="14"/>
  <c r="W46" i="17"/>
  <c r="V46" i="17" s="1"/>
  <c r="AF46" i="18"/>
  <c r="AE46" i="18" s="1"/>
  <c r="V50" i="14"/>
  <c r="W50" i="17"/>
  <c r="V50" i="17" s="1"/>
  <c r="AF50" i="18"/>
  <c r="AE50" i="18" s="1"/>
  <c r="V54" i="14"/>
  <c r="W54" i="17"/>
  <c r="V54" i="17" s="1"/>
  <c r="AF54" i="18"/>
  <c r="AE54" i="18" s="1"/>
  <c r="V58" i="14"/>
  <c r="W58" i="17"/>
  <c r="V58" i="17" s="1"/>
  <c r="AF58" i="18"/>
  <c r="AE58" i="18" s="1"/>
  <c r="V62" i="14"/>
  <c r="W62" i="17"/>
  <c r="V62" i="17" s="1"/>
  <c r="AF62" i="18"/>
  <c r="AE62" i="18" s="1"/>
  <c r="V66" i="14"/>
  <c r="W66" i="17"/>
  <c r="V66" i="17" s="1"/>
  <c r="AF66" i="18"/>
  <c r="AE66" i="18" s="1"/>
  <c r="V70" i="14"/>
  <c r="W70" i="17"/>
  <c r="V70" i="17" s="1"/>
  <c r="AF70" i="18"/>
  <c r="AE70" i="18" s="1"/>
  <c r="V74" i="14"/>
  <c r="W74" i="17"/>
  <c r="V74" i="17" s="1"/>
  <c r="AF74" i="18"/>
  <c r="AE74" i="18" s="1"/>
  <c r="V78" i="14"/>
  <c r="W78" i="17"/>
  <c r="V78" i="17" s="1"/>
  <c r="AF78" i="18"/>
  <c r="AE78" i="18" s="1"/>
  <c r="V82" i="14"/>
  <c r="W82" i="17"/>
  <c r="V82" i="17" s="1"/>
  <c r="AF82" i="18"/>
  <c r="AE82" i="18" s="1"/>
  <c r="V86" i="14"/>
  <c r="W86" i="17"/>
  <c r="V86" i="17" s="1"/>
  <c r="AF86" i="18"/>
  <c r="AE86" i="18" s="1"/>
  <c r="V197" i="14"/>
  <c r="AF197" i="18"/>
  <c r="AE197" i="18" s="1"/>
  <c r="W197" i="17"/>
  <c r="V197" i="17" s="1"/>
  <c r="V198" i="14"/>
  <c r="W198" i="17"/>
  <c r="V198" i="17" s="1"/>
  <c r="AF198" i="18"/>
  <c r="AE198" i="18" s="1"/>
  <c r="V199" i="14"/>
  <c r="W199" i="17"/>
  <c r="V199" i="17" s="1"/>
  <c r="AF199" i="18"/>
  <c r="AE199" i="18" s="1"/>
  <c r="AF200" i="18"/>
  <c r="AE200" i="18" s="1"/>
  <c r="V200" i="14"/>
  <c r="W200" i="17"/>
  <c r="V200" i="17" s="1"/>
  <c r="V201" i="14"/>
  <c r="AF201" i="18"/>
  <c r="AE201" i="18" s="1"/>
  <c r="W201" i="17"/>
  <c r="V201" i="17" s="1"/>
  <c r="V202" i="14"/>
  <c r="W202" i="17"/>
  <c r="V202" i="17" s="1"/>
  <c r="AF202" i="18"/>
  <c r="AE202" i="18" s="1"/>
  <c r="V203" i="14"/>
  <c r="W203" i="17"/>
  <c r="V203" i="17" s="1"/>
  <c r="AF203" i="18"/>
  <c r="AE203" i="18" s="1"/>
  <c r="V204" i="14"/>
  <c r="AF204" i="18"/>
  <c r="AE204" i="18" s="1"/>
  <c r="W204" i="17"/>
  <c r="V204" i="17" s="1"/>
  <c r="W205" i="17"/>
  <c r="V205" i="17" s="1"/>
  <c r="V205" i="14"/>
  <c r="AF205" i="18"/>
  <c r="AE205" i="18" s="1"/>
  <c r="V206" i="14"/>
  <c r="W206" i="17"/>
  <c r="V206" i="17" s="1"/>
  <c r="AF206" i="18"/>
  <c r="AE206" i="18" s="1"/>
  <c r="W207" i="17"/>
  <c r="V207" i="17" s="1"/>
  <c r="AF207" i="18"/>
  <c r="AE207" i="18" s="1"/>
  <c r="V207" i="14"/>
  <c r="V208" i="14"/>
  <c r="AF208" i="18"/>
  <c r="AE208" i="18" s="1"/>
  <c r="W208" i="17"/>
  <c r="V208" i="17" s="1"/>
  <c r="V209" i="14"/>
  <c r="W209" i="17"/>
  <c r="V209" i="17" s="1"/>
  <c r="AF209" i="18"/>
  <c r="AE209" i="18" s="1"/>
  <c r="V210" i="14"/>
  <c r="W210" i="17"/>
  <c r="V210" i="17" s="1"/>
  <c r="AF210" i="18"/>
  <c r="AE210" i="18" s="1"/>
  <c r="W211" i="17"/>
  <c r="V211" i="17" s="1"/>
  <c r="AF211" i="18"/>
  <c r="AE211" i="18" s="1"/>
  <c r="V211" i="14"/>
  <c r="AF212" i="18"/>
  <c r="AE212" i="18" s="1"/>
  <c r="V212" i="14"/>
  <c r="W212" i="17"/>
  <c r="V212" i="17" s="1"/>
  <c r="V213" i="14"/>
  <c r="AF213" i="18"/>
  <c r="AE213" i="18" s="1"/>
  <c r="W213" i="17"/>
  <c r="V213" i="17" s="1"/>
  <c r="V214" i="14"/>
  <c r="W214" i="17"/>
  <c r="V214" i="17" s="1"/>
  <c r="AF214" i="18"/>
  <c r="AE214" i="18" s="1"/>
  <c r="V215" i="14"/>
  <c r="W215" i="17"/>
  <c r="V215" i="17" s="1"/>
  <c r="AF215" i="18"/>
  <c r="AE215" i="18" s="1"/>
  <c r="AF216" i="18"/>
  <c r="AE216" i="18" s="1"/>
  <c r="V216" i="14"/>
  <c r="W216" i="17"/>
  <c r="V216" i="17" s="1"/>
  <c r="AF217" i="18"/>
  <c r="AE217" i="18" s="1"/>
  <c r="W217" i="17"/>
  <c r="V217" i="17" s="1"/>
  <c r="V217" i="14"/>
  <c r="V218" i="14"/>
  <c r="W218" i="17"/>
  <c r="V218" i="17" s="1"/>
  <c r="AF218" i="18"/>
  <c r="AE218" i="18" s="1"/>
  <c r="V219" i="14"/>
  <c r="W219" i="17"/>
  <c r="V219" i="17" s="1"/>
  <c r="AF219" i="18"/>
  <c r="AE219" i="18" s="1"/>
  <c r="V220" i="14"/>
  <c r="AF220" i="18"/>
  <c r="AE220" i="18" s="1"/>
  <c r="W220" i="17"/>
  <c r="V220" i="17" s="1"/>
  <c r="W221" i="17"/>
  <c r="V221" i="17" s="1"/>
  <c r="V221" i="14"/>
  <c r="AF221" i="18"/>
  <c r="AE221" i="18" s="1"/>
  <c r="V222" i="14"/>
  <c r="W222" i="17"/>
  <c r="V222" i="17" s="1"/>
  <c r="AF222" i="18"/>
  <c r="AE222" i="18" s="1"/>
  <c r="W223" i="17"/>
  <c r="V223" i="17" s="1"/>
  <c r="AF223" i="18"/>
  <c r="AE223" i="18" s="1"/>
  <c r="V223" i="14"/>
  <c r="V224" i="14"/>
  <c r="AF224" i="18"/>
  <c r="AE224" i="18" s="1"/>
  <c r="W224" i="17"/>
  <c r="V224" i="17" s="1"/>
  <c r="V225" i="14"/>
  <c r="W225" i="17"/>
  <c r="V225" i="17" s="1"/>
  <c r="AF225" i="18"/>
  <c r="AE225" i="18" s="1"/>
  <c r="V226" i="14"/>
  <c r="W226" i="17"/>
  <c r="V226" i="17" s="1"/>
  <c r="AF226" i="18"/>
  <c r="AE226" i="18" s="1"/>
  <c r="W227" i="17"/>
  <c r="V227" i="17" s="1"/>
  <c r="AF227" i="18"/>
  <c r="AE227" i="18" s="1"/>
  <c r="V227" i="14"/>
  <c r="AF228" i="18"/>
  <c r="AE228" i="18" s="1"/>
  <c r="V228" i="14"/>
  <c r="W228" i="17"/>
  <c r="V228" i="17" s="1"/>
  <c r="V229" i="14"/>
  <c r="AF229" i="18"/>
  <c r="AE229" i="18" s="1"/>
  <c r="W229" i="17"/>
  <c r="V229" i="17" s="1"/>
  <c r="V230" i="14"/>
  <c r="W230" i="17"/>
  <c r="V230" i="17" s="1"/>
  <c r="AF230" i="18"/>
  <c r="AE230" i="18" s="1"/>
  <c r="V231" i="14"/>
  <c r="W231" i="17"/>
  <c r="V231" i="17" s="1"/>
  <c r="AF231" i="18"/>
  <c r="AE231" i="18" s="1"/>
  <c r="AF232" i="18"/>
  <c r="AE232" i="18" s="1"/>
  <c r="V232" i="14"/>
  <c r="W232" i="17"/>
  <c r="V232" i="17" s="1"/>
  <c r="V233" i="14"/>
  <c r="AF233" i="18"/>
  <c r="AE233" i="18" s="1"/>
  <c r="W233" i="17"/>
  <c r="V233" i="17" s="1"/>
  <c r="V234" i="14"/>
  <c r="W234" i="17"/>
  <c r="V234" i="17" s="1"/>
  <c r="AF234" i="18"/>
  <c r="AE234" i="18" s="1"/>
  <c r="V235" i="14"/>
  <c r="W235" i="17"/>
  <c r="V235" i="17" s="1"/>
  <c r="AF235" i="18"/>
  <c r="AE235" i="18" s="1"/>
  <c r="V236" i="14"/>
  <c r="W236" i="17"/>
  <c r="V236" i="17" s="1"/>
  <c r="AF236" i="18"/>
  <c r="AE236" i="18" s="1"/>
  <c r="W237" i="17"/>
  <c r="V237" i="17" s="1"/>
  <c r="V237" i="14"/>
  <c r="AF237" i="18"/>
  <c r="AE237" i="18" s="1"/>
  <c r="V238" i="14"/>
  <c r="W238" i="17"/>
  <c r="V238" i="17" s="1"/>
  <c r="AF238" i="18"/>
  <c r="AE238" i="18" s="1"/>
  <c r="W239" i="17"/>
  <c r="V239" i="17" s="1"/>
  <c r="AF239" i="18"/>
  <c r="AE239" i="18" s="1"/>
  <c r="V239" i="14"/>
  <c r="V240" i="14"/>
  <c r="W240" i="17"/>
  <c r="V240" i="17" s="1"/>
  <c r="AF240" i="18"/>
  <c r="AE240" i="18" s="1"/>
  <c r="V241" i="14"/>
  <c r="W241" i="17"/>
  <c r="V241" i="17" s="1"/>
  <c r="AF241" i="18"/>
  <c r="AE241" i="18" s="1"/>
  <c r="V242" i="14"/>
  <c r="W242" i="17"/>
  <c r="V242" i="17" s="1"/>
  <c r="AF242" i="18"/>
  <c r="AE242" i="18" s="1"/>
  <c r="W243" i="17"/>
  <c r="AF243" i="18"/>
  <c r="AE243" i="18" s="1"/>
  <c r="V243" i="14"/>
  <c r="V244" i="14"/>
  <c r="AF244" i="18"/>
  <c r="AE244" i="18" s="1"/>
  <c r="W244" i="17"/>
  <c r="V245" i="14"/>
  <c r="AF245" i="18"/>
  <c r="AE245" i="18" s="1"/>
  <c r="W245" i="17"/>
  <c r="V246" i="14"/>
  <c r="W246" i="17"/>
  <c r="AF246" i="18"/>
  <c r="AE246" i="18" s="1"/>
  <c r="V247" i="14"/>
  <c r="W247" i="17"/>
  <c r="AF247" i="18"/>
  <c r="AE247" i="18" s="1"/>
  <c r="V248" i="14"/>
  <c r="AF248" i="18"/>
  <c r="AE248" i="18" s="1"/>
  <c r="W248" i="17"/>
  <c r="W249" i="17"/>
  <c r="AF249" i="18"/>
  <c r="AE249" i="18" s="1"/>
  <c r="V249" i="14"/>
  <c r="V250" i="14"/>
  <c r="W250" i="17"/>
  <c r="AF250" i="18"/>
  <c r="AE250" i="18" s="1"/>
  <c r="V251" i="14"/>
  <c r="W251" i="17"/>
  <c r="AF251" i="18"/>
  <c r="AE251" i="18" s="1"/>
  <c r="V252" i="14"/>
  <c r="AF252" i="18"/>
  <c r="AE252" i="18" s="1"/>
  <c r="W252" i="17"/>
  <c r="V253" i="14"/>
  <c r="W253" i="17"/>
  <c r="AF253" i="18"/>
  <c r="AE253" i="18" s="1"/>
  <c r="V254" i="14"/>
  <c r="W254" i="17"/>
  <c r="AF254" i="18"/>
  <c r="AE254" i="18" s="1"/>
  <c r="W255" i="17"/>
  <c r="AF255" i="18"/>
  <c r="AE255" i="18" s="1"/>
  <c r="V255" i="14"/>
  <c r="V256" i="14"/>
  <c r="W256" i="17"/>
  <c r="AF256" i="18"/>
  <c r="AE256" i="18" s="1"/>
  <c r="V257" i="14"/>
  <c r="W257" i="17"/>
  <c r="AF257" i="18"/>
  <c r="AE257" i="18" s="1"/>
  <c r="V258" i="14"/>
  <c r="W258" i="17"/>
  <c r="AF258" i="18"/>
  <c r="AE258" i="18" s="1"/>
  <c r="W259" i="17"/>
  <c r="AF259" i="18"/>
  <c r="AE259" i="18" s="1"/>
  <c r="V259" i="14"/>
  <c r="V260" i="14"/>
  <c r="W260" i="17"/>
  <c r="AF260" i="18"/>
  <c r="AE260" i="18" s="1"/>
  <c r="V261" i="14"/>
  <c r="AF261" i="18"/>
  <c r="AE261" i="18" s="1"/>
  <c r="W261" i="17"/>
  <c r="V262" i="14"/>
  <c r="W262" i="17"/>
  <c r="AF262" i="18"/>
  <c r="AE262" i="18" s="1"/>
  <c r="V263" i="14"/>
  <c r="W263" i="17"/>
  <c r="AF263" i="18"/>
  <c r="AE263" i="18" s="1"/>
  <c r="AF264" i="18"/>
  <c r="AE264" i="18" s="1"/>
  <c r="V264" i="14"/>
  <c r="W264" i="17"/>
  <c r="V265" i="14"/>
  <c r="W265" i="17"/>
  <c r="AF265" i="18"/>
  <c r="AE265" i="18" s="1"/>
  <c r="V266" i="14"/>
  <c r="W266" i="17"/>
  <c r="AF266" i="18"/>
  <c r="AE266" i="18" s="1"/>
  <c r="V267" i="14"/>
  <c r="W267" i="17"/>
  <c r="AF267" i="18"/>
  <c r="AE267" i="18" s="1"/>
  <c r="V268" i="14"/>
  <c r="W268" i="17"/>
  <c r="AF268" i="18"/>
  <c r="AE268" i="18" s="1"/>
  <c r="W269" i="17"/>
  <c r="V269" i="14"/>
  <c r="AF269" i="18"/>
  <c r="AE269" i="18" s="1"/>
  <c r="V270" i="14"/>
  <c r="W270" i="17"/>
  <c r="AF270" i="18"/>
  <c r="AE270" i="18" s="1"/>
  <c r="W271" i="17"/>
  <c r="AF271" i="18"/>
  <c r="AE271" i="18" s="1"/>
  <c r="V271" i="14"/>
  <c r="V272" i="14"/>
  <c r="AF272" i="18"/>
  <c r="AE272" i="18" s="1"/>
  <c r="W272" i="17"/>
  <c r="V273" i="14"/>
  <c r="AF273" i="18"/>
  <c r="AE273" i="18" s="1"/>
  <c r="W273" i="17"/>
  <c r="V274" i="14"/>
  <c r="W274" i="17"/>
  <c r="AF274" i="18"/>
  <c r="AE274" i="18" s="1"/>
  <c r="W275" i="17"/>
  <c r="AF275" i="18"/>
  <c r="AE275" i="18" s="1"/>
  <c r="V275" i="14"/>
  <c r="V276" i="14"/>
  <c r="W276" i="17"/>
  <c r="AF276" i="18"/>
  <c r="AE276" i="18" s="1"/>
  <c r="V277" i="14"/>
  <c r="AF277" i="18"/>
  <c r="AE277" i="18" s="1"/>
  <c r="W277" i="17"/>
  <c r="V278" i="14"/>
  <c r="W278" i="17"/>
  <c r="AF278" i="18"/>
  <c r="AE278" i="18" s="1"/>
  <c r="V279" i="14"/>
  <c r="W279" i="17"/>
  <c r="AF279" i="18"/>
  <c r="AE279" i="18" s="1"/>
  <c r="W280" i="17"/>
  <c r="V280" i="14"/>
  <c r="AF280" i="18"/>
  <c r="AE280" i="18" s="1"/>
  <c r="W281" i="17"/>
  <c r="AF281" i="18"/>
  <c r="AE281" i="18" s="1"/>
  <c r="V281" i="14"/>
  <c r="V282" i="14"/>
  <c r="W282" i="17"/>
  <c r="AF282" i="18"/>
  <c r="AE282" i="18" s="1"/>
  <c r="V283" i="14"/>
  <c r="W283" i="17"/>
  <c r="AF283" i="18"/>
  <c r="AE283" i="18" s="1"/>
  <c r="V284" i="14"/>
  <c r="AF284" i="18"/>
  <c r="AE284" i="18" s="1"/>
  <c r="W284" i="17"/>
  <c r="V285" i="14"/>
  <c r="W285" i="17"/>
  <c r="AF285" i="18"/>
  <c r="AE285" i="18" s="1"/>
  <c r="AB285" i="18" s="1"/>
  <c r="V16" i="14"/>
  <c r="W16" i="17"/>
  <c r="V16" i="17" s="1"/>
  <c r="AF16" i="18"/>
  <c r="AE16" i="18" s="1"/>
  <c r="V20" i="14"/>
  <c r="W20" i="17"/>
  <c r="V20" i="17" s="1"/>
  <c r="AF20" i="18"/>
  <c r="AE20" i="18" s="1"/>
  <c r="V28" i="14"/>
  <c r="W28" i="17"/>
  <c r="V28" i="17" s="1"/>
  <c r="AF28" i="18"/>
  <c r="AE28" i="18" s="1"/>
  <c r="AF36" i="18"/>
  <c r="AE36" i="18" s="1"/>
  <c r="V36" i="14"/>
  <c r="W36" i="17"/>
  <c r="V36" i="17" s="1"/>
  <c r="AF40" i="18"/>
  <c r="AE40" i="18" s="1"/>
  <c r="V40" i="14"/>
  <c r="W40" i="17"/>
  <c r="V40" i="17" s="1"/>
  <c r="V44" i="14"/>
  <c r="W44" i="17"/>
  <c r="V44" i="17" s="1"/>
  <c r="AF44" i="18"/>
  <c r="AE44" i="18" s="1"/>
  <c r="V52" i="14"/>
  <c r="W52" i="17"/>
  <c r="V52" i="17" s="1"/>
  <c r="AF52" i="18"/>
  <c r="AE52" i="18" s="1"/>
  <c r="AF68" i="18"/>
  <c r="AE68" i="18" s="1"/>
  <c r="V68" i="14"/>
  <c r="W68" i="17"/>
  <c r="V68" i="17" s="1"/>
  <c r="AF72" i="18"/>
  <c r="AE72" i="18" s="1"/>
  <c r="V72" i="14"/>
  <c r="W72" i="17"/>
  <c r="V72" i="17" s="1"/>
  <c r="V76" i="14"/>
  <c r="W76" i="17"/>
  <c r="V76" i="17" s="1"/>
  <c r="AF76" i="18"/>
  <c r="AE76" i="18" s="1"/>
  <c r="V80" i="14"/>
  <c r="W80" i="17"/>
  <c r="V80" i="17" s="1"/>
  <c r="AF80" i="18"/>
  <c r="AE80" i="18" s="1"/>
  <c r="V84" i="14"/>
  <c r="W84" i="17"/>
  <c r="V84" i="17" s="1"/>
  <c r="AF84" i="18"/>
  <c r="AE84" i="18" s="1"/>
  <c r="V105" i="14"/>
  <c r="AF105" i="18"/>
  <c r="AE105" i="18" s="1"/>
  <c r="W105" i="17"/>
  <c r="V105" i="17" s="1"/>
  <c r="V110" i="14"/>
  <c r="W110" i="17"/>
  <c r="V110" i="17" s="1"/>
  <c r="AF110" i="18"/>
  <c r="AE110" i="18" s="1"/>
  <c r="V111" i="14"/>
  <c r="W111" i="17"/>
  <c r="V111" i="17" s="1"/>
  <c r="AF111" i="18"/>
  <c r="AE111" i="18" s="1"/>
  <c r="AF112" i="18"/>
  <c r="AE112" i="18" s="1"/>
  <c r="V112" i="14"/>
  <c r="W112" i="17"/>
  <c r="V112" i="17" s="1"/>
  <c r="AF116" i="18"/>
  <c r="AE116" i="18" s="1"/>
  <c r="V116" i="14"/>
  <c r="W116" i="17"/>
  <c r="V116" i="17" s="1"/>
  <c r="V118" i="14"/>
  <c r="W118" i="17"/>
  <c r="V118" i="17" s="1"/>
  <c r="AF118" i="18"/>
  <c r="AE118" i="18" s="1"/>
  <c r="V119" i="14"/>
  <c r="W119" i="17"/>
  <c r="V119" i="17" s="1"/>
  <c r="AF119" i="18"/>
  <c r="AE119" i="18" s="1"/>
  <c r="AF120" i="18"/>
  <c r="AE120" i="18" s="1"/>
  <c r="V120" i="14"/>
  <c r="W120" i="17"/>
  <c r="V120" i="17" s="1"/>
  <c r="V122" i="14"/>
  <c r="W122" i="17"/>
  <c r="V122" i="17" s="1"/>
  <c r="AF122" i="18"/>
  <c r="AE122" i="18" s="1"/>
  <c r="V123" i="14"/>
  <c r="W123" i="17"/>
  <c r="V123" i="17" s="1"/>
  <c r="AF123" i="18"/>
  <c r="AE123" i="18" s="1"/>
  <c r="V125" i="14"/>
  <c r="W125" i="17"/>
  <c r="V125" i="17" s="1"/>
  <c r="AF125" i="18"/>
  <c r="AE125" i="18" s="1"/>
  <c r="V127" i="14"/>
  <c r="W127" i="17"/>
  <c r="V127" i="17" s="1"/>
  <c r="AF127" i="18"/>
  <c r="AE127" i="18" s="1"/>
  <c r="AF128" i="18"/>
  <c r="AE128" i="18" s="1"/>
  <c r="V128" i="14"/>
  <c r="W128" i="17"/>
  <c r="V128" i="17" s="1"/>
  <c r="W129" i="17"/>
  <c r="V129" i="17" s="1"/>
  <c r="AF129" i="18"/>
  <c r="AE129" i="18" s="1"/>
  <c r="V129" i="14"/>
  <c r="V131" i="14"/>
  <c r="W131" i="17"/>
  <c r="V131" i="17" s="1"/>
  <c r="AF131" i="18"/>
  <c r="AE131" i="18" s="1"/>
  <c r="AF132" i="18"/>
  <c r="AE132" i="18" s="1"/>
  <c r="V132" i="14"/>
  <c r="W132" i="17"/>
  <c r="V132" i="17" s="1"/>
  <c r="V135" i="14"/>
  <c r="W135" i="17"/>
  <c r="V135" i="17" s="1"/>
  <c r="AF135" i="18"/>
  <c r="AE135" i="18" s="1"/>
  <c r="V137" i="14"/>
  <c r="W137" i="17"/>
  <c r="V137" i="17" s="1"/>
  <c r="AF137" i="18"/>
  <c r="AE137" i="18" s="1"/>
  <c r="V138" i="14"/>
  <c r="W138" i="17"/>
  <c r="V138" i="17" s="1"/>
  <c r="AF138" i="18"/>
  <c r="AE138" i="18" s="1"/>
  <c r="W141" i="17"/>
  <c r="V141" i="17" s="1"/>
  <c r="V141" i="14"/>
  <c r="AF141" i="18"/>
  <c r="AE141" i="18" s="1"/>
  <c r="V144" i="14"/>
  <c r="AF144" i="18"/>
  <c r="AE144" i="18" s="1"/>
  <c r="W144" i="17"/>
  <c r="V144" i="17" s="1"/>
  <c r="V146" i="14"/>
  <c r="W146" i="17"/>
  <c r="V146" i="17" s="1"/>
  <c r="AF146" i="18"/>
  <c r="AE146" i="18" s="1"/>
  <c r="W147" i="17"/>
  <c r="V147" i="17" s="1"/>
  <c r="AF147" i="18"/>
  <c r="AE147" i="18" s="1"/>
  <c r="V147" i="14"/>
  <c r="V150" i="14"/>
  <c r="W150" i="17"/>
  <c r="V150" i="17" s="1"/>
  <c r="AF150" i="18"/>
  <c r="AE150" i="18" s="1"/>
  <c r="V151" i="14"/>
  <c r="W151" i="17"/>
  <c r="V151" i="17" s="1"/>
  <c r="AF151" i="18"/>
  <c r="AE151" i="18" s="1"/>
  <c r="W153" i="17"/>
  <c r="V153" i="17" s="1"/>
  <c r="AF153" i="18"/>
  <c r="AE153" i="18" s="1"/>
  <c r="V153" i="14"/>
  <c r="V155" i="14"/>
  <c r="W155" i="17"/>
  <c r="V155" i="17" s="1"/>
  <c r="AF155" i="18"/>
  <c r="AE155" i="18" s="1"/>
  <c r="W159" i="17"/>
  <c r="V159" i="17" s="1"/>
  <c r="AF159" i="18"/>
  <c r="AE159" i="18" s="1"/>
  <c r="V159" i="14"/>
  <c r="V160" i="14"/>
  <c r="AF160" i="18"/>
  <c r="AE160" i="18" s="1"/>
  <c r="W160" i="17"/>
  <c r="V160" i="17" s="1"/>
  <c r="W163" i="17"/>
  <c r="V163" i="17" s="1"/>
  <c r="AF163" i="18"/>
  <c r="AE163" i="18" s="1"/>
  <c r="V163" i="14"/>
  <c r="V165" i="14"/>
  <c r="AF165" i="18"/>
  <c r="AE165" i="18" s="1"/>
  <c r="W165" i="17"/>
  <c r="V165" i="17" s="1"/>
  <c r="V167" i="14"/>
  <c r="W167" i="17"/>
  <c r="V167" i="17" s="1"/>
  <c r="AF167" i="18"/>
  <c r="AE167" i="18" s="1"/>
  <c r="AF168" i="18"/>
  <c r="AE168" i="18" s="1"/>
  <c r="V168" i="14"/>
  <c r="W168" i="17"/>
  <c r="V168" i="17" s="1"/>
  <c r="AF29" i="18"/>
  <c r="AE29" i="18" s="1"/>
  <c r="V29" i="14"/>
  <c r="W29" i="17"/>
  <c r="V29" i="17" s="1"/>
  <c r="AF37" i="18"/>
  <c r="AE37" i="18" s="1"/>
  <c r="V37" i="14"/>
  <c r="W37" i="17"/>
  <c r="V37" i="17" s="1"/>
  <c r="AF45" i="18"/>
  <c r="AE45" i="18" s="1"/>
  <c r="V45" i="14"/>
  <c r="W45" i="17"/>
  <c r="V45" i="17" s="1"/>
  <c r="AF57" i="18"/>
  <c r="AE57" i="18" s="1"/>
  <c r="V57" i="14"/>
  <c r="W57" i="17"/>
  <c r="V57" i="17" s="1"/>
  <c r="AF65" i="18"/>
  <c r="AE65" i="18" s="1"/>
  <c r="V65" i="14"/>
  <c r="W65" i="17"/>
  <c r="V65" i="17" s="1"/>
  <c r="AF81" i="18"/>
  <c r="AE81" i="18" s="1"/>
  <c r="V81" i="14"/>
  <c r="W81" i="17"/>
  <c r="V81" i="17" s="1"/>
  <c r="V85" i="14"/>
  <c r="W85" i="17"/>
  <c r="V85" i="17" s="1"/>
  <c r="AF85" i="18"/>
  <c r="AE85" i="18" s="1"/>
  <c r="V169" i="14"/>
  <c r="W169" i="17"/>
  <c r="V169" i="17" s="1"/>
  <c r="AF169" i="18"/>
  <c r="AE169" i="18" s="1"/>
  <c r="V171" i="14"/>
  <c r="W171" i="17"/>
  <c r="V171" i="17" s="1"/>
  <c r="AF171" i="18"/>
  <c r="AE171" i="18" s="1"/>
  <c r="W173" i="17"/>
  <c r="V173" i="17" s="1"/>
  <c r="V173" i="14"/>
  <c r="AF173" i="18"/>
  <c r="AE173" i="18" s="1"/>
  <c r="W175" i="17"/>
  <c r="V175" i="17" s="1"/>
  <c r="AF175" i="18"/>
  <c r="AE175" i="18" s="1"/>
  <c r="V175" i="14"/>
  <c r="V177" i="14"/>
  <c r="AF177" i="18"/>
  <c r="AE177" i="18" s="1"/>
  <c r="W177" i="17"/>
  <c r="V177" i="17" s="1"/>
  <c r="V178" i="14"/>
  <c r="W178" i="17"/>
  <c r="V178" i="17" s="1"/>
  <c r="AF178" i="18"/>
  <c r="AE178" i="18" s="1"/>
  <c r="AF180" i="18"/>
  <c r="AE180" i="18" s="1"/>
  <c r="V180" i="14"/>
  <c r="W180" i="17"/>
  <c r="V180" i="17" s="1"/>
  <c r="V181" i="14"/>
  <c r="AF181" i="18"/>
  <c r="AE181" i="18" s="1"/>
  <c r="W181" i="17"/>
  <c r="V181" i="17" s="1"/>
  <c r="V183" i="14"/>
  <c r="W183" i="17"/>
  <c r="V183" i="17" s="1"/>
  <c r="AF183" i="18"/>
  <c r="AE183" i="18" s="1"/>
  <c r="W185" i="17"/>
  <c r="V185" i="17" s="1"/>
  <c r="V185" i="14"/>
  <c r="AF185" i="18"/>
  <c r="AE185" i="18" s="1"/>
  <c r="V187" i="14"/>
  <c r="W187" i="17"/>
  <c r="V187" i="17" s="1"/>
  <c r="AF187" i="18"/>
  <c r="AE187" i="18" s="1"/>
  <c r="V189" i="14"/>
  <c r="W189" i="17"/>
  <c r="V189" i="17" s="1"/>
  <c r="AF189" i="18"/>
  <c r="AE189" i="18" s="1"/>
  <c r="W191" i="17"/>
  <c r="V191" i="17" s="1"/>
  <c r="AF191" i="18"/>
  <c r="AE191" i="18" s="1"/>
  <c r="V191" i="14"/>
  <c r="V193" i="14"/>
  <c r="W193" i="17"/>
  <c r="V193" i="17" s="1"/>
  <c r="AF193" i="18"/>
  <c r="AE193" i="18" s="1"/>
  <c r="V194" i="14"/>
  <c r="W194" i="17"/>
  <c r="V194" i="17" s="1"/>
  <c r="AF194" i="18"/>
  <c r="AE194" i="18" s="1"/>
  <c r="W195" i="17"/>
  <c r="V195" i="17" s="1"/>
  <c r="AF195" i="18"/>
  <c r="AE195" i="18" s="1"/>
  <c r="V195" i="14"/>
  <c r="V7" i="14"/>
  <c r="W7" i="17"/>
  <c r="V7" i="17" s="1"/>
  <c r="AF7" i="18"/>
  <c r="AE7" i="18" s="1"/>
  <c r="V11" i="14"/>
  <c r="W11" i="17"/>
  <c r="V11" i="17" s="1"/>
  <c r="AF11" i="18"/>
  <c r="AE11" i="18" s="1"/>
  <c r="V15" i="14"/>
  <c r="W15" i="17"/>
  <c r="V15" i="17" s="1"/>
  <c r="AF15" i="18"/>
  <c r="AE15" i="18" s="1"/>
  <c r="V19" i="14"/>
  <c r="W19" i="17"/>
  <c r="V19" i="17" s="1"/>
  <c r="AF19" i="18"/>
  <c r="AE19" i="18" s="1"/>
  <c r="V23" i="14"/>
  <c r="W23" i="17"/>
  <c r="V23" i="17" s="1"/>
  <c r="AF23" i="18"/>
  <c r="AE23" i="18" s="1"/>
  <c r="V27" i="14"/>
  <c r="W27" i="17"/>
  <c r="V27" i="17" s="1"/>
  <c r="AF27" i="18"/>
  <c r="AE27" i="18" s="1"/>
  <c r="V31" i="14"/>
  <c r="W31" i="17"/>
  <c r="V31" i="17" s="1"/>
  <c r="AF31" i="18"/>
  <c r="AE31" i="18" s="1"/>
  <c r="V35" i="14"/>
  <c r="W35" i="17"/>
  <c r="V35" i="17" s="1"/>
  <c r="AF35" i="18"/>
  <c r="AE35" i="18" s="1"/>
  <c r="W39" i="17"/>
  <c r="V39" i="17" s="1"/>
  <c r="AF39" i="18"/>
  <c r="AE39" i="18" s="1"/>
  <c r="V43" i="14"/>
  <c r="W43" i="17"/>
  <c r="V43" i="17" s="1"/>
  <c r="AF43" i="18"/>
  <c r="AE43" i="18" s="1"/>
  <c r="V47" i="14"/>
  <c r="W47" i="17"/>
  <c r="V47" i="17" s="1"/>
  <c r="AF47" i="18"/>
  <c r="AE47" i="18" s="1"/>
  <c r="V51" i="14"/>
  <c r="W51" i="17"/>
  <c r="V51" i="17" s="1"/>
  <c r="AF51" i="18"/>
  <c r="AE51" i="18" s="1"/>
  <c r="V55" i="14"/>
  <c r="W55" i="17"/>
  <c r="V55" i="17" s="1"/>
  <c r="AF55" i="18"/>
  <c r="AE55" i="18" s="1"/>
  <c r="V59" i="14"/>
  <c r="W59" i="17"/>
  <c r="V59" i="17" s="1"/>
  <c r="AF59" i="18"/>
  <c r="AE59" i="18" s="1"/>
  <c r="V63" i="14"/>
  <c r="W63" i="17"/>
  <c r="V63" i="17" s="1"/>
  <c r="AF63" i="18"/>
  <c r="AE63" i="18" s="1"/>
  <c r="V67" i="14"/>
  <c r="W67" i="17"/>
  <c r="V67" i="17" s="1"/>
  <c r="AF67" i="18"/>
  <c r="AE67" i="18" s="1"/>
  <c r="V71" i="14"/>
  <c r="W71" i="17"/>
  <c r="V71" i="17" s="1"/>
  <c r="AF71" i="18"/>
  <c r="AE71" i="18" s="1"/>
  <c r="V75" i="14"/>
  <c r="W75" i="17"/>
  <c r="V75" i="17" s="1"/>
  <c r="AF75" i="18"/>
  <c r="AE75" i="18" s="1"/>
  <c r="V79" i="14"/>
  <c r="W79" i="17"/>
  <c r="V79" i="17" s="1"/>
  <c r="AF79" i="18"/>
  <c r="AE79" i="18" s="1"/>
  <c r="V83" i="14"/>
  <c r="W83" i="17"/>
  <c r="V83" i="17" s="1"/>
  <c r="AF83" i="18"/>
  <c r="AE83" i="18" s="1"/>
  <c r="V87" i="14"/>
  <c r="W87" i="17"/>
  <c r="V87" i="17" s="1"/>
  <c r="AF87" i="18"/>
  <c r="AE87" i="18" s="1"/>
  <c r="AF88" i="18"/>
  <c r="AE88" i="18" s="1"/>
  <c r="V88" i="14"/>
  <c r="W88" i="17"/>
  <c r="V88" i="17" s="1"/>
  <c r="V89" i="14"/>
  <c r="W89" i="17"/>
  <c r="V89" i="17" s="1"/>
  <c r="AF89" i="18"/>
  <c r="AE89" i="18" s="1"/>
  <c r="V90" i="14"/>
  <c r="W90" i="17"/>
  <c r="V90" i="17" s="1"/>
  <c r="AF90" i="18"/>
  <c r="AE90" i="18" s="1"/>
  <c r="V91" i="14"/>
  <c r="W91" i="17"/>
  <c r="V91" i="17" s="1"/>
  <c r="AF91" i="18"/>
  <c r="AE91" i="18" s="1"/>
  <c r="AF92" i="18"/>
  <c r="AE92" i="18" s="1"/>
  <c r="V92" i="14"/>
  <c r="W92" i="17"/>
  <c r="V92" i="17" s="1"/>
  <c r="V93" i="14"/>
  <c r="W93" i="17"/>
  <c r="V93" i="17" s="1"/>
  <c r="AF93" i="18"/>
  <c r="AE93" i="18" s="1"/>
  <c r="V94" i="14"/>
  <c r="W94" i="17"/>
  <c r="V94" i="17" s="1"/>
  <c r="AF94" i="18"/>
  <c r="AE94" i="18" s="1"/>
  <c r="V95" i="14"/>
  <c r="W95" i="17"/>
  <c r="V95" i="17" s="1"/>
  <c r="AF95" i="18"/>
  <c r="AE95" i="18" s="1"/>
  <c r="AF96" i="18"/>
  <c r="AE96" i="18" s="1"/>
  <c r="V96" i="14"/>
  <c r="W96" i="17"/>
  <c r="V96" i="17" s="1"/>
  <c r="V97" i="14"/>
  <c r="W97" i="17"/>
  <c r="V97" i="17" s="1"/>
  <c r="AF97" i="18"/>
  <c r="AE97" i="18" s="1"/>
  <c r="V98" i="14"/>
  <c r="W98" i="17"/>
  <c r="V98" i="17" s="1"/>
  <c r="AF98" i="18"/>
  <c r="AE98" i="18" s="1"/>
  <c r="V99" i="14"/>
  <c r="W99" i="17"/>
  <c r="V99" i="17" s="1"/>
  <c r="AF99" i="18"/>
  <c r="AE99" i="18" s="1"/>
  <c r="AF100" i="18"/>
  <c r="AE100" i="18" s="1"/>
  <c r="V100" i="14"/>
  <c r="W100" i="17"/>
  <c r="V100" i="17" s="1"/>
  <c r="V101" i="14"/>
  <c r="W101" i="17"/>
  <c r="V101" i="17" s="1"/>
  <c r="AF101" i="18"/>
  <c r="AE101" i="18" s="1"/>
  <c r="V102" i="14"/>
  <c r="W102" i="17"/>
  <c r="V102" i="17" s="1"/>
  <c r="AF102" i="18"/>
  <c r="AE102" i="18" s="1"/>
  <c r="V103" i="14"/>
  <c r="W103" i="17"/>
  <c r="V103" i="17" s="1"/>
  <c r="AF103" i="18"/>
  <c r="AE103" i="18" s="1"/>
  <c r="AF104" i="18"/>
  <c r="AE104" i="18" s="1"/>
  <c r="V104" i="14"/>
  <c r="W104" i="17"/>
  <c r="V104" i="17" s="1"/>
  <c r="AD6" i="18"/>
  <c r="AD10" i="18"/>
  <c r="AD14" i="18"/>
  <c r="AD22" i="18"/>
  <c r="AD26" i="18"/>
  <c r="AD30" i="18"/>
  <c r="AD38" i="18"/>
  <c r="AD54" i="18"/>
  <c r="AD58" i="18"/>
  <c r="AD70" i="18"/>
  <c r="AD74" i="18"/>
  <c r="AD78" i="18"/>
  <c r="AD82" i="18"/>
  <c r="AD86" i="18"/>
  <c r="AD198" i="18"/>
  <c r="AD199" i="18"/>
  <c r="AD200" i="18"/>
  <c r="AD201" i="18"/>
  <c r="AD202" i="18"/>
  <c r="AD203" i="18"/>
  <c r="AD206" i="18"/>
  <c r="AD207" i="18"/>
  <c r="AD209" i="18"/>
  <c r="AD211" i="18"/>
  <c r="AD213" i="18"/>
  <c r="AD215" i="18"/>
  <c r="AD217" i="18"/>
  <c r="AD219" i="18"/>
  <c r="AD221" i="18"/>
  <c r="AD223" i="18"/>
  <c r="AD224" i="18"/>
  <c r="AD225" i="18"/>
  <c r="AD227" i="18"/>
  <c r="AD229" i="18"/>
  <c r="AD232" i="18"/>
  <c r="AD233" i="18"/>
  <c r="AD235" i="18"/>
  <c r="AD236" i="18"/>
  <c r="AD237" i="18"/>
  <c r="AD238" i="18"/>
  <c r="AD240" i="18"/>
  <c r="AD241" i="18"/>
  <c r="AD12" i="18"/>
  <c r="AD16" i="18"/>
  <c r="AD20" i="18"/>
  <c r="AD28" i="18"/>
  <c r="AD32" i="18"/>
  <c r="AD36" i="18"/>
  <c r="AD44" i="18"/>
  <c r="AD48" i="18"/>
  <c r="AD52" i="18"/>
  <c r="AD60" i="18"/>
  <c r="AD64" i="18"/>
  <c r="AD68" i="18"/>
  <c r="AD76" i="18"/>
  <c r="AD80" i="18"/>
  <c r="AD84" i="18"/>
  <c r="AD105" i="18"/>
  <c r="AD107" i="18"/>
  <c r="AD108" i="18"/>
  <c r="AD109" i="18"/>
  <c r="AD110" i="18"/>
  <c r="AD111" i="18"/>
  <c r="AD112" i="18"/>
  <c r="AD113" i="18"/>
  <c r="AD115" i="18"/>
  <c r="AD117" i="18"/>
  <c r="AD118" i="18"/>
  <c r="AD119" i="18"/>
  <c r="AD120" i="18"/>
  <c r="AD121" i="18"/>
  <c r="AD123" i="18"/>
  <c r="AD124" i="18"/>
  <c r="AD125" i="18"/>
  <c r="AD126" i="18"/>
  <c r="AD127" i="18"/>
  <c r="AD128" i="18"/>
  <c r="AD129" i="18"/>
  <c r="AD130" i="18"/>
  <c r="AD131" i="18"/>
  <c r="AD134" i="18"/>
  <c r="AD135" i="18"/>
  <c r="AD136" i="18"/>
  <c r="AD137" i="18"/>
  <c r="AD138" i="18"/>
  <c r="AD139" i="18"/>
  <c r="AD140" i="18"/>
  <c r="AD142" i="18"/>
  <c r="AD146" i="18"/>
  <c r="AD147" i="18"/>
  <c r="AD150" i="18"/>
  <c r="AD154" i="18"/>
  <c r="AD157" i="18"/>
  <c r="AD159" i="18"/>
  <c r="AD161" i="18"/>
  <c r="AD165" i="18"/>
  <c r="AD7" i="18"/>
  <c r="AD11" i="18"/>
  <c r="AD15" i="18"/>
  <c r="AD23" i="18"/>
  <c r="AD27" i="18"/>
  <c r="AD31" i="18"/>
  <c r="AD35" i="18"/>
  <c r="AD39" i="18"/>
  <c r="AD43" i="18"/>
  <c r="AD47" i="18"/>
  <c r="AD55" i="18"/>
  <c r="AD59" i="18"/>
  <c r="AD67" i="18"/>
  <c r="AD71" i="18"/>
  <c r="AD75" i="18"/>
  <c r="AD79" i="18"/>
  <c r="AD83" i="18"/>
  <c r="AD87" i="18"/>
  <c r="AD89" i="18"/>
  <c r="AD90" i="18"/>
  <c r="AD91" i="18"/>
  <c r="AD93" i="18"/>
  <c r="AD95" i="18"/>
  <c r="AD96" i="18"/>
  <c r="AD97" i="18"/>
  <c r="AD98" i="18"/>
  <c r="AD99" i="18"/>
  <c r="AD100" i="18"/>
  <c r="AD101" i="18"/>
  <c r="AD103" i="18"/>
  <c r="AD9" i="18"/>
  <c r="AD13" i="18"/>
  <c r="AD17" i="18"/>
  <c r="AD21" i="18"/>
  <c r="AD25" i="18"/>
  <c r="AD29" i="18"/>
  <c r="AD33" i="18"/>
  <c r="AD37" i="18"/>
  <c r="AD41" i="18"/>
  <c r="AD49" i="18"/>
  <c r="AD53" i="18"/>
  <c r="AD57" i="18"/>
  <c r="AD61" i="18"/>
  <c r="AD69" i="18"/>
  <c r="AD73" i="18"/>
  <c r="AD77" i="18"/>
  <c r="AD81" i="18"/>
  <c r="AD85" i="18"/>
  <c r="AD171" i="18"/>
  <c r="AD173" i="18"/>
  <c r="AD178" i="18"/>
  <c r="AD187" i="18"/>
  <c r="AD188" i="18"/>
  <c r="AD189" i="18"/>
  <c r="AD190" i="18"/>
  <c r="AD191" i="18"/>
  <c r="AD192" i="18"/>
  <c r="AD193" i="18"/>
  <c r="AD195" i="18"/>
  <c r="AD196" i="18"/>
  <c r="U34" i="17"/>
  <c r="U48" i="17"/>
  <c r="U109" i="17"/>
  <c r="U133" i="17"/>
  <c r="U138" i="17"/>
  <c r="U220" i="17"/>
  <c r="U68" i="17"/>
  <c r="U113" i="17"/>
  <c r="U137" i="17"/>
  <c r="U40" i="17"/>
  <c r="U98" i="17"/>
  <c r="U103" i="17"/>
  <c r="U152" i="17"/>
  <c r="U161" i="17"/>
  <c r="U164" i="17"/>
  <c r="U86" i="17"/>
  <c r="U92" i="17"/>
  <c r="U131" i="17"/>
  <c r="U150" i="17"/>
  <c r="U151" i="17"/>
  <c r="U156" i="17"/>
  <c r="U30" i="17"/>
  <c r="U42" i="17"/>
  <c r="U55" i="17"/>
  <c r="U56" i="17"/>
  <c r="U80" i="17"/>
  <c r="U90" i="17"/>
  <c r="U94" i="17"/>
  <c r="U108" i="17"/>
  <c r="U134" i="17"/>
  <c r="U141" i="17"/>
  <c r="U148" i="17"/>
  <c r="U195" i="17"/>
  <c r="U199" i="17"/>
  <c r="U206" i="17"/>
  <c r="U213" i="17"/>
  <c r="U221" i="17"/>
  <c r="U13" i="17"/>
  <c r="U9" i="17"/>
  <c r="U21" i="17"/>
  <c r="U102" i="17"/>
  <c r="U186" i="17"/>
  <c r="U194" i="17"/>
  <c r="U198" i="17"/>
  <c r="U203" i="17"/>
  <c r="U205" i="17"/>
  <c r="U211" i="17"/>
  <c r="U212" i="17"/>
  <c r="U6" i="17"/>
  <c r="U17" i="17"/>
  <c r="U37" i="17"/>
  <c r="U160" i="17"/>
  <c r="U171" i="17"/>
  <c r="U172" i="17"/>
  <c r="U185" i="17"/>
  <c r="U197" i="17"/>
  <c r="U202" i="17"/>
  <c r="U209" i="17"/>
  <c r="U210" i="17"/>
  <c r="U223" i="17"/>
  <c r="U232" i="17"/>
  <c r="U241" i="17"/>
  <c r="U97" i="17"/>
  <c r="U35" i="17"/>
  <c r="U59" i="17"/>
  <c r="U83" i="17"/>
  <c r="U110" i="17"/>
  <c r="U114" i="17"/>
  <c r="U142" i="17"/>
  <c r="U143" i="17"/>
  <c r="U149" i="17"/>
  <c r="U155" i="17"/>
  <c r="U169" i="17"/>
  <c r="V184" i="17"/>
  <c r="U201" i="17"/>
  <c r="U207" i="17"/>
  <c r="U208" i="17"/>
  <c r="U222" i="17"/>
  <c r="U14" i="17"/>
  <c r="U101" i="17"/>
  <c r="U166" i="17"/>
  <c r="U174" i="17"/>
  <c r="U219" i="17"/>
  <c r="U227" i="17"/>
  <c r="U235" i="17"/>
  <c r="U239" i="17"/>
  <c r="U100" i="17"/>
  <c r="U136" i="17"/>
  <c r="U51" i="17"/>
  <c r="U106" i="17"/>
  <c r="U158" i="17"/>
  <c r="U215" i="17"/>
  <c r="U217" i="17"/>
  <c r="U225" i="17"/>
  <c r="U229" i="17"/>
  <c r="U237" i="17"/>
  <c r="S95" i="18"/>
  <c r="S169" i="18"/>
  <c r="S87" i="18"/>
  <c r="S89" i="18"/>
  <c r="S91" i="18"/>
  <c r="S93" i="18"/>
  <c r="S97" i="18"/>
  <c r="S99" i="18"/>
  <c r="S101" i="18"/>
  <c r="S103" i="18"/>
  <c r="S107" i="18"/>
  <c r="S109" i="18"/>
  <c r="S111" i="18"/>
  <c r="S113" i="18"/>
  <c r="S115" i="18"/>
  <c r="S117" i="18"/>
  <c r="S119" i="18"/>
  <c r="S123" i="18"/>
  <c r="S125" i="18"/>
  <c r="S127" i="18"/>
  <c r="S129" i="18"/>
  <c r="S131" i="18"/>
  <c r="S133" i="18"/>
  <c r="S137" i="18"/>
  <c r="S139" i="18"/>
  <c r="S141" i="18"/>
  <c r="S143" i="18"/>
  <c r="S145" i="18"/>
  <c r="S147" i="18"/>
  <c r="S149" i="18"/>
  <c r="S151" i="18"/>
  <c r="S153" i="18"/>
  <c r="S155" i="18"/>
  <c r="S157" i="18"/>
  <c r="S159" i="18"/>
  <c r="S161" i="18"/>
  <c r="S163" i="18"/>
  <c r="S165" i="18"/>
  <c r="S167" i="18"/>
  <c r="S171" i="18"/>
  <c r="S173" i="18"/>
  <c r="S175" i="18"/>
  <c r="S177" i="18"/>
  <c r="S179" i="18"/>
  <c r="S181" i="18"/>
  <c r="S183" i="18"/>
  <c r="S185" i="18"/>
  <c r="S187" i="18"/>
  <c r="S189" i="18"/>
  <c r="S191" i="18"/>
  <c r="S193" i="18"/>
  <c r="S195" i="18"/>
  <c r="S199" i="18"/>
  <c r="S201" i="18"/>
  <c r="S203" i="18"/>
  <c r="S205" i="18"/>
  <c r="S207" i="18"/>
  <c r="S209" i="18"/>
  <c r="S211" i="18"/>
  <c r="S215" i="18"/>
  <c r="S217" i="18"/>
  <c r="S219" i="18"/>
  <c r="S221" i="18"/>
  <c r="S223" i="18"/>
  <c r="S225" i="18"/>
  <c r="S227" i="18"/>
  <c r="S229" i="18"/>
  <c r="S231" i="18"/>
  <c r="S233" i="18"/>
  <c r="S235" i="18"/>
  <c r="S237" i="18"/>
  <c r="S239" i="18"/>
  <c r="S241" i="18"/>
  <c r="S243" i="18"/>
  <c r="S245" i="18"/>
  <c r="S247" i="18"/>
  <c r="S249" i="18"/>
  <c r="S251" i="18"/>
  <c r="S253" i="18"/>
  <c r="S255" i="18"/>
  <c r="S257" i="18"/>
  <c r="S259" i="18"/>
  <c r="S261" i="18"/>
  <c r="S263" i="18"/>
  <c r="S265" i="18"/>
  <c r="S267" i="18"/>
  <c r="S269" i="18"/>
  <c r="S271" i="18"/>
  <c r="S273" i="18"/>
  <c r="S275" i="18"/>
  <c r="S277" i="18"/>
  <c r="S279" i="18"/>
  <c r="S281" i="18"/>
  <c r="S283" i="18"/>
  <c r="S285" i="18"/>
  <c r="S197" i="18"/>
  <c r="S284" i="18"/>
  <c r="S88" i="18"/>
  <c r="S90" i="18"/>
  <c r="S92" i="18"/>
  <c r="S94" i="18"/>
  <c r="S96" i="18"/>
  <c r="S98" i="18"/>
  <c r="S100" i="18"/>
  <c r="S102" i="18"/>
  <c r="S104" i="18"/>
  <c r="S106" i="18"/>
  <c r="S108" i="18"/>
  <c r="S110" i="18"/>
  <c r="S112" i="18"/>
  <c r="S114" i="18"/>
  <c r="S116" i="18"/>
  <c r="S118" i="18"/>
  <c r="S120" i="18"/>
  <c r="S122" i="18"/>
  <c r="S124" i="18"/>
  <c r="S126" i="18"/>
  <c r="S128" i="18"/>
  <c r="S130" i="18"/>
  <c r="S132" i="18"/>
  <c r="S134" i="18"/>
  <c r="S136" i="18"/>
  <c r="S138" i="18"/>
  <c r="S140" i="18"/>
  <c r="S142" i="18"/>
  <c r="S144" i="18"/>
  <c r="S146" i="18"/>
  <c r="S148" i="18"/>
  <c r="S150" i="18"/>
  <c r="S152" i="18"/>
  <c r="S154" i="18"/>
  <c r="S156" i="18"/>
  <c r="S158" i="18"/>
  <c r="S160" i="18"/>
  <c r="S162" i="18"/>
  <c r="S164" i="18"/>
  <c r="S166" i="18"/>
  <c r="S168" i="18"/>
  <c r="S170" i="18"/>
  <c r="S172" i="18"/>
  <c r="S174" i="18"/>
  <c r="S176" i="18"/>
  <c r="S178" i="18"/>
  <c r="S180" i="18"/>
  <c r="S182" i="18"/>
  <c r="S184" i="18"/>
  <c r="S186" i="18"/>
  <c r="S188" i="18"/>
  <c r="S190" i="18"/>
  <c r="S192" i="18"/>
  <c r="S194" i="18"/>
  <c r="S196" i="18"/>
  <c r="S198" i="18"/>
  <c r="S200" i="18"/>
  <c r="S202" i="18"/>
  <c r="S204" i="18"/>
  <c r="S206" i="18"/>
  <c r="S208" i="18"/>
  <c r="S210" i="18"/>
  <c r="S212" i="18"/>
  <c r="S214" i="18"/>
  <c r="S216" i="18"/>
  <c r="S218" i="18"/>
  <c r="S220" i="18"/>
  <c r="S222" i="18"/>
  <c r="S224" i="18"/>
  <c r="S226" i="18"/>
  <c r="S228" i="18"/>
  <c r="S230" i="18"/>
  <c r="S232" i="18"/>
  <c r="S234" i="18"/>
  <c r="S236" i="18"/>
  <c r="S238" i="18"/>
  <c r="S240" i="18"/>
  <c r="S242" i="18"/>
  <c r="S244" i="18"/>
  <c r="S246" i="18"/>
  <c r="S248" i="18"/>
  <c r="S250" i="18"/>
  <c r="S252" i="18"/>
  <c r="S254" i="18"/>
  <c r="S256" i="18"/>
  <c r="S258" i="18"/>
  <c r="S260" i="18"/>
  <c r="S262" i="18"/>
  <c r="S264" i="18"/>
  <c r="S266" i="18"/>
  <c r="S268" i="18"/>
  <c r="S270" i="18"/>
  <c r="S272" i="18"/>
  <c r="S274" i="18"/>
  <c r="S276" i="18"/>
  <c r="S278" i="18"/>
  <c r="S280" i="18"/>
  <c r="S282" i="18"/>
  <c r="S105" i="18"/>
  <c r="S121" i="18"/>
  <c r="S135" i="18"/>
  <c r="AD72" i="18"/>
  <c r="AD185" i="18"/>
  <c r="AD163" i="18"/>
  <c r="AD168" i="18"/>
  <c r="AD94" i="18"/>
  <c r="AD114" i="18"/>
  <c r="AD122" i="18"/>
  <c r="AD141" i="18"/>
  <c r="AD160" i="18"/>
  <c r="AD167" i="18"/>
  <c r="AD177" i="18"/>
  <c r="AD181" i="18"/>
  <c r="AD182" i="18"/>
  <c r="AD46" i="18"/>
  <c r="AD92" i="18"/>
  <c r="AD149" i="18"/>
  <c r="AD45" i="18"/>
  <c r="AD50" i="18"/>
  <c r="AD88" i="18"/>
  <c r="AD220" i="18"/>
  <c r="AD8" i="18"/>
  <c r="AD106" i="18"/>
  <c r="AD42" i="18"/>
  <c r="AD51" i="18"/>
  <c r="AD56" i="18"/>
  <c r="AD102" i="18"/>
  <c r="AD116" i="18"/>
  <c r="AD143" i="18"/>
  <c r="AD153" i="18"/>
  <c r="AD186" i="18"/>
  <c r="AD162" i="18"/>
  <c r="AD133" i="18"/>
  <c r="AD152" i="18"/>
  <c r="AD172" i="18"/>
  <c r="AD222" i="18"/>
  <c r="AD175" i="18"/>
  <c r="AD204" i="18"/>
  <c r="AD239" i="18"/>
  <c r="AD62" i="18"/>
  <c r="AD148" i="18"/>
  <c r="AH149" i="18"/>
  <c r="AH157" i="18"/>
  <c r="AD158" i="18"/>
  <c r="AD170" i="18"/>
  <c r="AH173" i="18"/>
  <c r="AH182" i="18"/>
  <c r="AD183" i="18"/>
  <c r="AD197" i="18"/>
  <c r="AH207" i="18"/>
  <c r="AH215" i="18"/>
  <c r="AD216" i="18"/>
  <c r="AD65" i="18"/>
  <c r="AH67" i="18"/>
  <c r="AD156" i="18"/>
  <c r="AD18" i="18"/>
  <c r="AD19" i="18"/>
  <c r="AD34" i="18"/>
  <c r="AD208" i="18"/>
  <c r="AH223" i="18"/>
  <c r="AH235" i="18"/>
  <c r="AD40" i="18"/>
  <c r="AD104" i="18"/>
  <c r="AD132" i="18"/>
  <c r="AD66" i="18"/>
  <c r="AD174" i="18"/>
  <c r="AD145" i="18"/>
  <c r="AD151" i="18"/>
  <c r="AD164" i="18"/>
  <c r="AD169" i="18"/>
  <c r="AD180" i="18"/>
  <c r="AD184" i="18"/>
  <c r="AD194" i="18"/>
  <c r="AD205" i="18"/>
  <c r="AH214" i="18"/>
  <c r="AD144" i="18"/>
  <c r="AH150" i="18"/>
  <c r="AD166" i="18"/>
  <c r="AD24" i="18"/>
  <c r="AD63" i="18"/>
  <c r="AD179" i="18"/>
  <c r="AD212" i="18"/>
  <c r="AD218" i="18"/>
  <c r="AD228" i="18"/>
  <c r="AD231" i="18"/>
  <c r="AD155" i="18"/>
  <c r="AH181" i="18"/>
  <c r="AD226" i="18"/>
  <c r="AD176" i="18"/>
  <c r="AD214" i="18"/>
  <c r="AH219" i="18"/>
  <c r="AD230" i="18"/>
  <c r="AH166" i="18"/>
  <c r="AH174" i="18"/>
  <c r="AD210" i="18"/>
  <c r="AH231" i="18"/>
  <c r="AD234" i="18"/>
  <c r="AD242" i="18"/>
  <c r="O284" i="24" l="1"/>
  <c r="O280" i="24"/>
  <c r="O276" i="24"/>
  <c r="O272" i="24"/>
  <c r="O268" i="24"/>
  <c r="O262" i="24"/>
  <c r="O248" i="24"/>
  <c r="O246" i="24"/>
  <c r="O285" i="24"/>
  <c r="O281" i="24"/>
  <c r="O277" i="24"/>
  <c r="O273" i="24"/>
  <c r="O269" i="24"/>
  <c r="O263" i="24"/>
  <c r="O247" i="24"/>
  <c r="O282" i="24"/>
  <c r="O274" i="24"/>
  <c r="O266" i="24"/>
  <c r="O243" i="24"/>
  <c r="O279" i="24"/>
  <c r="O271" i="24"/>
  <c r="O259" i="24"/>
  <c r="O245" i="24"/>
  <c r="O278" i="24"/>
  <c r="O258" i="24"/>
  <c r="O270" i="24"/>
  <c r="O244" i="24"/>
  <c r="O283" i="24"/>
  <c r="O267" i="24"/>
  <c r="O275" i="24"/>
  <c r="O251" i="24"/>
  <c r="O256" i="24"/>
  <c r="O265" i="24"/>
  <c r="O252" i="24"/>
  <c r="O261" i="24"/>
  <c r="O264" i="24"/>
  <c r="O254" i="24"/>
  <c r="O255" i="24"/>
  <c r="O260" i="24"/>
  <c r="O257" i="24"/>
  <c r="O253" i="24"/>
  <c r="O250" i="24"/>
  <c r="O249" i="24"/>
  <c r="F285" i="15"/>
  <c r="J285" i="15" s="1"/>
  <c r="F284" i="15"/>
  <c r="J284" i="15" s="1"/>
  <c r="F283" i="15"/>
  <c r="J283" i="15" s="1"/>
  <c r="F282" i="15"/>
  <c r="J282" i="15" s="1"/>
  <c r="F281" i="15"/>
  <c r="J281" i="15" s="1"/>
  <c r="F280" i="15"/>
  <c r="J280" i="15" s="1"/>
  <c r="F279" i="15"/>
  <c r="J279" i="15" s="1"/>
  <c r="F278" i="15"/>
  <c r="J278" i="15" s="1"/>
  <c r="F277" i="15"/>
  <c r="J277" i="15" s="1"/>
  <c r="F276" i="15"/>
  <c r="J276" i="15" s="1"/>
  <c r="F275" i="15"/>
  <c r="J275" i="15" s="1"/>
  <c r="F274" i="15"/>
  <c r="J274" i="15" s="1"/>
  <c r="F273" i="15"/>
  <c r="J273" i="15" s="1"/>
  <c r="F272" i="15"/>
  <c r="J272" i="15" s="1"/>
  <c r="F271" i="15"/>
  <c r="J271" i="15" s="1"/>
  <c r="F270" i="15"/>
  <c r="J270" i="15" s="1"/>
  <c r="F269" i="15"/>
  <c r="J269" i="15" s="1"/>
  <c r="F268" i="15"/>
  <c r="J268" i="15" s="1"/>
  <c r="F267" i="15"/>
  <c r="J267" i="15" s="1"/>
  <c r="F266" i="15"/>
  <c r="J266" i="15" s="1"/>
  <c r="F265" i="15"/>
  <c r="J265" i="15" s="1"/>
  <c r="F264" i="15"/>
  <c r="J264" i="15" s="1"/>
  <c r="F263" i="15"/>
  <c r="J263" i="15" s="1"/>
  <c r="F262" i="15"/>
  <c r="J262" i="15" s="1"/>
  <c r="F261" i="15"/>
  <c r="J261" i="15" s="1"/>
  <c r="F260" i="15"/>
  <c r="J260" i="15" s="1"/>
  <c r="F259" i="15"/>
  <c r="J259" i="15" s="1"/>
  <c r="F258" i="15"/>
  <c r="J258" i="15" s="1"/>
  <c r="F257" i="15"/>
  <c r="J257" i="15" s="1"/>
  <c r="F256" i="15"/>
  <c r="J256" i="15" s="1"/>
  <c r="F255" i="15"/>
  <c r="J255" i="15" s="1"/>
  <c r="F254" i="15"/>
  <c r="J254" i="15" s="1"/>
  <c r="F253" i="15"/>
  <c r="J253" i="15" s="1"/>
  <c r="F251" i="15"/>
  <c r="J251" i="15" s="1"/>
  <c r="F250" i="15"/>
  <c r="J250" i="15" s="1"/>
  <c r="F249" i="15"/>
  <c r="J249" i="15" s="1"/>
  <c r="F248" i="15"/>
  <c r="J248" i="15" s="1"/>
  <c r="F247" i="15"/>
  <c r="J247" i="15" s="1"/>
  <c r="F246" i="15"/>
  <c r="J246" i="15" s="1"/>
  <c r="F245" i="15"/>
  <c r="J245" i="15" s="1"/>
  <c r="F244" i="15"/>
  <c r="J244" i="15" s="1"/>
  <c r="F243" i="15"/>
  <c r="J243" i="15" s="1"/>
  <c r="F242" i="15"/>
  <c r="J242" i="15" s="1"/>
  <c r="F241" i="15"/>
  <c r="J241" i="15" s="1"/>
  <c r="F240" i="15"/>
  <c r="J240" i="15" s="1"/>
  <c r="F239" i="15"/>
  <c r="J239" i="15" s="1"/>
  <c r="F238" i="15"/>
  <c r="J238" i="15" s="1"/>
  <c r="F237" i="15"/>
  <c r="J237" i="15" s="1"/>
  <c r="F236" i="15"/>
  <c r="J236" i="15" s="1"/>
  <c r="F235" i="15"/>
  <c r="J235" i="15" s="1"/>
  <c r="F234" i="15"/>
  <c r="J234" i="15" s="1"/>
  <c r="F233" i="15"/>
  <c r="J233" i="15" s="1"/>
  <c r="F232" i="15"/>
  <c r="J232" i="15" s="1"/>
  <c r="F231" i="15"/>
  <c r="J231" i="15" s="1"/>
  <c r="F230" i="15"/>
  <c r="J230" i="15" s="1"/>
  <c r="F229" i="15"/>
  <c r="J229" i="15" s="1"/>
  <c r="F228" i="15"/>
  <c r="J228" i="15" s="1"/>
  <c r="F227" i="15"/>
  <c r="J227" i="15" s="1"/>
  <c r="F226" i="15"/>
  <c r="J226" i="15" s="1"/>
  <c r="F225" i="15"/>
  <c r="J225" i="15" s="1"/>
  <c r="F224" i="15"/>
  <c r="J224" i="15" s="1"/>
  <c r="F223" i="15"/>
  <c r="J223" i="15" s="1"/>
  <c r="F222" i="15"/>
  <c r="J222" i="15" s="1"/>
  <c r="F221" i="15"/>
  <c r="J221" i="15" s="1"/>
  <c r="F220" i="15"/>
  <c r="J220" i="15" s="1"/>
  <c r="F219" i="15"/>
  <c r="J219" i="15" s="1"/>
  <c r="F218" i="15"/>
  <c r="J218" i="15" s="1"/>
  <c r="F217" i="15"/>
  <c r="J217" i="15" s="1"/>
  <c r="F216" i="15"/>
  <c r="J216" i="15" s="1"/>
  <c r="F215" i="15"/>
  <c r="J215" i="15" s="1"/>
  <c r="F214" i="15"/>
  <c r="J214" i="15" s="1"/>
  <c r="F213" i="15"/>
  <c r="J213" i="15" s="1"/>
  <c r="F212" i="15"/>
  <c r="J212" i="15" s="1"/>
  <c r="F211" i="15"/>
  <c r="J211" i="15" s="1"/>
  <c r="F210" i="15"/>
  <c r="J210" i="15" s="1"/>
  <c r="F209" i="15"/>
  <c r="J209" i="15" s="1"/>
  <c r="F208" i="15"/>
  <c r="J208" i="15" s="1"/>
  <c r="F207" i="15"/>
  <c r="J207" i="15" s="1"/>
  <c r="F206" i="15"/>
  <c r="J206" i="15" s="1"/>
  <c r="F205" i="15"/>
  <c r="J205" i="15" s="1"/>
  <c r="F204" i="15"/>
  <c r="J204" i="15" s="1"/>
  <c r="F203" i="15"/>
  <c r="J203" i="15" s="1"/>
  <c r="F202" i="15"/>
  <c r="J202" i="15" s="1"/>
  <c r="F201" i="15"/>
  <c r="J201" i="15" s="1"/>
  <c r="F200" i="15"/>
  <c r="J200" i="15" s="1"/>
  <c r="F199" i="15"/>
  <c r="J199" i="15" s="1"/>
  <c r="F198" i="15"/>
  <c r="J198" i="15" s="1"/>
  <c r="F197" i="15"/>
  <c r="J197" i="15" s="1"/>
  <c r="F196" i="15"/>
  <c r="J196" i="15" s="1"/>
  <c r="F195" i="15"/>
  <c r="J195" i="15" s="1"/>
  <c r="F194" i="15"/>
  <c r="J194" i="15" s="1"/>
  <c r="F193" i="15"/>
  <c r="J193" i="15" s="1"/>
  <c r="F192" i="15"/>
  <c r="J192" i="15" s="1"/>
  <c r="F191" i="15"/>
  <c r="J191" i="15" s="1"/>
  <c r="F190" i="15"/>
  <c r="J190" i="15" s="1"/>
  <c r="F189" i="15"/>
  <c r="J189" i="15" s="1"/>
  <c r="F188" i="15"/>
  <c r="J188" i="15" s="1"/>
  <c r="F187" i="15"/>
  <c r="J187" i="15" s="1"/>
  <c r="F186" i="15"/>
  <c r="J186" i="15" s="1"/>
  <c r="F185" i="15"/>
  <c r="J185" i="15" s="1"/>
  <c r="F184" i="15"/>
  <c r="J184" i="15" s="1"/>
  <c r="F183" i="15"/>
  <c r="J183" i="15" s="1"/>
  <c r="F182" i="15"/>
  <c r="J182" i="15" s="1"/>
  <c r="F181" i="15"/>
  <c r="J181" i="15" s="1"/>
  <c r="F180" i="15"/>
  <c r="J180" i="15" s="1"/>
  <c r="F179" i="15"/>
  <c r="J179" i="15" s="1"/>
  <c r="F178" i="15"/>
  <c r="J178" i="15" s="1"/>
  <c r="F177" i="15"/>
  <c r="J177" i="15" s="1"/>
  <c r="F176" i="15"/>
  <c r="J176" i="15" s="1"/>
  <c r="F175" i="15"/>
  <c r="J175" i="15" s="1"/>
  <c r="F174" i="15"/>
  <c r="J174" i="15" s="1"/>
  <c r="F173" i="15"/>
  <c r="J173" i="15" s="1"/>
  <c r="F172" i="15"/>
  <c r="J172" i="15" s="1"/>
  <c r="F171" i="15"/>
  <c r="J171" i="15" s="1"/>
  <c r="F170" i="15"/>
  <c r="J170" i="15" s="1"/>
  <c r="F169" i="15"/>
  <c r="J169" i="15" s="1"/>
  <c r="F168" i="15"/>
  <c r="J168" i="15" s="1"/>
  <c r="F167" i="15"/>
  <c r="J167" i="15" s="1"/>
  <c r="F166" i="15"/>
  <c r="J166" i="15" s="1"/>
  <c r="F165" i="15"/>
  <c r="J165" i="15" s="1"/>
  <c r="F164" i="15"/>
  <c r="J164" i="15" s="1"/>
  <c r="F163" i="15"/>
  <c r="J163" i="15" s="1"/>
  <c r="F162" i="15"/>
  <c r="J162" i="15" s="1"/>
  <c r="F161" i="15"/>
  <c r="J161" i="15" s="1"/>
  <c r="F160" i="15"/>
  <c r="J160" i="15" s="1"/>
  <c r="F159" i="15"/>
  <c r="F158" i="15"/>
  <c r="J158" i="15" s="1"/>
  <c r="F157" i="15"/>
  <c r="J157" i="15" s="1"/>
  <c r="F156" i="15"/>
  <c r="J156" i="15" s="1"/>
  <c r="F155" i="15"/>
  <c r="J155" i="15" s="1"/>
  <c r="F154" i="15"/>
  <c r="F153" i="15"/>
  <c r="J153" i="15" s="1"/>
  <c r="F152" i="15"/>
  <c r="J152" i="15" s="1"/>
  <c r="F151" i="15"/>
  <c r="J151" i="15" s="1"/>
  <c r="F150" i="15"/>
  <c r="J150" i="15" s="1"/>
  <c r="F149" i="15"/>
  <c r="J149" i="15" s="1"/>
  <c r="F148" i="15"/>
  <c r="J148" i="15" s="1"/>
  <c r="F147" i="15"/>
  <c r="J147" i="15" s="1"/>
  <c r="F146" i="15"/>
  <c r="J146" i="15" s="1"/>
  <c r="F145" i="15"/>
  <c r="J145" i="15" s="1"/>
  <c r="F144" i="15"/>
  <c r="J144" i="15" s="1"/>
  <c r="F143" i="15"/>
  <c r="J143" i="15" s="1"/>
  <c r="F142" i="15"/>
  <c r="J142" i="15" s="1"/>
  <c r="F141" i="15"/>
  <c r="F140" i="15"/>
  <c r="J140" i="15" s="1"/>
  <c r="F139" i="15"/>
  <c r="F138" i="15"/>
  <c r="J138" i="15" s="1"/>
  <c r="F137" i="15"/>
  <c r="J137" i="15" s="1"/>
  <c r="F136" i="15"/>
  <c r="J136" i="15" s="1"/>
  <c r="F135" i="15"/>
  <c r="J135" i="15" s="1"/>
  <c r="F134" i="15"/>
  <c r="J134" i="15" s="1"/>
  <c r="F133" i="15"/>
  <c r="J133" i="15" s="1"/>
  <c r="F132" i="15"/>
  <c r="J132" i="15" s="1"/>
  <c r="F131" i="15"/>
  <c r="J131" i="15" s="1"/>
  <c r="F130" i="15"/>
  <c r="J130" i="15" s="1"/>
  <c r="F129" i="15"/>
  <c r="F128" i="15"/>
  <c r="J128" i="15" s="1"/>
  <c r="F127" i="15"/>
  <c r="F126" i="15"/>
  <c r="F125" i="15"/>
  <c r="F124" i="15"/>
  <c r="F123" i="15"/>
  <c r="J123" i="15" s="1"/>
  <c r="F122" i="15"/>
  <c r="J122" i="15" s="1"/>
  <c r="F121" i="15"/>
  <c r="J121" i="15" s="1"/>
  <c r="F120" i="15"/>
  <c r="J120" i="15" s="1"/>
  <c r="F119" i="15"/>
  <c r="J119" i="15" s="1"/>
  <c r="F118" i="15"/>
  <c r="J118" i="15" s="1"/>
  <c r="F117" i="15"/>
  <c r="J117" i="15" s="1"/>
  <c r="F116" i="15"/>
  <c r="J116" i="15" s="1"/>
  <c r="F115" i="15"/>
  <c r="J115" i="15" s="1"/>
  <c r="F114" i="15"/>
  <c r="J114" i="15" s="1"/>
  <c r="F113" i="15"/>
  <c r="J113" i="15" s="1"/>
  <c r="F112" i="15"/>
  <c r="J112" i="15" s="1"/>
  <c r="F111" i="15"/>
  <c r="J111" i="15" s="1"/>
  <c r="F110" i="15"/>
  <c r="J110" i="15" s="1"/>
  <c r="F109" i="15"/>
  <c r="J109" i="15" s="1"/>
  <c r="F108" i="15"/>
  <c r="J108" i="15" s="1"/>
  <c r="F107" i="15"/>
  <c r="J107" i="15" s="1"/>
  <c r="F106" i="15"/>
  <c r="J106" i="15" s="1"/>
  <c r="F105" i="15"/>
  <c r="J105" i="15" s="1"/>
  <c r="F104" i="15"/>
  <c r="J104" i="15" s="1"/>
  <c r="F103" i="15"/>
  <c r="J103" i="15" s="1"/>
  <c r="F102" i="15"/>
  <c r="J102" i="15" s="1"/>
  <c r="F101" i="15"/>
  <c r="J101" i="15" s="1"/>
  <c r="F100" i="15"/>
  <c r="J100" i="15" s="1"/>
  <c r="F99" i="15"/>
  <c r="J99" i="15" s="1"/>
  <c r="F98" i="15"/>
  <c r="J98" i="15" s="1"/>
  <c r="F97" i="15"/>
  <c r="J97" i="15" s="1"/>
  <c r="F96" i="15"/>
  <c r="J96" i="15" s="1"/>
  <c r="F95" i="15"/>
  <c r="J95" i="15" s="1"/>
  <c r="F94" i="15"/>
  <c r="J94" i="15" s="1"/>
  <c r="F93" i="15"/>
  <c r="J93" i="15" s="1"/>
  <c r="F92" i="15"/>
  <c r="J92" i="15" s="1"/>
  <c r="F91" i="15"/>
  <c r="J91" i="15" s="1"/>
  <c r="F90" i="15"/>
  <c r="J90" i="15" s="1"/>
  <c r="F89" i="15"/>
  <c r="J89" i="15" s="1"/>
  <c r="F88" i="15"/>
  <c r="J88" i="15" s="1"/>
  <c r="F87" i="15"/>
  <c r="J87" i="15" s="1"/>
  <c r="F86" i="15"/>
  <c r="J86" i="15" s="1"/>
  <c r="F85" i="15"/>
  <c r="J85" i="15" s="1"/>
  <c r="F84" i="15"/>
  <c r="J84" i="15" s="1"/>
  <c r="F83" i="15"/>
  <c r="J83" i="15" s="1"/>
  <c r="F82" i="15"/>
  <c r="J82" i="15" s="1"/>
  <c r="F81" i="15"/>
  <c r="J81" i="15" s="1"/>
  <c r="F80" i="15"/>
  <c r="J80" i="15" s="1"/>
  <c r="F79" i="15"/>
  <c r="F78" i="15"/>
  <c r="J78" i="15" s="1"/>
  <c r="F77" i="15"/>
  <c r="J77" i="15" s="1"/>
  <c r="F76" i="15"/>
  <c r="F75" i="15"/>
  <c r="J75" i="15" s="1"/>
  <c r="F74" i="15"/>
  <c r="J74" i="15" s="1"/>
  <c r="F73" i="15"/>
  <c r="J73" i="15" s="1"/>
  <c r="F72" i="15"/>
  <c r="J72" i="15" s="1"/>
  <c r="F71" i="15"/>
  <c r="J71" i="15" s="1"/>
  <c r="F70" i="15"/>
  <c r="J70" i="15" s="1"/>
  <c r="F69" i="15"/>
  <c r="J69" i="15" s="1"/>
  <c r="F68" i="15"/>
  <c r="J68" i="15" s="1"/>
  <c r="F67" i="15"/>
  <c r="J67" i="15" s="1"/>
  <c r="F66" i="15"/>
  <c r="J66" i="15" s="1"/>
  <c r="F65" i="15"/>
  <c r="J65" i="15" s="1"/>
  <c r="F64" i="15"/>
  <c r="J64" i="15" s="1"/>
  <c r="F63" i="15"/>
  <c r="J63" i="15" s="1"/>
  <c r="F62" i="15"/>
  <c r="F61" i="15"/>
  <c r="J61" i="15" s="1"/>
  <c r="F60" i="15"/>
  <c r="J60" i="15" s="1"/>
  <c r="F59" i="15"/>
  <c r="J59" i="15" s="1"/>
  <c r="F58" i="15"/>
  <c r="J58" i="15" s="1"/>
  <c r="F57" i="15"/>
  <c r="J57" i="15" s="1"/>
  <c r="F56" i="15"/>
  <c r="J56" i="15" s="1"/>
  <c r="F55" i="15"/>
  <c r="J55" i="15" s="1"/>
  <c r="F54" i="15"/>
  <c r="J54" i="15" s="1"/>
  <c r="F53" i="15"/>
  <c r="J53" i="15" s="1"/>
  <c r="F52" i="15"/>
  <c r="J52" i="15" s="1"/>
  <c r="F51" i="15"/>
  <c r="J51" i="15" s="1"/>
  <c r="F50" i="15"/>
  <c r="J50" i="15" s="1"/>
  <c r="F49" i="15"/>
  <c r="J49" i="15" s="1"/>
  <c r="F48" i="15"/>
  <c r="J48" i="15" s="1"/>
  <c r="F47" i="15"/>
  <c r="J47" i="15" s="1"/>
  <c r="F46" i="15"/>
  <c r="J46" i="15" s="1"/>
  <c r="F45" i="15"/>
  <c r="J45" i="15" s="1"/>
  <c r="F44" i="15"/>
  <c r="J44" i="15" s="1"/>
  <c r="F43" i="15"/>
  <c r="J43" i="15" s="1"/>
  <c r="F42" i="15"/>
  <c r="J42" i="15" s="1"/>
  <c r="F41" i="15"/>
  <c r="J41" i="15" s="1"/>
  <c r="F40" i="15"/>
  <c r="J40" i="15" s="1"/>
  <c r="F39" i="15"/>
  <c r="J39" i="15" s="1"/>
  <c r="F38" i="15"/>
  <c r="J38" i="15" s="1"/>
  <c r="F37" i="15"/>
  <c r="J37" i="15" s="1"/>
  <c r="F36" i="15"/>
  <c r="J36" i="15" s="1"/>
  <c r="F35" i="15"/>
  <c r="J35" i="15" s="1"/>
  <c r="F34" i="15"/>
  <c r="J34" i="15" s="1"/>
  <c r="F33" i="15"/>
  <c r="J33" i="15" s="1"/>
  <c r="F32" i="15"/>
  <c r="J32" i="15" s="1"/>
  <c r="F31" i="15"/>
  <c r="J31" i="15" s="1"/>
  <c r="F30" i="15"/>
  <c r="J30" i="15" s="1"/>
  <c r="F29" i="15"/>
  <c r="J29" i="15" s="1"/>
  <c r="F28" i="15"/>
  <c r="J28" i="15" s="1"/>
  <c r="F27" i="15"/>
  <c r="J27" i="15" s="1"/>
  <c r="F26" i="15"/>
  <c r="J26" i="15" s="1"/>
  <c r="F25" i="15"/>
  <c r="J25" i="15" s="1"/>
  <c r="F24" i="15"/>
  <c r="J24" i="15" s="1"/>
  <c r="F23" i="15"/>
  <c r="J23" i="15" s="1"/>
  <c r="F22" i="15"/>
  <c r="J22" i="15" s="1"/>
  <c r="F21" i="15"/>
  <c r="J21" i="15" s="1"/>
  <c r="F20" i="15"/>
  <c r="J20" i="15" s="1"/>
  <c r="F19" i="15"/>
  <c r="J19" i="15" s="1"/>
  <c r="F18" i="15"/>
  <c r="F17" i="15"/>
  <c r="J17" i="15" s="1"/>
  <c r="F16" i="15"/>
  <c r="J16" i="15" s="1"/>
  <c r="F15" i="15"/>
  <c r="F14" i="15"/>
  <c r="J14" i="15" s="1"/>
  <c r="F13" i="15"/>
  <c r="J13" i="15" s="1"/>
  <c r="F12" i="15"/>
  <c r="J12" i="15" s="1"/>
  <c r="F11" i="15"/>
  <c r="J11" i="15" s="1"/>
  <c r="F10" i="15"/>
  <c r="J10" i="15" s="1"/>
  <c r="F9" i="15"/>
  <c r="J9" i="15" s="1"/>
  <c r="F8" i="15"/>
  <c r="J8" i="15" s="1"/>
  <c r="F7" i="15"/>
  <c r="J7" i="15" s="1"/>
  <c r="F6" i="15"/>
  <c r="J6" i="15" s="1"/>
  <c r="U285" i="14" l="1"/>
  <c r="Z285" i="14"/>
  <c r="E285" i="14"/>
  <c r="U284" i="14"/>
  <c r="Z284" i="14"/>
  <c r="E284" i="14"/>
  <c r="U283" i="14"/>
  <c r="Z283" i="14"/>
  <c r="E283" i="14"/>
  <c r="U282" i="14"/>
  <c r="Z282" i="14"/>
  <c r="E282" i="14"/>
  <c r="U281" i="14"/>
  <c r="Z281" i="14"/>
  <c r="E281" i="14"/>
  <c r="U280" i="14"/>
  <c r="Z280" i="14"/>
  <c r="E280" i="14"/>
  <c r="U279" i="14"/>
  <c r="Z279" i="14"/>
  <c r="E279" i="14"/>
  <c r="U278" i="14"/>
  <c r="Z278" i="14"/>
  <c r="E278" i="14"/>
  <c r="U277" i="14"/>
  <c r="Z277" i="14"/>
  <c r="E277" i="14"/>
  <c r="U276" i="14"/>
  <c r="Z276" i="14"/>
  <c r="E276" i="14"/>
  <c r="U275" i="14"/>
  <c r="Z275" i="14"/>
  <c r="E275" i="14"/>
  <c r="U274" i="14"/>
  <c r="Z274" i="14"/>
  <c r="E274" i="14"/>
  <c r="U273" i="14"/>
  <c r="Z273" i="14"/>
  <c r="E273" i="14"/>
  <c r="U272" i="14"/>
  <c r="Z272" i="14"/>
  <c r="E272" i="14"/>
  <c r="U271" i="14"/>
  <c r="Z271" i="14"/>
  <c r="E271" i="14"/>
  <c r="U270" i="14"/>
  <c r="Z270" i="14"/>
  <c r="E270" i="14"/>
  <c r="U269" i="14"/>
  <c r="Z269" i="14"/>
  <c r="E269" i="14"/>
  <c r="U268" i="14"/>
  <c r="Z268" i="14"/>
  <c r="E268" i="14"/>
  <c r="U267" i="14"/>
  <c r="Z267" i="14"/>
  <c r="E267" i="14"/>
  <c r="U266" i="14"/>
  <c r="Z266" i="14"/>
  <c r="E266" i="14"/>
  <c r="U265" i="14"/>
  <c r="Z265" i="14"/>
  <c r="E265" i="14"/>
  <c r="U264" i="14"/>
  <c r="Z264" i="14"/>
  <c r="E264" i="14"/>
  <c r="U263" i="14"/>
  <c r="Z263" i="14"/>
  <c r="E263" i="14"/>
  <c r="U262" i="14"/>
  <c r="Z262" i="14"/>
  <c r="E262" i="14"/>
  <c r="U261" i="14"/>
  <c r="Z261" i="14"/>
  <c r="E261" i="14"/>
  <c r="U260" i="14"/>
  <c r="Z260" i="14"/>
  <c r="E260" i="14"/>
  <c r="U259" i="14"/>
  <c r="Z259" i="14"/>
  <c r="E259" i="14"/>
  <c r="U258" i="14"/>
  <c r="Z258" i="14"/>
  <c r="E258" i="14"/>
  <c r="U257" i="14"/>
  <c r="Z257" i="14"/>
  <c r="E257" i="14"/>
  <c r="U256" i="14"/>
  <c r="Z256" i="14"/>
  <c r="E256" i="14"/>
  <c r="U255" i="14"/>
  <c r="Z255" i="14"/>
  <c r="E255" i="14"/>
  <c r="U254" i="14"/>
  <c r="Z254" i="14"/>
  <c r="E254" i="14"/>
  <c r="U253" i="14"/>
  <c r="Z253" i="14"/>
  <c r="E253" i="14"/>
  <c r="U252" i="14"/>
  <c r="Z252" i="14"/>
  <c r="E252" i="14"/>
  <c r="U251" i="14"/>
  <c r="Z251" i="14"/>
  <c r="E251" i="14"/>
  <c r="U250" i="14"/>
  <c r="Z250" i="14"/>
  <c r="E250" i="14"/>
  <c r="U249" i="14"/>
  <c r="Z249" i="14"/>
  <c r="E249" i="14"/>
  <c r="U248" i="14"/>
  <c r="Z248" i="14"/>
  <c r="E248" i="14"/>
  <c r="U247" i="14"/>
  <c r="Z247" i="14"/>
  <c r="E247" i="14"/>
  <c r="U246" i="14"/>
  <c r="Z246" i="14"/>
  <c r="E246" i="14"/>
  <c r="U245" i="14"/>
  <c r="Z245" i="14"/>
  <c r="E245" i="14"/>
  <c r="U244" i="14"/>
  <c r="Z244" i="14"/>
  <c r="E244" i="14"/>
  <c r="U243" i="14"/>
  <c r="Z243" i="14"/>
  <c r="E243" i="14"/>
  <c r="X242" i="14"/>
  <c r="U242" i="14"/>
  <c r="T242" i="14"/>
  <c r="Z242" i="14"/>
  <c r="E242" i="14"/>
  <c r="X241" i="14"/>
  <c r="U241" i="14"/>
  <c r="Z241" i="14"/>
  <c r="E241" i="14"/>
  <c r="X240" i="14"/>
  <c r="U240" i="14"/>
  <c r="Z240" i="14"/>
  <c r="E240" i="14"/>
  <c r="X239" i="14"/>
  <c r="U239" i="14"/>
  <c r="Z239" i="14"/>
  <c r="E239" i="14"/>
  <c r="X238" i="14"/>
  <c r="U238" i="14"/>
  <c r="T238" i="14"/>
  <c r="Z238" i="14"/>
  <c r="E238" i="14"/>
  <c r="X237" i="14"/>
  <c r="U237" i="14"/>
  <c r="Z237" i="14"/>
  <c r="E237" i="14"/>
  <c r="X236" i="14"/>
  <c r="U236" i="14"/>
  <c r="T236" i="14"/>
  <c r="Z236" i="14"/>
  <c r="E236" i="14"/>
  <c r="X235" i="14"/>
  <c r="U235" i="14"/>
  <c r="Z235" i="14"/>
  <c r="E235" i="14"/>
  <c r="X234" i="14"/>
  <c r="U234" i="14"/>
  <c r="Z234" i="14"/>
  <c r="E234" i="14"/>
  <c r="X233" i="14"/>
  <c r="U233" i="14"/>
  <c r="Z233" i="14"/>
  <c r="E233" i="14"/>
  <c r="X232" i="14"/>
  <c r="U232" i="14"/>
  <c r="T232" i="14"/>
  <c r="Z232" i="14"/>
  <c r="E232" i="14"/>
  <c r="X231" i="14"/>
  <c r="U231" i="14"/>
  <c r="Z231" i="14"/>
  <c r="E231" i="14"/>
  <c r="X230" i="14"/>
  <c r="U230" i="14"/>
  <c r="T230" i="14"/>
  <c r="Z230" i="14"/>
  <c r="E230" i="14"/>
  <c r="X229" i="14"/>
  <c r="U229" i="14"/>
  <c r="Z229" i="14"/>
  <c r="E229" i="14"/>
  <c r="X228" i="14"/>
  <c r="U228" i="14"/>
  <c r="T228" i="14"/>
  <c r="Z228" i="14"/>
  <c r="E228" i="14"/>
  <c r="X227" i="14"/>
  <c r="U227" i="14"/>
  <c r="Z227" i="14"/>
  <c r="E227" i="14"/>
  <c r="U226" i="14"/>
  <c r="Z226" i="14"/>
  <c r="E226" i="14"/>
  <c r="U225" i="14"/>
  <c r="Z225" i="14"/>
  <c r="E225" i="14"/>
  <c r="U224" i="14"/>
  <c r="Z224" i="14"/>
  <c r="E224" i="14"/>
  <c r="X223" i="14"/>
  <c r="U223" i="14"/>
  <c r="Z223" i="14"/>
  <c r="E223" i="14"/>
  <c r="U222" i="14"/>
  <c r="T222" i="14"/>
  <c r="Z222" i="14"/>
  <c r="E222" i="14"/>
  <c r="X221" i="14"/>
  <c r="U221" i="14"/>
  <c r="Z221" i="14"/>
  <c r="E221" i="14"/>
  <c r="X220" i="14"/>
  <c r="U220" i="14"/>
  <c r="T220" i="14"/>
  <c r="Z220" i="14"/>
  <c r="E220" i="14"/>
  <c r="X219" i="14"/>
  <c r="U219" i="14"/>
  <c r="Z219" i="14"/>
  <c r="E219" i="14"/>
  <c r="U218" i="14"/>
  <c r="T218" i="14"/>
  <c r="Z218" i="14"/>
  <c r="E218" i="14"/>
  <c r="U217" i="14"/>
  <c r="Z217" i="14"/>
  <c r="E217" i="14"/>
  <c r="U216" i="14"/>
  <c r="T216" i="14"/>
  <c r="Z216" i="14"/>
  <c r="E216" i="14"/>
  <c r="U215" i="14"/>
  <c r="Z215" i="14"/>
  <c r="E215" i="14"/>
  <c r="U214" i="14"/>
  <c r="T214" i="14"/>
  <c r="Z214" i="14"/>
  <c r="E214" i="14"/>
  <c r="U213" i="14"/>
  <c r="Z213" i="14"/>
  <c r="E213" i="14"/>
  <c r="U212" i="14"/>
  <c r="T212" i="14"/>
  <c r="Z212" i="14"/>
  <c r="E212" i="14"/>
  <c r="U211" i="14"/>
  <c r="Z211" i="14"/>
  <c r="E211" i="14"/>
  <c r="U210" i="14"/>
  <c r="T210" i="14"/>
  <c r="Z210" i="14"/>
  <c r="E210" i="14"/>
  <c r="U209" i="14"/>
  <c r="Z209" i="14"/>
  <c r="E209" i="14"/>
  <c r="U208" i="14"/>
  <c r="T208" i="14"/>
  <c r="Z208" i="14"/>
  <c r="E208" i="14"/>
  <c r="U207" i="14"/>
  <c r="Z207" i="14"/>
  <c r="E207" i="14"/>
  <c r="U206" i="14"/>
  <c r="T206" i="14"/>
  <c r="Z206" i="14"/>
  <c r="E206" i="14"/>
  <c r="X205" i="14"/>
  <c r="U205" i="14"/>
  <c r="Z205" i="14"/>
  <c r="E205" i="14"/>
  <c r="X204" i="14"/>
  <c r="U204" i="14"/>
  <c r="T204" i="14"/>
  <c r="Z204" i="14"/>
  <c r="E204" i="14"/>
  <c r="X203" i="14"/>
  <c r="U203" i="14"/>
  <c r="Z203" i="14"/>
  <c r="E203" i="14"/>
  <c r="X202" i="14"/>
  <c r="U202" i="14"/>
  <c r="T202" i="14"/>
  <c r="Z202" i="14"/>
  <c r="E202" i="14"/>
  <c r="X201" i="14"/>
  <c r="U201" i="14"/>
  <c r="Z201" i="14"/>
  <c r="E201" i="14"/>
  <c r="X200" i="14"/>
  <c r="U200" i="14"/>
  <c r="T200" i="14"/>
  <c r="Z200" i="14"/>
  <c r="E200" i="14"/>
  <c r="X199" i="14"/>
  <c r="U199" i="14"/>
  <c r="Z199" i="14"/>
  <c r="E199" i="14"/>
  <c r="X198" i="14"/>
  <c r="U198" i="14"/>
  <c r="T198" i="14"/>
  <c r="Z198" i="14"/>
  <c r="E198" i="14"/>
  <c r="X197" i="14"/>
  <c r="U197" i="14"/>
  <c r="Z197" i="14"/>
  <c r="E197" i="14"/>
  <c r="X196" i="14"/>
  <c r="U196" i="14"/>
  <c r="T196" i="14"/>
  <c r="Z196" i="14"/>
  <c r="E196" i="14"/>
  <c r="X195" i="14"/>
  <c r="U195" i="14"/>
  <c r="Z195" i="14"/>
  <c r="E195" i="14"/>
  <c r="X194" i="14"/>
  <c r="U194" i="14"/>
  <c r="T194" i="14"/>
  <c r="Z194" i="14"/>
  <c r="E194" i="14"/>
  <c r="X193" i="14"/>
  <c r="U193" i="14"/>
  <c r="Z193" i="14"/>
  <c r="E193" i="14"/>
  <c r="X192" i="14"/>
  <c r="U192" i="14"/>
  <c r="T192" i="14"/>
  <c r="Z192" i="14"/>
  <c r="E192" i="14"/>
  <c r="X191" i="14"/>
  <c r="U191" i="14"/>
  <c r="Z191" i="14"/>
  <c r="E191" i="14"/>
  <c r="X190" i="14"/>
  <c r="U190" i="14"/>
  <c r="T190" i="14"/>
  <c r="Z190" i="14"/>
  <c r="E190" i="14"/>
  <c r="X189" i="14"/>
  <c r="U189" i="14"/>
  <c r="Z189" i="14"/>
  <c r="E189" i="14"/>
  <c r="X188" i="14"/>
  <c r="U188" i="14"/>
  <c r="Z188" i="14"/>
  <c r="E188" i="14"/>
  <c r="X187" i="14"/>
  <c r="U187" i="14"/>
  <c r="Z187" i="14"/>
  <c r="E187" i="14"/>
  <c r="X186" i="14"/>
  <c r="U186" i="14"/>
  <c r="T186" i="14"/>
  <c r="Z186" i="14"/>
  <c r="E186" i="14"/>
  <c r="X185" i="14"/>
  <c r="U185" i="14"/>
  <c r="Z185" i="14"/>
  <c r="E185" i="14"/>
  <c r="X184" i="14"/>
  <c r="U184" i="14"/>
  <c r="T184" i="14"/>
  <c r="Z184" i="14"/>
  <c r="E184" i="14"/>
  <c r="X183" i="14"/>
  <c r="U183" i="14"/>
  <c r="Z183" i="14"/>
  <c r="E183" i="14"/>
  <c r="X182" i="14"/>
  <c r="U182" i="14"/>
  <c r="T182" i="14"/>
  <c r="Z182" i="14"/>
  <c r="E182" i="14"/>
  <c r="X181" i="14"/>
  <c r="U181" i="14"/>
  <c r="Z181" i="14"/>
  <c r="E181" i="14"/>
  <c r="X180" i="14"/>
  <c r="U180" i="14"/>
  <c r="Z180" i="14"/>
  <c r="E180" i="14"/>
  <c r="X179" i="14"/>
  <c r="U179" i="14"/>
  <c r="Z179" i="14"/>
  <c r="E179" i="14"/>
  <c r="X178" i="14"/>
  <c r="U178" i="14"/>
  <c r="Z178" i="14"/>
  <c r="E178" i="14"/>
  <c r="X177" i="14"/>
  <c r="U177" i="14"/>
  <c r="Z177" i="14"/>
  <c r="E177" i="14"/>
  <c r="X176" i="14"/>
  <c r="U176" i="14"/>
  <c r="Z176" i="14"/>
  <c r="E176" i="14"/>
  <c r="X175" i="14"/>
  <c r="U175" i="14"/>
  <c r="Z175" i="14"/>
  <c r="E175" i="14"/>
  <c r="U174" i="14"/>
  <c r="T174" i="14"/>
  <c r="Z174" i="14"/>
  <c r="E174" i="14"/>
  <c r="U173" i="14"/>
  <c r="Z173" i="14"/>
  <c r="E173" i="14"/>
  <c r="X172" i="14"/>
  <c r="U172" i="14"/>
  <c r="T172" i="14"/>
  <c r="Z172" i="14"/>
  <c r="E172" i="14"/>
  <c r="U171" i="14"/>
  <c r="Z171" i="14"/>
  <c r="E171" i="14"/>
  <c r="U170" i="14"/>
  <c r="T170" i="14"/>
  <c r="Z170" i="14"/>
  <c r="E170" i="14"/>
  <c r="U169" i="14"/>
  <c r="Z169" i="14"/>
  <c r="E169" i="14"/>
  <c r="X168" i="14"/>
  <c r="U168" i="14"/>
  <c r="Z168" i="14"/>
  <c r="E168" i="14"/>
  <c r="X167" i="14"/>
  <c r="U167" i="14"/>
  <c r="Z167" i="14"/>
  <c r="E167" i="14"/>
  <c r="U166" i="14"/>
  <c r="T166" i="14"/>
  <c r="Z166" i="14"/>
  <c r="E166" i="14"/>
  <c r="U165" i="14"/>
  <c r="Z165" i="14"/>
  <c r="E165" i="14"/>
  <c r="X164" i="14"/>
  <c r="U164" i="14"/>
  <c r="T164" i="14"/>
  <c r="Z164" i="14"/>
  <c r="E164" i="14"/>
  <c r="X163" i="14"/>
  <c r="U163" i="14"/>
  <c r="Z163" i="14"/>
  <c r="E163" i="14"/>
  <c r="X162" i="14"/>
  <c r="U162" i="14"/>
  <c r="T162" i="14"/>
  <c r="Z162" i="14"/>
  <c r="E162" i="14"/>
  <c r="X161" i="14"/>
  <c r="U161" i="14"/>
  <c r="Z161" i="14"/>
  <c r="E161" i="14"/>
  <c r="X160" i="14"/>
  <c r="U160" i="14"/>
  <c r="Z160" i="14"/>
  <c r="E160" i="14"/>
  <c r="X159" i="14"/>
  <c r="U159" i="14"/>
  <c r="Z159" i="14"/>
  <c r="E159" i="14"/>
  <c r="X158" i="14"/>
  <c r="U158" i="14"/>
  <c r="T158" i="14"/>
  <c r="Z158" i="14"/>
  <c r="E158" i="14"/>
  <c r="X157" i="14"/>
  <c r="U157" i="14"/>
  <c r="Z157" i="14"/>
  <c r="E157" i="14"/>
  <c r="X156" i="14"/>
  <c r="U156" i="14"/>
  <c r="T156" i="14"/>
  <c r="Z156" i="14"/>
  <c r="E156" i="14"/>
  <c r="X155" i="14"/>
  <c r="U155" i="14"/>
  <c r="Z155" i="14"/>
  <c r="E155" i="14"/>
  <c r="X154" i="14"/>
  <c r="U154" i="14"/>
  <c r="T154" i="14"/>
  <c r="Z154" i="14"/>
  <c r="E154" i="14"/>
  <c r="X153" i="14"/>
  <c r="U153" i="14"/>
  <c r="Z153" i="14"/>
  <c r="E153" i="14"/>
  <c r="X152" i="14"/>
  <c r="U152" i="14"/>
  <c r="Z152" i="14"/>
  <c r="E152" i="14"/>
  <c r="U151" i="14"/>
  <c r="Z151" i="14"/>
  <c r="E151" i="14"/>
  <c r="U150" i="14"/>
  <c r="T150" i="14"/>
  <c r="Z150" i="14"/>
  <c r="E150" i="14"/>
  <c r="X149" i="14"/>
  <c r="U149" i="14"/>
  <c r="Z149" i="14"/>
  <c r="E149" i="14"/>
  <c r="X148" i="14"/>
  <c r="U148" i="14"/>
  <c r="T148" i="14"/>
  <c r="Z148" i="14"/>
  <c r="E148" i="14"/>
  <c r="U147" i="14"/>
  <c r="Z147" i="14"/>
  <c r="E147" i="14"/>
  <c r="U146" i="14"/>
  <c r="T146" i="14"/>
  <c r="Z146" i="14"/>
  <c r="E146" i="14"/>
  <c r="X145" i="14"/>
  <c r="U145" i="14"/>
  <c r="Z145" i="14"/>
  <c r="E145" i="14"/>
  <c r="X144" i="14"/>
  <c r="U144" i="14"/>
  <c r="T144" i="14"/>
  <c r="Z144" i="14"/>
  <c r="E144" i="14"/>
  <c r="U143" i="14"/>
  <c r="Z143" i="14"/>
  <c r="E143" i="14"/>
  <c r="U142" i="14"/>
  <c r="T142" i="14"/>
  <c r="Z142" i="14"/>
  <c r="E142" i="14"/>
  <c r="X141" i="14"/>
  <c r="U141" i="14"/>
  <c r="Z141" i="14"/>
  <c r="E141" i="14"/>
  <c r="X140" i="14"/>
  <c r="U140" i="14"/>
  <c r="T140" i="14"/>
  <c r="Z140" i="14"/>
  <c r="E140" i="14"/>
  <c r="U139" i="14"/>
  <c r="Z139" i="14"/>
  <c r="E139" i="14"/>
  <c r="U138" i="14"/>
  <c r="T138" i="14"/>
  <c r="Z138" i="14"/>
  <c r="E138" i="14"/>
  <c r="X137" i="14"/>
  <c r="U137" i="14"/>
  <c r="Z137" i="14"/>
  <c r="E137" i="14"/>
  <c r="X136" i="14"/>
  <c r="U136" i="14"/>
  <c r="T136" i="14"/>
  <c r="Z136" i="14"/>
  <c r="E136" i="14"/>
  <c r="U135" i="14"/>
  <c r="Z135" i="14"/>
  <c r="E135" i="14"/>
  <c r="U134" i="14"/>
  <c r="T134" i="14"/>
  <c r="Z134" i="14"/>
  <c r="E134" i="14"/>
  <c r="X133" i="14"/>
  <c r="U133" i="14"/>
  <c r="Z133" i="14"/>
  <c r="E133" i="14"/>
  <c r="X132" i="14"/>
  <c r="U132" i="14"/>
  <c r="T132" i="14"/>
  <c r="Z132" i="14"/>
  <c r="E132" i="14"/>
  <c r="U131" i="14"/>
  <c r="Z131" i="14"/>
  <c r="E131" i="14"/>
  <c r="U130" i="14"/>
  <c r="T130" i="14"/>
  <c r="Z130" i="14"/>
  <c r="E130" i="14"/>
  <c r="X129" i="14"/>
  <c r="U129" i="14"/>
  <c r="Z129" i="14"/>
  <c r="E129" i="14"/>
  <c r="X128" i="14"/>
  <c r="U128" i="14"/>
  <c r="T128" i="14"/>
  <c r="Z128" i="14"/>
  <c r="E128" i="14"/>
  <c r="U127" i="14"/>
  <c r="Z127" i="14"/>
  <c r="E127" i="14"/>
  <c r="U126" i="14"/>
  <c r="T126" i="14"/>
  <c r="Z126" i="14"/>
  <c r="E126" i="14"/>
  <c r="X125" i="14"/>
  <c r="U125" i="14"/>
  <c r="Z125" i="14"/>
  <c r="E125" i="14"/>
  <c r="X124" i="14"/>
  <c r="U124" i="14"/>
  <c r="T124" i="14"/>
  <c r="Z124" i="14"/>
  <c r="E124" i="14"/>
  <c r="U123" i="14"/>
  <c r="Z123" i="14"/>
  <c r="E123" i="14"/>
  <c r="U122" i="14"/>
  <c r="T122" i="14"/>
  <c r="Z122" i="14"/>
  <c r="E122" i="14"/>
  <c r="X121" i="14"/>
  <c r="U121" i="14"/>
  <c r="Z121" i="14"/>
  <c r="E121" i="14"/>
  <c r="X120" i="14"/>
  <c r="U120" i="14"/>
  <c r="T120" i="14"/>
  <c r="Z120" i="14"/>
  <c r="E120" i="14"/>
  <c r="X119" i="14"/>
  <c r="U119" i="14"/>
  <c r="Z119" i="14"/>
  <c r="E119" i="14"/>
  <c r="X118" i="14"/>
  <c r="U118" i="14"/>
  <c r="T118" i="14"/>
  <c r="Z118" i="14"/>
  <c r="E118" i="14"/>
  <c r="U117" i="14"/>
  <c r="Z117" i="14"/>
  <c r="E117" i="14"/>
  <c r="U116" i="14"/>
  <c r="T116" i="14"/>
  <c r="Z116" i="14"/>
  <c r="E116" i="14"/>
  <c r="X115" i="14"/>
  <c r="U115" i="14"/>
  <c r="Z115" i="14"/>
  <c r="E115" i="14"/>
  <c r="X114" i="14"/>
  <c r="U114" i="14"/>
  <c r="T114" i="14"/>
  <c r="Z114" i="14"/>
  <c r="E114" i="14"/>
  <c r="U113" i="14"/>
  <c r="Z113" i="14"/>
  <c r="E113" i="14"/>
  <c r="U112" i="14"/>
  <c r="T112" i="14"/>
  <c r="Z112" i="14"/>
  <c r="E112" i="14"/>
  <c r="X111" i="14"/>
  <c r="U111" i="14"/>
  <c r="Z111" i="14"/>
  <c r="E111" i="14"/>
  <c r="X110" i="14"/>
  <c r="U110" i="14"/>
  <c r="T110" i="14"/>
  <c r="Z110" i="14"/>
  <c r="E110" i="14"/>
  <c r="U109" i="14"/>
  <c r="Z109" i="14"/>
  <c r="E109" i="14"/>
  <c r="U108" i="14"/>
  <c r="Z108" i="14"/>
  <c r="E108" i="14"/>
  <c r="X107" i="14"/>
  <c r="U107" i="14"/>
  <c r="Z107" i="14"/>
  <c r="E107" i="14"/>
  <c r="X106" i="14"/>
  <c r="U106" i="14"/>
  <c r="Z106" i="14"/>
  <c r="E106" i="14"/>
  <c r="X105" i="14"/>
  <c r="U105" i="14"/>
  <c r="Z105" i="14"/>
  <c r="E105" i="14"/>
  <c r="X104" i="14"/>
  <c r="U104" i="14"/>
  <c r="Z104" i="14"/>
  <c r="E104" i="14"/>
  <c r="X103" i="14"/>
  <c r="U103" i="14"/>
  <c r="Z103" i="14"/>
  <c r="E103" i="14"/>
  <c r="X102" i="14"/>
  <c r="U102" i="14"/>
  <c r="Z102" i="14"/>
  <c r="E102" i="14"/>
  <c r="X101" i="14"/>
  <c r="U101" i="14"/>
  <c r="Z101" i="14"/>
  <c r="E101" i="14"/>
  <c r="X100" i="14"/>
  <c r="U100" i="14"/>
  <c r="Z100" i="14"/>
  <c r="E100" i="14"/>
  <c r="X99" i="14"/>
  <c r="U99" i="14"/>
  <c r="Z99" i="14"/>
  <c r="E99" i="14"/>
  <c r="X98" i="14"/>
  <c r="U98" i="14"/>
  <c r="Z98" i="14"/>
  <c r="E98" i="14"/>
  <c r="X97" i="14"/>
  <c r="U97" i="14"/>
  <c r="Z97" i="14"/>
  <c r="E97" i="14"/>
  <c r="X96" i="14"/>
  <c r="U96" i="14"/>
  <c r="Z96" i="14"/>
  <c r="E96" i="14"/>
  <c r="X95" i="14"/>
  <c r="U95" i="14"/>
  <c r="Z95" i="14"/>
  <c r="E95" i="14"/>
  <c r="X94" i="14"/>
  <c r="U94" i="14"/>
  <c r="Z94" i="14"/>
  <c r="E94" i="14"/>
  <c r="X93" i="14"/>
  <c r="U93" i="14"/>
  <c r="Z93" i="14"/>
  <c r="E93" i="14"/>
  <c r="X92" i="14"/>
  <c r="U92" i="14"/>
  <c r="Z92" i="14"/>
  <c r="E92" i="14"/>
  <c r="X91" i="14"/>
  <c r="U91" i="14"/>
  <c r="Z91" i="14"/>
  <c r="E91" i="14"/>
  <c r="X90" i="14"/>
  <c r="U90" i="14"/>
  <c r="Z90" i="14"/>
  <c r="E90" i="14"/>
  <c r="X89" i="14"/>
  <c r="U89" i="14"/>
  <c r="Z89" i="14"/>
  <c r="E89" i="14"/>
  <c r="U88" i="14"/>
  <c r="Z88" i="14"/>
  <c r="E88" i="14"/>
  <c r="X87" i="14"/>
  <c r="U87" i="14"/>
  <c r="Z87" i="14"/>
  <c r="E87" i="14"/>
  <c r="X86" i="14"/>
  <c r="U86" i="14"/>
  <c r="Z86" i="14"/>
  <c r="E86" i="14"/>
  <c r="X85" i="14"/>
  <c r="U85" i="14"/>
  <c r="Z85" i="14"/>
  <c r="E85" i="14"/>
  <c r="X84" i="14"/>
  <c r="U84" i="14"/>
  <c r="Z84" i="14"/>
  <c r="E84" i="14"/>
  <c r="X83" i="14"/>
  <c r="U83" i="14"/>
  <c r="Z83" i="14"/>
  <c r="E83" i="14"/>
  <c r="X82" i="14"/>
  <c r="U82" i="14"/>
  <c r="Z82" i="14"/>
  <c r="E82" i="14"/>
  <c r="X81" i="14"/>
  <c r="U81" i="14"/>
  <c r="Z81" i="14"/>
  <c r="E81" i="14"/>
  <c r="X80" i="14"/>
  <c r="U80" i="14"/>
  <c r="Z80" i="14"/>
  <c r="E80" i="14"/>
  <c r="X79" i="14"/>
  <c r="U79" i="14"/>
  <c r="Z79" i="14"/>
  <c r="E79" i="14"/>
  <c r="X78" i="14"/>
  <c r="U78" i="14"/>
  <c r="Z78" i="14"/>
  <c r="E78" i="14"/>
  <c r="X77" i="14"/>
  <c r="U77" i="14"/>
  <c r="Z77" i="14"/>
  <c r="E77" i="14"/>
  <c r="X76" i="14"/>
  <c r="U76" i="14"/>
  <c r="Z76" i="14"/>
  <c r="E76" i="14"/>
  <c r="X75" i="14"/>
  <c r="U75" i="14"/>
  <c r="Z75" i="14"/>
  <c r="E75" i="14"/>
  <c r="X74" i="14"/>
  <c r="U74" i="14"/>
  <c r="Z74" i="14"/>
  <c r="E74" i="14"/>
  <c r="X73" i="14"/>
  <c r="U73" i="14"/>
  <c r="Z73" i="14"/>
  <c r="E73" i="14"/>
  <c r="X72" i="14"/>
  <c r="U72" i="14"/>
  <c r="Z72" i="14"/>
  <c r="E72" i="14"/>
  <c r="X71" i="14"/>
  <c r="U71" i="14"/>
  <c r="Z71" i="14"/>
  <c r="E71" i="14"/>
  <c r="X70" i="14"/>
  <c r="U70" i="14"/>
  <c r="Z70" i="14"/>
  <c r="E70" i="14"/>
  <c r="X69" i="14"/>
  <c r="U69" i="14"/>
  <c r="Z69" i="14"/>
  <c r="E69" i="14"/>
  <c r="X68" i="14"/>
  <c r="U68" i="14"/>
  <c r="Z68" i="14"/>
  <c r="E68" i="14"/>
  <c r="X67" i="14"/>
  <c r="U67" i="14"/>
  <c r="Z67" i="14"/>
  <c r="E67" i="14"/>
  <c r="X66" i="14"/>
  <c r="U66" i="14"/>
  <c r="Z66" i="14"/>
  <c r="E66" i="14"/>
  <c r="X65" i="14"/>
  <c r="U65" i="14"/>
  <c r="Z65" i="14"/>
  <c r="E65" i="14"/>
  <c r="U64" i="14"/>
  <c r="Z64" i="14"/>
  <c r="E64" i="14"/>
  <c r="X63" i="14"/>
  <c r="U63" i="14"/>
  <c r="Z63" i="14"/>
  <c r="E63" i="14"/>
  <c r="X62" i="14"/>
  <c r="U62" i="14"/>
  <c r="Z62" i="14"/>
  <c r="E62" i="14"/>
  <c r="X61" i="14"/>
  <c r="U61" i="14"/>
  <c r="Z61" i="14"/>
  <c r="E61" i="14"/>
  <c r="X60" i="14"/>
  <c r="U60" i="14"/>
  <c r="Z60" i="14"/>
  <c r="E60" i="14"/>
  <c r="X59" i="14"/>
  <c r="U59" i="14"/>
  <c r="Z59" i="14"/>
  <c r="E59" i="14"/>
  <c r="X58" i="14"/>
  <c r="U58" i="14"/>
  <c r="T58" i="14"/>
  <c r="Z58" i="14"/>
  <c r="E58" i="14"/>
  <c r="X57" i="14"/>
  <c r="U57" i="14"/>
  <c r="Z57" i="14"/>
  <c r="E57" i="14"/>
  <c r="X56" i="14"/>
  <c r="U56" i="14"/>
  <c r="Z56" i="14"/>
  <c r="E56" i="14"/>
  <c r="X55" i="14"/>
  <c r="U55" i="14"/>
  <c r="Z55" i="14"/>
  <c r="E55" i="14"/>
  <c r="X54" i="14"/>
  <c r="U54" i="14"/>
  <c r="Z54" i="14"/>
  <c r="E54" i="14"/>
  <c r="X53" i="14"/>
  <c r="U53" i="14"/>
  <c r="Z53" i="14"/>
  <c r="E53" i="14"/>
  <c r="X52" i="14"/>
  <c r="U52" i="14"/>
  <c r="Z52" i="14"/>
  <c r="E52" i="14"/>
  <c r="X51" i="14"/>
  <c r="U51" i="14"/>
  <c r="Z51" i="14"/>
  <c r="E51" i="14"/>
  <c r="X50" i="14"/>
  <c r="U50" i="14"/>
  <c r="Z50" i="14"/>
  <c r="E50" i="14"/>
  <c r="X49" i="14"/>
  <c r="U49" i="14"/>
  <c r="Z49" i="14"/>
  <c r="E49" i="14"/>
  <c r="X48" i="14"/>
  <c r="U48" i="14"/>
  <c r="Z48" i="14"/>
  <c r="E48" i="14"/>
  <c r="X47" i="14"/>
  <c r="U47" i="14"/>
  <c r="Z47" i="14"/>
  <c r="E47" i="14"/>
  <c r="X46" i="14"/>
  <c r="U46" i="14"/>
  <c r="Z46" i="14"/>
  <c r="E46" i="14"/>
  <c r="X45" i="14"/>
  <c r="U45" i="14"/>
  <c r="Z45" i="14"/>
  <c r="E45" i="14"/>
  <c r="X44" i="14"/>
  <c r="U44" i="14"/>
  <c r="Z44" i="14"/>
  <c r="E44" i="14"/>
  <c r="X43" i="14"/>
  <c r="U43" i="14"/>
  <c r="Z43" i="14"/>
  <c r="E43" i="14"/>
  <c r="X42" i="14"/>
  <c r="U42" i="14"/>
  <c r="Z42" i="14"/>
  <c r="E42" i="14"/>
  <c r="X41" i="14"/>
  <c r="U41" i="14"/>
  <c r="Z41" i="14"/>
  <c r="E41" i="14"/>
  <c r="X40" i="14"/>
  <c r="U40" i="14"/>
  <c r="Z40" i="14"/>
  <c r="E40" i="14"/>
  <c r="E39" i="14"/>
  <c r="X38" i="14"/>
  <c r="U38" i="14"/>
  <c r="Z38" i="14"/>
  <c r="E38" i="14"/>
  <c r="X37" i="14"/>
  <c r="U37" i="14"/>
  <c r="Z37" i="14"/>
  <c r="E37" i="14"/>
  <c r="X36" i="14"/>
  <c r="U36" i="14"/>
  <c r="Z36" i="14"/>
  <c r="E36" i="14"/>
  <c r="X35" i="14"/>
  <c r="U35" i="14"/>
  <c r="Z35" i="14"/>
  <c r="E35" i="14"/>
  <c r="X34" i="14"/>
  <c r="U34" i="14"/>
  <c r="Z34" i="14"/>
  <c r="E34" i="14"/>
  <c r="X33" i="14"/>
  <c r="U33" i="14"/>
  <c r="Z33" i="14"/>
  <c r="E33" i="14"/>
  <c r="X32" i="14"/>
  <c r="U32" i="14"/>
  <c r="Z32" i="14"/>
  <c r="E32" i="14"/>
  <c r="X31" i="14"/>
  <c r="U31" i="14"/>
  <c r="Z31" i="14"/>
  <c r="E31" i="14"/>
  <c r="X30" i="14"/>
  <c r="U30" i="14"/>
  <c r="Z30" i="14"/>
  <c r="E30" i="14"/>
  <c r="X29" i="14"/>
  <c r="U29" i="14"/>
  <c r="Z29" i="14"/>
  <c r="E29" i="14"/>
  <c r="X28" i="14"/>
  <c r="U28" i="14"/>
  <c r="Z28" i="14"/>
  <c r="E28" i="14"/>
  <c r="X27" i="14"/>
  <c r="U27" i="14"/>
  <c r="Z27" i="14"/>
  <c r="E27" i="14"/>
  <c r="X26" i="14"/>
  <c r="U26" i="14"/>
  <c r="Z26" i="14"/>
  <c r="E26" i="14"/>
  <c r="X25" i="14"/>
  <c r="U25" i="14"/>
  <c r="Z25" i="14"/>
  <c r="E25" i="14"/>
  <c r="X24" i="14"/>
  <c r="U24" i="14"/>
  <c r="Z24" i="14"/>
  <c r="E24" i="14"/>
  <c r="X23" i="14"/>
  <c r="U23" i="14"/>
  <c r="Z23" i="14"/>
  <c r="E23" i="14"/>
  <c r="X22" i="14"/>
  <c r="U22" i="14"/>
  <c r="Z22" i="14"/>
  <c r="E22" i="14"/>
  <c r="X21" i="14"/>
  <c r="U21" i="14"/>
  <c r="Z21" i="14"/>
  <c r="E21" i="14"/>
  <c r="X20" i="14"/>
  <c r="U20" i="14"/>
  <c r="Z20" i="14"/>
  <c r="E20" i="14"/>
  <c r="U19" i="14"/>
  <c r="Z19" i="14"/>
  <c r="E19" i="14"/>
  <c r="X18" i="14"/>
  <c r="U18" i="14"/>
  <c r="Z18" i="14"/>
  <c r="E18" i="14"/>
  <c r="X17" i="14"/>
  <c r="U17" i="14"/>
  <c r="Z17" i="14"/>
  <c r="E17" i="14"/>
  <c r="X16" i="14"/>
  <c r="U16" i="14"/>
  <c r="Z16" i="14"/>
  <c r="E16" i="14"/>
  <c r="X15" i="14"/>
  <c r="U15" i="14"/>
  <c r="Z15" i="14"/>
  <c r="E15" i="14"/>
  <c r="X14" i="14"/>
  <c r="U14" i="14"/>
  <c r="Z14" i="14"/>
  <c r="E14" i="14"/>
  <c r="X13" i="14"/>
  <c r="U13" i="14"/>
  <c r="Z13" i="14"/>
  <c r="E13" i="14"/>
  <c r="X12" i="14"/>
  <c r="U12" i="14"/>
  <c r="Z12" i="14"/>
  <c r="E12" i="14"/>
  <c r="X11" i="14"/>
  <c r="U11" i="14"/>
  <c r="Z11" i="14"/>
  <c r="E11" i="14"/>
  <c r="X10" i="14"/>
  <c r="U10" i="14"/>
  <c r="Z10" i="14"/>
  <c r="E10" i="14"/>
  <c r="X9" i="14"/>
  <c r="U9" i="14"/>
  <c r="Z9" i="14"/>
  <c r="E9" i="14"/>
  <c r="X8" i="14"/>
  <c r="U8" i="14"/>
  <c r="Z8" i="14"/>
  <c r="E8" i="14"/>
  <c r="X7" i="14"/>
  <c r="U7" i="14"/>
  <c r="Z7" i="14"/>
  <c r="E7" i="14"/>
  <c r="X6" i="14"/>
  <c r="U6" i="14"/>
  <c r="Z6" i="14"/>
  <c r="E6" i="14"/>
  <c r="T30" i="14" l="1"/>
  <c r="T34" i="14"/>
  <c r="T38" i="14"/>
  <c r="T42" i="14"/>
  <c r="T46" i="14"/>
  <c r="T152" i="14"/>
  <c r="T178" i="14"/>
  <c r="T223" i="14"/>
  <c r="T227" i="14"/>
  <c r="T231" i="14"/>
  <c r="T235" i="14"/>
  <c r="T239" i="14"/>
  <c r="T119" i="14"/>
  <c r="T123" i="14"/>
  <c r="T127" i="14"/>
  <c r="T131" i="14"/>
  <c r="T147" i="14"/>
  <c r="T151" i="14"/>
  <c r="T226" i="14"/>
  <c r="T234" i="14"/>
  <c r="T6" i="14"/>
  <c r="T14" i="14"/>
  <c r="T22" i="14"/>
  <c r="T8" i="14"/>
  <c r="T16" i="14"/>
  <c r="T32" i="14"/>
  <c r="T40" i="14"/>
  <c r="T44" i="14"/>
  <c r="T60" i="14"/>
  <c r="T76" i="14"/>
  <c r="T84" i="14"/>
  <c r="T92" i="14"/>
  <c r="T100" i="14"/>
  <c r="T104" i="14"/>
  <c r="T10" i="14"/>
  <c r="T18" i="14"/>
  <c r="T26" i="14"/>
  <c r="T12" i="14"/>
  <c r="T20" i="14"/>
  <c r="T24" i="14"/>
  <c r="T28" i="14"/>
  <c r="T36" i="14"/>
  <c r="T48" i="14"/>
  <c r="T52" i="14"/>
  <c r="T56" i="14"/>
  <c r="T64" i="14"/>
  <c r="T68" i="14"/>
  <c r="T72" i="14"/>
  <c r="T80" i="14"/>
  <c r="T88" i="14"/>
  <c r="T96" i="14"/>
  <c r="T108" i="14"/>
  <c r="T109" i="14"/>
  <c r="T113" i="14"/>
  <c r="T225" i="14"/>
  <c r="T7" i="14"/>
  <c r="T11" i="14"/>
  <c r="T15" i="14"/>
  <c r="T19" i="14"/>
  <c r="T23" i="14"/>
  <c r="T27" i="14"/>
  <c r="T31" i="14"/>
  <c r="T35" i="14"/>
  <c r="T43" i="14"/>
  <c r="T47" i="14"/>
  <c r="T51" i="14"/>
  <c r="T55" i="14"/>
  <c r="T59" i="14"/>
  <c r="T63" i="14"/>
  <c r="T67" i="14"/>
  <c r="T71" i="14"/>
  <c r="T75" i="14"/>
  <c r="T79" i="14"/>
  <c r="T83" i="14"/>
  <c r="T87" i="14"/>
  <c r="T91" i="14"/>
  <c r="T95" i="14"/>
  <c r="T99" i="14"/>
  <c r="T103" i="14"/>
  <c r="T107" i="14"/>
  <c r="T137" i="14"/>
  <c r="T141" i="14"/>
  <c r="T159" i="14"/>
  <c r="T160" i="14"/>
  <c r="T161" i="14"/>
  <c r="T165" i="14"/>
  <c r="T171" i="14"/>
  <c r="T175" i="14"/>
  <c r="T179" i="14"/>
  <c r="T183" i="14"/>
  <c r="T187" i="14"/>
  <c r="T191" i="14"/>
  <c r="T195" i="14"/>
  <c r="T199" i="14"/>
  <c r="T203" i="14"/>
  <c r="T207" i="14"/>
  <c r="T211" i="14"/>
  <c r="T215" i="14"/>
  <c r="T219" i="14"/>
  <c r="T224" i="14"/>
  <c r="T54" i="14"/>
  <c r="T62" i="14"/>
  <c r="T66" i="14"/>
  <c r="T70" i="14"/>
  <c r="T74" i="14"/>
  <c r="T78" i="14"/>
  <c r="T82" i="14"/>
  <c r="T86" i="14"/>
  <c r="T90" i="14"/>
  <c r="T94" i="14"/>
  <c r="T98" i="14"/>
  <c r="T102" i="14"/>
  <c r="T106" i="14"/>
  <c r="T111" i="14"/>
  <c r="T117" i="14"/>
  <c r="T121" i="14"/>
  <c r="T125" i="14"/>
  <c r="T135" i="14"/>
  <c r="T139" i="14"/>
  <c r="T145" i="14"/>
  <c r="T157" i="14"/>
  <c r="T163" i="14"/>
  <c r="T169" i="14"/>
  <c r="T173" i="14"/>
  <c r="T177" i="14"/>
  <c r="T181" i="14"/>
  <c r="T185" i="14"/>
  <c r="T189" i="14"/>
  <c r="T193" i="14"/>
  <c r="T197" i="14"/>
  <c r="T201" i="14"/>
  <c r="T205" i="14"/>
  <c r="T209" i="14"/>
  <c r="T213" i="14"/>
  <c r="T217" i="14"/>
  <c r="T229" i="14"/>
  <c r="T233" i="14"/>
  <c r="T237" i="14"/>
  <c r="T241" i="14"/>
  <c r="T50" i="14"/>
  <c r="T9" i="14"/>
  <c r="T13" i="14"/>
  <c r="T17" i="14"/>
  <c r="T21" i="14"/>
  <c r="T25" i="14"/>
  <c r="T29" i="14"/>
  <c r="T33" i="14"/>
  <c r="T37" i="14"/>
  <c r="T41" i="14"/>
  <c r="T45" i="14"/>
  <c r="T49" i="14"/>
  <c r="T53" i="14"/>
  <c r="T57" i="14"/>
  <c r="T61" i="14"/>
  <c r="T65" i="14"/>
  <c r="T69" i="14"/>
  <c r="T73" i="14"/>
  <c r="T77" i="14"/>
  <c r="T81" i="14"/>
  <c r="T85" i="14"/>
  <c r="T89" i="14"/>
  <c r="T93" i="14"/>
  <c r="T97" i="14"/>
  <c r="T101" i="14"/>
  <c r="T105" i="14"/>
  <c r="T115" i="14"/>
  <c r="T129" i="14"/>
  <c r="T133" i="14"/>
  <c r="T143" i="14"/>
  <c r="T149" i="14"/>
  <c r="T153" i="14"/>
  <c r="T155" i="14"/>
  <c r="T167" i="14"/>
  <c r="T168" i="14"/>
  <c r="T176" i="14"/>
  <c r="T180" i="14"/>
  <c r="T188" i="14"/>
  <c r="T221" i="14"/>
  <c r="T240" i="14"/>
  <c r="X19" i="14"/>
  <c r="X64" i="14"/>
  <c r="X171" i="14"/>
  <c r="X88" i="14"/>
  <c r="X165" i="14"/>
  <c r="X108" i="14"/>
  <c r="X122" i="14"/>
  <c r="X151" i="14"/>
  <c r="X116" i="14"/>
  <c r="X113" i="14"/>
  <c r="X127" i="14"/>
  <c r="X131" i="14"/>
  <c r="X138" i="14"/>
  <c r="X169" i="14"/>
  <c r="X117" i="14"/>
  <c r="X146" i="14"/>
  <c r="X150" i="14"/>
  <c r="X170" i="14"/>
  <c r="X216" i="14"/>
  <c r="X225" i="14"/>
  <c r="X109" i="14"/>
  <c r="X112" i="14"/>
  <c r="X126" i="14"/>
  <c r="X130" i="14"/>
  <c r="X135" i="14"/>
  <c r="X143" i="14"/>
  <c r="X174" i="14"/>
  <c r="X212" i="14"/>
  <c r="X123" i="14"/>
  <c r="X134" i="14"/>
  <c r="X139" i="14"/>
  <c r="X142" i="14"/>
  <c r="X147" i="14"/>
  <c r="X208" i="14"/>
  <c r="X173" i="14"/>
  <c r="X206" i="14"/>
  <c r="X210" i="14"/>
  <c r="X214" i="14"/>
  <c r="X218" i="14"/>
  <c r="X166" i="14"/>
  <c r="X222" i="14"/>
  <c r="X207" i="14"/>
  <c r="X209" i="14"/>
  <c r="X211" i="14"/>
  <c r="X213" i="14"/>
  <c r="X215" i="14"/>
  <c r="X217" i="14"/>
  <c r="X224" i="14"/>
  <c r="X226" i="14"/>
  <c r="W7" i="8"/>
  <c r="U7" i="8" l="1"/>
  <c r="Y242" i="8" l="1"/>
  <c r="Y241" i="8"/>
  <c r="Y240" i="8"/>
  <c r="Y239" i="8"/>
  <c r="Y238" i="8"/>
  <c r="Y237" i="8"/>
  <c r="Y236" i="8"/>
  <c r="Y235" i="8"/>
  <c r="Y234" i="8"/>
  <c r="Y233" i="8"/>
  <c r="Y232" i="8"/>
  <c r="Y231" i="8"/>
  <c r="Y230" i="8"/>
  <c r="Y229" i="8"/>
  <c r="Y228" i="8"/>
  <c r="Y227" i="8"/>
  <c r="Y226" i="8"/>
  <c r="Y225" i="8"/>
  <c r="Y224" i="8"/>
  <c r="Y223" i="8"/>
  <c r="Y222" i="8"/>
  <c r="Y221" i="8"/>
  <c r="Y220" i="8"/>
  <c r="Y219" i="8"/>
  <c r="Y218" i="8"/>
  <c r="Y217" i="8"/>
  <c r="Y216" i="8"/>
  <c r="Y215" i="8"/>
  <c r="Y214" i="8"/>
  <c r="Y213" i="8"/>
  <c r="Y212" i="8"/>
  <c r="Y211" i="8"/>
  <c r="Y210" i="8"/>
  <c r="Y209" i="8"/>
  <c r="Y208" i="8"/>
  <c r="Y207" i="8"/>
  <c r="Y206" i="8"/>
  <c r="Y205" i="8"/>
  <c r="Y204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Y187" i="8"/>
  <c r="Y186" i="8"/>
  <c r="Y185" i="8"/>
  <c r="Y184" i="8"/>
  <c r="Y183" i="8"/>
  <c r="Y182" i="8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66" i="8"/>
  <c r="Y165" i="8"/>
  <c r="Y164" i="8"/>
  <c r="Y163" i="8"/>
  <c r="Y162" i="8"/>
  <c r="Y161" i="8"/>
  <c r="Y160" i="8"/>
  <c r="Y159" i="8"/>
  <c r="Y158" i="8"/>
  <c r="Y157" i="8"/>
  <c r="Y156" i="8"/>
  <c r="Y155" i="8"/>
  <c r="Y154" i="8"/>
  <c r="Y153" i="8"/>
  <c r="Y152" i="8"/>
  <c r="Y151" i="8"/>
  <c r="Y150" i="8"/>
  <c r="Y149" i="8"/>
  <c r="Y148" i="8"/>
  <c r="Y147" i="8"/>
  <c r="Y146" i="8"/>
  <c r="Y145" i="8"/>
  <c r="Y144" i="8"/>
  <c r="Y143" i="8"/>
  <c r="Y142" i="8"/>
  <c r="Y141" i="8"/>
  <c r="Y140" i="8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38" i="8"/>
  <c r="M7" i="11"/>
  <c r="K7" i="11"/>
  <c r="K6" i="11"/>
  <c r="I7" i="11"/>
  <c r="I6" i="11"/>
  <c r="G7" i="11"/>
  <c r="G6" i="11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6" i="8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G285" i="13" l="1"/>
  <c r="F285" i="13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277" i="13"/>
  <c r="F277" i="13"/>
  <c r="G276" i="13"/>
  <c r="F276" i="13"/>
  <c r="G275" i="13"/>
  <c r="F275" i="13"/>
  <c r="G274" i="13"/>
  <c r="F274" i="13"/>
  <c r="G273" i="13"/>
  <c r="F273" i="13"/>
  <c r="G272" i="13"/>
  <c r="F272" i="13"/>
  <c r="G271" i="13"/>
  <c r="F271" i="13"/>
  <c r="G270" i="13"/>
  <c r="F270" i="13"/>
  <c r="G269" i="13"/>
  <c r="F269" i="13"/>
  <c r="G268" i="13"/>
  <c r="F268" i="13"/>
  <c r="G267" i="13"/>
  <c r="F267" i="13"/>
  <c r="G266" i="13"/>
  <c r="F266" i="13"/>
  <c r="G265" i="13"/>
  <c r="F265" i="13"/>
  <c r="G264" i="13"/>
  <c r="F264" i="13"/>
  <c r="G263" i="13"/>
  <c r="F263" i="13"/>
  <c r="G262" i="13"/>
  <c r="F262" i="13"/>
  <c r="G261" i="13"/>
  <c r="F261" i="13"/>
  <c r="G260" i="13"/>
  <c r="F260" i="13"/>
  <c r="G259" i="13"/>
  <c r="F259" i="13"/>
  <c r="G258" i="13"/>
  <c r="F258" i="13"/>
  <c r="G257" i="13"/>
  <c r="F257" i="13"/>
  <c r="G256" i="13"/>
  <c r="F256" i="13"/>
  <c r="G255" i="13"/>
  <c r="F255" i="13"/>
  <c r="G254" i="13"/>
  <c r="F254" i="13"/>
  <c r="G253" i="13"/>
  <c r="F253" i="13"/>
  <c r="G252" i="13"/>
  <c r="F252" i="13"/>
  <c r="G251" i="13"/>
  <c r="F251" i="13"/>
  <c r="G250" i="13"/>
  <c r="F250" i="13"/>
  <c r="G249" i="13"/>
  <c r="F249" i="13"/>
  <c r="G248" i="13"/>
  <c r="F248" i="13"/>
  <c r="G247" i="13"/>
  <c r="F247" i="13"/>
  <c r="G246" i="13"/>
  <c r="F246" i="13"/>
  <c r="G245" i="13"/>
  <c r="F245" i="13"/>
  <c r="G244" i="13"/>
  <c r="F244" i="13"/>
  <c r="G243" i="13"/>
  <c r="F243" i="13"/>
  <c r="G242" i="13"/>
  <c r="F242" i="13"/>
  <c r="G241" i="13"/>
  <c r="F241" i="13"/>
  <c r="G240" i="13"/>
  <c r="F240" i="13"/>
  <c r="G239" i="13"/>
  <c r="F239" i="13"/>
  <c r="G238" i="13"/>
  <c r="F238" i="13"/>
  <c r="G237" i="13"/>
  <c r="F237" i="13"/>
  <c r="G236" i="13"/>
  <c r="F236" i="13"/>
  <c r="G235" i="13"/>
  <c r="F235" i="13"/>
  <c r="G234" i="13"/>
  <c r="F234" i="13"/>
  <c r="G233" i="13"/>
  <c r="F233" i="13"/>
  <c r="G232" i="13"/>
  <c r="F232" i="13"/>
  <c r="G231" i="13"/>
  <c r="F231" i="13"/>
  <c r="G230" i="13"/>
  <c r="F230" i="13"/>
  <c r="G229" i="13"/>
  <c r="F229" i="13"/>
  <c r="G228" i="13"/>
  <c r="F228" i="13"/>
  <c r="G227" i="13"/>
  <c r="F227" i="13"/>
  <c r="G226" i="13"/>
  <c r="F226" i="13"/>
  <c r="G225" i="13"/>
  <c r="F225" i="13"/>
  <c r="G224" i="13"/>
  <c r="F224" i="13"/>
  <c r="G223" i="13"/>
  <c r="F223" i="13"/>
  <c r="G222" i="13"/>
  <c r="F222" i="13"/>
  <c r="G221" i="13"/>
  <c r="F221" i="13"/>
  <c r="G220" i="13"/>
  <c r="F220" i="13"/>
  <c r="G219" i="13"/>
  <c r="F219" i="13"/>
  <c r="G218" i="13"/>
  <c r="F218" i="13"/>
  <c r="G217" i="13"/>
  <c r="F217" i="13"/>
  <c r="G216" i="13"/>
  <c r="F216" i="13"/>
  <c r="G215" i="13"/>
  <c r="F215" i="13"/>
  <c r="G214" i="13"/>
  <c r="F214" i="13"/>
  <c r="G213" i="13"/>
  <c r="F213" i="13"/>
  <c r="G212" i="13"/>
  <c r="F212" i="13"/>
  <c r="G211" i="13"/>
  <c r="F211" i="13"/>
  <c r="G210" i="13"/>
  <c r="F210" i="13"/>
  <c r="G209" i="13"/>
  <c r="F209" i="13"/>
  <c r="G208" i="13"/>
  <c r="F208" i="13"/>
  <c r="G207" i="13"/>
  <c r="F207" i="13"/>
  <c r="G206" i="13"/>
  <c r="F206" i="13"/>
  <c r="G205" i="13"/>
  <c r="F205" i="13"/>
  <c r="G204" i="13"/>
  <c r="F204" i="13"/>
  <c r="G203" i="13"/>
  <c r="F203" i="13"/>
  <c r="G202" i="13"/>
  <c r="F202" i="13"/>
  <c r="G201" i="13"/>
  <c r="F201" i="13"/>
  <c r="G200" i="13"/>
  <c r="F200" i="13"/>
  <c r="G199" i="13"/>
  <c r="F199" i="13"/>
  <c r="G198" i="13"/>
  <c r="F198" i="13"/>
  <c r="G197" i="13"/>
  <c r="F197" i="13"/>
  <c r="G196" i="13"/>
  <c r="F196" i="13"/>
  <c r="G195" i="13"/>
  <c r="F195" i="13"/>
  <c r="G194" i="13"/>
  <c r="F194" i="13"/>
  <c r="G193" i="13"/>
  <c r="F193" i="13"/>
  <c r="G192" i="13"/>
  <c r="F192" i="13"/>
  <c r="G191" i="13"/>
  <c r="F191" i="13"/>
  <c r="G190" i="13"/>
  <c r="F190" i="13"/>
  <c r="G189" i="13"/>
  <c r="F189" i="13"/>
  <c r="G188" i="13"/>
  <c r="F188" i="13"/>
  <c r="G187" i="13"/>
  <c r="F187" i="13"/>
  <c r="G186" i="13"/>
  <c r="F186" i="13"/>
  <c r="G185" i="13"/>
  <c r="F185" i="13"/>
  <c r="G184" i="13"/>
  <c r="F184" i="13"/>
  <c r="G183" i="13"/>
  <c r="F183" i="13"/>
  <c r="G182" i="13"/>
  <c r="F182" i="13"/>
  <c r="G181" i="13"/>
  <c r="F181" i="13"/>
  <c r="G180" i="13"/>
  <c r="F180" i="13"/>
  <c r="G179" i="13"/>
  <c r="F179" i="13"/>
  <c r="G178" i="13"/>
  <c r="F178" i="13"/>
  <c r="G177" i="13"/>
  <c r="F177" i="13"/>
  <c r="G176" i="13"/>
  <c r="F176" i="13"/>
  <c r="G175" i="13"/>
  <c r="F175" i="13"/>
  <c r="G174" i="13"/>
  <c r="F174" i="13"/>
  <c r="G173" i="13"/>
  <c r="F173" i="13"/>
  <c r="G172" i="13"/>
  <c r="F172" i="13"/>
  <c r="G171" i="13"/>
  <c r="F171" i="13"/>
  <c r="G170" i="13"/>
  <c r="F170" i="13"/>
  <c r="G169" i="13"/>
  <c r="F169" i="13"/>
  <c r="G168" i="13"/>
  <c r="F168" i="13"/>
  <c r="G167" i="13"/>
  <c r="F167" i="13"/>
  <c r="G166" i="13"/>
  <c r="F166" i="13"/>
  <c r="G165" i="13"/>
  <c r="F165" i="13"/>
  <c r="G164" i="13"/>
  <c r="F164" i="13"/>
  <c r="G163" i="13"/>
  <c r="F163" i="13"/>
  <c r="G162" i="13"/>
  <c r="F162" i="13"/>
  <c r="G161" i="13"/>
  <c r="F161" i="13"/>
  <c r="G160" i="13"/>
  <c r="F160" i="13"/>
  <c r="G159" i="13"/>
  <c r="F159" i="13"/>
  <c r="G158" i="13"/>
  <c r="F158" i="13"/>
  <c r="G157" i="13"/>
  <c r="F157" i="13"/>
  <c r="G156" i="13"/>
  <c r="F156" i="13"/>
  <c r="G155" i="13"/>
  <c r="F155" i="13"/>
  <c r="G154" i="13"/>
  <c r="F154" i="13"/>
  <c r="G153" i="13"/>
  <c r="F153" i="13"/>
  <c r="G152" i="13"/>
  <c r="F152" i="13"/>
  <c r="G151" i="13"/>
  <c r="F151" i="13"/>
  <c r="G150" i="13"/>
  <c r="F150" i="13"/>
  <c r="G149" i="13"/>
  <c r="F149" i="13"/>
  <c r="G148" i="13"/>
  <c r="F148" i="13"/>
  <c r="G147" i="13"/>
  <c r="F147" i="13"/>
  <c r="G146" i="13"/>
  <c r="F146" i="13"/>
  <c r="G145" i="13"/>
  <c r="F145" i="13"/>
  <c r="G144" i="13"/>
  <c r="F144" i="13"/>
  <c r="G143" i="13"/>
  <c r="F143" i="13"/>
  <c r="G142" i="13"/>
  <c r="F142" i="13"/>
  <c r="G141" i="13"/>
  <c r="F141" i="13"/>
  <c r="G140" i="13"/>
  <c r="F140" i="13"/>
  <c r="G139" i="13"/>
  <c r="F139" i="13"/>
  <c r="G138" i="13"/>
  <c r="F138" i="13"/>
  <c r="G137" i="13"/>
  <c r="F137" i="13"/>
  <c r="G136" i="13"/>
  <c r="F136" i="13"/>
  <c r="G135" i="13"/>
  <c r="F135" i="13"/>
  <c r="G134" i="13"/>
  <c r="F134" i="13"/>
  <c r="G133" i="13"/>
  <c r="F133" i="13"/>
  <c r="G132" i="13"/>
  <c r="F132" i="13"/>
  <c r="G131" i="13"/>
  <c r="F131" i="13"/>
  <c r="G130" i="13"/>
  <c r="F130" i="13"/>
  <c r="G129" i="13"/>
  <c r="F129" i="13"/>
  <c r="G128" i="13"/>
  <c r="F128" i="13"/>
  <c r="G127" i="13"/>
  <c r="F127" i="13"/>
  <c r="G126" i="13"/>
  <c r="F126" i="13"/>
  <c r="G125" i="13"/>
  <c r="F125" i="13"/>
  <c r="G124" i="13"/>
  <c r="F124" i="13"/>
  <c r="G123" i="13"/>
  <c r="F123" i="13"/>
  <c r="G122" i="13"/>
  <c r="F122" i="13"/>
  <c r="G121" i="13"/>
  <c r="F121" i="13"/>
  <c r="G120" i="13"/>
  <c r="F120" i="13"/>
  <c r="G119" i="13"/>
  <c r="F119" i="13"/>
  <c r="G118" i="13"/>
  <c r="F118" i="13"/>
  <c r="G117" i="13"/>
  <c r="F117" i="13"/>
  <c r="G116" i="13"/>
  <c r="F116" i="13"/>
  <c r="G115" i="13"/>
  <c r="F115" i="13"/>
  <c r="G114" i="13"/>
  <c r="F114" i="13"/>
  <c r="G113" i="13"/>
  <c r="F113" i="13"/>
  <c r="G112" i="13"/>
  <c r="F112" i="13"/>
  <c r="G111" i="13"/>
  <c r="F111" i="13"/>
  <c r="G110" i="13"/>
  <c r="F110" i="13"/>
  <c r="G109" i="13"/>
  <c r="F109" i="13"/>
  <c r="G108" i="13"/>
  <c r="F108" i="13"/>
  <c r="G107" i="13"/>
  <c r="F107" i="13"/>
  <c r="G106" i="13"/>
  <c r="F106" i="13"/>
  <c r="G105" i="13"/>
  <c r="F105" i="13"/>
  <c r="G104" i="13"/>
  <c r="F104" i="13"/>
  <c r="G103" i="13"/>
  <c r="F103" i="13"/>
  <c r="G102" i="13"/>
  <c r="F102" i="13"/>
  <c r="G101" i="13"/>
  <c r="F101" i="13"/>
  <c r="G100" i="13"/>
  <c r="F100" i="13"/>
  <c r="G99" i="13"/>
  <c r="F99" i="13"/>
  <c r="G98" i="13"/>
  <c r="F98" i="13"/>
  <c r="G97" i="13"/>
  <c r="F97" i="13"/>
  <c r="G96" i="13"/>
  <c r="F96" i="13"/>
  <c r="G95" i="13"/>
  <c r="F95" i="13"/>
  <c r="G94" i="13"/>
  <c r="F94" i="13"/>
  <c r="G93" i="13"/>
  <c r="F93" i="13"/>
  <c r="G92" i="13"/>
  <c r="F92" i="13"/>
  <c r="G91" i="13"/>
  <c r="F91" i="13"/>
  <c r="G90" i="13"/>
  <c r="F90" i="13"/>
  <c r="G89" i="13"/>
  <c r="F89" i="13"/>
  <c r="G88" i="13"/>
  <c r="F88" i="13"/>
  <c r="G87" i="13"/>
  <c r="F87" i="13"/>
  <c r="G86" i="13"/>
  <c r="F86" i="13"/>
  <c r="G85" i="13"/>
  <c r="F85" i="13"/>
  <c r="G84" i="13"/>
  <c r="F84" i="13"/>
  <c r="G83" i="13"/>
  <c r="F83" i="13"/>
  <c r="G82" i="13"/>
  <c r="F82" i="13"/>
  <c r="G81" i="13"/>
  <c r="F81" i="13"/>
  <c r="G80" i="13"/>
  <c r="F80" i="13"/>
  <c r="G79" i="13"/>
  <c r="F79" i="13"/>
  <c r="G78" i="13"/>
  <c r="F78" i="13"/>
  <c r="G77" i="13"/>
  <c r="F77" i="13"/>
  <c r="G76" i="13"/>
  <c r="F76" i="13"/>
  <c r="G75" i="13"/>
  <c r="F75" i="13"/>
  <c r="G74" i="13"/>
  <c r="F74" i="13"/>
  <c r="G73" i="13"/>
  <c r="F73" i="13"/>
  <c r="G72" i="13"/>
  <c r="F72" i="13"/>
  <c r="G71" i="13"/>
  <c r="F71" i="13"/>
  <c r="G70" i="13"/>
  <c r="F70" i="13"/>
  <c r="G69" i="13"/>
  <c r="F69" i="13"/>
  <c r="G68" i="13"/>
  <c r="F68" i="13"/>
  <c r="G67" i="13"/>
  <c r="F67" i="13"/>
  <c r="G66" i="13"/>
  <c r="F66" i="13"/>
  <c r="G65" i="13"/>
  <c r="F65" i="13"/>
  <c r="G64" i="13"/>
  <c r="F64" i="13"/>
  <c r="G63" i="13"/>
  <c r="F63" i="13"/>
  <c r="G62" i="13"/>
  <c r="F62" i="13"/>
  <c r="G61" i="13"/>
  <c r="F61" i="13"/>
  <c r="G60" i="13"/>
  <c r="F60" i="13"/>
  <c r="G59" i="13"/>
  <c r="F59" i="13"/>
  <c r="G58" i="13"/>
  <c r="F58" i="13"/>
  <c r="G57" i="13"/>
  <c r="F57" i="13"/>
  <c r="G56" i="13"/>
  <c r="F56" i="13"/>
  <c r="G55" i="13"/>
  <c r="F55" i="13"/>
  <c r="G54" i="13"/>
  <c r="F54" i="13"/>
  <c r="G53" i="13"/>
  <c r="F53" i="13"/>
  <c r="G52" i="13"/>
  <c r="F52" i="13"/>
  <c r="G51" i="13"/>
  <c r="F51" i="13"/>
  <c r="G50" i="13"/>
  <c r="F50" i="13"/>
  <c r="G49" i="13"/>
  <c r="F49" i="13"/>
  <c r="G48" i="13"/>
  <c r="F48" i="13"/>
  <c r="G47" i="13"/>
  <c r="F47" i="13"/>
  <c r="G46" i="13"/>
  <c r="F46" i="13"/>
  <c r="G45" i="13"/>
  <c r="F45" i="13"/>
  <c r="G44" i="13"/>
  <c r="F44" i="13"/>
  <c r="G43" i="13"/>
  <c r="F43" i="13"/>
  <c r="G42" i="13"/>
  <c r="F42" i="13"/>
  <c r="G41" i="13"/>
  <c r="F41" i="13"/>
  <c r="G40" i="13"/>
  <c r="F40" i="13"/>
  <c r="G39" i="13"/>
  <c r="F39" i="13"/>
  <c r="G38" i="13"/>
  <c r="F38" i="13"/>
  <c r="G37" i="13"/>
  <c r="F37" i="13"/>
  <c r="G36" i="13"/>
  <c r="F36" i="13"/>
  <c r="G35" i="13"/>
  <c r="F35" i="13"/>
  <c r="G34" i="13"/>
  <c r="F34" i="13"/>
  <c r="G33" i="13"/>
  <c r="F33" i="13"/>
  <c r="G32" i="13"/>
  <c r="F32" i="13"/>
  <c r="G31" i="13"/>
  <c r="F31" i="13"/>
  <c r="G30" i="13"/>
  <c r="F30" i="13"/>
  <c r="G29" i="13"/>
  <c r="F29" i="13"/>
  <c r="G28" i="13"/>
  <c r="F28" i="13"/>
  <c r="G27" i="13"/>
  <c r="F27" i="13"/>
  <c r="G26" i="13"/>
  <c r="F26" i="13"/>
  <c r="G25" i="13"/>
  <c r="F25" i="13"/>
  <c r="G24" i="13"/>
  <c r="F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  <c r="G9" i="13"/>
  <c r="F9" i="13"/>
  <c r="G8" i="13"/>
  <c r="F8" i="13"/>
  <c r="G7" i="13"/>
  <c r="F7" i="13"/>
  <c r="G6" i="13"/>
  <c r="F6" i="13"/>
  <c r="G5" i="13"/>
  <c r="F5" i="13"/>
  <c r="G4" i="13"/>
  <c r="F4" i="13"/>
  <c r="Q285" i="17" l="1"/>
  <c r="F22" i="12"/>
  <c r="F21" i="12"/>
  <c r="H15" i="12"/>
  <c r="G15" i="12"/>
  <c r="D15" i="12"/>
  <c r="H14" i="12"/>
  <c r="G14" i="12"/>
  <c r="D14" i="12"/>
  <c r="J14" i="12" s="1"/>
  <c r="H13" i="12"/>
  <c r="G13" i="12"/>
  <c r="D13" i="12"/>
  <c r="J12" i="12"/>
  <c r="G12" i="12"/>
  <c r="F12" i="12"/>
  <c r="I9" i="12"/>
  <c r="I14" i="12" s="1"/>
  <c r="I8" i="12"/>
  <c r="I13" i="12" s="1"/>
  <c r="I7" i="12"/>
  <c r="I15" i="12" s="1"/>
  <c r="M48" i="11"/>
  <c r="K9" i="11"/>
  <c r="I9" i="11"/>
  <c r="G9" i="11"/>
  <c r="E9" i="11"/>
  <c r="Z285" i="18" l="1"/>
  <c r="P285" i="18" s="1"/>
  <c r="J15" i="12"/>
  <c r="J13" i="12"/>
  <c r="P285" i="17" l="1"/>
  <c r="W243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W173" i="8"/>
  <c r="W174" i="8"/>
  <c r="W175" i="8"/>
  <c r="W176" i="8"/>
  <c r="W177" i="8"/>
  <c r="W178" i="8"/>
  <c r="W179" i="8"/>
  <c r="W180" i="8"/>
  <c r="W181" i="8"/>
  <c r="W182" i="8"/>
  <c r="W183" i="8"/>
  <c r="W184" i="8"/>
  <c r="W185" i="8"/>
  <c r="W186" i="8"/>
  <c r="W187" i="8"/>
  <c r="W188" i="8"/>
  <c r="W189" i="8"/>
  <c r="W190" i="8"/>
  <c r="W191" i="8"/>
  <c r="W192" i="8"/>
  <c r="W193" i="8"/>
  <c r="W194" i="8"/>
  <c r="W195" i="8"/>
  <c r="W196" i="8"/>
  <c r="W197" i="8"/>
  <c r="W198" i="8"/>
  <c r="W199" i="8"/>
  <c r="W200" i="8"/>
  <c r="W201" i="8"/>
  <c r="W202" i="8"/>
  <c r="W203" i="8"/>
  <c r="W204" i="8"/>
  <c r="W205" i="8"/>
  <c r="W206" i="8"/>
  <c r="W207" i="8"/>
  <c r="W208" i="8"/>
  <c r="W209" i="8"/>
  <c r="W210" i="8"/>
  <c r="W211" i="8"/>
  <c r="W212" i="8"/>
  <c r="W213" i="8"/>
  <c r="W214" i="8"/>
  <c r="W215" i="8"/>
  <c r="W216" i="8"/>
  <c r="W217" i="8"/>
  <c r="W218" i="8"/>
  <c r="W219" i="8"/>
  <c r="W220" i="8"/>
  <c r="W221" i="8"/>
  <c r="W222" i="8"/>
  <c r="W223" i="8"/>
  <c r="W224" i="8"/>
  <c r="W225" i="8"/>
  <c r="W226" i="8"/>
  <c r="W227" i="8"/>
  <c r="W228" i="8"/>
  <c r="W229" i="8"/>
  <c r="W230" i="8"/>
  <c r="W231" i="8"/>
  <c r="W232" i="8"/>
  <c r="W233" i="8"/>
  <c r="W234" i="8"/>
  <c r="W235" i="8"/>
  <c r="W236" i="8"/>
  <c r="W237" i="8"/>
  <c r="W238" i="8"/>
  <c r="W239" i="8"/>
  <c r="W240" i="8"/>
  <c r="W241" i="8"/>
  <c r="W242" i="8"/>
  <c r="W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6" i="8"/>
  <c r="U236" i="8" l="1"/>
  <c r="V236" i="8"/>
  <c r="U232" i="8"/>
  <c r="V232" i="8"/>
  <c r="U224" i="8"/>
  <c r="V224" i="8"/>
  <c r="V220" i="8"/>
  <c r="U220" i="8"/>
  <c r="V213" i="8"/>
  <c r="U213" i="8"/>
  <c r="U209" i="8"/>
  <c r="U206" i="8"/>
  <c r="V206" i="8"/>
  <c r="V200" i="8"/>
  <c r="U200" i="8"/>
  <c r="U197" i="8"/>
  <c r="U194" i="8"/>
  <c r="V194" i="8"/>
  <c r="U190" i="8"/>
  <c r="V190" i="8"/>
  <c r="V183" i="8"/>
  <c r="U183" i="8"/>
  <c r="U179" i="8"/>
  <c r="V175" i="8"/>
  <c r="U175" i="8"/>
  <c r="V173" i="8"/>
  <c r="U173" i="8"/>
  <c r="V169" i="8"/>
  <c r="U169" i="8"/>
  <c r="V163" i="8"/>
  <c r="U163" i="8"/>
  <c r="U158" i="8"/>
  <c r="V158" i="8"/>
  <c r="V148" i="8"/>
  <c r="U148" i="8"/>
  <c r="U139" i="8"/>
  <c r="V133" i="8"/>
  <c r="U133" i="8"/>
  <c r="U125" i="8"/>
  <c r="U113" i="8"/>
  <c r="U102" i="8"/>
  <c r="V102" i="8"/>
  <c r="U97" i="8"/>
  <c r="V95" i="8"/>
  <c r="U95" i="8"/>
  <c r="V93" i="8"/>
  <c r="U93" i="8"/>
  <c r="V90" i="8"/>
  <c r="U90" i="8"/>
  <c r="V85" i="8"/>
  <c r="U85" i="8"/>
  <c r="V78" i="8"/>
  <c r="U78" i="8"/>
  <c r="V65" i="8"/>
  <c r="U65" i="8"/>
  <c r="U53" i="8"/>
  <c r="V53" i="8"/>
  <c r="U50" i="8"/>
  <c r="U48" i="8"/>
  <c r="V46" i="8"/>
  <c r="U46" i="8"/>
  <c r="U44" i="8"/>
  <c r="V39" i="8"/>
  <c r="U39" i="8"/>
  <c r="U37" i="8"/>
  <c r="V37" i="8"/>
  <c r="V35" i="8"/>
  <c r="U35" i="8"/>
  <c r="V32" i="8"/>
  <c r="U32" i="8"/>
  <c r="V23" i="8"/>
  <c r="U23" i="8"/>
  <c r="U6" i="8"/>
  <c r="U242" i="8"/>
  <c r="V242" i="8"/>
  <c r="U238" i="8"/>
  <c r="V238" i="8"/>
  <c r="U234" i="8"/>
  <c r="V234" i="8"/>
  <c r="U230" i="8"/>
  <c r="V230" i="8"/>
  <c r="U226" i="8"/>
  <c r="V226" i="8"/>
  <c r="U222" i="8"/>
  <c r="V222" i="8"/>
  <c r="U218" i="8"/>
  <c r="V218" i="8"/>
  <c r="V215" i="8"/>
  <c r="U215" i="8"/>
  <c r="U211" i="8"/>
  <c r="U208" i="8"/>
  <c r="V208" i="8"/>
  <c r="U202" i="8"/>
  <c r="V202" i="8"/>
  <c r="U199" i="8"/>
  <c r="U192" i="8"/>
  <c r="V192" i="8"/>
  <c r="V189" i="8"/>
  <c r="U189" i="8"/>
  <c r="V181" i="8"/>
  <c r="U181" i="8"/>
  <c r="V177" i="8"/>
  <c r="U177" i="8"/>
  <c r="U174" i="8"/>
  <c r="V171" i="8"/>
  <c r="U171" i="8"/>
  <c r="V167" i="8"/>
  <c r="U167" i="8"/>
  <c r="U157" i="8"/>
  <c r="U152" i="8"/>
  <c r="V152" i="8"/>
  <c r="V149" i="8"/>
  <c r="U149" i="8"/>
  <c r="U146" i="8"/>
  <c r="V146" i="8"/>
  <c r="V143" i="8"/>
  <c r="U143" i="8"/>
  <c r="U140" i="8"/>
  <c r="V140" i="8"/>
  <c r="V137" i="8"/>
  <c r="U137" i="8"/>
  <c r="U134" i="8"/>
  <c r="V134" i="8"/>
  <c r="V131" i="8"/>
  <c r="U131" i="8"/>
  <c r="U128" i="8"/>
  <c r="V128" i="8"/>
  <c r="V126" i="8"/>
  <c r="U126" i="8"/>
  <c r="U124" i="8"/>
  <c r="V124" i="8"/>
  <c r="V121" i="8"/>
  <c r="U121" i="8"/>
  <c r="U118" i="8"/>
  <c r="V114" i="8"/>
  <c r="U114" i="8"/>
  <c r="V109" i="8"/>
  <c r="U109" i="8"/>
  <c r="U101" i="8"/>
  <c r="V98" i="8"/>
  <c r="U98" i="8"/>
  <c r="U96" i="8"/>
  <c r="V96" i="8"/>
  <c r="U94" i="8"/>
  <c r="V91" i="8"/>
  <c r="U91" i="8"/>
  <c r="U89" i="8"/>
  <c r="U87" i="8"/>
  <c r="V83" i="8"/>
  <c r="U83" i="8"/>
  <c r="V77" i="8"/>
  <c r="U77" i="8"/>
  <c r="V74" i="8"/>
  <c r="U74" i="8"/>
  <c r="V71" i="8"/>
  <c r="U71" i="8"/>
  <c r="V67" i="8"/>
  <c r="U67" i="8"/>
  <c r="U64" i="8"/>
  <c r="V52" i="8"/>
  <c r="U52" i="8"/>
  <c r="U49" i="8"/>
  <c r="U47" i="8"/>
  <c r="V45" i="8"/>
  <c r="U45" i="8"/>
  <c r="U43" i="8"/>
  <c r="V43" i="8"/>
  <c r="V41" i="8"/>
  <c r="U41" i="8"/>
  <c r="U38" i="8"/>
  <c r="V36" i="8"/>
  <c r="U36" i="8"/>
  <c r="V33" i="8"/>
  <c r="U33" i="8"/>
  <c r="V30" i="8"/>
  <c r="U30" i="8"/>
  <c r="U27" i="8"/>
  <c r="V27" i="8"/>
  <c r="V22" i="8"/>
  <c r="U22" i="8"/>
  <c r="U20" i="8"/>
  <c r="V17" i="8"/>
  <c r="U17" i="8"/>
  <c r="V14" i="8"/>
  <c r="U14" i="8"/>
  <c r="V9" i="8"/>
  <c r="U9" i="8"/>
  <c r="U240" i="8"/>
  <c r="V240" i="8"/>
  <c r="U228" i="8"/>
  <c r="V228" i="8"/>
  <c r="U216" i="8"/>
  <c r="V216" i="8"/>
  <c r="V130" i="8"/>
  <c r="U130" i="8"/>
  <c r="U127" i="8"/>
  <c r="V122" i="8"/>
  <c r="U122" i="8"/>
  <c r="V119" i="8"/>
  <c r="U119" i="8"/>
  <c r="V116" i="8"/>
  <c r="U116" i="8"/>
  <c r="V110" i="8"/>
  <c r="U110" i="8"/>
  <c r="V105" i="8"/>
  <c r="U105" i="8"/>
  <c r="U88" i="8"/>
  <c r="V81" i="8"/>
  <c r="U81" i="8"/>
  <c r="U76" i="8"/>
  <c r="V76" i="8"/>
  <c r="U69" i="8"/>
  <c r="V69" i="8"/>
  <c r="V60" i="8"/>
  <c r="U60" i="8"/>
  <c r="U42" i="8"/>
  <c r="U26" i="8"/>
  <c r="U21" i="8"/>
  <c r="V21" i="8"/>
  <c r="V19" i="8"/>
  <c r="U19" i="8"/>
  <c r="U16" i="8"/>
  <c r="V241" i="8"/>
  <c r="U241" i="8"/>
  <c r="V237" i="8"/>
  <c r="U237" i="8"/>
  <c r="V233" i="8"/>
  <c r="U233" i="8"/>
  <c r="V229" i="8"/>
  <c r="U229" i="8"/>
  <c r="V225" i="8"/>
  <c r="U225" i="8"/>
  <c r="V221" i="8"/>
  <c r="U221" i="8"/>
  <c r="V217" i="8"/>
  <c r="U217" i="8"/>
  <c r="U214" i="8"/>
  <c r="V214" i="8"/>
  <c r="U210" i="8"/>
  <c r="V210" i="8"/>
  <c r="V207" i="8"/>
  <c r="U207" i="8"/>
  <c r="U204" i="8"/>
  <c r="V204" i="8"/>
  <c r="V201" i="8"/>
  <c r="U201" i="8"/>
  <c r="U198" i="8"/>
  <c r="V198" i="8"/>
  <c r="V195" i="8"/>
  <c r="U195" i="8"/>
  <c r="V191" i="8"/>
  <c r="U191" i="8"/>
  <c r="V188" i="8"/>
  <c r="U188" i="8"/>
  <c r="U186" i="8"/>
  <c r="V186" i="8"/>
  <c r="V184" i="8"/>
  <c r="U184" i="8"/>
  <c r="V180" i="8"/>
  <c r="U180" i="8"/>
  <c r="U176" i="8"/>
  <c r="V176" i="8"/>
  <c r="U170" i="8"/>
  <c r="V170" i="8"/>
  <c r="U166" i="8"/>
  <c r="V166" i="8"/>
  <c r="V164" i="8"/>
  <c r="U164" i="8"/>
  <c r="U161" i="8"/>
  <c r="V159" i="8"/>
  <c r="U159" i="8"/>
  <c r="V156" i="8"/>
  <c r="U156" i="8"/>
  <c r="U154" i="8"/>
  <c r="V154" i="8"/>
  <c r="V151" i="8"/>
  <c r="U151" i="8"/>
  <c r="V145" i="8"/>
  <c r="U145" i="8"/>
  <c r="U142" i="8"/>
  <c r="V142" i="8"/>
  <c r="V136" i="8"/>
  <c r="U136" i="8"/>
  <c r="V123" i="8"/>
  <c r="U123" i="8"/>
  <c r="V120" i="8"/>
  <c r="U120" i="8"/>
  <c r="V117" i="8"/>
  <c r="U117" i="8"/>
  <c r="U111" i="8"/>
  <c r="U108" i="8"/>
  <c r="V108" i="8"/>
  <c r="U106" i="8"/>
  <c r="V103" i="8"/>
  <c r="U103" i="8"/>
  <c r="V100" i="8"/>
  <c r="U100" i="8"/>
  <c r="U86" i="8"/>
  <c r="V82" i="8"/>
  <c r="U82" i="8"/>
  <c r="V79" i="8"/>
  <c r="U79" i="8"/>
  <c r="V73" i="8"/>
  <c r="U73" i="8"/>
  <c r="V70" i="8"/>
  <c r="U70" i="8"/>
  <c r="V66" i="8"/>
  <c r="U66" i="8"/>
  <c r="U63" i="8"/>
  <c r="V63" i="8"/>
  <c r="V61" i="8"/>
  <c r="U61" i="8"/>
  <c r="V58" i="8"/>
  <c r="U58" i="8"/>
  <c r="V56" i="8"/>
  <c r="U56" i="8"/>
  <c r="V54" i="8"/>
  <c r="U54" i="8"/>
  <c r="V51" i="8"/>
  <c r="U51" i="8"/>
  <c r="V40" i="8"/>
  <c r="U40" i="8"/>
  <c r="V29" i="8"/>
  <c r="U29" i="8"/>
  <c r="V24" i="8"/>
  <c r="U24" i="8"/>
  <c r="V13" i="8"/>
  <c r="U13" i="8"/>
  <c r="U11" i="8"/>
  <c r="V11" i="8"/>
  <c r="V8" i="8"/>
  <c r="U8" i="8"/>
  <c r="V239" i="8"/>
  <c r="U239" i="8"/>
  <c r="U235" i="8"/>
  <c r="V231" i="8"/>
  <c r="U231" i="8"/>
  <c r="V227" i="8"/>
  <c r="U227" i="8"/>
  <c r="V223" i="8"/>
  <c r="U223" i="8"/>
  <c r="V219" i="8"/>
  <c r="U219" i="8"/>
  <c r="V212" i="8"/>
  <c r="U212" i="8"/>
  <c r="V205" i="8"/>
  <c r="U205" i="8"/>
  <c r="U203" i="8"/>
  <c r="U196" i="8"/>
  <c r="V196" i="8"/>
  <c r="V193" i="8"/>
  <c r="U193" i="8"/>
  <c r="U187" i="8"/>
  <c r="U185" i="8"/>
  <c r="U182" i="8"/>
  <c r="V182" i="8"/>
  <c r="U178" i="8"/>
  <c r="V178" i="8"/>
  <c r="U172" i="8"/>
  <c r="V172" i="8"/>
  <c r="V168" i="8"/>
  <c r="U168" i="8"/>
  <c r="V165" i="8"/>
  <c r="U165" i="8"/>
  <c r="U162" i="8"/>
  <c r="V162" i="8"/>
  <c r="U160" i="8"/>
  <c r="V160" i="8"/>
  <c r="V155" i="8"/>
  <c r="U155" i="8"/>
  <c r="V153" i="8"/>
  <c r="U153" i="8"/>
  <c r="U150" i="8"/>
  <c r="V150" i="8"/>
  <c r="V147" i="8"/>
  <c r="U147" i="8"/>
  <c r="U144" i="8"/>
  <c r="V144" i="8"/>
  <c r="V141" i="8"/>
  <c r="U141" i="8"/>
  <c r="V138" i="8"/>
  <c r="U138" i="8"/>
  <c r="V135" i="8"/>
  <c r="U135" i="8"/>
  <c r="V132" i="8"/>
  <c r="U132" i="8"/>
  <c r="U129" i="8"/>
  <c r="V115" i="8"/>
  <c r="U115" i="8"/>
  <c r="U112" i="8"/>
  <c r="V107" i="8"/>
  <c r="U107" i="8"/>
  <c r="V104" i="8"/>
  <c r="U104" i="8"/>
  <c r="V99" i="8"/>
  <c r="U99" i="8"/>
  <c r="U92" i="8"/>
  <c r="V92" i="8"/>
  <c r="V84" i="8"/>
  <c r="U84" i="8"/>
  <c r="V80" i="8"/>
  <c r="U80" i="8"/>
  <c r="V75" i="8"/>
  <c r="U75" i="8"/>
  <c r="U72" i="8"/>
  <c r="V72" i="8"/>
  <c r="V68" i="8"/>
  <c r="U68" i="8"/>
  <c r="U62" i="8"/>
  <c r="U59" i="8"/>
  <c r="V59" i="8"/>
  <c r="V57" i="8"/>
  <c r="U57" i="8"/>
  <c r="U55" i="8"/>
  <c r="V34" i="8"/>
  <c r="U34" i="8"/>
  <c r="U31" i="8"/>
  <c r="V31" i="8"/>
  <c r="U28" i="8"/>
  <c r="V25" i="8"/>
  <c r="U25" i="8"/>
  <c r="V18" i="8"/>
  <c r="U18" i="8"/>
  <c r="V15" i="8"/>
  <c r="U15" i="8"/>
  <c r="V12" i="8"/>
  <c r="U12" i="8"/>
  <c r="V10" i="8"/>
  <c r="U10" i="8"/>
  <c r="V209" i="8"/>
  <c r="V197" i="8"/>
  <c r="V179" i="8"/>
  <c r="V125" i="8"/>
  <c r="V113" i="8"/>
  <c r="V50" i="8"/>
  <c r="V44" i="8"/>
  <c r="V161" i="8"/>
  <c r="V86" i="8"/>
  <c r="V211" i="8"/>
  <c r="V94" i="8"/>
  <c r="V235" i="8"/>
  <c r="V129" i="8"/>
  <c r="V112" i="8"/>
  <c r="V55" i="8"/>
  <c r="V28" i="8"/>
  <c r="V6" i="8" l="1"/>
  <c r="V47" i="8"/>
  <c r="V7" i="8"/>
  <c r="V199" i="8"/>
  <c r="V101" i="8"/>
  <c r="V174" i="8"/>
  <c r="V203" i="8"/>
  <c r="V62" i="8"/>
  <c r="V26" i="8"/>
  <c r="V89" i="8"/>
  <c r="V49" i="8"/>
  <c r="V20" i="8"/>
  <c r="V187" i="8"/>
  <c r="V118" i="8"/>
  <c r="V157" i="8"/>
  <c r="V48" i="8"/>
  <c r="V139" i="8"/>
  <c r="V97" i="8"/>
  <c r="V16" i="8"/>
  <c r="V64" i="8"/>
  <c r="V88" i="8"/>
  <c r="V111" i="8"/>
  <c r="V42" i="8"/>
  <c r="V106" i="8"/>
  <c r="V127" i="8"/>
  <c r="V38" i="8"/>
  <c r="V87" i="8"/>
  <c r="V185" i="8"/>
  <c r="W244" i="8"/>
  <c r="W245" i="8"/>
  <c r="W246" i="8"/>
  <c r="W247" i="8"/>
  <c r="W248" i="8"/>
  <c r="W249" i="8"/>
  <c r="W250" i="8"/>
  <c r="W251" i="8"/>
  <c r="W252" i="8"/>
  <c r="W253" i="8"/>
  <c r="W254" i="8"/>
  <c r="W255" i="8"/>
  <c r="W256" i="8"/>
  <c r="W257" i="8"/>
  <c r="W258" i="8"/>
  <c r="W259" i="8"/>
  <c r="W260" i="8"/>
  <c r="W261" i="8"/>
  <c r="W262" i="8"/>
  <c r="W263" i="8"/>
  <c r="W264" i="8"/>
  <c r="W265" i="8"/>
  <c r="W266" i="8"/>
  <c r="W267" i="8"/>
  <c r="W268" i="8"/>
  <c r="W269" i="8"/>
  <c r="W270" i="8"/>
  <c r="W271" i="8"/>
  <c r="W272" i="8"/>
  <c r="W273" i="8"/>
  <c r="W274" i="8"/>
  <c r="W275" i="8"/>
  <c r="W276" i="8"/>
  <c r="W277" i="8"/>
  <c r="W278" i="8"/>
  <c r="W279" i="8"/>
  <c r="W280" i="8"/>
  <c r="W281" i="8"/>
  <c r="W282" i="8"/>
  <c r="W283" i="8"/>
  <c r="W284" i="8"/>
  <c r="W285" i="8"/>
  <c r="A190" i="4" l="1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187" i="4"/>
  <c r="A188" i="4"/>
  <c r="A189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E4" i="1"/>
  <c r="F4" i="1"/>
  <c r="H4" i="1"/>
  <c r="E5" i="1"/>
  <c r="F5" i="1"/>
  <c r="H5" i="1"/>
  <c r="E6" i="1"/>
  <c r="F6" i="1"/>
  <c r="H6" i="1"/>
  <c r="E7" i="1"/>
  <c r="F7" i="1"/>
  <c r="H7" i="1"/>
  <c r="E8" i="1"/>
  <c r="F8" i="1"/>
  <c r="H8" i="1"/>
  <c r="E9" i="1"/>
  <c r="F9" i="1"/>
  <c r="H9" i="1"/>
  <c r="E10" i="1"/>
  <c r="F10" i="1"/>
  <c r="H10" i="1"/>
  <c r="E11" i="1"/>
  <c r="F11" i="1"/>
  <c r="H11" i="1"/>
  <c r="E12" i="1"/>
  <c r="F12" i="1"/>
  <c r="H12" i="1"/>
  <c r="E13" i="1"/>
  <c r="F13" i="1"/>
  <c r="H13" i="1"/>
  <c r="E14" i="1"/>
  <c r="F14" i="1"/>
  <c r="H14" i="1"/>
  <c r="E15" i="1"/>
  <c r="F15" i="1"/>
  <c r="H15" i="1"/>
  <c r="E16" i="1"/>
  <c r="F16" i="1"/>
  <c r="H16" i="1"/>
  <c r="E17" i="1"/>
  <c r="F17" i="1"/>
  <c r="H17" i="1"/>
  <c r="E18" i="1"/>
  <c r="F18" i="1"/>
  <c r="H18" i="1"/>
  <c r="E19" i="1"/>
  <c r="F19" i="1"/>
  <c r="H19" i="1"/>
  <c r="E20" i="1"/>
  <c r="F20" i="1"/>
  <c r="H20" i="1"/>
  <c r="E21" i="1"/>
  <c r="F21" i="1"/>
  <c r="H21" i="1"/>
  <c r="E22" i="1"/>
  <c r="F22" i="1"/>
  <c r="H22" i="1"/>
  <c r="E23" i="1"/>
  <c r="F23" i="1"/>
  <c r="H23" i="1"/>
  <c r="E24" i="1"/>
  <c r="F24" i="1"/>
  <c r="H24" i="1"/>
  <c r="E25" i="1"/>
  <c r="F25" i="1"/>
  <c r="H25" i="1"/>
  <c r="E26" i="1"/>
  <c r="F26" i="1"/>
  <c r="H26" i="1"/>
  <c r="E27" i="1"/>
  <c r="F27" i="1"/>
  <c r="H27" i="1"/>
  <c r="E28" i="1"/>
  <c r="F28" i="1"/>
  <c r="H28" i="1"/>
  <c r="E29" i="1"/>
  <c r="F29" i="1"/>
  <c r="H29" i="1"/>
  <c r="E30" i="1"/>
  <c r="F30" i="1"/>
  <c r="H30" i="1"/>
  <c r="E31" i="1"/>
  <c r="F31" i="1"/>
  <c r="H31" i="1"/>
  <c r="E32" i="1"/>
  <c r="F32" i="1"/>
  <c r="H32" i="1"/>
  <c r="E33" i="1"/>
  <c r="F33" i="1"/>
  <c r="H33" i="1"/>
  <c r="E34" i="1"/>
  <c r="F34" i="1"/>
  <c r="H34" i="1"/>
  <c r="E35" i="1"/>
  <c r="F35" i="1"/>
  <c r="H35" i="1"/>
  <c r="E36" i="1"/>
  <c r="F36" i="1"/>
  <c r="H36" i="1"/>
  <c r="E37" i="1"/>
  <c r="F37" i="1"/>
  <c r="H37" i="1"/>
  <c r="E38" i="1"/>
  <c r="F38" i="1"/>
  <c r="H38" i="1"/>
  <c r="E39" i="1"/>
  <c r="F39" i="1"/>
  <c r="H39" i="1"/>
  <c r="E40" i="1"/>
  <c r="F40" i="1"/>
  <c r="H40" i="1"/>
  <c r="E41" i="1"/>
  <c r="F41" i="1"/>
  <c r="H41" i="1"/>
  <c r="E42" i="1"/>
  <c r="F42" i="1"/>
  <c r="H42" i="1"/>
  <c r="E43" i="1"/>
  <c r="F43" i="1"/>
  <c r="H43" i="1"/>
  <c r="E44" i="1"/>
  <c r="F44" i="1"/>
  <c r="H44" i="1"/>
  <c r="E45" i="1"/>
  <c r="F45" i="1"/>
  <c r="H45" i="1"/>
  <c r="E46" i="1"/>
  <c r="F46" i="1"/>
  <c r="H46" i="1"/>
  <c r="E47" i="1"/>
  <c r="F47" i="1"/>
  <c r="H47" i="1"/>
  <c r="E48" i="1"/>
  <c r="F48" i="1"/>
  <c r="H48" i="1"/>
  <c r="E49" i="1"/>
  <c r="F49" i="1"/>
  <c r="H49" i="1"/>
  <c r="E50" i="1"/>
  <c r="F50" i="1"/>
  <c r="H50" i="1"/>
  <c r="E51" i="1"/>
  <c r="F51" i="1"/>
  <c r="H51" i="1"/>
  <c r="E52" i="1"/>
  <c r="F52" i="1"/>
  <c r="H52" i="1"/>
  <c r="E53" i="1"/>
  <c r="F53" i="1"/>
  <c r="H53" i="1"/>
  <c r="E54" i="1"/>
  <c r="F54" i="1"/>
  <c r="H54" i="1"/>
  <c r="E55" i="1"/>
  <c r="F55" i="1"/>
  <c r="H55" i="1"/>
  <c r="E56" i="1"/>
  <c r="F56" i="1"/>
  <c r="H56" i="1"/>
  <c r="E57" i="1"/>
  <c r="F57" i="1"/>
  <c r="H57" i="1"/>
  <c r="E58" i="1"/>
  <c r="F58" i="1"/>
  <c r="H58" i="1"/>
  <c r="E59" i="1"/>
  <c r="F59" i="1"/>
  <c r="H59" i="1"/>
  <c r="E60" i="1"/>
  <c r="F60" i="1"/>
  <c r="H60" i="1"/>
  <c r="E61" i="1"/>
  <c r="F61" i="1"/>
  <c r="H61" i="1"/>
  <c r="E62" i="1"/>
  <c r="F62" i="1"/>
  <c r="H62" i="1"/>
  <c r="E63" i="1"/>
  <c r="F63" i="1"/>
  <c r="H63" i="1"/>
  <c r="E64" i="1"/>
  <c r="F64" i="1"/>
  <c r="H64" i="1"/>
  <c r="E65" i="1"/>
  <c r="F65" i="1"/>
  <c r="H65" i="1"/>
  <c r="E66" i="1"/>
  <c r="F66" i="1"/>
  <c r="H66" i="1"/>
  <c r="E67" i="1"/>
  <c r="F67" i="1"/>
  <c r="H67" i="1"/>
  <c r="E68" i="1"/>
  <c r="F68" i="1"/>
  <c r="H68" i="1"/>
  <c r="E69" i="1"/>
  <c r="F69" i="1"/>
  <c r="H69" i="1"/>
  <c r="E70" i="1"/>
  <c r="F70" i="1"/>
  <c r="H70" i="1"/>
  <c r="E71" i="1"/>
  <c r="F71" i="1"/>
  <c r="H71" i="1"/>
  <c r="E72" i="1"/>
  <c r="F72" i="1"/>
  <c r="H72" i="1"/>
  <c r="E73" i="1"/>
  <c r="F73" i="1"/>
  <c r="H73" i="1"/>
  <c r="E74" i="1"/>
  <c r="F74" i="1"/>
  <c r="H74" i="1"/>
  <c r="E75" i="1"/>
  <c r="F75" i="1"/>
  <c r="H75" i="1"/>
  <c r="E76" i="1"/>
  <c r="F76" i="1"/>
  <c r="H76" i="1"/>
  <c r="E77" i="1"/>
  <c r="F77" i="1"/>
  <c r="H77" i="1"/>
  <c r="E78" i="1"/>
  <c r="F78" i="1"/>
  <c r="H78" i="1"/>
  <c r="E79" i="1"/>
  <c r="F79" i="1"/>
  <c r="H79" i="1"/>
  <c r="E80" i="1"/>
  <c r="F80" i="1"/>
  <c r="H80" i="1"/>
  <c r="E81" i="1"/>
  <c r="F81" i="1"/>
  <c r="H81" i="1"/>
  <c r="E82" i="1"/>
  <c r="F82" i="1"/>
  <c r="H82" i="1"/>
  <c r="E83" i="1"/>
  <c r="F83" i="1"/>
  <c r="H83" i="1"/>
  <c r="E84" i="1"/>
  <c r="F84" i="1"/>
  <c r="H84" i="1"/>
  <c r="E85" i="1"/>
  <c r="F85" i="1"/>
  <c r="H85" i="1"/>
  <c r="E86" i="1"/>
  <c r="F86" i="1"/>
  <c r="H86" i="1"/>
  <c r="E87" i="1"/>
  <c r="G87" i="1" s="1"/>
  <c r="F87" i="1"/>
  <c r="H87" i="1"/>
  <c r="E88" i="1"/>
  <c r="F88" i="1"/>
  <c r="H88" i="1"/>
  <c r="E89" i="1"/>
  <c r="F89" i="1"/>
  <c r="H89" i="1"/>
  <c r="E90" i="1"/>
  <c r="F90" i="1"/>
  <c r="H90" i="1"/>
  <c r="E91" i="1"/>
  <c r="F91" i="1"/>
  <c r="H91" i="1"/>
  <c r="E92" i="1"/>
  <c r="F92" i="1"/>
  <c r="H92" i="1"/>
  <c r="E93" i="1"/>
  <c r="F93" i="1"/>
  <c r="H93" i="1"/>
  <c r="E94" i="1"/>
  <c r="F94" i="1"/>
  <c r="H94" i="1"/>
  <c r="E95" i="1"/>
  <c r="F95" i="1"/>
  <c r="H95" i="1"/>
  <c r="E96" i="1"/>
  <c r="F96" i="1"/>
  <c r="H96" i="1"/>
  <c r="E97" i="1"/>
  <c r="F97" i="1"/>
  <c r="H97" i="1"/>
  <c r="E98" i="1"/>
  <c r="F98" i="1"/>
  <c r="H98" i="1"/>
  <c r="E99" i="1"/>
  <c r="F99" i="1"/>
  <c r="H99" i="1"/>
  <c r="E100" i="1"/>
  <c r="F100" i="1"/>
  <c r="H100" i="1"/>
  <c r="E101" i="1"/>
  <c r="F101" i="1"/>
  <c r="H101" i="1"/>
  <c r="E102" i="1"/>
  <c r="F102" i="1"/>
  <c r="H102" i="1"/>
  <c r="E103" i="1"/>
  <c r="F103" i="1"/>
  <c r="H103" i="1"/>
  <c r="E104" i="1"/>
  <c r="F104" i="1"/>
  <c r="H104" i="1"/>
  <c r="E105" i="1"/>
  <c r="F105" i="1"/>
  <c r="H105" i="1"/>
  <c r="E106" i="1"/>
  <c r="F106" i="1"/>
  <c r="H106" i="1"/>
  <c r="E107" i="1"/>
  <c r="F107" i="1"/>
  <c r="H107" i="1"/>
  <c r="E108" i="1"/>
  <c r="F108" i="1"/>
  <c r="H108" i="1"/>
  <c r="E109" i="1"/>
  <c r="F109" i="1"/>
  <c r="H109" i="1"/>
  <c r="E110" i="1"/>
  <c r="F110" i="1"/>
  <c r="H110" i="1"/>
  <c r="E111" i="1"/>
  <c r="F111" i="1"/>
  <c r="H111" i="1"/>
  <c r="E112" i="1"/>
  <c r="F112" i="1"/>
  <c r="H112" i="1"/>
  <c r="E113" i="1"/>
  <c r="F113" i="1"/>
  <c r="H113" i="1"/>
  <c r="E114" i="1"/>
  <c r="F114" i="1"/>
  <c r="H114" i="1"/>
  <c r="E115" i="1"/>
  <c r="F115" i="1"/>
  <c r="H115" i="1"/>
  <c r="E116" i="1"/>
  <c r="F116" i="1"/>
  <c r="H116" i="1"/>
  <c r="E117" i="1"/>
  <c r="F117" i="1"/>
  <c r="H117" i="1"/>
  <c r="E118" i="1"/>
  <c r="F118" i="1"/>
  <c r="H118" i="1"/>
  <c r="E119" i="1"/>
  <c r="F119" i="1"/>
  <c r="H119" i="1"/>
  <c r="E120" i="1"/>
  <c r="F120" i="1"/>
  <c r="H120" i="1"/>
  <c r="E121" i="1"/>
  <c r="F121" i="1"/>
  <c r="H121" i="1"/>
  <c r="E122" i="1"/>
  <c r="F122" i="1"/>
  <c r="H122" i="1"/>
  <c r="E123" i="1"/>
  <c r="F123" i="1"/>
  <c r="H123" i="1"/>
  <c r="E124" i="1"/>
  <c r="F124" i="1"/>
  <c r="H124" i="1"/>
  <c r="E125" i="1"/>
  <c r="F125" i="1"/>
  <c r="H125" i="1"/>
  <c r="E126" i="1"/>
  <c r="F126" i="1"/>
  <c r="H126" i="1"/>
  <c r="E127" i="1"/>
  <c r="F127" i="1"/>
  <c r="H127" i="1"/>
  <c r="E128" i="1"/>
  <c r="F128" i="1"/>
  <c r="H128" i="1"/>
  <c r="E129" i="1"/>
  <c r="F129" i="1"/>
  <c r="H129" i="1"/>
  <c r="E130" i="1"/>
  <c r="F130" i="1"/>
  <c r="H130" i="1"/>
  <c r="E131" i="1"/>
  <c r="F131" i="1"/>
  <c r="H131" i="1"/>
  <c r="E132" i="1"/>
  <c r="F132" i="1"/>
  <c r="H132" i="1"/>
  <c r="E133" i="1"/>
  <c r="F133" i="1"/>
  <c r="H133" i="1"/>
  <c r="E134" i="1"/>
  <c r="F134" i="1"/>
  <c r="H134" i="1"/>
  <c r="E135" i="1"/>
  <c r="F135" i="1"/>
  <c r="H135" i="1"/>
  <c r="E136" i="1"/>
  <c r="F136" i="1"/>
  <c r="H136" i="1"/>
  <c r="E137" i="1"/>
  <c r="F137" i="1"/>
  <c r="H137" i="1"/>
  <c r="E138" i="1"/>
  <c r="F138" i="1"/>
  <c r="H138" i="1"/>
  <c r="E139" i="1"/>
  <c r="F139" i="1"/>
  <c r="H139" i="1"/>
  <c r="E140" i="1"/>
  <c r="F140" i="1"/>
  <c r="H140" i="1"/>
  <c r="E141" i="1"/>
  <c r="F141" i="1"/>
  <c r="H141" i="1"/>
  <c r="E142" i="1"/>
  <c r="F142" i="1"/>
  <c r="H142" i="1"/>
  <c r="E143" i="1"/>
  <c r="F143" i="1"/>
  <c r="H143" i="1"/>
  <c r="E144" i="1"/>
  <c r="F144" i="1"/>
  <c r="H144" i="1"/>
  <c r="E145" i="1"/>
  <c r="F145" i="1"/>
  <c r="H145" i="1"/>
  <c r="E146" i="1"/>
  <c r="F146" i="1"/>
  <c r="H146" i="1"/>
  <c r="E147" i="1"/>
  <c r="F147" i="1"/>
  <c r="H147" i="1"/>
  <c r="E148" i="1"/>
  <c r="F148" i="1"/>
  <c r="H148" i="1"/>
  <c r="E149" i="1"/>
  <c r="F149" i="1"/>
  <c r="H149" i="1"/>
  <c r="E150" i="1"/>
  <c r="F150" i="1"/>
  <c r="H150" i="1"/>
  <c r="E151" i="1"/>
  <c r="F151" i="1"/>
  <c r="H151" i="1"/>
  <c r="E152" i="1"/>
  <c r="F152" i="1"/>
  <c r="H152" i="1"/>
  <c r="E153" i="1"/>
  <c r="F153" i="1"/>
  <c r="H153" i="1"/>
  <c r="E154" i="1"/>
  <c r="F154" i="1"/>
  <c r="H154" i="1"/>
  <c r="E155" i="1"/>
  <c r="F155" i="1"/>
  <c r="H155" i="1"/>
  <c r="E156" i="1"/>
  <c r="F156" i="1"/>
  <c r="H156" i="1"/>
  <c r="E157" i="1"/>
  <c r="F157" i="1"/>
  <c r="H157" i="1"/>
  <c r="E158" i="1"/>
  <c r="F158" i="1"/>
  <c r="H158" i="1"/>
  <c r="E159" i="1"/>
  <c r="F159" i="1"/>
  <c r="H159" i="1"/>
  <c r="E160" i="1"/>
  <c r="F160" i="1"/>
  <c r="H160" i="1"/>
  <c r="E161" i="1"/>
  <c r="F161" i="1"/>
  <c r="H161" i="1"/>
  <c r="E162" i="1"/>
  <c r="F162" i="1"/>
  <c r="H162" i="1"/>
  <c r="E163" i="1"/>
  <c r="F163" i="1"/>
  <c r="H163" i="1"/>
  <c r="E164" i="1"/>
  <c r="F164" i="1"/>
  <c r="H164" i="1"/>
  <c r="E165" i="1"/>
  <c r="F165" i="1"/>
  <c r="H165" i="1"/>
  <c r="E166" i="1"/>
  <c r="F166" i="1"/>
  <c r="H166" i="1"/>
  <c r="E167" i="1"/>
  <c r="F167" i="1"/>
  <c r="H167" i="1"/>
  <c r="E168" i="1"/>
  <c r="F168" i="1"/>
  <c r="H168" i="1"/>
  <c r="E169" i="1"/>
  <c r="F169" i="1"/>
  <c r="H169" i="1"/>
  <c r="E170" i="1"/>
  <c r="F170" i="1"/>
  <c r="H170" i="1"/>
  <c r="E171" i="1"/>
  <c r="F171" i="1"/>
  <c r="H171" i="1"/>
  <c r="E172" i="1"/>
  <c r="F172" i="1"/>
  <c r="H172" i="1"/>
  <c r="E173" i="1"/>
  <c r="F173" i="1"/>
  <c r="H173" i="1"/>
  <c r="E174" i="1"/>
  <c r="F174" i="1"/>
  <c r="H174" i="1"/>
  <c r="E175" i="1"/>
  <c r="F175" i="1"/>
  <c r="H175" i="1"/>
  <c r="E176" i="1"/>
  <c r="F176" i="1"/>
  <c r="H176" i="1"/>
  <c r="E177" i="1"/>
  <c r="F177" i="1"/>
  <c r="H177" i="1"/>
  <c r="E178" i="1"/>
  <c r="F178" i="1"/>
  <c r="H178" i="1"/>
  <c r="E179" i="1"/>
  <c r="F179" i="1"/>
  <c r="H179" i="1"/>
  <c r="E180" i="1"/>
  <c r="F180" i="1"/>
  <c r="H180" i="1"/>
  <c r="E181" i="1"/>
  <c r="F181" i="1"/>
  <c r="H181" i="1"/>
  <c r="E182" i="1"/>
  <c r="F182" i="1"/>
  <c r="H182" i="1"/>
  <c r="E183" i="1"/>
  <c r="F183" i="1"/>
  <c r="H183" i="1"/>
  <c r="E184" i="1"/>
  <c r="F184" i="1"/>
  <c r="H184" i="1"/>
  <c r="E185" i="1"/>
  <c r="F185" i="1"/>
  <c r="H185" i="1"/>
  <c r="E186" i="1"/>
  <c r="F186" i="1"/>
  <c r="H186" i="1"/>
  <c r="E187" i="1"/>
  <c r="F187" i="1"/>
  <c r="H187" i="1"/>
  <c r="E188" i="1"/>
  <c r="F188" i="1"/>
  <c r="H188" i="1"/>
  <c r="E189" i="1"/>
  <c r="F189" i="1"/>
  <c r="H189" i="1"/>
  <c r="E190" i="1"/>
  <c r="F190" i="1"/>
  <c r="H190" i="1"/>
  <c r="E191" i="1"/>
  <c r="F191" i="1"/>
  <c r="H191" i="1"/>
  <c r="E192" i="1"/>
  <c r="F192" i="1"/>
  <c r="H192" i="1"/>
  <c r="E193" i="1"/>
  <c r="F193" i="1"/>
  <c r="H193" i="1"/>
  <c r="E194" i="1"/>
  <c r="F194" i="1"/>
  <c r="H194" i="1"/>
  <c r="E195" i="1"/>
  <c r="F195" i="1"/>
  <c r="H195" i="1"/>
  <c r="E196" i="1"/>
  <c r="F196" i="1"/>
  <c r="H196" i="1"/>
  <c r="E197" i="1"/>
  <c r="F197" i="1"/>
  <c r="H197" i="1"/>
  <c r="E198" i="1"/>
  <c r="F198" i="1"/>
  <c r="H198" i="1"/>
  <c r="E199" i="1"/>
  <c r="F199" i="1"/>
  <c r="H199" i="1"/>
  <c r="E200" i="1"/>
  <c r="F200" i="1"/>
  <c r="H200" i="1"/>
  <c r="E201" i="1"/>
  <c r="F201" i="1"/>
  <c r="H201" i="1"/>
  <c r="E202" i="1"/>
  <c r="F202" i="1"/>
  <c r="H202" i="1"/>
  <c r="E203" i="1"/>
  <c r="F203" i="1"/>
  <c r="H203" i="1"/>
  <c r="E204" i="1"/>
  <c r="F204" i="1"/>
  <c r="H204" i="1"/>
  <c r="E205" i="1"/>
  <c r="F205" i="1"/>
  <c r="H205" i="1"/>
  <c r="E206" i="1"/>
  <c r="F206" i="1"/>
  <c r="H206" i="1"/>
  <c r="E207" i="1"/>
  <c r="F207" i="1"/>
  <c r="H207" i="1"/>
  <c r="E208" i="1"/>
  <c r="F208" i="1"/>
  <c r="H208" i="1"/>
  <c r="E209" i="1"/>
  <c r="F209" i="1"/>
  <c r="H209" i="1"/>
  <c r="E210" i="1"/>
  <c r="F210" i="1"/>
  <c r="H210" i="1"/>
  <c r="E211" i="1"/>
  <c r="F211" i="1"/>
  <c r="H211" i="1"/>
  <c r="E212" i="1"/>
  <c r="F212" i="1"/>
  <c r="H212" i="1"/>
  <c r="E213" i="1"/>
  <c r="F213" i="1"/>
  <c r="H213" i="1"/>
  <c r="E214" i="1"/>
  <c r="F214" i="1"/>
  <c r="H214" i="1"/>
  <c r="E215" i="1"/>
  <c r="F215" i="1"/>
  <c r="H215" i="1"/>
  <c r="E216" i="1"/>
  <c r="F216" i="1"/>
  <c r="H216" i="1"/>
  <c r="E217" i="1"/>
  <c r="F217" i="1"/>
  <c r="H217" i="1"/>
  <c r="E218" i="1"/>
  <c r="F218" i="1"/>
  <c r="H218" i="1"/>
  <c r="E219" i="1"/>
  <c r="F219" i="1"/>
  <c r="H219" i="1"/>
  <c r="E220" i="1"/>
  <c r="F220" i="1"/>
  <c r="H220" i="1"/>
  <c r="E221" i="1"/>
  <c r="F221" i="1"/>
  <c r="H221" i="1"/>
  <c r="E222" i="1"/>
  <c r="F222" i="1"/>
  <c r="H222" i="1"/>
  <c r="E223" i="1"/>
  <c r="F223" i="1"/>
  <c r="H223" i="1"/>
  <c r="E224" i="1"/>
  <c r="F224" i="1"/>
  <c r="H224" i="1"/>
  <c r="E225" i="1"/>
  <c r="F225" i="1"/>
  <c r="H225" i="1"/>
  <c r="E226" i="1"/>
  <c r="F226" i="1"/>
  <c r="H226" i="1"/>
  <c r="E227" i="1"/>
  <c r="F227" i="1"/>
  <c r="H227" i="1"/>
  <c r="E228" i="1"/>
  <c r="F228" i="1"/>
  <c r="H228" i="1"/>
  <c r="E229" i="1"/>
  <c r="F229" i="1"/>
  <c r="H229" i="1"/>
  <c r="E230" i="1"/>
  <c r="F230" i="1"/>
  <c r="H230" i="1"/>
  <c r="E231" i="1"/>
  <c r="F231" i="1"/>
  <c r="H231" i="1"/>
  <c r="E232" i="1"/>
  <c r="F232" i="1"/>
  <c r="H232" i="1"/>
  <c r="E233" i="1"/>
  <c r="F233" i="1"/>
  <c r="H233" i="1"/>
  <c r="E234" i="1"/>
  <c r="F234" i="1"/>
  <c r="H234" i="1"/>
  <c r="E235" i="1"/>
  <c r="F235" i="1"/>
  <c r="H235" i="1"/>
  <c r="E236" i="1"/>
  <c r="F236" i="1"/>
  <c r="H236" i="1"/>
  <c r="E237" i="1"/>
  <c r="F237" i="1"/>
  <c r="H237" i="1"/>
  <c r="E238" i="1"/>
  <c r="F238" i="1"/>
  <c r="H238" i="1"/>
  <c r="E239" i="1"/>
  <c r="F239" i="1"/>
  <c r="H239" i="1"/>
  <c r="E240" i="1"/>
  <c r="F240" i="1"/>
  <c r="H240" i="1"/>
  <c r="E241" i="1"/>
  <c r="F241" i="1"/>
  <c r="H241" i="1"/>
  <c r="E242" i="1"/>
  <c r="F242" i="1"/>
  <c r="H242" i="1"/>
  <c r="E243" i="1"/>
  <c r="F243" i="1"/>
  <c r="H243" i="1"/>
  <c r="E244" i="1"/>
  <c r="F244" i="1"/>
  <c r="H244" i="1"/>
  <c r="E245" i="1"/>
  <c r="F245" i="1"/>
  <c r="H245" i="1"/>
  <c r="E246" i="1"/>
  <c r="F246" i="1"/>
  <c r="H246" i="1"/>
  <c r="E247" i="1"/>
  <c r="F247" i="1"/>
  <c r="H247" i="1"/>
  <c r="E248" i="1"/>
  <c r="F248" i="1"/>
  <c r="H248" i="1"/>
  <c r="E249" i="1"/>
  <c r="F249" i="1"/>
  <c r="H249" i="1"/>
  <c r="E250" i="1"/>
  <c r="F250" i="1"/>
  <c r="H250" i="1"/>
  <c r="E251" i="1"/>
  <c r="F251" i="1"/>
  <c r="H251" i="1"/>
  <c r="E252" i="1"/>
  <c r="F252" i="1"/>
  <c r="H252" i="1"/>
  <c r="E253" i="1"/>
  <c r="F253" i="1"/>
  <c r="H253" i="1"/>
  <c r="E254" i="1"/>
  <c r="F254" i="1"/>
  <c r="H254" i="1"/>
  <c r="E255" i="1"/>
  <c r="F255" i="1"/>
  <c r="H255" i="1"/>
  <c r="E256" i="1"/>
  <c r="F256" i="1"/>
  <c r="H256" i="1"/>
  <c r="E257" i="1"/>
  <c r="F257" i="1"/>
  <c r="H257" i="1"/>
  <c r="E258" i="1"/>
  <c r="F258" i="1"/>
  <c r="H258" i="1"/>
  <c r="E259" i="1"/>
  <c r="F259" i="1"/>
  <c r="H259" i="1"/>
  <c r="E260" i="1"/>
  <c r="F260" i="1"/>
  <c r="H260" i="1"/>
  <c r="E261" i="1"/>
  <c r="F261" i="1"/>
  <c r="H261" i="1"/>
  <c r="E262" i="1"/>
  <c r="F262" i="1"/>
  <c r="H262" i="1"/>
  <c r="E263" i="1"/>
  <c r="F263" i="1"/>
  <c r="H263" i="1"/>
  <c r="E264" i="1"/>
  <c r="F264" i="1"/>
  <c r="H264" i="1"/>
  <c r="E265" i="1"/>
  <c r="F265" i="1"/>
  <c r="H265" i="1"/>
  <c r="E266" i="1"/>
  <c r="F266" i="1"/>
  <c r="H266" i="1"/>
  <c r="E267" i="1"/>
  <c r="F267" i="1"/>
  <c r="H267" i="1"/>
  <c r="E268" i="1"/>
  <c r="F268" i="1"/>
  <c r="H268" i="1"/>
  <c r="E269" i="1"/>
  <c r="F269" i="1"/>
  <c r="H269" i="1"/>
  <c r="E270" i="1"/>
  <c r="F270" i="1"/>
  <c r="H270" i="1"/>
  <c r="E271" i="1"/>
  <c r="F271" i="1"/>
  <c r="H271" i="1"/>
  <c r="E272" i="1"/>
  <c r="F272" i="1"/>
  <c r="H272" i="1"/>
  <c r="E273" i="1"/>
  <c r="F273" i="1"/>
  <c r="H273" i="1"/>
  <c r="E274" i="1"/>
  <c r="F274" i="1"/>
  <c r="H274" i="1"/>
  <c r="E275" i="1"/>
  <c r="F275" i="1"/>
  <c r="H275" i="1"/>
  <c r="E276" i="1"/>
  <c r="F276" i="1"/>
  <c r="H276" i="1"/>
  <c r="E277" i="1"/>
  <c r="F277" i="1"/>
  <c r="H277" i="1"/>
  <c r="E278" i="1"/>
  <c r="F278" i="1"/>
  <c r="H278" i="1"/>
  <c r="E279" i="1"/>
  <c r="F279" i="1"/>
  <c r="H279" i="1"/>
  <c r="E280" i="1"/>
  <c r="F280" i="1"/>
  <c r="H280" i="1"/>
  <c r="E281" i="1"/>
  <c r="F281" i="1"/>
  <c r="H281" i="1"/>
  <c r="E282" i="1"/>
  <c r="F282" i="1"/>
  <c r="H282" i="1"/>
  <c r="E283" i="1"/>
  <c r="F283" i="1"/>
  <c r="H283" i="1"/>
  <c r="C3" i="4"/>
  <c r="I5" i="1"/>
  <c r="J5" i="1"/>
  <c r="K5" i="1"/>
  <c r="I6" i="1"/>
  <c r="J6" i="1"/>
  <c r="K6" i="1"/>
  <c r="I7" i="1"/>
  <c r="J7" i="1"/>
  <c r="K7" i="1"/>
  <c r="I8" i="1"/>
  <c r="J8" i="1"/>
  <c r="K8" i="1"/>
  <c r="I9" i="1"/>
  <c r="J9" i="1"/>
  <c r="K9" i="1"/>
  <c r="I10" i="1"/>
  <c r="J10" i="1"/>
  <c r="K10" i="1"/>
  <c r="I11" i="1"/>
  <c r="J11" i="1"/>
  <c r="K11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I17" i="1"/>
  <c r="J17" i="1"/>
  <c r="K17" i="1"/>
  <c r="I18" i="1"/>
  <c r="J18" i="1"/>
  <c r="K18" i="1"/>
  <c r="I19" i="1"/>
  <c r="J19" i="1"/>
  <c r="K19" i="1"/>
  <c r="I20" i="1"/>
  <c r="J20" i="1"/>
  <c r="K20" i="1"/>
  <c r="I21" i="1"/>
  <c r="J21" i="1"/>
  <c r="K21" i="1"/>
  <c r="I22" i="1"/>
  <c r="J22" i="1"/>
  <c r="K22" i="1"/>
  <c r="I23" i="1"/>
  <c r="J23" i="1"/>
  <c r="K23" i="1"/>
  <c r="I24" i="1"/>
  <c r="J24" i="1"/>
  <c r="K24" i="1"/>
  <c r="I25" i="1"/>
  <c r="J25" i="1"/>
  <c r="K25" i="1"/>
  <c r="I26" i="1"/>
  <c r="J26" i="1"/>
  <c r="K26" i="1"/>
  <c r="I27" i="1"/>
  <c r="J27" i="1"/>
  <c r="K27" i="1"/>
  <c r="I28" i="1"/>
  <c r="J28" i="1"/>
  <c r="K28" i="1"/>
  <c r="I29" i="1"/>
  <c r="J29" i="1"/>
  <c r="K29" i="1"/>
  <c r="I30" i="1"/>
  <c r="J30" i="1"/>
  <c r="K30" i="1"/>
  <c r="I31" i="1"/>
  <c r="J31" i="1"/>
  <c r="K31" i="1"/>
  <c r="I32" i="1"/>
  <c r="J32" i="1"/>
  <c r="K32" i="1"/>
  <c r="I33" i="1"/>
  <c r="J33" i="1"/>
  <c r="K33" i="1"/>
  <c r="I34" i="1"/>
  <c r="J34" i="1"/>
  <c r="K34" i="1"/>
  <c r="I35" i="1"/>
  <c r="J35" i="1"/>
  <c r="K35" i="1"/>
  <c r="I36" i="1"/>
  <c r="J36" i="1"/>
  <c r="K36" i="1"/>
  <c r="I37" i="1"/>
  <c r="AF39" i="14" s="1"/>
  <c r="J37" i="1"/>
  <c r="AE39" i="14" s="1"/>
  <c r="K37" i="1"/>
  <c r="I38" i="1"/>
  <c r="J38" i="1"/>
  <c r="K38" i="1"/>
  <c r="I39" i="1"/>
  <c r="J39" i="1"/>
  <c r="K39" i="1"/>
  <c r="I40" i="1"/>
  <c r="J40" i="1"/>
  <c r="K40" i="1"/>
  <c r="I41" i="1"/>
  <c r="J41" i="1"/>
  <c r="K41" i="1"/>
  <c r="I42" i="1"/>
  <c r="J42" i="1"/>
  <c r="K42" i="1"/>
  <c r="I43" i="1"/>
  <c r="J43" i="1"/>
  <c r="K43" i="1"/>
  <c r="I44" i="1"/>
  <c r="J44" i="1"/>
  <c r="K44" i="1"/>
  <c r="I45" i="1"/>
  <c r="J45" i="1"/>
  <c r="K45" i="1"/>
  <c r="I46" i="1"/>
  <c r="J46" i="1"/>
  <c r="K46" i="1"/>
  <c r="I47" i="1"/>
  <c r="J47" i="1"/>
  <c r="K47" i="1"/>
  <c r="I48" i="1"/>
  <c r="J48" i="1"/>
  <c r="K48" i="1"/>
  <c r="I49" i="1"/>
  <c r="J49" i="1"/>
  <c r="K49" i="1"/>
  <c r="I50" i="1"/>
  <c r="J50" i="1"/>
  <c r="K50" i="1"/>
  <c r="I51" i="1"/>
  <c r="J51" i="1"/>
  <c r="K51" i="1"/>
  <c r="I52" i="1"/>
  <c r="J52" i="1"/>
  <c r="K52" i="1"/>
  <c r="I53" i="1"/>
  <c r="J53" i="1"/>
  <c r="K53" i="1"/>
  <c r="I54" i="1"/>
  <c r="J54" i="1"/>
  <c r="K54" i="1"/>
  <c r="I55" i="1"/>
  <c r="J55" i="1"/>
  <c r="K55" i="1"/>
  <c r="I56" i="1"/>
  <c r="J56" i="1"/>
  <c r="K56" i="1"/>
  <c r="I57" i="1"/>
  <c r="J57" i="1"/>
  <c r="K57" i="1"/>
  <c r="I58" i="1"/>
  <c r="J58" i="1"/>
  <c r="K58" i="1"/>
  <c r="I59" i="1"/>
  <c r="J59" i="1"/>
  <c r="K59" i="1"/>
  <c r="I60" i="1"/>
  <c r="J60" i="1"/>
  <c r="K60" i="1"/>
  <c r="I61" i="1"/>
  <c r="J61" i="1"/>
  <c r="K61" i="1"/>
  <c r="I62" i="1"/>
  <c r="J62" i="1"/>
  <c r="K62" i="1"/>
  <c r="I63" i="1"/>
  <c r="J63" i="1"/>
  <c r="K63" i="1"/>
  <c r="I64" i="1"/>
  <c r="J64" i="1"/>
  <c r="K64" i="1"/>
  <c r="I65" i="1"/>
  <c r="J65" i="1"/>
  <c r="K65" i="1"/>
  <c r="I66" i="1"/>
  <c r="J66" i="1"/>
  <c r="K66" i="1"/>
  <c r="I67" i="1"/>
  <c r="J67" i="1"/>
  <c r="K67" i="1"/>
  <c r="I68" i="1"/>
  <c r="J68" i="1"/>
  <c r="K68" i="1"/>
  <c r="I69" i="1"/>
  <c r="J69" i="1"/>
  <c r="K69" i="1"/>
  <c r="I70" i="1"/>
  <c r="J70" i="1"/>
  <c r="K70" i="1"/>
  <c r="I71" i="1"/>
  <c r="J71" i="1"/>
  <c r="K71" i="1"/>
  <c r="I72" i="1"/>
  <c r="J72" i="1"/>
  <c r="K72" i="1"/>
  <c r="I73" i="1"/>
  <c r="J73" i="1"/>
  <c r="K73" i="1"/>
  <c r="I74" i="1"/>
  <c r="J74" i="1"/>
  <c r="K74" i="1"/>
  <c r="I75" i="1"/>
  <c r="J75" i="1"/>
  <c r="K75" i="1"/>
  <c r="I76" i="1"/>
  <c r="J76" i="1"/>
  <c r="K76" i="1"/>
  <c r="I77" i="1"/>
  <c r="J77" i="1"/>
  <c r="K77" i="1"/>
  <c r="I78" i="1"/>
  <c r="J78" i="1"/>
  <c r="K78" i="1"/>
  <c r="I79" i="1"/>
  <c r="J79" i="1"/>
  <c r="K79" i="1"/>
  <c r="I80" i="1"/>
  <c r="J80" i="1"/>
  <c r="K80" i="1"/>
  <c r="I81" i="1"/>
  <c r="J81" i="1"/>
  <c r="K81" i="1"/>
  <c r="I82" i="1"/>
  <c r="J82" i="1"/>
  <c r="K82" i="1"/>
  <c r="I83" i="1"/>
  <c r="J83" i="1"/>
  <c r="K83" i="1"/>
  <c r="I84" i="1"/>
  <c r="J84" i="1"/>
  <c r="K84" i="1"/>
  <c r="I85" i="1"/>
  <c r="J85" i="1"/>
  <c r="K85" i="1"/>
  <c r="I86" i="1"/>
  <c r="J86" i="1"/>
  <c r="K86" i="1"/>
  <c r="I87" i="1"/>
  <c r="J87" i="1"/>
  <c r="K87" i="1"/>
  <c r="I88" i="1"/>
  <c r="J88" i="1"/>
  <c r="K88" i="1"/>
  <c r="I89" i="1"/>
  <c r="J89" i="1"/>
  <c r="K89" i="1"/>
  <c r="I90" i="1"/>
  <c r="J90" i="1"/>
  <c r="K90" i="1"/>
  <c r="I91" i="1"/>
  <c r="J91" i="1"/>
  <c r="K91" i="1"/>
  <c r="I92" i="1"/>
  <c r="J92" i="1"/>
  <c r="K92" i="1"/>
  <c r="I93" i="1"/>
  <c r="J93" i="1"/>
  <c r="K93" i="1"/>
  <c r="I94" i="1"/>
  <c r="J94" i="1"/>
  <c r="K94" i="1"/>
  <c r="I95" i="1"/>
  <c r="J95" i="1"/>
  <c r="K95" i="1"/>
  <c r="I96" i="1"/>
  <c r="J96" i="1"/>
  <c r="K96" i="1"/>
  <c r="I97" i="1"/>
  <c r="J97" i="1"/>
  <c r="K97" i="1"/>
  <c r="I98" i="1"/>
  <c r="J98" i="1"/>
  <c r="K98" i="1"/>
  <c r="I99" i="1"/>
  <c r="J99" i="1"/>
  <c r="K99" i="1"/>
  <c r="I100" i="1"/>
  <c r="J100" i="1"/>
  <c r="K100" i="1"/>
  <c r="I101" i="1"/>
  <c r="J101" i="1"/>
  <c r="K101" i="1"/>
  <c r="I102" i="1"/>
  <c r="J102" i="1"/>
  <c r="K102" i="1"/>
  <c r="I103" i="1"/>
  <c r="J103" i="1"/>
  <c r="K103" i="1"/>
  <c r="I104" i="1"/>
  <c r="J104" i="1"/>
  <c r="K104" i="1"/>
  <c r="I105" i="1"/>
  <c r="J105" i="1"/>
  <c r="K105" i="1"/>
  <c r="I106" i="1"/>
  <c r="J106" i="1"/>
  <c r="K106" i="1"/>
  <c r="I107" i="1"/>
  <c r="J107" i="1"/>
  <c r="K107" i="1"/>
  <c r="I108" i="1"/>
  <c r="J108" i="1"/>
  <c r="K108" i="1"/>
  <c r="I109" i="1"/>
  <c r="J109" i="1"/>
  <c r="K109" i="1"/>
  <c r="I110" i="1"/>
  <c r="J110" i="1"/>
  <c r="K110" i="1"/>
  <c r="I111" i="1"/>
  <c r="J111" i="1"/>
  <c r="K111" i="1"/>
  <c r="I112" i="1"/>
  <c r="J112" i="1"/>
  <c r="K112" i="1"/>
  <c r="I113" i="1"/>
  <c r="J113" i="1"/>
  <c r="K113" i="1"/>
  <c r="I114" i="1"/>
  <c r="J114" i="1"/>
  <c r="K114" i="1"/>
  <c r="I115" i="1"/>
  <c r="J115" i="1"/>
  <c r="K115" i="1"/>
  <c r="I116" i="1"/>
  <c r="J116" i="1"/>
  <c r="K116" i="1"/>
  <c r="I117" i="1"/>
  <c r="J117" i="1"/>
  <c r="K117" i="1"/>
  <c r="I118" i="1"/>
  <c r="J118" i="1"/>
  <c r="K118" i="1"/>
  <c r="I119" i="1"/>
  <c r="J119" i="1"/>
  <c r="K119" i="1"/>
  <c r="I120" i="1"/>
  <c r="J120" i="1"/>
  <c r="K120" i="1"/>
  <c r="I121" i="1"/>
  <c r="J121" i="1"/>
  <c r="K121" i="1"/>
  <c r="I122" i="1"/>
  <c r="J122" i="1"/>
  <c r="K122" i="1"/>
  <c r="I123" i="1"/>
  <c r="J123" i="1"/>
  <c r="K123" i="1"/>
  <c r="I124" i="1"/>
  <c r="J124" i="1"/>
  <c r="K124" i="1"/>
  <c r="I125" i="1"/>
  <c r="J125" i="1"/>
  <c r="K125" i="1"/>
  <c r="I126" i="1"/>
  <c r="J126" i="1"/>
  <c r="K126" i="1"/>
  <c r="I127" i="1"/>
  <c r="J127" i="1"/>
  <c r="K127" i="1"/>
  <c r="I128" i="1"/>
  <c r="J128" i="1"/>
  <c r="K128" i="1"/>
  <c r="I129" i="1"/>
  <c r="J129" i="1"/>
  <c r="K129" i="1"/>
  <c r="I130" i="1"/>
  <c r="J130" i="1"/>
  <c r="K130" i="1"/>
  <c r="I131" i="1"/>
  <c r="J131" i="1"/>
  <c r="K131" i="1"/>
  <c r="I132" i="1"/>
  <c r="J132" i="1"/>
  <c r="K132" i="1"/>
  <c r="I133" i="1"/>
  <c r="J133" i="1"/>
  <c r="K133" i="1"/>
  <c r="I134" i="1"/>
  <c r="J134" i="1"/>
  <c r="K134" i="1"/>
  <c r="I135" i="1"/>
  <c r="J135" i="1"/>
  <c r="K135" i="1"/>
  <c r="I136" i="1"/>
  <c r="J136" i="1"/>
  <c r="K136" i="1"/>
  <c r="I137" i="1"/>
  <c r="J137" i="1"/>
  <c r="K137" i="1"/>
  <c r="I138" i="1"/>
  <c r="J138" i="1"/>
  <c r="K138" i="1"/>
  <c r="I139" i="1"/>
  <c r="J139" i="1"/>
  <c r="K139" i="1"/>
  <c r="I140" i="1"/>
  <c r="J140" i="1"/>
  <c r="K140" i="1"/>
  <c r="I141" i="1"/>
  <c r="J141" i="1"/>
  <c r="K141" i="1"/>
  <c r="I142" i="1"/>
  <c r="J142" i="1"/>
  <c r="K142" i="1"/>
  <c r="I143" i="1"/>
  <c r="J143" i="1"/>
  <c r="K143" i="1"/>
  <c r="I144" i="1"/>
  <c r="J144" i="1"/>
  <c r="K144" i="1"/>
  <c r="I145" i="1"/>
  <c r="J145" i="1"/>
  <c r="K145" i="1"/>
  <c r="I146" i="1"/>
  <c r="J146" i="1"/>
  <c r="K146" i="1"/>
  <c r="I147" i="1"/>
  <c r="J147" i="1"/>
  <c r="K147" i="1"/>
  <c r="I148" i="1"/>
  <c r="J148" i="1"/>
  <c r="K148" i="1"/>
  <c r="I149" i="1"/>
  <c r="J149" i="1"/>
  <c r="K149" i="1"/>
  <c r="I150" i="1"/>
  <c r="J150" i="1"/>
  <c r="K150" i="1"/>
  <c r="I151" i="1"/>
  <c r="J151" i="1"/>
  <c r="K151" i="1"/>
  <c r="I152" i="1"/>
  <c r="J152" i="1"/>
  <c r="K152" i="1"/>
  <c r="I153" i="1"/>
  <c r="J153" i="1"/>
  <c r="K153" i="1"/>
  <c r="I154" i="1"/>
  <c r="J154" i="1"/>
  <c r="K154" i="1"/>
  <c r="I155" i="1"/>
  <c r="J155" i="1"/>
  <c r="K155" i="1"/>
  <c r="I156" i="1"/>
  <c r="J156" i="1"/>
  <c r="K156" i="1"/>
  <c r="I157" i="1"/>
  <c r="J157" i="1"/>
  <c r="K157" i="1"/>
  <c r="I158" i="1"/>
  <c r="J158" i="1"/>
  <c r="K158" i="1"/>
  <c r="I159" i="1"/>
  <c r="J159" i="1"/>
  <c r="K159" i="1"/>
  <c r="I160" i="1"/>
  <c r="J160" i="1"/>
  <c r="K160" i="1"/>
  <c r="I161" i="1"/>
  <c r="J161" i="1"/>
  <c r="K161" i="1"/>
  <c r="I162" i="1"/>
  <c r="J162" i="1"/>
  <c r="K162" i="1"/>
  <c r="I163" i="1"/>
  <c r="J163" i="1"/>
  <c r="K163" i="1"/>
  <c r="I164" i="1"/>
  <c r="J164" i="1"/>
  <c r="K164" i="1"/>
  <c r="I165" i="1"/>
  <c r="J165" i="1"/>
  <c r="K165" i="1"/>
  <c r="I166" i="1"/>
  <c r="J166" i="1"/>
  <c r="K166" i="1"/>
  <c r="I167" i="1"/>
  <c r="J167" i="1"/>
  <c r="K167" i="1"/>
  <c r="I168" i="1"/>
  <c r="J168" i="1"/>
  <c r="K168" i="1"/>
  <c r="I169" i="1"/>
  <c r="J169" i="1"/>
  <c r="K169" i="1"/>
  <c r="I170" i="1"/>
  <c r="J170" i="1"/>
  <c r="K170" i="1"/>
  <c r="I171" i="1"/>
  <c r="J171" i="1"/>
  <c r="K171" i="1"/>
  <c r="I172" i="1"/>
  <c r="J172" i="1"/>
  <c r="K172" i="1"/>
  <c r="I173" i="1"/>
  <c r="J173" i="1"/>
  <c r="K173" i="1"/>
  <c r="I174" i="1"/>
  <c r="J174" i="1"/>
  <c r="K174" i="1"/>
  <c r="I175" i="1"/>
  <c r="J175" i="1"/>
  <c r="K175" i="1"/>
  <c r="I176" i="1"/>
  <c r="J176" i="1"/>
  <c r="K176" i="1"/>
  <c r="I177" i="1"/>
  <c r="J177" i="1"/>
  <c r="K177" i="1"/>
  <c r="I178" i="1"/>
  <c r="J178" i="1"/>
  <c r="K178" i="1"/>
  <c r="I179" i="1"/>
  <c r="J179" i="1"/>
  <c r="K179" i="1"/>
  <c r="I180" i="1"/>
  <c r="J180" i="1"/>
  <c r="K180" i="1"/>
  <c r="I181" i="1"/>
  <c r="J181" i="1"/>
  <c r="K181" i="1"/>
  <c r="I182" i="1"/>
  <c r="J182" i="1"/>
  <c r="K182" i="1"/>
  <c r="I183" i="1"/>
  <c r="J183" i="1"/>
  <c r="K183" i="1"/>
  <c r="I184" i="1"/>
  <c r="J184" i="1"/>
  <c r="K184" i="1"/>
  <c r="I185" i="1"/>
  <c r="J185" i="1"/>
  <c r="K185" i="1"/>
  <c r="I186" i="1"/>
  <c r="J186" i="1"/>
  <c r="K186" i="1"/>
  <c r="I187" i="1"/>
  <c r="J187" i="1"/>
  <c r="K187" i="1"/>
  <c r="I188" i="1"/>
  <c r="J188" i="1"/>
  <c r="K188" i="1"/>
  <c r="I189" i="1"/>
  <c r="J189" i="1"/>
  <c r="K189" i="1"/>
  <c r="I190" i="1"/>
  <c r="J190" i="1"/>
  <c r="K190" i="1"/>
  <c r="I191" i="1"/>
  <c r="J191" i="1"/>
  <c r="K191" i="1"/>
  <c r="I192" i="1"/>
  <c r="J192" i="1"/>
  <c r="K192" i="1"/>
  <c r="I193" i="1"/>
  <c r="J193" i="1"/>
  <c r="K193" i="1"/>
  <c r="I194" i="1"/>
  <c r="J194" i="1"/>
  <c r="K194" i="1"/>
  <c r="I195" i="1"/>
  <c r="J195" i="1"/>
  <c r="K195" i="1"/>
  <c r="I196" i="1"/>
  <c r="J196" i="1"/>
  <c r="K196" i="1"/>
  <c r="I197" i="1"/>
  <c r="J197" i="1"/>
  <c r="K197" i="1"/>
  <c r="I198" i="1"/>
  <c r="J198" i="1"/>
  <c r="K198" i="1"/>
  <c r="I199" i="1"/>
  <c r="J199" i="1"/>
  <c r="K199" i="1"/>
  <c r="I200" i="1"/>
  <c r="J200" i="1"/>
  <c r="K200" i="1"/>
  <c r="I201" i="1"/>
  <c r="J201" i="1"/>
  <c r="K201" i="1"/>
  <c r="I202" i="1"/>
  <c r="J202" i="1"/>
  <c r="K202" i="1"/>
  <c r="I203" i="1"/>
  <c r="J203" i="1"/>
  <c r="K203" i="1"/>
  <c r="I204" i="1"/>
  <c r="J204" i="1"/>
  <c r="K204" i="1"/>
  <c r="I205" i="1"/>
  <c r="J205" i="1"/>
  <c r="K205" i="1"/>
  <c r="I206" i="1"/>
  <c r="J206" i="1"/>
  <c r="K206" i="1"/>
  <c r="I207" i="1"/>
  <c r="J207" i="1"/>
  <c r="K207" i="1"/>
  <c r="I208" i="1"/>
  <c r="J208" i="1"/>
  <c r="K208" i="1"/>
  <c r="I209" i="1"/>
  <c r="J209" i="1"/>
  <c r="K209" i="1"/>
  <c r="I210" i="1"/>
  <c r="J210" i="1"/>
  <c r="K210" i="1"/>
  <c r="I211" i="1"/>
  <c r="J211" i="1"/>
  <c r="K211" i="1"/>
  <c r="I212" i="1"/>
  <c r="J212" i="1"/>
  <c r="K212" i="1"/>
  <c r="I213" i="1"/>
  <c r="J213" i="1"/>
  <c r="K213" i="1"/>
  <c r="I214" i="1"/>
  <c r="J214" i="1"/>
  <c r="K214" i="1"/>
  <c r="I215" i="1"/>
  <c r="J215" i="1"/>
  <c r="K215" i="1"/>
  <c r="I216" i="1"/>
  <c r="J216" i="1"/>
  <c r="K216" i="1"/>
  <c r="I217" i="1"/>
  <c r="J217" i="1"/>
  <c r="K217" i="1"/>
  <c r="I218" i="1"/>
  <c r="J218" i="1"/>
  <c r="K218" i="1"/>
  <c r="I219" i="1"/>
  <c r="J219" i="1"/>
  <c r="K219" i="1"/>
  <c r="I220" i="1"/>
  <c r="J220" i="1"/>
  <c r="K220" i="1"/>
  <c r="I221" i="1"/>
  <c r="J221" i="1"/>
  <c r="K221" i="1"/>
  <c r="I222" i="1"/>
  <c r="J222" i="1"/>
  <c r="K222" i="1"/>
  <c r="I223" i="1"/>
  <c r="J223" i="1"/>
  <c r="K223" i="1"/>
  <c r="I224" i="1"/>
  <c r="J224" i="1"/>
  <c r="K224" i="1"/>
  <c r="I225" i="1"/>
  <c r="J225" i="1"/>
  <c r="K225" i="1"/>
  <c r="I226" i="1"/>
  <c r="J226" i="1"/>
  <c r="K226" i="1"/>
  <c r="I227" i="1"/>
  <c r="J227" i="1"/>
  <c r="K227" i="1"/>
  <c r="I228" i="1"/>
  <c r="J228" i="1"/>
  <c r="K228" i="1"/>
  <c r="I229" i="1"/>
  <c r="J229" i="1"/>
  <c r="K229" i="1"/>
  <c r="I230" i="1"/>
  <c r="J230" i="1"/>
  <c r="K230" i="1"/>
  <c r="I231" i="1"/>
  <c r="J231" i="1"/>
  <c r="K231" i="1"/>
  <c r="I232" i="1"/>
  <c r="J232" i="1"/>
  <c r="K232" i="1"/>
  <c r="I233" i="1"/>
  <c r="J233" i="1"/>
  <c r="K233" i="1"/>
  <c r="I234" i="1"/>
  <c r="J234" i="1"/>
  <c r="K234" i="1"/>
  <c r="I235" i="1"/>
  <c r="J235" i="1"/>
  <c r="K235" i="1"/>
  <c r="I236" i="1"/>
  <c r="J236" i="1"/>
  <c r="K236" i="1"/>
  <c r="I237" i="1"/>
  <c r="J237" i="1"/>
  <c r="K237" i="1"/>
  <c r="I238" i="1"/>
  <c r="J238" i="1"/>
  <c r="K238" i="1"/>
  <c r="I239" i="1"/>
  <c r="J239" i="1"/>
  <c r="K239" i="1"/>
  <c r="I240" i="1"/>
  <c r="J240" i="1"/>
  <c r="K240" i="1"/>
  <c r="I241" i="1"/>
  <c r="J241" i="1"/>
  <c r="K241" i="1"/>
  <c r="I242" i="1"/>
  <c r="J242" i="1"/>
  <c r="K242" i="1"/>
  <c r="I243" i="1"/>
  <c r="J243" i="1"/>
  <c r="K243" i="1"/>
  <c r="I244" i="1"/>
  <c r="J244" i="1"/>
  <c r="K244" i="1"/>
  <c r="I245" i="1"/>
  <c r="J245" i="1"/>
  <c r="K245" i="1"/>
  <c r="I246" i="1"/>
  <c r="J246" i="1"/>
  <c r="K246" i="1"/>
  <c r="I247" i="1"/>
  <c r="J247" i="1"/>
  <c r="K247" i="1"/>
  <c r="I248" i="1"/>
  <c r="J248" i="1"/>
  <c r="K248" i="1"/>
  <c r="I249" i="1"/>
  <c r="J249" i="1"/>
  <c r="K249" i="1"/>
  <c r="I250" i="1"/>
  <c r="J250" i="1"/>
  <c r="K250" i="1"/>
  <c r="I251" i="1"/>
  <c r="J251" i="1"/>
  <c r="K251" i="1"/>
  <c r="I252" i="1"/>
  <c r="J252" i="1"/>
  <c r="K252" i="1"/>
  <c r="I253" i="1"/>
  <c r="J253" i="1"/>
  <c r="K253" i="1"/>
  <c r="I254" i="1"/>
  <c r="J254" i="1"/>
  <c r="K254" i="1"/>
  <c r="I255" i="1"/>
  <c r="J255" i="1"/>
  <c r="K255" i="1"/>
  <c r="I256" i="1"/>
  <c r="J256" i="1"/>
  <c r="K256" i="1"/>
  <c r="I257" i="1"/>
  <c r="J257" i="1"/>
  <c r="K257" i="1"/>
  <c r="I258" i="1"/>
  <c r="J258" i="1"/>
  <c r="K258" i="1"/>
  <c r="I259" i="1"/>
  <c r="J259" i="1"/>
  <c r="K259" i="1"/>
  <c r="I260" i="1"/>
  <c r="J260" i="1"/>
  <c r="K260" i="1"/>
  <c r="I261" i="1"/>
  <c r="J261" i="1"/>
  <c r="K261" i="1"/>
  <c r="I262" i="1"/>
  <c r="J262" i="1"/>
  <c r="K262" i="1"/>
  <c r="I263" i="1"/>
  <c r="J263" i="1"/>
  <c r="K263" i="1"/>
  <c r="I264" i="1"/>
  <c r="J264" i="1"/>
  <c r="K264" i="1"/>
  <c r="I265" i="1"/>
  <c r="J265" i="1"/>
  <c r="K265" i="1"/>
  <c r="I266" i="1"/>
  <c r="J266" i="1"/>
  <c r="K266" i="1"/>
  <c r="I267" i="1"/>
  <c r="J267" i="1"/>
  <c r="K267" i="1"/>
  <c r="I268" i="1"/>
  <c r="J268" i="1"/>
  <c r="K268" i="1"/>
  <c r="I269" i="1"/>
  <c r="J269" i="1"/>
  <c r="K269" i="1"/>
  <c r="I270" i="1"/>
  <c r="J270" i="1"/>
  <c r="K270" i="1"/>
  <c r="I271" i="1"/>
  <c r="J271" i="1"/>
  <c r="K271" i="1"/>
  <c r="I272" i="1"/>
  <c r="J272" i="1"/>
  <c r="K272" i="1"/>
  <c r="I273" i="1"/>
  <c r="J273" i="1"/>
  <c r="K273" i="1"/>
  <c r="I274" i="1"/>
  <c r="J274" i="1"/>
  <c r="K274" i="1"/>
  <c r="I275" i="1"/>
  <c r="J275" i="1"/>
  <c r="K275" i="1"/>
  <c r="I276" i="1"/>
  <c r="J276" i="1"/>
  <c r="K276" i="1"/>
  <c r="I277" i="1"/>
  <c r="J277" i="1"/>
  <c r="K277" i="1"/>
  <c r="I278" i="1"/>
  <c r="J278" i="1"/>
  <c r="K278" i="1"/>
  <c r="I279" i="1"/>
  <c r="J279" i="1"/>
  <c r="K279" i="1"/>
  <c r="I280" i="1"/>
  <c r="J280" i="1"/>
  <c r="K280" i="1"/>
  <c r="I281" i="1"/>
  <c r="J281" i="1"/>
  <c r="K281" i="1"/>
  <c r="I282" i="1"/>
  <c r="J282" i="1"/>
  <c r="K282" i="1"/>
  <c r="I283" i="1"/>
  <c r="J283" i="1"/>
  <c r="K283" i="1"/>
  <c r="K4" i="1"/>
  <c r="J4" i="1"/>
  <c r="I4" i="1"/>
  <c r="G190" i="1" l="1"/>
  <c r="G155" i="1"/>
  <c r="G86" i="1"/>
  <c r="G179" i="1"/>
  <c r="G171" i="1"/>
  <c r="N270" i="22"/>
  <c r="M270" i="22" s="1"/>
  <c r="AA270" i="24"/>
  <c r="AF270" i="14"/>
  <c r="AP270" i="18"/>
  <c r="Y270" i="18" s="1"/>
  <c r="N262" i="22"/>
  <c r="M262" i="22" s="1"/>
  <c r="AA262" i="24"/>
  <c r="AF262" i="14"/>
  <c r="AP262" i="18"/>
  <c r="Y262" i="18" s="1"/>
  <c r="AA246" i="24"/>
  <c r="N246" i="22"/>
  <c r="M246" i="22" s="1"/>
  <c r="AF246" i="14"/>
  <c r="AP246" i="18"/>
  <c r="Y246" i="18" s="1"/>
  <c r="AA238" i="24"/>
  <c r="N238" i="22"/>
  <c r="M238" i="22" s="1"/>
  <c r="AF238" i="14"/>
  <c r="AP238" i="18"/>
  <c r="Y238" i="18" s="1"/>
  <c r="AA230" i="24"/>
  <c r="N230" i="22"/>
  <c r="M230" i="22" s="1"/>
  <c r="AF230" i="14"/>
  <c r="AP230" i="18"/>
  <c r="Y230" i="18" s="1"/>
  <c r="AA226" i="24"/>
  <c r="N226" i="22"/>
  <c r="M226" i="22" s="1"/>
  <c r="AF226" i="14"/>
  <c r="AP226" i="18"/>
  <c r="Y226" i="18" s="1"/>
  <c r="N222" i="22"/>
  <c r="M222" i="22" s="1"/>
  <c r="AA222" i="24"/>
  <c r="AF222" i="14"/>
  <c r="AP222" i="18"/>
  <c r="Y222" i="18" s="1"/>
  <c r="AA218" i="24"/>
  <c r="N218" i="22"/>
  <c r="M218" i="22" s="1"/>
  <c r="AF218" i="14"/>
  <c r="AP218" i="18"/>
  <c r="Y218" i="18" s="1"/>
  <c r="AA210" i="24"/>
  <c r="N210" i="22"/>
  <c r="M210" i="22" s="1"/>
  <c r="AF210" i="14"/>
  <c r="AP210" i="18"/>
  <c r="Y210" i="18" s="1"/>
  <c r="N206" i="22"/>
  <c r="M206" i="22" s="1"/>
  <c r="AA206" i="24"/>
  <c r="AF206" i="14"/>
  <c r="AP206" i="18"/>
  <c r="Y206" i="18" s="1"/>
  <c r="AA202" i="24"/>
  <c r="N202" i="22"/>
  <c r="M202" i="22" s="1"/>
  <c r="AF202" i="14"/>
  <c r="AP202" i="18"/>
  <c r="Y202" i="18" s="1"/>
  <c r="N198" i="22"/>
  <c r="M198" i="22" s="1"/>
  <c r="AA198" i="24"/>
  <c r="AF198" i="14"/>
  <c r="AP198" i="18"/>
  <c r="Y198" i="18" s="1"/>
  <c r="AA194" i="24"/>
  <c r="N194" i="22"/>
  <c r="M194" i="22" s="1"/>
  <c r="AF194" i="14"/>
  <c r="AP194" i="18"/>
  <c r="Y194" i="18" s="1"/>
  <c r="N190" i="22"/>
  <c r="M190" i="22" s="1"/>
  <c r="AA190" i="24"/>
  <c r="AF190" i="14"/>
  <c r="AP190" i="18"/>
  <c r="Y190" i="18" s="1"/>
  <c r="N186" i="22"/>
  <c r="M186" i="22" s="1"/>
  <c r="AA186" i="24"/>
  <c r="AF186" i="14"/>
  <c r="AP186" i="18"/>
  <c r="Y186" i="18" s="1"/>
  <c r="AA182" i="24"/>
  <c r="N182" i="22"/>
  <c r="M182" i="22" s="1"/>
  <c r="AF182" i="14"/>
  <c r="AP182" i="18"/>
  <c r="Y182" i="18" s="1"/>
  <c r="AA178" i="24"/>
  <c r="N178" i="22"/>
  <c r="M178" i="22" s="1"/>
  <c r="AF178" i="14"/>
  <c r="AP178" i="18"/>
  <c r="Y178" i="18" s="1"/>
  <c r="N166" i="22"/>
  <c r="M166" i="22" s="1"/>
  <c r="AA166" i="24"/>
  <c r="AF166" i="14"/>
  <c r="AP166" i="18"/>
  <c r="Y166" i="18" s="1"/>
  <c r="AA162" i="24"/>
  <c r="N162" i="22"/>
  <c r="M162" i="22" s="1"/>
  <c r="AF162" i="14"/>
  <c r="AP162" i="18"/>
  <c r="Y162" i="18" s="1"/>
  <c r="AA158" i="24"/>
  <c r="N181" i="22"/>
  <c r="M181" i="22" s="1"/>
  <c r="N158" i="22"/>
  <c r="M158" i="22" s="1"/>
  <c r="AA181" i="24"/>
  <c r="AF158" i="14"/>
  <c r="AP181" i="18"/>
  <c r="Y181" i="18" s="1"/>
  <c r="AP158" i="18"/>
  <c r="Y158" i="18" s="1"/>
  <c r="AF181" i="14"/>
  <c r="AA150" i="24"/>
  <c r="N150" i="22"/>
  <c r="M150" i="22" s="1"/>
  <c r="AF150" i="14"/>
  <c r="AP150" i="18"/>
  <c r="Y150" i="18" s="1"/>
  <c r="AA192" i="24"/>
  <c r="AA138" i="24"/>
  <c r="N138" i="22"/>
  <c r="M138" i="22" s="1"/>
  <c r="N192" i="22"/>
  <c r="M192" i="22" s="1"/>
  <c r="AF138" i="14"/>
  <c r="AP192" i="18"/>
  <c r="Y192" i="18" s="1"/>
  <c r="AF192" i="14"/>
  <c r="AP138" i="18"/>
  <c r="Y138" i="18" s="1"/>
  <c r="AA122" i="24"/>
  <c r="N122" i="22"/>
  <c r="M122" i="22" s="1"/>
  <c r="AF122" i="14"/>
  <c r="AP122" i="18"/>
  <c r="Y122" i="18" s="1"/>
  <c r="AA114" i="24"/>
  <c r="N114" i="22"/>
  <c r="M114" i="22" s="1"/>
  <c r="AF114" i="14"/>
  <c r="AP114" i="18"/>
  <c r="Y114" i="18" s="1"/>
  <c r="AA110" i="24"/>
  <c r="N110" i="22"/>
  <c r="M110" i="22" s="1"/>
  <c r="AF110" i="14"/>
  <c r="AP110" i="18"/>
  <c r="Y110" i="18" s="1"/>
  <c r="N98" i="22"/>
  <c r="M98" i="22" s="1"/>
  <c r="AA98" i="24"/>
  <c r="AF98" i="14"/>
  <c r="AP98" i="18"/>
  <c r="Y98" i="18" s="1"/>
  <c r="N94" i="22"/>
  <c r="M94" i="22" s="1"/>
  <c r="AA94" i="24"/>
  <c r="AF94" i="14"/>
  <c r="AP94" i="18"/>
  <c r="Y94" i="18" s="1"/>
  <c r="AA86" i="24"/>
  <c r="N86" i="22"/>
  <c r="M86" i="22" s="1"/>
  <c r="AF86" i="14"/>
  <c r="AP86" i="18"/>
  <c r="Y86" i="18" s="1"/>
  <c r="AA82" i="24"/>
  <c r="N82" i="22"/>
  <c r="M82" i="22" s="1"/>
  <c r="AF82" i="14"/>
  <c r="AP82" i="18"/>
  <c r="Y82" i="18" s="1"/>
  <c r="AA74" i="24"/>
  <c r="N74" i="22"/>
  <c r="M74" i="22" s="1"/>
  <c r="AF74" i="14"/>
  <c r="AP74" i="18"/>
  <c r="Y74" i="18" s="1"/>
  <c r="AA70" i="24"/>
  <c r="N70" i="22"/>
  <c r="M70" i="22" s="1"/>
  <c r="AF70" i="14"/>
  <c r="AP70" i="18"/>
  <c r="Y70" i="18" s="1"/>
  <c r="Z67" i="24"/>
  <c r="AO67" i="18"/>
  <c r="X67" i="18" s="1"/>
  <c r="W67" i="18" s="1"/>
  <c r="AE67" i="14"/>
  <c r="N67" i="14" s="1"/>
  <c r="M67" i="14" s="1"/>
  <c r="N62" i="22"/>
  <c r="M62" i="22" s="1"/>
  <c r="AA62" i="24"/>
  <c r="AF62" i="14"/>
  <c r="AP62" i="18"/>
  <c r="Y62" i="18" s="1"/>
  <c r="Z55" i="24"/>
  <c r="AO55" i="18"/>
  <c r="X55" i="18" s="1"/>
  <c r="W55" i="18" s="1"/>
  <c r="AE55" i="14"/>
  <c r="N55" i="14" s="1"/>
  <c r="M55" i="14" s="1"/>
  <c r="N50" i="22"/>
  <c r="M50" i="22" s="1"/>
  <c r="AA50" i="24"/>
  <c r="AF50" i="14"/>
  <c r="AP50" i="18"/>
  <c r="Y50" i="18" s="1"/>
  <c r="AA46" i="24"/>
  <c r="N46" i="22"/>
  <c r="M46" i="22" s="1"/>
  <c r="AF46" i="14"/>
  <c r="AP46" i="18"/>
  <c r="Y46" i="18" s="1"/>
  <c r="Z35" i="24"/>
  <c r="AO35" i="18"/>
  <c r="X35" i="18" s="1"/>
  <c r="W35" i="18" s="1"/>
  <c r="AE35" i="14"/>
  <c r="N35" i="14" s="1"/>
  <c r="M35" i="14" s="1"/>
  <c r="N34" i="22"/>
  <c r="M34" i="22" s="1"/>
  <c r="AA34" i="24"/>
  <c r="AP34" i="18"/>
  <c r="Y34" i="18" s="1"/>
  <c r="AF34" i="14"/>
  <c r="AA30" i="24"/>
  <c r="N30" i="22"/>
  <c r="M30" i="22" s="1"/>
  <c r="AF30" i="14"/>
  <c r="AP30" i="18"/>
  <c r="Y30" i="18" s="1"/>
  <c r="Z23" i="24"/>
  <c r="AO23" i="18"/>
  <c r="X23" i="18" s="1"/>
  <c r="W23" i="18" s="1"/>
  <c r="AE23" i="14"/>
  <c r="N23" i="14" s="1"/>
  <c r="M23" i="14" s="1"/>
  <c r="Z19" i="24"/>
  <c r="AO19" i="18"/>
  <c r="X19" i="18" s="1"/>
  <c r="W19" i="18" s="1"/>
  <c r="AE19" i="14"/>
  <c r="N19" i="14" s="1"/>
  <c r="M19" i="14" s="1"/>
  <c r="AA18" i="24"/>
  <c r="N18" i="22"/>
  <c r="M18" i="22" s="1"/>
  <c r="AF18" i="14"/>
  <c r="AP18" i="18"/>
  <c r="Y18" i="18" s="1"/>
  <c r="AA10" i="24"/>
  <c r="N10" i="22"/>
  <c r="M10" i="22" s="1"/>
  <c r="AF10" i="14"/>
  <c r="AP10" i="18"/>
  <c r="Y10" i="18" s="1"/>
  <c r="Z7" i="24"/>
  <c r="AO7" i="18"/>
  <c r="X7" i="18" s="1"/>
  <c r="W7" i="18" s="1"/>
  <c r="AE7" i="14"/>
  <c r="N7" i="14" s="1"/>
  <c r="M7" i="14" s="1"/>
  <c r="AG280" i="25"/>
  <c r="O280" i="25" s="1"/>
  <c r="AB280" i="24"/>
  <c r="O280" i="22"/>
  <c r="AG280" i="8"/>
  <c r="O280" i="8" s="1"/>
  <c r="P280" i="19"/>
  <c r="O280" i="19" s="1"/>
  <c r="AG280" i="14"/>
  <c r="AG280" i="17"/>
  <c r="O280" i="17" s="1"/>
  <c r="G278" i="1"/>
  <c r="AG248" i="25"/>
  <c r="O248" i="25" s="1"/>
  <c r="AB248" i="24"/>
  <c r="O248" i="22"/>
  <c r="AG248" i="8"/>
  <c r="O248" i="8" s="1"/>
  <c r="P248" i="19"/>
  <c r="O248" i="19" s="1"/>
  <c r="AG248" i="14"/>
  <c r="AG248" i="17"/>
  <c r="O248" i="17" s="1"/>
  <c r="G246" i="1"/>
  <c r="AG232" i="25"/>
  <c r="O232" i="25" s="1"/>
  <c r="AB232" i="24"/>
  <c r="O232" i="22"/>
  <c r="AG232" i="8"/>
  <c r="O232" i="8" s="1"/>
  <c r="P232" i="19"/>
  <c r="O232" i="19" s="1"/>
  <c r="AG232" i="14"/>
  <c r="AG232" i="17"/>
  <c r="O232" i="17" s="1"/>
  <c r="G230" i="1"/>
  <c r="AG228" i="25"/>
  <c r="O228" i="25" s="1"/>
  <c r="AB228" i="24"/>
  <c r="AG228" i="8"/>
  <c r="O228" i="8" s="1"/>
  <c r="O228" i="22"/>
  <c r="AG228" i="14"/>
  <c r="P228" i="19"/>
  <c r="O228" i="19" s="1"/>
  <c r="AG228" i="17"/>
  <c r="O228" i="17" s="1"/>
  <c r="G226" i="1"/>
  <c r="AG220" i="25"/>
  <c r="O220" i="25" s="1"/>
  <c r="AB220" i="24"/>
  <c r="O220" i="22"/>
  <c r="AG220" i="8"/>
  <c r="O220" i="8" s="1"/>
  <c r="AG220" i="14"/>
  <c r="P220" i="19"/>
  <c r="O220" i="19" s="1"/>
  <c r="AG220" i="17"/>
  <c r="O220" i="17" s="1"/>
  <c r="G218" i="1"/>
  <c r="AG216" i="25"/>
  <c r="O216" i="25" s="1"/>
  <c r="O216" i="22"/>
  <c r="AB216" i="24"/>
  <c r="AG216" i="8"/>
  <c r="O216" i="8" s="1"/>
  <c r="P216" i="19"/>
  <c r="O216" i="19" s="1"/>
  <c r="AG216" i="14"/>
  <c r="AG216" i="17"/>
  <c r="O216" i="17" s="1"/>
  <c r="G214" i="1"/>
  <c r="AG212" i="25"/>
  <c r="O212" i="25" s="1"/>
  <c r="AB212" i="24"/>
  <c r="O212" i="22"/>
  <c r="AG212" i="8"/>
  <c r="O212" i="8" s="1"/>
  <c r="AG212" i="14"/>
  <c r="P212" i="19"/>
  <c r="O212" i="19" s="1"/>
  <c r="AG212" i="17"/>
  <c r="O212" i="17" s="1"/>
  <c r="G210" i="1"/>
  <c r="AG204" i="25"/>
  <c r="O204" i="25" s="1"/>
  <c r="AB204" i="24"/>
  <c r="O204" i="22"/>
  <c r="AG204" i="8"/>
  <c r="O204" i="8" s="1"/>
  <c r="AG204" i="14"/>
  <c r="P204" i="19"/>
  <c r="O204" i="19" s="1"/>
  <c r="AG204" i="17"/>
  <c r="O204" i="17" s="1"/>
  <c r="G202" i="1"/>
  <c r="AG196" i="25"/>
  <c r="O196" i="25" s="1"/>
  <c r="AB196" i="24"/>
  <c r="O196" i="22"/>
  <c r="AG196" i="8"/>
  <c r="O196" i="8" s="1"/>
  <c r="P196" i="19"/>
  <c r="O196" i="19" s="1"/>
  <c r="AG196" i="14"/>
  <c r="AG196" i="17"/>
  <c r="O196" i="17" s="1"/>
  <c r="G194" i="1"/>
  <c r="AG168" i="25"/>
  <c r="O168" i="25" s="1"/>
  <c r="AB168" i="24"/>
  <c r="O168" i="22"/>
  <c r="AG168" i="8"/>
  <c r="O168" i="8" s="1"/>
  <c r="P168" i="19"/>
  <c r="O168" i="19" s="1"/>
  <c r="AG168" i="14"/>
  <c r="AG168" i="17"/>
  <c r="O168" i="17" s="1"/>
  <c r="G166" i="1"/>
  <c r="AG152" i="25"/>
  <c r="O152" i="25" s="1"/>
  <c r="AB152" i="24"/>
  <c r="O152" i="22"/>
  <c r="AG152" i="8"/>
  <c r="O152" i="8" s="1"/>
  <c r="P152" i="19"/>
  <c r="O152" i="19" s="1"/>
  <c r="AG152" i="14"/>
  <c r="AG152" i="17"/>
  <c r="O152" i="17" s="1"/>
  <c r="G150" i="1"/>
  <c r="AG148" i="25"/>
  <c r="O148" i="25" s="1"/>
  <c r="AB148" i="24"/>
  <c r="AG148" i="8"/>
  <c r="O148" i="8" s="1"/>
  <c r="O148" i="22"/>
  <c r="AG148" i="14"/>
  <c r="P148" i="19"/>
  <c r="O148" i="19" s="1"/>
  <c r="AG148" i="17"/>
  <c r="O148" i="17" s="1"/>
  <c r="G146" i="1"/>
  <c r="AG144" i="25"/>
  <c r="O144" i="25" s="1"/>
  <c r="O144" i="22"/>
  <c r="AB144" i="24"/>
  <c r="AG144" i="8"/>
  <c r="O144" i="8" s="1"/>
  <c r="P144" i="19"/>
  <c r="O144" i="19" s="1"/>
  <c r="AG144" i="14"/>
  <c r="AG144" i="17"/>
  <c r="O144" i="17" s="1"/>
  <c r="G142" i="1"/>
  <c r="AG124" i="25"/>
  <c r="O124" i="25" s="1"/>
  <c r="AB124" i="24"/>
  <c r="O124" i="22"/>
  <c r="AG124" i="8"/>
  <c r="O124" i="8" s="1"/>
  <c r="AG124" i="14"/>
  <c r="P124" i="19"/>
  <c r="O124" i="19" s="1"/>
  <c r="AG124" i="17"/>
  <c r="O124" i="17" s="1"/>
  <c r="G122" i="1"/>
  <c r="AG116" i="25"/>
  <c r="O116" i="25" s="1"/>
  <c r="AB116" i="24"/>
  <c r="O116" i="22"/>
  <c r="AG116" i="8"/>
  <c r="O116" i="8" s="1"/>
  <c r="AG116" i="14"/>
  <c r="P116" i="19"/>
  <c r="O116" i="19" s="1"/>
  <c r="AG116" i="17"/>
  <c r="O116" i="17" s="1"/>
  <c r="G114" i="1"/>
  <c r="AG108" i="25"/>
  <c r="O108" i="25" s="1"/>
  <c r="AB108" i="24"/>
  <c r="O108" i="22"/>
  <c r="AG108" i="8"/>
  <c r="O108" i="8" s="1"/>
  <c r="AG108" i="14"/>
  <c r="P108" i="19"/>
  <c r="O108" i="19" s="1"/>
  <c r="AG108" i="17"/>
  <c r="O108" i="17" s="1"/>
  <c r="G106" i="1"/>
  <c r="AG104" i="25"/>
  <c r="O104" i="25" s="1"/>
  <c r="O104" i="22"/>
  <c r="AB104" i="24"/>
  <c r="AG104" i="8"/>
  <c r="O104" i="8" s="1"/>
  <c r="P104" i="19"/>
  <c r="O104" i="19" s="1"/>
  <c r="AG104" i="14"/>
  <c r="AG104" i="17"/>
  <c r="O104" i="17" s="1"/>
  <c r="G102" i="1"/>
  <c r="AF85" i="25"/>
  <c r="AF85" i="17"/>
  <c r="AF85" i="8"/>
  <c r="AG76" i="8"/>
  <c r="O76" i="8" s="1"/>
  <c r="L76" i="8" s="1"/>
  <c r="AG76" i="25"/>
  <c r="O76" i="25" s="1"/>
  <c r="AB76" i="24"/>
  <c r="O76" i="22"/>
  <c r="AG76" i="14"/>
  <c r="P76" i="19"/>
  <c r="O76" i="19" s="1"/>
  <c r="AG76" i="17"/>
  <c r="O76" i="17" s="1"/>
  <c r="L76" i="17" s="1"/>
  <c r="G74" i="1"/>
  <c r="AG72" i="8"/>
  <c r="O72" i="8" s="1"/>
  <c r="L72" i="8" s="1"/>
  <c r="AG72" i="25"/>
  <c r="O72" i="25" s="1"/>
  <c r="AB72" i="24"/>
  <c r="O72" i="22"/>
  <c r="P72" i="19"/>
  <c r="O72" i="19" s="1"/>
  <c r="AG72" i="14"/>
  <c r="AG72" i="17"/>
  <c r="O72" i="17" s="1"/>
  <c r="L72" i="17" s="1"/>
  <c r="G70" i="1"/>
  <c r="AF69" i="8"/>
  <c r="AF69" i="25"/>
  <c r="AF69" i="17"/>
  <c r="N69" i="17" s="1"/>
  <c r="M69" i="17" s="1"/>
  <c r="AG64" i="8"/>
  <c r="O64" i="8" s="1"/>
  <c r="L64" i="8" s="1"/>
  <c r="AG64" i="25"/>
  <c r="O64" i="25" s="1"/>
  <c r="AG157" i="25"/>
  <c r="O157" i="25" s="1"/>
  <c r="AB157" i="24"/>
  <c r="AB64" i="24"/>
  <c r="O157" i="22"/>
  <c r="O64" i="22"/>
  <c r="AG157" i="8"/>
  <c r="O157" i="8" s="1"/>
  <c r="AG157" i="14"/>
  <c r="P64" i="19"/>
  <c r="O64" i="19" s="1"/>
  <c r="AG64" i="14"/>
  <c r="P157" i="19"/>
  <c r="O157" i="19" s="1"/>
  <c r="AG157" i="17"/>
  <c r="O157" i="17" s="1"/>
  <c r="AG64" i="17"/>
  <c r="O64" i="17" s="1"/>
  <c r="L64" i="17" s="1"/>
  <c r="G62" i="1"/>
  <c r="AG60" i="8"/>
  <c r="O60" i="8" s="1"/>
  <c r="L60" i="8" s="1"/>
  <c r="AG60" i="25"/>
  <c r="O60" i="25" s="1"/>
  <c r="O60" i="22"/>
  <c r="AB60" i="24"/>
  <c r="AG60" i="14"/>
  <c r="P60" i="19"/>
  <c r="O60" i="19" s="1"/>
  <c r="AG60" i="17"/>
  <c r="O60" i="17" s="1"/>
  <c r="L60" i="17" s="1"/>
  <c r="G58" i="1"/>
  <c r="AF57" i="8"/>
  <c r="AF57" i="25"/>
  <c r="AF57" i="17"/>
  <c r="N57" i="17" s="1"/>
  <c r="M57" i="17" s="1"/>
  <c r="AG48" i="8"/>
  <c r="O48" i="8" s="1"/>
  <c r="L48" i="8" s="1"/>
  <c r="AG48" i="25"/>
  <c r="O48" i="25" s="1"/>
  <c r="AB48" i="24"/>
  <c r="O48" i="22"/>
  <c r="P48" i="19"/>
  <c r="O48" i="19" s="1"/>
  <c r="AG48" i="14"/>
  <c r="AG48" i="17"/>
  <c r="O48" i="17" s="1"/>
  <c r="L48" i="17" s="1"/>
  <c r="G46" i="1"/>
  <c r="AF45" i="8"/>
  <c r="AF45" i="25"/>
  <c r="AF45" i="17"/>
  <c r="N45" i="17" s="1"/>
  <c r="M45" i="17" s="1"/>
  <c r="AF41" i="8"/>
  <c r="AF41" i="25"/>
  <c r="AF41" i="17"/>
  <c r="N41" i="17" s="1"/>
  <c r="M41" i="17" s="1"/>
  <c r="AG36" i="25"/>
  <c r="O36" i="25" s="1"/>
  <c r="O36" i="22"/>
  <c r="AB36" i="24"/>
  <c r="AG36" i="8"/>
  <c r="O36" i="8" s="1"/>
  <c r="L36" i="8" s="1"/>
  <c r="AG36" i="14"/>
  <c r="P36" i="19"/>
  <c r="O36" i="19" s="1"/>
  <c r="AG36" i="17"/>
  <c r="O36" i="17" s="1"/>
  <c r="L36" i="17" s="1"/>
  <c r="G34" i="1"/>
  <c r="AF33" i="25"/>
  <c r="AF33" i="17"/>
  <c r="N33" i="17" s="1"/>
  <c r="M33" i="17" s="1"/>
  <c r="AF33" i="8"/>
  <c r="AF29" i="25"/>
  <c r="AF29" i="17"/>
  <c r="N29" i="17" s="1"/>
  <c r="M29" i="17" s="1"/>
  <c r="AF29" i="8"/>
  <c r="AG24" i="25"/>
  <c r="O24" i="25" s="1"/>
  <c r="AG89" i="25"/>
  <c r="O89" i="25" s="1"/>
  <c r="AB89" i="24"/>
  <c r="AB24" i="24"/>
  <c r="O24" i="22"/>
  <c r="AG24" i="8"/>
  <c r="O24" i="8" s="1"/>
  <c r="L24" i="8" s="1"/>
  <c r="AG89" i="8"/>
  <c r="O89" i="8" s="1"/>
  <c r="O89" i="22"/>
  <c r="AG89" i="14"/>
  <c r="P24" i="19"/>
  <c r="O24" i="19" s="1"/>
  <c r="AG24" i="14"/>
  <c r="P89" i="19"/>
  <c r="O89" i="19" s="1"/>
  <c r="AG89" i="17"/>
  <c r="O89" i="17" s="1"/>
  <c r="AG24" i="17"/>
  <c r="O24" i="17" s="1"/>
  <c r="L24" i="17" s="1"/>
  <c r="G22" i="1"/>
  <c r="AF21" i="25"/>
  <c r="AF21" i="17"/>
  <c r="N21" i="17" s="1"/>
  <c r="M21" i="17" s="1"/>
  <c r="AF21" i="8"/>
  <c r="AG88" i="25"/>
  <c r="O88" i="25" s="1"/>
  <c r="AG20" i="25"/>
  <c r="O20" i="25" s="1"/>
  <c r="O88" i="22"/>
  <c r="AB20" i="24"/>
  <c r="O20" i="22"/>
  <c r="AB88" i="24"/>
  <c r="AG88" i="8"/>
  <c r="O88" i="8" s="1"/>
  <c r="AG20" i="8"/>
  <c r="O20" i="8" s="1"/>
  <c r="L20" i="8" s="1"/>
  <c r="P88" i="19"/>
  <c r="O88" i="19" s="1"/>
  <c r="AG88" i="14"/>
  <c r="AG20" i="14"/>
  <c r="P20" i="19"/>
  <c r="O20" i="19" s="1"/>
  <c r="AG20" i="17"/>
  <c r="O20" i="17" s="1"/>
  <c r="L20" i="17" s="1"/>
  <c r="AG88" i="17"/>
  <c r="O88" i="17" s="1"/>
  <c r="G18" i="1"/>
  <c r="AG16" i="25"/>
  <c r="O16" i="25" s="1"/>
  <c r="AG87" i="25"/>
  <c r="O87" i="25" s="1"/>
  <c r="AB87" i="24"/>
  <c r="O87" i="22"/>
  <c r="AB16" i="24"/>
  <c r="AG16" i="8"/>
  <c r="O16" i="8" s="1"/>
  <c r="L16" i="8" s="1"/>
  <c r="AG87" i="8"/>
  <c r="O87" i="8" s="1"/>
  <c r="O16" i="22"/>
  <c r="P87" i="19"/>
  <c r="O87" i="19" s="1"/>
  <c r="P16" i="19"/>
  <c r="O16" i="19" s="1"/>
  <c r="AG16" i="14"/>
  <c r="AG87" i="14"/>
  <c r="AG16" i="17"/>
  <c r="O16" i="17" s="1"/>
  <c r="L16" i="17" s="1"/>
  <c r="AG87" i="17"/>
  <c r="O87" i="17" s="1"/>
  <c r="G14" i="1"/>
  <c r="AF9" i="25"/>
  <c r="AF9" i="17"/>
  <c r="N9" i="17" s="1"/>
  <c r="M9" i="17" s="1"/>
  <c r="AF9" i="8"/>
  <c r="AA283" i="24"/>
  <c r="N283" i="22"/>
  <c r="M283" i="22" s="1"/>
  <c r="AP283" i="18"/>
  <c r="Y283" i="18" s="1"/>
  <c r="AF283" i="14"/>
  <c r="AA275" i="24"/>
  <c r="N275" i="22"/>
  <c r="M275" i="22" s="1"/>
  <c r="AP275" i="18"/>
  <c r="Y275" i="18" s="1"/>
  <c r="AF275" i="14"/>
  <c r="AA271" i="24"/>
  <c r="N271" i="22"/>
  <c r="M271" i="22" s="1"/>
  <c r="AP271" i="18"/>
  <c r="Y271" i="18" s="1"/>
  <c r="AF271" i="14"/>
  <c r="AA267" i="24"/>
  <c r="N267" i="22"/>
  <c r="M267" i="22" s="1"/>
  <c r="AP267" i="18"/>
  <c r="Y267" i="18" s="1"/>
  <c r="AF267" i="14"/>
  <c r="N243" i="22"/>
  <c r="M243" i="22" s="1"/>
  <c r="AA243" i="24"/>
  <c r="AP243" i="18"/>
  <c r="Y243" i="18" s="1"/>
  <c r="AF243" i="14"/>
  <c r="AA239" i="24"/>
  <c r="N239" i="22"/>
  <c r="M239" i="22" s="1"/>
  <c r="AP239" i="18"/>
  <c r="Y239" i="18" s="1"/>
  <c r="AF239" i="14"/>
  <c r="AA223" i="24"/>
  <c r="N223" i="22"/>
  <c r="M223" i="22" s="1"/>
  <c r="AP223" i="18"/>
  <c r="Y223" i="18" s="1"/>
  <c r="AF223" i="14"/>
  <c r="AA219" i="24"/>
  <c r="N219" i="22"/>
  <c r="M219" i="22" s="1"/>
  <c r="AP219" i="18"/>
  <c r="Y219" i="18" s="1"/>
  <c r="AF219" i="14"/>
  <c r="N211" i="22"/>
  <c r="M211" i="22" s="1"/>
  <c r="AA211" i="24"/>
  <c r="AP211" i="18"/>
  <c r="Y211" i="18" s="1"/>
  <c r="AF211" i="14"/>
  <c r="AA207" i="24"/>
  <c r="N207" i="22"/>
  <c r="M207" i="22" s="1"/>
  <c r="AP207" i="18"/>
  <c r="Y207" i="18" s="1"/>
  <c r="AF207" i="14"/>
  <c r="AA199" i="24"/>
  <c r="N199" i="22"/>
  <c r="M199" i="22" s="1"/>
  <c r="AP199" i="18"/>
  <c r="Y199" i="18" s="1"/>
  <c r="AF199" i="14"/>
  <c r="N187" i="22"/>
  <c r="M187" i="22" s="1"/>
  <c r="AA187" i="24"/>
  <c r="AP187" i="18"/>
  <c r="Y187" i="18" s="1"/>
  <c r="AF187" i="14"/>
  <c r="AA167" i="24"/>
  <c r="N167" i="22"/>
  <c r="M167" i="22" s="1"/>
  <c r="AP167" i="18"/>
  <c r="Y167" i="18" s="1"/>
  <c r="AF167" i="14"/>
  <c r="AA163" i="24"/>
  <c r="N163" i="22"/>
  <c r="M163" i="22" s="1"/>
  <c r="AP163" i="18"/>
  <c r="Y163" i="18" s="1"/>
  <c r="AF163" i="14"/>
  <c r="AA143" i="24"/>
  <c r="N143" i="22"/>
  <c r="M143" i="22" s="1"/>
  <c r="AP143" i="18"/>
  <c r="Y143" i="18" s="1"/>
  <c r="AF143" i="14"/>
  <c r="AA127" i="24"/>
  <c r="N127" i="22"/>
  <c r="M127" i="22" s="1"/>
  <c r="AP127" i="18"/>
  <c r="Y127" i="18" s="1"/>
  <c r="AF127" i="14"/>
  <c r="AA123" i="24"/>
  <c r="N123" i="22"/>
  <c r="M123" i="22" s="1"/>
  <c r="AP123" i="18"/>
  <c r="Y123" i="18" s="1"/>
  <c r="AF123" i="14"/>
  <c r="N119" i="22"/>
  <c r="M119" i="22" s="1"/>
  <c r="AA119" i="24"/>
  <c r="AP119" i="18"/>
  <c r="Y119" i="18" s="1"/>
  <c r="AF119" i="14"/>
  <c r="AA115" i="24"/>
  <c r="N115" i="22"/>
  <c r="M115" i="22" s="1"/>
  <c r="AP115" i="18"/>
  <c r="Y115" i="18" s="1"/>
  <c r="AF115" i="14"/>
  <c r="AA111" i="24"/>
  <c r="N111" i="22"/>
  <c r="M111" i="22" s="1"/>
  <c r="AP111" i="18"/>
  <c r="Y111" i="18" s="1"/>
  <c r="AF111" i="14"/>
  <c r="N107" i="22"/>
  <c r="M107" i="22" s="1"/>
  <c r="AA107" i="24"/>
  <c r="AP107" i="18"/>
  <c r="Y107" i="18" s="1"/>
  <c r="AF107" i="14"/>
  <c r="AA103" i="24"/>
  <c r="N103" i="22"/>
  <c r="M103" i="22" s="1"/>
  <c r="AP103" i="18"/>
  <c r="Y103" i="18" s="1"/>
  <c r="AF103" i="14"/>
  <c r="AA174" i="24"/>
  <c r="AA99" i="24"/>
  <c r="N174" i="22"/>
  <c r="M174" i="22" s="1"/>
  <c r="N99" i="22"/>
  <c r="M99" i="22" s="1"/>
  <c r="AP99" i="18"/>
  <c r="Y99" i="18" s="1"/>
  <c r="AF174" i="14"/>
  <c r="AF99" i="14"/>
  <c r="AP174" i="18"/>
  <c r="Y174" i="18" s="1"/>
  <c r="AA95" i="24"/>
  <c r="N95" i="22"/>
  <c r="M95" i="22" s="1"/>
  <c r="AP95" i="18"/>
  <c r="Y95" i="18" s="1"/>
  <c r="AF95" i="14"/>
  <c r="AA91" i="24"/>
  <c r="N91" i="22"/>
  <c r="M91" i="22" s="1"/>
  <c r="AP91" i="18"/>
  <c r="Y91" i="18" s="1"/>
  <c r="AF91" i="14"/>
  <c r="Z84" i="24"/>
  <c r="AO84" i="18"/>
  <c r="X84" i="18" s="1"/>
  <c r="W84" i="18" s="1"/>
  <c r="AE84" i="14"/>
  <c r="N84" i="14" s="1"/>
  <c r="N83" i="22"/>
  <c r="M83" i="22" s="1"/>
  <c r="AA83" i="24"/>
  <c r="AF83" i="14"/>
  <c r="AP83" i="18"/>
  <c r="Y83" i="18" s="1"/>
  <c r="Z80" i="24"/>
  <c r="AO80" i="18"/>
  <c r="X80" i="18" s="1"/>
  <c r="W80" i="18" s="1"/>
  <c r="AE80" i="14"/>
  <c r="N80" i="14" s="1"/>
  <c r="M80" i="14" s="1"/>
  <c r="N79" i="22"/>
  <c r="M79" i="22" s="1"/>
  <c r="AA79" i="24"/>
  <c r="AF79" i="14"/>
  <c r="AP79" i="18"/>
  <c r="Y79" i="18" s="1"/>
  <c r="Z76" i="24"/>
  <c r="AO76" i="18"/>
  <c r="X76" i="18" s="1"/>
  <c r="W76" i="18" s="1"/>
  <c r="AE76" i="14"/>
  <c r="N76" i="14" s="1"/>
  <c r="M76" i="14" s="1"/>
  <c r="AA75" i="24"/>
  <c r="N75" i="22"/>
  <c r="M75" i="22" s="1"/>
  <c r="AF75" i="14"/>
  <c r="AP75" i="18"/>
  <c r="Y75" i="18" s="1"/>
  <c r="Z72" i="24"/>
  <c r="AO72" i="18"/>
  <c r="X72" i="18" s="1"/>
  <c r="W72" i="18" s="1"/>
  <c r="AE72" i="14"/>
  <c r="N72" i="14" s="1"/>
  <c r="M72" i="14" s="1"/>
  <c r="AA71" i="24"/>
  <c r="N71" i="22"/>
  <c r="M71" i="22" s="1"/>
  <c r="AF71" i="14"/>
  <c r="AP71" i="18"/>
  <c r="Y71" i="18" s="1"/>
  <c r="Z68" i="24"/>
  <c r="AO68" i="18"/>
  <c r="X68" i="18" s="1"/>
  <c r="W68" i="18" s="1"/>
  <c r="AE68" i="14"/>
  <c r="N68" i="14" s="1"/>
  <c r="M68" i="14" s="1"/>
  <c r="N67" i="22"/>
  <c r="M67" i="22" s="1"/>
  <c r="AA67" i="24"/>
  <c r="AF67" i="14"/>
  <c r="AP67" i="18"/>
  <c r="Y67" i="18" s="1"/>
  <c r="Z64" i="24"/>
  <c r="AO64" i="18"/>
  <c r="X64" i="18" s="1"/>
  <c r="W64" i="18" s="1"/>
  <c r="AE64" i="14"/>
  <c r="N64" i="14" s="1"/>
  <c r="M64" i="14" s="1"/>
  <c r="N63" i="22"/>
  <c r="M63" i="22" s="1"/>
  <c r="AA63" i="24"/>
  <c r="AF63" i="14"/>
  <c r="AP63" i="18"/>
  <c r="Y63" i="18" s="1"/>
  <c r="Z60" i="24"/>
  <c r="AO60" i="18"/>
  <c r="X60" i="18" s="1"/>
  <c r="W60" i="18" s="1"/>
  <c r="AE60" i="14"/>
  <c r="N60" i="14" s="1"/>
  <c r="M60" i="14" s="1"/>
  <c r="AA59" i="24"/>
  <c r="N59" i="22"/>
  <c r="M59" i="22" s="1"/>
  <c r="AF59" i="14"/>
  <c r="AP59" i="18"/>
  <c r="Y59" i="18" s="1"/>
  <c r="Z56" i="24"/>
  <c r="AO56" i="18"/>
  <c r="X56" i="18" s="1"/>
  <c r="W56" i="18" s="1"/>
  <c r="AE56" i="14"/>
  <c r="N56" i="14" s="1"/>
  <c r="M56" i="14" s="1"/>
  <c r="AA55" i="24"/>
  <c r="N55" i="22"/>
  <c r="M55" i="22" s="1"/>
  <c r="AF55" i="14"/>
  <c r="AP55" i="18"/>
  <c r="Y55" i="18" s="1"/>
  <c r="Z52" i="24"/>
  <c r="AO52" i="18"/>
  <c r="X52" i="18" s="1"/>
  <c r="W52" i="18" s="1"/>
  <c r="AE52" i="14"/>
  <c r="N52" i="14" s="1"/>
  <c r="M52" i="14" s="1"/>
  <c r="N51" i="22"/>
  <c r="M51" i="22" s="1"/>
  <c r="AA51" i="24"/>
  <c r="AF51" i="14"/>
  <c r="AP51" i="18"/>
  <c r="Y51" i="18" s="1"/>
  <c r="Z48" i="24"/>
  <c r="AO48" i="18"/>
  <c r="X48" i="18" s="1"/>
  <c r="W48" i="18" s="1"/>
  <c r="AE48" i="14"/>
  <c r="N48" i="14" s="1"/>
  <c r="M48" i="14" s="1"/>
  <c r="AA47" i="24"/>
  <c r="N47" i="22"/>
  <c r="M47" i="22" s="1"/>
  <c r="AF47" i="14"/>
  <c r="AP47" i="18"/>
  <c r="Y47" i="18" s="1"/>
  <c r="Z44" i="24"/>
  <c r="AO44" i="18"/>
  <c r="X44" i="18" s="1"/>
  <c r="W44" i="18" s="1"/>
  <c r="AE44" i="14"/>
  <c r="N44" i="14" s="1"/>
  <c r="M44" i="14" s="1"/>
  <c r="AA43" i="24"/>
  <c r="N43" i="22"/>
  <c r="M43" i="22" s="1"/>
  <c r="AF43" i="14"/>
  <c r="AP43" i="18"/>
  <c r="Y43" i="18" s="1"/>
  <c r="Z40" i="24"/>
  <c r="AO40" i="18"/>
  <c r="X40" i="18" s="1"/>
  <c r="W40" i="18" s="1"/>
  <c r="AE40" i="14"/>
  <c r="N40" i="14" s="1"/>
  <c r="M40" i="14" s="1"/>
  <c r="AA39" i="24"/>
  <c r="N39" i="22"/>
  <c r="M39" i="22" s="1"/>
  <c r="AP39" i="18"/>
  <c r="Y39" i="18" s="1"/>
  <c r="Z36" i="24"/>
  <c r="AO36" i="18"/>
  <c r="X36" i="18" s="1"/>
  <c r="W36" i="18" s="1"/>
  <c r="AE36" i="14"/>
  <c r="N36" i="14" s="1"/>
  <c r="M36" i="14" s="1"/>
  <c r="AA35" i="24"/>
  <c r="N35" i="22"/>
  <c r="M35" i="22" s="1"/>
  <c r="AP35" i="18"/>
  <c r="Y35" i="18" s="1"/>
  <c r="AF35" i="14"/>
  <c r="Z32" i="24"/>
  <c r="AO32" i="18"/>
  <c r="X32" i="18" s="1"/>
  <c r="W32" i="18" s="1"/>
  <c r="AE32" i="14"/>
  <c r="N32" i="14" s="1"/>
  <c r="M32" i="14" s="1"/>
  <c r="AA31" i="24"/>
  <c r="N31" i="22"/>
  <c r="M31" i="22" s="1"/>
  <c r="AF31" i="14"/>
  <c r="AP31" i="18"/>
  <c r="Y31" i="18" s="1"/>
  <c r="Z28" i="24"/>
  <c r="AO28" i="18"/>
  <c r="X28" i="18" s="1"/>
  <c r="W28" i="18" s="1"/>
  <c r="AE28" i="14"/>
  <c r="N28" i="14" s="1"/>
  <c r="M28" i="14" s="1"/>
  <c r="AA27" i="24"/>
  <c r="N27" i="22"/>
  <c r="M27" i="22" s="1"/>
  <c r="AF27" i="14"/>
  <c r="AP27" i="18"/>
  <c r="Y27" i="18" s="1"/>
  <c r="Z24" i="24"/>
  <c r="AO24" i="18"/>
  <c r="X24" i="18" s="1"/>
  <c r="W24" i="18" s="1"/>
  <c r="AE24" i="14"/>
  <c r="N24" i="14" s="1"/>
  <c r="M24" i="14" s="1"/>
  <c r="AA23" i="24"/>
  <c r="N23" i="22"/>
  <c r="M23" i="22" s="1"/>
  <c r="AF23" i="14"/>
  <c r="AP23" i="18"/>
  <c r="Y23" i="18" s="1"/>
  <c r="Z20" i="24"/>
  <c r="AO20" i="18"/>
  <c r="X20" i="18" s="1"/>
  <c r="W20" i="18" s="1"/>
  <c r="AE20" i="14"/>
  <c r="N20" i="14" s="1"/>
  <c r="M20" i="14" s="1"/>
  <c r="AA19" i="24"/>
  <c r="N19" i="22"/>
  <c r="M19" i="22" s="1"/>
  <c r="AF19" i="14"/>
  <c r="AP19" i="18"/>
  <c r="Y19" i="18" s="1"/>
  <c r="Z16" i="24"/>
  <c r="AO16" i="18"/>
  <c r="X16" i="18" s="1"/>
  <c r="W16" i="18" s="1"/>
  <c r="AE16" i="14"/>
  <c r="N16" i="14" s="1"/>
  <c r="M16" i="14" s="1"/>
  <c r="AA15" i="24"/>
  <c r="N15" i="22"/>
  <c r="M15" i="22" s="1"/>
  <c r="AF15" i="14"/>
  <c r="AP15" i="18"/>
  <c r="Y15" i="18" s="1"/>
  <c r="Z12" i="24"/>
  <c r="AO12" i="18"/>
  <c r="X12" i="18" s="1"/>
  <c r="W12" i="18" s="1"/>
  <c r="AE12" i="14"/>
  <c r="N12" i="14" s="1"/>
  <c r="M12" i="14" s="1"/>
  <c r="N11" i="22"/>
  <c r="M11" i="22" s="1"/>
  <c r="AA11" i="24"/>
  <c r="AF11" i="14"/>
  <c r="AP11" i="18"/>
  <c r="Y11" i="18" s="1"/>
  <c r="Z8" i="24"/>
  <c r="AO8" i="18"/>
  <c r="X8" i="18" s="1"/>
  <c r="W8" i="18" s="1"/>
  <c r="AE8" i="14"/>
  <c r="N8" i="14" s="1"/>
  <c r="M8" i="14" s="1"/>
  <c r="AA7" i="24"/>
  <c r="N7" i="22"/>
  <c r="M7" i="22" s="1"/>
  <c r="AF7" i="14"/>
  <c r="AP7" i="18"/>
  <c r="Y7" i="18" s="1"/>
  <c r="AG285" i="25"/>
  <c r="O285" i="25" s="1"/>
  <c r="AB285" i="24"/>
  <c r="O285" i="22"/>
  <c r="AG285" i="8"/>
  <c r="O285" i="8" s="1"/>
  <c r="AG285" i="14"/>
  <c r="P285" i="19"/>
  <c r="O285" i="19" s="1"/>
  <c r="AG285" i="17"/>
  <c r="O285" i="17" s="1"/>
  <c r="G283" i="1"/>
  <c r="AG281" i="25"/>
  <c r="O281" i="25" s="1"/>
  <c r="AB281" i="24"/>
  <c r="O281" i="22"/>
  <c r="AG281" i="8"/>
  <c r="O281" i="8" s="1"/>
  <c r="AG281" i="14"/>
  <c r="P281" i="19"/>
  <c r="O281" i="19" s="1"/>
  <c r="AG281" i="17"/>
  <c r="O281" i="17" s="1"/>
  <c r="G279" i="1"/>
  <c r="AG277" i="25"/>
  <c r="O277" i="25" s="1"/>
  <c r="AB277" i="24"/>
  <c r="O277" i="22"/>
  <c r="AG277" i="8"/>
  <c r="O277" i="8" s="1"/>
  <c r="AG277" i="14"/>
  <c r="P277" i="19"/>
  <c r="O277" i="19" s="1"/>
  <c r="AG277" i="17"/>
  <c r="O277" i="17" s="1"/>
  <c r="G275" i="1"/>
  <c r="AG273" i="25"/>
  <c r="O273" i="25" s="1"/>
  <c r="AB273" i="24"/>
  <c r="O273" i="22"/>
  <c r="AG273" i="8"/>
  <c r="O273" i="8" s="1"/>
  <c r="AG273" i="14"/>
  <c r="P273" i="19"/>
  <c r="O273" i="19" s="1"/>
  <c r="AG273" i="17"/>
  <c r="O273" i="17" s="1"/>
  <c r="G271" i="1"/>
  <c r="AG269" i="25"/>
  <c r="O269" i="25" s="1"/>
  <c r="AB269" i="24"/>
  <c r="O269" i="22"/>
  <c r="AG269" i="8"/>
  <c r="O269" i="8" s="1"/>
  <c r="AG269" i="14"/>
  <c r="P269" i="19"/>
  <c r="O269" i="19" s="1"/>
  <c r="AG269" i="17"/>
  <c r="O269" i="17" s="1"/>
  <c r="G267" i="1"/>
  <c r="AG265" i="25"/>
  <c r="O265" i="25" s="1"/>
  <c r="AB265" i="24"/>
  <c r="O265" i="22"/>
  <c r="AG265" i="8"/>
  <c r="O265" i="8" s="1"/>
  <c r="AG265" i="14"/>
  <c r="P265" i="19"/>
  <c r="O265" i="19" s="1"/>
  <c r="AG265" i="17"/>
  <c r="O265" i="17" s="1"/>
  <c r="G263" i="1"/>
  <c r="AG261" i="25"/>
  <c r="O261" i="25" s="1"/>
  <c r="AB261" i="24"/>
  <c r="O261" i="22"/>
  <c r="AG261" i="8"/>
  <c r="O261" i="8" s="1"/>
  <c r="AG261" i="14"/>
  <c r="P261" i="19"/>
  <c r="O261" i="19" s="1"/>
  <c r="AG261" i="17"/>
  <c r="O261" i="17" s="1"/>
  <c r="G259" i="1"/>
  <c r="AG257" i="25"/>
  <c r="O257" i="25" s="1"/>
  <c r="AB257" i="24"/>
  <c r="O257" i="22"/>
  <c r="AG257" i="8"/>
  <c r="O257" i="8" s="1"/>
  <c r="AG257" i="14"/>
  <c r="P257" i="19"/>
  <c r="O257" i="19" s="1"/>
  <c r="AG257" i="17"/>
  <c r="O257" i="17" s="1"/>
  <c r="G255" i="1"/>
  <c r="AG253" i="25"/>
  <c r="O253" i="25" s="1"/>
  <c r="AB253" i="24"/>
  <c r="O253" i="22"/>
  <c r="AG253" i="8"/>
  <c r="O253" i="8" s="1"/>
  <c r="AG253" i="14"/>
  <c r="P253" i="19"/>
  <c r="O253" i="19" s="1"/>
  <c r="AG253" i="17"/>
  <c r="O253" i="17" s="1"/>
  <c r="G251" i="1"/>
  <c r="AG249" i="25"/>
  <c r="O249" i="25" s="1"/>
  <c r="AB249" i="24"/>
  <c r="O249" i="22"/>
  <c r="AG249" i="8"/>
  <c r="O249" i="8" s="1"/>
  <c r="AG249" i="14"/>
  <c r="P249" i="19"/>
  <c r="O249" i="19" s="1"/>
  <c r="AG249" i="17"/>
  <c r="O249" i="17" s="1"/>
  <c r="G247" i="1"/>
  <c r="AG245" i="25"/>
  <c r="O245" i="25" s="1"/>
  <c r="AB245" i="24"/>
  <c r="O245" i="22"/>
  <c r="AG245" i="8"/>
  <c r="O245" i="8" s="1"/>
  <c r="AG245" i="14"/>
  <c r="P245" i="19"/>
  <c r="O245" i="19" s="1"/>
  <c r="AG245" i="17"/>
  <c r="O245" i="17" s="1"/>
  <c r="G243" i="1"/>
  <c r="AG241" i="25"/>
  <c r="O241" i="25" s="1"/>
  <c r="O241" i="22"/>
  <c r="AB241" i="24"/>
  <c r="AG241" i="8"/>
  <c r="O241" i="8" s="1"/>
  <c r="AG241" i="14"/>
  <c r="P241" i="19"/>
  <c r="O241" i="19" s="1"/>
  <c r="AG241" i="17"/>
  <c r="O241" i="17" s="1"/>
  <c r="G239" i="1"/>
  <c r="AG237" i="25"/>
  <c r="O237" i="25" s="1"/>
  <c r="AB237" i="24"/>
  <c r="O237" i="22"/>
  <c r="AG237" i="8"/>
  <c r="O237" i="8" s="1"/>
  <c r="AG237" i="14"/>
  <c r="P237" i="19"/>
  <c r="O237" i="19" s="1"/>
  <c r="AG237" i="17"/>
  <c r="O237" i="17" s="1"/>
  <c r="G235" i="1"/>
  <c r="AG233" i="25"/>
  <c r="O233" i="25" s="1"/>
  <c r="AB233" i="24"/>
  <c r="AG233" i="8"/>
  <c r="O233" i="8" s="1"/>
  <c r="O233" i="22"/>
  <c r="AG233" i="14"/>
  <c r="P233" i="19"/>
  <c r="O233" i="19" s="1"/>
  <c r="AG233" i="17"/>
  <c r="O233" i="17" s="1"/>
  <c r="G231" i="1"/>
  <c r="AG229" i="25"/>
  <c r="O229" i="25" s="1"/>
  <c r="AB229" i="24"/>
  <c r="O229" i="22"/>
  <c r="AG229" i="8"/>
  <c r="O229" i="8" s="1"/>
  <c r="AG229" i="14"/>
  <c r="P229" i="19"/>
  <c r="O229" i="19" s="1"/>
  <c r="AG229" i="17"/>
  <c r="O229" i="17" s="1"/>
  <c r="G227" i="1"/>
  <c r="AG225" i="25"/>
  <c r="O225" i="25" s="1"/>
  <c r="AB225" i="24"/>
  <c r="AG225" i="8"/>
  <c r="O225" i="8" s="1"/>
  <c r="O225" i="22"/>
  <c r="AG225" i="14"/>
  <c r="P225" i="19"/>
  <c r="O225" i="19" s="1"/>
  <c r="AG225" i="17"/>
  <c r="O225" i="17" s="1"/>
  <c r="G223" i="1"/>
  <c r="AG221" i="25"/>
  <c r="O221" i="25" s="1"/>
  <c r="O221" i="22"/>
  <c r="AB221" i="24"/>
  <c r="AG221" i="8"/>
  <c r="O221" i="8" s="1"/>
  <c r="AG221" i="14"/>
  <c r="P221" i="19"/>
  <c r="O221" i="19" s="1"/>
  <c r="AG221" i="17"/>
  <c r="O221" i="17" s="1"/>
  <c r="G219" i="1"/>
  <c r="AG217" i="25"/>
  <c r="O217" i="25" s="1"/>
  <c r="AB217" i="24"/>
  <c r="AG217" i="8"/>
  <c r="O217" i="8" s="1"/>
  <c r="O217" i="22"/>
  <c r="AG217" i="14"/>
  <c r="P217" i="19"/>
  <c r="O217" i="19" s="1"/>
  <c r="AG217" i="17"/>
  <c r="O217" i="17" s="1"/>
  <c r="G215" i="1"/>
  <c r="AG213" i="25"/>
  <c r="O213" i="25" s="1"/>
  <c r="AB213" i="24"/>
  <c r="O213" i="22"/>
  <c r="AG213" i="8"/>
  <c r="O213" i="8" s="1"/>
  <c r="AG213" i="14"/>
  <c r="P213" i="19"/>
  <c r="O213" i="19" s="1"/>
  <c r="AG213" i="17"/>
  <c r="O213" i="17" s="1"/>
  <c r="G211" i="1"/>
  <c r="AG209" i="25"/>
  <c r="O209" i="25" s="1"/>
  <c r="AB209" i="24"/>
  <c r="AG209" i="8"/>
  <c r="O209" i="8" s="1"/>
  <c r="O209" i="22"/>
  <c r="AG209" i="14"/>
  <c r="P209" i="19"/>
  <c r="O209" i="19" s="1"/>
  <c r="AG209" i="17"/>
  <c r="O209" i="17" s="1"/>
  <c r="G207" i="1"/>
  <c r="AG205" i="25"/>
  <c r="O205" i="25" s="1"/>
  <c r="O205" i="22"/>
  <c r="AB205" i="24"/>
  <c r="AG205" i="8"/>
  <c r="O205" i="8" s="1"/>
  <c r="AG205" i="14"/>
  <c r="P205" i="19"/>
  <c r="O205" i="19" s="1"/>
  <c r="AG205" i="17"/>
  <c r="O205" i="17" s="1"/>
  <c r="G203" i="1"/>
  <c r="AG201" i="25"/>
  <c r="O201" i="25" s="1"/>
  <c r="O201" i="22"/>
  <c r="AB201" i="24"/>
  <c r="AG201" i="8"/>
  <c r="O201" i="8" s="1"/>
  <c r="AG201" i="14"/>
  <c r="P201" i="19"/>
  <c r="O201" i="19" s="1"/>
  <c r="AG201" i="17"/>
  <c r="O201" i="17" s="1"/>
  <c r="G199" i="1"/>
  <c r="AG197" i="25"/>
  <c r="O197" i="25" s="1"/>
  <c r="O197" i="22"/>
  <c r="AB197" i="24"/>
  <c r="AG197" i="8"/>
  <c r="O197" i="8" s="1"/>
  <c r="AG197" i="14"/>
  <c r="P197" i="19"/>
  <c r="O197" i="19" s="1"/>
  <c r="AG197" i="17"/>
  <c r="O197" i="17" s="1"/>
  <c r="G195" i="1"/>
  <c r="AG193" i="25"/>
  <c r="O193" i="25" s="1"/>
  <c r="AB193" i="24"/>
  <c r="O193" i="22"/>
  <c r="AG193" i="8"/>
  <c r="O193" i="8" s="1"/>
  <c r="AG193" i="14"/>
  <c r="P193" i="19"/>
  <c r="O193" i="19" s="1"/>
  <c r="AG193" i="17"/>
  <c r="O193" i="17" s="1"/>
  <c r="G191" i="1"/>
  <c r="AG189" i="25"/>
  <c r="O189" i="25" s="1"/>
  <c r="AB189" i="24"/>
  <c r="AG189" i="8"/>
  <c r="O189" i="8" s="1"/>
  <c r="O189" i="22"/>
  <c r="AG189" i="14"/>
  <c r="P189" i="19"/>
  <c r="O189" i="19" s="1"/>
  <c r="AG189" i="17"/>
  <c r="O189" i="17" s="1"/>
  <c r="G187" i="1"/>
  <c r="AG185" i="25"/>
  <c r="O185" i="25" s="1"/>
  <c r="AB185" i="24"/>
  <c r="O185" i="22"/>
  <c r="AG185" i="8"/>
  <c r="O185" i="8" s="1"/>
  <c r="AG185" i="14"/>
  <c r="P185" i="19"/>
  <c r="O185" i="19" s="1"/>
  <c r="AG185" i="17"/>
  <c r="O185" i="17" s="1"/>
  <c r="G183" i="1"/>
  <c r="AG177" i="25"/>
  <c r="O177" i="25" s="1"/>
  <c r="AB177" i="24"/>
  <c r="O177" i="22"/>
  <c r="AG177" i="8"/>
  <c r="O177" i="8" s="1"/>
  <c r="AG177" i="14"/>
  <c r="P177" i="19"/>
  <c r="O177" i="19" s="1"/>
  <c r="AG177" i="17"/>
  <c r="O177" i="17" s="1"/>
  <c r="G175" i="1"/>
  <c r="AG169" i="25"/>
  <c r="O169" i="25" s="1"/>
  <c r="AB169" i="24"/>
  <c r="O169" i="22"/>
  <c r="AG169" i="8"/>
  <c r="O169" i="8" s="1"/>
  <c r="AG169" i="14"/>
  <c r="P169" i="19"/>
  <c r="O169" i="19" s="1"/>
  <c r="AG169" i="17"/>
  <c r="O169" i="17" s="1"/>
  <c r="G167" i="1"/>
  <c r="AG165" i="25"/>
  <c r="O165" i="25" s="1"/>
  <c r="AB165" i="24"/>
  <c r="AG165" i="8"/>
  <c r="O165" i="8" s="1"/>
  <c r="O165" i="22"/>
  <c r="AG165" i="14"/>
  <c r="P165" i="19"/>
  <c r="O165" i="19" s="1"/>
  <c r="AG165" i="17"/>
  <c r="O165" i="17" s="1"/>
  <c r="G163" i="1"/>
  <c r="AG161" i="25"/>
  <c r="O161" i="25" s="1"/>
  <c r="O161" i="22"/>
  <c r="AB161" i="24"/>
  <c r="AG161" i="8"/>
  <c r="O161" i="8" s="1"/>
  <c r="AG161" i="14"/>
  <c r="P161" i="19"/>
  <c r="O161" i="19" s="1"/>
  <c r="AG161" i="17"/>
  <c r="O161" i="17" s="1"/>
  <c r="G159" i="1"/>
  <c r="AG153" i="25"/>
  <c r="O153" i="25" s="1"/>
  <c r="AB153" i="24"/>
  <c r="O153" i="22"/>
  <c r="AG153" i="8"/>
  <c r="O153" i="8" s="1"/>
  <c r="AG153" i="14"/>
  <c r="P153" i="19"/>
  <c r="O153" i="19" s="1"/>
  <c r="AG153" i="17"/>
  <c r="O153" i="17" s="1"/>
  <c r="G151" i="1"/>
  <c r="AG149" i="25"/>
  <c r="O149" i="25" s="1"/>
  <c r="AB149" i="24"/>
  <c r="O149" i="22"/>
  <c r="AG149" i="8"/>
  <c r="O149" i="8" s="1"/>
  <c r="AG149" i="14"/>
  <c r="P149" i="19"/>
  <c r="O149" i="19" s="1"/>
  <c r="AG149" i="17"/>
  <c r="O149" i="17" s="1"/>
  <c r="G147" i="1"/>
  <c r="AG145" i="25"/>
  <c r="O145" i="25" s="1"/>
  <c r="AB145" i="24"/>
  <c r="O145" i="22"/>
  <c r="AG145" i="8"/>
  <c r="O145" i="8" s="1"/>
  <c r="AG145" i="14"/>
  <c r="P145" i="19"/>
  <c r="O145" i="19" s="1"/>
  <c r="AG145" i="17"/>
  <c r="O145" i="17" s="1"/>
  <c r="G143" i="1"/>
  <c r="AG141" i="25"/>
  <c r="O141" i="25" s="1"/>
  <c r="AB141" i="24"/>
  <c r="O141" i="22"/>
  <c r="AG141" i="8"/>
  <c r="O141" i="8" s="1"/>
  <c r="AG141" i="14"/>
  <c r="P141" i="19"/>
  <c r="O141" i="19" s="1"/>
  <c r="AG141" i="17"/>
  <c r="O141" i="17" s="1"/>
  <c r="G139" i="1"/>
  <c r="AG137" i="25"/>
  <c r="O137" i="25" s="1"/>
  <c r="O137" i="22"/>
  <c r="AB137" i="24"/>
  <c r="AG137" i="8"/>
  <c r="O137" i="8" s="1"/>
  <c r="AG137" i="14"/>
  <c r="P137" i="19"/>
  <c r="O137" i="19" s="1"/>
  <c r="AG137" i="17"/>
  <c r="O137" i="17" s="1"/>
  <c r="G135" i="1"/>
  <c r="AG133" i="25"/>
  <c r="O133" i="25" s="1"/>
  <c r="AB133" i="24"/>
  <c r="O133" i="22"/>
  <c r="AG133" i="8"/>
  <c r="O133" i="8" s="1"/>
  <c r="AG133" i="14"/>
  <c r="P133" i="19"/>
  <c r="O133" i="19" s="1"/>
  <c r="AG133" i="17"/>
  <c r="O133" i="17" s="1"/>
  <c r="G131" i="1"/>
  <c r="AG129" i="25"/>
  <c r="O129" i="25" s="1"/>
  <c r="O129" i="22"/>
  <c r="AB129" i="24"/>
  <c r="AG129" i="8"/>
  <c r="O129" i="8" s="1"/>
  <c r="AG129" i="14"/>
  <c r="P129" i="19"/>
  <c r="O129" i="19" s="1"/>
  <c r="AG129" i="17"/>
  <c r="O129" i="17" s="1"/>
  <c r="G127" i="1"/>
  <c r="AG125" i="25"/>
  <c r="O125" i="25" s="1"/>
  <c r="AB125" i="24"/>
  <c r="O125" i="22"/>
  <c r="AG125" i="8"/>
  <c r="O125" i="8" s="1"/>
  <c r="AG125" i="14"/>
  <c r="P125" i="19"/>
  <c r="O125" i="19" s="1"/>
  <c r="AG125" i="17"/>
  <c r="O125" i="17" s="1"/>
  <c r="G123" i="1"/>
  <c r="AG121" i="25"/>
  <c r="O121" i="25" s="1"/>
  <c r="O121" i="22"/>
  <c r="AB121" i="24"/>
  <c r="AG121" i="8"/>
  <c r="O121" i="8" s="1"/>
  <c r="AG121" i="14"/>
  <c r="P121" i="19"/>
  <c r="O121" i="19" s="1"/>
  <c r="AG121" i="17"/>
  <c r="O121" i="17" s="1"/>
  <c r="G119" i="1"/>
  <c r="AG117" i="25"/>
  <c r="O117" i="25" s="1"/>
  <c r="AB117" i="24"/>
  <c r="AG117" i="8"/>
  <c r="O117" i="8" s="1"/>
  <c r="O117" i="22"/>
  <c r="AG117" i="14"/>
  <c r="P117" i="19"/>
  <c r="O117" i="19" s="1"/>
  <c r="AG117" i="17"/>
  <c r="O117" i="17" s="1"/>
  <c r="G115" i="1"/>
  <c r="AG113" i="25"/>
  <c r="O113" i="25" s="1"/>
  <c r="AB113" i="24"/>
  <c r="O113" i="22"/>
  <c r="AG113" i="8"/>
  <c r="O113" i="8" s="1"/>
  <c r="AG113" i="14"/>
  <c r="P113" i="19"/>
  <c r="O113" i="19" s="1"/>
  <c r="AG113" i="17"/>
  <c r="O113" i="17" s="1"/>
  <c r="G111" i="1"/>
  <c r="AG109" i="25"/>
  <c r="O109" i="25" s="1"/>
  <c r="AB109" i="24"/>
  <c r="AG109" i="8"/>
  <c r="O109" i="8" s="1"/>
  <c r="O109" i="22"/>
  <c r="AG109" i="14"/>
  <c r="P109" i="19"/>
  <c r="O109" i="19" s="1"/>
  <c r="AG109" i="17"/>
  <c r="O109" i="17" s="1"/>
  <c r="G107" i="1"/>
  <c r="AG105" i="25"/>
  <c r="O105" i="25" s="1"/>
  <c r="O105" i="22"/>
  <c r="AB105" i="24"/>
  <c r="AG105" i="8"/>
  <c r="O105" i="8" s="1"/>
  <c r="AG105" i="14"/>
  <c r="P105" i="19"/>
  <c r="O105" i="19" s="1"/>
  <c r="AG105" i="17"/>
  <c r="O105" i="17" s="1"/>
  <c r="G103" i="1"/>
  <c r="AG101" i="25"/>
  <c r="O101" i="25" s="1"/>
  <c r="O101" i="22"/>
  <c r="AB101" i="24"/>
  <c r="AG101" i="8"/>
  <c r="O101" i="8" s="1"/>
  <c r="AG101" i="14"/>
  <c r="P101" i="19"/>
  <c r="O101" i="19" s="1"/>
  <c r="AG101" i="17"/>
  <c r="O101" i="17" s="1"/>
  <c r="G99" i="1"/>
  <c r="AG97" i="25"/>
  <c r="O97" i="25" s="1"/>
  <c r="AG173" i="25"/>
  <c r="O173" i="25" s="1"/>
  <c r="AB173" i="24"/>
  <c r="AB97" i="24"/>
  <c r="O173" i="22"/>
  <c r="O97" i="22"/>
  <c r="AG173" i="8"/>
  <c r="O173" i="8" s="1"/>
  <c r="AG97" i="8"/>
  <c r="O97" i="8" s="1"/>
  <c r="AG173" i="14"/>
  <c r="AG97" i="14"/>
  <c r="P97" i="19"/>
  <c r="O97" i="19" s="1"/>
  <c r="P173" i="19"/>
  <c r="O173" i="19" s="1"/>
  <c r="AG97" i="17"/>
  <c r="O97" i="17" s="1"/>
  <c r="AG173" i="17"/>
  <c r="O173" i="17" s="1"/>
  <c r="G95" i="1"/>
  <c r="AG93" i="25"/>
  <c r="O93" i="25" s="1"/>
  <c r="AB93" i="24"/>
  <c r="O93" i="22"/>
  <c r="AG93" i="8"/>
  <c r="O93" i="8" s="1"/>
  <c r="AG93" i="14"/>
  <c r="P93" i="19"/>
  <c r="O93" i="19" s="1"/>
  <c r="AG93" i="17"/>
  <c r="O93" i="17" s="1"/>
  <c r="G91" i="1"/>
  <c r="AF86" i="25"/>
  <c r="AF86" i="17"/>
  <c r="AF86" i="8"/>
  <c r="AG85" i="25"/>
  <c r="O85" i="25" s="1"/>
  <c r="O85" i="22"/>
  <c r="AB85" i="24"/>
  <c r="P85" i="19"/>
  <c r="O85" i="19" s="1"/>
  <c r="AG85" i="8"/>
  <c r="O85" i="8" s="1"/>
  <c r="AG85" i="14"/>
  <c r="AG85" i="17"/>
  <c r="O85" i="17" s="1"/>
  <c r="G83" i="1"/>
  <c r="AF82" i="25"/>
  <c r="AF82" i="17"/>
  <c r="N82" i="17" s="1"/>
  <c r="M82" i="17" s="1"/>
  <c r="AF82" i="8"/>
  <c r="AG81" i="25"/>
  <c r="O81" i="25" s="1"/>
  <c r="AB81" i="24"/>
  <c r="O81" i="22"/>
  <c r="P81" i="19"/>
  <c r="O81" i="19" s="1"/>
  <c r="AG81" i="8"/>
  <c r="O81" i="8" s="1"/>
  <c r="L81" i="8" s="1"/>
  <c r="AG81" i="14"/>
  <c r="AG81" i="17"/>
  <c r="O81" i="17" s="1"/>
  <c r="L81" i="17" s="1"/>
  <c r="G79" i="1"/>
  <c r="AF78" i="25"/>
  <c r="AF78" i="17"/>
  <c r="N78" i="17" s="1"/>
  <c r="M78" i="17" s="1"/>
  <c r="AF78" i="8"/>
  <c r="AG77" i="25"/>
  <c r="O77" i="25" s="1"/>
  <c r="AB77" i="24"/>
  <c r="O77" i="22"/>
  <c r="P77" i="19"/>
  <c r="O77" i="19" s="1"/>
  <c r="AG77" i="8"/>
  <c r="O77" i="8" s="1"/>
  <c r="L77" i="8" s="1"/>
  <c r="AG77" i="14"/>
  <c r="AG77" i="17"/>
  <c r="O77" i="17" s="1"/>
  <c r="L77" i="17" s="1"/>
  <c r="G75" i="1"/>
  <c r="AF74" i="8"/>
  <c r="AF74" i="25"/>
  <c r="AF74" i="17"/>
  <c r="N74" i="17" s="1"/>
  <c r="M74" i="17" s="1"/>
  <c r="AG73" i="8"/>
  <c r="O73" i="8" s="1"/>
  <c r="L73" i="8" s="1"/>
  <c r="AG73" i="25"/>
  <c r="O73" i="25" s="1"/>
  <c r="AB73" i="24"/>
  <c r="O73" i="22"/>
  <c r="P73" i="19"/>
  <c r="O73" i="19" s="1"/>
  <c r="AG73" i="14"/>
  <c r="AG73" i="17"/>
  <c r="O73" i="17" s="1"/>
  <c r="L73" i="17" s="1"/>
  <c r="G71" i="1"/>
  <c r="AF70" i="8"/>
  <c r="AF70" i="25"/>
  <c r="AF70" i="17"/>
  <c r="N70" i="17" s="1"/>
  <c r="M70" i="17" s="1"/>
  <c r="AG69" i="8"/>
  <c r="O69" i="8" s="1"/>
  <c r="L69" i="8" s="1"/>
  <c r="AG69" i="25"/>
  <c r="O69" i="25" s="1"/>
  <c r="O69" i="22"/>
  <c r="AB69" i="24"/>
  <c r="P69" i="19"/>
  <c r="O69" i="19" s="1"/>
  <c r="AG69" i="14"/>
  <c r="AG69" i="17"/>
  <c r="O69" i="17" s="1"/>
  <c r="L69" i="17" s="1"/>
  <c r="G67" i="1"/>
  <c r="AF66" i="8"/>
  <c r="AF66" i="25"/>
  <c r="AF66" i="17"/>
  <c r="N66" i="17" s="1"/>
  <c r="M66" i="17" s="1"/>
  <c r="AG65" i="8"/>
  <c r="O65" i="8" s="1"/>
  <c r="L65" i="8" s="1"/>
  <c r="AG65" i="25"/>
  <c r="O65" i="25" s="1"/>
  <c r="AB65" i="24"/>
  <c r="O65" i="22"/>
  <c r="P65" i="19"/>
  <c r="O65" i="19" s="1"/>
  <c r="AG65" i="14"/>
  <c r="AG65" i="17"/>
  <c r="O65" i="17" s="1"/>
  <c r="L65" i="17" s="1"/>
  <c r="G63" i="1"/>
  <c r="AF62" i="8"/>
  <c r="AF62" i="25"/>
  <c r="AF62" i="17"/>
  <c r="N62" i="17" s="1"/>
  <c r="M62" i="17" s="1"/>
  <c r="AG61" i="8"/>
  <c r="O61" i="8" s="1"/>
  <c r="L61" i="8" s="1"/>
  <c r="AG61" i="25"/>
  <c r="O61" i="25" s="1"/>
  <c r="AB61" i="24"/>
  <c r="O61" i="22"/>
  <c r="P61" i="19"/>
  <c r="O61" i="19" s="1"/>
  <c r="AG61" i="14"/>
  <c r="AG61" i="17"/>
  <c r="O61" i="17" s="1"/>
  <c r="L61" i="17" s="1"/>
  <c r="G59" i="1"/>
  <c r="AF58" i="8"/>
  <c r="AF58" i="25"/>
  <c r="AF58" i="17"/>
  <c r="N58" i="17" s="1"/>
  <c r="M58" i="17" s="1"/>
  <c r="AG57" i="8"/>
  <c r="O57" i="8" s="1"/>
  <c r="L57" i="8" s="1"/>
  <c r="AG57" i="25"/>
  <c r="O57" i="25" s="1"/>
  <c r="AG151" i="25"/>
  <c r="O151" i="25" s="1"/>
  <c r="O151" i="22"/>
  <c r="AB151" i="24"/>
  <c r="AB57" i="24"/>
  <c r="P57" i="19"/>
  <c r="O57" i="19" s="1"/>
  <c r="O57" i="22"/>
  <c r="AG151" i="8"/>
  <c r="O151" i="8" s="1"/>
  <c r="AG57" i="14"/>
  <c r="P151" i="19"/>
  <c r="O151" i="19" s="1"/>
  <c r="AG151" i="14"/>
  <c r="AG57" i="17"/>
  <c r="O57" i="17" s="1"/>
  <c r="L57" i="17" s="1"/>
  <c r="AG151" i="17"/>
  <c r="O151" i="17" s="1"/>
  <c r="G55" i="1"/>
  <c r="AF54" i="8"/>
  <c r="AF54" i="25"/>
  <c r="AF54" i="17"/>
  <c r="N54" i="17" s="1"/>
  <c r="M54" i="17" s="1"/>
  <c r="AG53" i="8"/>
  <c r="O53" i="8" s="1"/>
  <c r="L53" i="8" s="1"/>
  <c r="AG53" i="25"/>
  <c r="O53" i="25" s="1"/>
  <c r="AB53" i="24"/>
  <c r="O53" i="22"/>
  <c r="P53" i="19"/>
  <c r="O53" i="19" s="1"/>
  <c r="AG53" i="14"/>
  <c r="AG53" i="17"/>
  <c r="O53" i="17" s="1"/>
  <c r="L53" i="17" s="1"/>
  <c r="G51" i="1"/>
  <c r="AF50" i="8"/>
  <c r="AF50" i="25"/>
  <c r="AF50" i="17"/>
  <c r="N50" i="17" s="1"/>
  <c r="M50" i="17" s="1"/>
  <c r="AG49" i="8"/>
  <c r="O49" i="8" s="1"/>
  <c r="L49" i="8" s="1"/>
  <c r="AG49" i="25"/>
  <c r="O49" i="25" s="1"/>
  <c r="O49" i="22"/>
  <c r="AB49" i="24"/>
  <c r="P49" i="19"/>
  <c r="O49" i="19" s="1"/>
  <c r="AG49" i="14"/>
  <c r="AG49" i="17"/>
  <c r="O49" i="17" s="1"/>
  <c r="L49" i="17" s="1"/>
  <c r="G47" i="1"/>
  <c r="AF46" i="8"/>
  <c r="AF46" i="25"/>
  <c r="AF46" i="17"/>
  <c r="N46" i="17" s="1"/>
  <c r="M46" i="17" s="1"/>
  <c r="AG45" i="8"/>
  <c r="O45" i="8" s="1"/>
  <c r="L45" i="8" s="1"/>
  <c r="AG45" i="25"/>
  <c r="O45" i="25" s="1"/>
  <c r="AB45" i="24"/>
  <c r="P45" i="19"/>
  <c r="O45" i="19" s="1"/>
  <c r="O45" i="22"/>
  <c r="AG45" i="14"/>
  <c r="AG45" i="17"/>
  <c r="O45" i="17" s="1"/>
  <c r="L45" i="17" s="1"/>
  <c r="G43" i="1"/>
  <c r="AF42" i="8"/>
  <c r="AF42" i="25"/>
  <c r="AF42" i="17"/>
  <c r="N42" i="17" s="1"/>
  <c r="M42" i="17" s="1"/>
  <c r="AG41" i="8"/>
  <c r="O41" i="8" s="1"/>
  <c r="L41" i="8" s="1"/>
  <c r="AG41" i="25"/>
  <c r="O41" i="25" s="1"/>
  <c r="AB41" i="24"/>
  <c r="O41" i="22"/>
  <c r="P41" i="19"/>
  <c r="O41" i="19" s="1"/>
  <c r="AG41" i="14"/>
  <c r="AG41" i="17"/>
  <c r="O41" i="17" s="1"/>
  <c r="L41" i="17" s="1"/>
  <c r="G39" i="1"/>
  <c r="AF38" i="25"/>
  <c r="AF38" i="17"/>
  <c r="N38" i="17" s="1"/>
  <c r="M38" i="17" s="1"/>
  <c r="AF38" i="8"/>
  <c r="AG37" i="25"/>
  <c r="O37" i="25" s="1"/>
  <c r="AB37" i="24"/>
  <c r="O37" i="22"/>
  <c r="P37" i="19"/>
  <c r="O37" i="19" s="1"/>
  <c r="AG37" i="8"/>
  <c r="O37" i="8" s="1"/>
  <c r="L37" i="8" s="1"/>
  <c r="AG37" i="14"/>
  <c r="AG37" i="17"/>
  <c r="O37" i="17" s="1"/>
  <c r="L37" i="17" s="1"/>
  <c r="G35" i="1"/>
  <c r="AF34" i="25"/>
  <c r="AF34" i="17"/>
  <c r="N34" i="17" s="1"/>
  <c r="M34" i="17" s="1"/>
  <c r="AF34" i="8"/>
  <c r="AG33" i="25"/>
  <c r="O33" i="25" s="1"/>
  <c r="P33" i="19"/>
  <c r="O33" i="19" s="1"/>
  <c r="AB33" i="24"/>
  <c r="AG33" i="8"/>
  <c r="O33" i="8" s="1"/>
  <c r="L33" i="8" s="1"/>
  <c r="O33" i="22"/>
  <c r="AG33" i="14"/>
  <c r="AG33" i="17"/>
  <c r="O33" i="17" s="1"/>
  <c r="L33" i="17" s="1"/>
  <c r="G31" i="1"/>
  <c r="AF30" i="25"/>
  <c r="AF30" i="17"/>
  <c r="N30" i="17" s="1"/>
  <c r="M30" i="17" s="1"/>
  <c r="AF30" i="8"/>
  <c r="AG29" i="25"/>
  <c r="O29" i="25" s="1"/>
  <c r="AB29" i="24"/>
  <c r="O29" i="22"/>
  <c r="P29" i="19"/>
  <c r="O29" i="19" s="1"/>
  <c r="AG29" i="8"/>
  <c r="O29" i="8" s="1"/>
  <c r="L29" i="8" s="1"/>
  <c r="AG29" i="14"/>
  <c r="AG29" i="17"/>
  <c r="O29" i="17" s="1"/>
  <c r="L29" i="17" s="1"/>
  <c r="G27" i="1"/>
  <c r="AF26" i="25"/>
  <c r="AF26" i="17"/>
  <c r="N26" i="17" s="1"/>
  <c r="M26" i="17" s="1"/>
  <c r="AF26" i="8"/>
  <c r="AG25" i="25"/>
  <c r="O25" i="25" s="1"/>
  <c r="AB25" i="24"/>
  <c r="P25" i="19"/>
  <c r="O25" i="19" s="1"/>
  <c r="O25" i="22"/>
  <c r="AG25" i="8"/>
  <c r="O25" i="8" s="1"/>
  <c r="L25" i="8" s="1"/>
  <c r="AG25" i="14"/>
  <c r="AG25" i="17"/>
  <c r="O25" i="17" s="1"/>
  <c r="L25" i="17" s="1"/>
  <c r="G23" i="1"/>
  <c r="AF22" i="25"/>
  <c r="AF22" i="17"/>
  <c r="N22" i="17" s="1"/>
  <c r="M22" i="17" s="1"/>
  <c r="AF22" i="8"/>
  <c r="AG21" i="25"/>
  <c r="O21" i="25" s="1"/>
  <c r="AB21" i="24"/>
  <c r="O21" i="22"/>
  <c r="P21" i="19"/>
  <c r="O21" i="19" s="1"/>
  <c r="AG21" i="8"/>
  <c r="O21" i="8" s="1"/>
  <c r="L21" i="8" s="1"/>
  <c r="AG21" i="14"/>
  <c r="AG21" i="17"/>
  <c r="O21" i="17" s="1"/>
  <c r="L21" i="17" s="1"/>
  <c r="G19" i="1"/>
  <c r="AF18" i="25"/>
  <c r="AF18" i="17"/>
  <c r="N18" i="17" s="1"/>
  <c r="M18" i="17" s="1"/>
  <c r="AF18" i="8"/>
  <c r="AG17" i="25"/>
  <c r="O17" i="25" s="1"/>
  <c r="AB17" i="24"/>
  <c r="P17" i="19"/>
  <c r="O17" i="19" s="1"/>
  <c r="AG17" i="8"/>
  <c r="O17" i="8" s="1"/>
  <c r="L17" i="8" s="1"/>
  <c r="AG17" i="14"/>
  <c r="O17" i="22"/>
  <c r="AG17" i="17"/>
  <c r="O17" i="17" s="1"/>
  <c r="L17" i="17" s="1"/>
  <c r="G15" i="1"/>
  <c r="AF14" i="25"/>
  <c r="AF14" i="17"/>
  <c r="N14" i="17" s="1"/>
  <c r="M14" i="17" s="1"/>
  <c r="AF14" i="8"/>
  <c r="AG13" i="25"/>
  <c r="O13" i="25" s="1"/>
  <c r="O13" i="22"/>
  <c r="P13" i="19"/>
  <c r="O13" i="19" s="1"/>
  <c r="AG13" i="8"/>
  <c r="O13" i="8" s="1"/>
  <c r="L13" i="8" s="1"/>
  <c r="AB13" i="24"/>
  <c r="AG13" i="14"/>
  <c r="AG13" i="17"/>
  <c r="O13" i="17" s="1"/>
  <c r="L13" i="17" s="1"/>
  <c r="G11" i="1"/>
  <c r="AF10" i="25"/>
  <c r="AF10" i="17"/>
  <c r="N10" i="17" s="1"/>
  <c r="M10" i="17" s="1"/>
  <c r="AF10" i="8"/>
  <c r="AG9" i="25"/>
  <c r="O9" i="25" s="1"/>
  <c r="AB9" i="24"/>
  <c r="O9" i="22"/>
  <c r="P9" i="19"/>
  <c r="O9" i="19" s="1"/>
  <c r="AG9" i="8"/>
  <c r="O9" i="8" s="1"/>
  <c r="L9" i="8" s="1"/>
  <c r="AG9" i="14"/>
  <c r="AG9" i="17"/>
  <c r="O9" i="17" s="1"/>
  <c r="L9" i="17" s="1"/>
  <c r="G7" i="1"/>
  <c r="AF6" i="25"/>
  <c r="AF6" i="17"/>
  <c r="N6" i="17" s="1"/>
  <c r="M6" i="17" s="1"/>
  <c r="AF6" i="8"/>
  <c r="N282" i="22"/>
  <c r="M282" i="22" s="1"/>
  <c r="AA282" i="24"/>
  <c r="AF282" i="14"/>
  <c r="AP282" i="18"/>
  <c r="Y282" i="18" s="1"/>
  <c r="N278" i="22"/>
  <c r="M278" i="22" s="1"/>
  <c r="AA278" i="24"/>
  <c r="AF278" i="14"/>
  <c r="AP278" i="18"/>
  <c r="Y278" i="18" s="1"/>
  <c r="N214" i="22"/>
  <c r="M214" i="22" s="1"/>
  <c r="AA214" i="24"/>
  <c r="AF214" i="14"/>
  <c r="AP214" i="18"/>
  <c r="Y214" i="18" s="1"/>
  <c r="AA170" i="24"/>
  <c r="N170" i="22"/>
  <c r="M170" i="22" s="1"/>
  <c r="AF170" i="14"/>
  <c r="AP170" i="18"/>
  <c r="Y170" i="18" s="1"/>
  <c r="AA154" i="24"/>
  <c r="N154" i="22"/>
  <c r="M154" i="22" s="1"/>
  <c r="AF154" i="14"/>
  <c r="AP154" i="18"/>
  <c r="Y154" i="18" s="1"/>
  <c r="N146" i="22"/>
  <c r="M146" i="22" s="1"/>
  <c r="AA146" i="24"/>
  <c r="AF146" i="14"/>
  <c r="AP146" i="18"/>
  <c r="Y146" i="18" s="1"/>
  <c r="N134" i="22"/>
  <c r="M134" i="22" s="1"/>
  <c r="AA134" i="24"/>
  <c r="AF134" i="14"/>
  <c r="AP134" i="18"/>
  <c r="Y134" i="18" s="1"/>
  <c r="AA126" i="24"/>
  <c r="N126" i="22"/>
  <c r="M126" i="22" s="1"/>
  <c r="AF126" i="14"/>
  <c r="AP126" i="18"/>
  <c r="Y126" i="18" s="1"/>
  <c r="N102" i="22"/>
  <c r="M102" i="22" s="1"/>
  <c r="AA102" i="24"/>
  <c r="AF102" i="14"/>
  <c r="AP102" i="18"/>
  <c r="Y102" i="18" s="1"/>
  <c r="Z79" i="24"/>
  <c r="AO79" i="18"/>
  <c r="X79" i="18" s="1"/>
  <c r="W79" i="18" s="1"/>
  <c r="AE79" i="14"/>
  <c r="N79" i="14" s="1"/>
  <c r="M79" i="14" s="1"/>
  <c r="Z75" i="24"/>
  <c r="AO75" i="18"/>
  <c r="X75" i="18" s="1"/>
  <c r="W75" i="18" s="1"/>
  <c r="AE75" i="14"/>
  <c r="N75" i="14" s="1"/>
  <c r="M75" i="14" s="1"/>
  <c r="Z71" i="24"/>
  <c r="AO71" i="18"/>
  <c r="X71" i="18" s="1"/>
  <c r="W71" i="18" s="1"/>
  <c r="AE71" i="14"/>
  <c r="N71" i="14" s="1"/>
  <c r="M71" i="14" s="1"/>
  <c r="N66" i="22"/>
  <c r="M66" i="22" s="1"/>
  <c r="AA66" i="24"/>
  <c r="AF66" i="14"/>
  <c r="AP66" i="18"/>
  <c r="Y66" i="18" s="1"/>
  <c r="AA58" i="24"/>
  <c r="N58" i="22"/>
  <c r="M58" i="22" s="1"/>
  <c r="AF58" i="14"/>
  <c r="AP58" i="18"/>
  <c r="Y58" i="18" s="1"/>
  <c r="AA54" i="24"/>
  <c r="N54" i="22"/>
  <c r="M54" i="22" s="1"/>
  <c r="AF54" i="14"/>
  <c r="AP54" i="18"/>
  <c r="Y54" i="18" s="1"/>
  <c r="Z47" i="24"/>
  <c r="AO47" i="18"/>
  <c r="X47" i="18" s="1"/>
  <c r="W47" i="18" s="1"/>
  <c r="AE47" i="14"/>
  <c r="N47" i="14" s="1"/>
  <c r="M47" i="14" s="1"/>
  <c r="Z43" i="24"/>
  <c r="AO43" i="18"/>
  <c r="X43" i="18" s="1"/>
  <c r="W43" i="18" s="1"/>
  <c r="AE43" i="14"/>
  <c r="N43" i="14" s="1"/>
  <c r="M43" i="14" s="1"/>
  <c r="Z31" i="24"/>
  <c r="AO31" i="18"/>
  <c r="X31" i="18" s="1"/>
  <c r="W31" i="18" s="1"/>
  <c r="AE31" i="14"/>
  <c r="N31" i="14" s="1"/>
  <c r="M31" i="14" s="1"/>
  <c r="AA14" i="24"/>
  <c r="N14" i="22"/>
  <c r="M14" i="22" s="1"/>
  <c r="AF14" i="14"/>
  <c r="AP14" i="18"/>
  <c r="Y14" i="18" s="1"/>
  <c r="AG284" i="25"/>
  <c r="O284" i="25" s="1"/>
  <c r="AB284" i="24"/>
  <c r="O284" i="22"/>
  <c r="AG284" i="8"/>
  <c r="O284" i="8" s="1"/>
  <c r="AG284" i="14"/>
  <c r="P284" i="19"/>
  <c r="O284" i="19" s="1"/>
  <c r="AG284" i="17"/>
  <c r="O284" i="17" s="1"/>
  <c r="G282" i="1"/>
  <c r="AG276" i="25"/>
  <c r="O276" i="25" s="1"/>
  <c r="AB276" i="24"/>
  <c r="O276" i="22"/>
  <c r="AG276" i="8"/>
  <c r="O276" i="8" s="1"/>
  <c r="AG276" i="14"/>
  <c r="P276" i="19"/>
  <c r="O276" i="19" s="1"/>
  <c r="AG276" i="17"/>
  <c r="O276" i="17" s="1"/>
  <c r="G274" i="1"/>
  <c r="AG236" i="25"/>
  <c r="O236" i="25" s="1"/>
  <c r="AB236" i="24"/>
  <c r="AG236" i="8"/>
  <c r="O236" i="8" s="1"/>
  <c r="O236" i="22"/>
  <c r="AG236" i="14"/>
  <c r="P236" i="19"/>
  <c r="O236" i="19" s="1"/>
  <c r="AG236" i="17"/>
  <c r="O236" i="17" s="1"/>
  <c r="G234" i="1"/>
  <c r="AG224" i="25"/>
  <c r="O224" i="25" s="1"/>
  <c r="O224" i="22"/>
  <c r="AB224" i="24"/>
  <c r="AG224" i="8"/>
  <c r="O224" i="8" s="1"/>
  <c r="P224" i="19"/>
  <c r="O224" i="19" s="1"/>
  <c r="AG224" i="14"/>
  <c r="AG224" i="17"/>
  <c r="O224" i="17" s="1"/>
  <c r="G222" i="1"/>
  <c r="AG208" i="25"/>
  <c r="O208" i="25" s="1"/>
  <c r="O208" i="22"/>
  <c r="AB208" i="24"/>
  <c r="AG208" i="8"/>
  <c r="O208" i="8" s="1"/>
  <c r="P208" i="19"/>
  <c r="O208" i="19" s="1"/>
  <c r="AG208" i="14"/>
  <c r="AG208" i="17"/>
  <c r="O208" i="17" s="1"/>
  <c r="G206" i="1"/>
  <c r="AG176" i="25"/>
  <c r="O176" i="25" s="1"/>
  <c r="AB176" i="24"/>
  <c r="O176" i="22"/>
  <c r="AG176" i="8"/>
  <c r="O176" i="8" s="1"/>
  <c r="P176" i="19"/>
  <c r="O176" i="19" s="1"/>
  <c r="AG176" i="14"/>
  <c r="AG176" i="17"/>
  <c r="O176" i="17" s="1"/>
  <c r="G174" i="1"/>
  <c r="AG164" i="25"/>
  <c r="O164" i="25" s="1"/>
  <c r="AB164" i="24"/>
  <c r="O164" i="22"/>
  <c r="AG164" i="8"/>
  <c r="O164" i="8" s="1"/>
  <c r="AG164" i="14"/>
  <c r="P164" i="19"/>
  <c r="O164" i="19" s="1"/>
  <c r="AG164" i="17"/>
  <c r="O164" i="17" s="1"/>
  <c r="G162" i="1"/>
  <c r="AG160" i="25"/>
  <c r="O160" i="25" s="1"/>
  <c r="AB160" i="24"/>
  <c r="O160" i="22"/>
  <c r="AG160" i="8"/>
  <c r="O160" i="8" s="1"/>
  <c r="P160" i="19"/>
  <c r="O160" i="19" s="1"/>
  <c r="AG160" i="14"/>
  <c r="AG160" i="17"/>
  <c r="O160" i="17" s="1"/>
  <c r="G158" i="1"/>
  <c r="AG140" i="25"/>
  <c r="O140" i="25" s="1"/>
  <c r="O140" i="22"/>
  <c r="AB140" i="24"/>
  <c r="AG140" i="8"/>
  <c r="O140" i="8" s="1"/>
  <c r="AG140" i="14"/>
  <c r="P140" i="19"/>
  <c r="O140" i="19" s="1"/>
  <c r="AG140" i="17"/>
  <c r="O140" i="17" s="1"/>
  <c r="G138" i="1"/>
  <c r="AG128" i="25"/>
  <c r="O128" i="25" s="1"/>
  <c r="AB128" i="24"/>
  <c r="O128" i="22"/>
  <c r="AG128" i="8"/>
  <c r="O128" i="8" s="1"/>
  <c r="P128" i="19"/>
  <c r="O128" i="19" s="1"/>
  <c r="AG128" i="14"/>
  <c r="AG128" i="17"/>
  <c r="O128" i="17" s="1"/>
  <c r="G126" i="1"/>
  <c r="AG100" i="25"/>
  <c r="O100" i="25" s="1"/>
  <c r="AB100" i="24"/>
  <c r="AG100" i="8"/>
  <c r="O100" i="8" s="1"/>
  <c r="O100" i="22"/>
  <c r="AG100" i="14"/>
  <c r="P100" i="19"/>
  <c r="O100" i="19" s="1"/>
  <c r="AG100" i="17"/>
  <c r="O100" i="17" s="1"/>
  <c r="G98" i="1"/>
  <c r="AG92" i="25"/>
  <c r="O92" i="25" s="1"/>
  <c r="AB92" i="24"/>
  <c r="O92" i="22"/>
  <c r="AG92" i="8"/>
  <c r="O92" i="8" s="1"/>
  <c r="AG92" i="14"/>
  <c r="P92" i="19"/>
  <c r="O92" i="19" s="1"/>
  <c r="AG92" i="17"/>
  <c r="O92" i="17" s="1"/>
  <c r="G90" i="1"/>
  <c r="AG84" i="25"/>
  <c r="O84" i="25" s="1"/>
  <c r="AB84" i="24"/>
  <c r="O84" i="22"/>
  <c r="AG84" i="8"/>
  <c r="O84" i="8" s="1"/>
  <c r="AG84" i="14"/>
  <c r="P84" i="19"/>
  <c r="O84" i="19" s="1"/>
  <c r="AG84" i="17"/>
  <c r="O84" i="17" s="1"/>
  <c r="G82" i="1"/>
  <c r="AF77" i="25"/>
  <c r="AF77" i="17"/>
  <c r="N77" i="17" s="1"/>
  <c r="M77" i="17" s="1"/>
  <c r="AF77" i="8"/>
  <c r="AF53" i="8"/>
  <c r="AF53" i="25"/>
  <c r="AF53" i="17"/>
  <c r="N53" i="17" s="1"/>
  <c r="M53" i="17" s="1"/>
  <c r="AF49" i="8"/>
  <c r="AF49" i="25"/>
  <c r="AF49" i="17"/>
  <c r="N49" i="17" s="1"/>
  <c r="M49" i="17" s="1"/>
  <c r="AG44" i="8"/>
  <c r="O44" i="8" s="1"/>
  <c r="L44" i="8" s="1"/>
  <c r="AG44" i="25"/>
  <c r="O44" i="25" s="1"/>
  <c r="AB44" i="24"/>
  <c r="O44" i="22"/>
  <c r="AG44" i="14"/>
  <c r="P44" i="19"/>
  <c r="O44" i="19" s="1"/>
  <c r="AG44" i="17"/>
  <c r="O44" i="17" s="1"/>
  <c r="L44" i="17" s="1"/>
  <c r="G42" i="1"/>
  <c r="AG40" i="8"/>
  <c r="O40" i="8" s="1"/>
  <c r="L40" i="8" s="1"/>
  <c r="AG40" i="25"/>
  <c r="O40" i="25" s="1"/>
  <c r="AB40" i="24"/>
  <c r="O40" i="22"/>
  <c r="P40" i="19"/>
  <c r="O40" i="19" s="1"/>
  <c r="AG40" i="14"/>
  <c r="AG40" i="17"/>
  <c r="O40" i="17" s="1"/>
  <c r="L40" i="17" s="1"/>
  <c r="G38" i="1"/>
  <c r="AF37" i="25"/>
  <c r="AF37" i="17"/>
  <c r="N37" i="17" s="1"/>
  <c r="M37" i="17" s="1"/>
  <c r="AF37" i="8"/>
  <c r="AG28" i="25"/>
  <c r="O28" i="25" s="1"/>
  <c r="O28" i="22"/>
  <c r="AB28" i="24"/>
  <c r="AG28" i="8"/>
  <c r="O28" i="8" s="1"/>
  <c r="L28" i="8" s="1"/>
  <c r="AG28" i="14"/>
  <c r="P28" i="19"/>
  <c r="O28" i="19" s="1"/>
  <c r="AG28" i="17"/>
  <c r="O28" i="17" s="1"/>
  <c r="L28" i="17" s="1"/>
  <c r="G26" i="1"/>
  <c r="AF25" i="25"/>
  <c r="AF25" i="17"/>
  <c r="N25" i="17" s="1"/>
  <c r="M25" i="17" s="1"/>
  <c r="AF25" i="8"/>
  <c r="AG12" i="25"/>
  <c r="O12" i="25" s="1"/>
  <c r="AB12" i="24"/>
  <c r="O12" i="22"/>
  <c r="AG12" i="8"/>
  <c r="O12" i="8" s="1"/>
  <c r="L12" i="8" s="1"/>
  <c r="AG12" i="14"/>
  <c r="P12" i="19"/>
  <c r="O12" i="19" s="1"/>
  <c r="AG12" i="17"/>
  <c r="O12" i="17" s="1"/>
  <c r="L12" i="17" s="1"/>
  <c r="G10" i="1"/>
  <c r="AA279" i="24"/>
  <c r="N279" i="22"/>
  <c r="M279" i="22" s="1"/>
  <c r="AP279" i="18"/>
  <c r="Y279" i="18" s="1"/>
  <c r="AF279" i="14"/>
  <c r="AA247" i="24"/>
  <c r="N247" i="22"/>
  <c r="M247" i="22" s="1"/>
  <c r="AP247" i="18"/>
  <c r="Y247" i="18" s="1"/>
  <c r="AF247" i="14"/>
  <c r="AA235" i="24"/>
  <c r="N235" i="22"/>
  <c r="M235" i="22" s="1"/>
  <c r="AP235" i="18"/>
  <c r="Y235" i="18" s="1"/>
  <c r="AF235" i="14"/>
  <c r="AA231" i="24"/>
  <c r="N231" i="22"/>
  <c r="M231" i="22" s="1"/>
  <c r="AP231" i="18"/>
  <c r="Y231" i="18" s="1"/>
  <c r="AF231" i="14"/>
  <c r="N179" i="22"/>
  <c r="M179" i="22" s="1"/>
  <c r="AA179" i="24"/>
  <c r="AP179" i="18"/>
  <c r="Y179" i="18" s="1"/>
  <c r="AF179" i="14"/>
  <c r="N155" i="22"/>
  <c r="M155" i="22" s="1"/>
  <c r="AA155" i="24"/>
  <c r="AP155" i="18"/>
  <c r="Y155" i="18" s="1"/>
  <c r="AF155" i="14"/>
  <c r="AA147" i="24"/>
  <c r="N147" i="22"/>
  <c r="M147" i="22" s="1"/>
  <c r="AP147" i="18"/>
  <c r="Y147" i="18" s="1"/>
  <c r="AF147" i="14"/>
  <c r="AA135" i="24"/>
  <c r="N135" i="22"/>
  <c r="M135" i="22" s="1"/>
  <c r="AP135" i="18"/>
  <c r="Y135" i="18" s="1"/>
  <c r="AF135" i="14"/>
  <c r="AA131" i="24"/>
  <c r="N131" i="22"/>
  <c r="M131" i="22" s="1"/>
  <c r="AP131" i="18"/>
  <c r="Y131" i="18" s="1"/>
  <c r="AF131" i="14"/>
  <c r="N280" i="22"/>
  <c r="M280" i="22" s="1"/>
  <c r="AA280" i="24"/>
  <c r="AP280" i="18"/>
  <c r="Y280" i="18" s="1"/>
  <c r="AF280" i="14"/>
  <c r="N272" i="22"/>
  <c r="M272" i="22" s="1"/>
  <c r="AA272" i="24"/>
  <c r="AP272" i="18"/>
  <c r="Y272" i="18" s="1"/>
  <c r="AF272" i="14"/>
  <c r="N268" i="22"/>
  <c r="M268" i="22" s="1"/>
  <c r="AA268" i="24"/>
  <c r="AP268" i="18"/>
  <c r="Y268" i="18" s="1"/>
  <c r="AF268" i="14"/>
  <c r="N260" i="22"/>
  <c r="M260" i="22" s="1"/>
  <c r="AA260" i="24"/>
  <c r="AP260" i="18"/>
  <c r="Y260" i="18" s="1"/>
  <c r="AF260" i="14"/>
  <c r="N256" i="22"/>
  <c r="M256" i="22" s="1"/>
  <c r="AA256" i="24"/>
  <c r="AP256" i="18"/>
  <c r="Y256" i="18" s="1"/>
  <c r="AF256" i="14"/>
  <c r="N248" i="22"/>
  <c r="M248" i="22" s="1"/>
  <c r="AA248" i="24"/>
  <c r="AP248" i="18"/>
  <c r="Y248" i="18" s="1"/>
  <c r="AF248" i="14"/>
  <c r="AA244" i="24"/>
  <c r="N244" i="22"/>
  <c r="M244" i="22" s="1"/>
  <c r="AP244" i="18"/>
  <c r="Y244" i="18" s="1"/>
  <c r="AF244" i="14"/>
  <c r="N212" i="22"/>
  <c r="M212" i="22" s="1"/>
  <c r="AA212" i="24"/>
  <c r="AP212" i="18"/>
  <c r="Y212" i="18" s="1"/>
  <c r="AF212" i="14"/>
  <c r="AA188" i="24"/>
  <c r="N188" i="22"/>
  <c r="M188" i="22" s="1"/>
  <c r="AP188" i="18"/>
  <c r="Y188" i="18" s="1"/>
  <c r="AF188" i="14"/>
  <c r="N176" i="22"/>
  <c r="M176" i="22" s="1"/>
  <c r="AA176" i="24"/>
  <c r="AP176" i="18"/>
  <c r="Y176" i="18" s="1"/>
  <c r="AF176" i="14"/>
  <c r="N168" i="22"/>
  <c r="M168" i="22" s="1"/>
  <c r="AA168" i="24"/>
  <c r="AP168" i="18"/>
  <c r="Y168" i="18" s="1"/>
  <c r="AF168" i="14"/>
  <c r="N148" i="22"/>
  <c r="M148" i="22" s="1"/>
  <c r="AA148" i="24"/>
  <c r="AP148" i="18"/>
  <c r="Y148" i="18" s="1"/>
  <c r="AF148" i="14"/>
  <c r="AA144" i="24"/>
  <c r="N144" i="22"/>
  <c r="M144" i="22" s="1"/>
  <c r="AP144" i="18"/>
  <c r="Y144" i="18" s="1"/>
  <c r="AF144" i="14"/>
  <c r="AA132" i="24"/>
  <c r="N132" i="22"/>
  <c r="M132" i="22" s="1"/>
  <c r="AP132" i="18"/>
  <c r="Y132" i="18" s="1"/>
  <c r="AF132" i="14"/>
  <c r="N128" i="22"/>
  <c r="M128" i="22" s="1"/>
  <c r="AA128" i="24"/>
  <c r="AP128" i="18"/>
  <c r="Y128" i="18" s="1"/>
  <c r="AF128" i="14"/>
  <c r="N116" i="22"/>
  <c r="M116" i="22" s="1"/>
  <c r="AA116" i="24"/>
  <c r="AP116" i="18"/>
  <c r="Y116" i="18" s="1"/>
  <c r="AF116" i="14"/>
  <c r="AA108" i="24"/>
  <c r="N108" i="22"/>
  <c r="M108" i="22" s="1"/>
  <c r="AP108" i="18"/>
  <c r="Y108" i="18" s="1"/>
  <c r="AF108" i="14"/>
  <c r="AA104" i="24"/>
  <c r="N104" i="22"/>
  <c r="M104" i="22" s="1"/>
  <c r="AP104" i="18"/>
  <c r="Y104" i="18" s="1"/>
  <c r="AF104" i="14"/>
  <c r="N92" i="22"/>
  <c r="M92" i="22" s="1"/>
  <c r="AA92" i="24"/>
  <c r="AP92" i="18"/>
  <c r="Y92" i="18" s="1"/>
  <c r="AF92" i="14"/>
  <c r="Z85" i="24"/>
  <c r="AO85" i="18"/>
  <c r="X85" i="18" s="1"/>
  <c r="W85" i="18" s="1"/>
  <c r="AE85" i="14"/>
  <c r="N85" i="14" s="1"/>
  <c r="Z81" i="24"/>
  <c r="AO81" i="18"/>
  <c r="X81" i="18" s="1"/>
  <c r="W81" i="18" s="1"/>
  <c r="AE81" i="14"/>
  <c r="N81" i="14" s="1"/>
  <c r="M81" i="14" s="1"/>
  <c r="AA76" i="24"/>
  <c r="J76" i="24" s="1"/>
  <c r="N76" i="22"/>
  <c r="M76" i="22" s="1"/>
  <c r="AP76" i="18"/>
  <c r="Y76" i="18" s="1"/>
  <c r="AF76" i="14"/>
  <c r="N72" i="22"/>
  <c r="M72" i="22" s="1"/>
  <c r="AA72" i="24"/>
  <c r="AP72" i="18"/>
  <c r="Y72" i="18" s="1"/>
  <c r="AF72" i="14"/>
  <c r="Z69" i="24"/>
  <c r="AO69" i="18"/>
  <c r="X69" i="18" s="1"/>
  <c r="W69" i="18" s="1"/>
  <c r="AE69" i="14"/>
  <c r="N69" i="14" s="1"/>
  <c r="M69" i="14" s="1"/>
  <c r="Z65" i="24"/>
  <c r="AO65" i="18"/>
  <c r="X65" i="18" s="1"/>
  <c r="W65" i="18" s="1"/>
  <c r="AE65" i="14"/>
  <c r="N65" i="14" s="1"/>
  <c r="M65" i="14" s="1"/>
  <c r="N64" i="22"/>
  <c r="M64" i="22" s="1"/>
  <c r="N157" i="22"/>
  <c r="M157" i="22" s="1"/>
  <c r="AA64" i="24"/>
  <c r="AA157" i="24"/>
  <c r="AP157" i="18"/>
  <c r="Y157" i="18" s="1"/>
  <c r="AP64" i="18"/>
  <c r="Y64" i="18" s="1"/>
  <c r="AF64" i="14"/>
  <c r="AF157" i="14"/>
  <c r="Z61" i="24"/>
  <c r="AO61" i="18"/>
  <c r="X61" i="18" s="1"/>
  <c r="W61" i="18" s="1"/>
  <c r="AE61" i="14"/>
  <c r="N61" i="14" s="1"/>
  <c r="M61" i="14" s="1"/>
  <c r="N60" i="22"/>
  <c r="M60" i="22" s="1"/>
  <c r="AA60" i="24"/>
  <c r="AP60" i="18"/>
  <c r="Y60" i="18" s="1"/>
  <c r="AF60" i="14"/>
  <c r="Z57" i="24"/>
  <c r="AO57" i="18"/>
  <c r="X57" i="18" s="1"/>
  <c r="W57" i="18" s="1"/>
  <c r="AE57" i="14"/>
  <c r="N57" i="14" s="1"/>
  <c r="M57" i="14" s="1"/>
  <c r="N56" i="22"/>
  <c r="M56" i="22" s="1"/>
  <c r="AA56" i="24"/>
  <c r="AP56" i="18"/>
  <c r="Y56" i="18" s="1"/>
  <c r="AF56" i="14"/>
  <c r="Z53" i="24"/>
  <c r="AO53" i="18"/>
  <c r="X53" i="18" s="1"/>
  <c r="W53" i="18" s="1"/>
  <c r="AE53" i="14"/>
  <c r="N53" i="14" s="1"/>
  <c r="M53" i="14" s="1"/>
  <c r="N52" i="22"/>
  <c r="M52" i="22" s="1"/>
  <c r="AA52" i="24"/>
  <c r="AP52" i="18"/>
  <c r="Y52" i="18" s="1"/>
  <c r="AF52" i="14"/>
  <c r="Z49" i="24"/>
  <c r="AO49" i="18"/>
  <c r="X49" i="18" s="1"/>
  <c r="W49" i="18" s="1"/>
  <c r="AE49" i="14"/>
  <c r="N49" i="14" s="1"/>
  <c r="M49" i="14" s="1"/>
  <c r="AA48" i="24"/>
  <c r="N48" i="22"/>
  <c r="M48" i="22" s="1"/>
  <c r="AP48" i="18"/>
  <c r="Y48" i="18" s="1"/>
  <c r="AF48" i="14"/>
  <c r="Z45" i="24"/>
  <c r="AO45" i="18"/>
  <c r="X45" i="18" s="1"/>
  <c r="W45" i="18" s="1"/>
  <c r="AE45" i="14"/>
  <c r="N45" i="14" s="1"/>
  <c r="M45" i="14" s="1"/>
  <c r="AA44" i="24"/>
  <c r="N44" i="22"/>
  <c r="M44" i="22" s="1"/>
  <c r="AP44" i="18"/>
  <c r="Y44" i="18" s="1"/>
  <c r="AF44" i="14"/>
  <c r="Z41" i="24"/>
  <c r="AO41" i="18"/>
  <c r="X41" i="18" s="1"/>
  <c r="W41" i="18" s="1"/>
  <c r="AE41" i="14"/>
  <c r="N41" i="14" s="1"/>
  <c r="M41" i="14" s="1"/>
  <c r="AA40" i="24"/>
  <c r="N40" i="22"/>
  <c r="M40" i="22" s="1"/>
  <c r="AF40" i="14"/>
  <c r="AP40" i="18"/>
  <c r="Y40" i="18" s="1"/>
  <c r="Z37" i="24"/>
  <c r="AO37" i="18"/>
  <c r="X37" i="18" s="1"/>
  <c r="W37" i="18" s="1"/>
  <c r="AE37" i="14"/>
  <c r="N37" i="14" s="1"/>
  <c r="M37" i="14" s="1"/>
  <c r="N36" i="22"/>
  <c r="M36" i="22" s="1"/>
  <c r="AA36" i="24"/>
  <c r="AF36" i="14"/>
  <c r="AP36" i="18"/>
  <c r="Y36" i="18" s="1"/>
  <c r="Z33" i="24"/>
  <c r="AO33" i="18"/>
  <c r="X33" i="18" s="1"/>
  <c r="W33" i="18" s="1"/>
  <c r="AE33" i="14"/>
  <c r="N33" i="14" s="1"/>
  <c r="M33" i="14" s="1"/>
  <c r="AA32" i="24"/>
  <c r="N32" i="22"/>
  <c r="M32" i="22" s="1"/>
  <c r="AF32" i="14"/>
  <c r="AP32" i="18"/>
  <c r="Y32" i="18" s="1"/>
  <c r="Z29" i="24"/>
  <c r="AO29" i="18"/>
  <c r="X29" i="18" s="1"/>
  <c r="W29" i="18" s="1"/>
  <c r="AE29" i="14"/>
  <c r="N29" i="14" s="1"/>
  <c r="M29" i="14" s="1"/>
  <c r="N28" i="22"/>
  <c r="M28" i="22" s="1"/>
  <c r="AA28" i="24"/>
  <c r="AP28" i="18"/>
  <c r="Y28" i="18" s="1"/>
  <c r="AF28" i="14"/>
  <c r="Z25" i="24"/>
  <c r="AO25" i="18"/>
  <c r="X25" i="18" s="1"/>
  <c r="W25" i="18" s="1"/>
  <c r="AE25" i="14"/>
  <c r="N25" i="14" s="1"/>
  <c r="M25" i="14" s="1"/>
  <c r="AA24" i="24"/>
  <c r="N24" i="22"/>
  <c r="M24" i="22" s="1"/>
  <c r="N89" i="22"/>
  <c r="M89" i="22" s="1"/>
  <c r="AA89" i="24"/>
  <c r="AP89" i="18"/>
  <c r="Y89" i="18" s="1"/>
  <c r="AP24" i="18"/>
  <c r="Y24" i="18" s="1"/>
  <c r="AF24" i="14"/>
  <c r="AF89" i="14"/>
  <c r="Z21" i="24"/>
  <c r="AO21" i="18"/>
  <c r="X21" i="18" s="1"/>
  <c r="W21" i="18" s="1"/>
  <c r="AE21" i="14"/>
  <c r="N21" i="14" s="1"/>
  <c r="M21" i="14" s="1"/>
  <c r="N20" i="22"/>
  <c r="M20" i="22" s="1"/>
  <c r="AA88" i="24"/>
  <c r="AA20" i="24"/>
  <c r="N88" i="22"/>
  <c r="M88" i="22" s="1"/>
  <c r="AP88" i="18"/>
  <c r="Y88" i="18" s="1"/>
  <c r="AP20" i="18"/>
  <c r="Y20" i="18" s="1"/>
  <c r="AF88" i="14"/>
  <c r="AF20" i="14"/>
  <c r="Z17" i="24"/>
  <c r="AO17" i="18"/>
  <c r="X17" i="18" s="1"/>
  <c r="W17" i="18" s="1"/>
  <c r="AE17" i="14"/>
  <c r="N17" i="14" s="1"/>
  <c r="M17" i="14" s="1"/>
  <c r="N16" i="22"/>
  <c r="M16" i="22" s="1"/>
  <c r="AA16" i="24"/>
  <c r="AA87" i="24"/>
  <c r="N87" i="22"/>
  <c r="M87" i="22" s="1"/>
  <c r="AP87" i="18"/>
  <c r="Y87" i="18" s="1"/>
  <c r="AF87" i="14"/>
  <c r="AP16" i="18"/>
  <c r="Y16" i="18" s="1"/>
  <c r="AF16" i="14"/>
  <c r="Z13" i="24"/>
  <c r="AO13" i="18"/>
  <c r="X13" i="18" s="1"/>
  <c r="W13" i="18" s="1"/>
  <c r="AE13" i="14"/>
  <c r="N13" i="14" s="1"/>
  <c r="M13" i="14" s="1"/>
  <c r="N12" i="22"/>
  <c r="M12" i="22" s="1"/>
  <c r="AA12" i="24"/>
  <c r="AP12" i="18"/>
  <c r="Y12" i="18" s="1"/>
  <c r="AF12" i="14"/>
  <c r="Z9" i="24"/>
  <c r="AO9" i="18"/>
  <c r="X9" i="18" s="1"/>
  <c r="W9" i="18" s="1"/>
  <c r="AE9" i="14"/>
  <c r="N9" i="14" s="1"/>
  <c r="M9" i="14" s="1"/>
  <c r="N8" i="22"/>
  <c r="M8" i="22" s="1"/>
  <c r="AA8" i="24"/>
  <c r="AP8" i="18"/>
  <c r="Y8" i="18" s="1"/>
  <c r="AF8" i="14"/>
  <c r="AG282" i="25"/>
  <c r="O282" i="25" s="1"/>
  <c r="AB282" i="24"/>
  <c r="O282" i="22"/>
  <c r="AG282" i="8"/>
  <c r="O282" i="8" s="1"/>
  <c r="P282" i="19"/>
  <c r="O282" i="19" s="1"/>
  <c r="AG282" i="14"/>
  <c r="AG282" i="17"/>
  <c r="O282" i="17" s="1"/>
  <c r="G280" i="1"/>
  <c r="AG278" i="25"/>
  <c r="O278" i="25" s="1"/>
  <c r="AB278" i="24"/>
  <c r="O278" i="22"/>
  <c r="AG278" i="8"/>
  <c r="O278" i="8" s="1"/>
  <c r="P278" i="19"/>
  <c r="O278" i="19" s="1"/>
  <c r="AG278" i="14"/>
  <c r="AG278" i="17"/>
  <c r="O278" i="17" s="1"/>
  <c r="G276" i="1"/>
  <c r="AG274" i="25"/>
  <c r="O274" i="25" s="1"/>
  <c r="AB274" i="24"/>
  <c r="O274" i="22"/>
  <c r="AG274" i="8"/>
  <c r="O274" i="8" s="1"/>
  <c r="P274" i="19"/>
  <c r="O274" i="19" s="1"/>
  <c r="AG274" i="14"/>
  <c r="AG274" i="17"/>
  <c r="O274" i="17" s="1"/>
  <c r="G272" i="1"/>
  <c r="AG270" i="25"/>
  <c r="O270" i="25" s="1"/>
  <c r="AB270" i="24"/>
  <c r="O270" i="22"/>
  <c r="AG270" i="8"/>
  <c r="O270" i="8" s="1"/>
  <c r="P270" i="19"/>
  <c r="O270" i="19" s="1"/>
  <c r="AG270" i="14"/>
  <c r="AG270" i="17"/>
  <c r="O270" i="17" s="1"/>
  <c r="G268" i="1"/>
  <c r="AG266" i="25"/>
  <c r="O266" i="25" s="1"/>
  <c r="AB266" i="24"/>
  <c r="O266" i="22"/>
  <c r="AG266" i="8"/>
  <c r="O266" i="8" s="1"/>
  <c r="P266" i="19"/>
  <c r="O266" i="19" s="1"/>
  <c r="AG266" i="14"/>
  <c r="AG266" i="17"/>
  <c r="O266" i="17" s="1"/>
  <c r="G264" i="1"/>
  <c r="AG262" i="25"/>
  <c r="O262" i="25" s="1"/>
  <c r="AB262" i="24"/>
  <c r="O262" i="22"/>
  <c r="AG262" i="8"/>
  <c r="O262" i="8" s="1"/>
  <c r="P262" i="19"/>
  <c r="O262" i="19" s="1"/>
  <c r="AG262" i="14"/>
  <c r="AG262" i="17"/>
  <c r="O262" i="17" s="1"/>
  <c r="G260" i="1"/>
  <c r="AG258" i="25"/>
  <c r="O258" i="25" s="1"/>
  <c r="AB258" i="24"/>
  <c r="O258" i="22"/>
  <c r="AG258" i="8"/>
  <c r="O258" i="8" s="1"/>
  <c r="P258" i="19"/>
  <c r="O258" i="19" s="1"/>
  <c r="AG258" i="14"/>
  <c r="AG258" i="17"/>
  <c r="O258" i="17" s="1"/>
  <c r="G256" i="1"/>
  <c r="AG254" i="25"/>
  <c r="O254" i="25" s="1"/>
  <c r="AB254" i="24"/>
  <c r="O254" i="22"/>
  <c r="AG254" i="8"/>
  <c r="O254" i="8" s="1"/>
  <c r="P254" i="19"/>
  <c r="O254" i="19" s="1"/>
  <c r="AG254" i="14"/>
  <c r="AG254" i="17"/>
  <c r="O254" i="17" s="1"/>
  <c r="G252" i="1"/>
  <c r="AG250" i="25"/>
  <c r="O250" i="25" s="1"/>
  <c r="O250" i="22"/>
  <c r="AB250" i="24"/>
  <c r="AG250" i="8"/>
  <c r="O250" i="8" s="1"/>
  <c r="P250" i="19"/>
  <c r="O250" i="19" s="1"/>
  <c r="AG250" i="14"/>
  <c r="AG250" i="17"/>
  <c r="O250" i="17" s="1"/>
  <c r="G248" i="1"/>
  <c r="AG246" i="25"/>
  <c r="O246" i="25" s="1"/>
  <c r="O246" i="22"/>
  <c r="AB246" i="24"/>
  <c r="AG246" i="8"/>
  <c r="O246" i="8" s="1"/>
  <c r="P246" i="19"/>
  <c r="O246" i="19" s="1"/>
  <c r="AG246" i="14"/>
  <c r="AG246" i="17"/>
  <c r="O246" i="17" s="1"/>
  <c r="G244" i="1"/>
  <c r="AG242" i="25"/>
  <c r="O242" i="25" s="1"/>
  <c r="O242" i="22"/>
  <c r="AB242" i="24"/>
  <c r="AG242" i="8"/>
  <c r="O242" i="8" s="1"/>
  <c r="P242" i="19"/>
  <c r="O242" i="19" s="1"/>
  <c r="AG242" i="14"/>
  <c r="AG242" i="17"/>
  <c r="O242" i="17" s="1"/>
  <c r="G240" i="1"/>
  <c r="AG238" i="25"/>
  <c r="O238" i="25" s="1"/>
  <c r="O238" i="22"/>
  <c r="AB238" i="24"/>
  <c r="AG238" i="8"/>
  <c r="O238" i="8" s="1"/>
  <c r="P238" i="19"/>
  <c r="O238" i="19" s="1"/>
  <c r="AG238" i="14"/>
  <c r="AG238" i="17"/>
  <c r="O238" i="17" s="1"/>
  <c r="G236" i="1"/>
  <c r="AG234" i="25"/>
  <c r="O234" i="25" s="1"/>
  <c r="O234" i="22"/>
  <c r="AB234" i="24"/>
  <c r="AG234" i="8"/>
  <c r="O234" i="8" s="1"/>
  <c r="P234" i="19"/>
  <c r="O234" i="19" s="1"/>
  <c r="AG234" i="14"/>
  <c r="AG234" i="17"/>
  <c r="O234" i="17" s="1"/>
  <c r="G232" i="1"/>
  <c r="AG230" i="25"/>
  <c r="O230" i="25" s="1"/>
  <c r="O230" i="22"/>
  <c r="AB230" i="24"/>
  <c r="AG230" i="8"/>
  <c r="O230" i="8" s="1"/>
  <c r="P230" i="19"/>
  <c r="O230" i="19" s="1"/>
  <c r="AG230" i="14"/>
  <c r="AG230" i="17"/>
  <c r="O230" i="17" s="1"/>
  <c r="G228" i="1"/>
  <c r="AG226" i="25"/>
  <c r="O226" i="25" s="1"/>
  <c r="O226" i="22"/>
  <c r="AB226" i="24"/>
  <c r="AG226" i="8"/>
  <c r="O226" i="8" s="1"/>
  <c r="P226" i="19"/>
  <c r="O226" i="19" s="1"/>
  <c r="AG226" i="14"/>
  <c r="AG226" i="17"/>
  <c r="O226" i="17" s="1"/>
  <c r="G224" i="1"/>
  <c r="AG222" i="25"/>
  <c r="O222" i="25" s="1"/>
  <c r="AB222" i="24"/>
  <c r="O222" i="22"/>
  <c r="AG222" i="8"/>
  <c r="O222" i="8" s="1"/>
  <c r="P222" i="19"/>
  <c r="O222" i="19" s="1"/>
  <c r="AG222" i="14"/>
  <c r="AG222" i="17"/>
  <c r="O222" i="17" s="1"/>
  <c r="G220" i="1"/>
  <c r="AG218" i="25"/>
  <c r="O218" i="25" s="1"/>
  <c r="AB218" i="24"/>
  <c r="AG218" i="8"/>
  <c r="O218" i="8" s="1"/>
  <c r="O218" i="22"/>
  <c r="P218" i="19"/>
  <c r="O218" i="19" s="1"/>
  <c r="AG218" i="14"/>
  <c r="AG218" i="17"/>
  <c r="O218" i="17" s="1"/>
  <c r="G216" i="1"/>
  <c r="AG214" i="25"/>
  <c r="O214" i="25" s="1"/>
  <c r="O214" i="22"/>
  <c r="AB214" i="24"/>
  <c r="AG214" i="8"/>
  <c r="O214" i="8" s="1"/>
  <c r="P214" i="19"/>
  <c r="O214" i="19" s="1"/>
  <c r="AG214" i="14"/>
  <c r="AG214" i="17"/>
  <c r="O214" i="17" s="1"/>
  <c r="G212" i="1"/>
  <c r="AG210" i="25"/>
  <c r="O210" i="25" s="1"/>
  <c r="O210" i="22"/>
  <c r="AB210" i="24"/>
  <c r="AG210" i="8"/>
  <c r="O210" i="8" s="1"/>
  <c r="P210" i="19"/>
  <c r="O210" i="19" s="1"/>
  <c r="AG210" i="14"/>
  <c r="AG210" i="17"/>
  <c r="O210" i="17" s="1"/>
  <c r="G208" i="1"/>
  <c r="AG206" i="25"/>
  <c r="O206" i="25" s="1"/>
  <c r="AB206" i="24"/>
  <c r="O206" i="22"/>
  <c r="AG206" i="8"/>
  <c r="O206" i="8" s="1"/>
  <c r="P206" i="19"/>
  <c r="O206" i="19" s="1"/>
  <c r="AG206" i="14"/>
  <c r="AG206" i="17"/>
  <c r="O206" i="17" s="1"/>
  <c r="G204" i="1"/>
  <c r="AG202" i="25"/>
  <c r="O202" i="25" s="1"/>
  <c r="AB202" i="24"/>
  <c r="AG202" i="8"/>
  <c r="O202" i="8" s="1"/>
  <c r="O202" i="22"/>
  <c r="P202" i="19"/>
  <c r="O202" i="19" s="1"/>
  <c r="AG202" i="14"/>
  <c r="AG202" i="17"/>
  <c r="O202" i="17" s="1"/>
  <c r="G200" i="1"/>
  <c r="AG198" i="25"/>
  <c r="O198" i="25" s="1"/>
  <c r="AB198" i="24"/>
  <c r="O198" i="22"/>
  <c r="AG198" i="8"/>
  <c r="O198" i="8" s="1"/>
  <c r="P198" i="19"/>
  <c r="O198" i="19" s="1"/>
  <c r="AG198" i="14"/>
  <c r="AG198" i="17"/>
  <c r="O198" i="17" s="1"/>
  <c r="G196" i="1"/>
  <c r="AG194" i="25"/>
  <c r="O194" i="25" s="1"/>
  <c r="O194" i="22"/>
  <c r="AB194" i="24"/>
  <c r="AG194" i="8"/>
  <c r="O194" i="8" s="1"/>
  <c r="P194" i="19"/>
  <c r="O194" i="19" s="1"/>
  <c r="AG194" i="14"/>
  <c r="AG194" i="17"/>
  <c r="O194" i="17" s="1"/>
  <c r="G192" i="1"/>
  <c r="AG190" i="25"/>
  <c r="O190" i="25" s="1"/>
  <c r="AB190" i="24"/>
  <c r="AG190" i="8"/>
  <c r="O190" i="8" s="1"/>
  <c r="O190" i="22"/>
  <c r="P190" i="19"/>
  <c r="O190" i="19" s="1"/>
  <c r="AG190" i="14"/>
  <c r="AG190" i="17"/>
  <c r="O190" i="17" s="1"/>
  <c r="G188" i="1"/>
  <c r="AG186" i="25"/>
  <c r="O186" i="25" s="1"/>
  <c r="AB186" i="24"/>
  <c r="O186" i="22"/>
  <c r="AG186" i="8"/>
  <c r="O186" i="8" s="1"/>
  <c r="P186" i="19"/>
  <c r="O186" i="19" s="1"/>
  <c r="AG186" i="14"/>
  <c r="AG186" i="17"/>
  <c r="O186" i="17" s="1"/>
  <c r="G184" i="1"/>
  <c r="AG182" i="25"/>
  <c r="O182" i="25" s="1"/>
  <c r="AB182" i="24"/>
  <c r="AG182" i="8"/>
  <c r="O182" i="8" s="1"/>
  <c r="O182" i="22"/>
  <c r="P182" i="19"/>
  <c r="O182" i="19" s="1"/>
  <c r="AG182" i="14"/>
  <c r="AG182" i="17"/>
  <c r="O182" i="17" s="1"/>
  <c r="G180" i="1"/>
  <c r="AG178" i="25"/>
  <c r="O178" i="25" s="1"/>
  <c r="O178" i="22"/>
  <c r="AB178" i="24"/>
  <c r="AG178" i="8"/>
  <c r="O178" i="8" s="1"/>
  <c r="P178" i="19"/>
  <c r="O178" i="19" s="1"/>
  <c r="AG178" i="14"/>
  <c r="AG178" i="17"/>
  <c r="O178" i="17" s="1"/>
  <c r="G176" i="1"/>
  <c r="G172" i="1"/>
  <c r="AG170" i="25"/>
  <c r="O170" i="25" s="1"/>
  <c r="AB170" i="24"/>
  <c r="AG170" i="8"/>
  <c r="O170" i="8" s="1"/>
  <c r="P170" i="19"/>
  <c r="O170" i="19" s="1"/>
  <c r="O170" i="22"/>
  <c r="AG170" i="14"/>
  <c r="AG170" i="17"/>
  <c r="O170" i="17" s="1"/>
  <c r="G168" i="1"/>
  <c r="AG166" i="25"/>
  <c r="O166" i="25" s="1"/>
  <c r="AB166" i="24"/>
  <c r="O166" i="22"/>
  <c r="AG166" i="8"/>
  <c r="O166" i="8" s="1"/>
  <c r="P166" i="19"/>
  <c r="O166" i="19" s="1"/>
  <c r="AG166" i="14"/>
  <c r="AG166" i="17"/>
  <c r="O166" i="17" s="1"/>
  <c r="G164" i="1"/>
  <c r="AG162" i="25"/>
  <c r="O162" i="25" s="1"/>
  <c r="AB162" i="24"/>
  <c r="AG162" i="8"/>
  <c r="O162" i="8" s="1"/>
  <c r="O162" i="22"/>
  <c r="P162" i="19"/>
  <c r="O162" i="19" s="1"/>
  <c r="AG162" i="14"/>
  <c r="AG162" i="17"/>
  <c r="O162" i="17" s="1"/>
  <c r="G160" i="1"/>
  <c r="AG158" i="25"/>
  <c r="O158" i="25" s="1"/>
  <c r="AG181" i="25"/>
  <c r="O181" i="25" s="1"/>
  <c r="AB181" i="24"/>
  <c r="AB158" i="24"/>
  <c r="AG158" i="8"/>
  <c r="O158" i="8" s="1"/>
  <c r="O158" i="22"/>
  <c r="AG181" i="8"/>
  <c r="O181" i="8" s="1"/>
  <c r="O181" i="22"/>
  <c r="P158" i="19"/>
  <c r="O158" i="19" s="1"/>
  <c r="AG181" i="14"/>
  <c r="P181" i="19"/>
  <c r="O181" i="19" s="1"/>
  <c r="AG158" i="14"/>
  <c r="AG181" i="17"/>
  <c r="O181" i="17" s="1"/>
  <c r="AG158" i="17"/>
  <c r="O158" i="17" s="1"/>
  <c r="G156" i="1"/>
  <c r="AG154" i="25"/>
  <c r="O154" i="25" s="1"/>
  <c r="AB154" i="24"/>
  <c r="O154" i="22"/>
  <c r="AG154" i="8"/>
  <c r="O154" i="8" s="1"/>
  <c r="P154" i="19"/>
  <c r="O154" i="19" s="1"/>
  <c r="AG154" i="14"/>
  <c r="AG154" i="17"/>
  <c r="O154" i="17" s="1"/>
  <c r="G152" i="1"/>
  <c r="AG150" i="25"/>
  <c r="O150" i="25" s="1"/>
  <c r="O150" i="22"/>
  <c r="AB150" i="24"/>
  <c r="AG150" i="8"/>
  <c r="O150" i="8" s="1"/>
  <c r="P150" i="19"/>
  <c r="O150" i="19" s="1"/>
  <c r="AG150" i="14"/>
  <c r="AG150" i="17"/>
  <c r="O150" i="17" s="1"/>
  <c r="G148" i="1"/>
  <c r="AG146" i="25"/>
  <c r="O146" i="25" s="1"/>
  <c r="AB146" i="24"/>
  <c r="AG146" i="8"/>
  <c r="O146" i="8" s="1"/>
  <c r="P146" i="19"/>
  <c r="O146" i="19" s="1"/>
  <c r="O146" i="22"/>
  <c r="AG146" i="14"/>
  <c r="AG146" i="17"/>
  <c r="O146" i="17" s="1"/>
  <c r="G144" i="1"/>
  <c r="AG142" i="25"/>
  <c r="O142" i="25" s="1"/>
  <c r="O142" i="22"/>
  <c r="AB142" i="24"/>
  <c r="AG142" i="8"/>
  <c r="O142" i="8" s="1"/>
  <c r="P142" i="19"/>
  <c r="O142" i="19" s="1"/>
  <c r="AG142" i="14"/>
  <c r="AG142" i="17"/>
  <c r="O142" i="17" s="1"/>
  <c r="G140" i="1"/>
  <c r="AG192" i="25"/>
  <c r="O192" i="25" s="1"/>
  <c r="AG138" i="25"/>
  <c r="O138" i="25" s="1"/>
  <c r="O192" i="22"/>
  <c r="AB192" i="24"/>
  <c r="AB138" i="24"/>
  <c r="AG192" i="8"/>
  <c r="O192" i="8" s="1"/>
  <c r="AG138" i="8"/>
  <c r="O138" i="8" s="1"/>
  <c r="O138" i="22"/>
  <c r="P138" i="19"/>
  <c r="O138" i="19" s="1"/>
  <c r="AG192" i="14"/>
  <c r="P192" i="19"/>
  <c r="O192" i="19" s="1"/>
  <c r="AG138" i="14"/>
  <c r="AG138" i="17"/>
  <c r="O138" i="17" s="1"/>
  <c r="AG192" i="17"/>
  <c r="O192" i="17" s="1"/>
  <c r="G136" i="1"/>
  <c r="AG134" i="25"/>
  <c r="O134" i="25" s="1"/>
  <c r="AB134" i="24"/>
  <c r="O134" i="22"/>
  <c r="AG134" i="8"/>
  <c r="O134" i="8" s="1"/>
  <c r="P134" i="19"/>
  <c r="O134" i="19" s="1"/>
  <c r="AG134" i="14"/>
  <c r="AG134" i="17"/>
  <c r="O134" i="17" s="1"/>
  <c r="G132" i="1"/>
  <c r="AG130" i="25"/>
  <c r="O130" i="25" s="1"/>
  <c r="O130" i="22"/>
  <c r="AB130" i="24"/>
  <c r="AG130" i="8"/>
  <c r="O130" i="8" s="1"/>
  <c r="P130" i="19"/>
  <c r="O130" i="19" s="1"/>
  <c r="AG130" i="14"/>
  <c r="AG130" i="17"/>
  <c r="O130" i="17" s="1"/>
  <c r="G128" i="1"/>
  <c r="AG126" i="25"/>
  <c r="O126" i="25" s="1"/>
  <c r="AB126" i="24"/>
  <c r="AG126" i="8"/>
  <c r="O126" i="8" s="1"/>
  <c r="O126" i="22"/>
  <c r="P126" i="19"/>
  <c r="O126" i="19" s="1"/>
  <c r="AG126" i="14"/>
  <c r="AG126" i="17"/>
  <c r="O126" i="17" s="1"/>
  <c r="G124" i="1"/>
  <c r="AG122" i="25"/>
  <c r="O122" i="25" s="1"/>
  <c r="O122" i="22"/>
  <c r="AB122" i="24"/>
  <c r="AG122" i="8"/>
  <c r="O122" i="8" s="1"/>
  <c r="P122" i="19"/>
  <c r="O122" i="19" s="1"/>
  <c r="AG122" i="14"/>
  <c r="AG122" i="17"/>
  <c r="O122" i="17" s="1"/>
  <c r="G120" i="1"/>
  <c r="AG118" i="25"/>
  <c r="O118" i="25" s="1"/>
  <c r="AB118" i="24"/>
  <c r="AG118" i="8"/>
  <c r="O118" i="8" s="1"/>
  <c r="O118" i="22"/>
  <c r="P118" i="19"/>
  <c r="O118" i="19" s="1"/>
  <c r="AG118" i="14"/>
  <c r="AG118" i="17"/>
  <c r="O118" i="17" s="1"/>
  <c r="G116" i="1"/>
  <c r="AG114" i="25"/>
  <c r="O114" i="25" s="1"/>
  <c r="AB114" i="24"/>
  <c r="AG114" i="8"/>
  <c r="O114" i="8" s="1"/>
  <c r="O114" i="22"/>
  <c r="P114" i="19"/>
  <c r="O114" i="19" s="1"/>
  <c r="AG114" i="14"/>
  <c r="AG114" i="17"/>
  <c r="O114" i="17" s="1"/>
  <c r="G112" i="1"/>
  <c r="AG110" i="25"/>
  <c r="O110" i="25" s="1"/>
  <c r="AB110" i="24"/>
  <c r="AG110" i="8"/>
  <c r="O110" i="8" s="1"/>
  <c r="O110" i="22"/>
  <c r="P110" i="19"/>
  <c r="O110" i="19" s="1"/>
  <c r="AG110" i="14"/>
  <c r="AG110" i="17"/>
  <c r="O110" i="17" s="1"/>
  <c r="G108" i="1"/>
  <c r="AG106" i="25"/>
  <c r="O106" i="25" s="1"/>
  <c r="AB106" i="24"/>
  <c r="O106" i="22"/>
  <c r="AG106" i="8"/>
  <c r="O106" i="8" s="1"/>
  <c r="P106" i="19"/>
  <c r="O106" i="19" s="1"/>
  <c r="AG106" i="14"/>
  <c r="AG106" i="17"/>
  <c r="O106" i="17" s="1"/>
  <c r="G104" i="1"/>
  <c r="AG102" i="25"/>
  <c r="O102" i="25" s="1"/>
  <c r="AB102" i="24"/>
  <c r="O102" i="22"/>
  <c r="AG102" i="8"/>
  <c r="O102" i="8" s="1"/>
  <c r="P102" i="19"/>
  <c r="O102" i="19" s="1"/>
  <c r="AG102" i="14"/>
  <c r="AG102" i="17"/>
  <c r="O102" i="17" s="1"/>
  <c r="G100" i="1"/>
  <c r="AG98" i="25"/>
  <c r="O98" i="25" s="1"/>
  <c r="AB98" i="24"/>
  <c r="O98" i="22"/>
  <c r="AG98" i="8"/>
  <c r="O98" i="8" s="1"/>
  <c r="P98" i="19"/>
  <c r="O98" i="19" s="1"/>
  <c r="AG98" i="14"/>
  <c r="AG98" i="17"/>
  <c r="O98" i="17" s="1"/>
  <c r="G96" i="1"/>
  <c r="AG94" i="25"/>
  <c r="O94" i="25" s="1"/>
  <c r="AB94" i="24"/>
  <c r="AG94" i="8"/>
  <c r="O94" i="8" s="1"/>
  <c r="O94" i="22"/>
  <c r="P94" i="19"/>
  <c r="O94" i="19" s="1"/>
  <c r="AG94" i="14"/>
  <c r="AG94" i="17"/>
  <c r="O94" i="17" s="1"/>
  <c r="G92" i="1"/>
  <c r="G88" i="1"/>
  <c r="AG86" i="25"/>
  <c r="O86" i="25" s="1"/>
  <c r="O86" i="22"/>
  <c r="AB86" i="24"/>
  <c r="AG86" i="8"/>
  <c r="O86" i="8" s="1"/>
  <c r="P86" i="19"/>
  <c r="O86" i="19" s="1"/>
  <c r="AG86" i="14"/>
  <c r="AG86" i="17"/>
  <c r="O86" i="17" s="1"/>
  <c r="G84" i="1"/>
  <c r="AF83" i="25"/>
  <c r="AF83" i="17"/>
  <c r="AF83" i="8"/>
  <c r="AG82" i="25"/>
  <c r="O82" i="25" s="1"/>
  <c r="AB82" i="24"/>
  <c r="O82" i="22"/>
  <c r="AG82" i="8"/>
  <c r="O82" i="8" s="1"/>
  <c r="L82" i="8" s="1"/>
  <c r="P82" i="19"/>
  <c r="O82" i="19" s="1"/>
  <c r="AG82" i="14"/>
  <c r="AG82" i="17"/>
  <c r="O82" i="17" s="1"/>
  <c r="L82" i="17" s="1"/>
  <c r="G80" i="1"/>
  <c r="AF79" i="25"/>
  <c r="AF79" i="17"/>
  <c r="N79" i="17" s="1"/>
  <c r="M79" i="17" s="1"/>
  <c r="AF79" i="8"/>
  <c r="AG78" i="25"/>
  <c r="O78" i="25" s="1"/>
  <c r="AB78" i="24"/>
  <c r="O78" i="22"/>
  <c r="AG78" i="8"/>
  <c r="O78" i="8" s="1"/>
  <c r="L78" i="8" s="1"/>
  <c r="P78" i="19"/>
  <c r="O78" i="19" s="1"/>
  <c r="AG78" i="14"/>
  <c r="AG78" i="17"/>
  <c r="O78" i="17" s="1"/>
  <c r="L78" i="17" s="1"/>
  <c r="G76" i="1"/>
  <c r="AF75" i="8"/>
  <c r="AF75" i="25"/>
  <c r="AF75" i="17"/>
  <c r="N75" i="17" s="1"/>
  <c r="M75" i="17" s="1"/>
  <c r="AG74" i="8"/>
  <c r="O74" i="8" s="1"/>
  <c r="L74" i="8" s="1"/>
  <c r="AG74" i="25"/>
  <c r="O74" i="25" s="1"/>
  <c r="AB74" i="24"/>
  <c r="O74" i="22"/>
  <c r="P74" i="19"/>
  <c r="O74" i="19" s="1"/>
  <c r="AG74" i="14"/>
  <c r="AG74" i="17"/>
  <c r="O74" i="17" s="1"/>
  <c r="L74" i="17" s="1"/>
  <c r="G72" i="1"/>
  <c r="AF71" i="8"/>
  <c r="AF71" i="25"/>
  <c r="AF71" i="17"/>
  <c r="N71" i="17" s="1"/>
  <c r="M71" i="17" s="1"/>
  <c r="AG70" i="8"/>
  <c r="O70" i="8" s="1"/>
  <c r="L70" i="8" s="1"/>
  <c r="AG70" i="25"/>
  <c r="O70" i="25" s="1"/>
  <c r="O70" i="22"/>
  <c r="AB70" i="24"/>
  <c r="P70" i="19"/>
  <c r="O70" i="19" s="1"/>
  <c r="AG70" i="14"/>
  <c r="AG70" i="17"/>
  <c r="O70" i="17" s="1"/>
  <c r="L70" i="17" s="1"/>
  <c r="G68" i="1"/>
  <c r="AF67" i="8"/>
  <c r="AF67" i="25"/>
  <c r="AF67" i="17"/>
  <c r="N67" i="17" s="1"/>
  <c r="M67" i="17" s="1"/>
  <c r="AG66" i="8"/>
  <c r="O66" i="8" s="1"/>
  <c r="L66" i="8" s="1"/>
  <c r="AG66" i="25"/>
  <c r="O66" i="25" s="1"/>
  <c r="AB66" i="24"/>
  <c r="O66" i="22"/>
  <c r="P66" i="19"/>
  <c r="O66" i="19" s="1"/>
  <c r="AG66" i="14"/>
  <c r="AG66" i="17"/>
  <c r="O66" i="17" s="1"/>
  <c r="L66" i="17" s="1"/>
  <c r="G64" i="1"/>
  <c r="AF63" i="8"/>
  <c r="AF63" i="25"/>
  <c r="AF63" i="17"/>
  <c r="N63" i="17" s="1"/>
  <c r="M63" i="17" s="1"/>
  <c r="AG62" i="8"/>
  <c r="O62" i="8" s="1"/>
  <c r="L62" i="8" s="1"/>
  <c r="AG62" i="25"/>
  <c r="O62" i="25" s="1"/>
  <c r="O62" i="22"/>
  <c r="AB62" i="24"/>
  <c r="P62" i="19"/>
  <c r="O62" i="19" s="1"/>
  <c r="AG62" i="14"/>
  <c r="AG62" i="17"/>
  <c r="O62" i="17" s="1"/>
  <c r="L62" i="17" s="1"/>
  <c r="G60" i="1"/>
  <c r="AF59" i="8"/>
  <c r="AF59" i="25"/>
  <c r="AF59" i="17"/>
  <c r="N59" i="17" s="1"/>
  <c r="M59" i="17" s="1"/>
  <c r="AG58" i="8"/>
  <c r="O58" i="8" s="1"/>
  <c r="L58" i="8" s="1"/>
  <c r="AG58" i="25"/>
  <c r="O58" i="25" s="1"/>
  <c r="O58" i="22"/>
  <c r="AB58" i="24"/>
  <c r="P58" i="19"/>
  <c r="O58" i="19" s="1"/>
  <c r="AG58" i="14"/>
  <c r="AG58" i="17"/>
  <c r="O58" i="17" s="1"/>
  <c r="L58" i="17" s="1"/>
  <c r="G56" i="1"/>
  <c r="AF55" i="8"/>
  <c r="AF55" i="25"/>
  <c r="AF55" i="17"/>
  <c r="N55" i="17" s="1"/>
  <c r="M55" i="17" s="1"/>
  <c r="AG54" i="8"/>
  <c r="O54" i="8" s="1"/>
  <c r="L54" i="8" s="1"/>
  <c r="AG54" i="25"/>
  <c r="O54" i="25" s="1"/>
  <c r="AB54" i="24"/>
  <c r="O54" i="22"/>
  <c r="P54" i="19"/>
  <c r="O54" i="19" s="1"/>
  <c r="AG54" i="14"/>
  <c r="AG54" i="17"/>
  <c r="O54" i="17" s="1"/>
  <c r="L54" i="17" s="1"/>
  <c r="G52" i="1"/>
  <c r="AF51" i="8"/>
  <c r="AF51" i="25"/>
  <c r="AF51" i="17"/>
  <c r="N51" i="17" s="1"/>
  <c r="M51" i="17" s="1"/>
  <c r="AG50" i="8"/>
  <c r="O50" i="8" s="1"/>
  <c r="L50" i="8" s="1"/>
  <c r="AG50" i="25"/>
  <c r="O50" i="25" s="1"/>
  <c r="O50" i="22"/>
  <c r="AB50" i="24"/>
  <c r="P50" i="19"/>
  <c r="O50" i="19" s="1"/>
  <c r="AG50" i="14"/>
  <c r="AG50" i="17"/>
  <c r="O50" i="17" s="1"/>
  <c r="L50" i="17" s="1"/>
  <c r="G48" i="1"/>
  <c r="AF47" i="8"/>
  <c r="AF47" i="25"/>
  <c r="AF47" i="17"/>
  <c r="N47" i="17" s="1"/>
  <c r="M47" i="17" s="1"/>
  <c r="AG46" i="8"/>
  <c r="O46" i="8" s="1"/>
  <c r="L46" i="8" s="1"/>
  <c r="AG46" i="25"/>
  <c r="O46" i="25" s="1"/>
  <c r="AB46" i="24"/>
  <c r="O46" i="22"/>
  <c r="P46" i="19"/>
  <c r="O46" i="19" s="1"/>
  <c r="AG46" i="14"/>
  <c r="AG46" i="17"/>
  <c r="O46" i="17" s="1"/>
  <c r="L46" i="17" s="1"/>
  <c r="G44" i="1"/>
  <c r="AF43" i="8"/>
  <c r="AF43" i="25"/>
  <c r="AF43" i="17"/>
  <c r="N43" i="17" s="1"/>
  <c r="M43" i="17" s="1"/>
  <c r="AG42" i="8"/>
  <c r="O42" i="8" s="1"/>
  <c r="L42" i="8" s="1"/>
  <c r="AG42" i="25"/>
  <c r="O42" i="25" s="1"/>
  <c r="AB42" i="24"/>
  <c r="O42" i="22"/>
  <c r="P42" i="19"/>
  <c r="O42" i="19" s="1"/>
  <c r="AG42" i="14"/>
  <c r="AG42" i="17"/>
  <c r="O42" i="17" s="1"/>
  <c r="L42" i="17" s="1"/>
  <c r="G40" i="1"/>
  <c r="AF39" i="8"/>
  <c r="AF39" i="25"/>
  <c r="AF39" i="17"/>
  <c r="N39" i="17" s="1"/>
  <c r="M39" i="17" s="1"/>
  <c r="AG38" i="25"/>
  <c r="O38" i="25" s="1"/>
  <c r="AB38" i="24"/>
  <c r="O38" i="22"/>
  <c r="AG38" i="8"/>
  <c r="O38" i="8" s="1"/>
  <c r="L38" i="8" s="1"/>
  <c r="P38" i="19"/>
  <c r="O38" i="19" s="1"/>
  <c r="AG38" i="14"/>
  <c r="AG38" i="17"/>
  <c r="O38" i="17" s="1"/>
  <c r="L38" i="17" s="1"/>
  <c r="G36" i="1"/>
  <c r="AF35" i="25"/>
  <c r="AF35" i="17"/>
  <c r="N35" i="17" s="1"/>
  <c r="M35" i="17" s="1"/>
  <c r="AF35" i="8"/>
  <c r="AG34" i="25"/>
  <c r="O34" i="25" s="1"/>
  <c r="AB34" i="24"/>
  <c r="AG34" i="8"/>
  <c r="O34" i="8" s="1"/>
  <c r="L34" i="8" s="1"/>
  <c r="O34" i="22"/>
  <c r="P34" i="19"/>
  <c r="O34" i="19" s="1"/>
  <c r="AG34" i="14"/>
  <c r="AG34" i="17"/>
  <c r="O34" i="17" s="1"/>
  <c r="L34" i="17" s="1"/>
  <c r="G32" i="1"/>
  <c r="AF31" i="25"/>
  <c r="AF31" i="17"/>
  <c r="N31" i="17" s="1"/>
  <c r="M31" i="17" s="1"/>
  <c r="AF31" i="8"/>
  <c r="AG30" i="25"/>
  <c r="O30" i="25" s="1"/>
  <c r="AB30" i="24"/>
  <c r="O30" i="22"/>
  <c r="AG30" i="8"/>
  <c r="O30" i="8" s="1"/>
  <c r="L30" i="8" s="1"/>
  <c r="P30" i="19"/>
  <c r="O30" i="19" s="1"/>
  <c r="AG30" i="14"/>
  <c r="AG30" i="17"/>
  <c r="O30" i="17" s="1"/>
  <c r="L30" i="17" s="1"/>
  <c r="G28" i="1"/>
  <c r="AF27" i="25"/>
  <c r="AF27" i="17"/>
  <c r="N27" i="17" s="1"/>
  <c r="M27" i="17" s="1"/>
  <c r="AF27" i="8"/>
  <c r="AG90" i="25"/>
  <c r="O90" i="25" s="1"/>
  <c r="AG26" i="25"/>
  <c r="O26" i="25" s="1"/>
  <c r="AB90" i="24"/>
  <c r="AB26" i="24"/>
  <c r="O26" i="22"/>
  <c r="AG90" i="8"/>
  <c r="O90" i="8" s="1"/>
  <c r="AG26" i="8"/>
  <c r="O26" i="8" s="1"/>
  <c r="L26" i="8" s="1"/>
  <c r="O90" i="22"/>
  <c r="P90" i="19"/>
  <c r="O90" i="19" s="1"/>
  <c r="P26" i="19"/>
  <c r="O26" i="19" s="1"/>
  <c r="AG90" i="14"/>
  <c r="AG26" i="14"/>
  <c r="AG90" i="17"/>
  <c r="O90" i="17" s="1"/>
  <c r="AG26" i="17"/>
  <c r="O26" i="17" s="1"/>
  <c r="L26" i="17" s="1"/>
  <c r="G24" i="1"/>
  <c r="AF23" i="25"/>
  <c r="AF23" i="17"/>
  <c r="N23" i="17" s="1"/>
  <c r="M23" i="17" s="1"/>
  <c r="AF23" i="8"/>
  <c r="AG22" i="25"/>
  <c r="O22" i="25" s="1"/>
  <c r="AB22" i="24"/>
  <c r="O22" i="22"/>
  <c r="AG22" i="8"/>
  <c r="O22" i="8" s="1"/>
  <c r="L22" i="8" s="1"/>
  <c r="P22" i="19"/>
  <c r="O22" i="19" s="1"/>
  <c r="AG22" i="14"/>
  <c r="AG22" i="17"/>
  <c r="O22" i="17" s="1"/>
  <c r="L22" i="17" s="1"/>
  <c r="G20" i="1"/>
  <c r="AF19" i="25"/>
  <c r="AF19" i="17"/>
  <c r="N19" i="17" s="1"/>
  <c r="M19" i="17" s="1"/>
  <c r="AF19" i="8"/>
  <c r="AG18" i="25"/>
  <c r="O18" i="25" s="1"/>
  <c r="AB18" i="24"/>
  <c r="AG18" i="8"/>
  <c r="O18" i="8" s="1"/>
  <c r="L18" i="8" s="1"/>
  <c r="O18" i="22"/>
  <c r="P18" i="19"/>
  <c r="O18" i="19" s="1"/>
  <c r="AG18" i="14"/>
  <c r="AG18" i="17"/>
  <c r="O18" i="17" s="1"/>
  <c r="L18" i="17" s="1"/>
  <c r="G16" i="1"/>
  <c r="AF15" i="25"/>
  <c r="AF15" i="17"/>
  <c r="N15" i="17" s="1"/>
  <c r="M15" i="17" s="1"/>
  <c r="AF15" i="8"/>
  <c r="AG14" i="25"/>
  <c r="O14" i="25" s="1"/>
  <c r="O14" i="22"/>
  <c r="AG14" i="8"/>
  <c r="O14" i="8" s="1"/>
  <c r="L14" i="8" s="1"/>
  <c r="AB14" i="24"/>
  <c r="P14" i="19"/>
  <c r="O14" i="19" s="1"/>
  <c r="AG14" i="14"/>
  <c r="AG14" i="17"/>
  <c r="O14" i="17" s="1"/>
  <c r="L14" i="17" s="1"/>
  <c r="G12" i="1"/>
  <c r="AF11" i="25"/>
  <c r="AF11" i="17"/>
  <c r="N11" i="17" s="1"/>
  <c r="M11" i="17" s="1"/>
  <c r="AF11" i="8"/>
  <c r="AG10" i="25"/>
  <c r="O10" i="25" s="1"/>
  <c r="AG10" i="8"/>
  <c r="O10" i="8" s="1"/>
  <c r="L10" i="8" s="1"/>
  <c r="AB10" i="24"/>
  <c r="O10" i="22"/>
  <c r="P10" i="19"/>
  <c r="O10" i="19" s="1"/>
  <c r="AG10" i="14"/>
  <c r="AG10" i="17"/>
  <c r="O10" i="17" s="1"/>
  <c r="L10" i="17" s="1"/>
  <c r="G8" i="1"/>
  <c r="AF7" i="25"/>
  <c r="AF7" i="17"/>
  <c r="N7" i="17" s="1"/>
  <c r="M7" i="17" s="1"/>
  <c r="AF7" i="8"/>
  <c r="AG6" i="25"/>
  <c r="O6" i="25" s="1"/>
  <c r="AB6" i="24"/>
  <c r="O6" i="22"/>
  <c r="AG6" i="8"/>
  <c r="O6" i="8" s="1"/>
  <c r="L6" i="8" s="1"/>
  <c r="P6" i="19"/>
  <c r="O6" i="19" s="1"/>
  <c r="AG6" i="14"/>
  <c r="AG6" i="17"/>
  <c r="O6" i="17" s="1"/>
  <c r="L6" i="17" s="1"/>
  <c r="G4" i="1"/>
  <c r="N274" i="22"/>
  <c r="M274" i="22" s="1"/>
  <c r="AA274" i="24"/>
  <c r="AF274" i="14"/>
  <c r="AP274" i="18"/>
  <c r="Y274" i="18" s="1"/>
  <c r="N266" i="22"/>
  <c r="M266" i="22" s="1"/>
  <c r="AA266" i="24"/>
  <c r="AF266" i="14"/>
  <c r="AP266" i="18"/>
  <c r="Y266" i="18" s="1"/>
  <c r="N258" i="22"/>
  <c r="M258" i="22" s="1"/>
  <c r="AA258" i="24"/>
  <c r="AF258" i="14"/>
  <c r="AP258" i="18"/>
  <c r="Y258" i="18" s="1"/>
  <c r="N254" i="22"/>
  <c r="M254" i="22" s="1"/>
  <c r="AA254" i="24"/>
  <c r="AF254" i="14"/>
  <c r="AP254" i="18"/>
  <c r="Y254" i="18" s="1"/>
  <c r="AA250" i="24"/>
  <c r="N250" i="22"/>
  <c r="M250" i="22" s="1"/>
  <c r="AF250" i="14"/>
  <c r="AP250" i="18"/>
  <c r="Y250" i="18" s="1"/>
  <c r="AA242" i="24"/>
  <c r="N242" i="22"/>
  <c r="M242" i="22" s="1"/>
  <c r="AF242" i="14"/>
  <c r="AP242" i="18"/>
  <c r="Y242" i="18" s="1"/>
  <c r="AA234" i="24"/>
  <c r="N234" i="22"/>
  <c r="M234" i="22" s="1"/>
  <c r="AF234" i="14"/>
  <c r="AP234" i="18"/>
  <c r="Y234" i="18" s="1"/>
  <c r="AA142" i="24"/>
  <c r="N142" i="22"/>
  <c r="M142" i="22" s="1"/>
  <c r="AF142" i="14"/>
  <c r="AP142" i="18"/>
  <c r="Y142" i="18" s="1"/>
  <c r="N130" i="22"/>
  <c r="M130" i="22" s="1"/>
  <c r="AA130" i="24"/>
  <c r="AF130" i="14"/>
  <c r="AP130" i="18"/>
  <c r="Y130" i="18" s="1"/>
  <c r="AA118" i="24"/>
  <c r="N118" i="22"/>
  <c r="M118" i="22" s="1"/>
  <c r="AF118" i="14"/>
  <c r="AP118" i="18"/>
  <c r="Y118" i="18" s="1"/>
  <c r="N106" i="22"/>
  <c r="M106" i="22" s="1"/>
  <c r="AA106" i="24"/>
  <c r="AF106" i="14"/>
  <c r="AP106" i="18"/>
  <c r="Y106" i="18" s="1"/>
  <c r="Z83" i="24"/>
  <c r="AO83" i="18"/>
  <c r="X83" i="18" s="1"/>
  <c r="W83" i="18" s="1"/>
  <c r="AE83" i="14"/>
  <c r="N83" i="14" s="1"/>
  <c r="AA78" i="24"/>
  <c r="N78" i="22"/>
  <c r="M78" i="22" s="1"/>
  <c r="AF78" i="14"/>
  <c r="AP78" i="18"/>
  <c r="Y78" i="18" s="1"/>
  <c r="Z63" i="24"/>
  <c r="AO63" i="18"/>
  <c r="X63" i="18" s="1"/>
  <c r="W63" i="18" s="1"/>
  <c r="AE63" i="14"/>
  <c r="N63" i="14" s="1"/>
  <c r="M63" i="14" s="1"/>
  <c r="Z59" i="24"/>
  <c r="AO59" i="18"/>
  <c r="X59" i="18" s="1"/>
  <c r="W59" i="18" s="1"/>
  <c r="AE59" i="14"/>
  <c r="N59" i="14" s="1"/>
  <c r="M59" i="14" s="1"/>
  <c r="Z51" i="24"/>
  <c r="AO51" i="18"/>
  <c r="X51" i="18" s="1"/>
  <c r="W51" i="18" s="1"/>
  <c r="AE51" i="14"/>
  <c r="N51" i="14" s="1"/>
  <c r="M51" i="14" s="1"/>
  <c r="N42" i="22"/>
  <c r="M42" i="22" s="1"/>
  <c r="AA42" i="24"/>
  <c r="AF42" i="14"/>
  <c r="AP42" i="18"/>
  <c r="Y42" i="18" s="1"/>
  <c r="Z39" i="24"/>
  <c r="AO39" i="18"/>
  <c r="X39" i="18" s="1"/>
  <c r="W39" i="18" s="1"/>
  <c r="N39" i="14"/>
  <c r="M39" i="14" s="1"/>
  <c r="AA38" i="24"/>
  <c r="N38" i="22"/>
  <c r="M38" i="22" s="1"/>
  <c r="AP38" i="18"/>
  <c r="Y38" i="18" s="1"/>
  <c r="AF38" i="14"/>
  <c r="Z27" i="24"/>
  <c r="AO27" i="18"/>
  <c r="X27" i="18" s="1"/>
  <c r="W27" i="18" s="1"/>
  <c r="AE27" i="14"/>
  <c r="N27" i="14" s="1"/>
  <c r="M27" i="14" s="1"/>
  <c r="AA90" i="24"/>
  <c r="AA26" i="24"/>
  <c r="N90" i="22"/>
  <c r="M90" i="22" s="1"/>
  <c r="N26" i="22"/>
  <c r="M26" i="22" s="1"/>
  <c r="AF90" i="14"/>
  <c r="AF26" i="14"/>
  <c r="AP26" i="18"/>
  <c r="Y26" i="18" s="1"/>
  <c r="AP90" i="18"/>
  <c r="Y90" i="18" s="1"/>
  <c r="N22" i="22"/>
  <c r="M22" i="22" s="1"/>
  <c r="AA22" i="24"/>
  <c r="AF22" i="14"/>
  <c r="AP22" i="18"/>
  <c r="Y22" i="18" s="1"/>
  <c r="Z15" i="24"/>
  <c r="AO15" i="18"/>
  <c r="X15" i="18" s="1"/>
  <c r="W15" i="18" s="1"/>
  <c r="AE15" i="14"/>
  <c r="N15" i="14" s="1"/>
  <c r="M15" i="14" s="1"/>
  <c r="Z11" i="24"/>
  <c r="AO11" i="18"/>
  <c r="X11" i="18" s="1"/>
  <c r="W11" i="18" s="1"/>
  <c r="AE11" i="14"/>
  <c r="N11" i="14" s="1"/>
  <c r="M11" i="14" s="1"/>
  <c r="AG272" i="25"/>
  <c r="O272" i="25" s="1"/>
  <c r="AB272" i="24"/>
  <c r="O272" i="22"/>
  <c r="AG272" i="8"/>
  <c r="O272" i="8" s="1"/>
  <c r="P272" i="19"/>
  <c r="O272" i="19" s="1"/>
  <c r="AG272" i="14"/>
  <c r="AG272" i="17"/>
  <c r="O272" i="17" s="1"/>
  <c r="G270" i="1"/>
  <c r="AG268" i="25"/>
  <c r="O268" i="25" s="1"/>
  <c r="AB268" i="24"/>
  <c r="O268" i="22"/>
  <c r="AG268" i="8"/>
  <c r="O268" i="8" s="1"/>
  <c r="AG268" i="14"/>
  <c r="P268" i="19"/>
  <c r="O268" i="19" s="1"/>
  <c r="AG268" i="17"/>
  <c r="O268" i="17" s="1"/>
  <c r="G266" i="1"/>
  <c r="AG264" i="25"/>
  <c r="O264" i="25" s="1"/>
  <c r="AB264" i="24"/>
  <c r="O264" i="22"/>
  <c r="AG264" i="8"/>
  <c r="O264" i="8" s="1"/>
  <c r="P264" i="19"/>
  <c r="O264" i="19" s="1"/>
  <c r="AG264" i="14"/>
  <c r="AG264" i="17"/>
  <c r="O264" i="17" s="1"/>
  <c r="G262" i="1"/>
  <c r="AG260" i="25"/>
  <c r="O260" i="25" s="1"/>
  <c r="AB260" i="24"/>
  <c r="O260" i="22"/>
  <c r="AG260" i="8"/>
  <c r="O260" i="8" s="1"/>
  <c r="AG260" i="14"/>
  <c r="P260" i="19"/>
  <c r="O260" i="19" s="1"/>
  <c r="AG260" i="17"/>
  <c r="O260" i="17" s="1"/>
  <c r="G258" i="1"/>
  <c r="AG256" i="25"/>
  <c r="O256" i="25" s="1"/>
  <c r="AB256" i="24"/>
  <c r="O256" i="22"/>
  <c r="AG256" i="8"/>
  <c r="O256" i="8" s="1"/>
  <c r="P256" i="19"/>
  <c r="O256" i="19" s="1"/>
  <c r="AG256" i="14"/>
  <c r="AG256" i="17"/>
  <c r="O256" i="17" s="1"/>
  <c r="G254" i="1"/>
  <c r="AG252" i="25"/>
  <c r="O252" i="25" s="1"/>
  <c r="AB252" i="24"/>
  <c r="O252" i="22"/>
  <c r="AG252" i="8"/>
  <c r="O252" i="8" s="1"/>
  <c r="AG252" i="14"/>
  <c r="P252" i="19"/>
  <c r="O252" i="19" s="1"/>
  <c r="AG252" i="17"/>
  <c r="O252" i="17" s="1"/>
  <c r="G250" i="1"/>
  <c r="AG244" i="25"/>
  <c r="O244" i="25" s="1"/>
  <c r="O244" i="22"/>
  <c r="AB244" i="24"/>
  <c r="AG244" i="8"/>
  <c r="O244" i="8" s="1"/>
  <c r="AG244" i="14"/>
  <c r="P244" i="19"/>
  <c r="O244" i="19" s="1"/>
  <c r="AG244" i="17"/>
  <c r="O244" i="17" s="1"/>
  <c r="G242" i="1"/>
  <c r="AG240" i="25"/>
  <c r="O240" i="25" s="1"/>
  <c r="O240" i="22"/>
  <c r="AB240" i="24"/>
  <c r="AG240" i="8"/>
  <c r="O240" i="8" s="1"/>
  <c r="P240" i="19"/>
  <c r="O240" i="19" s="1"/>
  <c r="AG240" i="14"/>
  <c r="AG240" i="17"/>
  <c r="O240" i="17" s="1"/>
  <c r="G238" i="1"/>
  <c r="AG200" i="25"/>
  <c r="O200" i="25" s="1"/>
  <c r="AB200" i="24"/>
  <c r="AG200" i="8"/>
  <c r="O200" i="8" s="1"/>
  <c r="O200" i="22"/>
  <c r="P200" i="19"/>
  <c r="O200" i="19" s="1"/>
  <c r="AG200" i="14"/>
  <c r="AG200" i="17"/>
  <c r="O200" i="17" s="1"/>
  <c r="G198" i="1"/>
  <c r="AG188" i="25"/>
  <c r="O188" i="25" s="1"/>
  <c r="O188" i="22"/>
  <c r="AB188" i="24"/>
  <c r="AG188" i="8"/>
  <c r="O188" i="8" s="1"/>
  <c r="AG188" i="14"/>
  <c r="P188" i="19"/>
  <c r="O188" i="19" s="1"/>
  <c r="AG188" i="17"/>
  <c r="O188" i="17" s="1"/>
  <c r="G186" i="1"/>
  <c r="AG184" i="25"/>
  <c r="O184" i="25" s="1"/>
  <c r="O184" i="22"/>
  <c r="AB184" i="24"/>
  <c r="AG184" i="8"/>
  <c r="O184" i="8" s="1"/>
  <c r="P184" i="19"/>
  <c r="O184" i="19" s="1"/>
  <c r="AG184" i="14"/>
  <c r="AG184" i="17"/>
  <c r="O184" i="17" s="1"/>
  <c r="G182" i="1"/>
  <c r="AG180" i="25"/>
  <c r="O180" i="25" s="1"/>
  <c r="O180" i="22"/>
  <c r="AB180" i="24"/>
  <c r="AG180" i="8"/>
  <c r="O180" i="8" s="1"/>
  <c r="AG180" i="14"/>
  <c r="P180" i="19"/>
  <c r="O180" i="19" s="1"/>
  <c r="AG180" i="17"/>
  <c r="O180" i="17" s="1"/>
  <c r="G178" i="1"/>
  <c r="AG172" i="25"/>
  <c r="O172" i="25" s="1"/>
  <c r="AB172" i="24"/>
  <c r="AG172" i="8"/>
  <c r="O172" i="8" s="1"/>
  <c r="O172" i="22"/>
  <c r="AG172" i="14"/>
  <c r="P172" i="19"/>
  <c r="O172" i="19" s="1"/>
  <c r="AG172" i="17"/>
  <c r="O172" i="17" s="1"/>
  <c r="G170" i="1"/>
  <c r="AG156" i="25"/>
  <c r="O156" i="25" s="1"/>
  <c r="AB156" i="24"/>
  <c r="AG156" i="8"/>
  <c r="O156" i="8" s="1"/>
  <c r="O156" i="22"/>
  <c r="AG156" i="14"/>
  <c r="P156" i="19"/>
  <c r="O156" i="19" s="1"/>
  <c r="AG156" i="17"/>
  <c r="O156" i="17" s="1"/>
  <c r="G154" i="1"/>
  <c r="AG136" i="25"/>
  <c r="O136" i="25" s="1"/>
  <c r="AB136" i="24"/>
  <c r="AG136" i="8"/>
  <c r="O136" i="8" s="1"/>
  <c r="O136" i="22"/>
  <c r="P136" i="19"/>
  <c r="O136" i="19" s="1"/>
  <c r="AG136" i="14"/>
  <c r="AG136" i="17"/>
  <c r="O136" i="17" s="1"/>
  <c r="G134" i="1"/>
  <c r="AG132" i="25"/>
  <c r="O132" i="25" s="1"/>
  <c r="AB132" i="24"/>
  <c r="O132" i="22"/>
  <c r="AG132" i="8"/>
  <c r="O132" i="8" s="1"/>
  <c r="AG132" i="14"/>
  <c r="P132" i="19"/>
  <c r="O132" i="19" s="1"/>
  <c r="AG132" i="17"/>
  <c r="O132" i="17" s="1"/>
  <c r="G130" i="1"/>
  <c r="AG120" i="25"/>
  <c r="O120" i="25" s="1"/>
  <c r="AB120" i="24"/>
  <c r="AG120" i="8"/>
  <c r="O120" i="8" s="1"/>
  <c r="O120" i="22"/>
  <c r="P120" i="19"/>
  <c r="O120" i="19" s="1"/>
  <c r="AG120" i="14"/>
  <c r="AG120" i="17"/>
  <c r="O120" i="17" s="1"/>
  <c r="G118" i="1"/>
  <c r="AG112" i="25"/>
  <c r="O112" i="25" s="1"/>
  <c r="AB112" i="24"/>
  <c r="O112" i="22"/>
  <c r="AG112" i="8"/>
  <c r="O112" i="8" s="1"/>
  <c r="P112" i="19"/>
  <c r="O112" i="19" s="1"/>
  <c r="AG112" i="14"/>
  <c r="AG112" i="17"/>
  <c r="O112" i="17" s="1"/>
  <c r="G110" i="1"/>
  <c r="AG96" i="25"/>
  <c r="O96" i="25" s="1"/>
  <c r="O96" i="22"/>
  <c r="AB96" i="24"/>
  <c r="AG96" i="8"/>
  <c r="O96" i="8" s="1"/>
  <c r="P96" i="19"/>
  <c r="O96" i="19" s="1"/>
  <c r="AG96" i="14"/>
  <c r="AG96" i="17"/>
  <c r="O96" i="17" s="1"/>
  <c r="G94" i="1"/>
  <c r="AF81" i="25"/>
  <c r="AF81" i="17"/>
  <c r="N81" i="17" s="1"/>
  <c r="M81" i="17" s="1"/>
  <c r="AF81" i="8"/>
  <c r="AG80" i="25"/>
  <c r="O80" i="25" s="1"/>
  <c r="AB80" i="24"/>
  <c r="O80" i="22"/>
  <c r="AG80" i="8"/>
  <c r="O80" i="8" s="1"/>
  <c r="L80" i="8" s="1"/>
  <c r="P80" i="19"/>
  <c r="O80" i="19" s="1"/>
  <c r="AG80" i="14"/>
  <c r="AG80" i="17"/>
  <c r="O80" i="17" s="1"/>
  <c r="L80" i="17" s="1"/>
  <c r="G78" i="1"/>
  <c r="AF73" i="8"/>
  <c r="AF73" i="25"/>
  <c r="AF73" i="17"/>
  <c r="N73" i="17" s="1"/>
  <c r="M73" i="17" s="1"/>
  <c r="AG68" i="8"/>
  <c r="O68" i="8" s="1"/>
  <c r="L68" i="8" s="1"/>
  <c r="AG68" i="25"/>
  <c r="O68" i="25" s="1"/>
  <c r="O68" i="22"/>
  <c r="AB68" i="24"/>
  <c r="AG68" i="14"/>
  <c r="P68" i="19"/>
  <c r="O68" i="19" s="1"/>
  <c r="AG68" i="17"/>
  <c r="O68" i="17" s="1"/>
  <c r="L68" i="17" s="1"/>
  <c r="G66" i="1"/>
  <c r="AF65" i="8"/>
  <c r="AF65" i="25"/>
  <c r="AF65" i="17"/>
  <c r="N65" i="17" s="1"/>
  <c r="M65" i="17" s="1"/>
  <c r="AF61" i="8"/>
  <c r="AF61" i="25"/>
  <c r="AF61" i="17"/>
  <c r="N61" i="17" s="1"/>
  <c r="M61" i="17" s="1"/>
  <c r="AG56" i="8"/>
  <c r="O56" i="8" s="1"/>
  <c r="L56" i="8" s="1"/>
  <c r="AG56" i="25"/>
  <c r="O56" i="25" s="1"/>
  <c r="AB56" i="24"/>
  <c r="O56" i="22"/>
  <c r="P56" i="19"/>
  <c r="O56" i="19" s="1"/>
  <c r="AG56" i="14"/>
  <c r="AG56" i="17"/>
  <c r="O56" i="17" s="1"/>
  <c r="L56" i="17" s="1"/>
  <c r="G54" i="1"/>
  <c r="AG52" i="8"/>
  <c r="O52" i="8" s="1"/>
  <c r="L52" i="8" s="1"/>
  <c r="AG52" i="25"/>
  <c r="O52" i="25" s="1"/>
  <c r="AB52" i="24"/>
  <c r="O52" i="22"/>
  <c r="AG52" i="14"/>
  <c r="P52" i="19"/>
  <c r="O52" i="19" s="1"/>
  <c r="AG52" i="17"/>
  <c r="O52" i="17" s="1"/>
  <c r="L52" i="17" s="1"/>
  <c r="G50" i="1"/>
  <c r="AG32" i="25"/>
  <c r="O32" i="25" s="1"/>
  <c r="AG32" i="8"/>
  <c r="O32" i="8" s="1"/>
  <c r="L32" i="8" s="1"/>
  <c r="AB32" i="24"/>
  <c r="O32" i="22"/>
  <c r="P32" i="19"/>
  <c r="O32" i="19" s="1"/>
  <c r="AG32" i="14"/>
  <c r="AG32" i="17"/>
  <c r="O32" i="17" s="1"/>
  <c r="L32" i="17" s="1"/>
  <c r="G30" i="1"/>
  <c r="AF17" i="25"/>
  <c r="AF17" i="17"/>
  <c r="N17" i="17" s="1"/>
  <c r="M17" i="17" s="1"/>
  <c r="AF17" i="8"/>
  <c r="AF13" i="25"/>
  <c r="AF13" i="17"/>
  <c r="N13" i="17" s="1"/>
  <c r="M13" i="17" s="1"/>
  <c r="AF13" i="8"/>
  <c r="AG8" i="25"/>
  <c r="O8" i="25" s="1"/>
  <c r="AB8" i="24"/>
  <c r="AG8" i="8"/>
  <c r="O8" i="8" s="1"/>
  <c r="L8" i="8" s="1"/>
  <c r="O8" i="22"/>
  <c r="P8" i="19"/>
  <c r="O8" i="19" s="1"/>
  <c r="AG8" i="14"/>
  <c r="AG8" i="17"/>
  <c r="O8" i="17" s="1"/>
  <c r="L8" i="17" s="1"/>
  <c r="G6" i="1"/>
  <c r="AA263" i="24"/>
  <c r="N263" i="22"/>
  <c r="M263" i="22" s="1"/>
  <c r="AP263" i="18"/>
  <c r="Y263" i="18" s="1"/>
  <c r="AF263" i="14"/>
  <c r="AA259" i="24"/>
  <c r="N259" i="22"/>
  <c r="M259" i="22" s="1"/>
  <c r="AP259" i="18"/>
  <c r="Y259" i="18" s="1"/>
  <c r="AF259" i="14"/>
  <c r="AA255" i="24"/>
  <c r="N255" i="22"/>
  <c r="M255" i="22" s="1"/>
  <c r="AP255" i="18"/>
  <c r="Y255" i="18" s="1"/>
  <c r="AF255" i="14"/>
  <c r="N251" i="22"/>
  <c r="M251" i="22" s="1"/>
  <c r="AA251" i="24"/>
  <c r="AP251" i="18"/>
  <c r="Y251" i="18" s="1"/>
  <c r="AF251" i="14"/>
  <c r="N227" i="22"/>
  <c r="M227" i="22" s="1"/>
  <c r="AA227" i="24"/>
  <c r="AP227" i="18"/>
  <c r="Y227" i="18" s="1"/>
  <c r="AF227" i="14"/>
  <c r="AA215" i="24"/>
  <c r="N215" i="22"/>
  <c r="M215" i="22" s="1"/>
  <c r="AP215" i="18"/>
  <c r="Y215" i="18" s="1"/>
  <c r="AF215" i="14"/>
  <c r="N203" i="22"/>
  <c r="M203" i="22" s="1"/>
  <c r="AA203" i="24"/>
  <c r="AP203" i="18"/>
  <c r="Y203" i="18" s="1"/>
  <c r="AF203" i="14"/>
  <c r="AA195" i="24"/>
  <c r="N195" i="22"/>
  <c r="M195" i="22" s="1"/>
  <c r="AP195" i="18"/>
  <c r="Y195" i="18" s="1"/>
  <c r="AF195" i="14"/>
  <c r="AA191" i="24"/>
  <c r="N191" i="22"/>
  <c r="M191" i="22" s="1"/>
  <c r="AP191" i="18"/>
  <c r="Y191" i="18" s="1"/>
  <c r="AF191" i="14"/>
  <c r="N183" i="22"/>
  <c r="M183" i="22" s="1"/>
  <c r="AA183" i="24"/>
  <c r="AP183" i="18"/>
  <c r="Y183" i="18" s="1"/>
  <c r="AF183" i="14"/>
  <c r="N175" i="22"/>
  <c r="M175" i="22" s="1"/>
  <c r="AA175" i="24"/>
  <c r="AP175" i="18"/>
  <c r="Y175" i="18" s="1"/>
  <c r="AF175" i="14"/>
  <c r="N171" i="22"/>
  <c r="M171" i="22" s="1"/>
  <c r="AA171" i="24"/>
  <c r="AP171" i="18"/>
  <c r="Y171" i="18" s="1"/>
  <c r="AF171" i="14"/>
  <c r="AA159" i="24"/>
  <c r="N159" i="22"/>
  <c r="M159" i="22" s="1"/>
  <c r="AP159" i="18"/>
  <c r="Y159" i="18" s="1"/>
  <c r="AF159" i="14"/>
  <c r="AA139" i="24"/>
  <c r="N139" i="22"/>
  <c r="M139" i="22" s="1"/>
  <c r="AP139" i="18"/>
  <c r="Y139" i="18" s="1"/>
  <c r="AF139" i="14"/>
  <c r="AA6" i="24"/>
  <c r="N6" i="22"/>
  <c r="M6" i="22" s="1"/>
  <c r="AP6" i="18"/>
  <c r="Y6" i="18" s="1"/>
  <c r="AF6" i="14"/>
  <c r="N284" i="22"/>
  <c r="M284" i="22" s="1"/>
  <c r="AA284" i="24"/>
  <c r="AP284" i="18"/>
  <c r="Y284" i="18" s="1"/>
  <c r="AF284" i="14"/>
  <c r="N276" i="22"/>
  <c r="M276" i="22" s="1"/>
  <c r="AA276" i="24"/>
  <c r="AP276" i="18"/>
  <c r="Y276" i="18" s="1"/>
  <c r="AF276" i="14"/>
  <c r="N264" i="22"/>
  <c r="M264" i="22" s="1"/>
  <c r="AA264" i="24"/>
  <c r="AP264" i="18"/>
  <c r="Y264" i="18" s="1"/>
  <c r="AF264" i="14"/>
  <c r="N252" i="22"/>
  <c r="M252" i="22" s="1"/>
  <c r="AA252" i="24"/>
  <c r="AP252" i="18"/>
  <c r="Y252" i="18" s="1"/>
  <c r="AF252" i="14"/>
  <c r="AA240" i="24"/>
  <c r="N240" i="22"/>
  <c r="M240" i="22" s="1"/>
  <c r="AP240" i="18"/>
  <c r="Y240" i="18" s="1"/>
  <c r="AF240" i="14"/>
  <c r="AA236" i="24"/>
  <c r="N236" i="22"/>
  <c r="M236" i="22" s="1"/>
  <c r="AP236" i="18"/>
  <c r="Y236" i="18" s="1"/>
  <c r="AF236" i="14"/>
  <c r="AA232" i="24"/>
  <c r="N232" i="22"/>
  <c r="M232" i="22" s="1"/>
  <c r="AP232" i="18"/>
  <c r="Y232" i="18" s="1"/>
  <c r="AF232" i="14"/>
  <c r="N228" i="22"/>
  <c r="M228" i="22" s="1"/>
  <c r="AA228" i="24"/>
  <c r="AP228" i="18"/>
  <c r="Y228" i="18" s="1"/>
  <c r="AF228" i="14"/>
  <c r="AA224" i="24"/>
  <c r="N224" i="22"/>
  <c r="M224" i="22" s="1"/>
  <c r="AP224" i="18"/>
  <c r="Y224" i="18" s="1"/>
  <c r="AF224" i="14"/>
  <c r="N220" i="22"/>
  <c r="M220" i="22" s="1"/>
  <c r="AA220" i="24"/>
  <c r="AP220" i="18"/>
  <c r="Y220" i="18" s="1"/>
  <c r="AF220" i="14"/>
  <c r="AA216" i="24"/>
  <c r="N216" i="22"/>
  <c r="M216" i="22" s="1"/>
  <c r="AP216" i="18"/>
  <c r="Y216" i="18" s="1"/>
  <c r="AF216" i="14"/>
  <c r="AA208" i="24"/>
  <c r="N208" i="22"/>
  <c r="M208" i="22" s="1"/>
  <c r="AP208" i="18"/>
  <c r="Y208" i="18" s="1"/>
  <c r="AF208" i="14"/>
  <c r="N204" i="22"/>
  <c r="M204" i="22" s="1"/>
  <c r="AA204" i="24"/>
  <c r="AP204" i="18"/>
  <c r="Y204" i="18" s="1"/>
  <c r="AF204" i="14"/>
  <c r="N200" i="22"/>
  <c r="M200" i="22" s="1"/>
  <c r="AA200" i="24"/>
  <c r="AP200" i="18"/>
  <c r="Y200" i="18" s="1"/>
  <c r="AF200" i="14"/>
  <c r="N196" i="22"/>
  <c r="M196" i="22" s="1"/>
  <c r="AA196" i="24"/>
  <c r="AP196" i="18"/>
  <c r="Y196" i="18" s="1"/>
  <c r="AF196" i="14"/>
  <c r="AA184" i="24"/>
  <c r="N184" i="22"/>
  <c r="M184" i="22" s="1"/>
  <c r="AP184" i="18"/>
  <c r="Y184" i="18" s="1"/>
  <c r="AF184" i="14"/>
  <c r="AA180" i="24"/>
  <c r="N180" i="22"/>
  <c r="M180" i="22" s="1"/>
  <c r="AP180" i="18"/>
  <c r="Y180" i="18" s="1"/>
  <c r="AF180" i="14"/>
  <c r="N172" i="22"/>
  <c r="M172" i="22" s="1"/>
  <c r="AA172" i="24"/>
  <c r="AP172" i="18"/>
  <c r="Y172" i="18" s="1"/>
  <c r="AF172" i="14"/>
  <c r="N164" i="22"/>
  <c r="M164" i="22" s="1"/>
  <c r="AA164" i="24"/>
  <c r="AP164" i="18"/>
  <c r="Y164" i="18" s="1"/>
  <c r="AF164" i="14"/>
  <c r="AA160" i="24"/>
  <c r="N160" i="22"/>
  <c r="M160" i="22" s="1"/>
  <c r="AP160" i="18"/>
  <c r="Y160" i="18" s="1"/>
  <c r="AF160" i="14"/>
  <c r="AA156" i="24"/>
  <c r="N156" i="22"/>
  <c r="M156" i="22" s="1"/>
  <c r="AP156" i="18"/>
  <c r="Y156" i="18" s="1"/>
  <c r="AF156" i="14"/>
  <c r="AA152" i="24"/>
  <c r="N152" i="22"/>
  <c r="M152" i="22" s="1"/>
  <c r="AP152" i="18"/>
  <c r="Y152" i="18" s="1"/>
  <c r="AF152" i="14"/>
  <c r="AA140" i="24"/>
  <c r="N140" i="22"/>
  <c r="M140" i="22" s="1"/>
  <c r="AP140" i="18"/>
  <c r="Y140" i="18" s="1"/>
  <c r="AF140" i="14"/>
  <c r="N136" i="22"/>
  <c r="M136" i="22" s="1"/>
  <c r="AA136" i="24"/>
  <c r="AP136" i="18"/>
  <c r="Y136" i="18" s="1"/>
  <c r="AF136" i="14"/>
  <c r="AA124" i="24"/>
  <c r="N124" i="22"/>
  <c r="M124" i="22" s="1"/>
  <c r="AP124" i="18"/>
  <c r="Y124" i="18" s="1"/>
  <c r="AF124" i="14"/>
  <c r="N120" i="22"/>
  <c r="M120" i="22" s="1"/>
  <c r="AA120" i="24"/>
  <c r="AP120" i="18"/>
  <c r="Y120" i="18" s="1"/>
  <c r="AF120" i="14"/>
  <c r="AA112" i="24"/>
  <c r="N112" i="22"/>
  <c r="M112" i="22" s="1"/>
  <c r="AP112" i="18"/>
  <c r="Y112" i="18" s="1"/>
  <c r="AF112" i="14"/>
  <c r="AA100" i="24"/>
  <c r="N100" i="22"/>
  <c r="M100" i="22" s="1"/>
  <c r="AP100" i="18"/>
  <c r="Y100" i="18" s="1"/>
  <c r="AF100" i="14"/>
  <c r="AA96" i="24"/>
  <c r="N96" i="22"/>
  <c r="M96" i="22" s="1"/>
  <c r="AP96" i="18"/>
  <c r="Y96" i="18" s="1"/>
  <c r="AF96" i="14"/>
  <c r="AA84" i="24"/>
  <c r="N84" i="22"/>
  <c r="M84" i="22" s="1"/>
  <c r="AP84" i="18"/>
  <c r="Y84" i="18" s="1"/>
  <c r="AF84" i="14"/>
  <c r="N80" i="22"/>
  <c r="M80" i="22" s="1"/>
  <c r="AA80" i="24"/>
  <c r="AP80" i="18"/>
  <c r="Y80" i="18" s="1"/>
  <c r="AF80" i="14"/>
  <c r="Z77" i="24"/>
  <c r="AO77" i="18"/>
  <c r="X77" i="18" s="1"/>
  <c r="W77" i="18" s="1"/>
  <c r="AE77" i="14"/>
  <c r="N77" i="14" s="1"/>
  <c r="M77" i="14" s="1"/>
  <c r="Z73" i="24"/>
  <c r="AO73" i="18"/>
  <c r="X73" i="18" s="1"/>
  <c r="W73" i="18" s="1"/>
  <c r="AE73" i="14"/>
  <c r="N73" i="14" s="1"/>
  <c r="M73" i="14" s="1"/>
  <c r="AA68" i="24"/>
  <c r="N68" i="22"/>
  <c r="M68" i="22" s="1"/>
  <c r="AP68" i="18"/>
  <c r="Y68" i="18" s="1"/>
  <c r="AF68" i="14"/>
  <c r="Z6" i="24"/>
  <c r="AO6" i="18"/>
  <c r="X6" i="18" s="1"/>
  <c r="W6" i="18" s="1"/>
  <c r="AE6" i="14"/>
  <c r="N6" i="14" s="1"/>
  <c r="M6" i="14" s="1"/>
  <c r="AA285" i="24"/>
  <c r="N285" i="22"/>
  <c r="M285" i="22" s="1"/>
  <c r="AF285" i="14"/>
  <c r="AP285" i="18"/>
  <c r="Y285" i="18" s="1"/>
  <c r="AA281" i="24"/>
  <c r="N281" i="22"/>
  <c r="M281" i="22" s="1"/>
  <c r="AP281" i="18"/>
  <c r="Y281" i="18" s="1"/>
  <c r="AF281" i="14"/>
  <c r="AA277" i="24"/>
  <c r="N277" i="22"/>
  <c r="M277" i="22" s="1"/>
  <c r="AF277" i="14"/>
  <c r="AP277" i="18"/>
  <c r="Y277" i="18" s="1"/>
  <c r="AA273" i="24"/>
  <c r="N273" i="22"/>
  <c r="M273" i="22" s="1"/>
  <c r="AP273" i="18"/>
  <c r="Y273" i="18" s="1"/>
  <c r="AF273" i="14"/>
  <c r="AA269" i="24"/>
  <c r="N269" i="22"/>
  <c r="M269" i="22" s="1"/>
  <c r="AF269" i="14"/>
  <c r="AP269" i="18"/>
  <c r="Y269" i="18" s="1"/>
  <c r="AA265" i="24"/>
  <c r="N265" i="22"/>
  <c r="M265" i="22" s="1"/>
  <c r="AP265" i="18"/>
  <c r="Y265" i="18" s="1"/>
  <c r="AF265" i="14"/>
  <c r="AA261" i="24"/>
  <c r="N261" i="22"/>
  <c r="M261" i="22" s="1"/>
  <c r="AF261" i="14"/>
  <c r="AP261" i="18"/>
  <c r="Y261" i="18" s="1"/>
  <c r="AA257" i="24"/>
  <c r="N257" i="22"/>
  <c r="M257" i="22" s="1"/>
  <c r="AP257" i="18"/>
  <c r="Y257" i="18" s="1"/>
  <c r="AF257" i="14"/>
  <c r="AA253" i="24"/>
  <c r="N253" i="22"/>
  <c r="M253" i="22" s="1"/>
  <c r="AF253" i="14"/>
  <c r="AP253" i="18"/>
  <c r="Y253" i="18" s="1"/>
  <c r="N249" i="22"/>
  <c r="M249" i="22" s="1"/>
  <c r="AA249" i="24"/>
  <c r="AP249" i="18"/>
  <c r="Y249" i="18" s="1"/>
  <c r="AF249" i="14"/>
  <c r="N245" i="22"/>
  <c r="M245" i="22" s="1"/>
  <c r="AA245" i="24"/>
  <c r="AF245" i="14"/>
  <c r="AP245" i="18"/>
  <c r="Y245" i="18" s="1"/>
  <c r="N241" i="22"/>
  <c r="M241" i="22" s="1"/>
  <c r="AA241" i="24"/>
  <c r="AP241" i="18"/>
  <c r="Y241" i="18" s="1"/>
  <c r="AF241" i="14"/>
  <c r="N237" i="22"/>
  <c r="M237" i="22" s="1"/>
  <c r="AA237" i="24"/>
  <c r="AF237" i="14"/>
  <c r="AP237" i="18"/>
  <c r="Y237" i="18" s="1"/>
  <c r="N233" i="22"/>
  <c r="M233" i="22" s="1"/>
  <c r="AA233" i="24"/>
  <c r="AP233" i="18"/>
  <c r="Y233" i="18" s="1"/>
  <c r="AF233" i="14"/>
  <c r="N229" i="22"/>
  <c r="M229" i="22" s="1"/>
  <c r="AA229" i="24"/>
  <c r="AF229" i="14"/>
  <c r="AP229" i="18"/>
  <c r="Y229" i="18" s="1"/>
  <c r="N225" i="22"/>
  <c r="M225" i="22" s="1"/>
  <c r="AA225" i="24"/>
  <c r="AP225" i="18"/>
  <c r="Y225" i="18" s="1"/>
  <c r="AF225" i="14"/>
  <c r="AA221" i="24"/>
  <c r="N221" i="22"/>
  <c r="M221" i="22" s="1"/>
  <c r="AP221" i="18"/>
  <c r="Y221" i="18" s="1"/>
  <c r="AF221" i="14"/>
  <c r="N217" i="22"/>
  <c r="M217" i="22" s="1"/>
  <c r="AA217" i="24"/>
  <c r="AP217" i="18"/>
  <c r="Y217" i="18" s="1"/>
  <c r="AF217" i="14"/>
  <c r="N213" i="22"/>
  <c r="M213" i="22" s="1"/>
  <c r="AA213" i="24"/>
  <c r="AP213" i="18"/>
  <c r="Y213" i="18" s="1"/>
  <c r="AF213" i="14"/>
  <c r="N209" i="22"/>
  <c r="M209" i="22" s="1"/>
  <c r="AA209" i="24"/>
  <c r="AP209" i="18"/>
  <c r="Y209" i="18" s="1"/>
  <c r="AF209" i="14"/>
  <c r="AA205" i="24"/>
  <c r="N205" i="22"/>
  <c r="M205" i="22" s="1"/>
  <c r="AP205" i="18"/>
  <c r="Y205" i="18" s="1"/>
  <c r="AF205" i="14"/>
  <c r="AA201" i="24"/>
  <c r="N201" i="22"/>
  <c r="M201" i="22" s="1"/>
  <c r="AP201" i="18"/>
  <c r="Y201" i="18" s="1"/>
  <c r="AF201" i="14"/>
  <c r="AA197" i="24"/>
  <c r="N197" i="22"/>
  <c r="M197" i="22" s="1"/>
  <c r="AP197" i="18"/>
  <c r="Y197" i="18" s="1"/>
  <c r="AF197" i="14"/>
  <c r="AA193" i="24"/>
  <c r="N193" i="22"/>
  <c r="M193" i="22" s="1"/>
  <c r="AP193" i="18"/>
  <c r="Y193" i="18" s="1"/>
  <c r="AF193" i="14"/>
  <c r="AA189" i="24"/>
  <c r="N189" i="22"/>
  <c r="M189" i="22" s="1"/>
  <c r="AP189" i="18"/>
  <c r="Y189" i="18" s="1"/>
  <c r="AF189" i="14"/>
  <c r="AA185" i="24"/>
  <c r="N185" i="22"/>
  <c r="M185" i="22" s="1"/>
  <c r="AP185" i="18"/>
  <c r="Y185" i="18" s="1"/>
  <c r="AF185" i="14"/>
  <c r="N177" i="22"/>
  <c r="M177" i="22" s="1"/>
  <c r="AA177" i="24"/>
  <c r="AP177" i="18"/>
  <c r="Y177" i="18" s="1"/>
  <c r="AF177" i="14"/>
  <c r="AA169" i="24"/>
  <c r="N169" i="22"/>
  <c r="M169" i="22" s="1"/>
  <c r="AP169" i="18"/>
  <c r="Y169" i="18" s="1"/>
  <c r="AF169" i="14"/>
  <c r="AA165" i="24"/>
  <c r="N165" i="22"/>
  <c r="M165" i="22" s="1"/>
  <c r="AP165" i="18"/>
  <c r="Y165" i="18" s="1"/>
  <c r="AF165" i="14"/>
  <c r="AA161" i="24"/>
  <c r="N161" i="22"/>
  <c r="M161" i="22" s="1"/>
  <c r="AP161" i="18"/>
  <c r="Y161" i="18" s="1"/>
  <c r="AF161" i="14"/>
  <c r="N153" i="22"/>
  <c r="M153" i="22" s="1"/>
  <c r="AA153" i="24"/>
  <c r="AP153" i="18"/>
  <c r="Y153" i="18" s="1"/>
  <c r="AF153" i="14"/>
  <c r="AA149" i="24"/>
  <c r="N149" i="22"/>
  <c r="M149" i="22" s="1"/>
  <c r="AP149" i="18"/>
  <c r="Y149" i="18" s="1"/>
  <c r="AF149" i="14"/>
  <c r="AA145" i="24"/>
  <c r="N145" i="22"/>
  <c r="M145" i="22" s="1"/>
  <c r="AP145" i="18"/>
  <c r="Y145" i="18" s="1"/>
  <c r="AF145" i="14"/>
  <c r="N141" i="22"/>
  <c r="M141" i="22" s="1"/>
  <c r="AA141" i="24"/>
  <c r="AP141" i="18"/>
  <c r="Y141" i="18" s="1"/>
  <c r="AF141" i="14"/>
  <c r="AA137" i="24"/>
  <c r="N137" i="22"/>
  <c r="M137" i="22" s="1"/>
  <c r="AP137" i="18"/>
  <c r="Y137" i="18" s="1"/>
  <c r="AF137" i="14"/>
  <c r="AA133" i="24"/>
  <c r="N133" i="22"/>
  <c r="M133" i="22" s="1"/>
  <c r="AP133" i="18"/>
  <c r="Y133" i="18" s="1"/>
  <c r="AF133" i="14"/>
  <c r="AA129" i="24"/>
  <c r="N129" i="22"/>
  <c r="M129" i="22" s="1"/>
  <c r="AP129" i="18"/>
  <c r="Y129" i="18" s="1"/>
  <c r="AF129" i="14"/>
  <c r="N125" i="22"/>
  <c r="M125" i="22" s="1"/>
  <c r="AA125" i="24"/>
  <c r="AP125" i="18"/>
  <c r="Y125" i="18" s="1"/>
  <c r="AF125" i="14"/>
  <c r="AA121" i="24"/>
  <c r="N121" i="22"/>
  <c r="M121" i="22" s="1"/>
  <c r="AP121" i="18"/>
  <c r="Y121" i="18" s="1"/>
  <c r="AF121" i="14"/>
  <c r="N117" i="22"/>
  <c r="M117" i="22" s="1"/>
  <c r="AA117" i="24"/>
  <c r="AP117" i="18"/>
  <c r="Y117" i="18" s="1"/>
  <c r="AF117" i="14"/>
  <c r="AA113" i="24"/>
  <c r="N113" i="22"/>
  <c r="M113" i="22" s="1"/>
  <c r="AP113" i="18"/>
  <c r="Y113" i="18" s="1"/>
  <c r="AF113" i="14"/>
  <c r="N109" i="22"/>
  <c r="M109" i="22" s="1"/>
  <c r="AA109" i="24"/>
  <c r="AP109" i="18"/>
  <c r="Y109" i="18" s="1"/>
  <c r="AF109" i="14"/>
  <c r="AA105" i="24"/>
  <c r="N105" i="22"/>
  <c r="M105" i="22" s="1"/>
  <c r="AP105" i="18"/>
  <c r="Y105" i="18" s="1"/>
  <c r="AF105" i="14"/>
  <c r="AA101" i="24"/>
  <c r="N101" i="22"/>
  <c r="M101" i="22" s="1"/>
  <c r="AP101" i="18"/>
  <c r="Y101" i="18" s="1"/>
  <c r="AF101" i="14"/>
  <c r="N173" i="22"/>
  <c r="M173" i="22" s="1"/>
  <c r="AA97" i="24"/>
  <c r="N97" i="22"/>
  <c r="M97" i="22" s="1"/>
  <c r="AA173" i="24"/>
  <c r="AP173" i="18"/>
  <c r="Y173" i="18" s="1"/>
  <c r="AP97" i="18"/>
  <c r="Y97" i="18" s="1"/>
  <c r="AF97" i="14"/>
  <c r="AF173" i="14"/>
  <c r="N93" i="22"/>
  <c r="M93" i="22" s="1"/>
  <c r="AA93" i="24"/>
  <c r="AP93" i="18"/>
  <c r="Y93" i="18" s="1"/>
  <c r="AF93" i="14"/>
  <c r="AO86" i="18"/>
  <c r="X86" i="18" s="1"/>
  <c r="W86" i="18" s="1"/>
  <c r="Z86" i="24"/>
  <c r="AE86" i="14"/>
  <c r="N86" i="14" s="1"/>
  <c r="AA85" i="24"/>
  <c r="N85" i="22"/>
  <c r="M85" i="22" s="1"/>
  <c r="AP85" i="18"/>
  <c r="Y85" i="18" s="1"/>
  <c r="AF85" i="14"/>
  <c r="Z82" i="24"/>
  <c r="AO82" i="18"/>
  <c r="X82" i="18" s="1"/>
  <c r="W82" i="18" s="1"/>
  <c r="AE82" i="14"/>
  <c r="N82" i="14" s="1"/>
  <c r="M82" i="14" s="1"/>
  <c r="N81" i="22"/>
  <c r="M81" i="22" s="1"/>
  <c r="AA81" i="24"/>
  <c r="AP81" i="18"/>
  <c r="Y81" i="18" s="1"/>
  <c r="AF81" i="14"/>
  <c r="Z78" i="24"/>
  <c r="AO78" i="18"/>
  <c r="X78" i="18" s="1"/>
  <c r="W78" i="18" s="1"/>
  <c r="AE78" i="14"/>
  <c r="N78" i="14" s="1"/>
  <c r="M78" i="14" s="1"/>
  <c r="AA77" i="24"/>
  <c r="N77" i="22"/>
  <c r="M77" i="22" s="1"/>
  <c r="AP77" i="18"/>
  <c r="Y77" i="18" s="1"/>
  <c r="AF77" i="14"/>
  <c r="Z74" i="24"/>
  <c r="AO74" i="18"/>
  <c r="X74" i="18" s="1"/>
  <c r="W74" i="18" s="1"/>
  <c r="AE74" i="14"/>
  <c r="N74" i="14" s="1"/>
  <c r="M74" i="14" s="1"/>
  <c r="N73" i="22"/>
  <c r="M73" i="22" s="1"/>
  <c r="AA73" i="24"/>
  <c r="AP73" i="18"/>
  <c r="Y73" i="18" s="1"/>
  <c r="AF73" i="14"/>
  <c r="Z70" i="24"/>
  <c r="AO70" i="18"/>
  <c r="X70" i="18" s="1"/>
  <c r="W70" i="18" s="1"/>
  <c r="AE70" i="14"/>
  <c r="N70" i="14" s="1"/>
  <c r="M70" i="14" s="1"/>
  <c r="AA69" i="24"/>
  <c r="N69" i="22"/>
  <c r="M69" i="22" s="1"/>
  <c r="AP69" i="18"/>
  <c r="Y69" i="18" s="1"/>
  <c r="AF69" i="14"/>
  <c r="Z66" i="24"/>
  <c r="AO66" i="18"/>
  <c r="X66" i="18" s="1"/>
  <c r="W66" i="18" s="1"/>
  <c r="AE66" i="14"/>
  <c r="N66" i="14" s="1"/>
  <c r="M66" i="14" s="1"/>
  <c r="AA65" i="24"/>
  <c r="N65" i="22"/>
  <c r="M65" i="22" s="1"/>
  <c r="AP65" i="18"/>
  <c r="Y65" i="18" s="1"/>
  <c r="AF65" i="14"/>
  <c r="Z62" i="24"/>
  <c r="AO62" i="18"/>
  <c r="X62" i="18" s="1"/>
  <c r="W62" i="18" s="1"/>
  <c r="AE62" i="14"/>
  <c r="N62" i="14" s="1"/>
  <c r="M62" i="14" s="1"/>
  <c r="N61" i="22"/>
  <c r="M61" i="22" s="1"/>
  <c r="AA61" i="24"/>
  <c r="AP61" i="18"/>
  <c r="Y61" i="18" s="1"/>
  <c r="AF61" i="14"/>
  <c r="Z58" i="24"/>
  <c r="AO58" i="18"/>
  <c r="X58" i="18" s="1"/>
  <c r="W58" i="18" s="1"/>
  <c r="AE58" i="14"/>
  <c r="N58" i="14" s="1"/>
  <c r="M58" i="14" s="1"/>
  <c r="AA57" i="24"/>
  <c r="AA151" i="24"/>
  <c r="N57" i="22"/>
  <c r="M57" i="22" s="1"/>
  <c r="N151" i="22"/>
  <c r="M151" i="22" s="1"/>
  <c r="AP151" i="18"/>
  <c r="Y151" i="18" s="1"/>
  <c r="AF151" i="14"/>
  <c r="AP57" i="18"/>
  <c r="Y57" i="18" s="1"/>
  <c r="AF57" i="14"/>
  <c r="Z54" i="24"/>
  <c r="AO54" i="18"/>
  <c r="X54" i="18" s="1"/>
  <c r="W54" i="18" s="1"/>
  <c r="AE54" i="14"/>
  <c r="N54" i="14" s="1"/>
  <c r="M54" i="14" s="1"/>
  <c r="AA53" i="24"/>
  <c r="N53" i="22"/>
  <c r="M53" i="22" s="1"/>
  <c r="AP53" i="18"/>
  <c r="Y53" i="18" s="1"/>
  <c r="AF53" i="14"/>
  <c r="Z50" i="24"/>
  <c r="AO50" i="18"/>
  <c r="X50" i="18" s="1"/>
  <c r="W50" i="18" s="1"/>
  <c r="AE50" i="14"/>
  <c r="N50" i="14" s="1"/>
  <c r="M50" i="14" s="1"/>
  <c r="AA49" i="24"/>
  <c r="N49" i="22"/>
  <c r="M49" i="22" s="1"/>
  <c r="AP49" i="18"/>
  <c r="Y49" i="18" s="1"/>
  <c r="AF49" i="14"/>
  <c r="Z46" i="24"/>
  <c r="AO46" i="18"/>
  <c r="X46" i="18" s="1"/>
  <c r="W46" i="18" s="1"/>
  <c r="AE46" i="14"/>
  <c r="N46" i="14" s="1"/>
  <c r="M46" i="14" s="1"/>
  <c r="AA45" i="24"/>
  <c r="N45" i="22"/>
  <c r="M45" i="22" s="1"/>
  <c r="AP45" i="18"/>
  <c r="Y45" i="18" s="1"/>
  <c r="AF45" i="14"/>
  <c r="Z42" i="24"/>
  <c r="AO42" i="18"/>
  <c r="X42" i="18" s="1"/>
  <c r="W42" i="18" s="1"/>
  <c r="AE42" i="14"/>
  <c r="N42" i="14" s="1"/>
  <c r="M42" i="14" s="1"/>
  <c r="AA41" i="24"/>
  <c r="N41" i="22"/>
  <c r="M41" i="22" s="1"/>
  <c r="AP41" i="18"/>
  <c r="Y41" i="18" s="1"/>
  <c r="AF41" i="14"/>
  <c r="Z38" i="24"/>
  <c r="AO38" i="18"/>
  <c r="X38" i="18" s="1"/>
  <c r="W38" i="18" s="1"/>
  <c r="AE38" i="14"/>
  <c r="N38" i="14" s="1"/>
  <c r="M38" i="14" s="1"/>
  <c r="AA37" i="24"/>
  <c r="N37" i="22"/>
  <c r="M37" i="22" s="1"/>
  <c r="AF37" i="14"/>
  <c r="AP37" i="18"/>
  <c r="Y37" i="18" s="1"/>
  <c r="Z34" i="24"/>
  <c r="AO34" i="18"/>
  <c r="X34" i="18" s="1"/>
  <c r="W34" i="18" s="1"/>
  <c r="AE34" i="14"/>
  <c r="N34" i="14" s="1"/>
  <c r="M34" i="14" s="1"/>
  <c r="AA33" i="24"/>
  <c r="N33" i="22"/>
  <c r="M33" i="22" s="1"/>
  <c r="AF33" i="14"/>
  <c r="AP33" i="18"/>
  <c r="Y33" i="18" s="1"/>
  <c r="Z30" i="24"/>
  <c r="AO30" i="18"/>
  <c r="X30" i="18" s="1"/>
  <c r="W30" i="18" s="1"/>
  <c r="AE30" i="14"/>
  <c r="N30" i="14" s="1"/>
  <c r="M30" i="14" s="1"/>
  <c r="AA29" i="24"/>
  <c r="N29" i="22"/>
  <c r="M29" i="22" s="1"/>
  <c r="AP29" i="18"/>
  <c r="Y29" i="18" s="1"/>
  <c r="AF29" i="14"/>
  <c r="Z26" i="24"/>
  <c r="AO26" i="18"/>
  <c r="X26" i="18" s="1"/>
  <c r="W26" i="18" s="1"/>
  <c r="AE26" i="14"/>
  <c r="N26" i="14" s="1"/>
  <c r="M26" i="14" s="1"/>
  <c r="AA25" i="24"/>
  <c r="N25" i="22"/>
  <c r="M25" i="22" s="1"/>
  <c r="AF25" i="14"/>
  <c r="AP25" i="18"/>
  <c r="Y25" i="18" s="1"/>
  <c r="Z22" i="24"/>
  <c r="AO22" i="18"/>
  <c r="X22" i="18" s="1"/>
  <c r="W22" i="18" s="1"/>
  <c r="AE22" i="14"/>
  <c r="N22" i="14" s="1"/>
  <c r="M22" i="14" s="1"/>
  <c r="AA21" i="24"/>
  <c r="N21" i="22"/>
  <c r="M21" i="22" s="1"/>
  <c r="AP21" i="18"/>
  <c r="Y21" i="18" s="1"/>
  <c r="AF21" i="14"/>
  <c r="Z18" i="24"/>
  <c r="AO18" i="18"/>
  <c r="X18" i="18" s="1"/>
  <c r="W18" i="18" s="1"/>
  <c r="AE18" i="14"/>
  <c r="N18" i="14" s="1"/>
  <c r="M18" i="14" s="1"/>
  <c r="N17" i="22"/>
  <c r="M17" i="22" s="1"/>
  <c r="AA17" i="24"/>
  <c r="AP17" i="18"/>
  <c r="Y17" i="18" s="1"/>
  <c r="AF17" i="14"/>
  <c r="Z14" i="24"/>
  <c r="AO14" i="18"/>
  <c r="X14" i="18" s="1"/>
  <c r="W14" i="18" s="1"/>
  <c r="AE14" i="14"/>
  <c r="N14" i="14" s="1"/>
  <c r="M14" i="14" s="1"/>
  <c r="AA13" i="24"/>
  <c r="N13" i="22"/>
  <c r="M13" i="22" s="1"/>
  <c r="AP13" i="18"/>
  <c r="Y13" i="18" s="1"/>
  <c r="AF13" i="14"/>
  <c r="Z10" i="24"/>
  <c r="AO10" i="18"/>
  <c r="X10" i="18" s="1"/>
  <c r="W10" i="18" s="1"/>
  <c r="AE10" i="14"/>
  <c r="N10" i="14" s="1"/>
  <c r="M10" i="14" s="1"/>
  <c r="AA9" i="24"/>
  <c r="N9" i="22"/>
  <c r="M9" i="22" s="1"/>
  <c r="AP9" i="18"/>
  <c r="Y9" i="18" s="1"/>
  <c r="AF9" i="14"/>
  <c r="AG283" i="25"/>
  <c r="O283" i="25" s="1"/>
  <c r="AB283" i="24"/>
  <c r="O283" i="22"/>
  <c r="AG283" i="8"/>
  <c r="O283" i="8" s="1"/>
  <c r="AG283" i="14"/>
  <c r="P283" i="19"/>
  <c r="O283" i="19" s="1"/>
  <c r="AG283" i="17"/>
  <c r="O283" i="17" s="1"/>
  <c r="G281" i="1"/>
  <c r="AG279" i="25"/>
  <c r="O279" i="25" s="1"/>
  <c r="AB279" i="24"/>
  <c r="O279" i="22"/>
  <c r="AG279" i="8"/>
  <c r="O279" i="8" s="1"/>
  <c r="P279" i="19"/>
  <c r="O279" i="19" s="1"/>
  <c r="AG279" i="14"/>
  <c r="AG279" i="17"/>
  <c r="O279" i="17" s="1"/>
  <c r="G277" i="1"/>
  <c r="AG275" i="25"/>
  <c r="O275" i="25" s="1"/>
  <c r="AB275" i="24"/>
  <c r="O275" i="22"/>
  <c r="AG275" i="8"/>
  <c r="O275" i="8" s="1"/>
  <c r="P275" i="19"/>
  <c r="O275" i="19" s="1"/>
  <c r="AG275" i="14"/>
  <c r="AG275" i="17"/>
  <c r="O275" i="17" s="1"/>
  <c r="G273" i="1"/>
  <c r="AG271" i="25"/>
  <c r="O271" i="25" s="1"/>
  <c r="AB271" i="24"/>
  <c r="O271" i="22"/>
  <c r="AG271" i="8"/>
  <c r="O271" i="8" s="1"/>
  <c r="AG271" i="14"/>
  <c r="P271" i="19"/>
  <c r="O271" i="19" s="1"/>
  <c r="AG271" i="17"/>
  <c r="O271" i="17" s="1"/>
  <c r="G269" i="1"/>
  <c r="AG267" i="25"/>
  <c r="O267" i="25" s="1"/>
  <c r="AB267" i="24"/>
  <c r="O267" i="22"/>
  <c r="AG267" i="8"/>
  <c r="O267" i="8" s="1"/>
  <c r="P267" i="19"/>
  <c r="O267" i="19" s="1"/>
  <c r="AG267" i="14"/>
  <c r="AG267" i="17"/>
  <c r="O267" i="17" s="1"/>
  <c r="G265" i="1"/>
  <c r="AG263" i="25"/>
  <c r="O263" i="25" s="1"/>
  <c r="AB263" i="24"/>
  <c r="O263" i="22"/>
  <c r="AG263" i="8"/>
  <c r="O263" i="8" s="1"/>
  <c r="AG263" i="14"/>
  <c r="P263" i="19"/>
  <c r="O263" i="19" s="1"/>
  <c r="AG263" i="17"/>
  <c r="O263" i="17" s="1"/>
  <c r="G261" i="1"/>
  <c r="AG259" i="25"/>
  <c r="O259" i="25" s="1"/>
  <c r="AB259" i="24"/>
  <c r="O259" i="22"/>
  <c r="AG259" i="8"/>
  <c r="O259" i="8" s="1"/>
  <c r="AG259" i="14"/>
  <c r="P259" i="19"/>
  <c r="O259" i="19" s="1"/>
  <c r="AG259" i="17"/>
  <c r="O259" i="17" s="1"/>
  <c r="G257" i="1"/>
  <c r="AG255" i="25"/>
  <c r="O255" i="25" s="1"/>
  <c r="AB255" i="24"/>
  <c r="O255" i="22"/>
  <c r="AG255" i="8"/>
  <c r="O255" i="8" s="1"/>
  <c r="AG255" i="14"/>
  <c r="P255" i="19"/>
  <c r="O255" i="19" s="1"/>
  <c r="AG255" i="17"/>
  <c r="O255" i="17" s="1"/>
  <c r="G253" i="1"/>
  <c r="AG251" i="25"/>
  <c r="O251" i="25" s="1"/>
  <c r="AB251" i="24"/>
  <c r="O251" i="22"/>
  <c r="AG251" i="8"/>
  <c r="O251" i="8" s="1"/>
  <c r="AG251" i="14"/>
  <c r="P251" i="19"/>
  <c r="O251" i="19" s="1"/>
  <c r="AG251" i="17"/>
  <c r="O251" i="17" s="1"/>
  <c r="G249" i="1"/>
  <c r="AG247" i="25"/>
  <c r="O247" i="25" s="1"/>
  <c r="AB247" i="24"/>
  <c r="O247" i="22"/>
  <c r="AG247" i="8"/>
  <c r="O247" i="8" s="1"/>
  <c r="P247" i="19"/>
  <c r="O247" i="19" s="1"/>
  <c r="AG247" i="14"/>
  <c r="AG247" i="17"/>
  <c r="O247" i="17" s="1"/>
  <c r="G245" i="1"/>
  <c r="AG243" i="25"/>
  <c r="O243" i="25" s="1"/>
  <c r="AB243" i="24"/>
  <c r="O243" i="22"/>
  <c r="AG243" i="8"/>
  <c r="O243" i="8" s="1"/>
  <c r="AG243" i="14"/>
  <c r="P243" i="19"/>
  <c r="O243" i="19" s="1"/>
  <c r="AG243" i="17"/>
  <c r="O243" i="17" s="1"/>
  <c r="G241" i="1"/>
  <c r="AG239" i="25"/>
  <c r="O239" i="25" s="1"/>
  <c r="O239" i="22"/>
  <c r="AB239" i="24"/>
  <c r="AG239" i="8"/>
  <c r="O239" i="8" s="1"/>
  <c r="AG239" i="14"/>
  <c r="P239" i="19"/>
  <c r="O239" i="19" s="1"/>
  <c r="AG239" i="17"/>
  <c r="O239" i="17" s="1"/>
  <c r="G237" i="1"/>
  <c r="AG235" i="25"/>
  <c r="O235" i="25" s="1"/>
  <c r="AB235" i="24"/>
  <c r="AG235" i="8"/>
  <c r="O235" i="8" s="1"/>
  <c r="O235" i="22"/>
  <c r="P235" i="19"/>
  <c r="O235" i="19" s="1"/>
  <c r="AG235" i="14"/>
  <c r="AG235" i="17"/>
  <c r="O235" i="17" s="1"/>
  <c r="G233" i="1"/>
  <c r="AG231" i="25"/>
  <c r="O231" i="25" s="1"/>
  <c r="AB231" i="24"/>
  <c r="O231" i="22"/>
  <c r="AG231" i="8"/>
  <c r="O231" i="8" s="1"/>
  <c r="AG231" i="14"/>
  <c r="P231" i="19"/>
  <c r="O231" i="19" s="1"/>
  <c r="AG231" i="17"/>
  <c r="O231" i="17" s="1"/>
  <c r="G229" i="1"/>
  <c r="AG227" i="25"/>
  <c r="O227" i="25" s="1"/>
  <c r="AB227" i="24"/>
  <c r="O227" i="22"/>
  <c r="AG227" i="8"/>
  <c r="O227" i="8" s="1"/>
  <c r="P227" i="19"/>
  <c r="O227" i="19" s="1"/>
  <c r="AG227" i="14"/>
  <c r="AG227" i="17"/>
  <c r="O227" i="17" s="1"/>
  <c r="G225" i="1"/>
  <c r="AG223" i="25"/>
  <c r="O223" i="25" s="1"/>
  <c r="O223" i="22"/>
  <c r="AB223" i="24"/>
  <c r="AG223" i="8"/>
  <c r="O223" i="8" s="1"/>
  <c r="AG223" i="14"/>
  <c r="P223" i="19"/>
  <c r="O223" i="19" s="1"/>
  <c r="AG223" i="17"/>
  <c r="O223" i="17" s="1"/>
  <c r="G221" i="1"/>
  <c r="AG219" i="25"/>
  <c r="O219" i="25" s="1"/>
  <c r="AB219" i="24"/>
  <c r="O219" i="22"/>
  <c r="AG219" i="8"/>
  <c r="O219" i="8" s="1"/>
  <c r="P219" i="19"/>
  <c r="O219" i="19" s="1"/>
  <c r="AG219" i="14"/>
  <c r="AG219" i="17"/>
  <c r="O219" i="17" s="1"/>
  <c r="G217" i="1"/>
  <c r="AG215" i="25"/>
  <c r="O215" i="25" s="1"/>
  <c r="O215" i="22"/>
  <c r="AB215" i="24"/>
  <c r="AG215" i="8"/>
  <c r="O215" i="8" s="1"/>
  <c r="AG215" i="14"/>
  <c r="P215" i="19"/>
  <c r="O215" i="19" s="1"/>
  <c r="AG215" i="17"/>
  <c r="O215" i="17" s="1"/>
  <c r="G213" i="1"/>
  <c r="AG211" i="25"/>
  <c r="O211" i="25" s="1"/>
  <c r="AB211" i="24"/>
  <c r="O211" i="22"/>
  <c r="AG211" i="8"/>
  <c r="O211" i="8" s="1"/>
  <c r="P211" i="19"/>
  <c r="O211" i="19" s="1"/>
  <c r="AG211" i="14"/>
  <c r="AG211" i="17"/>
  <c r="O211" i="17" s="1"/>
  <c r="G209" i="1"/>
  <c r="AG207" i="25"/>
  <c r="O207" i="25" s="1"/>
  <c r="O207" i="22"/>
  <c r="AB207" i="24"/>
  <c r="AG207" i="8"/>
  <c r="O207" i="8" s="1"/>
  <c r="P207" i="19"/>
  <c r="O207" i="19" s="1"/>
  <c r="AG207" i="14"/>
  <c r="AG207" i="17"/>
  <c r="O207" i="17" s="1"/>
  <c r="G205" i="1"/>
  <c r="AG203" i="25"/>
  <c r="O203" i="25" s="1"/>
  <c r="AB203" i="24"/>
  <c r="O203" i="22"/>
  <c r="AG203" i="8"/>
  <c r="O203" i="8" s="1"/>
  <c r="AG203" i="14"/>
  <c r="P203" i="19"/>
  <c r="O203" i="19" s="1"/>
  <c r="AG203" i="17"/>
  <c r="O203" i="17" s="1"/>
  <c r="G201" i="1"/>
  <c r="AG199" i="25"/>
  <c r="O199" i="25" s="1"/>
  <c r="AB199" i="24"/>
  <c r="AG199" i="8"/>
  <c r="O199" i="8" s="1"/>
  <c r="O199" i="22"/>
  <c r="AG199" i="14"/>
  <c r="P199" i="19"/>
  <c r="O199" i="19" s="1"/>
  <c r="AG199" i="17"/>
  <c r="O199" i="17" s="1"/>
  <c r="G197" i="1"/>
  <c r="AG195" i="25"/>
  <c r="O195" i="25" s="1"/>
  <c r="AB195" i="24"/>
  <c r="O195" i="22"/>
  <c r="AG195" i="8"/>
  <c r="O195" i="8" s="1"/>
  <c r="P195" i="19"/>
  <c r="O195" i="19" s="1"/>
  <c r="AG195" i="14"/>
  <c r="AG195" i="17"/>
  <c r="O195" i="17" s="1"/>
  <c r="G193" i="1"/>
  <c r="AG191" i="25"/>
  <c r="O191" i="25" s="1"/>
  <c r="O191" i="22"/>
  <c r="AB191" i="24"/>
  <c r="AG191" i="8"/>
  <c r="O191" i="8" s="1"/>
  <c r="AG191" i="14"/>
  <c r="P191" i="19"/>
  <c r="O191" i="19" s="1"/>
  <c r="AG191" i="17"/>
  <c r="O191" i="17" s="1"/>
  <c r="G189" i="1"/>
  <c r="AG187" i="25"/>
  <c r="O187" i="25" s="1"/>
  <c r="AB187" i="24"/>
  <c r="AG187" i="8"/>
  <c r="O187" i="8" s="1"/>
  <c r="O187" i="22"/>
  <c r="P187" i="19"/>
  <c r="O187" i="19" s="1"/>
  <c r="AG187" i="14"/>
  <c r="AG187" i="17"/>
  <c r="O187" i="17" s="1"/>
  <c r="G185" i="1"/>
  <c r="AG183" i="25"/>
  <c r="O183" i="25" s="1"/>
  <c r="AB183" i="24"/>
  <c r="AG183" i="8"/>
  <c r="O183" i="8" s="1"/>
  <c r="AG183" i="14"/>
  <c r="O183" i="22"/>
  <c r="P183" i="19"/>
  <c r="O183" i="19" s="1"/>
  <c r="AG183" i="17"/>
  <c r="O183" i="17" s="1"/>
  <c r="G181" i="1"/>
  <c r="AG179" i="25"/>
  <c r="O179" i="25" s="1"/>
  <c r="O179" i="22"/>
  <c r="AB179" i="24"/>
  <c r="AG179" i="8"/>
  <c r="O179" i="8" s="1"/>
  <c r="P179" i="19"/>
  <c r="O179" i="19" s="1"/>
  <c r="AG179" i="14"/>
  <c r="AG179" i="17"/>
  <c r="O179" i="17" s="1"/>
  <c r="G177" i="1"/>
  <c r="AG175" i="25"/>
  <c r="O175" i="25" s="1"/>
  <c r="AB175" i="24"/>
  <c r="AG175" i="8"/>
  <c r="O175" i="8" s="1"/>
  <c r="O175" i="22"/>
  <c r="AG175" i="14"/>
  <c r="P175" i="19"/>
  <c r="O175" i="19" s="1"/>
  <c r="AG175" i="17"/>
  <c r="O175" i="17" s="1"/>
  <c r="G173" i="1"/>
  <c r="AG171" i="25"/>
  <c r="O171" i="25" s="1"/>
  <c r="AB171" i="24"/>
  <c r="O171" i="22"/>
  <c r="AG171" i="8"/>
  <c r="O171" i="8" s="1"/>
  <c r="AG171" i="14"/>
  <c r="P171" i="19"/>
  <c r="O171" i="19" s="1"/>
  <c r="AG171" i="17"/>
  <c r="O171" i="17" s="1"/>
  <c r="G169" i="1"/>
  <c r="AG167" i="25"/>
  <c r="O167" i="25" s="1"/>
  <c r="AB167" i="24"/>
  <c r="O167" i="22"/>
  <c r="AG167" i="8"/>
  <c r="O167" i="8" s="1"/>
  <c r="P167" i="19"/>
  <c r="O167" i="19" s="1"/>
  <c r="AG167" i="14"/>
  <c r="AG167" i="17"/>
  <c r="O167" i="17" s="1"/>
  <c r="G165" i="1"/>
  <c r="AG163" i="25"/>
  <c r="O163" i="25" s="1"/>
  <c r="AB163" i="24"/>
  <c r="O163" i="22"/>
  <c r="AG163" i="8"/>
  <c r="O163" i="8" s="1"/>
  <c r="AG163" i="14"/>
  <c r="P163" i="19"/>
  <c r="O163" i="19" s="1"/>
  <c r="AG163" i="17"/>
  <c r="O163" i="17" s="1"/>
  <c r="G161" i="1"/>
  <c r="AG159" i="25"/>
  <c r="O159" i="25" s="1"/>
  <c r="AB159" i="24"/>
  <c r="O159" i="22"/>
  <c r="AG159" i="8"/>
  <c r="O159" i="8" s="1"/>
  <c r="P159" i="19"/>
  <c r="O159" i="19" s="1"/>
  <c r="AG159" i="14"/>
  <c r="AG159" i="17"/>
  <c r="O159" i="17" s="1"/>
  <c r="G157" i="1"/>
  <c r="AG155" i="25"/>
  <c r="O155" i="25" s="1"/>
  <c r="AB155" i="24"/>
  <c r="AG155" i="8"/>
  <c r="O155" i="8" s="1"/>
  <c r="AG155" i="14"/>
  <c r="O155" i="22"/>
  <c r="P155" i="19"/>
  <c r="O155" i="19" s="1"/>
  <c r="AG155" i="17"/>
  <c r="O155" i="17" s="1"/>
  <c r="G153" i="1"/>
  <c r="G149" i="1"/>
  <c r="AG147" i="25"/>
  <c r="O147" i="25" s="1"/>
  <c r="O147" i="22"/>
  <c r="AB147" i="24"/>
  <c r="AG147" i="8"/>
  <c r="O147" i="8" s="1"/>
  <c r="P147" i="19"/>
  <c r="O147" i="19" s="1"/>
  <c r="AG147" i="14"/>
  <c r="AG147" i="17"/>
  <c r="O147" i="17" s="1"/>
  <c r="G145" i="1"/>
  <c r="AG143" i="25"/>
  <c r="O143" i="25" s="1"/>
  <c r="O143" i="22"/>
  <c r="AB143" i="24"/>
  <c r="AG143" i="8"/>
  <c r="O143" i="8" s="1"/>
  <c r="AG143" i="14"/>
  <c r="P143" i="19"/>
  <c r="O143" i="19" s="1"/>
  <c r="AG143" i="17"/>
  <c r="O143" i="17" s="1"/>
  <c r="G141" i="1"/>
  <c r="AG139" i="25"/>
  <c r="O139" i="25" s="1"/>
  <c r="AB139" i="24"/>
  <c r="O139" i="22"/>
  <c r="AG139" i="8"/>
  <c r="O139" i="8" s="1"/>
  <c r="P139" i="19"/>
  <c r="O139" i="19" s="1"/>
  <c r="AG139" i="14"/>
  <c r="AG139" i="17"/>
  <c r="O139" i="17" s="1"/>
  <c r="G137" i="1"/>
  <c r="AG135" i="25"/>
  <c r="O135" i="25" s="1"/>
  <c r="AB135" i="24"/>
  <c r="O135" i="22"/>
  <c r="AG135" i="8"/>
  <c r="O135" i="8" s="1"/>
  <c r="AG135" i="14"/>
  <c r="P135" i="19"/>
  <c r="O135" i="19" s="1"/>
  <c r="AG135" i="17"/>
  <c r="O135" i="17" s="1"/>
  <c r="G133" i="1"/>
  <c r="AG131" i="25"/>
  <c r="O131" i="25" s="1"/>
  <c r="O131" i="22"/>
  <c r="AB131" i="24"/>
  <c r="AG131" i="8"/>
  <c r="O131" i="8" s="1"/>
  <c r="P131" i="19"/>
  <c r="O131" i="19" s="1"/>
  <c r="AG131" i="14"/>
  <c r="AG131" i="17"/>
  <c r="O131" i="17" s="1"/>
  <c r="G129" i="1"/>
  <c r="AG127" i="25"/>
  <c r="O127" i="25" s="1"/>
  <c r="AB127" i="24"/>
  <c r="O127" i="22"/>
  <c r="AG127" i="8"/>
  <c r="O127" i="8" s="1"/>
  <c r="AG127" i="14"/>
  <c r="P127" i="19"/>
  <c r="O127" i="19" s="1"/>
  <c r="AG127" i="17"/>
  <c r="O127" i="17" s="1"/>
  <c r="G125" i="1"/>
  <c r="AG123" i="25"/>
  <c r="O123" i="25" s="1"/>
  <c r="AB123" i="24"/>
  <c r="O123" i="22"/>
  <c r="AG123" i="8"/>
  <c r="O123" i="8" s="1"/>
  <c r="P123" i="19"/>
  <c r="O123" i="19" s="1"/>
  <c r="AG123" i="14"/>
  <c r="AG123" i="17"/>
  <c r="O123" i="17" s="1"/>
  <c r="G121" i="1"/>
  <c r="AG119" i="25"/>
  <c r="O119" i="25" s="1"/>
  <c r="AB119" i="24"/>
  <c r="O119" i="22"/>
  <c r="AG119" i="8"/>
  <c r="O119" i="8" s="1"/>
  <c r="AG119" i="14"/>
  <c r="P119" i="19"/>
  <c r="O119" i="19" s="1"/>
  <c r="AG119" i="17"/>
  <c r="O119" i="17" s="1"/>
  <c r="G117" i="1"/>
  <c r="AG115" i="25"/>
  <c r="O115" i="25" s="1"/>
  <c r="AB115" i="24"/>
  <c r="O115" i="22"/>
  <c r="AG115" i="8"/>
  <c r="O115" i="8" s="1"/>
  <c r="P115" i="19"/>
  <c r="O115" i="19" s="1"/>
  <c r="AG115" i="14"/>
  <c r="AG115" i="17"/>
  <c r="O115" i="17" s="1"/>
  <c r="G113" i="1"/>
  <c r="AG111" i="25"/>
  <c r="O111" i="25" s="1"/>
  <c r="AB111" i="24"/>
  <c r="O111" i="22"/>
  <c r="AG111" i="8"/>
  <c r="O111" i="8" s="1"/>
  <c r="P111" i="19"/>
  <c r="O111" i="19" s="1"/>
  <c r="AG111" i="14"/>
  <c r="AG111" i="17"/>
  <c r="O111" i="17" s="1"/>
  <c r="G109" i="1"/>
  <c r="AG107" i="25"/>
  <c r="O107" i="25" s="1"/>
  <c r="AB107" i="24"/>
  <c r="O107" i="22"/>
  <c r="AG107" i="8"/>
  <c r="O107" i="8" s="1"/>
  <c r="AG107" i="14"/>
  <c r="P107" i="19"/>
  <c r="O107" i="19" s="1"/>
  <c r="AG107" i="17"/>
  <c r="O107" i="17" s="1"/>
  <c r="G105" i="1"/>
  <c r="AG103" i="25"/>
  <c r="O103" i="25" s="1"/>
  <c r="O103" i="22"/>
  <c r="AB103" i="24"/>
  <c r="AG103" i="8"/>
  <c r="O103" i="8" s="1"/>
  <c r="P103" i="19"/>
  <c r="O103" i="19" s="1"/>
  <c r="AG103" i="14"/>
  <c r="AG103" i="17"/>
  <c r="O103" i="17" s="1"/>
  <c r="G101" i="1"/>
  <c r="AG174" i="25"/>
  <c r="O174" i="25" s="1"/>
  <c r="AG99" i="25"/>
  <c r="O99" i="25" s="1"/>
  <c r="AB174" i="24"/>
  <c r="AB99" i="24"/>
  <c r="O99" i="22"/>
  <c r="O174" i="22"/>
  <c r="AG174" i="8"/>
  <c r="O174" i="8" s="1"/>
  <c r="AG99" i="8"/>
  <c r="O99" i="8" s="1"/>
  <c r="P174" i="19"/>
  <c r="O174" i="19" s="1"/>
  <c r="AG99" i="14"/>
  <c r="P99" i="19"/>
  <c r="O99" i="19" s="1"/>
  <c r="AG174" i="14"/>
  <c r="AG99" i="17"/>
  <c r="O99" i="17" s="1"/>
  <c r="AG174" i="17"/>
  <c r="O174" i="17" s="1"/>
  <c r="G97" i="1"/>
  <c r="AG95" i="25"/>
  <c r="O95" i="25" s="1"/>
  <c r="O95" i="22"/>
  <c r="AB95" i="24"/>
  <c r="AG95" i="8"/>
  <c r="O95" i="8" s="1"/>
  <c r="P95" i="19"/>
  <c r="O95" i="19" s="1"/>
  <c r="AG95" i="14"/>
  <c r="AG95" i="17"/>
  <c r="O95" i="17" s="1"/>
  <c r="G93" i="1"/>
  <c r="AG91" i="25"/>
  <c r="O91" i="25" s="1"/>
  <c r="AB91" i="24"/>
  <c r="O91" i="22"/>
  <c r="AG91" i="8"/>
  <c r="O91" i="8" s="1"/>
  <c r="AG91" i="14"/>
  <c r="P91" i="19"/>
  <c r="O91" i="19" s="1"/>
  <c r="AG91" i="17"/>
  <c r="O91" i="17" s="1"/>
  <c r="G89" i="1"/>
  <c r="G85" i="1"/>
  <c r="AF84" i="25"/>
  <c r="AF84" i="17"/>
  <c r="AF84" i="8"/>
  <c r="AG83" i="25"/>
  <c r="O83" i="25" s="1"/>
  <c r="AB83" i="24"/>
  <c r="O83" i="22"/>
  <c r="P83" i="19"/>
  <c r="O83" i="19" s="1"/>
  <c r="AG83" i="8"/>
  <c r="O83" i="8" s="1"/>
  <c r="AG83" i="14"/>
  <c r="AG83" i="17"/>
  <c r="O83" i="17" s="1"/>
  <c r="G81" i="1"/>
  <c r="AF80" i="25"/>
  <c r="AF80" i="17"/>
  <c r="N80" i="17" s="1"/>
  <c r="M80" i="17" s="1"/>
  <c r="AF80" i="8"/>
  <c r="AG79" i="25"/>
  <c r="O79" i="25" s="1"/>
  <c r="AB79" i="24"/>
  <c r="O79" i="22"/>
  <c r="P79" i="19"/>
  <c r="O79" i="19" s="1"/>
  <c r="AG79" i="8"/>
  <c r="O79" i="8" s="1"/>
  <c r="L79" i="8" s="1"/>
  <c r="AG79" i="14"/>
  <c r="AG79" i="17"/>
  <c r="O79" i="17" s="1"/>
  <c r="L79" i="17" s="1"/>
  <c r="G77" i="1"/>
  <c r="AF76" i="8"/>
  <c r="AF76" i="25"/>
  <c r="AF76" i="17"/>
  <c r="N76" i="17" s="1"/>
  <c r="M76" i="17" s="1"/>
  <c r="AG75" i="8"/>
  <c r="O75" i="8" s="1"/>
  <c r="L75" i="8" s="1"/>
  <c r="AG75" i="25"/>
  <c r="O75" i="25" s="1"/>
  <c r="AB75" i="24"/>
  <c r="O75" i="22"/>
  <c r="P75" i="19"/>
  <c r="O75" i="19" s="1"/>
  <c r="AG75" i="14"/>
  <c r="AG75" i="17"/>
  <c r="O75" i="17" s="1"/>
  <c r="L75" i="17" s="1"/>
  <c r="G73" i="1"/>
  <c r="AF72" i="8"/>
  <c r="AF72" i="25"/>
  <c r="AF72" i="17"/>
  <c r="N72" i="17" s="1"/>
  <c r="M72" i="17" s="1"/>
  <c r="AG71" i="8"/>
  <c r="O71" i="8" s="1"/>
  <c r="L71" i="8" s="1"/>
  <c r="AG71" i="25"/>
  <c r="O71" i="25" s="1"/>
  <c r="O71" i="22"/>
  <c r="AB71" i="24"/>
  <c r="P71" i="19"/>
  <c r="O71" i="19" s="1"/>
  <c r="AG71" i="14"/>
  <c r="AG71" i="17"/>
  <c r="O71" i="17" s="1"/>
  <c r="L71" i="17" s="1"/>
  <c r="G69" i="1"/>
  <c r="AF68" i="8"/>
  <c r="AF68" i="25"/>
  <c r="AF68" i="17"/>
  <c r="N68" i="17" s="1"/>
  <c r="M68" i="17" s="1"/>
  <c r="AG67" i="8"/>
  <c r="O67" i="8" s="1"/>
  <c r="L67" i="8" s="1"/>
  <c r="AG67" i="25"/>
  <c r="O67" i="25" s="1"/>
  <c r="AB67" i="24"/>
  <c r="O67" i="22"/>
  <c r="P67" i="19"/>
  <c r="O67" i="19" s="1"/>
  <c r="AG67" i="14"/>
  <c r="AG67" i="17"/>
  <c r="O67" i="17" s="1"/>
  <c r="L67" i="17" s="1"/>
  <c r="G65" i="1"/>
  <c r="AF64" i="8"/>
  <c r="AF64" i="25"/>
  <c r="AF64" i="17"/>
  <c r="N64" i="17" s="1"/>
  <c r="M64" i="17" s="1"/>
  <c r="AG63" i="8"/>
  <c r="O63" i="8" s="1"/>
  <c r="L63" i="8" s="1"/>
  <c r="AG63" i="25"/>
  <c r="O63" i="25" s="1"/>
  <c r="O63" i="22"/>
  <c r="AB63" i="24"/>
  <c r="P63" i="19"/>
  <c r="O63" i="19" s="1"/>
  <c r="AG63" i="14"/>
  <c r="AG63" i="17"/>
  <c r="O63" i="17" s="1"/>
  <c r="L63" i="17" s="1"/>
  <c r="G61" i="1"/>
  <c r="AF60" i="8"/>
  <c r="AF60" i="25"/>
  <c r="AF60" i="17"/>
  <c r="N60" i="17" s="1"/>
  <c r="M60" i="17" s="1"/>
  <c r="AG59" i="8"/>
  <c r="O59" i="8" s="1"/>
  <c r="L59" i="8" s="1"/>
  <c r="AG59" i="25"/>
  <c r="O59" i="25" s="1"/>
  <c r="O59" i="22"/>
  <c r="AB59" i="24"/>
  <c r="P59" i="19"/>
  <c r="O59" i="19" s="1"/>
  <c r="AG59" i="14"/>
  <c r="AG59" i="17"/>
  <c r="O59" i="17" s="1"/>
  <c r="L59" i="17" s="1"/>
  <c r="G57" i="1"/>
  <c r="AF56" i="8"/>
  <c r="AF56" i="25"/>
  <c r="AF56" i="17"/>
  <c r="N56" i="17" s="1"/>
  <c r="M56" i="17" s="1"/>
  <c r="AG55" i="8"/>
  <c r="O55" i="8" s="1"/>
  <c r="L55" i="8" s="1"/>
  <c r="AG55" i="25"/>
  <c r="O55" i="25" s="1"/>
  <c r="AB55" i="24"/>
  <c r="O55" i="22"/>
  <c r="P55" i="19"/>
  <c r="O55" i="19" s="1"/>
  <c r="AG55" i="14"/>
  <c r="AG55" i="17"/>
  <c r="O55" i="17" s="1"/>
  <c r="L55" i="17" s="1"/>
  <c r="G53" i="1"/>
  <c r="AF52" i="8"/>
  <c r="AF52" i="25"/>
  <c r="AF52" i="17"/>
  <c r="N52" i="17" s="1"/>
  <c r="M52" i="17" s="1"/>
  <c r="AG51" i="8"/>
  <c r="O51" i="8" s="1"/>
  <c r="L51" i="8" s="1"/>
  <c r="AG51" i="25"/>
  <c r="O51" i="25" s="1"/>
  <c r="AB51" i="24"/>
  <c r="O51" i="22"/>
  <c r="P51" i="19"/>
  <c r="O51" i="19" s="1"/>
  <c r="AG51" i="14"/>
  <c r="AG51" i="17"/>
  <c r="O51" i="17" s="1"/>
  <c r="L51" i="17" s="1"/>
  <c r="G49" i="1"/>
  <c r="AF48" i="8"/>
  <c r="AF48" i="25"/>
  <c r="AF48" i="17"/>
  <c r="N48" i="17" s="1"/>
  <c r="M48" i="17" s="1"/>
  <c r="AG47" i="8"/>
  <c r="O47" i="8" s="1"/>
  <c r="L47" i="8" s="1"/>
  <c r="AG47" i="25"/>
  <c r="O47" i="25" s="1"/>
  <c r="AB47" i="24"/>
  <c r="O47" i="22"/>
  <c r="P47" i="19"/>
  <c r="O47" i="19" s="1"/>
  <c r="AG47" i="14"/>
  <c r="AG47" i="17"/>
  <c r="O47" i="17" s="1"/>
  <c r="L47" i="17" s="1"/>
  <c r="G45" i="1"/>
  <c r="AF44" i="8"/>
  <c r="AF44" i="25"/>
  <c r="AF44" i="17"/>
  <c r="N44" i="17" s="1"/>
  <c r="M44" i="17" s="1"/>
  <c r="AG43" i="8"/>
  <c r="O43" i="8" s="1"/>
  <c r="L43" i="8" s="1"/>
  <c r="AG43" i="25"/>
  <c r="O43" i="25" s="1"/>
  <c r="AB43" i="24"/>
  <c r="O43" i="22"/>
  <c r="P43" i="19"/>
  <c r="O43" i="19" s="1"/>
  <c r="AG43" i="14"/>
  <c r="AG43" i="17"/>
  <c r="O43" i="17" s="1"/>
  <c r="L43" i="17" s="1"/>
  <c r="G41" i="1"/>
  <c r="AF40" i="8"/>
  <c r="AF40" i="25"/>
  <c r="AF40" i="17"/>
  <c r="N40" i="17" s="1"/>
  <c r="M40" i="17" s="1"/>
  <c r="AG39" i="8"/>
  <c r="O39" i="8" s="1"/>
  <c r="L39" i="8" s="1"/>
  <c r="AG39" i="25"/>
  <c r="O39" i="25" s="1"/>
  <c r="O39" i="22"/>
  <c r="AB39" i="24"/>
  <c r="P39" i="19"/>
  <c r="O39" i="19" s="1"/>
  <c r="AG39" i="14"/>
  <c r="AG39" i="17"/>
  <c r="O39" i="17" s="1"/>
  <c r="L39" i="17" s="1"/>
  <c r="G37" i="1"/>
  <c r="AF36" i="25"/>
  <c r="AF36" i="17"/>
  <c r="N36" i="17" s="1"/>
  <c r="M36" i="17" s="1"/>
  <c r="AF36" i="8"/>
  <c r="AG35" i="25"/>
  <c r="O35" i="25" s="1"/>
  <c r="O35" i="22"/>
  <c r="AB35" i="24"/>
  <c r="P35" i="19"/>
  <c r="O35" i="19" s="1"/>
  <c r="AG35" i="8"/>
  <c r="O35" i="8" s="1"/>
  <c r="L35" i="8" s="1"/>
  <c r="AG35" i="14"/>
  <c r="AG35" i="17"/>
  <c r="O35" i="17" s="1"/>
  <c r="L35" i="17" s="1"/>
  <c r="G33" i="1"/>
  <c r="AF32" i="25"/>
  <c r="AF32" i="17"/>
  <c r="N32" i="17" s="1"/>
  <c r="M32" i="17" s="1"/>
  <c r="AF32" i="8"/>
  <c r="AG31" i="25"/>
  <c r="O31" i="25" s="1"/>
  <c r="O31" i="22"/>
  <c r="AB31" i="24"/>
  <c r="P31" i="19"/>
  <c r="O31" i="19" s="1"/>
  <c r="AG31" i="8"/>
  <c r="O31" i="8" s="1"/>
  <c r="L31" i="8" s="1"/>
  <c r="AG31" i="14"/>
  <c r="AG31" i="17"/>
  <c r="O31" i="17" s="1"/>
  <c r="L31" i="17" s="1"/>
  <c r="G29" i="1"/>
  <c r="AF28" i="25"/>
  <c r="AF28" i="17"/>
  <c r="N28" i="17" s="1"/>
  <c r="M28" i="17" s="1"/>
  <c r="AF28" i="8"/>
  <c r="AG27" i="25"/>
  <c r="O27" i="25" s="1"/>
  <c r="O27" i="22"/>
  <c r="AB27" i="24"/>
  <c r="P27" i="19"/>
  <c r="O27" i="19" s="1"/>
  <c r="AG27" i="8"/>
  <c r="O27" i="8" s="1"/>
  <c r="L27" i="8" s="1"/>
  <c r="AG27" i="14"/>
  <c r="AG27" i="17"/>
  <c r="O27" i="17" s="1"/>
  <c r="L27" i="17" s="1"/>
  <c r="G25" i="1"/>
  <c r="AF24" i="25"/>
  <c r="AF24" i="17"/>
  <c r="N24" i="17" s="1"/>
  <c r="M24" i="17" s="1"/>
  <c r="AF24" i="8"/>
  <c r="AG23" i="25"/>
  <c r="O23" i="25" s="1"/>
  <c r="O23" i="22"/>
  <c r="AB23" i="24"/>
  <c r="P23" i="19"/>
  <c r="O23" i="19" s="1"/>
  <c r="AG23" i="8"/>
  <c r="O23" i="8" s="1"/>
  <c r="L23" i="8" s="1"/>
  <c r="AG23" i="14"/>
  <c r="AG23" i="17"/>
  <c r="O23" i="17" s="1"/>
  <c r="L23" i="17" s="1"/>
  <c r="G21" i="1"/>
  <c r="AF20" i="25"/>
  <c r="AF20" i="17"/>
  <c r="N20" i="17" s="1"/>
  <c r="M20" i="17" s="1"/>
  <c r="AF20" i="8"/>
  <c r="AG19" i="25"/>
  <c r="O19" i="25" s="1"/>
  <c r="O19" i="22"/>
  <c r="AB19" i="24"/>
  <c r="P19" i="19"/>
  <c r="O19" i="19" s="1"/>
  <c r="AG19" i="8"/>
  <c r="O19" i="8" s="1"/>
  <c r="L19" i="8" s="1"/>
  <c r="AG19" i="14"/>
  <c r="AG19" i="17"/>
  <c r="O19" i="17" s="1"/>
  <c r="L19" i="17" s="1"/>
  <c r="G17" i="1"/>
  <c r="AF16" i="25"/>
  <c r="AF16" i="17"/>
  <c r="N16" i="17" s="1"/>
  <c r="M16" i="17" s="1"/>
  <c r="AF16" i="8"/>
  <c r="AG15" i="25"/>
  <c r="O15" i="25" s="1"/>
  <c r="O15" i="22"/>
  <c r="AB15" i="24"/>
  <c r="P15" i="19"/>
  <c r="O15" i="19" s="1"/>
  <c r="AG15" i="8"/>
  <c r="O15" i="8" s="1"/>
  <c r="L15" i="8" s="1"/>
  <c r="AG15" i="14"/>
  <c r="AG15" i="17"/>
  <c r="O15" i="17" s="1"/>
  <c r="L15" i="17" s="1"/>
  <c r="G13" i="1"/>
  <c r="AF12" i="25"/>
  <c r="AF12" i="17"/>
  <c r="N12" i="17" s="1"/>
  <c r="M12" i="17" s="1"/>
  <c r="AF12" i="8"/>
  <c r="AG11" i="25"/>
  <c r="O11" i="25" s="1"/>
  <c r="AB11" i="24"/>
  <c r="O11" i="22"/>
  <c r="P11" i="19"/>
  <c r="O11" i="19" s="1"/>
  <c r="AG11" i="8"/>
  <c r="O11" i="8" s="1"/>
  <c r="L11" i="8" s="1"/>
  <c r="AG11" i="14"/>
  <c r="AG11" i="17"/>
  <c r="O11" i="17" s="1"/>
  <c r="L11" i="17" s="1"/>
  <c r="G9" i="1"/>
  <c r="AF8" i="25"/>
  <c r="AF8" i="17"/>
  <c r="N8" i="17" s="1"/>
  <c r="M8" i="17" s="1"/>
  <c r="AF8" i="8"/>
  <c r="AG7" i="25"/>
  <c r="O7" i="25" s="1"/>
  <c r="O7" i="22"/>
  <c r="AB7" i="24"/>
  <c r="P7" i="19"/>
  <c r="O7" i="19" s="1"/>
  <c r="AG7" i="8"/>
  <c r="O7" i="8" s="1"/>
  <c r="L7" i="8" s="1"/>
  <c r="AG7" i="14"/>
  <c r="AG7" i="17"/>
  <c r="O7" i="17" s="1"/>
  <c r="L7" i="17" s="1"/>
  <c r="G5" i="1"/>
  <c r="L283" i="1"/>
  <c r="L280" i="1"/>
  <c r="L275" i="1"/>
  <c r="L272" i="1"/>
  <c r="L268" i="1"/>
  <c r="L267" i="1"/>
  <c r="L264" i="1"/>
  <c r="L262" i="1"/>
  <c r="L260" i="1"/>
  <c r="L259" i="1"/>
  <c r="L276" i="1"/>
  <c r="L271" i="1"/>
  <c r="L80" i="1"/>
  <c r="L256" i="1"/>
  <c r="L255" i="1"/>
  <c r="L253" i="1"/>
  <c r="L252" i="1"/>
  <c r="L249" i="1"/>
  <c r="L4" i="1"/>
  <c r="L245" i="1"/>
  <c r="L238" i="1"/>
  <c r="L237" i="1"/>
  <c r="L236" i="1"/>
  <c r="L214" i="1"/>
  <c r="L194" i="1"/>
  <c r="L191" i="1"/>
  <c r="L185" i="1"/>
  <c r="L178" i="1"/>
  <c r="L177" i="1"/>
  <c r="L162" i="1"/>
  <c r="L153" i="1"/>
  <c r="L150" i="1"/>
  <c r="L130" i="1"/>
  <c r="L129" i="1"/>
  <c r="L126" i="1"/>
  <c r="L114" i="1"/>
  <c r="L109" i="1"/>
  <c r="L78" i="1"/>
  <c r="L70" i="1"/>
  <c r="L66" i="1"/>
  <c r="L62" i="1"/>
  <c r="L58" i="1"/>
  <c r="L57" i="1"/>
  <c r="L54" i="1"/>
  <c r="L53" i="1"/>
  <c r="L50" i="1"/>
  <c r="L49" i="1"/>
  <c r="L46" i="1"/>
  <c r="L42" i="1"/>
  <c r="L38" i="1"/>
  <c r="L37" i="1"/>
  <c r="L30" i="1"/>
  <c r="L26" i="1"/>
  <c r="L22" i="1"/>
  <c r="L21" i="1"/>
  <c r="L18" i="1"/>
  <c r="L14" i="1"/>
  <c r="L10" i="1"/>
  <c r="L9" i="1"/>
  <c r="L6" i="1"/>
  <c r="L5" i="1"/>
  <c r="L242" i="1"/>
  <c r="L241" i="1"/>
  <c r="L234" i="1"/>
  <c r="L230" i="1"/>
  <c r="L229" i="1"/>
  <c r="L226" i="1"/>
  <c r="L210" i="1"/>
  <c r="L198" i="1"/>
  <c r="L195" i="1"/>
  <c r="L187" i="1"/>
  <c r="L166" i="1"/>
  <c r="L146" i="1"/>
  <c r="L142" i="1"/>
  <c r="L141" i="1"/>
  <c r="L137" i="1"/>
  <c r="L133" i="1"/>
  <c r="L118" i="1"/>
  <c r="L117" i="1"/>
  <c r="L113" i="1"/>
  <c r="L248" i="1"/>
  <c r="L86" i="1"/>
  <c r="L82" i="1"/>
  <c r="L93" i="1"/>
  <c r="L84" i="1"/>
  <c r="L41" i="1"/>
  <c r="L206" i="1"/>
  <c r="L173" i="1"/>
  <c r="L170" i="1"/>
  <c r="L161" i="1"/>
  <c r="L34" i="1"/>
  <c r="L17" i="1"/>
  <c r="L279" i="1"/>
  <c r="L218" i="1"/>
  <c r="L205" i="1"/>
  <c r="L202" i="1"/>
  <c r="L190" i="1"/>
  <c r="L186" i="1"/>
  <c r="L174" i="1"/>
  <c r="L101" i="1"/>
  <c r="L88" i="1"/>
  <c r="L76" i="1"/>
  <c r="L181" i="1"/>
  <c r="L176" i="1"/>
  <c r="L169" i="1"/>
  <c r="L157" i="1"/>
  <c r="L152" i="1"/>
  <c r="L145" i="1"/>
  <c r="L138" i="1"/>
  <c r="L136" i="1"/>
  <c r="L124" i="1"/>
  <c r="L121" i="1"/>
  <c r="L116" i="1"/>
  <c r="L105" i="1"/>
  <c r="L89" i="1"/>
  <c r="L68" i="1"/>
  <c r="L25" i="1"/>
  <c r="L16" i="1"/>
  <c r="L8" i="1"/>
  <c r="L201" i="1"/>
  <c r="L209" i="1"/>
  <c r="L189" i="1"/>
  <c r="L125" i="1"/>
  <c r="L225" i="1"/>
  <c r="L213" i="1"/>
  <c r="L263" i="1"/>
  <c r="L233" i="1"/>
  <c r="L197" i="1"/>
  <c r="L182" i="1"/>
  <c r="L165" i="1"/>
  <c r="L134" i="1"/>
  <c r="L132" i="1"/>
  <c r="L120" i="1"/>
  <c r="L104" i="1"/>
  <c r="L97" i="1"/>
  <c r="L72" i="1"/>
  <c r="L64" i="1"/>
  <c r="L20" i="1"/>
  <c r="L13" i="1"/>
  <c r="L154" i="1"/>
  <c r="L102" i="1"/>
  <c r="L85" i="1"/>
  <c r="L172" i="1"/>
  <c r="L164" i="1"/>
  <c r="L158" i="1"/>
  <c r="L144" i="1"/>
  <c r="L106" i="1"/>
  <c r="L90" i="1"/>
  <c r="L168" i="1"/>
  <c r="L160" i="1"/>
  <c r="L149" i="1"/>
  <c r="L128" i="1"/>
  <c r="L98" i="1"/>
  <c r="L140" i="1"/>
  <c r="L110" i="1"/>
  <c r="L94" i="1"/>
  <c r="L222" i="1"/>
  <c r="L193" i="1"/>
  <c r="L183" i="1"/>
  <c r="L148" i="1"/>
  <c r="L122" i="1"/>
  <c r="L81" i="1"/>
  <c r="L77" i="1"/>
  <c r="L73" i="1"/>
  <c r="L69" i="1"/>
  <c r="L65" i="1"/>
  <c r="L61" i="1"/>
  <c r="L60" i="1"/>
  <c r="L56" i="1"/>
  <c r="L52" i="1"/>
  <c r="L48" i="1"/>
  <c r="L45" i="1"/>
  <c r="L29" i="1"/>
  <c r="L33" i="1"/>
  <c r="L240" i="1"/>
  <c r="L217" i="1"/>
  <c r="L156" i="1"/>
  <c r="L112" i="1"/>
  <c r="L108" i="1"/>
  <c r="L100" i="1"/>
  <c r="L96" i="1"/>
  <c r="L92" i="1"/>
  <c r="L74" i="1"/>
  <c r="L221" i="1"/>
  <c r="L278" i="1"/>
  <c r="L266" i="1"/>
  <c r="L228" i="1"/>
  <c r="L224" i="1"/>
  <c r="L220" i="1"/>
  <c r="L216" i="1"/>
  <c r="L212" i="1"/>
  <c r="L208" i="1"/>
  <c r="L204" i="1"/>
  <c r="L200" i="1"/>
  <c r="L196" i="1"/>
  <c r="L192" i="1"/>
  <c r="L188" i="1"/>
  <c r="L184" i="1"/>
  <c r="L180" i="1"/>
  <c r="L44" i="1"/>
  <c r="L40" i="1"/>
  <c r="L36" i="1"/>
  <c r="L32" i="1"/>
  <c r="L28" i="1"/>
  <c r="L24" i="1"/>
  <c r="L11" i="1"/>
  <c r="L19" i="1"/>
  <c r="L282" i="1"/>
  <c r="L274" i="1"/>
  <c r="L258" i="1"/>
  <c r="L251" i="1"/>
  <c r="L247" i="1"/>
  <c r="L244" i="1"/>
  <c r="L232" i="1"/>
  <c r="L265" i="1"/>
  <c r="L257" i="1"/>
  <c r="L254" i="1"/>
  <c r="L250" i="1"/>
  <c r="L246" i="1"/>
  <c r="L243" i="1"/>
  <c r="L239" i="1"/>
  <c r="L235" i="1"/>
  <c r="L231" i="1"/>
  <c r="L227" i="1"/>
  <c r="L223" i="1"/>
  <c r="L219" i="1"/>
  <c r="L215" i="1"/>
  <c r="L211" i="1"/>
  <c r="L207" i="1"/>
  <c r="L203" i="1"/>
  <c r="L199" i="1"/>
  <c r="L179" i="1"/>
  <c r="L175" i="1"/>
  <c r="L171" i="1"/>
  <c r="L167" i="1"/>
  <c r="L163" i="1"/>
  <c r="L159" i="1"/>
  <c r="L155" i="1"/>
  <c r="L151" i="1"/>
  <c r="L147" i="1"/>
  <c r="L143" i="1"/>
  <c r="L139" i="1"/>
  <c r="L135" i="1"/>
  <c r="L131" i="1"/>
  <c r="L127" i="1"/>
  <c r="L123" i="1"/>
  <c r="L119" i="1"/>
  <c r="L115" i="1"/>
  <c r="L111" i="1"/>
  <c r="L107" i="1"/>
  <c r="L103" i="1"/>
  <c r="L99" i="1"/>
  <c r="L95" i="1"/>
  <c r="L91" i="1"/>
  <c r="L87" i="1"/>
  <c r="L83" i="1"/>
  <c r="L79" i="1"/>
  <c r="L75" i="1"/>
  <c r="L71" i="1"/>
  <c r="L67" i="1"/>
  <c r="L63" i="1"/>
  <c r="L59" i="1"/>
  <c r="L55" i="1"/>
  <c r="L51" i="1"/>
  <c r="L47" i="1"/>
  <c r="L7" i="1"/>
  <c r="L15" i="1"/>
  <c r="L270" i="1"/>
  <c r="L281" i="1"/>
  <c r="L277" i="1"/>
  <c r="L273" i="1"/>
  <c r="L269" i="1"/>
  <c r="L261" i="1"/>
  <c r="L43" i="1"/>
  <c r="L39" i="1"/>
  <c r="L35" i="1"/>
  <c r="L31" i="1"/>
  <c r="L27" i="1"/>
  <c r="L23" i="1"/>
  <c r="L12" i="1"/>
  <c r="L19" i="19" l="1"/>
  <c r="I19" i="19"/>
  <c r="L47" i="19"/>
  <c r="I47" i="19"/>
  <c r="L99" i="19"/>
  <c r="I99" i="19"/>
  <c r="L14" i="19"/>
  <c r="I14" i="19"/>
  <c r="L42" i="19"/>
  <c r="I42" i="19"/>
  <c r="L74" i="19"/>
  <c r="I74" i="19"/>
  <c r="L162" i="19"/>
  <c r="I162" i="19"/>
  <c r="L44" i="19"/>
  <c r="I44" i="19"/>
  <c r="L9" i="19"/>
  <c r="I9" i="19"/>
  <c r="L53" i="19"/>
  <c r="I53" i="19"/>
  <c r="L57" i="19"/>
  <c r="I57" i="19"/>
  <c r="L65" i="19"/>
  <c r="I65" i="19"/>
  <c r="L101" i="19"/>
  <c r="I101" i="19"/>
  <c r="L109" i="19"/>
  <c r="I109" i="19"/>
  <c r="L117" i="19"/>
  <c r="I117" i="19"/>
  <c r="L125" i="19"/>
  <c r="I125" i="19"/>
  <c r="L133" i="19"/>
  <c r="I133" i="19"/>
  <c r="L141" i="19"/>
  <c r="I141" i="19"/>
  <c r="L149" i="19"/>
  <c r="I149" i="19"/>
  <c r="L153" i="19"/>
  <c r="I153" i="19"/>
  <c r="L165" i="19"/>
  <c r="I165" i="19"/>
  <c r="L185" i="19"/>
  <c r="I185" i="19"/>
  <c r="L201" i="19"/>
  <c r="I201" i="19"/>
  <c r="L209" i="19"/>
  <c r="I209" i="19"/>
  <c r="L221" i="19"/>
  <c r="I221" i="19"/>
  <c r="L233" i="19"/>
  <c r="I233" i="19"/>
  <c r="L249" i="19"/>
  <c r="I249" i="19"/>
  <c r="L265" i="19"/>
  <c r="I265" i="19"/>
  <c r="L281" i="19"/>
  <c r="I281" i="19"/>
  <c r="L15" i="19"/>
  <c r="I15" i="19"/>
  <c r="L59" i="19"/>
  <c r="I59" i="19"/>
  <c r="L107" i="19"/>
  <c r="I107" i="19"/>
  <c r="L127" i="19"/>
  <c r="I127" i="19"/>
  <c r="L11" i="19"/>
  <c r="I11" i="19"/>
  <c r="L27" i="19"/>
  <c r="I27" i="19"/>
  <c r="L39" i="19"/>
  <c r="I39" i="19"/>
  <c r="L55" i="19"/>
  <c r="I55" i="19"/>
  <c r="L71" i="19"/>
  <c r="I71" i="19"/>
  <c r="L91" i="19"/>
  <c r="I91" i="19"/>
  <c r="L174" i="19"/>
  <c r="I174" i="19"/>
  <c r="L103" i="19"/>
  <c r="I103" i="19"/>
  <c r="L111" i="19"/>
  <c r="I111" i="19"/>
  <c r="L115" i="19"/>
  <c r="I115" i="19"/>
  <c r="L123" i="19"/>
  <c r="I123" i="19"/>
  <c r="L131" i="19"/>
  <c r="I131" i="19"/>
  <c r="L139" i="19"/>
  <c r="I139" i="19"/>
  <c r="L147" i="19"/>
  <c r="I147" i="19"/>
  <c r="L155" i="19"/>
  <c r="I155" i="19"/>
  <c r="L163" i="19"/>
  <c r="I163" i="19"/>
  <c r="L171" i="19"/>
  <c r="I171" i="19"/>
  <c r="L175" i="19"/>
  <c r="I175" i="19"/>
  <c r="L183" i="19"/>
  <c r="I183" i="19"/>
  <c r="L191" i="19"/>
  <c r="I191" i="19"/>
  <c r="L199" i="19"/>
  <c r="I199" i="19"/>
  <c r="L203" i="19"/>
  <c r="I203" i="19"/>
  <c r="L215" i="19"/>
  <c r="I215" i="19"/>
  <c r="L223" i="19"/>
  <c r="I223" i="19"/>
  <c r="L231" i="19"/>
  <c r="I231" i="19"/>
  <c r="L239" i="19"/>
  <c r="I239" i="19"/>
  <c r="L243" i="19"/>
  <c r="I243" i="19"/>
  <c r="L251" i="19"/>
  <c r="I251" i="19"/>
  <c r="L255" i="19"/>
  <c r="I255" i="19"/>
  <c r="L259" i="19"/>
  <c r="I259" i="19"/>
  <c r="L263" i="19"/>
  <c r="I263" i="19"/>
  <c r="L271" i="19"/>
  <c r="I271" i="19"/>
  <c r="L283" i="19"/>
  <c r="I283" i="19"/>
  <c r="L32" i="19"/>
  <c r="I32" i="19"/>
  <c r="L56" i="19"/>
  <c r="I56" i="19"/>
  <c r="L96" i="19"/>
  <c r="I96" i="19"/>
  <c r="L112" i="19"/>
  <c r="I112" i="19"/>
  <c r="L120" i="19"/>
  <c r="I120" i="19"/>
  <c r="L136" i="19"/>
  <c r="I136" i="19"/>
  <c r="L184" i="19"/>
  <c r="I184" i="19"/>
  <c r="L200" i="19"/>
  <c r="I200" i="19"/>
  <c r="L240" i="19"/>
  <c r="I240" i="19"/>
  <c r="L256" i="19"/>
  <c r="I256" i="19"/>
  <c r="L264" i="19"/>
  <c r="I264" i="19"/>
  <c r="L272" i="19"/>
  <c r="I272" i="19"/>
  <c r="L6" i="19"/>
  <c r="I6" i="19"/>
  <c r="L22" i="19"/>
  <c r="I22" i="19"/>
  <c r="L34" i="19"/>
  <c r="I34" i="19"/>
  <c r="L50" i="19"/>
  <c r="I50" i="19"/>
  <c r="L66" i="19"/>
  <c r="I66" i="19"/>
  <c r="L82" i="19"/>
  <c r="I82" i="19"/>
  <c r="L94" i="19"/>
  <c r="I94" i="19"/>
  <c r="L98" i="19"/>
  <c r="I98" i="19"/>
  <c r="L102" i="19"/>
  <c r="I102" i="19"/>
  <c r="L106" i="19"/>
  <c r="I106" i="19"/>
  <c r="L110" i="19"/>
  <c r="I110" i="19"/>
  <c r="L114" i="19"/>
  <c r="I114" i="19"/>
  <c r="L118" i="19"/>
  <c r="I118" i="19"/>
  <c r="L122" i="19"/>
  <c r="I122" i="19"/>
  <c r="L126" i="19"/>
  <c r="I126" i="19"/>
  <c r="L130" i="19"/>
  <c r="I130" i="19"/>
  <c r="L134" i="19"/>
  <c r="I134" i="19"/>
  <c r="L146" i="19"/>
  <c r="I146" i="19"/>
  <c r="L181" i="19"/>
  <c r="I181" i="19"/>
  <c r="L12" i="19"/>
  <c r="I12" i="19"/>
  <c r="L128" i="19"/>
  <c r="I128" i="19"/>
  <c r="L160" i="19"/>
  <c r="I160" i="19"/>
  <c r="L176" i="19"/>
  <c r="I176" i="19"/>
  <c r="L208" i="19"/>
  <c r="I208" i="19"/>
  <c r="L224" i="19"/>
  <c r="I224" i="19"/>
  <c r="L73" i="19"/>
  <c r="I73" i="19"/>
  <c r="L77" i="19"/>
  <c r="I77" i="19"/>
  <c r="L173" i="19"/>
  <c r="I173" i="19"/>
  <c r="L87" i="19"/>
  <c r="I87" i="19"/>
  <c r="L20" i="19"/>
  <c r="I20" i="19"/>
  <c r="L24" i="19"/>
  <c r="I24" i="19"/>
  <c r="L157" i="19"/>
  <c r="I157" i="19"/>
  <c r="L108" i="19"/>
  <c r="I108" i="19"/>
  <c r="L116" i="19"/>
  <c r="I116" i="19"/>
  <c r="L124" i="19"/>
  <c r="I124" i="19"/>
  <c r="L148" i="19"/>
  <c r="I148" i="19"/>
  <c r="L204" i="19"/>
  <c r="I204" i="19"/>
  <c r="L212" i="19"/>
  <c r="I212" i="19"/>
  <c r="L220" i="19"/>
  <c r="I220" i="19"/>
  <c r="L228" i="19"/>
  <c r="I228" i="19"/>
  <c r="L7" i="19"/>
  <c r="I7" i="19"/>
  <c r="L23" i="19"/>
  <c r="I23" i="19"/>
  <c r="L51" i="19"/>
  <c r="I51" i="19"/>
  <c r="L67" i="19"/>
  <c r="I67" i="19"/>
  <c r="L95" i="19"/>
  <c r="I95" i="19"/>
  <c r="L159" i="19"/>
  <c r="I159" i="19"/>
  <c r="L167" i="19"/>
  <c r="I167" i="19"/>
  <c r="L179" i="19"/>
  <c r="I179" i="19"/>
  <c r="L187" i="19"/>
  <c r="I187" i="19"/>
  <c r="L195" i="19"/>
  <c r="I195" i="19"/>
  <c r="L207" i="19"/>
  <c r="I207" i="19"/>
  <c r="L211" i="19"/>
  <c r="I211" i="19"/>
  <c r="L219" i="19"/>
  <c r="I219" i="19"/>
  <c r="L227" i="19"/>
  <c r="I227" i="19"/>
  <c r="L235" i="19"/>
  <c r="I235" i="19"/>
  <c r="L247" i="19"/>
  <c r="I247" i="19"/>
  <c r="L267" i="19"/>
  <c r="I267" i="19"/>
  <c r="L275" i="19"/>
  <c r="I275" i="19"/>
  <c r="L279" i="19"/>
  <c r="I279" i="19"/>
  <c r="L68" i="19"/>
  <c r="I68" i="19"/>
  <c r="L80" i="19"/>
  <c r="I80" i="19"/>
  <c r="L18" i="19"/>
  <c r="I18" i="19"/>
  <c r="L26" i="19"/>
  <c r="I26" i="19"/>
  <c r="L30" i="19"/>
  <c r="I30" i="19"/>
  <c r="L46" i="19"/>
  <c r="I46" i="19"/>
  <c r="L62" i="19"/>
  <c r="I62" i="19"/>
  <c r="L78" i="19"/>
  <c r="I78" i="19"/>
  <c r="L192" i="19"/>
  <c r="I192" i="19"/>
  <c r="L17" i="19"/>
  <c r="I17" i="19"/>
  <c r="L29" i="19"/>
  <c r="I29" i="19"/>
  <c r="L41" i="19"/>
  <c r="I41" i="19"/>
  <c r="L45" i="19"/>
  <c r="I45" i="19"/>
  <c r="L69" i="19"/>
  <c r="I69" i="19"/>
  <c r="L97" i="19"/>
  <c r="I97" i="19"/>
  <c r="L48" i="19"/>
  <c r="I48" i="19"/>
  <c r="L76" i="19"/>
  <c r="I76" i="19"/>
  <c r="L104" i="19"/>
  <c r="I104" i="19"/>
  <c r="L144" i="19"/>
  <c r="I144" i="19"/>
  <c r="L152" i="19"/>
  <c r="I152" i="19"/>
  <c r="L168" i="19"/>
  <c r="I168" i="19"/>
  <c r="L196" i="19"/>
  <c r="I196" i="19"/>
  <c r="L216" i="19"/>
  <c r="I216" i="19"/>
  <c r="L232" i="19"/>
  <c r="I232" i="19"/>
  <c r="L248" i="19"/>
  <c r="I248" i="19"/>
  <c r="L280" i="19"/>
  <c r="I280" i="19"/>
  <c r="L35" i="19"/>
  <c r="I35" i="19"/>
  <c r="L63" i="19"/>
  <c r="I63" i="19"/>
  <c r="L83" i="19"/>
  <c r="I83" i="19"/>
  <c r="L8" i="19"/>
  <c r="I8" i="19"/>
  <c r="L90" i="19"/>
  <c r="I90" i="19"/>
  <c r="L58" i="19"/>
  <c r="I58" i="19"/>
  <c r="L158" i="19"/>
  <c r="I158" i="19"/>
  <c r="L166" i="19"/>
  <c r="I166" i="19"/>
  <c r="L13" i="19"/>
  <c r="I13" i="19"/>
  <c r="L33" i="19"/>
  <c r="I33" i="19"/>
  <c r="L151" i="19"/>
  <c r="I151" i="19"/>
  <c r="L85" i="19"/>
  <c r="I85" i="19"/>
  <c r="L105" i="19"/>
  <c r="I105" i="19"/>
  <c r="L113" i="19"/>
  <c r="I113" i="19"/>
  <c r="L121" i="19"/>
  <c r="I121" i="19"/>
  <c r="L129" i="19"/>
  <c r="I129" i="19"/>
  <c r="L137" i="19"/>
  <c r="I137" i="19"/>
  <c r="L145" i="19"/>
  <c r="I145" i="19"/>
  <c r="L161" i="19"/>
  <c r="I161" i="19"/>
  <c r="L169" i="19"/>
  <c r="I169" i="19"/>
  <c r="L177" i="19"/>
  <c r="I177" i="19"/>
  <c r="L189" i="19"/>
  <c r="I189" i="19"/>
  <c r="L193" i="19"/>
  <c r="I193" i="19"/>
  <c r="L197" i="19"/>
  <c r="I197" i="19"/>
  <c r="L205" i="19"/>
  <c r="I205" i="19"/>
  <c r="L213" i="19"/>
  <c r="I213" i="19"/>
  <c r="L217" i="19"/>
  <c r="I217" i="19"/>
  <c r="L225" i="19"/>
  <c r="I225" i="19"/>
  <c r="L229" i="19"/>
  <c r="I229" i="19"/>
  <c r="L237" i="19"/>
  <c r="I237" i="19"/>
  <c r="L241" i="19"/>
  <c r="I241" i="19"/>
  <c r="L245" i="19"/>
  <c r="I245" i="19"/>
  <c r="L253" i="19"/>
  <c r="I253" i="19"/>
  <c r="L257" i="19"/>
  <c r="I257" i="19"/>
  <c r="L261" i="19"/>
  <c r="I261" i="19"/>
  <c r="L269" i="19"/>
  <c r="I269" i="19"/>
  <c r="L273" i="19"/>
  <c r="I273" i="19"/>
  <c r="L277" i="19"/>
  <c r="I277" i="19"/>
  <c r="L285" i="19"/>
  <c r="I285" i="19"/>
  <c r="L89" i="19"/>
  <c r="I89" i="19"/>
  <c r="L36" i="19"/>
  <c r="I36" i="19"/>
  <c r="L64" i="19"/>
  <c r="I64" i="19"/>
  <c r="L72" i="19"/>
  <c r="I72" i="19"/>
  <c r="L31" i="19"/>
  <c r="I31" i="19"/>
  <c r="L43" i="19"/>
  <c r="I43" i="19"/>
  <c r="L75" i="19"/>
  <c r="I75" i="19"/>
  <c r="L79" i="19"/>
  <c r="I79" i="19"/>
  <c r="L119" i="19"/>
  <c r="I119" i="19"/>
  <c r="L135" i="19"/>
  <c r="I135" i="19"/>
  <c r="L143" i="19"/>
  <c r="I143" i="19"/>
  <c r="L52" i="19"/>
  <c r="I52" i="19"/>
  <c r="L132" i="19"/>
  <c r="I132" i="19"/>
  <c r="L156" i="19"/>
  <c r="I156" i="19"/>
  <c r="L172" i="19"/>
  <c r="I172" i="19"/>
  <c r="L180" i="19"/>
  <c r="I180" i="19"/>
  <c r="L188" i="19"/>
  <c r="I188" i="19"/>
  <c r="L244" i="19"/>
  <c r="I244" i="19"/>
  <c r="L252" i="19"/>
  <c r="I252" i="19"/>
  <c r="L260" i="19"/>
  <c r="I260" i="19"/>
  <c r="L268" i="19"/>
  <c r="I268" i="19"/>
  <c r="L10" i="19"/>
  <c r="I10" i="19"/>
  <c r="L38" i="19"/>
  <c r="I38" i="19"/>
  <c r="L54" i="19"/>
  <c r="I54" i="19"/>
  <c r="L70" i="19"/>
  <c r="I70" i="19"/>
  <c r="L86" i="19"/>
  <c r="I86" i="19"/>
  <c r="L138" i="19"/>
  <c r="I138" i="19"/>
  <c r="L142" i="19"/>
  <c r="I142" i="19"/>
  <c r="L150" i="19"/>
  <c r="I150" i="19"/>
  <c r="L154" i="19"/>
  <c r="I154" i="19"/>
  <c r="L170" i="19"/>
  <c r="I170" i="19"/>
  <c r="L178" i="19"/>
  <c r="I178" i="19"/>
  <c r="L182" i="19"/>
  <c r="I182" i="19"/>
  <c r="L186" i="19"/>
  <c r="I186" i="19"/>
  <c r="L190" i="19"/>
  <c r="I190" i="19"/>
  <c r="L194" i="19"/>
  <c r="I194" i="19"/>
  <c r="L198" i="19"/>
  <c r="I198" i="19"/>
  <c r="L202" i="19"/>
  <c r="I202" i="19"/>
  <c r="L206" i="19"/>
  <c r="I206" i="19"/>
  <c r="L210" i="19"/>
  <c r="I210" i="19"/>
  <c r="L214" i="19"/>
  <c r="I214" i="19"/>
  <c r="L218" i="19"/>
  <c r="I218" i="19"/>
  <c r="L222" i="19"/>
  <c r="I222" i="19"/>
  <c r="L226" i="19"/>
  <c r="I226" i="19"/>
  <c r="L230" i="19"/>
  <c r="I230" i="19"/>
  <c r="L234" i="19"/>
  <c r="I234" i="19"/>
  <c r="L238" i="19"/>
  <c r="I238" i="19"/>
  <c r="L242" i="19"/>
  <c r="I242" i="19"/>
  <c r="L246" i="19"/>
  <c r="I246" i="19"/>
  <c r="L250" i="19"/>
  <c r="I250" i="19"/>
  <c r="L254" i="19"/>
  <c r="I254" i="19"/>
  <c r="L258" i="19"/>
  <c r="I258" i="19"/>
  <c r="L262" i="19"/>
  <c r="I262" i="19"/>
  <c r="L266" i="19"/>
  <c r="I266" i="19"/>
  <c r="L270" i="19"/>
  <c r="I270" i="19"/>
  <c r="L274" i="19"/>
  <c r="I274" i="19"/>
  <c r="L278" i="19"/>
  <c r="I278" i="19"/>
  <c r="L282" i="19"/>
  <c r="I282" i="19"/>
  <c r="L28" i="19"/>
  <c r="I28" i="19"/>
  <c r="L40" i="19"/>
  <c r="I40" i="19"/>
  <c r="L84" i="19"/>
  <c r="I84" i="19"/>
  <c r="L92" i="19"/>
  <c r="I92" i="19"/>
  <c r="L100" i="19"/>
  <c r="I100" i="19"/>
  <c r="L140" i="19"/>
  <c r="I140" i="19"/>
  <c r="L164" i="19"/>
  <c r="I164" i="19"/>
  <c r="L236" i="19"/>
  <c r="I236" i="19"/>
  <c r="L276" i="19"/>
  <c r="I276" i="19"/>
  <c r="L284" i="19"/>
  <c r="I284" i="19"/>
  <c r="L21" i="19"/>
  <c r="I21" i="19"/>
  <c r="L25" i="19"/>
  <c r="I25" i="19"/>
  <c r="L37" i="19"/>
  <c r="I37" i="19"/>
  <c r="L49" i="19"/>
  <c r="I49" i="19"/>
  <c r="L61" i="19"/>
  <c r="I61" i="19"/>
  <c r="L81" i="19"/>
  <c r="I81" i="19"/>
  <c r="L93" i="19"/>
  <c r="I93" i="19"/>
  <c r="L16" i="19"/>
  <c r="I16" i="19"/>
  <c r="L88" i="19"/>
  <c r="I88" i="19"/>
  <c r="L60" i="19"/>
  <c r="I60" i="19"/>
  <c r="AQ25" i="18"/>
  <c r="AG25" i="18" s="1"/>
  <c r="AI25" i="14"/>
  <c r="W25" i="14" s="1"/>
  <c r="R25" i="14" s="1"/>
  <c r="AD25" i="24"/>
  <c r="R25" i="24" s="1"/>
  <c r="M25" i="24" s="1"/>
  <c r="AQ41" i="18"/>
  <c r="AG41" i="18" s="1"/>
  <c r="AI41" i="14"/>
  <c r="W41" i="14" s="1"/>
  <c r="R41" i="14" s="1"/>
  <c r="AD41" i="24"/>
  <c r="R41" i="24" s="1"/>
  <c r="M41" i="24" s="1"/>
  <c r="AQ57" i="18"/>
  <c r="AG57" i="18" s="1"/>
  <c r="AI57" i="14"/>
  <c r="W57" i="14" s="1"/>
  <c r="R57" i="14" s="1"/>
  <c r="AQ151" i="18"/>
  <c r="AG151" i="18" s="1"/>
  <c r="AI151" i="14"/>
  <c r="W151" i="14" s="1"/>
  <c r="R151" i="14" s="1"/>
  <c r="AD151" i="24"/>
  <c r="R151" i="24" s="1"/>
  <c r="M151" i="24" s="1"/>
  <c r="AD57" i="24"/>
  <c r="R57" i="24" s="1"/>
  <c r="M57" i="24" s="1"/>
  <c r="AQ121" i="18"/>
  <c r="AG121" i="18" s="1"/>
  <c r="AI121" i="14"/>
  <c r="W121" i="14" s="1"/>
  <c r="R121" i="14" s="1"/>
  <c r="AD121" i="24"/>
  <c r="R121" i="24" s="1"/>
  <c r="M121" i="24" s="1"/>
  <c r="AQ153" i="18"/>
  <c r="AG153" i="18" s="1"/>
  <c r="AI153" i="14"/>
  <c r="W153" i="14" s="1"/>
  <c r="R153" i="14" s="1"/>
  <c r="AD153" i="24"/>
  <c r="R153" i="24" s="1"/>
  <c r="M153" i="24" s="1"/>
  <c r="AQ217" i="18"/>
  <c r="AG217" i="18" s="1"/>
  <c r="AI217" i="14"/>
  <c r="W217" i="14" s="1"/>
  <c r="R217" i="14" s="1"/>
  <c r="AD217" i="24"/>
  <c r="R217" i="24" s="1"/>
  <c r="M217" i="24" s="1"/>
  <c r="AQ248" i="18"/>
  <c r="AG248" i="18" s="1"/>
  <c r="AA248" i="18" s="1"/>
  <c r="AI248" i="14"/>
  <c r="W248" i="14" s="1"/>
  <c r="R248" i="14" s="1"/>
  <c r="AD248" i="24"/>
  <c r="R248" i="24" s="1"/>
  <c r="AQ253" i="18"/>
  <c r="AG253" i="18" s="1"/>
  <c r="AA253" i="18" s="1"/>
  <c r="AI253" i="14"/>
  <c r="W253" i="14" s="1"/>
  <c r="R253" i="14" s="1"/>
  <c r="AD253" i="24"/>
  <c r="R253" i="24" s="1"/>
  <c r="AQ34" i="18"/>
  <c r="AG34" i="18" s="1"/>
  <c r="AI34" i="14"/>
  <c r="W34" i="14" s="1"/>
  <c r="R34" i="14" s="1"/>
  <c r="AD34" i="24"/>
  <c r="R34" i="24" s="1"/>
  <c r="M34" i="24" s="1"/>
  <c r="AQ214" i="18"/>
  <c r="AG214" i="18" s="1"/>
  <c r="AI214" i="14"/>
  <c r="W214" i="14" s="1"/>
  <c r="R214" i="14" s="1"/>
  <c r="AD214" i="24"/>
  <c r="R214" i="24" s="1"/>
  <c r="M214" i="24" s="1"/>
  <c r="AQ230" i="18"/>
  <c r="AG230" i="18" s="1"/>
  <c r="AI230" i="14"/>
  <c r="W230" i="14" s="1"/>
  <c r="R230" i="14" s="1"/>
  <c r="AD230" i="24"/>
  <c r="R230" i="24" s="1"/>
  <c r="M230" i="24" s="1"/>
  <c r="AQ242" i="18"/>
  <c r="AG242" i="18" s="1"/>
  <c r="AI242" i="14"/>
  <c r="W242" i="14" s="1"/>
  <c r="R242" i="14" s="1"/>
  <c r="AD242" i="24"/>
  <c r="R242" i="24" s="1"/>
  <c r="M242" i="24" s="1"/>
  <c r="AQ63" i="18"/>
  <c r="AG63" i="18" s="1"/>
  <c r="AI63" i="14"/>
  <c r="W63" i="14" s="1"/>
  <c r="R63" i="14" s="1"/>
  <c r="AD63" i="24"/>
  <c r="R63" i="24" s="1"/>
  <c r="M63" i="24" s="1"/>
  <c r="AQ185" i="18"/>
  <c r="AG185" i="18" s="1"/>
  <c r="AI185" i="14"/>
  <c r="W185" i="14" s="1"/>
  <c r="R185" i="14" s="1"/>
  <c r="AD185" i="24"/>
  <c r="R185" i="24" s="1"/>
  <c r="M185" i="24" s="1"/>
  <c r="AQ136" i="18"/>
  <c r="AG136" i="18" s="1"/>
  <c r="AI136" i="14"/>
  <c r="W136" i="14" s="1"/>
  <c r="R136" i="14" s="1"/>
  <c r="AD136" i="24"/>
  <c r="R136" i="24" s="1"/>
  <c r="M136" i="24" s="1"/>
  <c r="AQ235" i="18"/>
  <c r="AG235" i="18" s="1"/>
  <c r="AI235" i="14"/>
  <c r="W235" i="14" s="1"/>
  <c r="R235" i="14" s="1"/>
  <c r="AD235" i="24"/>
  <c r="R235" i="24" s="1"/>
  <c r="M235" i="24" s="1"/>
  <c r="AQ91" i="18"/>
  <c r="AG91" i="18" s="1"/>
  <c r="AI91" i="14"/>
  <c r="W91" i="14" s="1"/>
  <c r="R91" i="14" s="1"/>
  <c r="AD91" i="24"/>
  <c r="R91" i="24" s="1"/>
  <c r="M91" i="24" s="1"/>
  <c r="AQ126" i="18"/>
  <c r="AG126" i="18" s="1"/>
  <c r="AI126" i="14"/>
  <c r="W126" i="14" s="1"/>
  <c r="R126" i="14" s="1"/>
  <c r="AD126" i="24"/>
  <c r="R126" i="24" s="1"/>
  <c r="M126" i="24" s="1"/>
  <c r="AQ176" i="18"/>
  <c r="AG176" i="18" s="1"/>
  <c r="AI176" i="14"/>
  <c r="W176" i="14" s="1"/>
  <c r="R176" i="14" s="1"/>
  <c r="AD176" i="24"/>
  <c r="R176" i="24" s="1"/>
  <c r="M176" i="24" s="1"/>
  <c r="AQ207" i="18"/>
  <c r="AG207" i="18" s="1"/>
  <c r="AI207" i="14"/>
  <c r="W207" i="14" s="1"/>
  <c r="R207" i="14" s="1"/>
  <c r="AD207" i="24"/>
  <c r="R207" i="24" s="1"/>
  <c r="M207" i="24" s="1"/>
  <c r="AQ36" i="18"/>
  <c r="AG36" i="18" s="1"/>
  <c r="AI36" i="14"/>
  <c r="W36" i="14" s="1"/>
  <c r="R36" i="14" s="1"/>
  <c r="AD36" i="24"/>
  <c r="R36" i="24" s="1"/>
  <c r="M36" i="24" s="1"/>
  <c r="AQ208" i="18"/>
  <c r="AG208" i="18" s="1"/>
  <c r="AI208" i="14"/>
  <c r="W208" i="14" s="1"/>
  <c r="R208" i="14" s="1"/>
  <c r="AD208" i="24"/>
  <c r="R208" i="24" s="1"/>
  <c r="M208" i="24" s="1"/>
  <c r="AQ84" i="18"/>
  <c r="AG84" i="18" s="1"/>
  <c r="AI84" i="14"/>
  <c r="W84" i="14" s="1"/>
  <c r="R84" i="14" s="1"/>
  <c r="AD84" i="24"/>
  <c r="R84" i="24" s="1"/>
  <c r="M84" i="24" s="1"/>
  <c r="AQ119" i="18"/>
  <c r="AG119" i="18" s="1"/>
  <c r="AI119" i="14"/>
  <c r="W119" i="14" s="1"/>
  <c r="R119" i="14" s="1"/>
  <c r="AD119" i="24"/>
  <c r="R119" i="24" s="1"/>
  <c r="M119" i="24" s="1"/>
  <c r="AQ228" i="18"/>
  <c r="AG228" i="18" s="1"/>
  <c r="AI228" i="14"/>
  <c r="W228" i="14" s="1"/>
  <c r="R228" i="14" s="1"/>
  <c r="AD228" i="24"/>
  <c r="R228" i="24" s="1"/>
  <c r="M228" i="24" s="1"/>
  <c r="AQ243" i="18"/>
  <c r="AG243" i="18" s="1"/>
  <c r="AA243" i="18" s="1"/>
  <c r="AI243" i="14"/>
  <c r="W243" i="14" s="1"/>
  <c r="R243" i="14" s="1"/>
  <c r="AD243" i="24"/>
  <c r="R243" i="24" s="1"/>
  <c r="AQ11" i="18"/>
  <c r="AG11" i="18" s="1"/>
  <c r="AI11" i="14"/>
  <c r="W11" i="14" s="1"/>
  <c r="R11" i="14" s="1"/>
  <c r="AD11" i="24"/>
  <c r="R11" i="24" s="1"/>
  <c r="M11" i="24" s="1"/>
  <c r="AQ23" i="18"/>
  <c r="AG23" i="18" s="1"/>
  <c r="AI23" i="14"/>
  <c r="W23" i="14" s="1"/>
  <c r="R23" i="14" s="1"/>
  <c r="AD23" i="24"/>
  <c r="R23" i="24" s="1"/>
  <c r="M23" i="24" s="1"/>
  <c r="AQ39" i="18"/>
  <c r="AG39" i="18" s="1"/>
  <c r="AI39" i="14"/>
  <c r="W39" i="14" s="1"/>
  <c r="R39" i="14" s="1"/>
  <c r="AD39" i="24"/>
  <c r="R39" i="24" s="1"/>
  <c r="M39" i="24" s="1"/>
  <c r="AQ51" i="18"/>
  <c r="AG51" i="18" s="1"/>
  <c r="AI51" i="14"/>
  <c r="W51" i="14" s="1"/>
  <c r="R51" i="14" s="1"/>
  <c r="AD51" i="24"/>
  <c r="R51" i="24" s="1"/>
  <c r="M51" i="24" s="1"/>
  <c r="AQ59" i="18"/>
  <c r="AG59" i="18" s="1"/>
  <c r="AI59" i="14"/>
  <c r="W59" i="14" s="1"/>
  <c r="R59" i="14" s="1"/>
  <c r="AD59" i="24"/>
  <c r="R59" i="24" s="1"/>
  <c r="M59" i="24" s="1"/>
  <c r="AQ72" i="18"/>
  <c r="AG72" i="18" s="1"/>
  <c r="AI72" i="14"/>
  <c r="W72" i="14" s="1"/>
  <c r="R72" i="14" s="1"/>
  <c r="AD72" i="24"/>
  <c r="R72" i="24" s="1"/>
  <c r="M72" i="24" s="1"/>
  <c r="AQ128" i="18"/>
  <c r="AG128" i="18" s="1"/>
  <c r="AI128" i="14"/>
  <c r="W128" i="14" s="1"/>
  <c r="R128" i="14" s="1"/>
  <c r="AD128" i="24"/>
  <c r="R128" i="24" s="1"/>
  <c r="M128" i="24" s="1"/>
  <c r="AQ155" i="18"/>
  <c r="AG155" i="18" s="1"/>
  <c r="AI155" i="14"/>
  <c r="W155" i="14" s="1"/>
  <c r="R155" i="14" s="1"/>
  <c r="AD155" i="24"/>
  <c r="R155" i="24" s="1"/>
  <c r="M155" i="24" s="1"/>
  <c r="AQ187" i="18"/>
  <c r="AG187" i="18" s="1"/>
  <c r="AI187" i="14"/>
  <c r="W187" i="14" s="1"/>
  <c r="R187" i="14" s="1"/>
  <c r="AD187" i="24"/>
  <c r="R187" i="24" s="1"/>
  <c r="M187" i="24" s="1"/>
  <c r="AQ238" i="18"/>
  <c r="AG238" i="18" s="1"/>
  <c r="AI238" i="14"/>
  <c r="W238" i="14" s="1"/>
  <c r="R238" i="14" s="1"/>
  <c r="AD238" i="24"/>
  <c r="R238" i="24" s="1"/>
  <c r="M238" i="24" s="1"/>
  <c r="AQ6" i="18"/>
  <c r="AG6" i="18" s="1"/>
  <c r="AI6" i="14"/>
  <c r="W6" i="14" s="1"/>
  <c r="R6" i="14" s="1"/>
  <c r="AD6" i="24"/>
  <c r="R6" i="24" s="1"/>
  <c r="M6" i="24" s="1"/>
  <c r="AQ257" i="18"/>
  <c r="AG257" i="18" s="1"/>
  <c r="AA257" i="18" s="1"/>
  <c r="AI257" i="14"/>
  <c r="W257" i="14" s="1"/>
  <c r="R257" i="14" s="1"/>
  <c r="AD257" i="24"/>
  <c r="R257" i="24" s="1"/>
  <c r="N8" i="18"/>
  <c r="N8" i="8"/>
  <c r="M8" i="8" s="1"/>
  <c r="AH19" i="25"/>
  <c r="X19" i="25" s="1"/>
  <c r="AC19" i="24"/>
  <c r="AH19" i="14"/>
  <c r="AH19" i="8"/>
  <c r="X19" i="8" s="1"/>
  <c r="AH19" i="17"/>
  <c r="L31" i="25"/>
  <c r="K31" i="25"/>
  <c r="AH43" i="8"/>
  <c r="X43" i="8" s="1"/>
  <c r="AH43" i="25"/>
  <c r="X43" i="25" s="1"/>
  <c r="AC43" i="24"/>
  <c r="AH43" i="14"/>
  <c r="AH43" i="17"/>
  <c r="N52" i="18"/>
  <c r="N52" i="8"/>
  <c r="M52" i="8" s="1"/>
  <c r="N72" i="18"/>
  <c r="N72" i="8"/>
  <c r="M72" i="8" s="1"/>
  <c r="K83" i="8"/>
  <c r="L83" i="8"/>
  <c r="L91" i="17"/>
  <c r="K91" i="17"/>
  <c r="K91" i="25"/>
  <c r="L91" i="25"/>
  <c r="K174" i="17"/>
  <c r="L174" i="17"/>
  <c r="L99" i="8"/>
  <c r="K99" i="8"/>
  <c r="L99" i="25"/>
  <c r="K99" i="25"/>
  <c r="L155" i="17"/>
  <c r="K155" i="17"/>
  <c r="K163" i="17"/>
  <c r="L163" i="17"/>
  <c r="K163" i="25"/>
  <c r="L163" i="25"/>
  <c r="L171" i="25"/>
  <c r="K171" i="25"/>
  <c r="L179" i="17"/>
  <c r="K179" i="17"/>
  <c r="L179" i="25"/>
  <c r="K179" i="25"/>
  <c r="L187" i="25"/>
  <c r="K187" i="25"/>
  <c r="L195" i="17"/>
  <c r="K195" i="17"/>
  <c r="L195" i="25"/>
  <c r="K195" i="25"/>
  <c r="L219" i="17"/>
  <c r="K219" i="17"/>
  <c r="K219" i="25"/>
  <c r="L219" i="25"/>
  <c r="K235" i="17"/>
  <c r="L235" i="17"/>
  <c r="K243" i="17"/>
  <c r="L243" i="17"/>
  <c r="K243" i="25"/>
  <c r="L243" i="25"/>
  <c r="L259" i="17"/>
  <c r="K259" i="17"/>
  <c r="K267" i="25"/>
  <c r="L267" i="25"/>
  <c r="K275" i="17"/>
  <c r="L275" i="17"/>
  <c r="K283" i="25"/>
  <c r="L283" i="25"/>
  <c r="I14" i="14"/>
  <c r="I22" i="14"/>
  <c r="U29" i="18"/>
  <c r="O29" i="18"/>
  <c r="K29" i="18" s="1"/>
  <c r="J33" i="22"/>
  <c r="I38" i="14"/>
  <c r="J41" i="22"/>
  <c r="J49" i="22"/>
  <c r="I54" i="14"/>
  <c r="J57" i="22"/>
  <c r="J61" i="22"/>
  <c r="H69" i="24"/>
  <c r="H73" i="24"/>
  <c r="H77" i="24"/>
  <c r="O85" i="14"/>
  <c r="K85" i="14" s="1"/>
  <c r="H93" i="24"/>
  <c r="O97" i="14"/>
  <c r="K97" i="14" s="1"/>
  <c r="J173" i="22"/>
  <c r="J105" i="22"/>
  <c r="H113" i="24"/>
  <c r="J121" i="22"/>
  <c r="O129" i="14"/>
  <c r="H145" i="24"/>
  <c r="H149" i="24"/>
  <c r="O165" i="14"/>
  <c r="K165" i="14" s="1"/>
  <c r="H165" i="24"/>
  <c r="T185" i="18"/>
  <c r="O185" i="18"/>
  <c r="U185" i="18"/>
  <c r="H189" i="24"/>
  <c r="O201" i="18"/>
  <c r="T201" i="18"/>
  <c r="U201" i="18"/>
  <c r="H205" i="24"/>
  <c r="T217" i="18"/>
  <c r="O217" i="18"/>
  <c r="U217" i="18"/>
  <c r="O221" i="14"/>
  <c r="K221" i="14" s="1"/>
  <c r="T237" i="18"/>
  <c r="U237" i="18"/>
  <c r="O237" i="18"/>
  <c r="U253" i="18"/>
  <c r="O253" i="18"/>
  <c r="T253" i="18"/>
  <c r="H253" i="24"/>
  <c r="O265" i="18"/>
  <c r="T265" i="18"/>
  <c r="U265" i="18"/>
  <c r="U269" i="18"/>
  <c r="T269" i="18"/>
  <c r="O269" i="18"/>
  <c r="H285" i="24"/>
  <c r="M73" i="18"/>
  <c r="S73" i="18"/>
  <c r="T73" i="18"/>
  <c r="J84" i="22"/>
  <c r="H100" i="24"/>
  <c r="H120" i="24"/>
  <c r="O136" i="14"/>
  <c r="K136" i="14" s="1"/>
  <c r="J136" i="22"/>
  <c r="U156" i="18"/>
  <c r="O156" i="18"/>
  <c r="T156" i="18"/>
  <c r="H164" i="24"/>
  <c r="T180" i="18"/>
  <c r="O180" i="18"/>
  <c r="U180" i="18"/>
  <c r="H184" i="24"/>
  <c r="U204" i="18"/>
  <c r="O204" i="18"/>
  <c r="T204" i="18"/>
  <c r="H208" i="24"/>
  <c r="O228" i="14"/>
  <c r="J232" i="22"/>
  <c r="O252" i="14"/>
  <c r="J252" i="22"/>
  <c r="U284" i="18"/>
  <c r="O284" i="18"/>
  <c r="T284" i="18"/>
  <c r="O6" i="14"/>
  <c r="J6" i="14" s="1"/>
  <c r="H6" i="24"/>
  <c r="U171" i="18"/>
  <c r="O171" i="18"/>
  <c r="T171" i="18"/>
  <c r="J175" i="22"/>
  <c r="J191" i="22"/>
  <c r="U195" i="18"/>
  <c r="T195" i="18"/>
  <c r="O195" i="18"/>
  <c r="O203" i="14"/>
  <c r="J203" i="22"/>
  <c r="J215" i="22"/>
  <c r="U251" i="18"/>
  <c r="T251" i="18"/>
  <c r="O251" i="18"/>
  <c r="J259" i="22"/>
  <c r="L8" i="25"/>
  <c r="K8" i="25"/>
  <c r="K32" i="25"/>
  <c r="L32" i="25"/>
  <c r="N81" i="18"/>
  <c r="N81" i="8"/>
  <c r="M81" i="8" s="1"/>
  <c r="L112" i="17"/>
  <c r="K112" i="17"/>
  <c r="K112" i="8"/>
  <c r="L112" i="8"/>
  <c r="L112" i="25"/>
  <c r="K112" i="25"/>
  <c r="L132" i="17"/>
  <c r="K132" i="17"/>
  <c r="K132" i="8"/>
  <c r="L132" i="8"/>
  <c r="L132" i="25"/>
  <c r="K132" i="25"/>
  <c r="L136" i="8"/>
  <c r="K136" i="8"/>
  <c r="K156" i="17"/>
  <c r="L156" i="17"/>
  <c r="L156" i="25"/>
  <c r="K156" i="25"/>
  <c r="K180" i="17"/>
  <c r="L180" i="17"/>
  <c r="L180" i="8"/>
  <c r="K180" i="8"/>
  <c r="L180" i="25"/>
  <c r="K180" i="25"/>
  <c r="L188" i="17"/>
  <c r="K188" i="17"/>
  <c r="K188" i="8"/>
  <c r="L188" i="8"/>
  <c r="L188" i="25"/>
  <c r="K188" i="25"/>
  <c r="K240" i="17"/>
  <c r="L240" i="17"/>
  <c r="K240" i="25"/>
  <c r="L240" i="25"/>
  <c r="K252" i="17"/>
  <c r="L252" i="17"/>
  <c r="K252" i="8"/>
  <c r="L252" i="8"/>
  <c r="L252" i="25"/>
  <c r="K252" i="25"/>
  <c r="L260" i="17"/>
  <c r="K260" i="17"/>
  <c r="K260" i="8"/>
  <c r="L260" i="8"/>
  <c r="L260" i="25"/>
  <c r="K260" i="25"/>
  <c r="K268" i="17"/>
  <c r="L268" i="17"/>
  <c r="L268" i="8"/>
  <c r="K268" i="8"/>
  <c r="K268" i="25"/>
  <c r="L268" i="25"/>
  <c r="S11" i="18"/>
  <c r="M11" i="18"/>
  <c r="T11" i="18"/>
  <c r="I15" i="14"/>
  <c r="H22" i="24"/>
  <c r="O26" i="14"/>
  <c r="K26" i="14" s="1"/>
  <c r="J26" i="22"/>
  <c r="I27" i="14"/>
  <c r="J38" i="22"/>
  <c r="O42" i="14"/>
  <c r="J42" i="14" s="1"/>
  <c r="I51" i="14"/>
  <c r="O78" i="14"/>
  <c r="H106" i="24"/>
  <c r="O130" i="14"/>
  <c r="K130" i="14" s="1"/>
  <c r="U142" i="18"/>
  <c r="T142" i="18"/>
  <c r="O142" i="18"/>
  <c r="H142" i="24"/>
  <c r="J234" i="22"/>
  <c r="O250" i="14"/>
  <c r="K250" i="14" s="1"/>
  <c r="U254" i="18"/>
  <c r="T254" i="18"/>
  <c r="O254" i="18"/>
  <c r="J254" i="22"/>
  <c r="H258" i="24"/>
  <c r="O274" i="14"/>
  <c r="AH6" i="25"/>
  <c r="X6" i="25" s="1"/>
  <c r="AC6" i="24"/>
  <c r="AH6" i="14"/>
  <c r="AH6" i="8"/>
  <c r="X6" i="8" s="1"/>
  <c r="AH6" i="17"/>
  <c r="L10" i="25"/>
  <c r="K10" i="25"/>
  <c r="N15" i="18"/>
  <c r="N15" i="8"/>
  <c r="M15" i="8" s="1"/>
  <c r="J19" i="17"/>
  <c r="K19" i="17"/>
  <c r="AH22" i="25"/>
  <c r="X22" i="25" s="1"/>
  <c r="AC22" i="24"/>
  <c r="AH22" i="14"/>
  <c r="AH22" i="8"/>
  <c r="X22" i="8" s="1"/>
  <c r="AH22" i="17"/>
  <c r="K26" i="25"/>
  <c r="L26" i="25"/>
  <c r="K30" i="25"/>
  <c r="L30" i="25"/>
  <c r="N35" i="18"/>
  <c r="N35" i="8"/>
  <c r="M35" i="8" s="1"/>
  <c r="AH42" i="8"/>
  <c r="X42" i="8" s="1"/>
  <c r="AH42" i="25"/>
  <c r="X42" i="25" s="1"/>
  <c r="AC42" i="24"/>
  <c r="AH42" i="14"/>
  <c r="AH42" i="17"/>
  <c r="K42" i="25"/>
  <c r="L42" i="25"/>
  <c r="J51" i="17"/>
  <c r="K51" i="17"/>
  <c r="N51" i="18"/>
  <c r="N51" i="8"/>
  <c r="M51" i="8" s="1"/>
  <c r="AH58" i="8"/>
  <c r="X58" i="8" s="1"/>
  <c r="AH58" i="25"/>
  <c r="X58" i="25" s="1"/>
  <c r="AC58" i="24"/>
  <c r="AH58" i="14"/>
  <c r="AH58" i="17"/>
  <c r="K58" i="25"/>
  <c r="L58" i="25"/>
  <c r="K67" i="17"/>
  <c r="J67" i="17"/>
  <c r="N67" i="18"/>
  <c r="N67" i="8"/>
  <c r="M67" i="8" s="1"/>
  <c r="AH74" i="8"/>
  <c r="X74" i="8" s="1"/>
  <c r="AH74" i="25"/>
  <c r="X74" i="25" s="1"/>
  <c r="AC74" i="24"/>
  <c r="AH74" i="14"/>
  <c r="AH74" i="17"/>
  <c r="K74" i="25"/>
  <c r="L74" i="25"/>
  <c r="K78" i="25"/>
  <c r="L78" i="25"/>
  <c r="AH94" i="25"/>
  <c r="X94" i="25" s="1"/>
  <c r="AC94" i="24"/>
  <c r="AH94" i="14"/>
  <c r="AH94" i="8"/>
  <c r="X94" i="8" s="1"/>
  <c r="AH94" i="17"/>
  <c r="AH106" i="25"/>
  <c r="X106" i="25" s="1"/>
  <c r="AC106" i="24"/>
  <c r="AH106" i="14"/>
  <c r="AH106" i="8"/>
  <c r="X106" i="8" s="1"/>
  <c r="AH106" i="17"/>
  <c r="K110" i="8"/>
  <c r="L110" i="8"/>
  <c r="AH114" i="25"/>
  <c r="X114" i="25" s="1"/>
  <c r="AC114" i="24"/>
  <c r="AH114" i="14"/>
  <c r="AH114" i="8"/>
  <c r="X114" i="8" s="1"/>
  <c r="AH114" i="17"/>
  <c r="K118" i="8"/>
  <c r="L118" i="8"/>
  <c r="AH122" i="25"/>
  <c r="X122" i="25" s="1"/>
  <c r="AC122" i="24"/>
  <c r="AH122" i="14"/>
  <c r="AH122" i="8"/>
  <c r="X122" i="8" s="1"/>
  <c r="AH122" i="17"/>
  <c r="K126" i="8"/>
  <c r="L126" i="8"/>
  <c r="AH130" i="25"/>
  <c r="X130" i="25" s="1"/>
  <c r="AC130" i="24"/>
  <c r="AH130" i="14"/>
  <c r="AH130" i="8"/>
  <c r="X130" i="8" s="1"/>
  <c r="AH130" i="17"/>
  <c r="AH192" i="25"/>
  <c r="X192" i="25" s="1"/>
  <c r="AH138" i="25"/>
  <c r="X138" i="25" s="1"/>
  <c r="AC192" i="24"/>
  <c r="AC138" i="24"/>
  <c r="AH192" i="14"/>
  <c r="AH138" i="14"/>
  <c r="AH192" i="8"/>
  <c r="X192" i="8" s="1"/>
  <c r="AH138" i="8"/>
  <c r="X138" i="8" s="1"/>
  <c r="AH138" i="17"/>
  <c r="AH192" i="17"/>
  <c r="K142" i="17"/>
  <c r="L142" i="17"/>
  <c r="L142" i="8"/>
  <c r="K142" i="8"/>
  <c r="K142" i="25"/>
  <c r="L142" i="25"/>
  <c r="L150" i="17"/>
  <c r="K150" i="17"/>
  <c r="K150" i="25"/>
  <c r="L150" i="25"/>
  <c r="L158" i="17"/>
  <c r="K158" i="17"/>
  <c r="L181" i="25"/>
  <c r="K181" i="25"/>
  <c r="L162" i="8"/>
  <c r="K162" i="8"/>
  <c r="AH166" i="25"/>
  <c r="X166" i="25" s="1"/>
  <c r="AC166" i="24"/>
  <c r="AH166" i="14"/>
  <c r="AH166" i="8"/>
  <c r="X166" i="8" s="1"/>
  <c r="AH166" i="17"/>
  <c r="L170" i="8"/>
  <c r="K170" i="8"/>
  <c r="L182" i="17"/>
  <c r="K182" i="17"/>
  <c r="K182" i="25"/>
  <c r="L182" i="25"/>
  <c r="L190" i="17"/>
  <c r="K190" i="17"/>
  <c r="L190" i="25"/>
  <c r="K190" i="25"/>
  <c r="L198" i="17"/>
  <c r="K198" i="17"/>
  <c r="L198" i="8"/>
  <c r="K198" i="8"/>
  <c r="L198" i="25"/>
  <c r="K198" i="25"/>
  <c r="L206" i="17"/>
  <c r="K206" i="17"/>
  <c r="L206" i="8"/>
  <c r="K206" i="8"/>
  <c r="L206" i="25"/>
  <c r="K206" i="25"/>
  <c r="K214" i="17"/>
  <c r="L214" i="17"/>
  <c r="L214" i="8"/>
  <c r="K214" i="8"/>
  <c r="L214" i="25"/>
  <c r="K214" i="25"/>
  <c r="L222" i="17"/>
  <c r="K222" i="17"/>
  <c r="L222" i="8"/>
  <c r="K222" i="8"/>
  <c r="L222" i="25"/>
  <c r="K222" i="25"/>
  <c r="K230" i="17"/>
  <c r="L230" i="17"/>
  <c r="L230" i="8"/>
  <c r="K230" i="8"/>
  <c r="L230" i="25"/>
  <c r="K230" i="25"/>
  <c r="L238" i="17"/>
  <c r="K238" i="17"/>
  <c r="K238" i="8"/>
  <c r="L238" i="8"/>
  <c r="L238" i="25"/>
  <c r="K238" i="25"/>
  <c r="L246" i="17"/>
  <c r="K246" i="17"/>
  <c r="K246" i="8"/>
  <c r="L246" i="8"/>
  <c r="L246" i="25"/>
  <c r="K246" i="25"/>
  <c r="L254" i="17"/>
  <c r="K254" i="17"/>
  <c r="K254" i="8"/>
  <c r="L254" i="8"/>
  <c r="L254" i="25"/>
  <c r="K254" i="25"/>
  <c r="L262" i="17"/>
  <c r="K262" i="17"/>
  <c r="L262" i="8"/>
  <c r="K262" i="8"/>
  <c r="L262" i="25"/>
  <c r="K262" i="25"/>
  <c r="L270" i="17"/>
  <c r="K270" i="17"/>
  <c r="K270" i="8"/>
  <c r="L270" i="8"/>
  <c r="K270" i="25"/>
  <c r="L270" i="25"/>
  <c r="K278" i="17"/>
  <c r="L278" i="17"/>
  <c r="K278" i="8"/>
  <c r="L278" i="8"/>
  <c r="K278" i="25"/>
  <c r="L278" i="25"/>
  <c r="U8" i="18"/>
  <c r="O8" i="18"/>
  <c r="K8" i="18" s="1"/>
  <c r="I9" i="14"/>
  <c r="H12" i="24"/>
  <c r="U16" i="18"/>
  <c r="O16" i="18"/>
  <c r="K16" i="18" s="1"/>
  <c r="J87" i="22"/>
  <c r="J16" i="22"/>
  <c r="U20" i="18"/>
  <c r="O20" i="18"/>
  <c r="K20" i="18" s="1"/>
  <c r="J88" i="22"/>
  <c r="I21" i="14"/>
  <c r="U89" i="18"/>
  <c r="T89" i="18"/>
  <c r="O89" i="18"/>
  <c r="J89" i="22"/>
  <c r="S25" i="18"/>
  <c r="M25" i="18"/>
  <c r="T25" i="18"/>
  <c r="O28" i="14"/>
  <c r="J28" i="14" s="1"/>
  <c r="J28" i="22"/>
  <c r="T33" i="18"/>
  <c r="S33" i="18"/>
  <c r="M33" i="18"/>
  <c r="U36" i="18"/>
  <c r="O36" i="18"/>
  <c r="K36" i="18" s="1"/>
  <c r="J36" i="22"/>
  <c r="S41" i="18"/>
  <c r="M41" i="18"/>
  <c r="T41" i="18"/>
  <c r="O44" i="14"/>
  <c r="K44" i="14" s="1"/>
  <c r="H44" i="24"/>
  <c r="S49" i="18"/>
  <c r="M49" i="18"/>
  <c r="T49" i="18"/>
  <c r="O52" i="14"/>
  <c r="J52" i="22"/>
  <c r="H56" i="24"/>
  <c r="S57" i="18"/>
  <c r="M57" i="18"/>
  <c r="T57" i="18"/>
  <c r="O60" i="14"/>
  <c r="J60" i="14" s="1"/>
  <c r="U64" i="18"/>
  <c r="O64" i="18"/>
  <c r="K64" i="18" s="1"/>
  <c r="H64" i="24"/>
  <c r="I65" i="14"/>
  <c r="U76" i="18"/>
  <c r="O76" i="18"/>
  <c r="I81" i="14"/>
  <c r="H92" i="24"/>
  <c r="T104" i="18"/>
  <c r="U104" i="18"/>
  <c r="O104" i="18"/>
  <c r="O108" i="14"/>
  <c r="H108" i="24"/>
  <c r="U132" i="18"/>
  <c r="T132" i="18"/>
  <c r="O132" i="18"/>
  <c r="O144" i="14"/>
  <c r="K144" i="14" s="1"/>
  <c r="H144" i="24"/>
  <c r="H148" i="24"/>
  <c r="U176" i="18"/>
  <c r="T176" i="18"/>
  <c r="O176" i="18"/>
  <c r="O188" i="14"/>
  <c r="K188" i="14" s="1"/>
  <c r="H188" i="24"/>
  <c r="H212" i="24"/>
  <c r="U248" i="18"/>
  <c r="T248" i="18"/>
  <c r="O248" i="18"/>
  <c r="O256" i="14"/>
  <c r="J256" i="22"/>
  <c r="H260" i="24"/>
  <c r="U272" i="18"/>
  <c r="O272" i="18"/>
  <c r="T272" i="18"/>
  <c r="O280" i="14"/>
  <c r="K280" i="14" s="1"/>
  <c r="J280" i="22"/>
  <c r="J135" i="22"/>
  <c r="T147" i="18"/>
  <c r="U147" i="18"/>
  <c r="O147" i="18"/>
  <c r="O155" i="14"/>
  <c r="K155" i="14" s="1"/>
  <c r="J155" i="22"/>
  <c r="H179" i="24"/>
  <c r="U235" i="18"/>
  <c r="O235" i="18"/>
  <c r="T235" i="18"/>
  <c r="O247" i="14"/>
  <c r="H247" i="24"/>
  <c r="J279" i="22"/>
  <c r="N25" i="18"/>
  <c r="N25" i="8"/>
  <c r="M25" i="8" s="1"/>
  <c r="J37" i="17"/>
  <c r="K37" i="17"/>
  <c r="AH40" i="8"/>
  <c r="X40" i="8" s="1"/>
  <c r="AH40" i="25"/>
  <c r="X40" i="25" s="1"/>
  <c r="AC40" i="24"/>
  <c r="AH40" i="14"/>
  <c r="AH40" i="17"/>
  <c r="L40" i="25"/>
  <c r="K40" i="25"/>
  <c r="K49" i="17"/>
  <c r="J49" i="17"/>
  <c r="N49" i="18"/>
  <c r="N49" i="8"/>
  <c r="M49" i="8" s="1"/>
  <c r="L84" i="17"/>
  <c r="K84" i="17"/>
  <c r="L84" i="25"/>
  <c r="K84" i="25"/>
  <c r="K100" i="17"/>
  <c r="L100" i="17"/>
  <c r="L100" i="25"/>
  <c r="K100" i="25"/>
  <c r="K140" i="17"/>
  <c r="L140" i="17"/>
  <c r="L140" i="25"/>
  <c r="K140" i="25"/>
  <c r="K164" i="17"/>
  <c r="L164" i="17"/>
  <c r="L164" i="8"/>
  <c r="K164" i="8"/>
  <c r="L164" i="25"/>
  <c r="K164" i="25"/>
  <c r="K208" i="17"/>
  <c r="L208" i="17"/>
  <c r="L208" i="8"/>
  <c r="K208" i="8"/>
  <c r="L208" i="25"/>
  <c r="K208" i="25"/>
  <c r="K236" i="17"/>
  <c r="L236" i="17"/>
  <c r="L236" i="25"/>
  <c r="K236" i="25"/>
  <c r="L284" i="17"/>
  <c r="K284" i="17"/>
  <c r="K284" i="8"/>
  <c r="L284" i="8"/>
  <c r="L284" i="25"/>
  <c r="K284" i="25"/>
  <c r="S43" i="18"/>
  <c r="M43" i="18"/>
  <c r="T43" i="18"/>
  <c r="I47" i="14"/>
  <c r="J54" i="22"/>
  <c r="O66" i="14"/>
  <c r="J66" i="14" s="1"/>
  <c r="I71" i="14"/>
  <c r="O102" i="14"/>
  <c r="K102" i="14" s="1"/>
  <c r="U126" i="18"/>
  <c r="O126" i="18"/>
  <c r="T126" i="18"/>
  <c r="H126" i="24"/>
  <c r="H134" i="24"/>
  <c r="O154" i="14"/>
  <c r="T170" i="18"/>
  <c r="U170" i="18"/>
  <c r="O170" i="18"/>
  <c r="H170" i="24"/>
  <c r="H278" i="24"/>
  <c r="O282" i="14"/>
  <c r="N6" i="18"/>
  <c r="N6" i="8"/>
  <c r="M6" i="8" s="1"/>
  <c r="K10" i="17"/>
  <c r="J10" i="17"/>
  <c r="AH13" i="25"/>
  <c r="X13" i="25" s="1"/>
  <c r="AC13" i="24"/>
  <c r="AH13" i="14"/>
  <c r="AH13" i="8"/>
  <c r="X13" i="8" s="1"/>
  <c r="AH13" i="17"/>
  <c r="L17" i="25"/>
  <c r="K17" i="25"/>
  <c r="N22" i="18"/>
  <c r="N22" i="8"/>
  <c r="M22" i="8" s="1"/>
  <c r="J26" i="17"/>
  <c r="K26" i="17"/>
  <c r="J30" i="17"/>
  <c r="K30" i="17"/>
  <c r="AH33" i="25"/>
  <c r="X33" i="25" s="1"/>
  <c r="AC33" i="24"/>
  <c r="AH33" i="14"/>
  <c r="AH33" i="8"/>
  <c r="X33" i="8" s="1"/>
  <c r="AH33" i="17"/>
  <c r="L37" i="25"/>
  <c r="K37" i="25"/>
  <c r="J42" i="17"/>
  <c r="K42" i="17"/>
  <c r="N42" i="18"/>
  <c r="N42" i="8"/>
  <c r="M42" i="8" s="1"/>
  <c r="AH49" i="8"/>
  <c r="X49" i="8" s="1"/>
  <c r="AH49" i="25"/>
  <c r="X49" i="25" s="1"/>
  <c r="AH49" i="14"/>
  <c r="AC49" i="24"/>
  <c r="AH49" i="17"/>
  <c r="K49" i="25"/>
  <c r="L49" i="25"/>
  <c r="K62" i="17"/>
  <c r="J62" i="17"/>
  <c r="N62" i="18"/>
  <c r="N62" i="8"/>
  <c r="M62" i="8" s="1"/>
  <c r="AH69" i="8"/>
  <c r="X69" i="8" s="1"/>
  <c r="AH69" i="25"/>
  <c r="X69" i="25" s="1"/>
  <c r="AC69" i="24"/>
  <c r="AH69" i="14"/>
  <c r="AH69" i="17"/>
  <c r="K69" i="25"/>
  <c r="L69" i="25"/>
  <c r="N78" i="18"/>
  <c r="N78" i="8"/>
  <c r="M78" i="8" s="1"/>
  <c r="J82" i="17"/>
  <c r="K82" i="17"/>
  <c r="AH85" i="25"/>
  <c r="X85" i="25" s="1"/>
  <c r="AC85" i="24"/>
  <c r="AH85" i="14"/>
  <c r="AH85" i="8"/>
  <c r="X85" i="8" s="1"/>
  <c r="AH85" i="17"/>
  <c r="L85" i="8"/>
  <c r="K85" i="8"/>
  <c r="L93" i="17"/>
  <c r="K93" i="17"/>
  <c r="K93" i="8"/>
  <c r="L93" i="8"/>
  <c r="K93" i="25"/>
  <c r="L93" i="25"/>
  <c r="AH101" i="25"/>
  <c r="X101" i="25" s="1"/>
  <c r="AC101" i="24"/>
  <c r="AH101" i="14"/>
  <c r="AH101" i="8"/>
  <c r="X101" i="8" s="1"/>
  <c r="AH101" i="17"/>
  <c r="L101" i="8"/>
  <c r="K101" i="8"/>
  <c r="AH109" i="25"/>
  <c r="X109" i="25" s="1"/>
  <c r="AC109" i="24"/>
  <c r="AH109" i="14"/>
  <c r="AH109" i="8"/>
  <c r="X109" i="8" s="1"/>
  <c r="AH109" i="17"/>
  <c r="AH117" i="25"/>
  <c r="X117" i="25" s="1"/>
  <c r="AC117" i="24"/>
  <c r="AH117" i="14"/>
  <c r="AH117" i="8"/>
  <c r="X117" i="8" s="1"/>
  <c r="AH117" i="17"/>
  <c r="AH125" i="25"/>
  <c r="X125" i="25" s="1"/>
  <c r="AC125" i="24"/>
  <c r="AH125" i="14"/>
  <c r="AH125" i="8"/>
  <c r="X125" i="8" s="1"/>
  <c r="AH125" i="17"/>
  <c r="AH133" i="25"/>
  <c r="X133" i="25" s="1"/>
  <c r="AC133" i="24"/>
  <c r="AH133" i="14"/>
  <c r="AH133" i="8"/>
  <c r="X133" i="8" s="1"/>
  <c r="AH133" i="17"/>
  <c r="AH145" i="25"/>
  <c r="X145" i="25" s="1"/>
  <c r="AC145" i="24"/>
  <c r="AH145" i="14"/>
  <c r="AH145" i="8"/>
  <c r="X145" i="8" s="1"/>
  <c r="AH145" i="17"/>
  <c r="L145" i="8"/>
  <c r="K145" i="8"/>
  <c r="AH153" i="25"/>
  <c r="X153" i="25" s="1"/>
  <c r="AC153" i="24"/>
  <c r="AH153" i="14"/>
  <c r="AH153" i="8"/>
  <c r="X153" i="8" s="1"/>
  <c r="AH153" i="17"/>
  <c r="K153" i="8"/>
  <c r="L153" i="8"/>
  <c r="AH161" i="25"/>
  <c r="X161" i="25" s="1"/>
  <c r="AC161" i="24"/>
  <c r="AH161" i="14"/>
  <c r="AH161" i="8"/>
  <c r="X161" i="8" s="1"/>
  <c r="AH161" i="17"/>
  <c r="K165" i="8"/>
  <c r="L165" i="8"/>
  <c r="AH169" i="25"/>
  <c r="X169" i="25" s="1"/>
  <c r="AC169" i="24"/>
  <c r="AH169" i="14"/>
  <c r="AH169" i="8"/>
  <c r="X169" i="8" s="1"/>
  <c r="AH169" i="17"/>
  <c r="L169" i="8"/>
  <c r="K169" i="8"/>
  <c r="AH185" i="25"/>
  <c r="X185" i="25" s="1"/>
  <c r="AC185" i="24"/>
  <c r="AH185" i="14"/>
  <c r="AH185" i="8"/>
  <c r="X185" i="8" s="1"/>
  <c r="AH185" i="17"/>
  <c r="L185" i="8"/>
  <c r="K185" i="8"/>
  <c r="AH193" i="25"/>
  <c r="X193" i="25" s="1"/>
  <c r="AC193" i="24"/>
  <c r="AH193" i="14"/>
  <c r="AH193" i="8"/>
  <c r="X193" i="8" s="1"/>
  <c r="AH193" i="17"/>
  <c r="K193" i="8"/>
  <c r="L193" i="8"/>
  <c r="AH201" i="25"/>
  <c r="X201" i="25" s="1"/>
  <c r="AC201" i="24"/>
  <c r="AH201" i="14"/>
  <c r="AH201" i="8"/>
  <c r="X201" i="8" s="1"/>
  <c r="AH201" i="17"/>
  <c r="K201" i="8"/>
  <c r="L201" i="8"/>
  <c r="AH209" i="25"/>
  <c r="X209" i="25" s="1"/>
  <c r="AC209" i="24"/>
  <c r="AH209" i="14"/>
  <c r="AH209" i="8"/>
  <c r="X209" i="8" s="1"/>
  <c r="AH209" i="17"/>
  <c r="AH217" i="25"/>
  <c r="X217" i="25" s="1"/>
  <c r="AC217" i="24"/>
  <c r="AH217" i="14"/>
  <c r="AH217" i="8"/>
  <c r="X217" i="8" s="1"/>
  <c r="AH217" i="17"/>
  <c r="AH225" i="25"/>
  <c r="X225" i="25" s="1"/>
  <c r="AC225" i="24"/>
  <c r="AH225" i="14"/>
  <c r="AH225" i="8"/>
  <c r="X225" i="8" s="1"/>
  <c r="AH225" i="17"/>
  <c r="AH233" i="25"/>
  <c r="X233" i="25" s="1"/>
  <c r="AC233" i="24"/>
  <c r="AH233" i="14"/>
  <c r="AH233" i="8"/>
  <c r="X233" i="8" s="1"/>
  <c r="AH233" i="17"/>
  <c r="AH241" i="25"/>
  <c r="X241" i="25" s="1"/>
  <c r="AC241" i="24"/>
  <c r="AH241" i="14"/>
  <c r="AH241" i="8"/>
  <c r="X241" i="8" s="1"/>
  <c r="AH241" i="17"/>
  <c r="AH249" i="25"/>
  <c r="X249" i="25" s="1"/>
  <c r="AC249" i="24"/>
  <c r="AH249" i="14"/>
  <c r="AH249" i="8"/>
  <c r="X249" i="8" s="1"/>
  <c r="AH249" i="17"/>
  <c r="AH257" i="25"/>
  <c r="X257" i="25" s="1"/>
  <c r="AC257" i="24"/>
  <c r="AH257" i="14"/>
  <c r="AH257" i="8"/>
  <c r="X257" i="8" s="1"/>
  <c r="AH257" i="17"/>
  <c r="AH265" i="25"/>
  <c r="X265" i="25" s="1"/>
  <c r="AC265" i="24"/>
  <c r="AH265" i="14"/>
  <c r="AH265" i="8"/>
  <c r="X265" i="8" s="1"/>
  <c r="AH265" i="17"/>
  <c r="AH273" i="25"/>
  <c r="X273" i="25" s="1"/>
  <c r="AC273" i="24"/>
  <c r="AH273" i="14"/>
  <c r="AH273" i="8"/>
  <c r="X273" i="8" s="1"/>
  <c r="AH273" i="17"/>
  <c r="AH281" i="25"/>
  <c r="X281" i="25" s="1"/>
  <c r="AC281" i="24"/>
  <c r="AH281" i="14"/>
  <c r="AH281" i="8"/>
  <c r="X281" i="8" s="1"/>
  <c r="AH281" i="17"/>
  <c r="U7" i="18"/>
  <c r="O7" i="18"/>
  <c r="K7" i="18" s="1"/>
  <c r="H7" i="24"/>
  <c r="S12" i="18"/>
  <c r="T12" i="18"/>
  <c r="M12" i="18"/>
  <c r="U15" i="18"/>
  <c r="O15" i="18"/>
  <c r="H15" i="24"/>
  <c r="M20" i="18"/>
  <c r="S20" i="18"/>
  <c r="T20" i="18"/>
  <c r="U23" i="18"/>
  <c r="O23" i="18"/>
  <c r="K23" i="18" s="1"/>
  <c r="H23" i="24"/>
  <c r="S28" i="18"/>
  <c r="M28" i="18"/>
  <c r="T28" i="18"/>
  <c r="U31" i="18"/>
  <c r="O31" i="18"/>
  <c r="K31" i="18" s="1"/>
  <c r="H31" i="24"/>
  <c r="T36" i="18"/>
  <c r="S36" i="18"/>
  <c r="M36" i="18"/>
  <c r="O39" i="14"/>
  <c r="J39" i="14" s="1"/>
  <c r="H39" i="24"/>
  <c r="S44" i="18"/>
  <c r="M44" i="18"/>
  <c r="T44" i="18"/>
  <c r="U47" i="18"/>
  <c r="O47" i="18"/>
  <c r="H47" i="24"/>
  <c r="T52" i="18"/>
  <c r="S52" i="18"/>
  <c r="M52" i="18"/>
  <c r="U55" i="18"/>
  <c r="O55" i="18"/>
  <c r="H55" i="24"/>
  <c r="J59" i="22"/>
  <c r="S60" i="18"/>
  <c r="M60" i="18"/>
  <c r="T60" i="18"/>
  <c r="U63" i="18"/>
  <c r="O63" i="18"/>
  <c r="K63" i="18" s="1"/>
  <c r="J63" i="22"/>
  <c r="T68" i="18"/>
  <c r="S68" i="18"/>
  <c r="M68" i="18"/>
  <c r="U71" i="18"/>
  <c r="O71" i="18"/>
  <c r="H71" i="24"/>
  <c r="S76" i="18"/>
  <c r="M76" i="18"/>
  <c r="T76" i="18"/>
  <c r="U79" i="18"/>
  <c r="O79" i="18"/>
  <c r="J79" i="22"/>
  <c r="H83" i="24"/>
  <c r="S84" i="18"/>
  <c r="T84" i="18"/>
  <c r="O91" i="14"/>
  <c r="K91" i="14" s="1"/>
  <c r="O174" i="14"/>
  <c r="K174" i="14" s="1"/>
  <c r="J99" i="22"/>
  <c r="O103" i="14"/>
  <c r="K103" i="14" s="1"/>
  <c r="H103" i="24"/>
  <c r="J111" i="22"/>
  <c r="U115" i="18"/>
  <c r="O115" i="18"/>
  <c r="T115" i="18"/>
  <c r="O119" i="14"/>
  <c r="J119" i="22"/>
  <c r="H123" i="24"/>
  <c r="J127" i="22"/>
  <c r="U143" i="18"/>
  <c r="T143" i="18"/>
  <c r="O143" i="18"/>
  <c r="O163" i="14"/>
  <c r="K163" i="14" s="1"/>
  <c r="H163" i="24"/>
  <c r="J167" i="22"/>
  <c r="U199" i="18"/>
  <c r="T199" i="18"/>
  <c r="O199" i="18"/>
  <c r="O207" i="14"/>
  <c r="K207" i="14" s="1"/>
  <c r="H207" i="24"/>
  <c r="U223" i="18"/>
  <c r="T223" i="18"/>
  <c r="O223" i="18"/>
  <c r="O239" i="14"/>
  <c r="H239" i="24"/>
  <c r="U271" i="18"/>
  <c r="T271" i="18"/>
  <c r="O271" i="18"/>
  <c r="O275" i="14"/>
  <c r="H275" i="24"/>
  <c r="J283" i="22"/>
  <c r="L87" i="17"/>
  <c r="K87" i="17"/>
  <c r="L87" i="25"/>
  <c r="K87" i="25"/>
  <c r="L88" i="25"/>
  <c r="K88" i="25"/>
  <c r="K89" i="17"/>
  <c r="L89" i="17"/>
  <c r="L24" i="25"/>
  <c r="K24" i="25"/>
  <c r="K36" i="25"/>
  <c r="L36" i="25"/>
  <c r="J69" i="17"/>
  <c r="K69" i="17"/>
  <c r="N69" i="18"/>
  <c r="N69" i="8"/>
  <c r="M69" i="8" s="1"/>
  <c r="AH104" i="25"/>
  <c r="X104" i="25" s="1"/>
  <c r="AC104" i="24"/>
  <c r="AH104" i="14"/>
  <c r="AH104" i="8"/>
  <c r="X104" i="8" s="1"/>
  <c r="AH104" i="17"/>
  <c r="AH116" i="25"/>
  <c r="X116" i="25" s="1"/>
  <c r="AC116" i="24"/>
  <c r="AH116" i="14"/>
  <c r="AH116" i="8"/>
  <c r="X116" i="8" s="1"/>
  <c r="AH116" i="17"/>
  <c r="AH144" i="25"/>
  <c r="X144" i="25" s="1"/>
  <c r="AC144" i="24"/>
  <c r="AH144" i="14"/>
  <c r="AH144" i="8"/>
  <c r="X144" i="8" s="1"/>
  <c r="AH144" i="17"/>
  <c r="K148" i="8"/>
  <c r="L148" i="8"/>
  <c r="AH152" i="25"/>
  <c r="X152" i="25" s="1"/>
  <c r="AC152" i="24"/>
  <c r="AH152" i="14"/>
  <c r="AH152" i="8"/>
  <c r="X152" i="8" s="1"/>
  <c r="AH152" i="17"/>
  <c r="AH196" i="25"/>
  <c r="X196" i="25" s="1"/>
  <c r="AC196" i="24"/>
  <c r="AH196" i="14"/>
  <c r="AH196" i="8"/>
  <c r="X196" i="8" s="1"/>
  <c r="AH196" i="17"/>
  <c r="AH212" i="25"/>
  <c r="X212" i="25" s="1"/>
  <c r="AC212" i="24"/>
  <c r="AH212" i="14"/>
  <c r="AH212" i="8"/>
  <c r="X212" i="8" s="1"/>
  <c r="AH212" i="17"/>
  <c r="AH220" i="25"/>
  <c r="X220" i="25" s="1"/>
  <c r="AC220" i="24"/>
  <c r="AH220" i="14"/>
  <c r="AH220" i="8"/>
  <c r="X220" i="8" s="1"/>
  <c r="AH220" i="17"/>
  <c r="AH232" i="25"/>
  <c r="X232" i="25" s="1"/>
  <c r="AC232" i="24"/>
  <c r="AH232" i="14"/>
  <c r="AH232" i="8"/>
  <c r="X232" i="8" s="1"/>
  <c r="AH232" i="17"/>
  <c r="AH280" i="25"/>
  <c r="X280" i="25" s="1"/>
  <c r="AC280" i="24"/>
  <c r="AH280" i="14"/>
  <c r="AH280" i="8"/>
  <c r="X280" i="8" s="1"/>
  <c r="AH280" i="17"/>
  <c r="O10" i="14"/>
  <c r="J10" i="14" s="1"/>
  <c r="U18" i="18"/>
  <c r="O18" i="18"/>
  <c r="K18" i="18" s="1"/>
  <c r="H18" i="24"/>
  <c r="O30" i="14"/>
  <c r="J30" i="14" s="1"/>
  <c r="O34" i="14"/>
  <c r="K34" i="14" s="1"/>
  <c r="J34" i="22"/>
  <c r="O50" i="14"/>
  <c r="K50" i="14" s="1"/>
  <c r="I55" i="14"/>
  <c r="H62" i="24"/>
  <c r="O70" i="14"/>
  <c r="J70" i="14" s="1"/>
  <c r="U74" i="18"/>
  <c r="O74" i="18"/>
  <c r="H74" i="24"/>
  <c r="J82" i="22"/>
  <c r="O94" i="14"/>
  <c r="K94" i="14" s="1"/>
  <c r="U98" i="18"/>
  <c r="O98" i="18"/>
  <c r="T98" i="18"/>
  <c r="J98" i="22"/>
  <c r="J110" i="22"/>
  <c r="O122" i="14"/>
  <c r="T138" i="18"/>
  <c r="O138" i="18"/>
  <c r="U138" i="18"/>
  <c r="H138" i="24"/>
  <c r="J150" i="22"/>
  <c r="T158" i="18"/>
  <c r="U158" i="18"/>
  <c r="O158" i="18"/>
  <c r="H158" i="24"/>
  <c r="J162" i="22"/>
  <c r="H166" i="24"/>
  <c r="O178" i="14"/>
  <c r="K178" i="14" s="1"/>
  <c r="U182" i="18"/>
  <c r="T182" i="18"/>
  <c r="O182" i="18"/>
  <c r="H182" i="24"/>
  <c r="H190" i="24"/>
  <c r="O194" i="14"/>
  <c r="U198" i="18"/>
  <c r="O198" i="18"/>
  <c r="T198" i="18"/>
  <c r="J198" i="22"/>
  <c r="J202" i="22"/>
  <c r="H206" i="24"/>
  <c r="O210" i="14"/>
  <c r="K210" i="14" s="1"/>
  <c r="O218" i="18"/>
  <c r="T218" i="18"/>
  <c r="U218" i="18"/>
  <c r="H218" i="24"/>
  <c r="O230" i="14"/>
  <c r="U238" i="18"/>
  <c r="T238" i="18"/>
  <c r="O238" i="18"/>
  <c r="H238" i="24"/>
  <c r="J246" i="22"/>
  <c r="H262" i="24"/>
  <c r="O270" i="14"/>
  <c r="K270" i="14" s="1"/>
  <c r="AQ29" i="18"/>
  <c r="AG29" i="18" s="1"/>
  <c r="AI29" i="14"/>
  <c r="W29" i="14" s="1"/>
  <c r="R29" i="14" s="1"/>
  <c r="AD29" i="24"/>
  <c r="R29" i="24" s="1"/>
  <c r="M29" i="24" s="1"/>
  <c r="AQ45" i="18"/>
  <c r="AG45" i="18" s="1"/>
  <c r="AI45" i="14"/>
  <c r="W45" i="14" s="1"/>
  <c r="R45" i="14" s="1"/>
  <c r="AD45" i="24"/>
  <c r="R45" i="24" s="1"/>
  <c r="M45" i="24" s="1"/>
  <c r="AQ279" i="18"/>
  <c r="AG279" i="18" s="1"/>
  <c r="AA279" i="18" s="1"/>
  <c r="AI279" i="14"/>
  <c r="W279" i="14" s="1"/>
  <c r="R279" i="14" s="1"/>
  <c r="AD279" i="24"/>
  <c r="R279" i="24" s="1"/>
  <c r="AQ9" i="18"/>
  <c r="AG9" i="18" s="1"/>
  <c r="AI9" i="14"/>
  <c r="W9" i="14" s="1"/>
  <c r="R9" i="14" s="1"/>
  <c r="AD9" i="24"/>
  <c r="R9" i="24" s="1"/>
  <c r="M9" i="24" s="1"/>
  <c r="AQ61" i="18"/>
  <c r="AG61" i="18" s="1"/>
  <c r="AI61" i="14"/>
  <c r="W61" i="14" s="1"/>
  <c r="R61" i="14" s="1"/>
  <c r="AD61" i="24"/>
  <c r="R61" i="24" s="1"/>
  <c r="M61" i="24" s="1"/>
  <c r="AQ77" i="18"/>
  <c r="AG77" i="18" s="1"/>
  <c r="AI77" i="14"/>
  <c r="W77" i="14" s="1"/>
  <c r="R77" i="14" s="1"/>
  <c r="AD77" i="24"/>
  <c r="R77" i="24" s="1"/>
  <c r="M77" i="24" s="1"/>
  <c r="AQ93" i="18"/>
  <c r="AG93" i="18" s="1"/>
  <c r="AI93" i="14"/>
  <c r="W93" i="14" s="1"/>
  <c r="R93" i="14" s="1"/>
  <c r="AD93" i="24"/>
  <c r="R93" i="24" s="1"/>
  <c r="M93" i="24" s="1"/>
  <c r="AQ109" i="18"/>
  <c r="AG109" i="18" s="1"/>
  <c r="AI109" i="14"/>
  <c r="W109" i="14" s="1"/>
  <c r="R109" i="14" s="1"/>
  <c r="AD109" i="24"/>
  <c r="R109" i="24" s="1"/>
  <c r="M109" i="24" s="1"/>
  <c r="AQ125" i="18"/>
  <c r="AG125" i="18" s="1"/>
  <c r="AI125" i="14"/>
  <c r="W125" i="14" s="1"/>
  <c r="R125" i="14" s="1"/>
  <c r="AD125" i="24"/>
  <c r="R125" i="24" s="1"/>
  <c r="M125" i="24" s="1"/>
  <c r="AQ141" i="18"/>
  <c r="AG141" i="18" s="1"/>
  <c r="AI141" i="14"/>
  <c r="W141" i="14" s="1"/>
  <c r="R141" i="14" s="1"/>
  <c r="AD141" i="24"/>
  <c r="R141" i="24" s="1"/>
  <c r="M141" i="24" s="1"/>
  <c r="AQ205" i="18"/>
  <c r="AG205" i="18" s="1"/>
  <c r="AI205" i="14"/>
  <c r="W205" i="14" s="1"/>
  <c r="R205" i="14" s="1"/>
  <c r="AD205" i="24"/>
  <c r="R205" i="24" s="1"/>
  <c r="M205" i="24" s="1"/>
  <c r="AQ221" i="18"/>
  <c r="AG221" i="18" s="1"/>
  <c r="AI221" i="14"/>
  <c r="W221" i="14" s="1"/>
  <c r="R221" i="14" s="1"/>
  <c r="AD221" i="24"/>
  <c r="R221" i="24" s="1"/>
  <c r="M221" i="24" s="1"/>
  <c r="AQ237" i="18"/>
  <c r="AG237" i="18" s="1"/>
  <c r="AI237" i="14"/>
  <c r="W237" i="14" s="1"/>
  <c r="R237" i="14" s="1"/>
  <c r="AD237" i="24"/>
  <c r="R237" i="24" s="1"/>
  <c r="M237" i="24" s="1"/>
  <c r="AQ252" i="18"/>
  <c r="AG252" i="18" s="1"/>
  <c r="AA252" i="18" s="1"/>
  <c r="AI252" i="14"/>
  <c r="W252" i="14" s="1"/>
  <c r="R252" i="14" s="1"/>
  <c r="AD252" i="24"/>
  <c r="R252" i="24" s="1"/>
  <c r="AQ234" i="18"/>
  <c r="AG234" i="18" s="1"/>
  <c r="AI234" i="14"/>
  <c r="W234" i="14" s="1"/>
  <c r="R234" i="14" s="1"/>
  <c r="AD234" i="24"/>
  <c r="R234" i="24" s="1"/>
  <c r="M234" i="24" s="1"/>
  <c r="AQ260" i="18"/>
  <c r="AG260" i="18" s="1"/>
  <c r="AA260" i="18" s="1"/>
  <c r="AI260" i="14"/>
  <c r="W260" i="14" s="1"/>
  <c r="R260" i="14" s="1"/>
  <c r="AD260" i="24"/>
  <c r="R260" i="24" s="1"/>
  <c r="AQ13" i="18"/>
  <c r="AG13" i="18" s="1"/>
  <c r="AI13" i="14"/>
  <c r="W13" i="14" s="1"/>
  <c r="R13" i="14" s="1"/>
  <c r="AD13" i="24"/>
  <c r="R13" i="24" s="1"/>
  <c r="M13" i="24" s="1"/>
  <c r="AQ38" i="18"/>
  <c r="AG38" i="18" s="1"/>
  <c r="AI38" i="14"/>
  <c r="W38" i="14" s="1"/>
  <c r="R38" i="14" s="1"/>
  <c r="AD38" i="24"/>
  <c r="R38" i="24" s="1"/>
  <c r="M38" i="24" s="1"/>
  <c r="AQ186" i="18"/>
  <c r="AG186" i="18" s="1"/>
  <c r="AI186" i="14"/>
  <c r="W186" i="14" s="1"/>
  <c r="R186" i="14" s="1"/>
  <c r="AD186" i="24"/>
  <c r="R186" i="24" s="1"/>
  <c r="M186" i="24" s="1"/>
  <c r="AQ202" i="18"/>
  <c r="AG202" i="18" s="1"/>
  <c r="AI202" i="14"/>
  <c r="W202" i="14" s="1"/>
  <c r="R202" i="14" s="1"/>
  <c r="AD202" i="24"/>
  <c r="R202" i="24" s="1"/>
  <c r="M202" i="24" s="1"/>
  <c r="AQ218" i="18"/>
  <c r="AG218" i="18" s="1"/>
  <c r="AI218" i="14"/>
  <c r="W218" i="14" s="1"/>
  <c r="R218" i="14" s="1"/>
  <c r="AD218" i="24"/>
  <c r="R218" i="24" s="1"/>
  <c r="M218" i="24" s="1"/>
  <c r="AQ268" i="18"/>
  <c r="AG268" i="18" s="1"/>
  <c r="AA268" i="18" s="1"/>
  <c r="AI268" i="14"/>
  <c r="W268" i="14" s="1"/>
  <c r="R268" i="14" s="1"/>
  <c r="AD268" i="24"/>
  <c r="R268" i="24" s="1"/>
  <c r="AQ94" i="18"/>
  <c r="AG94" i="18" s="1"/>
  <c r="AI94" i="14"/>
  <c r="W94" i="14" s="1"/>
  <c r="R94" i="14" s="1"/>
  <c r="AD94" i="24"/>
  <c r="R94" i="24" s="1"/>
  <c r="M94" i="24" s="1"/>
  <c r="AQ114" i="18"/>
  <c r="AG114" i="18" s="1"/>
  <c r="AI114" i="14"/>
  <c r="W114" i="14" s="1"/>
  <c r="R114" i="14" s="1"/>
  <c r="AD114" i="24"/>
  <c r="R114" i="24" s="1"/>
  <c r="M114" i="24" s="1"/>
  <c r="AQ35" i="18"/>
  <c r="AG35" i="18" s="1"/>
  <c r="AI35" i="14"/>
  <c r="W35" i="14" s="1"/>
  <c r="R35" i="14" s="1"/>
  <c r="AD35" i="24"/>
  <c r="R35" i="24" s="1"/>
  <c r="M35" i="24" s="1"/>
  <c r="AQ54" i="18"/>
  <c r="AG54" i="18" s="1"/>
  <c r="AI54" i="14"/>
  <c r="W54" i="14" s="1"/>
  <c r="R54" i="14" s="1"/>
  <c r="AD54" i="24"/>
  <c r="R54" i="24" s="1"/>
  <c r="M54" i="24" s="1"/>
  <c r="AQ67" i="18"/>
  <c r="AG67" i="18" s="1"/>
  <c r="AI67" i="14"/>
  <c r="W67" i="14" s="1"/>
  <c r="R67" i="14" s="1"/>
  <c r="AD67" i="24"/>
  <c r="R67" i="24" s="1"/>
  <c r="M67" i="24" s="1"/>
  <c r="AQ83" i="18"/>
  <c r="AG83" i="18" s="1"/>
  <c r="AI83" i="14"/>
  <c r="W83" i="14" s="1"/>
  <c r="R83" i="14" s="1"/>
  <c r="AD83" i="24"/>
  <c r="R83" i="24" s="1"/>
  <c r="M83" i="24" s="1"/>
  <c r="AQ195" i="18"/>
  <c r="AG195" i="18" s="1"/>
  <c r="AI195" i="14"/>
  <c r="W195" i="14" s="1"/>
  <c r="R195" i="14" s="1"/>
  <c r="AD195" i="24"/>
  <c r="R195" i="24" s="1"/>
  <c r="M195" i="24" s="1"/>
  <c r="AQ142" i="18"/>
  <c r="AG142" i="18" s="1"/>
  <c r="AI142" i="14"/>
  <c r="W142" i="14" s="1"/>
  <c r="R142" i="14" s="1"/>
  <c r="AD142" i="24"/>
  <c r="R142" i="24" s="1"/>
  <c r="M142" i="24" s="1"/>
  <c r="AQ162" i="18"/>
  <c r="AG162" i="18" s="1"/>
  <c r="AI162" i="14"/>
  <c r="W162" i="14" s="1"/>
  <c r="R162" i="14" s="1"/>
  <c r="AD162" i="24"/>
  <c r="R162" i="24" s="1"/>
  <c r="M162" i="24" s="1"/>
  <c r="AQ146" i="18"/>
  <c r="AG146" i="18" s="1"/>
  <c r="AI146" i="14"/>
  <c r="W146" i="14" s="1"/>
  <c r="R146" i="14" s="1"/>
  <c r="AD146" i="24"/>
  <c r="R146" i="24" s="1"/>
  <c r="M146" i="24" s="1"/>
  <c r="AQ22" i="18"/>
  <c r="AG22" i="18" s="1"/>
  <c r="AI22" i="14"/>
  <c r="W22" i="14" s="1"/>
  <c r="R22" i="14" s="1"/>
  <c r="AD22" i="24"/>
  <c r="R22" i="24" s="1"/>
  <c r="M22" i="24" s="1"/>
  <c r="AQ106" i="18"/>
  <c r="AG106" i="18" s="1"/>
  <c r="AI106" i="14"/>
  <c r="W106" i="14" s="1"/>
  <c r="R106" i="14" s="1"/>
  <c r="AD106" i="24"/>
  <c r="R106" i="24" s="1"/>
  <c r="M106" i="24" s="1"/>
  <c r="AQ167" i="18"/>
  <c r="AG167" i="18" s="1"/>
  <c r="AI167" i="14"/>
  <c r="W167" i="14" s="1"/>
  <c r="R167" i="14" s="1"/>
  <c r="AD167" i="24"/>
  <c r="R167" i="24" s="1"/>
  <c r="M167" i="24" s="1"/>
  <c r="AQ265" i="18"/>
  <c r="AG265" i="18" s="1"/>
  <c r="AA265" i="18" s="1"/>
  <c r="AI265" i="14"/>
  <c r="W265" i="14" s="1"/>
  <c r="R265" i="14" s="1"/>
  <c r="AD265" i="24"/>
  <c r="R265" i="24" s="1"/>
  <c r="AQ191" i="18"/>
  <c r="AG191" i="18" s="1"/>
  <c r="AI191" i="14"/>
  <c r="W191" i="14" s="1"/>
  <c r="R191" i="14" s="1"/>
  <c r="AD191" i="24"/>
  <c r="R191" i="24" s="1"/>
  <c r="M191" i="24" s="1"/>
  <c r="AQ18" i="18"/>
  <c r="AG18" i="18" s="1"/>
  <c r="AI18" i="14"/>
  <c r="W18" i="14" s="1"/>
  <c r="R18" i="14" s="1"/>
  <c r="AD18" i="24"/>
  <c r="R18" i="24" s="1"/>
  <c r="M18" i="24" s="1"/>
  <c r="AQ107" i="18"/>
  <c r="AG107" i="18" s="1"/>
  <c r="AI107" i="14"/>
  <c r="W107" i="14" s="1"/>
  <c r="R107" i="14" s="1"/>
  <c r="AD107" i="24"/>
  <c r="R107" i="24" s="1"/>
  <c r="M107" i="24" s="1"/>
  <c r="AQ192" i="18"/>
  <c r="AG192" i="18" s="1"/>
  <c r="AI192" i="14"/>
  <c r="W192" i="14" s="1"/>
  <c r="R192" i="14" s="1"/>
  <c r="AQ138" i="18"/>
  <c r="AG138" i="18" s="1"/>
  <c r="AI138" i="14"/>
  <c r="W138" i="14" s="1"/>
  <c r="R138" i="14" s="1"/>
  <c r="AD138" i="24"/>
  <c r="R138" i="24" s="1"/>
  <c r="M138" i="24" s="1"/>
  <c r="AD192" i="24"/>
  <c r="R192" i="24" s="1"/>
  <c r="M192" i="24" s="1"/>
  <c r="AQ159" i="18"/>
  <c r="AG159" i="18" s="1"/>
  <c r="AI159" i="14"/>
  <c r="W159" i="14" s="1"/>
  <c r="R159" i="14" s="1"/>
  <c r="AD159" i="24"/>
  <c r="R159" i="24" s="1"/>
  <c r="M159" i="24" s="1"/>
  <c r="AQ78" i="18"/>
  <c r="AG78" i="18" s="1"/>
  <c r="AI78" i="14"/>
  <c r="W78" i="14" s="1"/>
  <c r="R78" i="14" s="1"/>
  <c r="AD78" i="24"/>
  <c r="R78" i="24" s="1"/>
  <c r="M78" i="24" s="1"/>
  <c r="AQ188" i="18"/>
  <c r="AG188" i="18" s="1"/>
  <c r="AI188" i="14"/>
  <c r="W188" i="14" s="1"/>
  <c r="R188" i="14" s="1"/>
  <c r="AD188" i="24"/>
  <c r="R188" i="24" s="1"/>
  <c r="M188" i="24" s="1"/>
  <c r="AQ220" i="18"/>
  <c r="AG220" i="18" s="1"/>
  <c r="AI220" i="14"/>
  <c r="W220" i="14" s="1"/>
  <c r="R220" i="14" s="1"/>
  <c r="AD220" i="24"/>
  <c r="R220" i="24" s="1"/>
  <c r="M220" i="24" s="1"/>
  <c r="AQ163" i="18"/>
  <c r="AG163" i="18" s="1"/>
  <c r="AI163" i="14"/>
  <c r="W163" i="14" s="1"/>
  <c r="R163" i="14" s="1"/>
  <c r="AD163" i="24"/>
  <c r="R163" i="24" s="1"/>
  <c r="M163" i="24" s="1"/>
  <c r="AQ43" i="18"/>
  <c r="AG43" i="18" s="1"/>
  <c r="AI43" i="14"/>
  <c r="W43" i="14" s="1"/>
  <c r="R43" i="14" s="1"/>
  <c r="AD43" i="24"/>
  <c r="R43" i="24" s="1"/>
  <c r="M43" i="24" s="1"/>
  <c r="AQ120" i="18"/>
  <c r="AG120" i="18" s="1"/>
  <c r="AI120" i="14"/>
  <c r="W120" i="14" s="1"/>
  <c r="R120" i="14" s="1"/>
  <c r="AD120" i="24"/>
  <c r="R120" i="24" s="1"/>
  <c r="M120" i="24" s="1"/>
  <c r="AQ144" i="18"/>
  <c r="AG144" i="18" s="1"/>
  <c r="AI144" i="14"/>
  <c r="W144" i="14" s="1"/>
  <c r="R144" i="14" s="1"/>
  <c r="AD144" i="24"/>
  <c r="R144" i="24" s="1"/>
  <c r="M144" i="24" s="1"/>
  <c r="AQ197" i="18"/>
  <c r="AG197" i="18" s="1"/>
  <c r="AI197" i="14"/>
  <c r="W197" i="14" s="1"/>
  <c r="R197" i="14" s="1"/>
  <c r="AD197" i="24"/>
  <c r="R197" i="24" s="1"/>
  <c r="M197" i="24" s="1"/>
  <c r="AQ231" i="18"/>
  <c r="AG231" i="18" s="1"/>
  <c r="AI231" i="14"/>
  <c r="W231" i="14" s="1"/>
  <c r="R231" i="14" s="1"/>
  <c r="AD231" i="24"/>
  <c r="R231" i="24" s="1"/>
  <c r="M231" i="24" s="1"/>
  <c r="AQ244" i="18"/>
  <c r="AG244" i="18" s="1"/>
  <c r="AA244" i="18" s="1"/>
  <c r="AI244" i="14"/>
  <c r="W244" i="14" s="1"/>
  <c r="R244" i="14" s="1"/>
  <c r="AD244" i="24"/>
  <c r="R244" i="24" s="1"/>
  <c r="AQ12" i="18"/>
  <c r="AG12" i="18" s="1"/>
  <c r="AI12" i="14"/>
  <c r="W12" i="14" s="1"/>
  <c r="R12" i="14" s="1"/>
  <c r="AD12" i="24"/>
  <c r="R12" i="24" s="1"/>
  <c r="M12" i="24" s="1"/>
  <c r="AQ89" i="18"/>
  <c r="AG89" i="18" s="1"/>
  <c r="AI89" i="14"/>
  <c r="W89" i="14" s="1"/>
  <c r="R89" i="14" s="1"/>
  <c r="AQ24" i="18"/>
  <c r="AG24" i="18" s="1"/>
  <c r="AI24" i="14"/>
  <c r="W24" i="14" s="1"/>
  <c r="R24" i="14" s="1"/>
  <c r="AD89" i="24"/>
  <c r="R89" i="24" s="1"/>
  <c r="M89" i="24" s="1"/>
  <c r="AD24" i="24"/>
  <c r="R24" i="24" s="1"/>
  <c r="M24" i="24" s="1"/>
  <c r="AQ40" i="18"/>
  <c r="AG40" i="18" s="1"/>
  <c r="AI40" i="14"/>
  <c r="W40" i="14" s="1"/>
  <c r="R40" i="14" s="1"/>
  <c r="AD40" i="24"/>
  <c r="R40" i="24" s="1"/>
  <c r="M40" i="24" s="1"/>
  <c r="AQ52" i="18"/>
  <c r="AG52" i="18" s="1"/>
  <c r="AI52" i="14"/>
  <c r="W52" i="14" s="1"/>
  <c r="R52" i="14" s="1"/>
  <c r="AD52" i="24"/>
  <c r="R52" i="24" s="1"/>
  <c r="M52" i="24" s="1"/>
  <c r="AQ60" i="18"/>
  <c r="AG60" i="18" s="1"/>
  <c r="AI60" i="14"/>
  <c r="W60" i="14" s="1"/>
  <c r="R60" i="14" s="1"/>
  <c r="AD60" i="24"/>
  <c r="R60" i="24" s="1"/>
  <c r="M60" i="24" s="1"/>
  <c r="AQ80" i="18"/>
  <c r="AG80" i="18" s="1"/>
  <c r="AI80" i="14"/>
  <c r="W80" i="14" s="1"/>
  <c r="R80" i="14" s="1"/>
  <c r="AD80" i="24"/>
  <c r="R80" i="24" s="1"/>
  <c r="M80" i="24" s="1"/>
  <c r="AQ131" i="18"/>
  <c r="AG131" i="18" s="1"/>
  <c r="AI131" i="14"/>
  <c r="W131" i="14" s="1"/>
  <c r="R131" i="14" s="1"/>
  <c r="AD131" i="24"/>
  <c r="R131" i="24" s="1"/>
  <c r="M131" i="24" s="1"/>
  <c r="AQ164" i="18"/>
  <c r="AG164" i="18" s="1"/>
  <c r="AI164" i="14"/>
  <c r="W164" i="14" s="1"/>
  <c r="R164" i="14" s="1"/>
  <c r="AD164" i="24"/>
  <c r="R164" i="24" s="1"/>
  <c r="M164" i="24" s="1"/>
  <c r="AQ193" i="18"/>
  <c r="AG193" i="18" s="1"/>
  <c r="AI193" i="14"/>
  <c r="W193" i="14" s="1"/>
  <c r="R193" i="14" s="1"/>
  <c r="AD193" i="24"/>
  <c r="R193" i="24" s="1"/>
  <c r="M193" i="24" s="1"/>
  <c r="AQ239" i="18"/>
  <c r="AG239" i="18" s="1"/>
  <c r="AI239" i="14"/>
  <c r="W239" i="14" s="1"/>
  <c r="R239" i="14" s="1"/>
  <c r="AD239" i="24"/>
  <c r="R239" i="24" s="1"/>
  <c r="M239" i="24" s="1"/>
  <c r="AQ251" i="18"/>
  <c r="AG251" i="18" s="1"/>
  <c r="AA251" i="18" s="1"/>
  <c r="AI251" i="14"/>
  <c r="W251" i="14" s="1"/>
  <c r="R251" i="14" s="1"/>
  <c r="AD251" i="24"/>
  <c r="R251" i="24" s="1"/>
  <c r="AQ258" i="18"/>
  <c r="AG258" i="18" s="1"/>
  <c r="AA258" i="18" s="1"/>
  <c r="AI258" i="14"/>
  <c r="W258" i="14" s="1"/>
  <c r="R258" i="14" s="1"/>
  <c r="AD258" i="24"/>
  <c r="R258" i="24" s="1"/>
  <c r="AQ278" i="18"/>
  <c r="AG278" i="18" s="1"/>
  <c r="AA278" i="18" s="1"/>
  <c r="AI278" i="14"/>
  <c r="W278" i="14" s="1"/>
  <c r="R278" i="14" s="1"/>
  <c r="AD278" i="24"/>
  <c r="R278" i="24" s="1"/>
  <c r="AQ261" i="18"/>
  <c r="AG261" i="18" s="1"/>
  <c r="AA261" i="18" s="1"/>
  <c r="AI261" i="14"/>
  <c r="W261" i="14" s="1"/>
  <c r="R261" i="14" s="1"/>
  <c r="AD261" i="24"/>
  <c r="R261" i="24" s="1"/>
  <c r="AQ266" i="18"/>
  <c r="AG266" i="18" s="1"/>
  <c r="AA266" i="18" s="1"/>
  <c r="AI266" i="14"/>
  <c r="W266" i="14" s="1"/>
  <c r="R266" i="14" s="1"/>
  <c r="AD266" i="24"/>
  <c r="R266" i="24" s="1"/>
  <c r="AQ269" i="18"/>
  <c r="AG269" i="18" s="1"/>
  <c r="AA269" i="18" s="1"/>
  <c r="AI269" i="14"/>
  <c r="W269" i="14" s="1"/>
  <c r="R269" i="14" s="1"/>
  <c r="AD269" i="24"/>
  <c r="R269" i="24" s="1"/>
  <c r="J8" i="17"/>
  <c r="K8" i="17"/>
  <c r="AH11" i="25"/>
  <c r="X11" i="25" s="1"/>
  <c r="AC11" i="24"/>
  <c r="AH11" i="14"/>
  <c r="AH11" i="8"/>
  <c r="X11" i="8" s="1"/>
  <c r="AH11" i="17"/>
  <c r="L15" i="25"/>
  <c r="K15" i="25"/>
  <c r="L19" i="25"/>
  <c r="K19" i="25"/>
  <c r="L23" i="25"/>
  <c r="K23" i="25"/>
  <c r="K27" i="25"/>
  <c r="L27" i="25"/>
  <c r="N32" i="18"/>
  <c r="N32" i="8"/>
  <c r="M32" i="8" s="1"/>
  <c r="J36" i="17"/>
  <c r="K36" i="17"/>
  <c r="AH39" i="8"/>
  <c r="X39" i="8" s="1"/>
  <c r="AH39" i="25"/>
  <c r="X39" i="25" s="1"/>
  <c r="AC39" i="24"/>
  <c r="AH39" i="14"/>
  <c r="AH39" i="17"/>
  <c r="L39" i="25"/>
  <c r="K39" i="25"/>
  <c r="J48" i="17"/>
  <c r="K48" i="17"/>
  <c r="N48" i="18"/>
  <c r="N48" i="8"/>
  <c r="M48" i="8" s="1"/>
  <c r="AH55" i="8"/>
  <c r="X55" i="8" s="1"/>
  <c r="AH55" i="25"/>
  <c r="X55" i="25" s="1"/>
  <c r="AH55" i="14"/>
  <c r="AC55" i="24"/>
  <c r="AH55" i="17"/>
  <c r="K55" i="25"/>
  <c r="L55" i="25"/>
  <c r="K64" i="17"/>
  <c r="J64" i="17"/>
  <c r="J68" i="17"/>
  <c r="K68" i="17"/>
  <c r="N68" i="18"/>
  <c r="N68" i="8"/>
  <c r="M68" i="8" s="1"/>
  <c r="AH75" i="8"/>
  <c r="X75" i="8" s="1"/>
  <c r="AH75" i="25"/>
  <c r="X75" i="25" s="1"/>
  <c r="AC75" i="24"/>
  <c r="AH75" i="14"/>
  <c r="AH75" i="17"/>
  <c r="K75" i="25"/>
  <c r="L75" i="25"/>
  <c r="K79" i="25"/>
  <c r="L79" i="25"/>
  <c r="K91" i="8"/>
  <c r="L91" i="8"/>
  <c r="AH95" i="25"/>
  <c r="X95" i="25" s="1"/>
  <c r="AC95" i="24"/>
  <c r="AH95" i="14"/>
  <c r="AH95" i="8"/>
  <c r="X95" i="8" s="1"/>
  <c r="AH95" i="17"/>
  <c r="L99" i="17"/>
  <c r="K99" i="17"/>
  <c r="L174" i="25"/>
  <c r="K174" i="25"/>
  <c r="K107" i="17"/>
  <c r="L107" i="17"/>
  <c r="L107" i="25"/>
  <c r="K107" i="25"/>
  <c r="K115" i="17"/>
  <c r="L115" i="17"/>
  <c r="L115" i="25"/>
  <c r="K115" i="25"/>
  <c r="K123" i="17"/>
  <c r="L123" i="17"/>
  <c r="K123" i="25"/>
  <c r="L123" i="25"/>
  <c r="L131" i="17"/>
  <c r="K131" i="17"/>
  <c r="L131" i="25"/>
  <c r="K131" i="25"/>
  <c r="K139" i="17"/>
  <c r="L139" i="17"/>
  <c r="K139" i="8"/>
  <c r="L139" i="8"/>
  <c r="K139" i="25"/>
  <c r="L139" i="25"/>
  <c r="K147" i="17"/>
  <c r="L147" i="17"/>
  <c r="K147" i="25"/>
  <c r="L147" i="25"/>
  <c r="AH159" i="25"/>
  <c r="X159" i="25" s="1"/>
  <c r="AC159" i="24"/>
  <c r="AH159" i="14"/>
  <c r="AH159" i="8"/>
  <c r="X159" i="8" s="1"/>
  <c r="AH159" i="17"/>
  <c r="AH167" i="25"/>
  <c r="X167" i="25" s="1"/>
  <c r="AC167" i="24"/>
  <c r="AH167" i="14"/>
  <c r="AH167" i="8"/>
  <c r="X167" i="8" s="1"/>
  <c r="AH167" i="17"/>
  <c r="L167" i="8"/>
  <c r="K167" i="8"/>
  <c r="AH175" i="25"/>
  <c r="X175" i="25" s="1"/>
  <c r="AC175" i="24"/>
  <c r="AH175" i="14"/>
  <c r="AH175" i="8"/>
  <c r="X175" i="8" s="1"/>
  <c r="AH175" i="17"/>
  <c r="AH183" i="25"/>
  <c r="X183" i="25" s="1"/>
  <c r="AC183" i="24"/>
  <c r="AH183" i="14"/>
  <c r="AH183" i="8"/>
  <c r="X183" i="8" s="1"/>
  <c r="AH183" i="17"/>
  <c r="AH191" i="25"/>
  <c r="X191" i="25" s="1"/>
  <c r="AC191" i="24"/>
  <c r="AH191" i="14"/>
  <c r="AH191" i="8"/>
  <c r="X191" i="8" s="1"/>
  <c r="AH191" i="17"/>
  <c r="L191" i="8"/>
  <c r="K191" i="8"/>
  <c r="AH199" i="25"/>
  <c r="X199" i="25" s="1"/>
  <c r="AC199" i="24"/>
  <c r="AH199" i="14"/>
  <c r="AH199" i="8"/>
  <c r="X199" i="8" s="1"/>
  <c r="AH199" i="17"/>
  <c r="AH207" i="25"/>
  <c r="X207" i="25" s="1"/>
  <c r="AC207" i="24"/>
  <c r="AH207" i="14"/>
  <c r="AH207" i="8"/>
  <c r="X207" i="8" s="1"/>
  <c r="AH207" i="17"/>
  <c r="K207" i="8"/>
  <c r="L207" i="8"/>
  <c r="AH215" i="25"/>
  <c r="X215" i="25" s="1"/>
  <c r="AC215" i="24"/>
  <c r="AH215" i="14"/>
  <c r="AH215" i="8"/>
  <c r="X215" i="8" s="1"/>
  <c r="AH215" i="17"/>
  <c r="L215" i="8"/>
  <c r="K215" i="8"/>
  <c r="AH223" i="25"/>
  <c r="X223" i="25" s="1"/>
  <c r="AC223" i="24"/>
  <c r="AH223" i="14"/>
  <c r="AH223" i="8"/>
  <c r="X223" i="8" s="1"/>
  <c r="AH223" i="17"/>
  <c r="L223" i="8"/>
  <c r="K223" i="8"/>
  <c r="AH231" i="25"/>
  <c r="X231" i="25" s="1"/>
  <c r="AC231" i="24"/>
  <c r="AH231" i="14"/>
  <c r="AH231" i="8"/>
  <c r="X231" i="8" s="1"/>
  <c r="AH231" i="17"/>
  <c r="L231" i="8"/>
  <c r="K231" i="8"/>
  <c r="AH239" i="25"/>
  <c r="X239" i="25" s="1"/>
  <c r="AC239" i="24"/>
  <c r="AH239" i="14"/>
  <c r="AH239" i="8"/>
  <c r="X239" i="8" s="1"/>
  <c r="AH239" i="17"/>
  <c r="K239" i="8"/>
  <c r="L239" i="8"/>
  <c r="AH247" i="25"/>
  <c r="X247" i="25" s="1"/>
  <c r="AC247" i="24"/>
  <c r="AH247" i="14"/>
  <c r="AH247" i="8"/>
  <c r="X247" i="8" s="1"/>
  <c r="AH247" i="17"/>
  <c r="K247" i="8"/>
  <c r="L247" i="8"/>
  <c r="AH255" i="25"/>
  <c r="X255" i="25" s="1"/>
  <c r="AC255" i="24"/>
  <c r="AH255" i="14"/>
  <c r="AH255" i="8"/>
  <c r="X255" i="8" s="1"/>
  <c r="AH255" i="17"/>
  <c r="L255" i="8"/>
  <c r="K255" i="8"/>
  <c r="AH263" i="25"/>
  <c r="X263" i="25" s="1"/>
  <c r="AC263" i="24"/>
  <c r="AH263" i="14"/>
  <c r="AH263" i="8"/>
  <c r="X263" i="8" s="1"/>
  <c r="AH263" i="17"/>
  <c r="K263" i="8"/>
  <c r="L263" i="8"/>
  <c r="AH271" i="25"/>
  <c r="X271" i="25" s="1"/>
  <c r="AC271" i="24"/>
  <c r="AH271" i="14"/>
  <c r="AH271" i="8"/>
  <c r="X271" i="8" s="1"/>
  <c r="AH271" i="17"/>
  <c r="K271" i="8"/>
  <c r="L271" i="8"/>
  <c r="AH279" i="25"/>
  <c r="X279" i="25" s="1"/>
  <c r="AC279" i="24"/>
  <c r="AH279" i="14"/>
  <c r="AH279" i="8"/>
  <c r="X279" i="8" s="1"/>
  <c r="AH279" i="17"/>
  <c r="L279" i="8"/>
  <c r="K279" i="8"/>
  <c r="O9" i="14"/>
  <c r="J9" i="14" s="1"/>
  <c r="H9" i="24"/>
  <c r="M14" i="18"/>
  <c r="S14" i="18"/>
  <c r="T14" i="18"/>
  <c r="O17" i="14"/>
  <c r="J17" i="14" s="1"/>
  <c r="J17" i="22"/>
  <c r="S22" i="18"/>
  <c r="T22" i="18"/>
  <c r="M22" i="18"/>
  <c r="U25" i="18"/>
  <c r="O25" i="18"/>
  <c r="H25" i="24"/>
  <c r="J29" i="22"/>
  <c r="T30" i="18"/>
  <c r="S30" i="18"/>
  <c r="M30" i="18"/>
  <c r="U33" i="18"/>
  <c r="O33" i="18"/>
  <c r="H33" i="24"/>
  <c r="S38" i="18"/>
  <c r="M38" i="18"/>
  <c r="T38" i="18"/>
  <c r="O41" i="14"/>
  <c r="H41" i="24"/>
  <c r="T46" i="18"/>
  <c r="S46" i="18"/>
  <c r="M46" i="18"/>
  <c r="O49" i="14"/>
  <c r="K49" i="14" s="1"/>
  <c r="H49" i="24"/>
  <c r="S54" i="18"/>
  <c r="M54" i="18"/>
  <c r="T54" i="18"/>
  <c r="O57" i="14"/>
  <c r="J57" i="14" s="1"/>
  <c r="J151" i="22"/>
  <c r="H151" i="24"/>
  <c r="U61" i="18"/>
  <c r="O61" i="18"/>
  <c r="K61" i="18" s="1"/>
  <c r="I62" i="14"/>
  <c r="J65" i="22"/>
  <c r="U69" i="18"/>
  <c r="O69" i="18"/>
  <c r="I70" i="14"/>
  <c r="U77" i="18"/>
  <c r="O77" i="18"/>
  <c r="K77" i="18" s="1"/>
  <c r="J78" i="14"/>
  <c r="I78" i="14"/>
  <c r="H81" i="24"/>
  <c r="O85" i="18"/>
  <c r="U85" i="18"/>
  <c r="S86" i="18"/>
  <c r="T86" i="18"/>
  <c r="O97" i="18"/>
  <c r="T97" i="18"/>
  <c r="U97" i="18"/>
  <c r="H173" i="24"/>
  <c r="O101" i="14"/>
  <c r="K101" i="14" s="1"/>
  <c r="H101" i="24"/>
  <c r="H109" i="24"/>
  <c r="U113" i="18"/>
  <c r="T113" i="18"/>
  <c r="O113" i="18"/>
  <c r="O117" i="14"/>
  <c r="K117" i="14" s="1"/>
  <c r="J117" i="22"/>
  <c r="H125" i="24"/>
  <c r="U129" i="18"/>
  <c r="T129" i="18"/>
  <c r="O129" i="18"/>
  <c r="O133" i="14"/>
  <c r="K133" i="14" s="1"/>
  <c r="H133" i="24"/>
  <c r="J137" i="22"/>
  <c r="H141" i="24"/>
  <c r="U145" i="18"/>
  <c r="T145" i="18"/>
  <c r="O145" i="18"/>
  <c r="O149" i="14"/>
  <c r="K149" i="14" s="1"/>
  <c r="H153" i="24"/>
  <c r="T165" i="18"/>
  <c r="U165" i="18"/>
  <c r="O165" i="18"/>
  <c r="O169" i="14"/>
  <c r="U189" i="18"/>
  <c r="T189" i="18"/>
  <c r="O189" i="18"/>
  <c r="O193" i="14"/>
  <c r="H193" i="24"/>
  <c r="J197" i="22"/>
  <c r="U205" i="18"/>
  <c r="T205" i="18"/>
  <c r="O205" i="18"/>
  <c r="O209" i="14"/>
  <c r="J209" i="22"/>
  <c r="H213" i="24"/>
  <c r="H217" i="24"/>
  <c r="U221" i="18"/>
  <c r="T221" i="18"/>
  <c r="O221" i="18"/>
  <c r="O225" i="14"/>
  <c r="K225" i="14" s="1"/>
  <c r="J225" i="22"/>
  <c r="H229" i="24"/>
  <c r="H233" i="24"/>
  <c r="O237" i="14"/>
  <c r="O241" i="14"/>
  <c r="K241" i="14" s="1"/>
  <c r="J241" i="22"/>
  <c r="H249" i="24"/>
  <c r="O253" i="14"/>
  <c r="O257" i="14"/>
  <c r="H257" i="24"/>
  <c r="J261" i="22"/>
  <c r="O269" i="14"/>
  <c r="O273" i="14"/>
  <c r="K273" i="14" s="1"/>
  <c r="H273" i="24"/>
  <c r="J277" i="22"/>
  <c r="O285" i="14"/>
  <c r="I6" i="14"/>
  <c r="J68" i="22"/>
  <c r="T77" i="18"/>
  <c r="S77" i="18"/>
  <c r="M77" i="18"/>
  <c r="O80" i="14"/>
  <c r="J80" i="14" s="1"/>
  <c r="J80" i="22"/>
  <c r="T100" i="18"/>
  <c r="U100" i="18"/>
  <c r="O100" i="18"/>
  <c r="O112" i="14"/>
  <c r="H112" i="24"/>
  <c r="J124" i="22"/>
  <c r="U136" i="18"/>
  <c r="O136" i="18"/>
  <c r="T136" i="18"/>
  <c r="O140" i="14"/>
  <c r="K140" i="14" s="1"/>
  <c r="H140" i="24"/>
  <c r="J152" i="22"/>
  <c r="U160" i="18"/>
  <c r="T160" i="18"/>
  <c r="O160" i="18"/>
  <c r="O164" i="14"/>
  <c r="K164" i="14" s="1"/>
  <c r="J164" i="22"/>
  <c r="H172" i="24"/>
  <c r="U184" i="18"/>
  <c r="T184" i="18"/>
  <c r="O184" i="18"/>
  <c r="O196" i="14"/>
  <c r="K196" i="14" s="1"/>
  <c r="J196" i="22"/>
  <c r="H200" i="24"/>
  <c r="U208" i="18"/>
  <c r="O208" i="18"/>
  <c r="T208" i="18"/>
  <c r="O216" i="14"/>
  <c r="H216" i="24"/>
  <c r="H220" i="24"/>
  <c r="U228" i="18"/>
  <c r="T228" i="18"/>
  <c r="O228" i="18"/>
  <c r="O232" i="14"/>
  <c r="H232" i="24"/>
  <c r="J236" i="22"/>
  <c r="J240" i="22"/>
  <c r="U252" i="18"/>
  <c r="T252" i="18"/>
  <c r="O252" i="18"/>
  <c r="O264" i="14"/>
  <c r="K264" i="14" s="1"/>
  <c r="J264" i="22"/>
  <c r="H276" i="24"/>
  <c r="U6" i="18"/>
  <c r="O6" i="18"/>
  <c r="K6" i="18" s="1"/>
  <c r="O139" i="14"/>
  <c r="K139" i="14" s="1"/>
  <c r="H139" i="24"/>
  <c r="U175" i="18"/>
  <c r="T175" i="18"/>
  <c r="O175" i="18"/>
  <c r="O183" i="14"/>
  <c r="J183" i="22"/>
  <c r="O203" i="18"/>
  <c r="U203" i="18"/>
  <c r="T203" i="18"/>
  <c r="O215" i="14"/>
  <c r="H215" i="24"/>
  <c r="H227" i="24"/>
  <c r="H251" i="24"/>
  <c r="U255" i="18"/>
  <c r="T255" i="18"/>
  <c r="O255" i="18"/>
  <c r="O259" i="14"/>
  <c r="H259" i="24"/>
  <c r="J263" i="22"/>
  <c r="N13" i="18"/>
  <c r="N13" i="8"/>
  <c r="M13" i="8" s="1"/>
  <c r="AH52" i="8"/>
  <c r="X52" i="8" s="1"/>
  <c r="AH52" i="25"/>
  <c r="X52" i="25" s="1"/>
  <c r="AC52" i="24"/>
  <c r="AH52" i="14"/>
  <c r="AH52" i="17"/>
  <c r="L52" i="25"/>
  <c r="K52" i="25"/>
  <c r="J61" i="17"/>
  <c r="K61" i="17"/>
  <c r="N61" i="18"/>
  <c r="N61" i="8"/>
  <c r="M61" i="8" s="1"/>
  <c r="K73" i="17"/>
  <c r="J73" i="17"/>
  <c r="N73" i="18"/>
  <c r="N73" i="8"/>
  <c r="M73" i="8" s="1"/>
  <c r="J81" i="17"/>
  <c r="K81" i="17"/>
  <c r="AH96" i="25"/>
  <c r="X96" i="25" s="1"/>
  <c r="AC96" i="24"/>
  <c r="AH96" i="14"/>
  <c r="AH96" i="8"/>
  <c r="X96" i="8" s="1"/>
  <c r="AH96" i="17"/>
  <c r="AH120" i="25"/>
  <c r="X120" i="25" s="1"/>
  <c r="AC120" i="24"/>
  <c r="AH120" i="14"/>
  <c r="AH120" i="8"/>
  <c r="X120" i="8" s="1"/>
  <c r="AH120" i="17"/>
  <c r="AH136" i="25"/>
  <c r="X136" i="25" s="1"/>
  <c r="AC136" i="24"/>
  <c r="AH136" i="14"/>
  <c r="AH136" i="8"/>
  <c r="X136" i="8" s="1"/>
  <c r="AH136" i="17"/>
  <c r="K156" i="8"/>
  <c r="L156" i="8"/>
  <c r="AH172" i="25"/>
  <c r="X172" i="25" s="1"/>
  <c r="AC172" i="24"/>
  <c r="AH172" i="14"/>
  <c r="AH172" i="8"/>
  <c r="X172" i="8" s="1"/>
  <c r="AH172" i="17"/>
  <c r="AH184" i="25"/>
  <c r="X184" i="25" s="1"/>
  <c r="AC184" i="24"/>
  <c r="AH184" i="14"/>
  <c r="AH184" i="8"/>
  <c r="X184" i="8" s="1"/>
  <c r="AH184" i="17"/>
  <c r="K184" i="8"/>
  <c r="L184" i="8"/>
  <c r="AH200" i="25"/>
  <c r="X200" i="25" s="1"/>
  <c r="AC200" i="24"/>
  <c r="AH200" i="14"/>
  <c r="AH200" i="8"/>
  <c r="X200" i="8" s="1"/>
  <c r="AH200" i="17"/>
  <c r="L240" i="8"/>
  <c r="K240" i="8"/>
  <c r="AH244" i="25"/>
  <c r="X244" i="25" s="1"/>
  <c r="AC244" i="24"/>
  <c r="AH244" i="14"/>
  <c r="AH244" i="8"/>
  <c r="X244" i="8" s="1"/>
  <c r="AH244" i="17"/>
  <c r="AH256" i="25"/>
  <c r="X256" i="25" s="1"/>
  <c r="AC256" i="24"/>
  <c r="AH256" i="14"/>
  <c r="AH256" i="8"/>
  <c r="X256" i="8" s="1"/>
  <c r="AH256" i="17"/>
  <c r="AH264" i="25"/>
  <c r="X264" i="25" s="1"/>
  <c r="AC264" i="24"/>
  <c r="AH264" i="14"/>
  <c r="AH264" i="8"/>
  <c r="X264" i="8" s="1"/>
  <c r="AH264" i="17"/>
  <c r="AH272" i="25"/>
  <c r="X272" i="25" s="1"/>
  <c r="AC272" i="24"/>
  <c r="AH272" i="14"/>
  <c r="AH272" i="8"/>
  <c r="X272" i="8" s="1"/>
  <c r="AH272" i="17"/>
  <c r="M15" i="18"/>
  <c r="S15" i="18"/>
  <c r="T15" i="18"/>
  <c r="U22" i="18"/>
  <c r="O22" i="18"/>
  <c r="K22" i="18" s="1"/>
  <c r="J22" i="22"/>
  <c r="O90" i="14"/>
  <c r="K90" i="14" s="1"/>
  <c r="J90" i="22"/>
  <c r="T27" i="18"/>
  <c r="S27" i="18"/>
  <c r="M27" i="18"/>
  <c r="O38" i="14"/>
  <c r="J38" i="14" s="1"/>
  <c r="H38" i="24"/>
  <c r="H42" i="24"/>
  <c r="T51" i="18"/>
  <c r="S51" i="18"/>
  <c r="M51" i="18"/>
  <c r="I59" i="14"/>
  <c r="S83" i="18"/>
  <c r="T83" i="18"/>
  <c r="T106" i="18"/>
  <c r="O106" i="18"/>
  <c r="U106" i="18"/>
  <c r="J106" i="22"/>
  <c r="J118" i="22"/>
  <c r="O142" i="14"/>
  <c r="K142" i="14" s="1"/>
  <c r="U234" i="18"/>
  <c r="T234" i="18"/>
  <c r="O234" i="18"/>
  <c r="H234" i="24"/>
  <c r="J242" i="22"/>
  <c r="O254" i="14"/>
  <c r="K254" i="14" s="1"/>
  <c r="T258" i="18"/>
  <c r="U258" i="18"/>
  <c r="O258" i="18"/>
  <c r="J258" i="22"/>
  <c r="H266" i="24"/>
  <c r="L6" i="25"/>
  <c r="K6" i="25"/>
  <c r="N11" i="18"/>
  <c r="N11" i="8"/>
  <c r="M11" i="8" s="1"/>
  <c r="K15" i="17"/>
  <c r="J15" i="17"/>
  <c r="AH18" i="25"/>
  <c r="X18" i="25" s="1"/>
  <c r="AC18" i="24"/>
  <c r="AH18" i="14"/>
  <c r="AH18" i="8"/>
  <c r="X18" i="8" s="1"/>
  <c r="AH18" i="17"/>
  <c r="K22" i="25"/>
  <c r="L22" i="25"/>
  <c r="L90" i="17"/>
  <c r="K90" i="17"/>
  <c r="L90" i="25"/>
  <c r="K90" i="25"/>
  <c r="N31" i="18"/>
  <c r="N31" i="8"/>
  <c r="M31" i="8" s="1"/>
  <c r="K35" i="17"/>
  <c r="J35" i="17"/>
  <c r="AH38" i="25"/>
  <c r="X38" i="25" s="1"/>
  <c r="AC38" i="24"/>
  <c r="AH38" i="14"/>
  <c r="AH38" i="8"/>
  <c r="X38" i="8" s="1"/>
  <c r="AH38" i="17"/>
  <c r="K47" i="17"/>
  <c r="J47" i="17"/>
  <c r="N47" i="18"/>
  <c r="N47" i="8"/>
  <c r="M47" i="8" s="1"/>
  <c r="AH54" i="8"/>
  <c r="X54" i="8" s="1"/>
  <c r="AH54" i="25"/>
  <c r="X54" i="25" s="1"/>
  <c r="AC54" i="24"/>
  <c r="AH54" i="14"/>
  <c r="AH54" i="17"/>
  <c r="L54" i="25"/>
  <c r="K54" i="25"/>
  <c r="J63" i="17"/>
  <c r="K63" i="17"/>
  <c r="N63" i="18"/>
  <c r="N63" i="8"/>
  <c r="M63" i="8" s="1"/>
  <c r="AH70" i="8"/>
  <c r="X70" i="8" s="1"/>
  <c r="AH70" i="25"/>
  <c r="X70" i="25" s="1"/>
  <c r="AC70" i="24"/>
  <c r="AH70" i="14"/>
  <c r="AH70" i="17"/>
  <c r="K70" i="25"/>
  <c r="L70" i="25"/>
  <c r="N79" i="18"/>
  <c r="N79" i="8"/>
  <c r="M79" i="8" s="1"/>
  <c r="AH86" i="25"/>
  <c r="X86" i="25" s="1"/>
  <c r="AC86" i="24"/>
  <c r="AH86" i="14"/>
  <c r="AH86" i="8"/>
  <c r="X86" i="8" s="1"/>
  <c r="AH86" i="17"/>
  <c r="L86" i="8"/>
  <c r="K86" i="8"/>
  <c r="L94" i="17"/>
  <c r="K94" i="17"/>
  <c r="L94" i="8"/>
  <c r="K94" i="8"/>
  <c r="L94" i="25"/>
  <c r="K94" i="25"/>
  <c r="K106" i="17"/>
  <c r="L106" i="17"/>
  <c r="K106" i="8"/>
  <c r="L106" i="8"/>
  <c r="K106" i="25"/>
  <c r="L106" i="25"/>
  <c r="K114" i="17"/>
  <c r="L114" i="17"/>
  <c r="L114" i="25"/>
  <c r="K114" i="25"/>
  <c r="L122" i="17"/>
  <c r="K122" i="17"/>
  <c r="K122" i="8"/>
  <c r="L122" i="8"/>
  <c r="L122" i="25"/>
  <c r="K122" i="25"/>
  <c r="K130" i="17"/>
  <c r="L130" i="17"/>
  <c r="K130" i="8"/>
  <c r="L130" i="8"/>
  <c r="K130" i="25"/>
  <c r="L130" i="25"/>
  <c r="L192" i="17"/>
  <c r="K192" i="17"/>
  <c r="K138" i="25"/>
  <c r="L138" i="25"/>
  <c r="AH146" i="25"/>
  <c r="X146" i="25" s="1"/>
  <c r="AC146" i="24"/>
  <c r="AH146" i="14"/>
  <c r="AH146" i="8"/>
  <c r="X146" i="8" s="1"/>
  <c r="AH146" i="17"/>
  <c r="L150" i="8"/>
  <c r="K150" i="8"/>
  <c r="AH154" i="25"/>
  <c r="X154" i="25" s="1"/>
  <c r="AC154" i="24"/>
  <c r="AH154" i="14"/>
  <c r="AH154" i="8"/>
  <c r="X154" i="8" s="1"/>
  <c r="AH154" i="17"/>
  <c r="K181" i="17"/>
  <c r="L181" i="17"/>
  <c r="L181" i="8"/>
  <c r="K181" i="8"/>
  <c r="L158" i="25"/>
  <c r="K158" i="25"/>
  <c r="L166" i="17"/>
  <c r="K166" i="17"/>
  <c r="L166" i="25"/>
  <c r="K166" i="25"/>
  <c r="AH178" i="25"/>
  <c r="X178" i="25" s="1"/>
  <c r="AC178" i="24"/>
  <c r="AH178" i="14"/>
  <c r="AH178" i="8"/>
  <c r="X178" i="8" s="1"/>
  <c r="AH178" i="17"/>
  <c r="L182" i="8"/>
  <c r="K182" i="8"/>
  <c r="AH186" i="25"/>
  <c r="X186" i="25" s="1"/>
  <c r="AC186" i="24"/>
  <c r="AH186" i="14"/>
  <c r="AH186" i="8"/>
  <c r="X186" i="8" s="1"/>
  <c r="AH186" i="17"/>
  <c r="L190" i="8"/>
  <c r="K190" i="8"/>
  <c r="AH194" i="25"/>
  <c r="X194" i="25" s="1"/>
  <c r="AC194" i="24"/>
  <c r="AH194" i="14"/>
  <c r="AH194" i="8"/>
  <c r="X194" i="8" s="1"/>
  <c r="AH194" i="17"/>
  <c r="AH202" i="25"/>
  <c r="X202" i="25" s="1"/>
  <c r="AC202" i="24"/>
  <c r="AH202" i="14"/>
  <c r="AH202" i="8"/>
  <c r="X202" i="8" s="1"/>
  <c r="AH202" i="17"/>
  <c r="AH210" i="25"/>
  <c r="X210" i="25" s="1"/>
  <c r="AC210" i="24"/>
  <c r="AH210" i="14"/>
  <c r="AH210" i="8"/>
  <c r="X210" i="8" s="1"/>
  <c r="AH210" i="17"/>
  <c r="AH218" i="25"/>
  <c r="X218" i="25" s="1"/>
  <c r="AC218" i="24"/>
  <c r="AH218" i="14"/>
  <c r="AH218" i="8"/>
  <c r="X218" i="8" s="1"/>
  <c r="AH218" i="17"/>
  <c r="AH226" i="25"/>
  <c r="X226" i="25" s="1"/>
  <c r="AC226" i="24"/>
  <c r="AH226" i="14"/>
  <c r="AH226" i="8"/>
  <c r="X226" i="8" s="1"/>
  <c r="AH226" i="17"/>
  <c r="AH234" i="25"/>
  <c r="X234" i="25" s="1"/>
  <c r="AC234" i="24"/>
  <c r="AH234" i="14"/>
  <c r="AH234" i="8"/>
  <c r="X234" i="8" s="1"/>
  <c r="AH234" i="17"/>
  <c r="AH242" i="25"/>
  <c r="X242" i="25" s="1"/>
  <c r="AC242" i="24"/>
  <c r="AH242" i="14"/>
  <c r="AH242" i="8"/>
  <c r="X242" i="8" s="1"/>
  <c r="AH242" i="17"/>
  <c r="AH250" i="25"/>
  <c r="X250" i="25" s="1"/>
  <c r="AC250" i="24"/>
  <c r="AH250" i="14"/>
  <c r="AH250" i="8"/>
  <c r="X250" i="8" s="1"/>
  <c r="AH250" i="17"/>
  <c r="AH258" i="25"/>
  <c r="X258" i="25" s="1"/>
  <c r="AC258" i="24"/>
  <c r="AH258" i="14"/>
  <c r="AH258" i="8"/>
  <c r="X258" i="8" s="1"/>
  <c r="AH258" i="17"/>
  <c r="AH266" i="25"/>
  <c r="X266" i="25" s="1"/>
  <c r="AC266" i="24"/>
  <c r="AH266" i="14"/>
  <c r="AH266" i="8"/>
  <c r="X266" i="8" s="1"/>
  <c r="AH266" i="17"/>
  <c r="AH274" i="25"/>
  <c r="X274" i="25" s="1"/>
  <c r="AC274" i="24"/>
  <c r="AH274" i="14"/>
  <c r="AH274" i="8"/>
  <c r="X274" i="8" s="1"/>
  <c r="AH274" i="17"/>
  <c r="AH282" i="25"/>
  <c r="X282" i="25" s="1"/>
  <c r="AC282" i="24"/>
  <c r="AH282" i="14"/>
  <c r="AH282" i="8"/>
  <c r="X282" i="8" s="1"/>
  <c r="AH282" i="17"/>
  <c r="H8" i="24"/>
  <c r="S9" i="18"/>
  <c r="M9" i="18"/>
  <c r="T9" i="18"/>
  <c r="O12" i="14"/>
  <c r="K12" i="14" s="1"/>
  <c r="J12" i="22"/>
  <c r="O87" i="14"/>
  <c r="K87" i="14" s="1"/>
  <c r="H87" i="24"/>
  <c r="I17" i="14"/>
  <c r="T88" i="18"/>
  <c r="U88" i="18"/>
  <c r="O88" i="18"/>
  <c r="H20" i="24"/>
  <c r="S21" i="18"/>
  <c r="M21" i="18"/>
  <c r="T21" i="18"/>
  <c r="O89" i="14"/>
  <c r="J24" i="22"/>
  <c r="U28" i="18"/>
  <c r="O28" i="18"/>
  <c r="K28" i="18" s="1"/>
  <c r="I29" i="14"/>
  <c r="J32" i="22"/>
  <c r="O36" i="14"/>
  <c r="K36" i="14" s="1"/>
  <c r="I37" i="14"/>
  <c r="J40" i="22"/>
  <c r="U44" i="18"/>
  <c r="O44" i="18"/>
  <c r="I45" i="14"/>
  <c r="J48" i="22"/>
  <c r="U52" i="18"/>
  <c r="O52" i="18"/>
  <c r="I53" i="14"/>
  <c r="U60" i="18"/>
  <c r="O60" i="18"/>
  <c r="I61" i="14"/>
  <c r="U157" i="18"/>
  <c r="T157" i="18"/>
  <c r="O157" i="18"/>
  <c r="J157" i="22"/>
  <c r="T65" i="18"/>
  <c r="S65" i="18"/>
  <c r="M65" i="18"/>
  <c r="I69" i="14"/>
  <c r="H72" i="24"/>
  <c r="M81" i="18"/>
  <c r="S81" i="18"/>
  <c r="T81" i="18"/>
  <c r="J92" i="22"/>
  <c r="U108" i="18"/>
  <c r="O108" i="18"/>
  <c r="T108" i="18"/>
  <c r="O116" i="14"/>
  <c r="K116" i="14" s="1"/>
  <c r="J116" i="22"/>
  <c r="H128" i="24"/>
  <c r="J132" i="22"/>
  <c r="U144" i="18"/>
  <c r="O144" i="18"/>
  <c r="T144" i="18"/>
  <c r="O148" i="14"/>
  <c r="J148" i="22"/>
  <c r="H168" i="24"/>
  <c r="U188" i="18"/>
  <c r="T188" i="18"/>
  <c r="O188" i="18"/>
  <c r="O212" i="14"/>
  <c r="K212" i="14" s="1"/>
  <c r="J212" i="22"/>
  <c r="J244" i="22"/>
  <c r="U256" i="18"/>
  <c r="T256" i="18"/>
  <c r="O256" i="18"/>
  <c r="O260" i="14"/>
  <c r="J260" i="22"/>
  <c r="H268" i="24"/>
  <c r="U280" i="18"/>
  <c r="O280" i="18"/>
  <c r="T280" i="18"/>
  <c r="O131" i="14"/>
  <c r="H131" i="24"/>
  <c r="U155" i="18"/>
  <c r="T155" i="18"/>
  <c r="O155" i="18"/>
  <c r="O179" i="14"/>
  <c r="K179" i="14" s="1"/>
  <c r="J179" i="22"/>
  <c r="J231" i="22"/>
  <c r="U247" i="18"/>
  <c r="O247" i="18"/>
  <c r="T247" i="18"/>
  <c r="O279" i="14"/>
  <c r="K279" i="14" s="1"/>
  <c r="H279" i="24"/>
  <c r="J25" i="17"/>
  <c r="K25" i="17"/>
  <c r="AH28" i="25"/>
  <c r="X28" i="25" s="1"/>
  <c r="AC28" i="24"/>
  <c r="AH28" i="14"/>
  <c r="AH28" i="8"/>
  <c r="X28" i="8" s="1"/>
  <c r="AH28" i="17"/>
  <c r="K53" i="17"/>
  <c r="J53" i="17"/>
  <c r="N53" i="18"/>
  <c r="N53" i="8"/>
  <c r="M53" i="8" s="1"/>
  <c r="L84" i="8"/>
  <c r="K84" i="8"/>
  <c r="AH92" i="25"/>
  <c r="X92" i="25" s="1"/>
  <c r="AC92" i="24"/>
  <c r="AH92" i="14"/>
  <c r="AH92" i="8"/>
  <c r="X92" i="8" s="1"/>
  <c r="AH92" i="17"/>
  <c r="AH128" i="25"/>
  <c r="X128" i="25" s="1"/>
  <c r="AC128" i="24"/>
  <c r="AH128" i="14"/>
  <c r="AH128" i="8"/>
  <c r="X128" i="8" s="1"/>
  <c r="AH128" i="17"/>
  <c r="L140" i="8"/>
  <c r="K140" i="8"/>
  <c r="AH160" i="25"/>
  <c r="X160" i="25" s="1"/>
  <c r="AC160" i="24"/>
  <c r="AH160" i="14"/>
  <c r="AH160" i="8"/>
  <c r="X160" i="8" s="1"/>
  <c r="AH160" i="17"/>
  <c r="AH176" i="25"/>
  <c r="X176" i="25" s="1"/>
  <c r="AC176" i="24"/>
  <c r="AH176" i="14"/>
  <c r="AH176" i="8"/>
  <c r="X176" i="8" s="1"/>
  <c r="AH176" i="17"/>
  <c r="AH224" i="25"/>
  <c r="X224" i="25" s="1"/>
  <c r="AC224" i="24"/>
  <c r="AH224" i="14"/>
  <c r="AH224" i="8"/>
  <c r="X224" i="8" s="1"/>
  <c r="AH224" i="17"/>
  <c r="AH276" i="25"/>
  <c r="X276" i="25" s="1"/>
  <c r="AC276" i="24"/>
  <c r="AH276" i="14"/>
  <c r="AH276" i="8"/>
  <c r="X276" i="8" s="1"/>
  <c r="AH276" i="17"/>
  <c r="U14" i="18"/>
  <c r="O14" i="18"/>
  <c r="K14" i="18" s="1"/>
  <c r="H14" i="24"/>
  <c r="S47" i="18"/>
  <c r="M47" i="18"/>
  <c r="T47" i="18"/>
  <c r="U54" i="18"/>
  <c r="O54" i="18"/>
  <c r="H54" i="24"/>
  <c r="J58" i="22"/>
  <c r="H66" i="24"/>
  <c r="M71" i="18"/>
  <c r="S71" i="18"/>
  <c r="T71" i="18"/>
  <c r="I75" i="14"/>
  <c r="O126" i="14"/>
  <c r="U134" i="18"/>
  <c r="O134" i="18"/>
  <c r="T134" i="18"/>
  <c r="J134" i="22"/>
  <c r="H146" i="24"/>
  <c r="O170" i="14"/>
  <c r="U214" i="18"/>
  <c r="T214" i="18"/>
  <c r="O214" i="18"/>
  <c r="J214" i="22"/>
  <c r="K6" i="17"/>
  <c r="J6" i="17"/>
  <c r="AH9" i="25"/>
  <c r="X9" i="25" s="1"/>
  <c r="AH9" i="14"/>
  <c r="AC9" i="24"/>
  <c r="AH9" i="8"/>
  <c r="X9" i="8" s="1"/>
  <c r="AH9" i="17"/>
  <c r="L13" i="25"/>
  <c r="K13" i="25"/>
  <c r="N18" i="18"/>
  <c r="N18" i="8"/>
  <c r="M18" i="8" s="1"/>
  <c r="J22" i="17"/>
  <c r="K22" i="17"/>
  <c r="AH25" i="25"/>
  <c r="X25" i="25" s="1"/>
  <c r="AH25" i="14"/>
  <c r="AC25" i="24"/>
  <c r="AH25" i="8"/>
  <c r="X25" i="8" s="1"/>
  <c r="AH25" i="17"/>
  <c r="AH29" i="25"/>
  <c r="X29" i="25" s="1"/>
  <c r="AC29" i="24"/>
  <c r="AH29" i="14"/>
  <c r="AH29" i="8"/>
  <c r="X29" i="8" s="1"/>
  <c r="AH29" i="17"/>
  <c r="L33" i="25"/>
  <c r="K33" i="25"/>
  <c r="N38" i="18"/>
  <c r="N38" i="8"/>
  <c r="M38" i="8" s="1"/>
  <c r="AH45" i="8"/>
  <c r="X45" i="8" s="1"/>
  <c r="AH45" i="25"/>
  <c r="X45" i="25" s="1"/>
  <c r="AH45" i="14"/>
  <c r="AC45" i="24"/>
  <c r="AH45" i="17"/>
  <c r="L45" i="25"/>
  <c r="K45" i="25"/>
  <c r="J54" i="17"/>
  <c r="K54" i="17"/>
  <c r="N54" i="18"/>
  <c r="N54" i="8"/>
  <c r="M54" i="8" s="1"/>
  <c r="L151" i="8"/>
  <c r="K151" i="8"/>
  <c r="J58" i="17"/>
  <c r="K58" i="17"/>
  <c r="N58" i="18"/>
  <c r="N58" i="8"/>
  <c r="M58" i="8" s="1"/>
  <c r="AH65" i="8"/>
  <c r="X65" i="8" s="1"/>
  <c r="AH65" i="25"/>
  <c r="X65" i="25" s="1"/>
  <c r="AC65" i="24"/>
  <c r="AH65" i="14"/>
  <c r="AH65" i="17"/>
  <c r="K65" i="25"/>
  <c r="L65" i="25"/>
  <c r="J74" i="17"/>
  <c r="K74" i="17"/>
  <c r="N74" i="18"/>
  <c r="N74" i="8"/>
  <c r="M74" i="8" s="1"/>
  <c r="J78" i="17"/>
  <c r="K78" i="17"/>
  <c r="AH81" i="25"/>
  <c r="X81" i="25" s="1"/>
  <c r="AC81" i="24"/>
  <c r="AH81" i="14"/>
  <c r="AH81" i="8"/>
  <c r="X81" i="8" s="1"/>
  <c r="AH81" i="17"/>
  <c r="L85" i="17"/>
  <c r="K85" i="17"/>
  <c r="K85" i="25"/>
  <c r="L85" i="25"/>
  <c r="AH97" i="25"/>
  <c r="X97" i="25" s="1"/>
  <c r="AH173" i="25"/>
  <c r="X173" i="25" s="1"/>
  <c r="AC97" i="24"/>
  <c r="AC173" i="24"/>
  <c r="AH173" i="14"/>
  <c r="AH97" i="14"/>
  <c r="AH173" i="8"/>
  <c r="X173" i="8" s="1"/>
  <c r="AH97" i="8"/>
  <c r="X97" i="8" s="1"/>
  <c r="AH97" i="17"/>
  <c r="AH173" i="17"/>
  <c r="K97" i="8"/>
  <c r="L97" i="8"/>
  <c r="L101" i="17"/>
  <c r="K101" i="17"/>
  <c r="L101" i="25"/>
  <c r="K101" i="25"/>
  <c r="K109" i="17"/>
  <c r="L109" i="17"/>
  <c r="L109" i="25"/>
  <c r="K109" i="25"/>
  <c r="K117" i="17"/>
  <c r="L117" i="17"/>
  <c r="K117" i="25"/>
  <c r="L117" i="25"/>
  <c r="L125" i="17"/>
  <c r="K125" i="17"/>
  <c r="L125" i="8"/>
  <c r="K125" i="8"/>
  <c r="L125" i="25"/>
  <c r="K125" i="25"/>
  <c r="L133" i="17"/>
  <c r="K133" i="17"/>
  <c r="L133" i="8"/>
  <c r="K133" i="8"/>
  <c r="L133" i="25"/>
  <c r="K133" i="25"/>
  <c r="L145" i="17"/>
  <c r="K145" i="17"/>
  <c r="L145" i="25"/>
  <c r="K145" i="25"/>
  <c r="L153" i="17"/>
  <c r="K153" i="17"/>
  <c r="K153" i="25"/>
  <c r="L153" i="25"/>
  <c r="K161" i="17"/>
  <c r="L161" i="17"/>
  <c r="L161" i="25"/>
  <c r="K161" i="25"/>
  <c r="K169" i="17"/>
  <c r="L169" i="17"/>
  <c r="K169" i="25"/>
  <c r="L169" i="25"/>
  <c r="K185" i="17"/>
  <c r="L185" i="17"/>
  <c r="L185" i="25"/>
  <c r="K185" i="25"/>
  <c r="L193" i="17"/>
  <c r="K193" i="17"/>
  <c r="L193" i="25"/>
  <c r="K193" i="25"/>
  <c r="L201" i="17"/>
  <c r="K201" i="17"/>
  <c r="K201" i="25"/>
  <c r="L201" i="25"/>
  <c r="K209" i="17"/>
  <c r="L209" i="17"/>
  <c r="L209" i="8"/>
  <c r="K209" i="8"/>
  <c r="L209" i="25"/>
  <c r="K209" i="25"/>
  <c r="K217" i="17"/>
  <c r="L217" i="17"/>
  <c r="L217" i="8"/>
  <c r="K217" i="8"/>
  <c r="L217" i="25"/>
  <c r="K217" i="25"/>
  <c r="L225" i="17"/>
  <c r="K225" i="17"/>
  <c r="K225" i="8"/>
  <c r="L225" i="8"/>
  <c r="K225" i="25"/>
  <c r="L225" i="25"/>
  <c r="L233" i="17"/>
  <c r="K233" i="17"/>
  <c r="K233" i="25"/>
  <c r="L233" i="25"/>
  <c r="K241" i="17"/>
  <c r="L241" i="17"/>
  <c r="K241" i="8"/>
  <c r="L241" i="8"/>
  <c r="L241" i="25"/>
  <c r="K241" i="25"/>
  <c r="K249" i="17"/>
  <c r="L249" i="17"/>
  <c r="K249" i="8"/>
  <c r="L249" i="8"/>
  <c r="K249" i="25"/>
  <c r="L249" i="25"/>
  <c r="L257" i="17"/>
  <c r="K257" i="17"/>
  <c r="K257" i="8"/>
  <c r="L257" i="8"/>
  <c r="K257" i="25"/>
  <c r="L257" i="25"/>
  <c r="K265" i="17"/>
  <c r="L265" i="17"/>
  <c r="L265" i="8"/>
  <c r="K265" i="8"/>
  <c r="K265" i="25"/>
  <c r="L265" i="25"/>
  <c r="L273" i="17"/>
  <c r="K273" i="17"/>
  <c r="K273" i="8"/>
  <c r="L273" i="8"/>
  <c r="L273" i="25"/>
  <c r="K273" i="25"/>
  <c r="K281" i="17"/>
  <c r="L281" i="17"/>
  <c r="K281" i="8"/>
  <c r="L281" i="8"/>
  <c r="K281" i="25"/>
  <c r="L281" i="25"/>
  <c r="O7" i="14"/>
  <c r="J7" i="14" s="1"/>
  <c r="I8" i="14"/>
  <c r="H11" i="24"/>
  <c r="O15" i="14"/>
  <c r="J15" i="14" s="1"/>
  <c r="I16" i="14"/>
  <c r="J19" i="22"/>
  <c r="O23" i="14"/>
  <c r="K23" i="14" s="1"/>
  <c r="I24" i="14"/>
  <c r="J27" i="22"/>
  <c r="O31" i="14"/>
  <c r="J31" i="14" s="1"/>
  <c r="I32" i="14"/>
  <c r="J35" i="22"/>
  <c r="U39" i="18"/>
  <c r="O39" i="18"/>
  <c r="I40" i="14"/>
  <c r="J43" i="22"/>
  <c r="O47" i="14"/>
  <c r="K47" i="14" s="1"/>
  <c r="I48" i="14"/>
  <c r="H51" i="24"/>
  <c r="O55" i="14"/>
  <c r="J55" i="14" s="1"/>
  <c r="I56" i="14"/>
  <c r="O63" i="14"/>
  <c r="K63" i="14" s="1"/>
  <c r="I64" i="14"/>
  <c r="H67" i="24"/>
  <c r="O71" i="14"/>
  <c r="J71" i="14" s="1"/>
  <c r="I72" i="14"/>
  <c r="J75" i="22"/>
  <c r="O79" i="14"/>
  <c r="I80" i="14"/>
  <c r="U91" i="18"/>
  <c r="T91" i="18"/>
  <c r="O91" i="18"/>
  <c r="O95" i="14"/>
  <c r="K95" i="14" s="1"/>
  <c r="H95" i="24"/>
  <c r="U99" i="18"/>
  <c r="O99" i="18"/>
  <c r="T99" i="18"/>
  <c r="J174" i="22"/>
  <c r="U103" i="18"/>
  <c r="O103" i="18"/>
  <c r="T103" i="18"/>
  <c r="O107" i="14"/>
  <c r="K107" i="14" s="1"/>
  <c r="J107" i="22"/>
  <c r="J115" i="22"/>
  <c r="U119" i="18"/>
  <c r="T119" i="18"/>
  <c r="O119" i="18"/>
  <c r="O123" i="14"/>
  <c r="J143" i="22"/>
  <c r="U163" i="18"/>
  <c r="T163" i="18"/>
  <c r="O163" i="18"/>
  <c r="O167" i="14"/>
  <c r="K167" i="14" s="1"/>
  <c r="H167" i="24"/>
  <c r="H187" i="24"/>
  <c r="O207" i="18"/>
  <c r="T207" i="18"/>
  <c r="U207" i="18"/>
  <c r="O211" i="14"/>
  <c r="K211" i="14" s="1"/>
  <c r="J211" i="22"/>
  <c r="J219" i="22"/>
  <c r="U239" i="18"/>
  <c r="T239" i="18"/>
  <c r="O239" i="18"/>
  <c r="O243" i="14"/>
  <c r="J243" i="22"/>
  <c r="J267" i="22"/>
  <c r="U275" i="18"/>
  <c r="O275" i="18"/>
  <c r="T275" i="18"/>
  <c r="O283" i="14"/>
  <c r="K283" i="14" s="1"/>
  <c r="H283" i="24"/>
  <c r="L16" i="25"/>
  <c r="K16" i="25"/>
  <c r="K88" i="8"/>
  <c r="L88" i="8"/>
  <c r="N21" i="18"/>
  <c r="N21" i="8"/>
  <c r="M21" i="8" s="1"/>
  <c r="K89" i="8"/>
  <c r="L89" i="8"/>
  <c r="N29" i="18"/>
  <c r="N29" i="8"/>
  <c r="M29" i="8" s="1"/>
  <c r="K41" i="17"/>
  <c r="J41" i="17"/>
  <c r="N41" i="18"/>
  <c r="N41" i="8"/>
  <c r="M41" i="8" s="1"/>
  <c r="J57" i="17"/>
  <c r="K57" i="17"/>
  <c r="AH64" i="8"/>
  <c r="X64" i="8" s="1"/>
  <c r="AH157" i="25"/>
  <c r="X157" i="25" s="1"/>
  <c r="AH64" i="25"/>
  <c r="X64" i="25" s="1"/>
  <c r="AC157" i="24"/>
  <c r="AC64" i="24"/>
  <c r="AH157" i="14"/>
  <c r="AH64" i="14"/>
  <c r="AH157" i="8"/>
  <c r="X157" i="8" s="1"/>
  <c r="AH157" i="17"/>
  <c r="AH64" i="17"/>
  <c r="L157" i="25"/>
  <c r="K157" i="25"/>
  <c r="AH72" i="8"/>
  <c r="X72" i="8" s="1"/>
  <c r="AH72" i="25"/>
  <c r="X72" i="25" s="1"/>
  <c r="AC72" i="24"/>
  <c r="AH72" i="14"/>
  <c r="AH72" i="17"/>
  <c r="L72" i="25"/>
  <c r="K72" i="25"/>
  <c r="L104" i="17"/>
  <c r="K104" i="17"/>
  <c r="K104" i="8"/>
  <c r="L104" i="8"/>
  <c r="K104" i="25"/>
  <c r="L104" i="25"/>
  <c r="L116" i="17"/>
  <c r="K116" i="17"/>
  <c r="L116" i="8"/>
  <c r="K116" i="8"/>
  <c r="L116" i="25"/>
  <c r="K116" i="25"/>
  <c r="K144" i="17"/>
  <c r="L144" i="17"/>
  <c r="K144" i="25"/>
  <c r="L144" i="25"/>
  <c r="L152" i="17"/>
  <c r="K152" i="17"/>
  <c r="L152" i="8"/>
  <c r="K152" i="8"/>
  <c r="K152" i="25"/>
  <c r="L152" i="25"/>
  <c r="K196" i="17"/>
  <c r="L196" i="17"/>
  <c r="K196" i="8"/>
  <c r="L196" i="8"/>
  <c r="L196" i="25"/>
  <c r="K196" i="25"/>
  <c r="K212" i="17"/>
  <c r="L212" i="17"/>
  <c r="K212" i="8"/>
  <c r="L212" i="8"/>
  <c r="K212" i="25"/>
  <c r="L212" i="25"/>
  <c r="L220" i="17"/>
  <c r="K220" i="17"/>
  <c r="K220" i="8"/>
  <c r="L220" i="8"/>
  <c r="K220" i="25"/>
  <c r="L220" i="25"/>
  <c r="L228" i="8"/>
  <c r="K228" i="8"/>
  <c r="K232" i="17"/>
  <c r="L232" i="17"/>
  <c r="K232" i="25"/>
  <c r="L232" i="25"/>
  <c r="K280" i="17"/>
  <c r="L280" i="17"/>
  <c r="K280" i="8"/>
  <c r="L280" i="8"/>
  <c r="L280" i="25"/>
  <c r="K280" i="25"/>
  <c r="O18" i="14"/>
  <c r="K18" i="14" s="1"/>
  <c r="I19" i="14"/>
  <c r="U34" i="18"/>
  <c r="O34" i="18"/>
  <c r="K34" i="18" s="1"/>
  <c r="I35" i="14"/>
  <c r="J46" i="22"/>
  <c r="H50" i="24"/>
  <c r="S55" i="18"/>
  <c r="M55" i="18"/>
  <c r="T55" i="18"/>
  <c r="U62" i="18"/>
  <c r="O62" i="18"/>
  <c r="J62" i="22"/>
  <c r="O74" i="14"/>
  <c r="K74" i="14" s="1"/>
  <c r="U82" i="18"/>
  <c r="O82" i="18"/>
  <c r="K82" i="18" s="1"/>
  <c r="H82" i="24"/>
  <c r="J86" i="22"/>
  <c r="O98" i="14"/>
  <c r="K98" i="14" s="1"/>
  <c r="U110" i="18"/>
  <c r="T110" i="18"/>
  <c r="O110" i="18"/>
  <c r="H110" i="24"/>
  <c r="J114" i="22"/>
  <c r="O192" i="14"/>
  <c r="K192" i="14" s="1"/>
  <c r="H192" i="24"/>
  <c r="U181" i="18"/>
  <c r="O181" i="18"/>
  <c r="T181" i="18"/>
  <c r="T162" i="18"/>
  <c r="U162" i="18"/>
  <c r="O162" i="18"/>
  <c r="H162" i="24"/>
  <c r="J166" i="22"/>
  <c r="O182" i="14"/>
  <c r="K182" i="14" s="1"/>
  <c r="T186" i="18"/>
  <c r="U186" i="18"/>
  <c r="O186" i="18"/>
  <c r="J186" i="22"/>
  <c r="J194" i="22"/>
  <c r="O198" i="14"/>
  <c r="K198" i="14" s="1"/>
  <c r="U202" i="18"/>
  <c r="O202" i="18"/>
  <c r="T202" i="18"/>
  <c r="H202" i="24"/>
  <c r="O218" i="14"/>
  <c r="K218" i="14" s="1"/>
  <c r="U222" i="18"/>
  <c r="T222" i="18"/>
  <c r="O222" i="18"/>
  <c r="J222" i="22"/>
  <c r="J226" i="22"/>
  <c r="O238" i="14"/>
  <c r="K238" i="14" s="1"/>
  <c r="U246" i="18"/>
  <c r="T246" i="18"/>
  <c r="O246" i="18"/>
  <c r="H246" i="24"/>
  <c r="H270" i="24"/>
  <c r="AQ17" i="18"/>
  <c r="AG17" i="18" s="1"/>
  <c r="AI17" i="14"/>
  <c r="W17" i="14" s="1"/>
  <c r="R17" i="14" s="1"/>
  <c r="AD17" i="24"/>
  <c r="R17" i="24" s="1"/>
  <c r="M17" i="24" s="1"/>
  <c r="AQ105" i="18"/>
  <c r="AG105" i="18" s="1"/>
  <c r="AI105" i="14"/>
  <c r="W105" i="14" s="1"/>
  <c r="R105" i="14" s="1"/>
  <c r="AD105" i="24"/>
  <c r="R105" i="24" s="1"/>
  <c r="M105" i="24" s="1"/>
  <c r="AQ169" i="18"/>
  <c r="AG169" i="18" s="1"/>
  <c r="AI169" i="14"/>
  <c r="W169" i="14" s="1"/>
  <c r="R169" i="14" s="1"/>
  <c r="AD169" i="24"/>
  <c r="R169" i="24" s="1"/>
  <c r="M169" i="24" s="1"/>
  <c r="AQ233" i="18"/>
  <c r="AG233" i="18" s="1"/>
  <c r="AI233" i="14"/>
  <c r="W233" i="14" s="1"/>
  <c r="R233" i="14" s="1"/>
  <c r="AD233" i="24"/>
  <c r="R233" i="24" s="1"/>
  <c r="M233" i="24" s="1"/>
  <c r="AQ21" i="18"/>
  <c r="AG21" i="18" s="1"/>
  <c r="AI21" i="14"/>
  <c r="W21" i="14" s="1"/>
  <c r="R21" i="14" s="1"/>
  <c r="AD21" i="24"/>
  <c r="R21" i="24" s="1"/>
  <c r="M21" i="24" s="1"/>
  <c r="AQ198" i="18"/>
  <c r="AG198" i="18" s="1"/>
  <c r="AI198" i="14"/>
  <c r="W198" i="14" s="1"/>
  <c r="R198" i="14" s="1"/>
  <c r="AD198" i="24"/>
  <c r="R198" i="24" s="1"/>
  <c r="M198" i="24" s="1"/>
  <c r="AQ110" i="18"/>
  <c r="AG110" i="18" s="1"/>
  <c r="AI110" i="14"/>
  <c r="W110" i="14" s="1"/>
  <c r="R110" i="14" s="1"/>
  <c r="AD110" i="24"/>
  <c r="R110" i="24" s="1"/>
  <c r="M110" i="24" s="1"/>
  <c r="AQ79" i="18"/>
  <c r="AG79" i="18" s="1"/>
  <c r="AI79" i="14"/>
  <c r="W79" i="14" s="1"/>
  <c r="R79" i="14" s="1"/>
  <c r="AD79" i="24"/>
  <c r="R79" i="24" s="1"/>
  <c r="M79" i="24" s="1"/>
  <c r="AQ99" i="18"/>
  <c r="AG99" i="18" s="1"/>
  <c r="AI99" i="14"/>
  <c r="W99" i="14" s="1"/>
  <c r="R99" i="14" s="1"/>
  <c r="AQ174" i="18"/>
  <c r="AG174" i="18" s="1"/>
  <c r="AI174" i="14"/>
  <c r="W174" i="14" s="1"/>
  <c r="R174" i="14" s="1"/>
  <c r="AD174" i="24"/>
  <c r="R174" i="24" s="1"/>
  <c r="M174" i="24" s="1"/>
  <c r="AD99" i="24"/>
  <c r="R99" i="24" s="1"/>
  <c r="M99" i="24" s="1"/>
  <c r="AI10" i="14"/>
  <c r="W10" i="14" s="1"/>
  <c r="R10" i="14" s="1"/>
  <c r="AQ10" i="18"/>
  <c r="AG10" i="18" s="1"/>
  <c r="AD10" i="24"/>
  <c r="R10" i="24" s="1"/>
  <c r="M10" i="24" s="1"/>
  <c r="AQ183" i="18"/>
  <c r="AG183" i="18" s="1"/>
  <c r="AI183" i="14"/>
  <c r="W183" i="14" s="1"/>
  <c r="R183" i="14" s="1"/>
  <c r="AD183" i="24"/>
  <c r="R183" i="24" s="1"/>
  <c r="M183" i="24" s="1"/>
  <c r="AQ143" i="18"/>
  <c r="AG143" i="18" s="1"/>
  <c r="AI143" i="14"/>
  <c r="W143" i="14" s="1"/>
  <c r="R143" i="14" s="1"/>
  <c r="AD143" i="24"/>
  <c r="R143" i="24" s="1"/>
  <c r="M143" i="24" s="1"/>
  <c r="AH15" i="25"/>
  <c r="X15" i="25" s="1"/>
  <c r="AC15" i="24"/>
  <c r="AH15" i="14"/>
  <c r="AH15" i="8"/>
  <c r="X15" i="8" s="1"/>
  <c r="AH15" i="17"/>
  <c r="N36" i="18"/>
  <c r="N36" i="8"/>
  <c r="M36" i="8" s="1"/>
  <c r="K52" i="17"/>
  <c r="J52" i="17"/>
  <c r="L59" i="25"/>
  <c r="K59" i="25"/>
  <c r="L83" i="25"/>
  <c r="K83" i="25"/>
  <c r="K111" i="8"/>
  <c r="L111" i="8"/>
  <c r="AH123" i="25"/>
  <c r="X123" i="25" s="1"/>
  <c r="AC123" i="24"/>
  <c r="AH123" i="14"/>
  <c r="AH123" i="8"/>
  <c r="X123" i="8" s="1"/>
  <c r="AH123" i="17"/>
  <c r="L127" i="8"/>
  <c r="K127" i="8"/>
  <c r="L147" i="8"/>
  <c r="K147" i="8"/>
  <c r="L155" i="25"/>
  <c r="K155" i="25"/>
  <c r="K163" i="8"/>
  <c r="L163" i="8"/>
  <c r="K171" i="17"/>
  <c r="L171" i="17"/>
  <c r="L187" i="8"/>
  <c r="K187" i="8"/>
  <c r="L203" i="25"/>
  <c r="K203" i="25"/>
  <c r="K211" i="17"/>
  <c r="L211" i="17"/>
  <c r="K227" i="17"/>
  <c r="L227" i="17"/>
  <c r="K235" i="8"/>
  <c r="L235" i="8"/>
  <c r="K251" i="25"/>
  <c r="L251" i="25"/>
  <c r="K267" i="17"/>
  <c r="L267" i="17"/>
  <c r="L275" i="25"/>
  <c r="K275" i="25"/>
  <c r="L283" i="17"/>
  <c r="K283" i="17"/>
  <c r="J9" i="22"/>
  <c r="H17" i="24"/>
  <c r="J25" i="22"/>
  <c r="O37" i="14"/>
  <c r="K37" i="14" s="1"/>
  <c r="I46" i="14"/>
  <c r="S58" i="18"/>
  <c r="M58" i="18"/>
  <c r="T58" i="18"/>
  <c r="O69" i="14"/>
  <c r="K69" i="14" s="1"/>
  <c r="T74" i="18"/>
  <c r="S74" i="18"/>
  <c r="M74" i="18"/>
  <c r="T82" i="18"/>
  <c r="M82" i="18"/>
  <c r="S82" i="18"/>
  <c r="J101" i="22"/>
  <c r="O113" i="14"/>
  <c r="K113" i="14" s="1"/>
  <c r="U125" i="18"/>
  <c r="T125" i="18"/>
  <c r="O125" i="18"/>
  <c r="O145" i="14"/>
  <c r="K145" i="14" s="1"/>
  <c r="T161" i="18"/>
  <c r="O161" i="18"/>
  <c r="U161" i="18"/>
  <c r="H169" i="24"/>
  <c r="O189" i="14"/>
  <c r="H225" i="24"/>
  <c r="J237" i="22"/>
  <c r="H245" i="24"/>
  <c r="J273" i="22"/>
  <c r="U285" i="18"/>
  <c r="R285" i="18"/>
  <c r="O285" i="18"/>
  <c r="V285" i="18"/>
  <c r="T285" i="18"/>
  <c r="H80" i="24"/>
  <c r="O100" i="14"/>
  <c r="K100" i="14" s="1"/>
  <c r="T124" i="18"/>
  <c r="U124" i="18"/>
  <c r="O124" i="18"/>
  <c r="J140" i="22"/>
  <c r="O160" i="14"/>
  <c r="K160" i="14" s="1"/>
  <c r="H196" i="24"/>
  <c r="J216" i="22"/>
  <c r="U224" i="18"/>
  <c r="O224" i="18"/>
  <c r="T224" i="18"/>
  <c r="T240" i="18"/>
  <c r="U240" i="18"/>
  <c r="O240" i="18"/>
  <c r="J139" i="22"/>
  <c r="O255" i="14"/>
  <c r="K255" i="14" s="1"/>
  <c r="AQ263" i="18"/>
  <c r="AG263" i="18" s="1"/>
  <c r="AA263" i="18" s="1"/>
  <c r="AI263" i="14"/>
  <c r="W263" i="14" s="1"/>
  <c r="R263" i="14" s="1"/>
  <c r="AD263" i="24"/>
  <c r="R263" i="24" s="1"/>
  <c r="AQ283" i="18"/>
  <c r="AG283" i="18" s="1"/>
  <c r="AA283" i="18" s="1"/>
  <c r="AI283" i="14"/>
  <c r="W283" i="14" s="1"/>
  <c r="R283" i="14" s="1"/>
  <c r="AD283" i="24"/>
  <c r="R283" i="24" s="1"/>
  <c r="AQ65" i="18"/>
  <c r="AG65" i="18" s="1"/>
  <c r="AI65" i="14"/>
  <c r="W65" i="14" s="1"/>
  <c r="R65" i="14" s="1"/>
  <c r="AD65" i="24"/>
  <c r="R65" i="24" s="1"/>
  <c r="M65" i="24" s="1"/>
  <c r="AQ173" i="18"/>
  <c r="AG173" i="18" s="1"/>
  <c r="AQ97" i="18"/>
  <c r="AG97" i="18" s="1"/>
  <c r="AI173" i="14"/>
  <c r="W173" i="14" s="1"/>
  <c r="R173" i="14" s="1"/>
  <c r="AI97" i="14"/>
  <c r="W97" i="14" s="1"/>
  <c r="R97" i="14" s="1"/>
  <c r="AD173" i="24"/>
  <c r="R173" i="24" s="1"/>
  <c r="M173" i="24" s="1"/>
  <c r="AD97" i="24"/>
  <c r="R97" i="24" s="1"/>
  <c r="M97" i="24" s="1"/>
  <c r="AQ129" i="18"/>
  <c r="AG129" i="18" s="1"/>
  <c r="AI129" i="14"/>
  <c r="W129" i="14" s="1"/>
  <c r="R129" i="14" s="1"/>
  <c r="AD129" i="24"/>
  <c r="R129" i="24" s="1"/>
  <c r="M129" i="24" s="1"/>
  <c r="AQ161" i="18"/>
  <c r="AG161" i="18" s="1"/>
  <c r="AI161" i="14"/>
  <c r="W161" i="14" s="1"/>
  <c r="R161" i="14" s="1"/>
  <c r="AD161" i="24"/>
  <c r="R161" i="24" s="1"/>
  <c r="M161" i="24" s="1"/>
  <c r="AQ209" i="18"/>
  <c r="AG209" i="18" s="1"/>
  <c r="AI209" i="14"/>
  <c r="W209" i="14" s="1"/>
  <c r="R209" i="14" s="1"/>
  <c r="AD209" i="24"/>
  <c r="R209" i="24" s="1"/>
  <c r="M209" i="24" s="1"/>
  <c r="AQ241" i="18"/>
  <c r="AG241" i="18" s="1"/>
  <c r="AI241" i="14"/>
  <c r="W241" i="14" s="1"/>
  <c r="R241" i="14" s="1"/>
  <c r="AD241" i="24"/>
  <c r="R241" i="24" s="1"/>
  <c r="M241" i="24" s="1"/>
  <c r="AQ246" i="18"/>
  <c r="AG246" i="18" s="1"/>
  <c r="AA246" i="18" s="1"/>
  <c r="AI246" i="14"/>
  <c r="W246" i="14" s="1"/>
  <c r="R246" i="14" s="1"/>
  <c r="AD246" i="24"/>
  <c r="R246" i="24" s="1"/>
  <c r="AQ90" i="18"/>
  <c r="AG90" i="18" s="1"/>
  <c r="AQ26" i="18"/>
  <c r="AG26" i="18" s="1"/>
  <c r="AI90" i="14"/>
  <c r="W90" i="14" s="1"/>
  <c r="R90" i="14" s="1"/>
  <c r="AI26" i="14"/>
  <c r="W26" i="14" s="1"/>
  <c r="R26" i="14" s="1"/>
  <c r="AD26" i="24"/>
  <c r="R26" i="24" s="1"/>
  <c r="M26" i="24" s="1"/>
  <c r="AD90" i="24"/>
  <c r="R90" i="24" s="1"/>
  <c r="M90" i="24" s="1"/>
  <c r="AQ190" i="18"/>
  <c r="AG190" i="18" s="1"/>
  <c r="AI190" i="14"/>
  <c r="W190" i="14" s="1"/>
  <c r="R190" i="14" s="1"/>
  <c r="AD190" i="24"/>
  <c r="R190" i="24" s="1"/>
  <c r="M190" i="24" s="1"/>
  <c r="AQ222" i="18"/>
  <c r="AG222" i="18" s="1"/>
  <c r="AI222" i="14"/>
  <c r="W222" i="14" s="1"/>
  <c r="R222" i="14" s="1"/>
  <c r="AD222" i="24"/>
  <c r="R222" i="24" s="1"/>
  <c r="M222" i="24" s="1"/>
  <c r="AQ98" i="18"/>
  <c r="AG98" i="18" s="1"/>
  <c r="AI98" i="14"/>
  <c r="W98" i="14" s="1"/>
  <c r="R98" i="14" s="1"/>
  <c r="AD98" i="24"/>
  <c r="R98" i="24" s="1"/>
  <c r="M98" i="24" s="1"/>
  <c r="AQ31" i="18"/>
  <c r="AG31" i="18" s="1"/>
  <c r="AI31" i="14"/>
  <c r="W31" i="14" s="1"/>
  <c r="R31" i="14" s="1"/>
  <c r="AD31" i="24"/>
  <c r="R31" i="24" s="1"/>
  <c r="M31" i="24" s="1"/>
  <c r="AQ71" i="18"/>
  <c r="AG71" i="18" s="1"/>
  <c r="AI71" i="14"/>
  <c r="W71" i="14" s="1"/>
  <c r="R71" i="14" s="1"/>
  <c r="AD71" i="24"/>
  <c r="R71" i="24" s="1"/>
  <c r="M71" i="24" s="1"/>
  <c r="AQ224" i="18"/>
  <c r="AG224" i="18" s="1"/>
  <c r="AI224" i="14"/>
  <c r="W224" i="14" s="1"/>
  <c r="R224" i="14" s="1"/>
  <c r="AD224" i="24"/>
  <c r="R224" i="24" s="1"/>
  <c r="M224" i="24" s="1"/>
  <c r="AQ170" i="18"/>
  <c r="AG170" i="18" s="1"/>
  <c r="AI170" i="14"/>
  <c r="W170" i="14" s="1"/>
  <c r="R170" i="14" s="1"/>
  <c r="AD170" i="24"/>
  <c r="R170" i="24" s="1"/>
  <c r="M170" i="24" s="1"/>
  <c r="AQ104" i="18"/>
  <c r="AG104" i="18" s="1"/>
  <c r="AI104" i="14"/>
  <c r="W104" i="14" s="1"/>
  <c r="R104" i="14" s="1"/>
  <c r="AD104" i="24"/>
  <c r="R104" i="24" s="1"/>
  <c r="M104" i="24" s="1"/>
  <c r="AQ122" i="18"/>
  <c r="AG122" i="18" s="1"/>
  <c r="AI122" i="14"/>
  <c r="W122" i="14" s="1"/>
  <c r="R122" i="14" s="1"/>
  <c r="AD122" i="24"/>
  <c r="R122" i="24" s="1"/>
  <c r="M122" i="24" s="1"/>
  <c r="AQ215" i="18"/>
  <c r="AG215" i="18" s="1"/>
  <c r="AI215" i="14"/>
  <c r="W215" i="14" s="1"/>
  <c r="R215" i="14" s="1"/>
  <c r="AD215" i="24"/>
  <c r="R215" i="24" s="1"/>
  <c r="M215" i="24" s="1"/>
  <c r="AQ27" i="18"/>
  <c r="AG27" i="18" s="1"/>
  <c r="AI27" i="14"/>
  <c r="W27" i="14" s="1"/>
  <c r="R27" i="14" s="1"/>
  <c r="AD27" i="24"/>
  <c r="R27" i="24" s="1"/>
  <c r="M27" i="24" s="1"/>
  <c r="AQ140" i="18"/>
  <c r="AG140" i="18" s="1"/>
  <c r="AI140" i="14"/>
  <c r="W140" i="14" s="1"/>
  <c r="R140" i="14" s="1"/>
  <c r="AD140" i="24"/>
  <c r="R140" i="24" s="1"/>
  <c r="M140" i="24" s="1"/>
  <c r="AQ281" i="18"/>
  <c r="AG281" i="18" s="1"/>
  <c r="AA281" i="18" s="1"/>
  <c r="AI281" i="14"/>
  <c r="W281" i="14" s="1"/>
  <c r="R281" i="14" s="1"/>
  <c r="AD281" i="24"/>
  <c r="R281" i="24" s="1"/>
  <c r="AQ86" i="18"/>
  <c r="AG86" i="18" s="1"/>
  <c r="AI86" i="14"/>
  <c r="W86" i="14" s="1"/>
  <c r="R86" i="14" s="1"/>
  <c r="AD86" i="24"/>
  <c r="R86" i="24" s="1"/>
  <c r="M86" i="24" s="1"/>
  <c r="AQ135" i="18"/>
  <c r="AG135" i="18" s="1"/>
  <c r="AI135" i="14"/>
  <c r="W135" i="14" s="1"/>
  <c r="R135" i="14" s="1"/>
  <c r="AD135" i="24"/>
  <c r="R135" i="24" s="1"/>
  <c r="M135" i="24" s="1"/>
  <c r="AQ200" i="18"/>
  <c r="AG200" i="18" s="1"/>
  <c r="AI200" i="14"/>
  <c r="W200" i="14" s="1"/>
  <c r="R200" i="14" s="1"/>
  <c r="AD200" i="24"/>
  <c r="R200" i="24" s="1"/>
  <c r="M200" i="24" s="1"/>
  <c r="AQ7" i="18"/>
  <c r="AG7" i="18" s="1"/>
  <c r="AI7" i="14"/>
  <c r="W7" i="14" s="1"/>
  <c r="R7" i="14" s="1"/>
  <c r="AD7" i="24"/>
  <c r="R7" i="24" s="1"/>
  <c r="M7" i="24" s="1"/>
  <c r="AQ28" i="18"/>
  <c r="AG28" i="18" s="1"/>
  <c r="AI28" i="14"/>
  <c r="W28" i="14" s="1"/>
  <c r="R28" i="14" s="1"/>
  <c r="AD28" i="24"/>
  <c r="R28" i="24" s="1"/>
  <c r="M28" i="24" s="1"/>
  <c r="AQ55" i="18"/>
  <c r="AG55" i="18" s="1"/>
  <c r="AI55" i="14"/>
  <c r="W55" i="14" s="1"/>
  <c r="R55" i="14" s="1"/>
  <c r="AD55" i="24"/>
  <c r="R55" i="24" s="1"/>
  <c r="M55" i="24" s="1"/>
  <c r="AQ157" i="18"/>
  <c r="AG157" i="18" s="1"/>
  <c r="AI157" i="14"/>
  <c r="W157" i="14" s="1"/>
  <c r="R157" i="14" s="1"/>
  <c r="AQ64" i="18"/>
  <c r="AG64" i="18" s="1"/>
  <c r="AI64" i="14"/>
  <c r="W64" i="14" s="1"/>
  <c r="R64" i="14" s="1"/>
  <c r="AD157" i="24"/>
  <c r="R157" i="24" s="1"/>
  <c r="M157" i="24" s="1"/>
  <c r="AD64" i="24"/>
  <c r="R64" i="24" s="1"/>
  <c r="M64" i="24" s="1"/>
  <c r="AQ132" i="18"/>
  <c r="AG132" i="18" s="1"/>
  <c r="AI132" i="14"/>
  <c r="W132" i="14" s="1"/>
  <c r="R132" i="14" s="1"/>
  <c r="AD132" i="24"/>
  <c r="R132" i="24" s="1"/>
  <c r="M132" i="24" s="1"/>
  <c r="AQ179" i="18"/>
  <c r="AG179" i="18" s="1"/>
  <c r="AI179" i="14"/>
  <c r="W179" i="14" s="1"/>
  <c r="R179" i="14" s="1"/>
  <c r="AD179" i="24"/>
  <c r="R179" i="24" s="1"/>
  <c r="M179" i="24" s="1"/>
  <c r="AQ196" i="18"/>
  <c r="AG196" i="18" s="1"/>
  <c r="AI196" i="14"/>
  <c r="W196" i="14" s="1"/>
  <c r="R196" i="14" s="1"/>
  <c r="AD196" i="24"/>
  <c r="R196" i="24" s="1"/>
  <c r="M196" i="24" s="1"/>
  <c r="AQ240" i="18"/>
  <c r="AG240" i="18" s="1"/>
  <c r="AI240" i="14"/>
  <c r="W240" i="14" s="1"/>
  <c r="R240" i="14" s="1"/>
  <c r="AD240" i="24"/>
  <c r="R240" i="24" s="1"/>
  <c r="M240" i="24" s="1"/>
  <c r="AQ254" i="18"/>
  <c r="AG254" i="18" s="1"/>
  <c r="AA254" i="18" s="1"/>
  <c r="AI254" i="14"/>
  <c r="W254" i="14" s="1"/>
  <c r="R254" i="14" s="1"/>
  <c r="AD254" i="24"/>
  <c r="R254" i="24" s="1"/>
  <c r="AQ82" i="18"/>
  <c r="AG82" i="18" s="1"/>
  <c r="AI82" i="14"/>
  <c r="W82" i="14" s="1"/>
  <c r="R82" i="14" s="1"/>
  <c r="AD82" i="24"/>
  <c r="R82" i="24" s="1"/>
  <c r="M82" i="24" s="1"/>
  <c r="AQ264" i="18"/>
  <c r="AG264" i="18" s="1"/>
  <c r="AA264" i="18" s="1"/>
  <c r="AI264" i="14"/>
  <c r="W264" i="14" s="1"/>
  <c r="R264" i="14" s="1"/>
  <c r="AD264" i="24"/>
  <c r="R264" i="24" s="1"/>
  <c r="AQ274" i="18"/>
  <c r="AG274" i="18" s="1"/>
  <c r="AA274" i="18" s="1"/>
  <c r="AI274" i="14"/>
  <c r="W274" i="14" s="1"/>
  <c r="R274" i="14" s="1"/>
  <c r="AD274" i="24"/>
  <c r="R274" i="24" s="1"/>
  <c r="AQ277" i="18"/>
  <c r="AG277" i="18" s="1"/>
  <c r="AA277" i="18" s="1"/>
  <c r="AI277" i="14"/>
  <c r="W277" i="14" s="1"/>
  <c r="R277" i="14" s="1"/>
  <c r="AD277" i="24"/>
  <c r="R277" i="24" s="1"/>
  <c r="AH7" i="25"/>
  <c r="X7" i="25" s="1"/>
  <c r="AH7" i="14"/>
  <c r="AC7" i="24"/>
  <c r="AH7" i="8"/>
  <c r="X7" i="8" s="1"/>
  <c r="AH7" i="17"/>
  <c r="L11" i="25"/>
  <c r="K11" i="25"/>
  <c r="N16" i="18"/>
  <c r="N16" i="8"/>
  <c r="M16" i="8" s="1"/>
  <c r="N20" i="18"/>
  <c r="N20" i="8"/>
  <c r="M20" i="8" s="1"/>
  <c r="N24" i="18"/>
  <c r="N24" i="8"/>
  <c r="M24" i="8" s="1"/>
  <c r="N28" i="18"/>
  <c r="N28" i="8"/>
  <c r="M28" i="8" s="1"/>
  <c r="J32" i="17"/>
  <c r="K32" i="17"/>
  <c r="AH35" i="25"/>
  <c r="X35" i="25" s="1"/>
  <c r="AC35" i="24"/>
  <c r="AH35" i="14"/>
  <c r="AH35" i="8"/>
  <c r="X35" i="8" s="1"/>
  <c r="AH35" i="17"/>
  <c r="K44" i="17"/>
  <c r="J44" i="17"/>
  <c r="N44" i="18"/>
  <c r="N44" i="8"/>
  <c r="M44" i="8" s="1"/>
  <c r="AH51" i="8"/>
  <c r="X51" i="8" s="1"/>
  <c r="AH51" i="25"/>
  <c r="X51" i="25" s="1"/>
  <c r="AC51" i="24"/>
  <c r="AH51" i="14"/>
  <c r="AH51" i="17"/>
  <c r="K51" i="25"/>
  <c r="L51" i="25"/>
  <c r="J60" i="17"/>
  <c r="K60" i="17"/>
  <c r="N60" i="18"/>
  <c r="N60" i="8"/>
  <c r="M60" i="8" s="1"/>
  <c r="N64" i="18"/>
  <c r="N64" i="8"/>
  <c r="M64" i="8" s="1"/>
  <c r="AH71" i="8"/>
  <c r="X71" i="8" s="1"/>
  <c r="AH71" i="25"/>
  <c r="X71" i="25" s="1"/>
  <c r="AC71" i="24"/>
  <c r="AH71" i="14"/>
  <c r="AH71" i="17"/>
  <c r="L71" i="25"/>
  <c r="K71" i="25"/>
  <c r="N80" i="18"/>
  <c r="N80" i="8"/>
  <c r="M80" i="8" s="1"/>
  <c r="L95" i="17"/>
  <c r="K95" i="17"/>
  <c r="K95" i="25"/>
  <c r="L95" i="25"/>
  <c r="L174" i="8"/>
  <c r="K174" i="8"/>
  <c r="AH103" i="25"/>
  <c r="X103" i="25" s="1"/>
  <c r="AC103" i="24"/>
  <c r="AH103" i="14"/>
  <c r="AH103" i="8"/>
  <c r="X103" i="8" s="1"/>
  <c r="AH103" i="17"/>
  <c r="K107" i="8"/>
  <c r="L107" i="8"/>
  <c r="AH111" i="25"/>
  <c r="X111" i="25" s="1"/>
  <c r="AC111" i="24"/>
  <c r="AH111" i="14"/>
  <c r="AH111" i="8"/>
  <c r="X111" i="8" s="1"/>
  <c r="AH111" i="17"/>
  <c r="L115" i="8"/>
  <c r="K115" i="8"/>
  <c r="AH119" i="25"/>
  <c r="X119" i="25" s="1"/>
  <c r="AC119" i="24"/>
  <c r="AH119" i="14"/>
  <c r="AH119" i="8"/>
  <c r="X119" i="8" s="1"/>
  <c r="AH119" i="17"/>
  <c r="L123" i="8"/>
  <c r="K123" i="8"/>
  <c r="AH127" i="25"/>
  <c r="X127" i="25" s="1"/>
  <c r="AC127" i="24"/>
  <c r="AH127" i="14"/>
  <c r="AH127" i="8"/>
  <c r="X127" i="8" s="1"/>
  <c r="AH127" i="17"/>
  <c r="L131" i="8"/>
  <c r="K131" i="8"/>
  <c r="AH135" i="25"/>
  <c r="X135" i="25" s="1"/>
  <c r="AC135" i="24"/>
  <c r="AH135" i="14"/>
  <c r="AH135" i="8"/>
  <c r="X135" i="8" s="1"/>
  <c r="AH135" i="17"/>
  <c r="AH143" i="25"/>
  <c r="X143" i="25" s="1"/>
  <c r="AC143" i="24"/>
  <c r="AH143" i="14"/>
  <c r="AH143" i="8"/>
  <c r="X143" i="8" s="1"/>
  <c r="AH143" i="17"/>
  <c r="L159" i="17"/>
  <c r="K159" i="17"/>
  <c r="L159" i="8"/>
  <c r="K159" i="8"/>
  <c r="K159" i="25"/>
  <c r="L159" i="25"/>
  <c r="K167" i="17"/>
  <c r="L167" i="17"/>
  <c r="L167" i="25"/>
  <c r="K167" i="25"/>
  <c r="K175" i="17"/>
  <c r="L175" i="17"/>
  <c r="K175" i="8"/>
  <c r="L175" i="8"/>
  <c r="L175" i="25"/>
  <c r="K175" i="25"/>
  <c r="K183" i="17"/>
  <c r="L183" i="17"/>
  <c r="K183" i="8"/>
  <c r="L183" i="8"/>
  <c r="K183" i="25"/>
  <c r="L183" i="25"/>
  <c r="L191" i="17"/>
  <c r="K191" i="17"/>
  <c r="L191" i="25"/>
  <c r="K191" i="25"/>
  <c r="K199" i="17"/>
  <c r="L199" i="17"/>
  <c r="K199" i="8"/>
  <c r="L199" i="8"/>
  <c r="K199" i="25"/>
  <c r="L199" i="25"/>
  <c r="L207" i="17"/>
  <c r="K207" i="17"/>
  <c r="L207" i="25"/>
  <c r="K207" i="25"/>
  <c r="L215" i="17"/>
  <c r="K215" i="17"/>
  <c r="L215" i="25"/>
  <c r="K215" i="25"/>
  <c r="L223" i="17"/>
  <c r="K223" i="17"/>
  <c r="L223" i="25"/>
  <c r="K223" i="25"/>
  <c r="K231" i="17"/>
  <c r="L231" i="17"/>
  <c r="K231" i="25"/>
  <c r="L231" i="25"/>
  <c r="K239" i="17"/>
  <c r="L239" i="17"/>
  <c r="L239" i="25"/>
  <c r="K239" i="25"/>
  <c r="L247" i="17"/>
  <c r="K247" i="17"/>
  <c r="K247" i="25"/>
  <c r="L247" i="25"/>
  <c r="L255" i="17"/>
  <c r="K255" i="17"/>
  <c r="L255" i="25"/>
  <c r="K255" i="25"/>
  <c r="K263" i="17"/>
  <c r="L263" i="17"/>
  <c r="K263" i="25"/>
  <c r="L263" i="25"/>
  <c r="K271" i="17"/>
  <c r="L271" i="17"/>
  <c r="K271" i="25"/>
  <c r="L271" i="25"/>
  <c r="L279" i="17"/>
  <c r="K279" i="17"/>
  <c r="K279" i="25"/>
  <c r="L279" i="25"/>
  <c r="U9" i="18"/>
  <c r="O9" i="18"/>
  <c r="I10" i="14"/>
  <c r="J13" i="22"/>
  <c r="U17" i="18"/>
  <c r="O17" i="18"/>
  <c r="K17" i="18" s="1"/>
  <c r="I18" i="14"/>
  <c r="J21" i="22"/>
  <c r="O25" i="14"/>
  <c r="J25" i="14" s="1"/>
  <c r="I26" i="14"/>
  <c r="H29" i="24"/>
  <c r="O33" i="14"/>
  <c r="K33" i="14" s="1"/>
  <c r="I34" i="14"/>
  <c r="J37" i="22"/>
  <c r="U41" i="18"/>
  <c r="O41" i="18"/>
  <c r="I42" i="14"/>
  <c r="J45" i="22"/>
  <c r="U49" i="18"/>
  <c r="O49" i="18"/>
  <c r="K49" i="18" s="1"/>
  <c r="I50" i="14"/>
  <c r="J53" i="22"/>
  <c r="U57" i="18"/>
  <c r="O57" i="18"/>
  <c r="H57" i="24"/>
  <c r="S62" i="18"/>
  <c r="M62" i="18"/>
  <c r="T62" i="18"/>
  <c r="O65" i="14"/>
  <c r="J65" i="14" s="1"/>
  <c r="H65" i="24"/>
  <c r="T70" i="18"/>
  <c r="S70" i="18"/>
  <c r="M70" i="18"/>
  <c r="O73" i="14"/>
  <c r="J73" i="22"/>
  <c r="M78" i="18"/>
  <c r="S78" i="18"/>
  <c r="T78" i="18"/>
  <c r="O81" i="14"/>
  <c r="J81" i="22"/>
  <c r="O93" i="14"/>
  <c r="J93" i="22"/>
  <c r="T173" i="18"/>
  <c r="U173" i="18"/>
  <c r="O173" i="18"/>
  <c r="J97" i="22"/>
  <c r="U101" i="18"/>
  <c r="T101" i="18"/>
  <c r="O101" i="18"/>
  <c r="O105" i="14"/>
  <c r="K105" i="14" s="1"/>
  <c r="H105" i="24"/>
  <c r="J113" i="22"/>
  <c r="U117" i="18"/>
  <c r="O117" i="18"/>
  <c r="T117" i="18"/>
  <c r="O121" i="14"/>
  <c r="H121" i="24"/>
  <c r="J129" i="22"/>
  <c r="U133" i="18"/>
  <c r="T133" i="18"/>
  <c r="O133" i="18"/>
  <c r="O137" i="14"/>
  <c r="K137" i="14" s="1"/>
  <c r="H137" i="24"/>
  <c r="J145" i="22"/>
  <c r="U149" i="18"/>
  <c r="O149" i="18"/>
  <c r="T149" i="18"/>
  <c r="O153" i="14"/>
  <c r="J153" i="22"/>
  <c r="J161" i="22"/>
  <c r="J165" i="22"/>
  <c r="T169" i="18"/>
  <c r="U169" i="18"/>
  <c r="O169" i="18"/>
  <c r="O177" i="14"/>
  <c r="K177" i="14" s="1"/>
  <c r="J177" i="22"/>
  <c r="J185" i="22"/>
  <c r="U193" i="18"/>
  <c r="T193" i="18"/>
  <c r="O193" i="18"/>
  <c r="O197" i="14"/>
  <c r="H197" i="24"/>
  <c r="J201" i="22"/>
  <c r="T209" i="18"/>
  <c r="U209" i="18"/>
  <c r="O209" i="18"/>
  <c r="O213" i="14"/>
  <c r="J213" i="22"/>
  <c r="T225" i="18"/>
  <c r="U225" i="18"/>
  <c r="O225" i="18"/>
  <c r="O229" i="18"/>
  <c r="T229" i="18"/>
  <c r="U229" i="18"/>
  <c r="J229" i="22"/>
  <c r="H237" i="24"/>
  <c r="U241" i="18"/>
  <c r="T241" i="18"/>
  <c r="O241" i="18"/>
  <c r="U245" i="18"/>
  <c r="T245" i="18"/>
  <c r="O245" i="18"/>
  <c r="J245" i="22"/>
  <c r="T257" i="18"/>
  <c r="U257" i="18"/>
  <c r="O257" i="18"/>
  <c r="U261" i="18"/>
  <c r="T261" i="18"/>
  <c r="O261" i="18"/>
  <c r="H261" i="24"/>
  <c r="J265" i="22"/>
  <c r="T273" i="18"/>
  <c r="O273" i="18"/>
  <c r="U273" i="18"/>
  <c r="U277" i="18"/>
  <c r="T277" i="18"/>
  <c r="O277" i="18"/>
  <c r="H277" i="24"/>
  <c r="J281" i="22"/>
  <c r="M6" i="18"/>
  <c r="T6" i="18"/>
  <c r="S6" i="18"/>
  <c r="O68" i="14"/>
  <c r="K68" i="14" s="1"/>
  <c r="H68" i="24"/>
  <c r="U80" i="18"/>
  <c r="O80" i="18"/>
  <c r="O84" i="14"/>
  <c r="K84" i="14" s="1"/>
  <c r="H84" i="24"/>
  <c r="J96" i="22"/>
  <c r="U112" i="18"/>
  <c r="T112" i="18"/>
  <c r="O112" i="18"/>
  <c r="O120" i="14"/>
  <c r="J120" i="22"/>
  <c r="H124" i="24"/>
  <c r="H136" i="24"/>
  <c r="U140" i="18"/>
  <c r="T140" i="18"/>
  <c r="O140" i="18"/>
  <c r="O152" i="14"/>
  <c r="K152" i="14" s="1"/>
  <c r="H152" i="24"/>
  <c r="J156" i="22"/>
  <c r="U164" i="18"/>
  <c r="T164" i="18"/>
  <c r="O164" i="18"/>
  <c r="O172" i="14"/>
  <c r="K172" i="14" s="1"/>
  <c r="J172" i="22"/>
  <c r="J180" i="22"/>
  <c r="U196" i="18"/>
  <c r="T196" i="18"/>
  <c r="O196" i="18"/>
  <c r="O200" i="14"/>
  <c r="J200" i="22"/>
  <c r="H204" i="24"/>
  <c r="U216" i="18"/>
  <c r="T216" i="18"/>
  <c r="O216" i="18"/>
  <c r="O220" i="14"/>
  <c r="J220" i="22"/>
  <c r="J224" i="22"/>
  <c r="H228" i="24"/>
  <c r="T232" i="18"/>
  <c r="O232" i="18"/>
  <c r="U232" i="18"/>
  <c r="O236" i="14"/>
  <c r="H236" i="24"/>
  <c r="U264" i="18"/>
  <c r="T264" i="18"/>
  <c r="O264" i="18"/>
  <c r="O276" i="14"/>
  <c r="J276" i="22"/>
  <c r="H284" i="24"/>
  <c r="U139" i="18"/>
  <c r="O139" i="18"/>
  <c r="T139" i="18"/>
  <c r="O159" i="14"/>
  <c r="H159" i="24"/>
  <c r="H171" i="24"/>
  <c r="H175" i="24"/>
  <c r="U183" i="18"/>
  <c r="O183" i="18"/>
  <c r="T183" i="18"/>
  <c r="O191" i="14"/>
  <c r="H191" i="24"/>
  <c r="J195" i="22"/>
  <c r="H203" i="24"/>
  <c r="U215" i="18"/>
  <c r="T215" i="18"/>
  <c r="O215" i="18"/>
  <c r="O227" i="14"/>
  <c r="K227" i="14" s="1"/>
  <c r="J227" i="22"/>
  <c r="U259" i="18"/>
  <c r="T259" i="18"/>
  <c r="O259" i="18"/>
  <c r="O263" i="14"/>
  <c r="K263" i="14" s="1"/>
  <c r="H263" i="24"/>
  <c r="K13" i="17"/>
  <c r="J13" i="17"/>
  <c r="N17" i="18"/>
  <c r="N17" i="8"/>
  <c r="M17" i="8" s="1"/>
  <c r="J65" i="17"/>
  <c r="K65" i="17"/>
  <c r="N65" i="18"/>
  <c r="N65" i="8"/>
  <c r="M65" i="8" s="1"/>
  <c r="AH80" i="25"/>
  <c r="X80" i="25" s="1"/>
  <c r="AC80" i="24"/>
  <c r="AH80" i="14"/>
  <c r="AH80" i="8"/>
  <c r="X80" i="8" s="1"/>
  <c r="AH80" i="17"/>
  <c r="K96" i="17"/>
  <c r="L96" i="17"/>
  <c r="L96" i="25"/>
  <c r="K96" i="25"/>
  <c r="K120" i="17"/>
  <c r="L120" i="17"/>
  <c r="L120" i="25"/>
  <c r="K120" i="25"/>
  <c r="L136" i="17"/>
  <c r="K136" i="17"/>
  <c r="K136" i="25"/>
  <c r="L136" i="25"/>
  <c r="L172" i="17"/>
  <c r="K172" i="17"/>
  <c r="L172" i="25"/>
  <c r="K172" i="25"/>
  <c r="L184" i="17"/>
  <c r="K184" i="17"/>
  <c r="K184" i="25"/>
  <c r="L184" i="25"/>
  <c r="K200" i="17"/>
  <c r="L200" i="17"/>
  <c r="K200" i="25"/>
  <c r="L200" i="25"/>
  <c r="L244" i="17"/>
  <c r="K244" i="17"/>
  <c r="L244" i="8"/>
  <c r="K244" i="8"/>
  <c r="L244" i="25"/>
  <c r="K244" i="25"/>
  <c r="L256" i="17"/>
  <c r="K256" i="17"/>
  <c r="K256" i="8"/>
  <c r="L256" i="8"/>
  <c r="L256" i="25"/>
  <c r="K256" i="25"/>
  <c r="L264" i="17"/>
  <c r="K264" i="17"/>
  <c r="L264" i="8"/>
  <c r="K264" i="8"/>
  <c r="K264" i="25"/>
  <c r="L264" i="25"/>
  <c r="L272" i="17"/>
  <c r="K272" i="17"/>
  <c r="K272" i="8"/>
  <c r="L272" i="8"/>
  <c r="L272" i="25"/>
  <c r="K272" i="25"/>
  <c r="O22" i="14"/>
  <c r="K22" i="14" s="1"/>
  <c r="U90" i="18"/>
  <c r="T90" i="18"/>
  <c r="O90" i="18"/>
  <c r="H26" i="24"/>
  <c r="U38" i="18"/>
  <c r="O38" i="18"/>
  <c r="I39" i="14"/>
  <c r="S59" i="18"/>
  <c r="M59" i="18"/>
  <c r="T59" i="18"/>
  <c r="I63" i="14"/>
  <c r="J78" i="22"/>
  <c r="O106" i="14"/>
  <c r="U118" i="18"/>
  <c r="T118" i="18"/>
  <c r="O118" i="18"/>
  <c r="H118" i="24"/>
  <c r="H130" i="24"/>
  <c r="O234" i="14"/>
  <c r="K234" i="14" s="1"/>
  <c r="T242" i="18"/>
  <c r="U242" i="18"/>
  <c r="O242" i="18"/>
  <c r="H242" i="24"/>
  <c r="J250" i="22"/>
  <c r="H254" i="24"/>
  <c r="O258" i="14"/>
  <c r="O266" i="18"/>
  <c r="T266" i="18"/>
  <c r="U266" i="18"/>
  <c r="J266" i="22"/>
  <c r="H274" i="24"/>
  <c r="N7" i="18"/>
  <c r="N7" i="8"/>
  <c r="M7" i="8" s="1"/>
  <c r="K11" i="17"/>
  <c r="J11" i="17"/>
  <c r="AH14" i="25"/>
  <c r="X14" i="25" s="1"/>
  <c r="AC14" i="24"/>
  <c r="AH14" i="14"/>
  <c r="AH14" i="8"/>
  <c r="X14" i="8" s="1"/>
  <c r="AH14" i="17"/>
  <c r="L18" i="25"/>
  <c r="K18" i="25"/>
  <c r="N23" i="18"/>
  <c r="N23" i="8"/>
  <c r="M23" i="8" s="1"/>
  <c r="L90" i="8"/>
  <c r="K90" i="8"/>
  <c r="N27" i="18"/>
  <c r="N27" i="8"/>
  <c r="M27" i="8" s="1"/>
  <c r="K31" i="17"/>
  <c r="J31" i="17"/>
  <c r="AH34" i="25"/>
  <c r="X34" i="25" s="1"/>
  <c r="AC34" i="24"/>
  <c r="AH34" i="14"/>
  <c r="AH34" i="8"/>
  <c r="X34" i="8" s="1"/>
  <c r="AH34" i="17"/>
  <c r="L38" i="25"/>
  <c r="K38" i="25"/>
  <c r="J43" i="17"/>
  <c r="K43" i="17"/>
  <c r="N43" i="18"/>
  <c r="N43" i="8"/>
  <c r="M43" i="8" s="1"/>
  <c r="AH50" i="8"/>
  <c r="X50" i="8" s="1"/>
  <c r="AH50" i="25"/>
  <c r="X50" i="25" s="1"/>
  <c r="AC50" i="24"/>
  <c r="AH50" i="14"/>
  <c r="AH50" i="17"/>
  <c r="K50" i="25"/>
  <c r="L50" i="25"/>
  <c r="K59" i="17"/>
  <c r="J59" i="17"/>
  <c r="N59" i="18"/>
  <c r="N59" i="8"/>
  <c r="M59" i="8" s="1"/>
  <c r="AH66" i="8"/>
  <c r="X66" i="8" s="1"/>
  <c r="AH66" i="25"/>
  <c r="X66" i="25" s="1"/>
  <c r="AC66" i="24"/>
  <c r="AH66" i="14"/>
  <c r="AH66" i="17"/>
  <c r="K66" i="25"/>
  <c r="L66" i="25"/>
  <c r="K75" i="17"/>
  <c r="J75" i="17"/>
  <c r="N75" i="18"/>
  <c r="N75" i="8"/>
  <c r="M75" i="8" s="1"/>
  <c r="J79" i="17"/>
  <c r="K79" i="17"/>
  <c r="AH82" i="25"/>
  <c r="X82" i="25" s="1"/>
  <c r="AC82" i="24"/>
  <c r="AH82" i="14"/>
  <c r="AH82" i="8"/>
  <c r="X82" i="8" s="1"/>
  <c r="AH82" i="17"/>
  <c r="L86" i="17"/>
  <c r="K86" i="17"/>
  <c r="K86" i="25"/>
  <c r="L86" i="25"/>
  <c r="AH98" i="25"/>
  <c r="X98" i="25" s="1"/>
  <c r="AC98" i="24"/>
  <c r="AH98" i="14"/>
  <c r="AH98" i="8"/>
  <c r="X98" i="8" s="1"/>
  <c r="AH98" i="17"/>
  <c r="L98" i="8"/>
  <c r="K98" i="8"/>
  <c r="AH102" i="25"/>
  <c r="X102" i="25" s="1"/>
  <c r="AC102" i="24"/>
  <c r="AH102" i="14"/>
  <c r="AH102" i="8"/>
  <c r="X102" i="8" s="1"/>
  <c r="AH102" i="17"/>
  <c r="AH110" i="25"/>
  <c r="X110" i="25" s="1"/>
  <c r="AC110" i="24"/>
  <c r="AH110" i="14"/>
  <c r="AH110" i="8"/>
  <c r="X110" i="8" s="1"/>
  <c r="AH110" i="17"/>
  <c r="L114" i="8"/>
  <c r="K114" i="8"/>
  <c r="AH118" i="25"/>
  <c r="X118" i="25" s="1"/>
  <c r="AC118" i="24"/>
  <c r="AH118" i="14"/>
  <c r="AH118" i="8"/>
  <c r="X118" i="8" s="1"/>
  <c r="AH118" i="17"/>
  <c r="AH126" i="25"/>
  <c r="X126" i="25" s="1"/>
  <c r="AC126" i="24"/>
  <c r="AH126" i="14"/>
  <c r="AH126" i="8"/>
  <c r="X126" i="8" s="1"/>
  <c r="AH126" i="17"/>
  <c r="AH134" i="25"/>
  <c r="X134" i="25" s="1"/>
  <c r="AC134" i="24"/>
  <c r="AH134" i="14"/>
  <c r="AH134" i="8"/>
  <c r="X134" i="8" s="1"/>
  <c r="AH134" i="17"/>
  <c r="K138" i="17"/>
  <c r="L138" i="17"/>
  <c r="L138" i="8"/>
  <c r="K138" i="8"/>
  <c r="L192" i="25"/>
  <c r="K192" i="25"/>
  <c r="L146" i="17"/>
  <c r="K146" i="17"/>
  <c r="L146" i="25"/>
  <c r="K146" i="25"/>
  <c r="K154" i="17"/>
  <c r="L154" i="17"/>
  <c r="L154" i="8"/>
  <c r="K154" i="8"/>
  <c r="K154" i="25"/>
  <c r="L154" i="25"/>
  <c r="AH162" i="25"/>
  <c r="X162" i="25" s="1"/>
  <c r="AC162" i="24"/>
  <c r="AH162" i="14"/>
  <c r="AH162" i="8"/>
  <c r="X162" i="8" s="1"/>
  <c r="AH162" i="17"/>
  <c r="L166" i="8"/>
  <c r="K166" i="8"/>
  <c r="AH170" i="25"/>
  <c r="X170" i="25" s="1"/>
  <c r="AC170" i="24"/>
  <c r="AH170" i="14"/>
  <c r="AH170" i="8"/>
  <c r="X170" i="8" s="1"/>
  <c r="AH170" i="17"/>
  <c r="L178" i="17"/>
  <c r="K178" i="17"/>
  <c r="L178" i="8"/>
  <c r="K178" i="8"/>
  <c r="L178" i="25"/>
  <c r="K178" i="25"/>
  <c r="L186" i="17"/>
  <c r="K186" i="17"/>
  <c r="L186" i="8"/>
  <c r="K186" i="8"/>
  <c r="K186" i="25"/>
  <c r="L186" i="25"/>
  <c r="L194" i="17"/>
  <c r="K194" i="17"/>
  <c r="K194" i="8"/>
  <c r="L194" i="8"/>
  <c r="L194" i="25"/>
  <c r="K194" i="25"/>
  <c r="K202" i="17"/>
  <c r="L202" i="17"/>
  <c r="L202" i="25"/>
  <c r="K202" i="25"/>
  <c r="L210" i="17"/>
  <c r="K210" i="17"/>
  <c r="L210" i="8"/>
  <c r="K210" i="8"/>
  <c r="L210" i="25"/>
  <c r="K210" i="25"/>
  <c r="L218" i="17"/>
  <c r="K218" i="17"/>
  <c r="K218" i="25"/>
  <c r="L218" i="25"/>
  <c r="K226" i="17"/>
  <c r="L226" i="17"/>
  <c r="K226" i="8"/>
  <c r="L226" i="8"/>
  <c r="L226" i="25"/>
  <c r="K226" i="25"/>
  <c r="K234" i="17"/>
  <c r="L234" i="17"/>
  <c r="K234" i="8"/>
  <c r="L234" i="8"/>
  <c r="L234" i="25"/>
  <c r="K234" i="25"/>
  <c r="K242" i="17"/>
  <c r="L242" i="17"/>
  <c r="L242" i="8"/>
  <c r="K242" i="8"/>
  <c r="L242" i="25"/>
  <c r="K242" i="25"/>
  <c r="L250" i="17"/>
  <c r="K250" i="17"/>
  <c r="K250" i="8"/>
  <c r="L250" i="8"/>
  <c r="L250" i="25"/>
  <c r="K250" i="25"/>
  <c r="K258" i="17"/>
  <c r="L258" i="17"/>
  <c r="L258" i="8"/>
  <c r="K258" i="8"/>
  <c r="K258" i="25"/>
  <c r="L258" i="25"/>
  <c r="L266" i="17"/>
  <c r="K266" i="17"/>
  <c r="L266" i="8"/>
  <c r="K266" i="8"/>
  <c r="L266" i="25"/>
  <c r="K266" i="25"/>
  <c r="K274" i="17"/>
  <c r="L274" i="17"/>
  <c r="K274" i="8"/>
  <c r="L274" i="8"/>
  <c r="L274" i="25"/>
  <c r="K274" i="25"/>
  <c r="L282" i="17"/>
  <c r="K282" i="17"/>
  <c r="L282" i="8"/>
  <c r="K282" i="8"/>
  <c r="L282" i="25"/>
  <c r="K282" i="25"/>
  <c r="U12" i="18"/>
  <c r="O12" i="18"/>
  <c r="K12" i="18" s="1"/>
  <c r="I13" i="14"/>
  <c r="U87" i="18"/>
  <c r="T87" i="18"/>
  <c r="O87" i="18"/>
  <c r="S17" i="18"/>
  <c r="M17" i="18"/>
  <c r="T17" i="18"/>
  <c r="O20" i="14"/>
  <c r="J20" i="14" s="1"/>
  <c r="H88" i="24"/>
  <c r="O24" i="14"/>
  <c r="H24" i="24"/>
  <c r="S29" i="18"/>
  <c r="M29" i="18"/>
  <c r="T29" i="18"/>
  <c r="U32" i="18"/>
  <c r="O32" i="18"/>
  <c r="K32" i="18" s="1"/>
  <c r="H32" i="24"/>
  <c r="S37" i="18"/>
  <c r="M37" i="18"/>
  <c r="T37" i="18"/>
  <c r="U40" i="18"/>
  <c r="O40" i="18"/>
  <c r="K40" i="18" s="1"/>
  <c r="H40" i="24"/>
  <c r="T45" i="18"/>
  <c r="S45" i="18"/>
  <c r="M45" i="18"/>
  <c r="O48" i="14"/>
  <c r="J48" i="14" s="1"/>
  <c r="H48" i="24"/>
  <c r="S53" i="18"/>
  <c r="M53" i="18"/>
  <c r="T53" i="18"/>
  <c r="O56" i="14"/>
  <c r="J56" i="22"/>
  <c r="H60" i="24"/>
  <c r="S61" i="18"/>
  <c r="M61" i="18"/>
  <c r="T61" i="18"/>
  <c r="O157" i="14"/>
  <c r="K157" i="14" s="1"/>
  <c r="S69" i="18"/>
  <c r="M69" i="18"/>
  <c r="T69" i="18"/>
  <c r="O72" i="14"/>
  <c r="J72" i="14" s="1"/>
  <c r="J72" i="22"/>
  <c r="J76" i="22"/>
  <c r="S85" i="18"/>
  <c r="T85" i="18"/>
  <c r="O92" i="14"/>
  <c r="K92" i="14" s="1"/>
  <c r="J104" i="22"/>
  <c r="J108" i="22"/>
  <c r="U116" i="18"/>
  <c r="O116" i="18"/>
  <c r="T116" i="18"/>
  <c r="O128" i="14"/>
  <c r="J128" i="22"/>
  <c r="J144" i="22"/>
  <c r="U148" i="18"/>
  <c r="O148" i="18"/>
  <c r="T148" i="18"/>
  <c r="O168" i="14"/>
  <c r="K168" i="14" s="1"/>
  <c r="J168" i="22"/>
  <c r="H176" i="24"/>
  <c r="U212" i="18"/>
  <c r="T212" i="18"/>
  <c r="O212" i="18"/>
  <c r="O244" i="14"/>
  <c r="H244" i="24"/>
  <c r="H248" i="24"/>
  <c r="U260" i="18"/>
  <c r="O260" i="18"/>
  <c r="T260" i="18"/>
  <c r="O268" i="14"/>
  <c r="K268" i="14" s="1"/>
  <c r="J268" i="22"/>
  <c r="H272" i="24"/>
  <c r="U131" i="18"/>
  <c r="O131" i="18"/>
  <c r="T131" i="18"/>
  <c r="O135" i="14"/>
  <c r="H135" i="24"/>
  <c r="J147" i="22"/>
  <c r="T179" i="18"/>
  <c r="U179" i="18"/>
  <c r="O179" i="18"/>
  <c r="O231" i="14"/>
  <c r="K231" i="14" s="1"/>
  <c r="H231" i="24"/>
  <c r="J235" i="22"/>
  <c r="T279" i="18"/>
  <c r="U279" i="18"/>
  <c r="O279" i="18"/>
  <c r="AH12" i="25"/>
  <c r="X12" i="25" s="1"/>
  <c r="AC12" i="24"/>
  <c r="AH12" i="14"/>
  <c r="AH12" i="8"/>
  <c r="X12" i="8" s="1"/>
  <c r="AH12" i="17"/>
  <c r="K28" i="25"/>
  <c r="L28" i="25"/>
  <c r="AH44" i="8"/>
  <c r="X44" i="8" s="1"/>
  <c r="AH44" i="25"/>
  <c r="X44" i="25" s="1"/>
  <c r="AC44" i="24"/>
  <c r="AH44" i="14"/>
  <c r="AH44" i="17"/>
  <c r="L44" i="25"/>
  <c r="K44" i="25"/>
  <c r="N77" i="18"/>
  <c r="N77" i="8"/>
  <c r="M77" i="8" s="1"/>
  <c r="K92" i="17"/>
  <c r="L92" i="17"/>
  <c r="K92" i="25"/>
  <c r="L92" i="25"/>
  <c r="K100" i="8"/>
  <c r="L100" i="8"/>
  <c r="K128" i="17"/>
  <c r="L128" i="17"/>
  <c r="L128" i="8"/>
  <c r="K128" i="8"/>
  <c r="L128" i="25"/>
  <c r="K128" i="25"/>
  <c r="L160" i="17"/>
  <c r="K160" i="17"/>
  <c r="K160" i="8"/>
  <c r="L160" i="8"/>
  <c r="K160" i="25"/>
  <c r="L160" i="25"/>
  <c r="L176" i="17"/>
  <c r="K176" i="17"/>
  <c r="K176" i="8"/>
  <c r="L176" i="8"/>
  <c r="K176" i="25"/>
  <c r="L176" i="25"/>
  <c r="L224" i="17"/>
  <c r="K224" i="17"/>
  <c r="K224" i="8"/>
  <c r="L224" i="8"/>
  <c r="K224" i="25"/>
  <c r="L224" i="25"/>
  <c r="L236" i="8"/>
  <c r="K236" i="8"/>
  <c r="K276" i="17"/>
  <c r="L276" i="17"/>
  <c r="L276" i="8"/>
  <c r="K276" i="8"/>
  <c r="K276" i="25"/>
  <c r="L276" i="25"/>
  <c r="O14" i="14"/>
  <c r="I31" i="14"/>
  <c r="O54" i="14"/>
  <c r="U58" i="18"/>
  <c r="O58" i="18"/>
  <c r="H58" i="24"/>
  <c r="S75" i="18"/>
  <c r="M75" i="18"/>
  <c r="T75" i="18"/>
  <c r="I79" i="14"/>
  <c r="H102" i="24"/>
  <c r="O134" i="14"/>
  <c r="K134" i="14" s="1"/>
  <c r="U146" i="18"/>
  <c r="O146" i="18"/>
  <c r="T146" i="18"/>
  <c r="J146" i="22"/>
  <c r="J154" i="22"/>
  <c r="O214" i="14"/>
  <c r="T278" i="18"/>
  <c r="U278" i="18"/>
  <c r="O278" i="18"/>
  <c r="J278" i="22"/>
  <c r="H282" i="24"/>
  <c r="K9" i="25"/>
  <c r="L9" i="25"/>
  <c r="N14" i="18"/>
  <c r="N14" i="8"/>
  <c r="M14" i="8" s="1"/>
  <c r="J18" i="17"/>
  <c r="K18" i="17"/>
  <c r="AH21" i="25"/>
  <c r="X21" i="25" s="1"/>
  <c r="AH21" i="14"/>
  <c r="AC21" i="24"/>
  <c r="AH21" i="8"/>
  <c r="X21" i="8" s="1"/>
  <c r="AH21" i="17"/>
  <c r="K25" i="25"/>
  <c r="L25" i="25"/>
  <c r="K29" i="25"/>
  <c r="L29" i="25"/>
  <c r="N34" i="18"/>
  <c r="N34" i="8"/>
  <c r="M34" i="8" s="1"/>
  <c r="K38" i="17"/>
  <c r="J38" i="17"/>
  <c r="AH41" i="8"/>
  <c r="X41" i="8" s="1"/>
  <c r="AH41" i="25"/>
  <c r="X41" i="25" s="1"/>
  <c r="AH41" i="14"/>
  <c r="AC41" i="24"/>
  <c r="AH41" i="17"/>
  <c r="L41" i="25"/>
  <c r="K41" i="25"/>
  <c r="K50" i="17"/>
  <c r="J50" i="17"/>
  <c r="N50" i="18"/>
  <c r="N50" i="8"/>
  <c r="M50" i="8" s="1"/>
  <c r="AH57" i="8"/>
  <c r="X57" i="8" s="1"/>
  <c r="AH151" i="25"/>
  <c r="X151" i="25" s="1"/>
  <c r="AH57" i="25"/>
  <c r="X57" i="25" s="1"/>
  <c r="AC151" i="24"/>
  <c r="AC57" i="24"/>
  <c r="AH151" i="14"/>
  <c r="AH57" i="14"/>
  <c r="AH151" i="8"/>
  <c r="X151" i="8" s="1"/>
  <c r="AH57" i="17"/>
  <c r="AH151" i="17"/>
  <c r="K151" i="25"/>
  <c r="L151" i="25"/>
  <c r="AH61" i="8"/>
  <c r="X61" i="8" s="1"/>
  <c r="AH61" i="25"/>
  <c r="X61" i="25" s="1"/>
  <c r="AH61" i="14"/>
  <c r="AC61" i="24"/>
  <c r="AH61" i="17"/>
  <c r="K61" i="25"/>
  <c r="L61" i="25"/>
  <c r="J70" i="17"/>
  <c r="K70" i="17"/>
  <c r="N70" i="18"/>
  <c r="N70" i="8"/>
  <c r="M70" i="8" s="1"/>
  <c r="AH77" i="25"/>
  <c r="X77" i="25" s="1"/>
  <c r="AC77" i="24"/>
  <c r="AH77" i="14"/>
  <c r="AH77" i="8"/>
  <c r="X77" i="8" s="1"/>
  <c r="AH77" i="17"/>
  <c r="L81" i="25"/>
  <c r="K81" i="25"/>
  <c r="K173" i="17"/>
  <c r="L173" i="17"/>
  <c r="K173" i="8"/>
  <c r="L173" i="8"/>
  <c r="K173" i="25"/>
  <c r="L173" i="25"/>
  <c r="AH105" i="25"/>
  <c r="X105" i="25" s="1"/>
  <c r="AC105" i="24"/>
  <c r="AH105" i="14"/>
  <c r="AH105" i="8"/>
  <c r="X105" i="8" s="1"/>
  <c r="AH105" i="17"/>
  <c r="L109" i="8"/>
  <c r="K109" i="8"/>
  <c r="AH113" i="25"/>
  <c r="X113" i="25" s="1"/>
  <c r="AC113" i="24"/>
  <c r="AH113" i="14"/>
  <c r="AH113" i="8"/>
  <c r="X113" i="8" s="1"/>
  <c r="AH113" i="17"/>
  <c r="L117" i="8"/>
  <c r="K117" i="8"/>
  <c r="AH121" i="25"/>
  <c r="X121" i="25" s="1"/>
  <c r="AC121" i="24"/>
  <c r="AH121" i="14"/>
  <c r="AH121" i="8"/>
  <c r="X121" i="8" s="1"/>
  <c r="AH121" i="17"/>
  <c r="AH129" i="25"/>
  <c r="X129" i="25" s="1"/>
  <c r="AC129" i="24"/>
  <c r="AH129" i="14"/>
  <c r="AH129" i="8"/>
  <c r="X129" i="8" s="1"/>
  <c r="AH129" i="17"/>
  <c r="AH137" i="25"/>
  <c r="X137" i="25" s="1"/>
  <c r="AC137" i="24"/>
  <c r="AH137" i="14"/>
  <c r="AH137" i="8"/>
  <c r="X137" i="8" s="1"/>
  <c r="AH137" i="17"/>
  <c r="L137" i="8"/>
  <c r="K137" i="8"/>
  <c r="AH141" i="25"/>
  <c r="X141" i="25" s="1"/>
  <c r="AC141" i="24"/>
  <c r="AH141" i="14"/>
  <c r="AH141" i="8"/>
  <c r="X141" i="8" s="1"/>
  <c r="AH141" i="17"/>
  <c r="K141" i="8"/>
  <c r="L141" i="8"/>
  <c r="AH149" i="25"/>
  <c r="X149" i="25" s="1"/>
  <c r="AC149" i="24"/>
  <c r="AH149" i="14"/>
  <c r="AH149" i="8"/>
  <c r="X149" i="8" s="1"/>
  <c r="AH149" i="17"/>
  <c r="L161" i="8"/>
  <c r="K161" i="8"/>
  <c r="AH165" i="25"/>
  <c r="X165" i="25" s="1"/>
  <c r="AC165" i="24"/>
  <c r="AH165" i="14"/>
  <c r="AH165" i="8"/>
  <c r="X165" i="8" s="1"/>
  <c r="AH165" i="17"/>
  <c r="AH177" i="25"/>
  <c r="X177" i="25" s="1"/>
  <c r="AC177" i="24"/>
  <c r="AH177" i="14"/>
  <c r="AH177" i="8"/>
  <c r="X177" i="8" s="1"/>
  <c r="AH177" i="17"/>
  <c r="K177" i="8"/>
  <c r="L177" i="8"/>
  <c r="AH189" i="25"/>
  <c r="X189" i="25" s="1"/>
  <c r="AC189" i="24"/>
  <c r="AH189" i="14"/>
  <c r="AH189" i="8"/>
  <c r="X189" i="8" s="1"/>
  <c r="AH189" i="17"/>
  <c r="AH197" i="25"/>
  <c r="X197" i="25" s="1"/>
  <c r="AC197" i="24"/>
  <c r="AH197" i="14"/>
  <c r="AH197" i="8"/>
  <c r="X197" i="8" s="1"/>
  <c r="AH197" i="17"/>
  <c r="L197" i="8"/>
  <c r="K197" i="8"/>
  <c r="AH205" i="25"/>
  <c r="X205" i="25" s="1"/>
  <c r="AC205" i="24"/>
  <c r="AH205" i="14"/>
  <c r="AH205" i="8"/>
  <c r="X205" i="8" s="1"/>
  <c r="AH205" i="17"/>
  <c r="L205" i="8"/>
  <c r="K205" i="8"/>
  <c r="AH213" i="25"/>
  <c r="X213" i="25" s="1"/>
  <c r="AC213" i="24"/>
  <c r="AH213" i="14"/>
  <c r="AH213" i="8"/>
  <c r="X213" i="8" s="1"/>
  <c r="AH213" i="17"/>
  <c r="K213" i="8"/>
  <c r="L213" i="8"/>
  <c r="AH221" i="25"/>
  <c r="X221" i="25" s="1"/>
  <c r="AC221" i="24"/>
  <c r="AH221" i="14"/>
  <c r="AH221" i="8"/>
  <c r="X221" i="8" s="1"/>
  <c r="AH221" i="17"/>
  <c r="L221" i="8"/>
  <c r="K221" i="8"/>
  <c r="AH229" i="25"/>
  <c r="X229" i="25" s="1"/>
  <c r="AC229" i="24"/>
  <c r="AH229" i="14"/>
  <c r="AH229" i="8"/>
  <c r="X229" i="8" s="1"/>
  <c r="AH229" i="17"/>
  <c r="L233" i="8"/>
  <c r="K233" i="8"/>
  <c r="AH237" i="25"/>
  <c r="X237" i="25" s="1"/>
  <c r="AC237" i="24"/>
  <c r="AH237" i="14"/>
  <c r="AH237" i="8"/>
  <c r="X237" i="8" s="1"/>
  <c r="AH237" i="17"/>
  <c r="AH245" i="25"/>
  <c r="X245" i="25" s="1"/>
  <c r="AC245" i="24"/>
  <c r="AH245" i="14"/>
  <c r="AH245" i="8"/>
  <c r="X245" i="8" s="1"/>
  <c r="AH245" i="17"/>
  <c r="AH253" i="25"/>
  <c r="X253" i="25" s="1"/>
  <c r="AC253" i="24"/>
  <c r="AH253" i="14"/>
  <c r="AH253" i="8"/>
  <c r="X253" i="8" s="1"/>
  <c r="AH253" i="17"/>
  <c r="AH261" i="25"/>
  <c r="X261" i="25" s="1"/>
  <c r="AC261" i="24"/>
  <c r="AH261" i="14"/>
  <c r="AH261" i="8"/>
  <c r="X261" i="8" s="1"/>
  <c r="AH261" i="17"/>
  <c r="AH269" i="25"/>
  <c r="X269" i="25" s="1"/>
  <c r="AC269" i="24"/>
  <c r="AH269" i="14"/>
  <c r="AH269" i="8"/>
  <c r="X269" i="8" s="1"/>
  <c r="AH269" i="17"/>
  <c r="AH277" i="25"/>
  <c r="X277" i="25" s="1"/>
  <c r="AC277" i="24"/>
  <c r="AH277" i="14"/>
  <c r="AH277" i="8"/>
  <c r="X277" i="8" s="1"/>
  <c r="AH277" i="17"/>
  <c r="AH285" i="25"/>
  <c r="X285" i="25" s="1"/>
  <c r="AC285" i="24"/>
  <c r="AH285" i="14"/>
  <c r="AH285" i="8"/>
  <c r="X285" i="8" s="1"/>
  <c r="AH285" i="17"/>
  <c r="T8" i="18"/>
  <c r="S8" i="18"/>
  <c r="M8" i="18"/>
  <c r="U11" i="18"/>
  <c r="O11" i="18"/>
  <c r="J11" i="22"/>
  <c r="M16" i="18"/>
  <c r="S16" i="18"/>
  <c r="T16" i="18"/>
  <c r="U19" i="18"/>
  <c r="O19" i="18"/>
  <c r="H19" i="24"/>
  <c r="S24" i="18"/>
  <c r="T24" i="18"/>
  <c r="M24" i="18"/>
  <c r="U27" i="18"/>
  <c r="O27" i="18"/>
  <c r="H27" i="24"/>
  <c r="J31" i="22"/>
  <c r="S32" i="18"/>
  <c r="M32" i="18"/>
  <c r="T32" i="18"/>
  <c r="O35" i="14"/>
  <c r="J35" i="14" s="1"/>
  <c r="H35" i="24"/>
  <c r="S40" i="18"/>
  <c r="T40" i="18"/>
  <c r="M40" i="18"/>
  <c r="U43" i="18"/>
  <c r="O43" i="18"/>
  <c r="H43" i="24"/>
  <c r="S48" i="18"/>
  <c r="T48" i="18"/>
  <c r="M48" i="18"/>
  <c r="U51" i="18"/>
  <c r="O51" i="18"/>
  <c r="K51" i="18" s="1"/>
  <c r="J51" i="22"/>
  <c r="S56" i="18"/>
  <c r="M56" i="18"/>
  <c r="T56" i="18"/>
  <c r="U59" i="18"/>
  <c r="O59" i="18"/>
  <c r="H59" i="24"/>
  <c r="S64" i="18"/>
  <c r="M64" i="18"/>
  <c r="T64" i="18"/>
  <c r="U67" i="18"/>
  <c r="O67" i="18"/>
  <c r="J67" i="22"/>
  <c r="J71" i="22"/>
  <c r="S72" i="18"/>
  <c r="M72" i="18"/>
  <c r="T72" i="18"/>
  <c r="U75" i="18"/>
  <c r="O75" i="18"/>
  <c r="H75" i="24"/>
  <c r="M80" i="18"/>
  <c r="S80" i="18"/>
  <c r="T80" i="18"/>
  <c r="O83" i="18"/>
  <c r="U83" i="18"/>
  <c r="J83" i="22"/>
  <c r="J91" i="22"/>
  <c r="U95" i="18"/>
  <c r="O95" i="18"/>
  <c r="T95" i="18"/>
  <c r="U174" i="18"/>
  <c r="T174" i="18"/>
  <c r="O174" i="18"/>
  <c r="H99" i="24"/>
  <c r="J103" i="22"/>
  <c r="T107" i="18"/>
  <c r="O107" i="18"/>
  <c r="U107" i="18"/>
  <c r="O111" i="14"/>
  <c r="K111" i="14" s="1"/>
  <c r="H111" i="24"/>
  <c r="H115" i="24"/>
  <c r="H119" i="24"/>
  <c r="T123" i="18"/>
  <c r="O123" i="18"/>
  <c r="U123" i="18"/>
  <c r="O127" i="14"/>
  <c r="K127" i="14" s="1"/>
  <c r="H127" i="24"/>
  <c r="U167" i="18"/>
  <c r="T167" i="18"/>
  <c r="O167" i="18"/>
  <c r="O187" i="14"/>
  <c r="J187" i="22"/>
  <c r="J199" i="22"/>
  <c r="U211" i="18"/>
  <c r="T211" i="18"/>
  <c r="O211" i="18"/>
  <c r="O219" i="14"/>
  <c r="H219" i="24"/>
  <c r="J223" i="22"/>
  <c r="U243" i="18"/>
  <c r="T243" i="18"/>
  <c r="O243" i="18"/>
  <c r="O267" i="14"/>
  <c r="K267" i="14" s="1"/>
  <c r="H267" i="24"/>
  <c r="J271" i="22"/>
  <c r="U283" i="18"/>
  <c r="T283" i="18"/>
  <c r="O283" i="18"/>
  <c r="N9" i="18"/>
  <c r="N9" i="8"/>
  <c r="M9" i="8" s="1"/>
  <c r="K87" i="8"/>
  <c r="L87" i="8"/>
  <c r="AH88" i="25"/>
  <c r="X88" i="25" s="1"/>
  <c r="AH20" i="25"/>
  <c r="X20" i="25" s="1"/>
  <c r="AC88" i="24"/>
  <c r="AC20" i="24"/>
  <c r="AH88" i="14"/>
  <c r="AH20" i="14"/>
  <c r="AH88" i="8"/>
  <c r="X88" i="8" s="1"/>
  <c r="AH20" i="8"/>
  <c r="X20" i="8" s="1"/>
  <c r="AH20" i="17"/>
  <c r="AH88" i="17"/>
  <c r="K21" i="17"/>
  <c r="J21" i="17"/>
  <c r="AH89" i="25"/>
  <c r="X89" i="25" s="1"/>
  <c r="AH24" i="25"/>
  <c r="X24" i="25" s="1"/>
  <c r="AC24" i="24"/>
  <c r="AC89" i="24"/>
  <c r="AH89" i="14"/>
  <c r="AH24" i="14"/>
  <c r="AH89" i="8"/>
  <c r="X89" i="8" s="1"/>
  <c r="AH24" i="8"/>
  <c r="X24" i="8" s="1"/>
  <c r="AH89" i="17"/>
  <c r="AH24" i="17"/>
  <c r="J29" i="17"/>
  <c r="K29" i="17"/>
  <c r="N33" i="18"/>
  <c r="N33" i="8"/>
  <c r="M33" i="8" s="1"/>
  <c r="K45" i="17"/>
  <c r="J45" i="17"/>
  <c r="N45" i="18"/>
  <c r="N45" i="8"/>
  <c r="M45" i="8" s="1"/>
  <c r="N57" i="18"/>
  <c r="N57" i="8"/>
  <c r="M57" i="8" s="1"/>
  <c r="L157" i="8"/>
  <c r="K157" i="8"/>
  <c r="L64" i="25"/>
  <c r="K64" i="25"/>
  <c r="AH108" i="25"/>
  <c r="X108" i="25" s="1"/>
  <c r="AC108" i="24"/>
  <c r="AH108" i="14"/>
  <c r="AH108" i="8"/>
  <c r="X108" i="8" s="1"/>
  <c r="AH108" i="17"/>
  <c r="AH124" i="25"/>
  <c r="X124" i="25" s="1"/>
  <c r="AC124" i="24"/>
  <c r="AH124" i="14"/>
  <c r="AH124" i="8"/>
  <c r="X124" i="8" s="1"/>
  <c r="AH124" i="17"/>
  <c r="L144" i="8"/>
  <c r="K144" i="8"/>
  <c r="AH148" i="25"/>
  <c r="X148" i="25" s="1"/>
  <c r="AC148" i="24"/>
  <c r="AH148" i="14"/>
  <c r="AH148" i="8"/>
  <c r="X148" i="8" s="1"/>
  <c r="AH148" i="17"/>
  <c r="AH168" i="25"/>
  <c r="X168" i="25" s="1"/>
  <c r="AC168" i="24"/>
  <c r="AH168" i="14"/>
  <c r="AH168" i="8"/>
  <c r="X168" i="8" s="1"/>
  <c r="AH168" i="17"/>
  <c r="AH204" i="25"/>
  <c r="X204" i="25" s="1"/>
  <c r="AC204" i="24"/>
  <c r="AH204" i="14"/>
  <c r="AH204" i="8"/>
  <c r="X204" i="8" s="1"/>
  <c r="AH204" i="17"/>
  <c r="AH216" i="25"/>
  <c r="X216" i="25" s="1"/>
  <c r="AC216" i="24"/>
  <c r="AH216" i="14"/>
  <c r="AH216" i="8"/>
  <c r="X216" i="8" s="1"/>
  <c r="AH216" i="17"/>
  <c r="AH228" i="25"/>
  <c r="X228" i="25" s="1"/>
  <c r="AC228" i="24"/>
  <c r="AH228" i="14"/>
  <c r="AH228" i="8"/>
  <c r="X228" i="8" s="1"/>
  <c r="AH228" i="17"/>
  <c r="L232" i="8"/>
  <c r="K232" i="8"/>
  <c r="AH248" i="25"/>
  <c r="X248" i="25" s="1"/>
  <c r="AC248" i="24"/>
  <c r="AH248" i="14"/>
  <c r="AH248" i="8"/>
  <c r="X248" i="8" s="1"/>
  <c r="AH248" i="17"/>
  <c r="I7" i="14"/>
  <c r="J10" i="22"/>
  <c r="S19" i="18"/>
  <c r="M19" i="18"/>
  <c r="T19" i="18"/>
  <c r="I23" i="14"/>
  <c r="J30" i="22"/>
  <c r="S35" i="18"/>
  <c r="M35" i="18"/>
  <c r="T35" i="18"/>
  <c r="U46" i="18"/>
  <c r="O46" i="18"/>
  <c r="H46" i="24"/>
  <c r="O62" i="14"/>
  <c r="I67" i="14"/>
  <c r="J70" i="22"/>
  <c r="O82" i="14"/>
  <c r="K82" i="14" s="1"/>
  <c r="U86" i="18"/>
  <c r="O86" i="18"/>
  <c r="H86" i="24"/>
  <c r="H94" i="24"/>
  <c r="O110" i="14"/>
  <c r="K110" i="14" s="1"/>
  <c r="U114" i="18"/>
  <c r="T114" i="18"/>
  <c r="O114" i="18"/>
  <c r="H114" i="24"/>
  <c r="J122" i="22"/>
  <c r="T192" i="18"/>
  <c r="U192" i="18"/>
  <c r="O192" i="18"/>
  <c r="J192" i="22"/>
  <c r="T150" i="18"/>
  <c r="O150" i="18"/>
  <c r="U150" i="18"/>
  <c r="H150" i="24"/>
  <c r="O158" i="14"/>
  <c r="J158" i="22"/>
  <c r="O162" i="14"/>
  <c r="K162" i="14" s="1"/>
  <c r="U166" i="18"/>
  <c r="O166" i="18"/>
  <c r="T166" i="18"/>
  <c r="J178" i="22"/>
  <c r="O186" i="14"/>
  <c r="U190" i="18"/>
  <c r="O190" i="18"/>
  <c r="T190" i="18"/>
  <c r="J190" i="22"/>
  <c r="H198" i="24"/>
  <c r="O202" i="14"/>
  <c r="K202" i="14" s="1"/>
  <c r="U206" i="18"/>
  <c r="T206" i="18"/>
  <c r="O206" i="18"/>
  <c r="J206" i="22"/>
  <c r="J210" i="22"/>
  <c r="O222" i="14"/>
  <c r="K222" i="14" s="1"/>
  <c r="U226" i="18"/>
  <c r="T226" i="18"/>
  <c r="O226" i="18"/>
  <c r="H226" i="24"/>
  <c r="J230" i="22"/>
  <c r="O246" i="14"/>
  <c r="U262" i="18"/>
  <c r="O262" i="18"/>
  <c r="T262" i="18"/>
  <c r="J262" i="22"/>
  <c r="AQ275" i="18"/>
  <c r="AG275" i="18" s="1"/>
  <c r="AA275" i="18" s="1"/>
  <c r="AI275" i="14"/>
  <c r="W275" i="14" s="1"/>
  <c r="R275" i="14" s="1"/>
  <c r="AD275" i="24"/>
  <c r="R275" i="24" s="1"/>
  <c r="AQ73" i="18"/>
  <c r="AG73" i="18" s="1"/>
  <c r="AI73" i="14"/>
  <c r="W73" i="14" s="1"/>
  <c r="R73" i="14" s="1"/>
  <c r="AD73" i="24"/>
  <c r="R73" i="24" s="1"/>
  <c r="M73" i="24" s="1"/>
  <c r="AQ137" i="18"/>
  <c r="AG137" i="18" s="1"/>
  <c r="AI137" i="14"/>
  <c r="W137" i="14" s="1"/>
  <c r="R137" i="14" s="1"/>
  <c r="AD137" i="24"/>
  <c r="R137" i="24" s="1"/>
  <c r="M137" i="24" s="1"/>
  <c r="AQ201" i="18"/>
  <c r="AG201" i="18" s="1"/>
  <c r="AI201" i="14"/>
  <c r="W201" i="14" s="1"/>
  <c r="R201" i="14" s="1"/>
  <c r="AD201" i="24"/>
  <c r="R201" i="24" s="1"/>
  <c r="M201" i="24" s="1"/>
  <c r="AQ267" i="18"/>
  <c r="AG267" i="18" s="1"/>
  <c r="AA267" i="18" s="1"/>
  <c r="AI267" i="14"/>
  <c r="W267" i="14" s="1"/>
  <c r="R267" i="14" s="1"/>
  <c r="AD267" i="24"/>
  <c r="R267" i="24" s="1"/>
  <c r="AQ182" i="18"/>
  <c r="AG182" i="18" s="1"/>
  <c r="AI182" i="14"/>
  <c r="W182" i="14" s="1"/>
  <c r="R182" i="14" s="1"/>
  <c r="AD182" i="24"/>
  <c r="R182" i="24" s="1"/>
  <c r="M182" i="24" s="1"/>
  <c r="AQ76" i="18"/>
  <c r="AG76" i="18" s="1"/>
  <c r="AI76" i="14"/>
  <c r="W76" i="14" s="1"/>
  <c r="R76" i="14" s="1"/>
  <c r="AD76" i="24"/>
  <c r="R76" i="24" s="1"/>
  <c r="M76" i="24" s="1"/>
  <c r="AQ50" i="18"/>
  <c r="AG50" i="18" s="1"/>
  <c r="AI50" i="14"/>
  <c r="W50" i="14" s="1"/>
  <c r="R50" i="14" s="1"/>
  <c r="AD50" i="24"/>
  <c r="R50" i="24" s="1"/>
  <c r="M50" i="24" s="1"/>
  <c r="AQ112" i="18"/>
  <c r="AG112" i="18" s="1"/>
  <c r="AI112" i="14"/>
  <c r="W112" i="14" s="1"/>
  <c r="R112" i="14" s="1"/>
  <c r="AD112" i="24"/>
  <c r="R112" i="24" s="1"/>
  <c r="M112" i="24" s="1"/>
  <c r="AQ108" i="18"/>
  <c r="AG108" i="18" s="1"/>
  <c r="AI108" i="14"/>
  <c r="W108" i="14" s="1"/>
  <c r="R108" i="14" s="1"/>
  <c r="AD108" i="24"/>
  <c r="R108" i="24" s="1"/>
  <c r="M108" i="24" s="1"/>
  <c r="AI15" i="14"/>
  <c r="W15" i="14" s="1"/>
  <c r="R15" i="14" s="1"/>
  <c r="AQ15" i="18"/>
  <c r="AG15" i="18" s="1"/>
  <c r="AD15" i="24"/>
  <c r="R15" i="24" s="1"/>
  <c r="M15" i="24" s="1"/>
  <c r="AQ127" i="18"/>
  <c r="AG127" i="18" s="1"/>
  <c r="AI127" i="14"/>
  <c r="W127" i="14" s="1"/>
  <c r="R127" i="14" s="1"/>
  <c r="AD127" i="24"/>
  <c r="R127" i="24" s="1"/>
  <c r="M127" i="24" s="1"/>
  <c r="AQ154" i="18"/>
  <c r="AG154" i="18" s="1"/>
  <c r="AI154" i="14"/>
  <c r="W154" i="14" s="1"/>
  <c r="R154" i="14" s="1"/>
  <c r="AD154" i="24"/>
  <c r="R154" i="24" s="1"/>
  <c r="M154" i="24" s="1"/>
  <c r="AQ189" i="18"/>
  <c r="AG189" i="18" s="1"/>
  <c r="AI189" i="14"/>
  <c r="W189" i="14" s="1"/>
  <c r="R189" i="14" s="1"/>
  <c r="AD189" i="24"/>
  <c r="R189" i="24" s="1"/>
  <c r="M189" i="24" s="1"/>
  <c r="J12" i="17"/>
  <c r="K12" i="17"/>
  <c r="AH23" i="25"/>
  <c r="X23" i="25" s="1"/>
  <c r="AC23" i="24"/>
  <c r="AH23" i="14"/>
  <c r="AH23" i="8"/>
  <c r="X23" i="8" s="1"/>
  <c r="AH23" i="17"/>
  <c r="AH27" i="25"/>
  <c r="X27" i="25" s="1"/>
  <c r="AC27" i="24"/>
  <c r="AH27" i="14"/>
  <c r="AH27" i="8"/>
  <c r="X27" i="8" s="1"/>
  <c r="AH27" i="17"/>
  <c r="L43" i="25"/>
  <c r="K43" i="25"/>
  <c r="AH59" i="8"/>
  <c r="X59" i="8" s="1"/>
  <c r="AH59" i="25"/>
  <c r="X59" i="25" s="1"/>
  <c r="AH59" i="14"/>
  <c r="AC59" i="24"/>
  <c r="AH59" i="17"/>
  <c r="J72" i="17"/>
  <c r="K72" i="17"/>
  <c r="AH79" i="25"/>
  <c r="X79" i="25" s="1"/>
  <c r="AC79" i="24"/>
  <c r="AH79" i="14"/>
  <c r="AH79" i="8"/>
  <c r="X79" i="8" s="1"/>
  <c r="AH79" i="17"/>
  <c r="K83" i="17"/>
  <c r="L83" i="17"/>
  <c r="K103" i="8"/>
  <c r="L103" i="8"/>
  <c r="AH107" i="25"/>
  <c r="X107" i="25" s="1"/>
  <c r="AC107" i="24"/>
  <c r="AH107" i="14"/>
  <c r="AH107" i="8"/>
  <c r="X107" i="8" s="1"/>
  <c r="AH107" i="17"/>
  <c r="AH115" i="25"/>
  <c r="X115" i="25" s="1"/>
  <c r="AC115" i="24"/>
  <c r="AH115" i="14"/>
  <c r="AH115" i="8"/>
  <c r="X115" i="8" s="1"/>
  <c r="AH115" i="17"/>
  <c r="L119" i="8"/>
  <c r="K119" i="8"/>
  <c r="AH131" i="25"/>
  <c r="X131" i="25" s="1"/>
  <c r="AC131" i="24"/>
  <c r="AH131" i="14"/>
  <c r="AH131" i="8"/>
  <c r="X131" i="8" s="1"/>
  <c r="AH131" i="17"/>
  <c r="AH139" i="25"/>
  <c r="X139" i="25" s="1"/>
  <c r="AC139" i="24"/>
  <c r="AH139" i="14"/>
  <c r="AH139" i="8"/>
  <c r="X139" i="8" s="1"/>
  <c r="AH139" i="17"/>
  <c r="AH147" i="25"/>
  <c r="X147" i="25" s="1"/>
  <c r="AC147" i="24"/>
  <c r="AH147" i="14"/>
  <c r="AH147" i="8"/>
  <c r="X147" i="8" s="1"/>
  <c r="AH147" i="17"/>
  <c r="L155" i="8"/>
  <c r="K155" i="8"/>
  <c r="L187" i="17"/>
  <c r="K187" i="17"/>
  <c r="K203" i="17"/>
  <c r="L203" i="17"/>
  <c r="K211" i="25"/>
  <c r="L211" i="25"/>
  <c r="L227" i="25"/>
  <c r="K227" i="25"/>
  <c r="L235" i="25"/>
  <c r="K235" i="25"/>
  <c r="L251" i="17"/>
  <c r="K251" i="17"/>
  <c r="K259" i="25"/>
  <c r="L259" i="25"/>
  <c r="U13" i="18"/>
  <c r="O13" i="18"/>
  <c r="K13" i="18" s="1"/>
  <c r="U21" i="18"/>
  <c r="O21" i="18"/>
  <c r="K21" i="18" s="1"/>
  <c r="I30" i="14"/>
  <c r="U45" i="18"/>
  <c r="O45" i="18"/>
  <c r="U53" i="18"/>
  <c r="O53" i="18"/>
  <c r="U151" i="18"/>
  <c r="T151" i="18"/>
  <c r="O151" i="18"/>
  <c r="O61" i="14"/>
  <c r="J61" i="14" s="1"/>
  <c r="S66" i="18"/>
  <c r="M66" i="18"/>
  <c r="T66" i="18"/>
  <c r="O77" i="14"/>
  <c r="K77" i="14" s="1"/>
  <c r="H85" i="24"/>
  <c r="U109" i="18"/>
  <c r="O109" i="18"/>
  <c r="T109" i="18"/>
  <c r="H129" i="24"/>
  <c r="U141" i="18"/>
  <c r="O141" i="18"/>
  <c r="T141" i="18"/>
  <c r="H177" i="24"/>
  <c r="J193" i="22"/>
  <c r="O205" i="14"/>
  <c r="H209" i="24"/>
  <c r="H221" i="24"/>
  <c r="U233" i="18"/>
  <c r="O233" i="18"/>
  <c r="T233" i="18"/>
  <c r="O249" i="18"/>
  <c r="T249" i="18"/>
  <c r="U249" i="18"/>
  <c r="J257" i="22"/>
  <c r="H269" i="24"/>
  <c r="O281" i="18"/>
  <c r="T281" i="18"/>
  <c r="U281" i="18"/>
  <c r="I77" i="14"/>
  <c r="U96" i="18"/>
  <c r="T96" i="18"/>
  <c r="O96" i="18"/>
  <c r="J112" i="22"/>
  <c r="H160" i="24"/>
  <c r="O184" i="14"/>
  <c r="K184" i="14" s="1"/>
  <c r="O208" i="14"/>
  <c r="J228" i="22"/>
  <c r="H264" i="24"/>
  <c r="J159" i="22"/>
  <c r="O175" i="14"/>
  <c r="H255" i="24"/>
  <c r="AQ33" i="18"/>
  <c r="AG33" i="18" s="1"/>
  <c r="AI33" i="14"/>
  <c r="W33" i="14" s="1"/>
  <c r="R33" i="14" s="1"/>
  <c r="AD33" i="24"/>
  <c r="R33" i="24" s="1"/>
  <c r="M33" i="24" s="1"/>
  <c r="AQ49" i="18"/>
  <c r="AG49" i="18" s="1"/>
  <c r="AI49" i="14"/>
  <c r="W49" i="14" s="1"/>
  <c r="R49" i="14" s="1"/>
  <c r="AD49" i="24"/>
  <c r="R49" i="24" s="1"/>
  <c r="M49" i="24" s="1"/>
  <c r="AQ81" i="18"/>
  <c r="AG81" i="18" s="1"/>
  <c r="AI81" i="14"/>
  <c r="W81" i="14" s="1"/>
  <c r="R81" i="14" s="1"/>
  <c r="AD81" i="24"/>
  <c r="R81" i="24" s="1"/>
  <c r="M81" i="24" s="1"/>
  <c r="AQ113" i="18"/>
  <c r="AG113" i="18" s="1"/>
  <c r="AI113" i="14"/>
  <c r="W113" i="14" s="1"/>
  <c r="R113" i="14" s="1"/>
  <c r="AD113" i="24"/>
  <c r="R113" i="24" s="1"/>
  <c r="M113" i="24" s="1"/>
  <c r="AQ145" i="18"/>
  <c r="AG145" i="18" s="1"/>
  <c r="AI145" i="14"/>
  <c r="W145" i="14" s="1"/>
  <c r="R145" i="14" s="1"/>
  <c r="AD145" i="24"/>
  <c r="R145" i="24" s="1"/>
  <c r="M145" i="24" s="1"/>
  <c r="AQ177" i="18"/>
  <c r="AG177" i="18" s="1"/>
  <c r="AI177" i="14"/>
  <c r="W177" i="14" s="1"/>
  <c r="R177" i="14" s="1"/>
  <c r="AD177" i="24"/>
  <c r="R177" i="24" s="1"/>
  <c r="M177" i="24" s="1"/>
  <c r="AQ225" i="18"/>
  <c r="AG225" i="18" s="1"/>
  <c r="AI225" i="14"/>
  <c r="W225" i="14" s="1"/>
  <c r="R225" i="14" s="1"/>
  <c r="AD225" i="24"/>
  <c r="R225" i="24" s="1"/>
  <c r="M225" i="24" s="1"/>
  <c r="AQ256" i="18"/>
  <c r="AG256" i="18" s="1"/>
  <c r="AA256" i="18" s="1"/>
  <c r="AI256" i="14"/>
  <c r="W256" i="14" s="1"/>
  <c r="R256" i="14" s="1"/>
  <c r="AD256" i="24"/>
  <c r="R256" i="24" s="1"/>
  <c r="AQ276" i="18"/>
  <c r="AG276" i="18" s="1"/>
  <c r="AA276" i="18" s="1"/>
  <c r="AI276" i="14"/>
  <c r="W276" i="14" s="1"/>
  <c r="R276" i="14" s="1"/>
  <c r="AD276" i="24"/>
  <c r="R276" i="24" s="1"/>
  <c r="AQ42" i="18"/>
  <c r="AG42" i="18" s="1"/>
  <c r="AI42" i="14"/>
  <c r="W42" i="14" s="1"/>
  <c r="R42" i="14" s="1"/>
  <c r="AD42" i="24"/>
  <c r="R42" i="24" s="1"/>
  <c r="M42" i="24" s="1"/>
  <c r="AQ206" i="18"/>
  <c r="AG206" i="18" s="1"/>
  <c r="AI206" i="14"/>
  <c r="W206" i="14" s="1"/>
  <c r="R206" i="14" s="1"/>
  <c r="AD206" i="24"/>
  <c r="R206" i="24" s="1"/>
  <c r="M206" i="24" s="1"/>
  <c r="AQ280" i="18"/>
  <c r="AG280" i="18" s="1"/>
  <c r="AA280" i="18" s="1"/>
  <c r="AI280" i="14"/>
  <c r="W280" i="14" s="1"/>
  <c r="R280" i="14" s="1"/>
  <c r="AD280" i="24"/>
  <c r="R280" i="24" s="1"/>
  <c r="AQ181" i="18"/>
  <c r="AG181" i="18" s="1"/>
  <c r="AI181" i="14"/>
  <c r="W181" i="14" s="1"/>
  <c r="R181" i="14" s="1"/>
  <c r="AQ158" i="18"/>
  <c r="AG158" i="18" s="1"/>
  <c r="AI158" i="14"/>
  <c r="W158" i="14" s="1"/>
  <c r="R158" i="14" s="1"/>
  <c r="AD181" i="24"/>
  <c r="R181" i="24" s="1"/>
  <c r="M181" i="24" s="1"/>
  <c r="AD158" i="24"/>
  <c r="R158" i="24" s="1"/>
  <c r="M158" i="24" s="1"/>
  <c r="AQ58" i="18"/>
  <c r="AG58" i="18" s="1"/>
  <c r="AI58" i="14"/>
  <c r="W58" i="14" s="1"/>
  <c r="R58" i="14" s="1"/>
  <c r="AD58" i="24"/>
  <c r="R58" i="24" s="1"/>
  <c r="M58" i="24" s="1"/>
  <c r="AQ124" i="18"/>
  <c r="AG124" i="18" s="1"/>
  <c r="AI124" i="14"/>
  <c r="W124" i="14" s="1"/>
  <c r="R124" i="14" s="1"/>
  <c r="AD124" i="24"/>
  <c r="R124" i="24" s="1"/>
  <c r="M124" i="24" s="1"/>
  <c r="AQ100" i="18"/>
  <c r="AG100" i="18" s="1"/>
  <c r="AI100" i="14"/>
  <c r="W100" i="14" s="1"/>
  <c r="R100" i="14" s="1"/>
  <c r="AD100" i="24"/>
  <c r="R100" i="24" s="1"/>
  <c r="M100" i="24" s="1"/>
  <c r="AQ160" i="18"/>
  <c r="AG160" i="18" s="1"/>
  <c r="AI160" i="14"/>
  <c r="W160" i="14" s="1"/>
  <c r="R160" i="14" s="1"/>
  <c r="AD160" i="24"/>
  <c r="R160" i="24" s="1"/>
  <c r="M160" i="24" s="1"/>
  <c r="AQ66" i="18"/>
  <c r="AG66" i="18" s="1"/>
  <c r="AI66" i="14"/>
  <c r="W66" i="14" s="1"/>
  <c r="R66" i="14" s="1"/>
  <c r="AD66" i="24"/>
  <c r="R66" i="24" s="1"/>
  <c r="M66" i="24" s="1"/>
  <c r="AQ184" i="18"/>
  <c r="AG184" i="18" s="1"/>
  <c r="AI184" i="14"/>
  <c r="W184" i="14" s="1"/>
  <c r="R184" i="14" s="1"/>
  <c r="AD184" i="24"/>
  <c r="R184" i="24" s="1"/>
  <c r="M184" i="24" s="1"/>
  <c r="AQ211" i="18"/>
  <c r="AG211" i="18" s="1"/>
  <c r="AI211" i="14"/>
  <c r="W211" i="14" s="1"/>
  <c r="R211" i="14" s="1"/>
  <c r="AD211" i="24"/>
  <c r="R211" i="24" s="1"/>
  <c r="M211" i="24" s="1"/>
  <c r="AQ118" i="18"/>
  <c r="AG118" i="18" s="1"/>
  <c r="AI118" i="14"/>
  <c r="W118" i="14" s="1"/>
  <c r="R118" i="14" s="1"/>
  <c r="AD118" i="24"/>
  <c r="R118" i="24" s="1"/>
  <c r="M118" i="24" s="1"/>
  <c r="AQ171" i="18"/>
  <c r="AG171" i="18" s="1"/>
  <c r="AI171" i="14"/>
  <c r="W171" i="14" s="1"/>
  <c r="R171" i="14" s="1"/>
  <c r="AD171" i="24"/>
  <c r="R171" i="24" s="1"/>
  <c r="M171" i="24" s="1"/>
  <c r="AQ172" i="18"/>
  <c r="AG172" i="18" s="1"/>
  <c r="AI172" i="14"/>
  <c r="W172" i="14" s="1"/>
  <c r="R172" i="14" s="1"/>
  <c r="AD172" i="24"/>
  <c r="R172" i="24" s="1"/>
  <c r="M172" i="24" s="1"/>
  <c r="AQ250" i="18"/>
  <c r="AG250" i="18" s="1"/>
  <c r="AA250" i="18" s="1"/>
  <c r="AI250" i="14"/>
  <c r="W250" i="14" s="1"/>
  <c r="R250" i="14" s="1"/>
  <c r="AD250" i="24"/>
  <c r="R250" i="24" s="1"/>
  <c r="AQ148" i="18"/>
  <c r="AG148" i="18" s="1"/>
  <c r="AI148" i="14"/>
  <c r="W148" i="14" s="1"/>
  <c r="R148" i="14" s="1"/>
  <c r="AD148" i="24"/>
  <c r="R148" i="24" s="1"/>
  <c r="M148" i="24" s="1"/>
  <c r="AQ232" i="18"/>
  <c r="AG232" i="18" s="1"/>
  <c r="AI232" i="14"/>
  <c r="W232" i="14" s="1"/>
  <c r="R232" i="14" s="1"/>
  <c r="AD232" i="24"/>
  <c r="R232" i="24" s="1"/>
  <c r="M232" i="24" s="1"/>
  <c r="AQ16" i="18"/>
  <c r="AG16" i="18" s="1"/>
  <c r="AQ87" i="18"/>
  <c r="AG87" i="18" s="1"/>
  <c r="AI87" i="14"/>
  <c r="W87" i="14" s="1"/>
  <c r="R87" i="14" s="1"/>
  <c r="AI16" i="14"/>
  <c r="W16" i="14" s="1"/>
  <c r="R16" i="14" s="1"/>
  <c r="AD16" i="24"/>
  <c r="R16" i="24" s="1"/>
  <c r="M16" i="24" s="1"/>
  <c r="AD87" i="24"/>
  <c r="R87" i="24" s="1"/>
  <c r="M87" i="24" s="1"/>
  <c r="AQ44" i="18"/>
  <c r="AG44" i="18" s="1"/>
  <c r="AI44" i="14"/>
  <c r="W44" i="14" s="1"/>
  <c r="R44" i="14" s="1"/>
  <c r="AD44" i="24"/>
  <c r="R44" i="24" s="1"/>
  <c r="M44" i="24" s="1"/>
  <c r="AQ111" i="18"/>
  <c r="AG111" i="18" s="1"/>
  <c r="AI111" i="14"/>
  <c r="W111" i="14" s="1"/>
  <c r="R111" i="14" s="1"/>
  <c r="AD111" i="24"/>
  <c r="R111" i="24" s="1"/>
  <c r="M111" i="24" s="1"/>
  <c r="AQ14" i="18"/>
  <c r="AG14" i="18" s="1"/>
  <c r="AI14" i="14"/>
  <c r="W14" i="14" s="1"/>
  <c r="R14" i="14" s="1"/>
  <c r="AD14" i="24"/>
  <c r="R14" i="24" s="1"/>
  <c r="M14" i="24" s="1"/>
  <c r="AQ37" i="18"/>
  <c r="AG37" i="18" s="1"/>
  <c r="AI37" i="14"/>
  <c r="W37" i="14" s="1"/>
  <c r="R37" i="14" s="1"/>
  <c r="AD37" i="24"/>
  <c r="R37" i="24" s="1"/>
  <c r="M37" i="24" s="1"/>
  <c r="AQ271" i="18"/>
  <c r="AG271" i="18" s="1"/>
  <c r="AA271" i="18" s="1"/>
  <c r="AI271" i="14"/>
  <c r="W271" i="14" s="1"/>
  <c r="R271" i="14" s="1"/>
  <c r="AD271" i="24"/>
  <c r="R271" i="24" s="1"/>
  <c r="AQ272" i="18"/>
  <c r="AG272" i="18" s="1"/>
  <c r="AA272" i="18" s="1"/>
  <c r="AI272" i="14"/>
  <c r="W272" i="14" s="1"/>
  <c r="R272" i="14" s="1"/>
  <c r="AD272" i="24"/>
  <c r="R272" i="24" s="1"/>
  <c r="AQ53" i="18"/>
  <c r="AG53" i="18" s="1"/>
  <c r="AI53" i="14"/>
  <c r="W53" i="14" s="1"/>
  <c r="R53" i="14" s="1"/>
  <c r="AD53" i="24"/>
  <c r="R53" i="24" s="1"/>
  <c r="M53" i="24" s="1"/>
  <c r="AQ69" i="18"/>
  <c r="AG69" i="18" s="1"/>
  <c r="AI69" i="14"/>
  <c r="W69" i="14" s="1"/>
  <c r="R69" i="14" s="1"/>
  <c r="AD69" i="24"/>
  <c r="R69" i="24" s="1"/>
  <c r="M69" i="24" s="1"/>
  <c r="AQ85" i="18"/>
  <c r="AG85" i="18" s="1"/>
  <c r="AI85" i="14"/>
  <c r="W85" i="14" s="1"/>
  <c r="R85" i="14" s="1"/>
  <c r="AD85" i="24"/>
  <c r="R85" i="24" s="1"/>
  <c r="M85" i="24" s="1"/>
  <c r="AQ101" i="18"/>
  <c r="AG101" i="18" s="1"/>
  <c r="AI101" i="14"/>
  <c r="W101" i="14" s="1"/>
  <c r="R101" i="14" s="1"/>
  <c r="AD101" i="24"/>
  <c r="R101" i="24" s="1"/>
  <c r="M101" i="24" s="1"/>
  <c r="AQ117" i="18"/>
  <c r="AG117" i="18" s="1"/>
  <c r="AI117" i="14"/>
  <c r="W117" i="14" s="1"/>
  <c r="R117" i="14" s="1"/>
  <c r="AD117" i="24"/>
  <c r="R117" i="24" s="1"/>
  <c r="M117" i="24" s="1"/>
  <c r="AQ133" i="18"/>
  <c r="AG133" i="18" s="1"/>
  <c r="AI133" i="14"/>
  <c r="W133" i="14" s="1"/>
  <c r="R133" i="14" s="1"/>
  <c r="AD133" i="24"/>
  <c r="R133" i="24" s="1"/>
  <c r="M133" i="24" s="1"/>
  <c r="AQ149" i="18"/>
  <c r="AG149" i="18" s="1"/>
  <c r="AI149" i="14"/>
  <c r="W149" i="14" s="1"/>
  <c r="R149" i="14" s="1"/>
  <c r="AD149" i="24"/>
  <c r="R149" i="24" s="1"/>
  <c r="M149" i="24" s="1"/>
  <c r="AQ165" i="18"/>
  <c r="AG165" i="18" s="1"/>
  <c r="AI165" i="14"/>
  <c r="W165" i="14" s="1"/>
  <c r="R165" i="14" s="1"/>
  <c r="AD165" i="24"/>
  <c r="R165" i="24" s="1"/>
  <c r="M165" i="24" s="1"/>
  <c r="AQ213" i="18"/>
  <c r="AG213" i="18" s="1"/>
  <c r="AI213" i="14"/>
  <c r="W213" i="14" s="1"/>
  <c r="R213" i="14" s="1"/>
  <c r="AD213" i="24"/>
  <c r="R213" i="24" s="1"/>
  <c r="M213" i="24" s="1"/>
  <c r="AQ229" i="18"/>
  <c r="AG229" i="18" s="1"/>
  <c r="AI229" i="14"/>
  <c r="W229" i="14" s="1"/>
  <c r="R229" i="14" s="1"/>
  <c r="AD229" i="24"/>
  <c r="R229" i="24" s="1"/>
  <c r="M229" i="24" s="1"/>
  <c r="AQ245" i="18"/>
  <c r="AG245" i="18" s="1"/>
  <c r="AA245" i="18" s="1"/>
  <c r="AI245" i="14"/>
  <c r="W245" i="14" s="1"/>
  <c r="R245" i="14" s="1"/>
  <c r="AD245" i="24"/>
  <c r="R245" i="24" s="1"/>
  <c r="AQ259" i="18"/>
  <c r="AG259" i="18" s="1"/>
  <c r="AA259" i="18" s="1"/>
  <c r="AI259" i="14"/>
  <c r="W259" i="14" s="1"/>
  <c r="R259" i="14" s="1"/>
  <c r="AD259" i="24"/>
  <c r="R259" i="24" s="1"/>
  <c r="AQ249" i="18"/>
  <c r="AG249" i="18" s="1"/>
  <c r="AA249" i="18" s="1"/>
  <c r="AI249" i="14"/>
  <c r="W249" i="14" s="1"/>
  <c r="R249" i="14" s="1"/>
  <c r="AD249" i="24"/>
  <c r="R249" i="24" s="1"/>
  <c r="AQ284" i="18"/>
  <c r="AG284" i="18" s="1"/>
  <c r="AA284" i="18" s="1"/>
  <c r="AI284" i="14"/>
  <c r="W284" i="14" s="1"/>
  <c r="R284" i="14" s="1"/>
  <c r="AD284" i="24"/>
  <c r="R284" i="24" s="1"/>
  <c r="AQ30" i="18"/>
  <c r="AG30" i="18" s="1"/>
  <c r="AI30" i="14"/>
  <c r="W30" i="14" s="1"/>
  <c r="R30" i="14" s="1"/>
  <c r="AD30" i="24"/>
  <c r="R30" i="24" s="1"/>
  <c r="M30" i="24" s="1"/>
  <c r="AQ46" i="18"/>
  <c r="AG46" i="18" s="1"/>
  <c r="AI46" i="14"/>
  <c r="W46" i="14" s="1"/>
  <c r="R46" i="14" s="1"/>
  <c r="AD46" i="24"/>
  <c r="R46" i="24" s="1"/>
  <c r="M46" i="24" s="1"/>
  <c r="AQ194" i="18"/>
  <c r="AG194" i="18" s="1"/>
  <c r="AI194" i="14"/>
  <c r="W194" i="14" s="1"/>
  <c r="R194" i="14" s="1"/>
  <c r="AD194" i="24"/>
  <c r="R194" i="24" s="1"/>
  <c r="M194" i="24" s="1"/>
  <c r="AQ210" i="18"/>
  <c r="AG210" i="18" s="1"/>
  <c r="AI210" i="14"/>
  <c r="W210" i="14" s="1"/>
  <c r="R210" i="14" s="1"/>
  <c r="AD210" i="24"/>
  <c r="R210" i="24" s="1"/>
  <c r="M210" i="24" s="1"/>
  <c r="AQ226" i="18"/>
  <c r="AG226" i="18" s="1"/>
  <c r="AI226" i="14"/>
  <c r="W226" i="14" s="1"/>
  <c r="R226" i="14" s="1"/>
  <c r="AD226" i="24"/>
  <c r="R226" i="24" s="1"/>
  <c r="M226" i="24" s="1"/>
  <c r="AQ223" i="18"/>
  <c r="AG223" i="18" s="1"/>
  <c r="AI223" i="14"/>
  <c r="W223" i="14" s="1"/>
  <c r="R223" i="14" s="1"/>
  <c r="AD223" i="24"/>
  <c r="R223" i="24" s="1"/>
  <c r="M223" i="24" s="1"/>
  <c r="AQ102" i="18"/>
  <c r="AG102" i="18" s="1"/>
  <c r="AI102" i="14"/>
  <c r="W102" i="14" s="1"/>
  <c r="R102" i="14" s="1"/>
  <c r="AD102" i="24"/>
  <c r="R102" i="24" s="1"/>
  <c r="M102" i="24" s="1"/>
  <c r="AQ219" i="18"/>
  <c r="AG219" i="18" s="1"/>
  <c r="AI219" i="14"/>
  <c r="W219" i="14" s="1"/>
  <c r="R219" i="14" s="1"/>
  <c r="AD219" i="24"/>
  <c r="R219" i="24" s="1"/>
  <c r="M219" i="24" s="1"/>
  <c r="AQ47" i="18"/>
  <c r="AG47" i="18" s="1"/>
  <c r="AI47" i="14"/>
  <c r="W47" i="14" s="1"/>
  <c r="R47" i="14" s="1"/>
  <c r="AD47" i="24"/>
  <c r="R47" i="24" s="1"/>
  <c r="M47" i="24" s="1"/>
  <c r="AQ62" i="18"/>
  <c r="AG62" i="18" s="1"/>
  <c r="AI62" i="14"/>
  <c r="W62" i="14" s="1"/>
  <c r="R62" i="14" s="1"/>
  <c r="AD62" i="24"/>
  <c r="R62" i="24" s="1"/>
  <c r="M62" i="24" s="1"/>
  <c r="AQ75" i="18"/>
  <c r="AG75" i="18" s="1"/>
  <c r="AI75" i="14"/>
  <c r="W75" i="14" s="1"/>
  <c r="R75" i="14" s="1"/>
  <c r="AD75" i="24"/>
  <c r="R75" i="24" s="1"/>
  <c r="M75" i="24" s="1"/>
  <c r="AQ150" i="18"/>
  <c r="AG150" i="18" s="1"/>
  <c r="AI150" i="14"/>
  <c r="W150" i="14" s="1"/>
  <c r="R150" i="14" s="1"/>
  <c r="AD150" i="24"/>
  <c r="R150" i="24" s="1"/>
  <c r="M150" i="24" s="1"/>
  <c r="AQ96" i="18"/>
  <c r="AG96" i="18" s="1"/>
  <c r="AI96" i="14"/>
  <c r="W96" i="14" s="1"/>
  <c r="R96" i="14" s="1"/>
  <c r="AD96" i="24"/>
  <c r="R96" i="24" s="1"/>
  <c r="M96" i="24" s="1"/>
  <c r="AQ130" i="18"/>
  <c r="AG130" i="18" s="1"/>
  <c r="AI130" i="14"/>
  <c r="W130" i="14" s="1"/>
  <c r="R130" i="14" s="1"/>
  <c r="AD130" i="24"/>
  <c r="R130" i="24" s="1"/>
  <c r="M130" i="24" s="1"/>
  <c r="AQ92" i="18"/>
  <c r="AG92" i="18" s="1"/>
  <c r="AI92" i="14"/>
  <c r="W92" i="14" s="1"/>
  <c r="R92" i="14" s="1"/>
  <c r="AD92" i="24"/>
  <c r="R92" i="24" s="1"/>
  <c r="M92" i="24" s="1"/>
  <c r="AQ166" i="18"/>
  <c r="AG166" i="18" s="1"/>
  <c r="AI166" i="14"/>
  <c r="W166" i="14" s="1"/>
  <c r="R166" i="14" s="1"/>
  <c r="AD166" i="24"/>
  <c r="R166" i="24" s="1"/>
  <c r="M166" i="24" s="1"/>
  <c r="AQ156" i="18"/>
  <c r="AG156" i="18" s="1"/>
  <c r="AI156" i="14"/>
  <c r="W156" i="14" s="1"/>
  <c r="R156" i="14" s="1"/>
  <c r="AD156" i="24"/>
  <c r="R156" i="24" s="1"/>
  <c r="M156" i="24" s="1"/>
  <c r="AQ74" i="18"/>
  <c r="AG74" i="18" s="1"/>
  <c r="AI74" i="14"/>
  <c r="W74" i="14" s="1"/>
  <c r="R74" i="14" s="1"/>
  <c r="AD74" i="24"/>
  <c r="R74" i="24" s="1"/>
  <c r="M74" i="24" s="1"/>
  <c r="AQ134" i="18"/>
  <c r="AG134" i="18" s="1"/>
  <c r="AI134" i="14"/>
  <c r="W134" i="14" s="1"/>
  <c r="R134" i="14" s="1"/>
  <c r="AD134" i="24"/>
  <c r="R134" i="24" s="1"/>
  <c r="M134" i="24" s="1"/>
  <c r="AQ199" i="18"/>
  <c r="AG199" i="18" s="1"/>
  <c r="AI199" i="14"/>
  <c r="W199" i="14" s="1"/>
  <c r="R199" i="14" s="1"/>
  <c r="AD199" i="24"/>
  <c r="R199" i="24" s="1"/>
  <c r="M199" i="24" s="1"/>
  <c r="AQ227" i="18"/>
  <c r="AG227" i="18" s="1"/>
  <c r="AI227" i="14"/>
  <c r="W227" i="14" s="1"/>
  <c r="R227" i="14" s="1"/>
  <c r="AD227" i="24"/>
  <c r="R227" i="24" s="1"/>
  <c r="M227" i="24" s="1"/>
  <c r="AQ203" i="18"/>
  <c r="AG203" i="18" s="1"/>
  <c r="AI203" i="14"/>
  <c r="W203" i="14" s="1"/>
  <c r="R203" i="14" s="1"/>
  <c r="AD203" i="24"/>
  <c r="R203" i="24" s="1"/>
  <c r="M203" i="24" s="1"/>
  <c r="AQ70" i="18"/>
  <c r="AG70" i="18" s="1"/>
  <c r="AI70" i="14"/>
  <c r="W70" i="14" s="1"/>
  <c r="R70" i="14" s="1"/>
  <c r="AD70" i="24"/>
  <c r="R70" i="24" s="1"/>
  <c r="M70" i="24" s="1"/>
  <c r="AQ123" i="18"/>
  <c r="AG123" i="18" s="1"/>
  <c r="AI123" i="14"/>
  <c r="W123" i="14" s="1"/>
  <c r="R123" i="14" s="1"/>
  <c r="AD123" i="24"/>
  <c r="R123" i="24" s="1"/>
  <c r="M123" i="24" s="1"/>
  <c r="AQ147" i="18"/>
  <c r="AG147" i="18" s="1"/>
  <c r="AI147" i="14"/>
  <c r="W147" i="14" s="1"/>
  <c r="R147" i="14" s="1"/>
  <c r="AD147" i="24"/>
  <c r="R147" i="24" s="1"/>
  <c r="M147" i="24" s="1"/>
  <c r="AQ178" i="18"/>
  <c r="AG178" i="18" s="1"/>
  <c r="AI178" i="14"/>
  <c r="W178" i="14" s="1"/>
  <c r="R178" i="14" s="1"/>
  <c r="AD178" i="24"/>
  <c r="R178" i="24" s="1"/>
  <c r="M178" i="24" s="1"/>
  <c r="AQ103" i="18"/>
  <c r="AG103" i="18" s="1"/>
  <c r="AI103" i="14"/>
  <c r="W103" i="14" s="1"/>
  <c r="R103" i="14" s="1"/>
  <c r="AD103" i="24"/>
  <c r="R103" i="24" s="1"/>
  <c r="M103" i="24" s="1"/>
  <c r="AQ204" i="18"/>
  <c r="AG204" i="18" s="1"/>
  <c r="AI204" i="14"/>
  <c r="W204" i="14" s="1"/>
  <c r="R204" i="14" s="1"/>
  <c r="AD204" i="24"/>
  <c r="R204" i="24" s="1"/>
  <c r="M204" i="24" s="1"/>
  <c r="AQ19" i="18"/>
  <c r="AG19" i="18" s="1"/>
  <c r="AI19" i="14"/>
  <c r="W19" i="14" s="1"/>
  <c r="R19" i="14" s="1"/>
  <c r="AD19" i="24"/>
  <c r="R19" i="24" s="1"/>
  <c r="M19" i="24" s="1"/>
  <c r="AQ175" i="18"/>
  <c r="AG175" i="18" s="1"/>
  <c r="AI175" i="14"/>
  <c r="W175" i="14" s="1"/>
  <c r="R175" i="14" s="1"/>
  <c r="AD175" i="24"/>
  <c r="R175" i="24" s="1"/>
  <c r="M175" i="24" s="1"/>
  <c r="AQ95" i="18"/>
  <c r="AG95" i="18" s="1"/>
  <c r="AI95" i="14"/>
  <c r="W95" i="14" s="1"/>
  <c r="R95" i="14" s="1"/>
  <c r="AD95" i="24"/>
  <c r="R95" i="24" s="1"/>
  <c r="M95" i="24" s="1"/>
  <c r="AQ115" i="18"/>
  <c r="AG115" i="18" s="1"/>
  <c r="AI115" i="14"/>
  <c r="W115" i="14" s="1"/>
  <c r="R115" i="14" s="1"/>
  <c r="AD115" i="24"/>
  <c r="R115" i="24" s="1"/>
  <c r="M115" i="24" s="1"/>
  <c r="AQ139" i="18"/>
  <c r="AG139" i="18" s="1"/>
  <c r="AI139" i="14"/>
  <c r="W139" i="14" s="1"/>
  <c r="R139" i="14" s="1"/>
  <c r="AD139" i="24"/>
  <c r="R139" i="24" s="1"/>
  <c r="M139" i="24" s="1"/>
  <c r="AQ168" i="18"/>
  <c r="AG168" i="18" s="1"/>
  <c r="AI168" i="14"/>
  <c r="W168" i="14" s="1"/>
  <c r="R168" i="14" s="1"/>
  <c r="AD168" i="24"/>
  <c r="R168" i="24" s="1"/>
  <c r="M168" i="24" s="1"/>
  <c r="AQ212" i="18"/>
  <c r="AG212" i="18" s="1"/>
  <c r="AI212" i="14"/>
  <c r="W212" i="14" s="1"/>
  <c r="R212" i="14" s="1"/>
  <c r="AD212" i="24"/>
  <c r="R212" i="24" s="1"/>
  <c r="M212" i="24" s="1"/>
  <c r="AQ236" i="18"/>
  <c r="AG236" i="18" s="1"/>
  <c r="AI236" i="14"/>
  <c r="W236" i="14" s="1"/>
  <c r="R236" i="14" s="1"/>
  <c r="AD236" i="24"/>
  <c r="R236" i="24" s="1"/>
  <c r="M236" i="24" s="1"/>
  <c r="AQ8" i="18"/>
  <c r="AG8" i="18" s="1"/>
  <c r="AI8" i="14"/>
  <c r="W8" i="14" s="1"/>
  <c r="R8" i="14" s="1"/>
  <c r="AD8" i="24"/>
  <c r="R8" i="24" s="1"/>
  <c r="M8" i="24" s="1"/>
  <c r="AQ88" i="18"/>
  <c r="AG88" i="18" s="1"/>
  <c r="AQ20" i="18"/>
  <c r="AG20" i="18" s="1"/>
  <c r="AI88" i="14"/>
  <c r="W88" i="14" s="1"/>
  <c r="R88" i="14" s="1"/>
  <c r="AI20" i="14"/>
  <c r="W20" i="14" s="1"/>
  <c r="R20" i="14" s="1"/>
  <c r="AD88" i="24"/>
  <c r="R88" i="24" s="1"/>
  <c r="M88" i="24" s="1"/>
  <c r="AD20" i="24"/>
  <c r="R20" i="24" s="1"/>
  <c r="M20" i="24" s="1"/>
  <c r="AQ32" i="18"/>
  <c r="AG32" i="18" s="1"/>
  <c r="AI32" i="14"/>
  <c r="W32" i="14" s="1"/>
  <c r="R32" i="14" s="1"/>
  <c r="AD32" i="24"/>
  <c r="R32" i="24" s="1"/>
  <c r="M32" i="24" s="1"/>
  <c r="AQ48" i="18"/>
  <c r="AG48" i="18" s="1"/>
  <c r="AI48" i="14"/>
  <c r="W48" i="14" s="1"/>
  <c r="R48" i="14" s="1"/>
  <c r="AD48" i="24"/>
  <c r="R48" i="24" s="1"/>
  <c r="M48" i="24" s="1"/>
  <c r="AQ56" i="18"/>
  <c r="AG56" i="18" s="1"/>
  <c r="AI56" i="14"/>
  <c r="W56" i="14" s="1"/>
  <c r="R56" i="14" s="1"/>
  <c r="AD56" i="24"/>
  <c r="R56" i="24" s="1"/>
  <c r="M56" i="24" s="1"/>
  <c r="AQ68" i="18"/>
  <c r="AG68" i="18" s="1"/>
  <c r="AI68" i="14"/>
  <c r="W68" i="14" s="1"/>
  <c r="R68" i="14" s="1"/>
  <c r="AD68" i="24"/>
  <c r="R68" i="24" s="1"/>
  <c r="M68" i="24" s="1"/>
  <c r="AQ116" i="18"/>
  <c r="AG116" i="18" s="1"/>
  <c r="AI116" i="14"/>
  <c r="W116" i="14" s="1"/>
  <c r="R116" i="14" s="1"/>
  <c r="AD116" i="24"/>
  <c r="R116" i="24" s="1"/>
  <c r="M116" i="24" s="1"/>
  <c r="AQ152" i="18"/>
  <c r="AG152" i="18" s="1"/>
  <c r="AI152" i="14"/>
  <c r="W152" i="14" s="1"/>
  <c r="R152" i="14" s="1"/>
  <c r="AD152" i="24"/>
  <c r="R152" i="24" s="1"/>
  <c r="M152" i="24" s="1"/>
  <c r="AQ180" i="18"/>
  <c r="AG180" i="18" s="1"/>
  <c r="AI180" i="14"/>
  <c r="W180" i="14" s="1"/>
  <c r="R180" i="14" s="1"/>
  <c r="AD180" i="24"/>
  <c r="R180" i="24" s="1"/>
  <c r="M180" i="24" s="1"/>
  <c r="AQ216" i="18"/>
  <c r="AG216" i="18" s="1"/>
  <c r="AI216" i="14"/>
  <c r="W216" i="14" s="1"/>
  <c r="R216" i="14" s="1"/>
  <c r="AD216" i="24"/>
  <c r="R216" i="24" s="1"/>
  <c r="M216" i="24" s="1"/>
  <c r="AQ247" i="18"/>
  <c r="AG247" i="18" s="1"/>
  <c r="AA247" i="18" s="1"/>
  <c r="AI247" i="14"/>
  <c r="W247" i="14" s="1"/>
  <c r="R247" i="14" s="1"/>
  <c r="AD247" i="24"/>
  <c r="R247" i="24" s="1"/>
  <c r="AQ255" i="18"/>
  <c r="AG255" i="18" s="1"/>
  <c r="AA255" i="18" s="1"/>
  <c r="AI255" i="14"/>
  <c r="W255" i="14" s="1"/>
  <c r="R255" i="14" s="1"/>
  <c r="AD255" i="24"/>
  <c r="R255" i="24" s="1"/>
  <c r="AQ273" i="18"/>
  <c r="AG273" i="18" s="1"/>
  <c r="AA273" i="18" s="1"/>
  <c r="AI273" i="14"/>
  <c r="W273" i="14" s="1"/>
  <c r="R273" i="14" s="1"/>
  <c r="AD273" i="24"/>
  <c r="R273" i="24" s="1"/>
  <c r="AQ262" i="18"/>
  <c r="AG262" i="18" s="1"/>
  <c r="AA262" i="18" s="1"/>
  <c r="AI262" i="14"/>
  <c r="W262" i="14" s="1"/>
  <c r="R262" i="14" s="1"/>
  <c r="AD262" i="24"/>
  <c r="R262" i="24" s="1"/>
  <c r="AQ270" i="18"/>
  <c r="AG270" i="18" s="1"/>
  <c r="AA270" i="18" s="1"/>
  <c r="AI270" i="14"/>
  <c r="W270" i="14" s="1"/>
  <c r="R270" i="14" s="1"/>
  <c r="AD270" i="24"/>
  <c r="R270" i="24" s="1"/>
  <c r="AQ282" i="18"/>
  <c r="AG282" i="18" s="1"/>
  <c r="AA282" i="18" s="1"/>
  <c r="AI282" i="14"/>
  <c r="W282" i="14" s="1"/>
  <c r="R282" i="14" s="1"/>
  <c r="AD282" i="24"/>
  <c r="R282" i="24" s="1"/>
  <c r="AQ285" i="18"/>
  <c r="AG285" i="18" s="1"/>
  <c r="AI285" i="14"/>
  <c r="W285" i="14" s="1"/>
  <c r="R285" i="14" s="1"/>
  <c r="AD285" i="24"/>
  <c r="R285" i="24" s="1"/>
  <c r="K7" i="25"/>
  <c r="L7" i="25"/>
  <c r="N12" i="18"/>
  <c r="N12" i="8"/>
  <c r="M12" i="8" s="1"/>
  <c r="K16" i="17"/>
  <c r="J16" i="17"/>
  <c r="K20" i="17"/>
  <c r="J20" i="17"/>
  <c r="J24" i="17"/>
  <c r="K24" i="17"/>
  <c r="J28" i="17"/>
  <c r="K28" i="17"/>
  <c r="AH31" i="25"/>
  <c r="X31" i="25" s="1"/>
  <c r="AC31" i="24"/>
  <c r="AH31" i="14"/>
  <c r="AH31" i="8"/>
  <c r="X31" i="8" s="1"/>
  <c r="AH31" i="17"/>
  <c r="L35" i="25"/>
  <c r="K35" i="25"/>
  <c r="J40" i="17"/>
  <c r="K40" i="17"/>
  <c r="N40" i="18"/>
  <c r="N40" i="8"/>
  <c r="M40" i="8" s="1"/>
  <c r="AH47" i="8"/>
  <c r="X47" i="8" s="1"/>
  <c r="AH47" i="25"/>
  <c r="X47" i="25" s="1"/>
  <c r="AC47" i="24"/>
  <c r="AH47" i="14"/>
  <c r="AH47" i="17"/>
  <c r="K47" i="25"/>
  <c r="L47" i="25"/>
  <c r="K56" i="17"/>
  <c r="J56" i="17"/>
  <c r="N56" i="18"/>
  <c r="N56" i="8"/>
  <c r="M56" i="8" s="1"/>
  <c r="AH63" i="8"/>
  <c r="X63" i="8" s="1"/>
  <c r="AH63" i="25"/>
  <c r="X63" i="25" s="1"/>
  <c r="AC63" i="24"/>
  <c r="AH63" i="14"/>
  <c r="AH63" i="17"/>
  <c r="K63" i="25"/>
  <c r="L63" i="25"/>
  <c r="AH67" i="8"/>
  <c r="X67" i="8" s="1"/>
  <c r="AH67" i="25"/>
  <c r="X67" i="25" s="1"/>
  <c r="AC67" i="24"/>
  <c r="AH67" i="14"/>
  <c r="AH67" i="17"/>
  <c r="L67" i="25"/>
  <c r="K67" i="25"/>
  <c r="J76" i="17"/>
  <c r="K76" i="17"/>
  <c r="N76" i="18"/>
  <c r="N76" i="8"/>
  <c r="M76" i="8" s="1"/>
  <c r="K80" i="17"/>
  <c r="J80" i="17"/>
  <c r="AH83" i="25"/>
  <c r="X83" i="25" s="1"/>
  <c r="AC83" i="24"/>
  <c r="AH83" i="14"/>
  <c r="AH83" i="8"/>
  <c r="X83" i="8" s="1"/>
  <c r="AH83" i="17"/>
  <c r="AH91" i="25"/>
  <c r="X91" i="25" s="1"/>
  <c r="AC91" i="24"/>
  <c r="AH91" i="14"/>
  <c r="AH91" i="8"/>
  <c r="X91" i="8" s="1"/>
  <c r="AH91" i="17"/>
  <c r="K95" i="8"/>
  <c r="L95" i="8"/>
  <c r="AH99" i="25"/>
  <c r="X99" i="25" s="1"/>
  <c r="AH174" i="25"/>
  <c r="X174" i="25" s="1"/>
  <c r="AC174" i="24"/>
  <c r="AC99" i="24"/>
  <c r="AH99" i="14"/>
  <c r="AH174" i="14"/>
  <c r="AH99" i="8"/>
  <c r="X99" i="8" s="1"/>
  <c r="AH174" i="8"/>
  <c r="X174" i="8" s="1"/>
  <c r="AH99" i="17"/>
  <c r="AH174" i="17"/>
  <c r="K103" i="17"/>
  <c r="L103" i="17"/>
  <c r="K103" i="25"/>
  <c r="L103" i="25"/>
  <c r="L111" i="17"/>
  <c r="K111" i="17"/>
  <c r="K111" i="25"/>
  <c r="L111" i="25"/>
  <c r="K119" i="17"/>
  <c r="L119" i="17"/>
  <c r="K119" i="25"/>
  <c r="L119" i="25"/>
  <c r="K127" i="17"/>
  <c r="L127" i="17"/>
  <c r="L127" i="25"/>
  <c r="K127" i="25"/>
  <c r="K135" i="17"/>
  <c r="L135" i="17"/>
  <c r="K135" i="8"/>
  <c r="L135" i="8"/>
  <c r="K135" i="25"/>
  <c r="L135" i="25"/>
  <c r="K143" i="17"/>
  <c r="L143" i="17"/>
  <c r="K143" i="8"/>
  <c r="L143" i="8"/>
  <c r="K143" i="25"/>
  <c r="L143" i="25"/>
  <c r="AH155" i="25"/>
  <c r="X155" i="25" s="1"/>
  <c r="AC155" i="24"/>
  <c r="AH155" i="14"/>
  <c r="AH155" i="8"/>
  <c r="X155" i="8" s="1"/>
  <c r="AH155" i="17"/>
  <c r="AH163" i="25"/>
  <c r="X163" i="25" s="1"/>
  <c r="AC163" i="24"/>
  <c r="AH163" i="14"/>
  <c r="AH163" i="8"/>
  <c r="X163" i="8" s="1"/>
  <c r="AH163" i="17"/>
  <c r="AH171" i="25"/>
  <c r="X171" i="25" s="1"/>
  <c r="AC171" i="24"/>
  <c r="AH171" i="14"/>
  <c r="AH171" i="8"/>
  <c r="X171" i="8" s="1"/>
  <c r="AH171" i="17"/>
  <c r="L171" i="8"/>
  <c r="K171" i="8"/>
  <c r="AH179" i="25"/>
  <c r="X179" i="25" s="1"/>
  <c r="AC179" i="24"/>
  <c r="AH179" i="14"/>
  <c r="AH179" i="8"/>
  <c r="X179" i="8" s="1"/>
  <c r="AH179" i="17"/>
  <c r="L179" i="8"/>
  <c r="K179" i="8"/>
  <c r="AH187" i="25"/>
  <c r="X187" i="25" s="1"/>
  <c r="AC187" i="24"/>
  <c r="AH187" i="14"/>
  <c r="AH187" i="8"/>
  <c r="X187" i="8" s="1"/>
  <c r="AH187" i="17"/>
  <c r="AH195" i="25"/>
  <c r="X195" i="25" s="1"/>
  <c r="AC195" i="24"/>
  <c r="AH195" i="14"/>
  <c r="AH195" i="8"/>
  <c r="X195" i="8" s="1"/>
  <c r="AH195" i="17"/>
  <c r="L195" i="8"/>
  <c r="K195" i="8"/>
  <c r="AH203" i="25"/>
  <c r="X203" i="25" s="1"/>
  <c r="AC203" i="24"/>
  <c r="AH203" i="14"/>
  <c r="AH203" i="8"/>
  <c r="X203" i="8" s="1"/>
  <c r="AH203" i="17"/>
  <c r="K203" i="8"/>
  <c r="L203" i="8"/>
  <c r="AH211" i="25"/>
  <c r="X211" i="25" s="1"/>
  <c r="AC211" i="24"/>
  <c r="AH211" i="14"/>
  <c r="AH211" i="8"/>
  <c r="X211" i="8" s="1"/>
  <c r="AH211" i="17"/>
  <c r="L211" i="8"/>
  <c r="K211" i="8"/>
  <c r="AH219" i="25"/>
  <c r="X219" i="25" s="1"/>
  <c r="AC219" i="24"/>
  <c r="AH219" i="14"/>
  <c r="AH219" i="8"/>
  <c r="X219" i="8" s="1"/>
  <c r="AH219" i="17"/>
  <c r="L219" i="8"/>
  <c r="K219" i="8"/>
  <c r="AH227" i="25"/>
  <c r="X227" i="25" s="1"/>
  <c r="AC227" i="24"/>
  <c r="AH227" i="14"/>
  <c r="AH227" i="8"/>
  <c r="X227" i="8" s="1"/>
  <c r="AH227" i="17"/>
  <c r="K227" i="8"/>
  <c r="L227" i="8"/>
  <c r="AH235" i="25"/>
  <c r="X235" i="25" s="1"/>
  <c r="AC235" i="24"/>
  <c r="AH235" i="14"/>
  <c r="AH235" i="8"/>
  <c r="X235" i="8" s="1"/>
  <c r="AH235" i="17"/>
  <c r="AH243" i="25"/>
  <c r="X243" i="25" s="1"/>
  <c r="AC243" i="24"/>
  <c r="AH243" i="14"/>
  <c r="AH243" i="8"/>
  <c r="X243" i="8" s="1"/>
  <c r="AH243" i="17"/>
  <c r="K243" i="8"/>
  <c r="L243" i="8"/>
  <c r="AH251" i="25"/>
  <c r="X251" i="25" s="1"/>
  <c r="AC251" i="24"/>
  <c r="AH251" i="14"/>
  <c r="AH251" i="8"/>
  <c r="X251" i="8" s="1"/>
  <c r="AH251" i="17"/>
  <c r="L251" i="8"/>
  <c r="K251" i="8"/>
  <c r="AH259" i="25"/>
  <c r="X259" i="25" s="1"/>
  <c r="AC259" i="24"/>
  <c r="AH259" i="14"/>
  <c r="AH259" i="8"/>
  <c r="X259" i="8" s="1"/>
  <c r="AH259" i="17"/>
  <c r="L259" i="8"/>
  <c r="K259" i="8"/>
  <c r="AH267" i="25"/>
  <c r="X267" i="25" s="1"/>
  <c r="AC267" i="24"/>
  <c r="AH267" i="14"/>
  <c r="AH267" i="8"/>
  <c r="X267" i="8" s="1"/>
  <c r="AH267" i="17"/>
  <c r="L267" i="8"/>
  <c r="K267" i="8"/>
  <c r="AH275" i="25"/>
  <c r="X275" i="25" s="1"/>
  <c r="AC275" i="24"/>
  <c r="AH275" i="14"/>
  <c r="AH275" i="8"/>
  <c r="X275" i="8" s="1"/>
  <c r="AH275" i="17"/>
  <c r="K275" i="8"/>
  <c r="L275" i="8"/>
  <c r="AH283" i="25"/>
  <c r="X283" i="25" s="1"/>
  <c r="AC283" i="24"/>
  <c r="AH283" i="14"/>
  <c r="AH283" i="8"/>
  <c r="X283" i="8" s="1"/>
  <c r="AH283" i="17"/>
  <c r="L283" i="8"/>
  <c r="K283" i="8"/>
  <c r="S10" i="18"/>
  <c r="M10" i="18"/>
  <c r="T10" i="18"/>
  <c r="O13" i="14"/>
  <c r="K13" i="14" s="1"/>
  <c r="H13" i="24"/>
  <c r="M18" i="18"/>
  <c r="S18" i="18"/>
  <c r="T18" i="18"/>
  <c r="O21" i="14"/>
  <c r="J21" i="14" s="1"/>
  <c r="H21" i="24"/>
  <c r="M26" i="18"/>
  <c r="S26" i="18"/>
  <c r="T26" i="18"/>
  <c r="O29" i="14"/>
  <c r="J29" i="14" s="1"/>
  <c r="M34" i="18"/>
  <c r="S34" i="18"/>
  <c r="T34" i="18"/>
  <c r="U37" i="18"/>
  <c r="O37" i="18"/>
  <c r="H37" i="24"/>
  <c r="S42" i="18"/>
  <c r="M42" i="18"/>
  <c r="T42" i="18"/>
  <c r="O45" i="14"/>
  <c r="J45" i="14" s="1"/>
  <c r="H45" i="24"/>
  <c r="S50" i="18"/>
  <c r="T50" i="18"/>
  <c r="M50" i="18"/>
  <c r="O53" i="14"/>
  <c r="J53" i="14" s="1"/>
  <c r="H53" i="24"/>
  <c r="O151" i="14"/>
  <c r="K151" i="14" s="1"/>
  <c r="I58" i="14"/>
  <c r="H61" i="24"/>
  <c r="U65" i="18"/>
  <c r="O65" i="18"/>
  <c r="K65" i="18" s="1"/>
  <c r="I66" i="14"/>
  <c r="J69" i="22"/>
  <c r="U73" i="18"/>
  <c r="O73" i="18"/>
  <c r="I74" i="14"/>
  <c r="J77" i="22"/>
  <c r="U81" i="18"/>
  <c r="O81" i="18"/>
  <c r="I82" i="14"/>
  <c r="J85" i="22"/>
  <c r="T93" i="18"/>
  <c r="O93" i="18"/>
  <c r="U93" i="18"/>
  <c r="O173" i="14"/>
  <c r="H97" i="24"/>
  <c r="U105" i="18"/>
  <c r="O105" i="18"/>
  <c r="T105" i="18"/>
  <c r="O109" i="14"/>
  <c r="K109" i="14" s="1"/>
  <c r="J109" i="22"/>
  <c r="H117" i="24"/>
  <c r="U121" i="18"/>
  <c r="O121" i="18"/>
  <c r="T121" i="18"/>
  <c r="O125" i="14"/>
  <c r="J125" i="22"/>
  <c r="J133" i="22"/>
  <c r="U137" i="18"/>
  <c r="T137" i="18"/>
  <c r="O137" i="18"/>
  <c r="O141" i="14"/>
  <c r="K141" i="14" s="1"/>
  <c r="J141" i="22"/>
  <c r="J149" i="22"/>
  <c r="T153" i="18"/>
  <c r="U153" i="18"/>
  <c r="O153" i="18"/>
  <c r="O161" i="14"/>
  <c r="K161" i="14" s="1"/>
  <c r="H161" i="24"/>
  <c r="J169" i="22"/>
  <c r="U177" i="18"/>
  <c r="T177" i="18"/>
  <c r="O177" i="18"/>
  <c r="O185" i="14"/>
  <c r="K185" i="14" s="1"/>
  <c r="H185" i="24"/>
  <c r="J189" i="22"/>
  <c r="T197" i="18"/>
  <c r="U197" i="18"/>
  <c r="O197" i="18"/>
  <c r="O201" i="14"/>
  <c r="H201" i="24"/>
  <c r="J205" i="22"/>
  <c r="U213" i="18"/>
  <c r="O213" i="18"/>
  <c r="T213" i="18"/>
  <c r="O217" i="14"/>
  <c r="J217" i="22"/>
  <c r="J221" i="22"/>
  <c r="O229" i="14"/>
  <c r="O233" i="14"/>
  <c r="K233" i="14" s="1"/>
  <c r="J233" i="22"/>
  <c r="H241" i="24"/>
  <c r="O245" i="14"/>
  <c r="K245" i="14" s="1"/>
  <c r="O249" i="14"/>
  <c r="K249" i="14" s="1"/>
  <c r="J249" i="22"/>
  <c r="J253" i="22"/>
  <c r="O261" i="14"/>
  <c r="K261" i="14" s="1"/>
  <c r="O265" i="14"/>
  <c r="H265" i="24"/>
  <c r="J269" i="22"/>
  <c r="O277" i="14"/>
  <c r="O281" i="14"/>
  <c r="H281" i="24"/>
  <c r="J285" i="22"/>
  <c r="U68" i="18"/>
  <c r="O68" i="18"/>
  <c r="I73" i="14"/>
  <c r="U84" i="18"/>
  <c r="O84" i="18"/>
  <c r="O96" i="14"/>
  <c r="K96" i="14" s="1"/>
  <c r="H96" i="24"/>
  <c r="J100" i="22"/>
  <c r="T120" i="18"/>
  <c r="U120" i="18"/>
  <c r="O120" i="18"/>
  <c r="O124" i="14"/>
  <c r="U152" i="18"/>
  <c r="O152" i="18"/>
  <c r="T152" i="18"/>
  <c r="O156" i="14"/>
  <c r="H156" i="24"/>
  <c r="J160" i="22"/>
  <c r="U172" i="18"/>
  <c r="T172" i="18"/>
  <c r="O172" i="18"/>
  <c r="O180" i="14"/>
  <c r="K180" i="14" s="1"/>
  <c r="H180" i="24"/>
  <c r="J184" i="22"/>
  <c r="U200" i="18"/>
  <c r="O200" i="18"/>
  <c r="T200" i="18"/>
  <c r="O204" i="14"/>
  <c r="K204" i="14" s="1"/>
  <c r="J204" i="22"/>
  <c r="J208" i="22"/>
  <c r="U220" i="18"/>
  <c r="T220" i="18"/>
  <c r="O220" i="18"/>
  <c r="O224" i="14"/>
  <c r="H224" i="24"/>
  <c r="U236" i="18"/>
  <c r="O236" i="18"/>
  <c r="T236" i="18"/>
  <c r="O240" i="14"/>
  <c r="H240" i="24"/>
  <c r="H252" i="24"/>
  <c r="U276" i="18"/>
  <c r="T276" i="18"/>
  <c r="O276" i="18"/>
  <c r="O284" i="14"/>
  <c r="J284" i="22"/>
  <c r="J6" i="22"/>
  <c r="U159" i="18"/>
  <c r="O159" i="18"/>
  <c r="T159" i="18"/>
  <c r="O171" i="14"/>
  <c r="K171" i="14" s="1"/>
  <c r="J171" i="22"/>
  <c r="H183" i="24"/>
  <c r="T191" i="18"/>
  <c r="U191" i="18"/>
  <c r="O191" i="18"/>
  <c r="O195" i="14"/>
  <c r="H195" i="24"/>
  <c r="U227" i="18"/>
  <c r="T227" i="18"/>
  <c r="O227" i="18"/>
  <c r="O251" i="14"/>
  <c r="K251" i="14" s="1"/>
  <c r="J251" i="22"/>
  <c r="J255" i="22"/>
  <c r="U263" i="18"/>
  <c r="O263" i="18"/>
  <c r="T263" i="18"/>
  <c r="AH8" i="25"/>
  <c r="X8" i="25" s="1"/>
  <c r="AC8" i="24"/>
  <c r="AH8" i="14"/>
  <c r="AH8" i="8"/>
  <c r="X8" i="8" s="1"/>
  <c r="AH8" i="17"/>
  <c r="J17" i="17"/>
  <c r="K17" i="17"/>
  <c r="AH32" i="25"/>
  <c r="X32" i="25" s="1"/>
  <c r="AC32" i="24"/>
  <c r="AH32" i="14"/>
  <c r="AH32" i="8"/>
  <c r="X32" i="8" s="1"/>
  <c r="AH32" i="17"/>
  <c r="AH56" i="8"/>
  <c r="X56" i="8" s="1"/>
  <c r="AH56" i="25"/>
  <c r="X56" i="25" s="1"/>
  <c r="AC56" i="24"/>
  <c r="AH56" i="14"/>
  <c r="AH56" i="17"/>
  <c r="L56" i="25"/>
  <c r="K56" i="25"/>
  <c r="AH68" i="8"/>
  <c r="X68" i="8" s="1"/>
  <c r="AH68" i="25"/>
  <c r="X68" i="25" s="1"/>
  <c r="AC68" i="24"/>
  <c r="AH68" i="14"/>
  <c r="AH68" i="17"/>
  <c r="L68" i="25"/>
  <c r="K68" i="25"/>
  <c r="K80" i="25"/>
  <c r="L80" i="25"/>
  <c r="L96" i="8"/>
  <c r="K96" i="8"/>
  <c r="AH112" i="25"/>
  <c r="X112" i="25" s="1"/>
  <c r="AC112" i="24"/>
  <c r="AH112" i="14"/>
  <c r="AH112" i="8"/>
  <c r="X112" i="8" s="1"/>
  <c r="AH112" i="17"/>
  <c r="K120" i="8"/>
  <c r="L120" i="8"/>
  <c r="AH132" i="25"/>
  <c r="X132" i="25" s="1"/>
  <c r="AC132" i="24"/>
  <c r="AH132" i="14"/>
  <c r="AH132" i="8"/>
  <c r="X132" i="8" s="1"/>
  <c r="AH132" i="17"/>
  <c r="AH156" i="25"/>
  <c r="X156" i="25" s="1"/>
  <c r="AC156" i="24"/>
  <c r="AH156" i="14"/>
  <c r="AH156" i="8"/>
  <c r="X156" i="8" s="1"/>
  <c r="AH156" i="17"/>
  <c r="L172" i="8"/>
  <c r="K172" i="8"/>
  <c r="AH180" i="25"/>
  <c r="X180" i="25" s="1"/>
  <c r="AC180" i="24"/>
  <c r="AH180" i="14"/>
  <c r="AH180" i="8"/>
  <c r="X180" i="8" s="1"/>
  <c r="AH180" i="17"/>
  <c r="AH188" i="25"/>
  <c r="X188" i="25" s="1"/>
  <c r="AC188" i="24"/>
  <c r="AH188" i="14"/>
  <c r="AH188" i="8"/>
  <c r="X188" i="8" s="1"/>
  <c r="AH188" i="17"/>
  <c r="L200" i="8"/>
  <c r="K200" i="8"/>
  <c r="AH240" i="25"/>
  <c r="X240" i="25" s="1"/>
  <c r="AC240" i="24"/>
  <c r="AH240" i="14"/>
  <c r="AH240" i="8"/>
  <c r="X240" i="8" s="1"/>
  <c r="AH240" i="17"/>
  <c r="AH252" i="25"/>
  <c r="X252" i="25" s="1"/>
  <c r="AC252" i="24"/>
  <c r="AH252" i="14"/>
  <c r="AH252" i="8"/>
  <c r="X252" i="8" s="1"/>
  <c r="AH252" i="17"/>
  <c r="AH260" i="25"/>
  <c r="X260" i="25" s="1"/>
  <c r="AC260" i="24"/>
  <c r="AH260" i="14"/>
  <c r="AH260" i="8"/>
  <c r="X260" i="8" s="1"/>
  <c r="AH260" i="17"/>
  <c r="AH268" i="25"/>
  <c r="X268" i="25" s="1"/>
  <c r="AC268" i="24"/>
  <c r="AH268" i="14"/>
  <c r="AH268" i="8"/>
  <c r="X268" i="8" s="1"/>
  <c r="AH268" i="17"/>
  <c r="I11" i="14"/>
  <c r="U26" i="18"/>
  <c r="O26" i="18"/>
  <c r="K26" i="18" s="1"/>
  <c r="H90" i="24"/>
  <c r="S39" i="18"/>
  <c r="M39" i="18"/>
  <c r="T39" i="18"/>
  <c r="U42" i="18"/>
  <c r="O42" i="18"/>
  <c r="K42" i="18" s="1"/>
  <c r="J42" i="22"/>
  <c r="S63" i="18"/>
  <c r="M63" i="18"/>
  <c r="T63" i="18"/>
  <c r="U78" i="18"/>
  <c r="O78" i="18"/>
  <c r="K78" i="18" s="1"/>
  <c r="H78" i="24"/>
  <c r="O118" i="14"/>
  <c r="K118" i="14" s="1"/>
  <c r="U130" i="18"/>
  <c r="T130" i="18"/>
  <c r="O130" i="18"/>
  <c r="J130" i="22"/>
  <c r="J142" i="22"/>
  <c r="O242" i="14"/>
  <c r="K242" i="14" s="1"/>
  <c r="U250" i="18"/>
  <c r="T250" i="18"/>
  <c r="O250" i="18"/>
  <c r="H250" i="24"/>
  <c r="O266" i="14"/>
  <c r="U274" i="18"/>
  <c r="T274" i="18"/>
  <c r="O274" i="18"/>
  <c r="J274" i="22"/>
  <c r="K7" i="17"/>
  <c r="J7" i="17"/>
  <c r="AH10" i="25"/>
  <c r="X10" i="25" s="1"/>
  <c r="AC10" i="24"/>
  <c r="AH10" i="14"/>
  <c r="AH10" i="8"/>
  <c r="X10" i="8" s="1"/>
  <c r="AH10" i="17"/>
  <c r="L14" i="25"/>
  <c r="K14" i="25"/>
  <c r="N19" i="18"/>
  <c r="N19" i="8"/>
  <c r="M19" i="8" s="1"/>
  <c r="J23" i="17"/>
  <c r="K23" i="17"/>
  <c r="AH90" i="25"/>
  <c r="X90" i="25" s="1"/>
  <c r="AH26" i="25"/>
  <c r="X26" i="25" s="1"/>
  <c r="AC26" i="24"/>
  <c r="AC90" i="24"/>
  <c r="AH90" i="14"/>
  <c r="AH26" i="14"/>
  <c r="AH26" i="8"/>
  <c r="X26" i="8" s="1"/>
  <c r="AH90" i="8"/>
  <c r="X90" i="8" s="1"/>
  <c r="AH26" i="17"/>
  <c r="AH90" i="17"/>
  <c r="K27" i="17"/>
  <c r="J27" i="17"/>
  <c r="AH30" i="25"/>
  <c r="X30" i="25" s="1"/>
  <c r="AH30" i="14"/>
  <c r="AC30" i="24"/>
  <c r="AH30" i="8"/>
  <c r="X30" i="8" s="1"/>
  <c r="AH30" i="17"/>
  <c r="K34" i="25"/>
  <c r="L34" i="25"/>
  <c r="J39" i="17"/>
  <c r="K39" i="17"/>
  <c r="N39" i="18"/>
  <c r="N39" i="8"/>
  <c r="M39" i="8" s="1"/>
  <c r="AH46" i="8"/>
  <c r="X46" i="8" s="1"/>
  <c r="AH46" i="25"/>
  <c r="X46" i="25" s="1"/>
  <c r="AC46" i="24"/>
  <c r="AH46" i="14"/>
  <c r="AH46" i="17"/>
  <c r="L46" i="25"/>
  <c r="K46" i="25"/>
  <c r="K55" i="17"/>
  <c r="J55" i="17"/>
  <c r="N55" i="18"/>
  <c r="N55" i="8"/>
  <c r="M55" i="8" s="1"/>
  <c r="AH62" i="8"/>
  <c r="X62" i="8" s="1"/>
  <c r="AH62" i="25"/>
  <c r="X62" i="25" s="1"/>
  <c r="AC62" i="24"/>
  <c r="AH62" i="14"/>
  <c r="AH62" i="17"/>
  <c r="K62" i="25"/>
  <c r="L62" i="25"/>
  <c r="J71" i="17"/>
  <c r="K71" i="17"/>
  <c r="N71" i="18"/>
  <c r="N71" i="8"/>
  <c r="M71" i="8" s="1"/>
  <c r="AH78" i="25"/>
  <c r="X78" i="25" s="1"/>
  <c r="AC78" i="24"/>
  <c r="AH78" i="14"/>
  <c r="AH78" i="8"/>
  <c r="X78" i="8" s="1"/>
  <c r="AH78" i="17"/>
  <c r="K82" i="25"/>
  <c r="L82" i="25"/>
  <c r="L98" i="17"/>
  <c r="K98" i="17"/>
  <c r="L98" i="25"/>
  <c r="K98" i="25"/>
  <c r="K102" i="17"/>
  <c r="L102" i="17"/>
  <c r="L102" i="8"/>
  <c r="K102" i="8"/>
  <c r="L102" i="25"/>
  <c r="K102" i="25"/>
  <c r="K110" i="17"/>
  <c r="L110" i="17"/>
  <c r="L110" i="25"/>
  <c r="K110" i="25"/>
  <c r="L118" i="17"/>
  <c r="K118" i="17"/>
  <c r="K118" i="25"/>
  <c r="L118" i="25"/>
  <c r="L126" i="17"/>
  <c r="K126" i="17"/>
  <c r="K126" i="25"/>
  <c r="L126" i="25"/>
  <c r="K134" i="17"/>
  <c r="L134" i="17"/>
  <c r="K134" i="8"/>
  <c r="L134" i="8"/>
  <c r="L134" i="25"/>
  <c r="K134" i="25"/>
  <c r="L192" i="8"/>
  <c r="K192" i="8"/>
  <c r="AH142" i="25"/>
  <c r="X142" i="25" s="1"/>
  <c r="AC142" i="24"/>
  <c r="AH142" i="14"/>
  <c r="AH142" i="8"/>
  <c r="X142" i="8" s="1"/>
  <c r="AH142" i="17"/>
  <c r="L146" i="8"/>
  <c r="K146" i="8"/>
  <c r="AH150" i="25"/>
  <c r="X150" i="25" s="1"/>
  <c r="AC150" i="24"/>
  <c r="AH150" i="14"/>
  <c r="AH150" i="8"/>
  <c r="X150" i="8" s="1"/>
  <c r="AH150" i="17"/>
  <c r="AH158" i="25"/>
  <c r="X158" i="25" s="1"/>
  <c r="AH181" i="25"/>
  <c r="X181" i="25" s="1"/>
  <c r="AC158" i="24"/>
  <c r="AC181" i="24"/>
  <c r="AH181" i="14"/>
  <c r="AH158" i="14"/>
  <c r="AH181" i="8"/>
  <c r="X181" i="8" s="1"/>
  <c r="AH158" i="8"/>
  <c r="X158" i="8" s="1"/>
  <c r="AH181" i="17"/>
  <c r="AH158" i="17"/>
  <c r="L158" i="8"/>
  <c r="K158" i="8"/>
  <c r="K162" i="17"/>
  <c r="L162" i="17"/>
  <c r="K162" i="25"/>
  <c r="L162" i="25"/>
  <c r="L170" i="17"/>
  <c r="K170" i="17"/>
  <c r="L170" i="25"/>
  <c r="K170" i="25"/>
  <c r="AH182" i="25"/>
  <c r="X182" i="25" s="1"/>
  <c r="AC182" i="24"/>
  <c r="AH182" i="14"/>
  <c r="AH182" i="8"/>
  <c r="X182" i="8" s="1"/>
  <c r="AH182" i="17"/>
  <c r="AH190" i="25"/>
  <c r="X190" i="25" s="1"/>
  <c r="AC190" i="24"/>
  <c r="AH190" i="14"/>
  <c r="AH190" i="8"/>
  <c r="X190" i="8" s="1"/>
  <c r="AH190" i="17"/>
  <c r="AH198" i="25"/>
  <c r="X198" i="25" s="1"/>
  <c r="AC198" i="24"/>
  <c r="AH198" i="14"/>
  <c r="AH198" i="8"/>
  <c r="X198" i="8" s="1"/>
  <c r="AH198" i="17"/>
  <c r="K202" i="8"/>
  <c r="L202" i="8"/>
  <c r="AH206" i="25"/>
  <c r="X206" i="25" s="1"/>
  <c r="AC206" i="24"/>
  <c r="AH206" i="14"/>
  <c r="AH206" i="8"/>
  <c r="X206" i="8" s="1"/>
  <c r="AH206" i="17"/>
  <c r="AH214" i="25"/>
  <c r="X214" i="25" s="1"/>
  <c r="AC214" i="24"/>
  <c r="AH214" i="14"/>
  <c r="AH214" i="8"/>
  <c r="X214" i="8" s="1"/>
  <c r="AH214" i="17"/>
  <c r="K218" i="8"/>
  <c r="L218" i="8"/>
  <c r="AH222" i="25"/>
  <c r="X222" i="25" s="1"/>
  <c r="AC222" i="24"/>
  <c r="AH222" i="14"/>
  <c r="AH222" i="8"/>
  <c r="X222" i="8" s="1"/>
  <c r="AH222" i="17"/>
  <c r="AH230" i="25"/>
  <c r="X230" i="25" s="1"/>
  <c r="AC230" i="24"/>
  <c r="AH230" i="14"/>
  <c r="AH230" i="8"/>
  <c r="X230" i="8" s="1"/>
  <c r="AH230" i="17"/>
  <c r="AH238" i="25"/>
  <c r="X238" i="25" s="1"/>
  <c r="AC238" i="24"/>
  <c r="AH238" i="14"/>
  <c r="AH238" i="8"/>
  <c r="X238" i="8" s="1"/>
  <c r="AH238" i="17"/>
  <c r="AH246" i="25"/>
  <c r="X246" i="25" s="1"/>
  <c r="AC246" i="24"/>
  <c r="AH246" i="14"/>
  <c r="AH246" i="8"/>
  <c r="X246" i="8" s="1"/>
  <c r="AH246" i="17"/>
  <c r="AH254" i="25"/>
  <c r="X254" i="25" s="1"/>
  <c r="AC254" i="24"/>
  <c r="AH254" i="14"/>
  <c r="AH254" i="8"/>
  <c r="X254" i="8" s="1"/>
  <c r="AH254" i="17"/>
  <c r="AH262" i="25"/>
  <c r="X262" i="25" s="1"/>
  <c r="AC262" i="24"/>
  <c r="AH262" i="14"/>
  <c r="AH262" i="8"/>
  <c r="X262" i="8" s="1"/>
  <c r="AH262" i="17"/>
  <c r="AH270" i="25"/>
  <c r="X270" i="25" s="1"/>
  <c r="AC270" i="24"/>
  <c r="AH270" i="14"/>
  <c r="AH270" i="8"/>
  <c r="X270" i="8" s="1"/>
  <c r="AH270" i="17"/>
  <c r="AH278" i="25"/>
  <c r="X278" i="25" s="1"/>
  <c r="AC278" i="24"/>
  <c r="AH278" i="14"/>
  <c r="AH278" i="8"/>
  <c r="X278" i="8" s="1"/>
  <c r="AH278" i="17"/>
  <c r="O8" i="14"/>
  <c r="J8" i="14" s="1"/>
  <c r="J8" i="22"/>
  <c r="T13" i="18"/>
  <c r="S13" i="18"/>
  <c r="M13" i="18"/>
  <c r="O16" i="14"/>
  <c r="H16" i="24"/>
  <c r="O88" i="14"/>
  <c r="K88" i="14" s="1"/>
  <c r="J20" i="22"/>
  <c r="U24" i="18"/>
  <c r="O24" i="18"/>
  <c r="K24" i="18" s="1"/>
  <c r="H89" i="24"/>
  <c r="I25" i="14"/>
  <c r="H28" i="24"/>
  <c r="O32" i="14"/>
  <c r="I33" i="14"/>
  <c r="H36" i="24"/>
  <c r="O40" i="14"/>
  <c r="I41" i="14"/>
  <c r="J44" i="22"/>
  <c r="U48" i="18"/>
  <c r="O48" i="18"/>
  <c r="K48" i="18" s="1"/>
  <c r="I49" i="14"/>
  <c r="H52" i="24"/>
  <c r="U56" i="18"/>
  <c r="O56" i="18"/>
  <c r="K56" i="18" s="1"/>
  <c r="I57" i="14"/>
  <c r="J60" i="22"/>
  <c r="O64" i="14"/>
  <c r="J64" i="14" s="1"/>
  <c r="H157" i="24"/>
  <c r="J64" i="22"/>
  <c r="U72" i="18"/>
  <c r="O72" i="18"/>
  <c r="K72" i="18" s="1"/>
  <c r="O76" i="14"/>
  <c r="H76" i="24"/>
  <c r="O92" i="18"/>
  <c r="T92" i="18"/>
  <c r="U92" i="18"/>
  <c r="O104" i="14"/>
  <c r="K104" i="14" s="1"/>
  <c r="H104" i="24"/>
  <c r="H116" i="24"/>
  <c r="T128" i="18"/>
  <c r="O128" i="18"/>
  <c r="U128" i="18"/>
  <c r="O132" i="14"/>
  <c r="H132" i="24"/>
  <c r="T168" i="18"/>
  <c r="O168" i="18"/>
  <c r="U168" i="18"/>
  <c r="O176" i="14"/>
  <c r="K176" i="14" s="1"/>
  <c r="J176" i="22"/>
  <c r="J188" i="22"/>
  <c r="U244" i="18"/>
  <c r="T244" i="18"/>
  <c r="O244" i="18"/>
  <c r="O248" i="14"/>
  <c r="J248" i="22"/>
  <c r="H256" i="24"/>
  <c r="U268" i="18"/>
  <c r="O268" i="18"/>
  <c r="T268" i="18"/>
  <c r="O272" i="14"/>
  <c r="K272" i="14" s="1"/>
  <c r="J272" i="22"/>
  <c r="H280" i="24"/>
  <c r="J131" i="22"/>
  <c r="T135" i="18"/>
  <c r="U135" i="18"/>
  <c r="O135" i="18"/>
  <c r="O147" i="14"/>
  <c r="H147" i="24"/>
  <c r="H155" i="24"/>
  <c r="U231" i="18"/>
  <c r="O231" i="18"/>
  <c r="T231" i="18"/>
  <c r="O235" i="14"/>
  <c r="K235" i="14" s="1"/>
  <c r="H235" i="24"/>
  <c r="J247" i="22"/>
  <c r="K12" i="25"/>
  <c r="L12" i="25"/>
  <c r="N37" i="18"/>
  <c r="N37" i="8"/>
  <c r="M37" i="8" s="1"/>
  <c r="J77" i="17"/>
  <c r="K77" i="17"/>
  <c r="AH84" i="25"/>
  <c r="X84" i="25" s="1"/>
  <c r="AC84" i="24"/>
  <c r="AH84" i="14"/>
  <c r="AH84" i="8"/>
  <c r="X84" i="8" s="1"/>
  <c r="AH84" i="17"/>
  <c r="L92" i="8"/>
  <c r="K92" i="8"/>
  <c r="AH100" i="25"/>
  <c r="X100" i="25" s="1"/>
  <c r="AC100" i="24"/>
  <c r="AH100" i="14"/>
  <c r="AH100" i="8"/>
  <c r="X100" i="8" s="1"/>
  <c r="AH100" i="17"/>
  <c r="AH140" i="25"/>
  <c r="X140" i="25" s="1"/>
  <c r="AC140" i="24"/>
  <c r="AH140" i="14"/>
  <c r="AH140" i="8"/>
  <c r="X140" i="8" s="1"/>
  <c r="AH140" i="17"/>
  <c r="AH164" i="25"/>
  <c r="X164" i="25" s="1"/>
  <c r="AC164" i="24"/>
  <c r="AH164" i="14"/>
  <c r="AH164" i="8"/>
  <c r="X164" i="8" s="1"/>
  <c r="AH164" i="17"/>
  <c r="AH208" i="25"/>
  <c r="X208" i="25" s="1"/>
  <c r="AC208" i="24"/>
  <c r="AH208" i="14"/>
  <c r="AH208" i="8"/>
  <c r="X208" i="8" s="1"/>
  <c r="AH208" i="17"/>
  <c r="AH236" i="25"/>
  <c r="X236" i="25" s="1"/>
  <c r="AC236" i="24"/>
  <c r="AH236" i="14"/>
  <c r="AH236" i="8"/>
  <c r="X236" i="8" s="1"/>
  <c r="AH236" i="17"/>
  <c r="AH284" i="25"/>
  <c r="X284" i="25" s="1"/>
  <c r="AC284" i="24"/>
  <c r="AH284" i="14"/>
  <c r="AH284" i="8"/>
  <c r="X284" i="8" s="1"/>
  <c r="AH284" i="17"/>
  <c r="J14" i="22"/>
  <c r="S31" i="18"/>
  <c r="M31" i="18"/>
  <c r="T31" i="18"/>
  <c r="I43" i="14"/>
  <c r="O58" i="14"/>
  <c r="J58" i="14" s="1"/>
  <c r="U66" i="18"/>
  <c r="O66" i="18"/>
  <c r="K66" i="18" s="1"/>
  <c r="J66" i="22"/>
  <c r="M79" i="18"/>
  <c r="S79" i="18"/>
  <c r="T79" i="18"/>
  <c r="U102" i="18"/>
  <c r="O102" i="18"/>
  <c r="T102" i="18"/>
  <c r="J102" i="22"/>
  <c r="J126" i="22"/>
  <c r="O146" i="14"/>
  <c r="K146" i="14" s="1"/>
  <c r="U154" i="18"/>
  <c r="T154" i="18"/>
  <c r="O154" i="18"/>
  <c r="H154" i="24"/>
  <c r="J170" i="22"/>
  <c r="H214" i="24"/>
  <c r="O278" i="14"/>
  <c r="T282" i="18"/>
  <c r="U282" i="18"/>
  <c r="O282" i="18"/>
  <c r="J282" i="22"/>
  <c r="N10" i="18"/>
  <c r="N10" i="8"/>
  <c r="M10" i="8" s="1"/>
  <c r="K14" i="17"/>
  <c r="J14" i="17"/>
  <c r="AH17" i="25"/>
  <c r="X17" i="25" s="1"/>
  <c r="AC17" i="24"/>
  <c r="AH17" i="14"/>
  <c r="AH17" i="8"/>
  <c r="X17" i="8" s="1"/>
  <c r="AH17" i="17"/>
  <c r="L21" i="25"/>
  <c r="K21" i="25"/>
  <c r="N26" i="18"/>
  <c r="N26" i="8"/>
  <c r="M26" i="8" s="1"/>
  <c r="N30" i="18"/>
  <c r="N30" i="8"/>
  <c r="M30" i="8" s="1"/>
  <c r="K34" i="17"/>
  <c r="J34" i="17"/>
  <c r="AH37" i="25"/>
  <c r="X37" i="25" s="1"/>
  <c r="AH37" i="14"/>
  <c r="AC37" i="24"/>
  <c r="AH37" i="8"/>
  <c r="X37" i="8" s="1"/>
  <c r="AH37" i="17"/>
  <c r="J46" i="17"/>
  <c r="K46" i="17"/>
  <c r="N46" i="18"/>
  <c r="N46" i="8"/>
  <c r="M46" i="8" s="1"/>
  <c r="AH53" i="8"/>
  <c r="X53" i="8" s="1"/>
  <c r="AH53" i="25"/>
  <c r="X53" i="25" s="1"/>
  <c r="AC53" i="24"/>
  <c r="AH53" i="14"/>
  <c r="AH53" i="17"/>
  <c r="L53" i="25"/>
  <c r="K53" i="25"/>
  <c r="L151" i="17"/>
  <c r="K151" i="17"/>
  <c r="K57" i="25"/>
  <c r="L57" i="25"/>
  <c r="K66" i="17"/>
  <c r="J66" i="17"/>
  <c r="N66" i="18"/>
  <c r="N66" i="8"/>
  <c r="M66" i="8" s="1"/>
  <c r="AH73" i="8"/>
  <c r="X73" i="8" s="1"/>
  <c r="AH73" i="25"/>
  <c r="X73" i="25" s="1"/>
  <c r="AC73" i="24"/>
  <c r="AH73" i="14"/>
  <c r="AH73" i="17"/>
  <c r="L73" i="25"/>
  <c r="K73" i="25"/>
  <c r="L77" i="25"/>
  <c r="K77" i="25"/>
  <c r="N82" i="18"/>
  <c r="N82" i="8"/>
  <c r="M82" i="8" s="1"/>
  <c r="AH93" i="25"/>
  <c r="X93" i="25" s="1"/>
  <c r="AC93" i="24"/>
  <c r="AH93" i="14"/>
  <c r="AH93" i="8"/>
  <c r="X93" i="8" s="1"/>
  <c r="AH93" i="17"/>
  <c r="L97" i="17"/>
  <c r="K97" i="17"/>
  <c r="K97" i="25"/>
  <c r="L97" i="25"/>
  <c r="L105" i="17"/>
  <c r="K105" i="17"/>
  <c r="K105" i="8"/>
  <c r="L105" i="8"/>
  <c r="K105" i="25"/>
  <c r="L105" i="25"/>
  <c r="L113" i="17"/>
  <c r="K113" i="17"/>
  <c r="K113" i="8"/>
  <c r="L113" i="8"/>
  <c r="K113" i="25"/>
  <c r="L113" i="25"/>
  <c r="K121" i="17"/>
  <c r="L121" i="17"/>
  <c r="L121" i="8"/>
  <c r="K121" i="8"/>
  <c r="K121" i="25"/>
  <c r="L121" i="25"/>
  <c r="K129" i="17"/>
  <c r="L129" i="17"/>
  <c r="L129" i="8"/>
  <c r="K129" i="8"/>
  <c r="L129" i="25"/>
  <c r="K129" i="25"/>
  <c r="K137" i="17"/>
  <c r="L137" i="17"/>
  <c r="L137" i="25"/>
  <c r="K137" i="25"/>
  <c r="K141" i="17"/>
  <c r="L141" i="17"/>
  <c r="L141" i="25"/>
  <c r="K141" i="25"/>
  <c r="L149" i="17"/>
  <c r="K149" i="17"/>
  <c r="K149" i="8"/>
  <c r="L149" i="8"/>
  <c r="K149" i="25"/>
  <c r="L149" i="25"/>
  <c r="L165" i="17"/>
  <c r="K165" i="17"/>
  <c r="L165" i="25"/>
  <c r="K165" i="25"/>
  <c r="K177" i="17"/>
  <c r="L177" i="17"/>
  <c r="L177" i="25"/>
  <c r="K177" i="25"/>
  <c r="K189" i="17"/>
  <c r="L189" i="17"/>
  <c r="K189" i="8"/>
  <c r="L189" i="8"/>
  <c r="L189" i="25"/>
  <c r="K189" i="25"/>
  <c r="K197" i="17"/>
  <c r="L197" i="17"/>
  <c r="L197" i="25"/>
  <c r="K197" i="25"/>
  <c r="K205" i="17"/>
  <c r="L205" i="17"/>
  <c r="K205" i="25"/>
  <c r="L205" i="25"/>
  <c r="K213" i="17"/>
  <c r="L213" i="17"/>
  <c r="L213" i="25"/>
  <c r="K213" i="25"/>
  <c r="L221" i="17"/>
  <c r="K221" i="17"/>
  <c r="K221" i="25"/>
  <c r="L221" i="25"/>
  <c r="K229" i="17"/>
  <c r="L229" i="17"/>
  <c r="K229" i="8"/>
  <c r="L229" i="8"/>
  <c r="K229" i="25"/>
  <c r="L229" i="25"/>
  <c r="L237" i="17"/>
  <c r="K237" i="17"/>
  <c r="L237" i="8"/>
  <c r="K237" i="8"/>
  <c r="L237" i="25"/>
  <c r="K237" i="25"/>
  <c r="K245" i="17"/>
  <c r="L245" i="17"/>
  <c r="L245" i="8"/>
  <c r="K245" i="8"/>
  <c r="L245" i="25"/>
  <c r="K245" i="25"/>
  <c r="L253" i="17"/>
  <c r="K253" i="17"/>
  <c r="L253" i="8"/>
  <c r="K253" i="8"/>
  <c r="L253" i="25"/>
  <c r="K253" i="25"/>
  <c r="K261" i="17"/>
  <c r="L261" i="17"/>
  <c r="K261" i="8"/>
  <c r="L261" i="8"/>
  <c r="K261" i="25"/>
  <c r="L261" i="25"/>
  <c r="L269" i="17"/>
  <c r="K269" i="17"/>
  <c r="L269" i="8"/>
  <c r="K269" i="8"/>
  <c r="K269" i="25"/>
  <c r="L269" i="25"/>
  <c r="L277" i="17"/>
  <c r="K277" i="17"/>
  <c r="K277" i="8"/>
  <c r="L277" i="8"/>
  <c r="K277" i="25"/>
  <c r="L277" i="25"/>
  <c r="K285" i="17"/>
  <c r="L285" i="17"/>
  <c r="I285" i="17"/>
  <c r="H285" i="17"/>
  <c r="L285" i="8"/>
  <c r="K285" i="8"/>
  <c r="K285" i="25"/>
  <c r="L285" i="25"/>
  <c r="J7" i="22"/>
  <c r="O11" i="14"/>
  <c r="I12" i="14"/>
  <c r="J15" i="22"/>
  <c r="O19" i="14"/>
  <c r="J19" i="14" s="1"/>
  <c r="I20" i="14"/>
  <c r="J23" i="22"/>
  <c r="O27" i="14"/>
  <c r="J27" i="14" s="1"/>
  <c r="I28" i="14"/>
  <c r="U35" i="18"/>
  <c r="O35" i="18"/>
  <c r="K35" i="18" s="1"/>
  <c r="I36" i="14"/>
  <c r="J39" i="22"/>
  <c r="O43" i="14"/>
  <c r="I44" i="14"/>
  <c r="J47" i="22"/>
  <c r="O51" i="14"/>
  <c r="J51" i="14" s="1"/>
  <c r="I52" i="14"/>
  <c r="J55" i="22"/>
  <c r="O59" i="14"/>
  <c r="J59" i="14" s="1"/>
  <c r="I60" i="14"/>
  <c r="H63" i="24"/>
  <c r="O67" i="14"/>
  <c r="I68" i="14"/>
  <c r="O75" i="14"/>
  <c r="J75" i="14" s="1"/>
  <c r="I76" i="14"/>
  <c r="H79" i="24"/>
  <c r="O83" i="14"/>
  <c r="H91" i="24"/>
  <c r="J95" i="22"/>
  <c r="O99" i="14"/>
  <c r="H174" i="24"/>
  <c r="H107" i="24"/>
  <c r="U111" i="18"/>
  <c r="T111" i="18"/>
  <c r="O111" i="18"/>
  <c r="O115" i="14"/>
  <c r="J123" i="22"/>
  <c r="U127" i="18"/>
  <c r="T127" i="18"/>
  <c r="O127" i="18"/>
  <c r="O143" i="14"/>
  <c r="K143" i="14" s="1"/>
  <c r="H143" i="24"/>
  <c r="J163" i="22"/>
  <c r="T187" i="18"/>
  <c r="O187" i="18"/>
  <c r="U187" i="18"/>
  <c r="O199" i="14"/>
  <c r="K199" i="14" s="1"/>
  <c r="H199" i="24"/>
  <c r="J207" i="22"/>
  <c r="H211" i="24"/>
  <c r="U219" i="18"/>
  <c r="T219" i="18"/>
  <c r="O219" i="18"/>
  <c r="O223" i="14"/>
  <c r="K223" i="14" s="1"/>
  <c r="H223" i="24"/>
  <c r="J239" i="22"/>
  <c r="H243" i="24"/>
  <c r="U267" i="18"/>
  <c r="O267" i="18"/>
  <c r="T267" i="18"/>
  <c r="O271" i="14"/>
  <c r="H271" i="24"/>
  <c r="J275" i="22"/>
  <c r="K9" i="17"/>
  <c r="J9" i="17"/>
  <c r="AH87" i="25"/>
  <c r="X87" i="25" s="1"/>
  <c r="AH16" i="25"/>
  <c r="X16" i="25" s="1"/>
  <c r="AC87" i="24"/>
  <c r="AH87" i="14"/>
  <c r="AC16" i="24"/>
  <c r="AH16" i="14"/>
  <c r="AH87" i="8"/>
  <c r="X87" i="8" s="1"/>
  <c r="AH16" i="8"/>
  <c r="X16" i="8" s="1"/>
  <c r="AH87" i="17"/>
  <c r="AH16" i="17"/>
  <c r="L88" i="17"/>
  <c r="K88" i="17"/>
  <c r="K20" i="25"/>
  <c r="L20" i="25"/>
  <c r="K89" i="25"/>
  <c r="L89" i="25"/>
  <c r="K33" i="17"/>
  <c r="J33" i="17"/>
  <c r="AH36" i="25"/>
  <c r="X36" i="25" s="1"/>
  <c r="AC36" i="24"/>
  <c r="AH36" i="14"/>
  <c r="AH36" i="8"/>
  <c r="X36" i="8" s="1"/>
  <c r="AH36" i="17"/>
  <c r="AH48" i="8"/>
  <c r="X48" i="8" s="1"/>
  <c r="AH48" i="25"/>
  <c r="X48" i="25" s="1"/>
  <c r="AC48" i="24"/>
  <c r="AH48" i="14"/>
  <c r="AH48" i="17"/>
  <c r="K48" i="25"/>
  <c r="L48" i="25"/>
  <c r="AH60" i="8"/>
  <c r="X60" i="8" s="1"/>
  <c r="AH60" i="25"/>
  <c r="X60" i="25" s="1"/>
  <c r="AC60" i="24"/>
  <c r="AH60" i="14"/>
  <c r="AH60" i="17"/>
  <c r="K60" i="25"/>
  <c r="L60" i="25"/>
  <c r="L157" i="17"/>
  <c r="K157" i="17"/>
  <c r="AH76" i="8"/>
  <c r="X76" i="8" s="1"/>
  <c r="AH76" i="25"/>
  <c r="X76" i="25" s="1"/>
  <c r="AC76" i="24"/>
  <c r="AH76" i="14"/>
  <c r="AH76" i="17"/>
  <c r="K76" i="25"/>
  <c r="L76" i="25"/>
  <c r="L108" i="17"/>
  <c r="K108" i="17"/>
  <c r="L108" i="8"/>
  <c r="K108" i="8"/>
  <c r="L108" i="25"/>
  <c r="K108" i="25"/>
  <c r="K124" i="17"/>
  <c r="L124" i="17"/>
  <c r="K124" i="8"/>
  <c r="L124" i="8"/>
  <c r="L124" i="25"/>
  <c r="K124" i="25"/>
  <c r="K148" i="17"/>
  <c r="L148" i="17"/>
  <c r="K148" i="25"/>
  <c r="L148" i="25"/>
  <c r="K168" i="17"/>
  <c r="L168" i="17"/>
  <c r="L168" i="8"/>
  <c r="K168" i="8"/>
  <c r="K168" i="25"/>
  <c r="L168" i="25"/>
  <c r="K204" i="17"/>
  <c r="L204" i="17"/>
  <c r="L204" i="8"/>
  <c r="K204" i="8"/>
  <c r="L204" i="25"/>
  <c r="K204" i="25"/>
  <c r="L216" i="17"/>
  <c r="K216" i="17"/>
  <c r="K216" i="8"/>
  <c r="L216" i="8"/>
  <c r="K216" i="25"/>
  <c r="L216" i="25"/>
  <c r="L228" i="17"/>
  <c r="K228" i="17"/>
  <c r="K228" i="25"/>
  <c r="L228" i="25"/>
  <c r="K248" i="17"/>
  <c r="L248" i="17"/>
  <c r="L248" i="8"/>
  <c r="K248" i="8"/>
  <c r="L248" i="25"/>
  <c r="K248" i="25"/>
  <c r="S7" i="18"/>
  <c r="M7" i="18"/>
  <c r="T7" i="18"/>
  <c r="U10" i="18"/>
  <c r="O10" i="18"/>
  <c r="K10" i="18" s="1"/>
  <c r="H10" i="24"/>
  <c r="J18" i="22"/>
  <c r="S23" i="18"/>
  <c r="M23" i="18"/>
  <c r="T23" i="18"/>
  <c r="U30" i="18"/>
  <c r="O30" i="18"/>
  <c r="H30" i="24"/>
  <c r="H34" i="24"/>
  <c r="O46" i="14"/>
  <c r="J46" i="14" s="1"/>
  <c r="U50" i="18"/>
  <c r="O50" i="18"/>
  <c r="K50" i="18" s="1"/>
  <c r="J50" i="22"/>
  <c r="T67" i="18"/>
  <c r="S67" i="18"/>
  <c r="M67" i="18"/>
  <c r="U70" i="18"/>
  <c r="O70" i="18"/>
  <c r="H70" i="24"/>
  <c r="J74" i="22"/>
  <c r="O86" i="14"/>
  <c r="U94" i="18"/>
  <c r="T94" i="18"/>
  <c r="O94" i="18"/>
  <c r="J94" i="22"/>
  <c r="H98" i="24"/>
  <c r="O114" i="14"/>
  <c r="K114" i="14" s="1"/>
  <c r="U122" i="18"/>
  <c r="T122" i="18"/>
  <c r="O122" i="18"/>
  <c r="H122" i="24"/>
  <c r="O138" i="14"/>
  <c r="K138" i="14" s="1"/>
  <c r="J138" i="22"/>
  <c r="O150" i="14"/>
  <c r="K150" i="14" s="1"/>
  <c r="O181" i="14"/>
  <c r="H181" i="24"/>
  <c r="J181" i="22"/>
  <c r="O166" i="14"/>
  <c r="K166" i="14" s="1"/>
  <c r="T178" i="18"/>
  <c r="U178" i="18"/>
  <c r="O178" i="18"/>
  <c r="H178" i="24"/>
  <c r="J182" i="22"/>
  <c r="H186" i="24"/>
  <c r="O190" i="14"/>
  <c r="U194" i="18"/>
  <c r="T194" i="18"/>
  <c r="O194" i="18"/>
  <c r="H194" i="24"/>
  <c r="O206" i="14"/>
  <c r="T210" i="18"/>
  <c r="U210" i="18"/>
  <c r="O210" i="18"/>
  <c r="H210" i="24"/>
  <c r="J218" i="22"/>
  <c r="H222" i="24"/>
  <c r="O226" i="14"/>
  <c r="K226" i="14" s="1"/>
  <c r="U230" i="18"/>
  <c r="O230" i="18"/>
  <c r="T230" i="18"/>
  <c r="H230" i="24"/>
  <c r="J238" i="22"/>
  <c r="O262" i="14"/>
  <c r="K262" i="14" s="1"/>
  <c r="T270" i="18"/>
  <c r="O270" i="18"/>
  <c r="U270" i="18"/>
  <c r="J270" i="22"/>
  <c r="L277" i="24" l="1"/>
  <c r="M277" i="24"/>
  <c r="L266" i="24"/>
  <c r="K266" i="24" s="1"/>
  <c r="I266" i="24" s="1"/>
  <c r="G266" i="24" s="1"/>
  <c r="H266" i="15" s="1"/>
  <c r="M266" i="24"/>
  <c r="L244" i="24"/>
  <c r="M244" i="24"/>
  <c r="L265" i="24"/>
  <c r="K265" i="24" s="1"/>
  <c r="I265" i="24" s="1"/>
  <c r="G265" i="24" s="1"/>
  <c r="H265" i="15" s="1"/>
  <c r="M265" i="24"/>
  <c r="L260" i="24"/>
  <c r="M260" i="24"/>
  <c r="L248" i="24"/>
  <c r="M248" i="24"/>
  <c r="L270" i="24"/>
  <c r="M270" i="24"/>
  <c r="L247" i="24"/>
  <c r="K247" i="24" s="1"/>
  <c r="I247" i="24" s="1"/>
  <c r="G247" i="24" s="1"/>
  <c r="H247" i="15" s="1"/>
  <c r="M247" i="24"/>
  <c r="L284" i="24"/>
  <c r="M284" i="24"/>
  <c r="L250" i="24"/>
  <c r="K250" i="24" s="1"/>
  <c r="I250" i="24" s="1"/>
  <c r="G250" i="24" s="1"/>
  <c r="H250" i="15" s="1"/>
  <c r="M250" i="24"/>
  <c r="L276" i="24"/>
  <c r="M276" i="24"/>
  <c r="L269" i="24"/>
  <c r="K269" i="24" s="1"/>
  <c r="I269" i="24" s="1"/>
  <c r="G269" i="24" s="1"/>
  <c r="H269" i="15" s="1"/>
  <c r="M269" i="24"/>
  <c r="L258" i="24"/>
  <c r="M258" i="24"/>
  <c r="L253" i="24"/>
  <c r="K253" i="24" s="1"/>
  <c r="I253" i="24" s="1"/>
  <c r="G253" i="24" s="1"/>
  <c r="H253" i="15" s="1"/>
  <c r="M253" i="24"/>
  <c r="L285" i="24"/>
  <c r="M285" i="24"/>
  <c r="L262" i="24"/>
  <c r="M262" i="24"/>
  <c r="L249" i="24"/>
  <c r="M249" i="24"/>
  <c r="L280" i="24"/>
  <c r="M280" i="24"/>
  <c r="L256" i="24"/>
  <c r="M256" i="24"/>
  <c r="L254" i="24"/>
  <c r="K254" i="24" s="1"/>
  <c r="I254" i="24" s="1"/>
  <c r="G254" i="24" s="1"/>
  <c r="H254" i="15" s="1"/>
  <c r="M254" i="24"/>
  <c r="L246" i="24"/>
  <c r="M246" i="24"/>
  <c r="L283" i="24"/>
  <c r="K283" i="24" s="1"/>
  <c r="I283" i="24" s="1"/>
  <c r="G283" i="24" s="1"/>
  <c r="H283" i="15" s="1"/>
  <c r="M283" i="24"/>
  <c r="L251" i="24"/>
  <c r="M251" i="24"/>
  <c r="L282" i="24"/>
  <c r="M282" i="24"/>
  <c r="L255" i="24"/>
  <c r="M255" i="24"/>
  <c r="L245" i="24"/>
  <c r="M245" i="24"/>
  <c r="L271" i="24"/>
  <c r="M271" i="24"/>
  <c r="L267" i="24"/>
  <c r="K267" i="24" s="1"/>
  <c r="I267" i="24" s="1"/>
  <c r="G267" i="24" s="1"/>
  <c r="H267" i="15" s="1"/>
  <c r="M267" i="24"/>
  <c r="L275" i="24"/>
  <c r="M275" i="24"/>
  <c r="L264" i="24"/>
  <c r="M264" i="24"/>
  <c r="L278" i="24"/>
  <c r="M278" i="24"/>
  <c r="L268" i="24"/>
  <c r="K268" i="24" s="1"/>
  <c r="I268" i="24" s="1"/>
  <c r="G268" i="24" s="1"/>
  <c r="H268" i="15" s="1"/>
  <c r="M268" i="24"/>
  <c r="L252" i="24"/>
  <c r="M252" i="24"/>
  <c r="L273" i="24"/>
  <c r="M273" i="24"/>
  <c r="L259" i="24"/>
  <c r="M259" i="24"/>
  <c r="L272" i="24"/>
  <c r="M272" i="24"/>
  <c r="L274" i="24"/>
  <c r="M274" i="24"/>
  <c r="L281" i="24"/>
  <c r="K281" i="24" s="1"/>
  <c r="I281" i="24" s="1"/>
  <c r="G281" i="24" s="1"/>
  <c r="H281" i="15" s="1"/>
  <c r="M281" i="24"/>
  <c r="L263" i="24"/>
  <c r="M263" i="24"/>
  <c r="L261" i="24"/>
  <c r="K261" i="24" s="1"/>
  <c r="I261" i="24" s="1"/>
  <c r="G261" i="24" s="1"/>
  <c r="H261" i="15" s="1"/>
  <c r="M261" i="24"/>
  <c r="L279" i="24"/>
  <c r="M279" i="24"/>
  <c r="L257" i="24"/>
  <c r="M257" i="24"/>
  <c r="L243" i="24"/>
  <c r="M243" i="24"/>
  <c r="J77" i="14"/>
  <c r="J82" i="14"/>
  <c r="S39" i="14"/>
  <c r="J18" i="14"/>
  <c r="J49" i="14"/>
  <c r="J44" i="14"/>
  <c r="T36" i="8"/>
  <c r="R36" i="8" s="1"/>
  <c r="P36" i="8" s="1"/>
  <c r="I36" i="8" s="1"/>
  <c r="S36" i="8"/>
  <c r="T16" i="17"/>
  <c r="R16" i="17" s="1"/>
  <c r="S16" i="17"/>
  <c r="T16" i="25"/>
  <c r="R16" i="25" s="1"/>
  <c r="S16" i="25"/>
  <c r="T93" i="8"/>
  <c r="R93" i="8" s="1"/>
  <c r="P93" i="8" s="1"/>
  <c r="S93" i="8"/>
  <c r="T73" i="25"/>
  <c r="R73" i="25" s="1"/>
  <c r="S73" i="25"/>
  <c r="T53" i="17"/>
  <c r="R53" i="17" s="1"/>
  <c r="S53" i="17"/>
  <c r="T53" i="8"/>
  <c r="R53" i="8" s="1"/>
  <c r="P53" i="8" s="1"/>
  <c r="I53" i="8" s="1"/>
  <c r="S53" i="8"/>
  <c r="T37" i="8"/>
  <c r="S37" i="8"/>
  <c r="T17" i="8"/>
  <c r="S17" i="8"/>
  <c r="S284" i="17"/>
  <c r="R284" i="17" s="1"/>
  <c r="T284" i="17"/>
  <c r="T284" i="25"/>
  <c r="S284" i="25"/>
  <c r="R284" i="25" s="1"/>
  <c r="T164" i="8"/>
  <c r="R164" i="8" s="1"/>
  <c r="P164" i="8" s="1"/>
  <c r="S164" i="8"/>
  <c r="G164" i="19"/>
  <c r="N164" i="23" s="1"/>
  <c r="T140" i="17"/>
  <c r="R140" i="17" s="1"/>
  <c r="S140" i="17"/>
  <c r="G140" i="19"/>
  <c r="N140" i="23" s="1"/>
  <c r="T140" i="25"/>
  <c r="R140" i="25" s="1"/>
  <c r="S140" i="25"/>
  <c r="G100" i="19"/>
  <c r="N100" i="23" s="1"/>
  <c r="T84" i="17"/>
  <c r="R84" i="17" s="1"/>
  <c r="S84" i="17"/>
  <c r="G84" i="19"/>
  <c r="N84" i="23" s="1"/>
  <c r="T84" i="25"/>
  <c r="R84" i="25" s="1"/>
  <c r="S84" i="25"/>
  <c r="S278" i="8"/>
  <c r="T278" i="8"/>
  <c r="R278" i="8" s="1"/>
  <c r="S270" i="17"/>
  <c r="R270" i="17" s="1"/>
  <c r="T270" i="17"/>
  <c r="T270" i="25"/>
  <c r="S270" i="25"/>
  <c r="R270" i="25" s="1"/>
  <c r="S246" i="8"/>
  <c r="T246" i="8"/>
  <c r="R246" i="8" s="1"/>
  <c r="T238" i="17"/>
  <c r="R238" i="17" s="1"/>
  <c r="S238" i="17"/>
  <c r="G238" i="19"/>
  <c r="N238" i="23" s="1"/>
  <c r="T238" i="25"/>
  <c r="R238" i="25" s="1"/>
  <c r="S238" i="25"/>
  <c r="G214" i="19"/>
  <c r="N214" i="23" s="1"/>
  <c r="G198" i="19"/>
  <c r="N198" i="23" s="1"/>
  <c r="T182" i="8"/>
  <c r="R182" i="8" s="1"/>
  <c r="P182" i="8" s="1"/>
  <c r="S182" i="8"/>
  <c r="T150" i="17"/>
  <c r="R150" i="17" s="1"/>
  <c r="S150" i="17"/>
  <c r="T150" i="25"/>
  <c r="R150" i="25" s="1"/>
  <c r="S150" i="25"/>
  <c r="T142" i="8"/>
  <c r="R142" i="8" s="1"/>
  <c r="P142" i="8" s="1"/>
  <c r="S142" i="8"/>
  <c r="T78" i="17"/>
  <c r="R78" i="17" s="1"/>
  <c r="S78" i="17"/>
  <c r="G78" i="19"/>
  <c r="N78" i="23" s="1"/>
  <c r="T78" i="25"/>
  <c r="R78" i="25" s="1"/>
  <c r="S78" i="25"/>
  <c r="G46" i="19"/>
  <c r="N46" i="23" s="1"/>
  <c r="T90" i="17"/>
  <c r="R90" i="17" s="1"/>
  <c r="S90" i="17"/>
  <c r="T26" i="8"/>
  <c r="R26" i="8" s="1"/>
  <c r="P26" i="8" s="1"/>
  <c r="I26" i="8" s="1"/>
  <c r="S26" i="8"/>
  <c r="G26" i="19"/>
  <c r="T26" i="25"/>
  <c r="R26" i="25" s="1"/>
  <c r="S26" i="25"/>
  <c r="T10" i="17"/>
  <c r="R10" i="17" s="1"/>
  <c r="S10" i="17"/>
  <c r="G10" i="19"/>
  <c r="N10" i="23" s="1"/>
  <c r="T10" i="25"/>
  <c r="R10" i="25" s="1"/>
  <c r="S10" i="25"/>
  <c r="S260" i="8"/>
  <c r="T260" i="8"/>
  <c r="R260" i="8" s="1"/>
  <c r="T252" i="17"/>
  <c r="S252" i="17"/>
  <c r="R252" i="17" s="1"/>
  <c r="S252" i="25"/>
  <c r="R252" i="25" s="1"/>
  <c r="T252" i="25"/>
  <c r="T188" i="17"/>
  <c r="R188" i="17" s="1"/>
  <c r="S188" i="17"/>
  <c r="G188" i="19"/>
  <c r="N188" i="23" s="1"/>
  <c r="T188" i="25"/>
  <c r="R188" i="25" s="1"/>
  <c r="S188" i="25"/>
  <c r="T156" i="17"/>
  <c r="R156" i="17" s="1"/>
  <c r="S156" i="17"/>
  <c r="T156" i="25"/>
  <c r="R156" i="25" s="1"/>
  <c r="S156" i="25"/>
  <c r="T112" i="17"/>
  <c r="R112" i="17" s="1"/>
  <c r="S112" i="17"/>
  <c r="G112" i="19"/>
  <c r="N112" i="23" s="1"/>
  <c r="T112" i="25"/>
  <c r="R112" i="25" s="1"/>
  <c r="S112" i="25"/>
  <c r="T32" i="8"/>
  <c r="R32" i="8" s="1"/>
  <c r="P32" i="8" s="1"/>
  <c r="I32" i="8" s="1"/>
  <c r="S32" i="8"/>
  <c r="G32" i="19"/>
  <c r="N32" i="23" s="1"/>
  <c r="T76" i="17"/>
  <c r="R76" i="17" s="1"/>
  <c r="S76" i="17"/>
  <c r="G76" i="19"/>
  <c r="N76" i="23" s="1"/>
  <c r="T76" i="8"/>
  <c r="R76" i="8" s="1"/>
  <c r="P76" i="8" s="1"/>
  <c r="I76" i="8" s="1"/>
  <c r="S76" i="8"/>
  <c r="T60" i="25"/>
  <c r="R60" i="25" s="1"/>
  <c r="S60" i="25"/>
  <c r="T48" i="17"/>
  <c r="R48" i="17" s="1"/>
  <c r="S48" i="17"/>
  <c r="G48" i="19"/>
  <c r="N48" i="23" s="1"/>
  <c r="T48" i="8"/>
  <c r="R48" i="8" s="1"/>
  <c r="P48" i="8" s="1"/>
  <c r="I48" i="8" s="1"/>
  <c r="S48" i="8"/>
  <c r="T16" i="8"/>
  <c r="R16" i="8" s="1"/>
  <c r="P16" i="8" s="1"/>
  <c r="I16" i="8" s="1"/>
  <c r="S16" i="8"/>
  <c r="G87" i="19"/>
  <c r="T93" i="17"/>
  <c r="R93" i="17" s="1"/>
  <c r="S93" i="17"/>
  <c r="T93" i="25"/>
  <c r="R93" i="25" s="1"/>
  <c r="S93" i="25"/>
  <c r="G37" i="19"/>
  <c r="N37" i="23" s="1"/>
  <c r="T17" i="17"/>
  <c r="R17" i="17" s="1"/>
  <c r="S17" i="17"/>
  <c r="T17" i="25"/>
  <c r="R17" i="25" s="1"/>
  <c r="S17" i="25"/>
  <c r="T236" i="8"/>
  <c r="S236" i="8"/>
  <c r="R236" i="8" s="1"/>
  <c r="P236" i="8" s="1"/>
  <c r="T208" i="17"/>
  <c r="R208" i="17" s="1"/>
  <c r="S208" i="17"/>
  <c r="G208" i="19"/>
  <c r="N208" i="23" s="1"/>
  <c r="T208" i="25"/>
  <c r="R208" i="25" s="1"/>
  <c r="S208" i="25"/>
  <c r="T140" i="8"/>
  <c r="R140" i="8" s="1"/>
  <c r="P140" i="8" s="1"/>
  <c r="S140" i="8"/>
  <c r="T100" i="8"/>
  <c r="S100" i="8"/>
  <c r="S262" i="8"/>
  <c r="T262" i="8"/>
  <c r="R262" i="8" s="1"/>
  <c r="S254" i="17"/>
  <c r="R254" i="17" s="1"/>
  <c r="T254" i="17"/>
  <c r="T254" i="25"/>
  <c r="S254" i="25"/>
  <c r="R254" i="25" s="1"/>
  <c r="T230" i="8"/>
  <c r="S230" i="8"/>
  <c r="R230" i="8" s="1"/>
  <c r="P230" i="8" s="1"/>
  <c r="T222" i="17"/>
  <c r="R222" i="17" s="1"/>
  <c r="S222" i="17"/>
  <c r="T222" i="25"/>
  <c r="R222" i="25" s="1"/>
  <c r="S222" i="25"/>
  <c r="T214" i="8"/>
  <c r="S214" i="8"/>
  <c r="R214" i="8" s="1"/>
  <c r="P214" i="8" s="1"/>
  <c r="T206" i="17"/>
  <c r="R206" i="17" s="1"/>
  <c r="S206" i="17"/>
  <c r="T206" i="25"/>
  <c r="R206" i="25" s="1"/>
  <c r="S206" i="25"/>
  <c r="T198" i="8"/>
  <c r="R198" i="8" s="1"/>
  <c r="P198" i="8" s="1"/>
  <c r="S198" i="8"/>
  <c r="T190" i="17"/>
  <c r="R190" i="17" s="1"/>
  <c r="S190" i="17"/>
  <c r="T190" i="25"/>
  <c r="R190" i="25" s="1"/>
  <c r="S190" i="25"/>
  <c r="T158" i="17"/>
  <c r="R158" i="17" s="1"/>
  <c r="S158" i="17"/>
  <c r="G181" i="19"/>
  <c r="T181" i="25"/>
  <c r="R181" i="25" s="1"/>
  <c r="S181" i="25"/>
  <c r="G142" i="19"/>
  <c r="N142" i="23" s="1"/>
  <c r="T62" i="25"/>
  <c r="S62" i="25"/>
  <c r="R62" i="25" s="1"/>
  <c r="T46" i="17"/>
  <c r="R46" i="17" s="1"/>
  <c r="S46" i="17"/>
  <c r="T46" i="8"/>
  <c r="R46" i="8" s="1"/>
  <c r="P46" i="8" s="1"/>
  <c r="I46" i="8" s="1"/>
  <c r="S46" i="8"/>
  <c r="G30" i="19"/>
  <c r="N30" i="23" s="1"/>
  <c r="T90" i="8"/>
  <c r="R90" i="8" s="1"/>
  <c r="P90" i="8" s="1"/>
  <c r="S90" i="8"/>
  <c r="S268" i="17"/>
  <c r="R268" i="17" s="1"/>
  <c r="T268" i="17"/>
  <c r="T268" i="25"/>
  <c r="S268" i="25"/>
  <c r="R268" i="25" s="1"/>
  <c r="T240" i="8"/>
  <c r="S240" i="8"/>
  <c r="R240" i="8" s="1"/>
  <c r="P240" i="8" s="1"/>
  <c r="T180" i="8"/>
  <c r="R180" i="8" s="1"/>
  <c r="P180" i="8" s="1"/>
  <c r="S180" i="8"/>
  <c r="G68" i="19"/>
  <c r="N68" i="23" s="1"/>
  <c r="T68" i="25"/>
  <c r="R68" i="25" s="1"/>
  <c r="S68" i="25"/>
  <c r="T56" i="17"/>
  <c r="S56" i="17"/>
  <c r="R56" i="17" s="1"/>
  <c r="T56" i="8"/>
  <c r="R56" i="8" s="1"/>
  <c r="P56" i="8" s="1"/>
  <c r="S56" i="8"/>
  <c r="T8" i="17"/>
  <c r="R8" i="17" s="1"/>
  <c r="S8" i="17"/>
  <c r="T8" i="25"/>
  <c r="R8" i="25" s="1"/>
  <c r="S8" i="25"/>
  <c r="T283" i="8"/>
  <c r="R283" i="8" s="1"/>
  <c r="S283" i="8"/>
  <c r="S259" i="17"/>
  <c r="R259" i="17" s="1"/>
  <c r="T259" i="17"/>
  <c r="T259" i="25"/>
  <c r="S259" i="25"/>
  <c r="R259" i="25" s="1"/>
  <c r="S251" i="8"/>
  <c r="T251" i="8"/>
  <c r="R251" i="8" s="1"/>
  <c r="T227" i="8"/>
  <c r="S227" i="8"/>
  <c r="R227" i="8" s="1"/>
  <c r="P227" i="8" s="1"/>
  <c r="G219" i="19"/>
  <c r="N219" i="23" s="1"/>
  <c r="T211" i="17"/>
  <c r="R211" i="17" s="1"/>
  <c r="S211" i="17"/>
  <c r="T211" i="25"/>
  <c r="R211" i="25" s="1"/>
  <c r="S211" i="25"/>
  <c r="T195" i="8"/>
  <c r="R195" i="8" s="1"/>
  <c r="P195" i="8" s="1"/>
  <c r="S195" i="8"/>
  <c r="T174" i="17"/>
  <c r="R174" i="17" s="1"/>
  <c r="S174" i="17"/>
  <c r="T99" i="8"/>
  <c r="R99" i="8" s="1"/>
  <c r="P99" i="8" s="1"/>
  <c r="S99" i="8"/>
  <c r="T174" i="25"/>
  <c r="R174" i="25" s="1"/>
  <c r="S174" i="25"/>
  <c r="T91" i="17"/>
  <c r="R91" i="17" s="1"/>
  <c r="S91" i="17"/>
  <c r="T91" i="25"/>
  <c r="R91" i="25" s="1"/>
  <c r="S91" i="25"/>
  <c r="T63" i="25"/>
  <c r="R63" i="25" s="1"/>
  <c r="S63" i="25"/>
  <c r="T47" i="17"/>
  <c r="R47" i="17" s="1"/>
  <c r="S47" i="17"/>
  <c r="T47" i="8"/>
  <c r="S47" i="8"/>
  <c r="S282" i="14"/>
  <c r="N270" i="24"/>
  <c r="AC273" i="18"/>
  <c r="AB273" i="18"/>
  <c r="S255" i="14"/>
  <c r="N180" i="24"/>
  <c r="L180" i="24" s="1"/>
  <c r="AC180" i="18"/>
  <c r="AB180" i="18"/>
  <c r="S152" i="14"/>
  <c r="P152" i="14" s="1"/>
  <c r="H152" i="14" s="1"/>
  <c r="N116" i="24"/>
  <c r="L116" i="24" s="1"/>
  <c r="N68" i="24"/>
  <c r="L68" i="24" s="1"/>
  <c r="AC56" i="18"/>
  <c r="AB56" i="18"/>
  <c r="S48" i="14"/>
  <c r="P48" i="14" s="1"/>
  <c r="L48" i="14" s="1"/>
  <c r="N88" i="24"/>
  <c r="L88" i="24" s="1"/>
  <c r="AC88" i="18"/>
  <c r="AB88" i="18"/>
  <c r="S8" i="14"/>
  <c r="P8" i="14" s="1"/>
  <c r="L8" i="14" s="1"/>
  <c r="N212" i="24"/>
  <c r="L212" i="24" s="1"/>
  <c r="AC168" i="18"/>
  <c r="AB168" i="18"/>
  <c r="S139" i="14"/>
  <c r="P139" i="14" s="1"/>
  <c r="L139" i="14" s="1"/>
  <c r="N115" i="24"/>
  <c r="L115" i="24" s="1"/>
  <c r="AC175" i="18"/>
  <c r="AB175" i="18"/>
  <c r="S19" i="14"/>
  <c r="P19" i="14" s="1"/>
  <c r="N204" i="24"/>
  <c r="L204" i="24" s="1"/>
  <c r="N178" i="24"/>
  <c r="L178" i="24" s="1"/>
  <c r="AC178" i="18"/>
  <c r="AB178" i="18"/>
  <c r="S147" i="14"/>
  <c r="P147" i="14" s="1"/>
  <c r="H147" i="14" s="1"/>
  <c r="N123" i="24"/>
  <c r="L123" i="24" s="1"/>
  <c r="AC203" i="18"/>
  <c r="AB203" i="18"/>
  <c r="S227" i="14"/>
  <c r="P227" i="14" s="1"/>
  <c r="L227" i="14" s="1"/>
  <c r="N134" i="24"/>
  <c r="L134" i="24" s="1"/>
  <c r="AC74" i="18"/>
  <c r="AB74" i="18"/>
  <c r="S156" i="14"/>
  <c r="P156" i="14" s="1"/>
  <c r="H156" i="14" s="1"/>
  <c r="N166" i="24"/>
  <c r="L166" i="24" s="1"/>
  <c r="N92" i="24"/>
  <c r="L92" i="24" s="1"/>
  <c r="AC130" i="18"/>
  <c r="AB130" i="18"/>
  <c r="S96" i="14"/>
  <c r="P96" i="14" s="1"/>
  <c r="H96" i="14" s="1"/>
  <c r="AC62" i="18"/>
  <c r="AB62" i="18"/>
  <c r="S47" i="14"/>
  <c r="AC223" i="18"/>
  <c r="AB223" i="18"/>
  <c r="S226" i="14"/>
  <c r="P226" i="14" s="1"/>
  <c r="H226" i="14" s="1"/>
  <c r="AC46" i="18"/>
  <c r="AB46" i="18"/>
  <c r="S30" i="14"/>
  <c r="N284" i="24"/>
  <c r="N259" i="24"/>
  <c r="AC259" i="18"/>
  <c r="AB259" i="18"/>
  <c r="Q245" i="14"/>
  <c r="P245" i="14" s="1"/>
  <c r="L245" i="14" s="1"/>
  <c r="S245" i="14"/>
  <c r="N213" i="24"/>
  <c r="L213" i="24" s="1"/>
  <c r="AC165" i="18"/>
  <c r="AB165" i="18"/>
  <c r="S149" i="14"/>
  <c r="P149" i="14" s="1"/>
  <c r="L149" i="14" s="1"/>
  <c r="AC101" i="18"/>
  <c r="AB101" i="18"/>
  <c r="S85" i="14"/>
  <c r="P85" i="14" s="1"/>
  <c r="H85" i="14" s="1"/>
  <c r="N69" i="24"/>
  <c r="L69" i="24"/>
  <c r="K69" i="24" s="1"/>
  <c r="I69" i="24" s="1"/>
  <c r="G69" i="24" s="1"/>
  <c r="H69" i="15" s="1"/>
  <c r="N53" i="24"/>
  <c r="L53" i="24" s="1"/>
  <c r="AC272" i="18"/>
  <c r="AB272" i="18"/>
  <c r="S271" i="14"/>
  <c r="AC111" i="18"/>
  <c r="AB111" i="18"/>
  <c r="S44" i="14"/>
  <c r="S16" i="14"/>
  <c r="P16" i="14" s="1"/>
  <c r="H16" i="14" s="1"/>
  <c r="N232" i="24"/>
  <c r="L232" i="24" s="1"/>
  <c r="AC232" i="18"/>
  <c r="AB232" i="18"/>
  <c r="S148" i="14"/>
  <c r="P148" i="14" s="1"/>
  <c r="L148" i="14" s="1"/>
  <c r="AC171" i="18"/>
  <c r="AB171" i="18"/>
  <c r="S118" i="14"/>
  <c r="P118" i="14" s="1"/>
  <c r="H118" i="14" s="1"/>
  <c r="AC66" i="18"/>
  <c r="AB66" i="18"/>
  <c r="S160" i="14"/>
  <c r="P160" i="14" s="1"/>
  <c r="H160" i="14" s="1"/>
  <c r="AC58" i="18"/>
  <c r="AB58" i="18"/>
  <c r="AC158" i="18"/>
  <c r="AB158" i="18"/>
  <c r="AC206" i="18"/>
  <c r="AB206" i="18"/>
  <c r="S42" i="14"/>
  <c r="P42" i="14" s="1"/>
  <c r="H42" i="14" s="1"/>
  <c r="N276" i="24"/>
  <c r="AC225" i="18"/>
  <c r="AB225" i="18"/>
  <c r="S177" i="14"/>
  <c r="P177" i="14" s="1"/>
  <c r="H177" i="14" s="1"/>
  <c r="AC81" i="18"/>
  <c r="AB81" i="18"/>
  <c r="S49" i="14"/>
  <c r="T147" i="17"/>
  <c r="R147" i="17" s="1"/>
  <c r="S147" i="17"/>
  <c r="T147" i="25"/>
  <c r="R147" i="25" s="1"/>
  <c r="S147" i="25"/>
  <c r="G131" i="19"/>
  <c r="N131" i="23" s="1"/>
  <c r="G107" i="19"/>
  <c r="N107" i="23" s="1"/>
  <c r="T79" i="8"/>
  <c r="R79" i="8" s="1"/>
  <c r="P79" i="8" s="1"/>
  <c r="S79" i="8"/>
  <c r="T23" i="8"/>
  <c r="R23" i="8" s="1"/>
  <c r="P23" i="8" s="1"/>
  <c r="I23" i="8" s="1"/>
  <c r="S23" i="8"/>
  <c r="S189" i="14"/>
  <c r="P189" i="14" s="1"/>
  <c r="N154" i="24"/>
  <c r="L154" i="24" s="1"/>
  <c r="N127" i="24"/>
  <c r="L127" i="24" s="1"/>
  <c r="K127" i="24" s="1"/>
  <c r="I127" i="24" s="1"/>
  <c r="G127" i="24" s="1"/>
  <c r="H127" i="15" s="1"/>
  <c r="J127" i="15" s="1"/>
  <c r="S15" i="14"/>
  <c r="P15" i="14" s="1"/>
  <c r="H15" i="14" s="1"/>
  <c r="S108" i="14"/>
  <c r="P108" i="14" s="1"/>
  <c r="H108" i="14" s="1"/>
  <c r="N76" i="24"/>
  <c r="L76" i="24" s="1"/>
  <c r="AC76" i="18"/>
  <c r="AB76" i="18"/>
  <c r="S182" i="14"/>
  <c r="P182" i="14" s="1"/>
  <c r="L182" i="14" s="1"/>
  <c r="N201" i="24"/>
  <c r="L201" i="24" s="1"/>
  <c r="AC137" i="18"/>
  <c r="AB137" i="18"/>
  <c r="S73" i="14"/>
  <c r="P73" i="14" s="1"/>
  <c r="T228" i="17"/>
  <c r="R228" i="17" s="1"/>
  <c r="S228" i="17"/>
  <c r="T228" i="25"/>
  <c r="R228" i="25" s="1"/>
  <c r="S228" i="25"/>
  <c r="T168" i="8"/>
  <c r="R168" i="8" s="1"/>
  <c r="P168" i="8" s="1"/>
  <c r="S168" i="8"/>
  <c r="T148" i="17"/>
  <c r="R148" i="17" s="1"/>
  <c r="S148" i="17"/>
  <c r="T148" i="25"/>
  <c r="R148" i="25" s="1"/>
  <c r="S148" i="25"/>
  <c r="T108" i="17"/>
  <c r="R108" i="17" s="1"/>
  <c r="S108" i="17"/>
  <c r="G108" i="19"/>
  <c r="N108" i="23" s="1"/>
  <c r="T108" i="25"/>
  <c r="R108" i="25" s="1"/>
  <c r="S108" i="25"/>
  <c r="T89" i="17"/>
  <c r="R89" i="17" s="1"/>
  <c r="S89" i="17"/>
  <c r="T89" i="25"/>
  <c r="R89" i="25" s="1"/>
  <c r="S89" i="25"/>
  <c r="T20" i="17"/>
  <c r="R20" i="17" s="1"/>
  <c r="S20" i="17"/>
  <c r="T88" i="25"/>
  <c r="R88" i="25" s="1"/>
  <c r="S88" i="25"/>
  <c r="T285" i="8"/>
  <c r="R285" i="8" s="1"/>
  <c r="S285" i="8"/>
  <c r="T269" i="17"/>
  <c r="S269" i="17"/>
  <c r="R269" i="17" s="1"/>
  <c r="S269" i="25"/>
  <c r="R269" i="25" s="1"/>
  <c r="T269" i="25"/>
  <c r="S253" i="8"/>
  <c r="T253" i="8"/>
  <c r="R253" i="8" s="1"/>
  <c r="T237" i="17"/>
  <c r="R237" i="17" s="1"/>
  <c r="S237" i="17"/>
  <c r="T237" i="25"/>
  <c r="R237" i="25" s="1"/>
  <c r="S237" i="25"/>
  <c r="T229" i="8"/>
  <c r="S229" i="8"/>
  <c r="R229" i="8" s="1"/>
  <c r="P229" i="8" s="1"/>
  <c r="T221" i="8"/>
  <c r="S221" i="8"/>
  <c r="R221" i="8" s="1"/>
  <c r="P221" i="8" s="1"/>
  <c r="T205" i="17"/>
  <c r="R205" i="17" s="1"/>
  <c r="S205" i="17"/>
  <c r="G205" i="19"/>
  <c r="N205" i="23" s="1"/>
  <c r="T205" i="25"/>
  <c r="R205" i="25" s="1"/>
  <c r="S205" i="25"/>
  <c r="T189" i="17"/>
  <c r="R189" i="17" s="1"/>
  <c r="S189" i="17"/>
  <c r="G189" i="19"/>
  <c r="N189" i="23" s="1"/>
  <c r="T189" i="25"/>
  <c r="R189" i="25" s="1"/>
  <c r="S189" i="25"/>
  <c r="T165" i="17"/>
  <c r="R165" i="17" s="1"/>
  <c r="S165" i="17"/>
  <c r="T165" i="25"/>
  <c r="S165" i="25"/>
  <c r="R165" i="25" s="1"/>
  <c r="T137" i="8"/>
  <c r="R137" i="8" s="1"/>
  <c r="P137" i="8" s="1"/>
  <c r="S137" i="8"/>
  <c r="T129" i="8"/>
  <c r="R129" i="8" s="1"/>
  <c r="P129" i="8" s="1"/>
  <c r="S129" i="8"/>
  <c r="T113" i="8"/>
  <c r="R113" i="8" s="1"/>
  <c r="P113" i="8" s="1"/>
  <c r="S113" i="8"/>
  <c r="G105" i="19"/>
  <c r="N105" i="23" s="1"/>
  <c r="T77" i="8"/>
  <c r="R77" i="8" s="1"/>
  <c r="P77" i="8" s="1"/>
  <c r="S77" i="8"/>
  <c r="T61" i="25"/>
  <c r="S61" i="25"/>
  <c r="R61" i="25" s="1"/>
  <c r="T151" i="17"/>
  <c r="R151" i="17" s="1"/>
  <c r="S151" i="17"/>
  <c r="T151" i="25"/>
  <c r="R151" i="25" s="1"/>
  <c r="S151" i="25"/>
  <c r="T41" i="17"/>
  <c r="R41" i="17" s="1"/>
  <c r="S41" i="17"/>
  <c r="T41" i="8"/>
  <c r="R41" i="8" s="1"/>
  <c r="P41" i="8" s="1"/>
  <c r="I41" i="8" s="1"/>
  <c r="S41" i="8"/>
  <c r="T44" i="17"/>
  <c r="R44" i="17" s="1"/>
  <c r="S44" i="17"/>
  <c r="G44" i="19"/>
  <c r="N44" i="23" s="1"/>
  <c r="T44" i="8"/>
  <c r="R44" i="8" s="1"/>
  <c r="P44" i="8" s="1"/>
  <c r="I44" i="8" s="1"/>
  <c r="S44" i="8"/>
  <c r="T12" i="8"/>
  <c r="S12" i="8"/>
  <c r="G170" i="19"/>
  <c r="N170" i="23" s="1"/>
  <c r="T162" i="17"/>
  <c r="R162" i="17" s="1"/>
  <c r="S162" i="17"/>
  <c r="G162" i="19"/>
  <c r="N162" i="23" s="1"/>
  <c r="T162" i="25"/>
  <c r="R162" i="25" s="1"/>
  <c r="S162" i="25"/>
  <c r="P162" i="25" s="1"/>
  <c r="T110" i="8"/>
  <c r="R110" i="8" s="1"/>
  <c r="P110" i="8" s="1"/>
  <c r="S110" i="8"/>
  <c r="T102" i="8"/>
  <c r="R102" i="8" s="1"/>
  <c r="P102" i="8" s="1"/>
  <c r="S102" i="8"/>
  <c r="T82" i="8"/>
  <c r="R82" i="8" s="1"/>
  <c r="P82" i="8" s="1"/>
  <c r="I82" i="8" s="1"/>
  <c r="S82" i="8"/>
  <c r="T66" i="17"/>
  <c r="R66" i="17" s="1"/>
  <c r="S66" i="17"/>
  <c r="P66" i="17" s="1"/>
  <c r="T66" i="8"/>
  <c r="R66" i="8" s="1"/>
  <c r="P66" i="8" s="1"/>
  <c r="I66" i="8" s="1"/>
  <c r="S66" i="8"/>
  <c r="T34" i="8"/>
  <c r="R34" i="8" s="1"/>
  <c r="P34" i="8" s="1"/>
  <c r="I34" i="8" s="1"/>
  <c r="S34" i="8"/>
  <c r="G14" i="19"/>
  <c r="N14" i="23" s="1"/>
  <c r="T143" i="8"/>
  <c r="R143" i="8" s="1"/>
  <c r="P143" i="8" s="1"/>
  <c r="S143" i="8"/>
  <c r="T135" i="17"/>
  <c r="R135" i="17" s="1"/>
  <c r="S135" i="17"/>
  <c r="T135" i="25"/>
  <c r="R135" i="25" s="1"/>
  <c r="S135" i="25"/>
  <c r="T127" i="8"/>
  <c r="S127" i="8"/>
  <c r="G111" i="19"/>
  <c r="N111" i="23" s="1"/>
  <c r="T103" i="17"/>
  <c r="R103" i="17" s="1"/>
  <c r="S103" i="17"/>
  <c r="T103" i="25"/>
  <c r="R103" i="25" s="1"/>
  <c r="S103" i="25"/>
  <c r="T51" i="17"/>
  <c r="R51" i="17" s="1"/>
  <c r="S51" i="17"/>
  <c r="P51" i="17" s="1"/>
  <c r="T51" i="8"/>
  <c r="R51" i="8" s="1"/>
  <c r="P51" i="8" s="1"/>
  <c r="I51" i="8" s="1"/>
  <c r="S51" i="8"/>
  <c r="T7" i="8"/>
  <c r="R7" i="8" s="1"/>
  <c r="P7" i="8" s="1"/>
  <c r="I7" i="8" s="1"/>
  <c r="S7" i="8"/>
  <c r="N277" i="24"/>
  <c r="AC274" i="18"/>
  <c r="AB274" i="18"/>
  <c r="S264" i="14"/>
  <c r="N240" i="24"/>
  <c r="L240" i="24" s="1"/>
  <c r="AC240" i="18"/>
  <c r="AB240" i="18"/>
  <c r="S196" i="14"/>
  <c r="P196" i="14" s="1"/>
  <c r="H196" i="14" s="1"/>
  <c r="N179" i="24"/>
  <c r="L179" i="24" s="1"/>
  <c r="K179" i="24" s="1"/>
  <c r="I179" i="24" s="1"/>
  <c r="G179" i="24" s="1"/>
  <c r="H179" i="15" s="1"/>
  <c r="N132" i="24"/>
  <c r="L132" i="24" s="1"/>
  <c r="N157" i="24"/>
  <c r="L157" i="24" s="1"/>
  <c r="S157" i="14"/>
  <c r="AC7" i="18"/>
  <c r="AB7" i="18"/>
  <c r="S200" i="14"/>
  <c r="P200" i="14" s="1"/>
  <c r="H200" i="14" s="1"/>
  <c r="AC281" i="18"/>
  <c r="AB281" i="18"/>
  <c r="S140" i="14"/>
  <c r="P140" i="14" s="1"/>
  <c r="L140" i="14" s="1"/>
  <c r="N27" i="24"/>
  <c r="L27" i="24" s="1"/>
  <c r="N122" i="24"/>
  <c r="L122" i="24" s="1"/>
  <c r="AC122" i="18"/>
  <c r="AB122" i="18"/>
  <c r="S104" i="14"/>
  <c r="P104" i="14" s="1"/>
  <c r="L104" i="14" s="1"/>
  <c r="AC71" i="18"/>
  <c r="AB71" i="18"/>
  <c r="S31" i="14"/>
  <c r="P31" i="14" s="1"/>
  <c r="L31" i="14" s="1"/>
  <c r="N98" i="24"/>
  <c r="L98" i="24" s="1"/>
  <c r="K98" i="24" s="1"/>
  <c r="I98" i="24" s="1"/>
  <c r="G98" i="24" s="1"/>
  <c r="H98" i="15" s="1"/>
  <c r="AC190" i="18"/>
  <c r="AB190" i="18"/>
  <c r="N26" i="24"/>
  <c r="L26" i="24" s="1"/>
  <c r="S90" i="14"/>
  <c r="P90" i="14" s="1"/>
  <c r="L90" i="14" s="1"/>
  <c r="AC241" i="18"/>
  <c r="AB241" i="18"/>
  <c r="S209" i="14"/>
  <c r="P209" i="14" s="1"/>
  <c r="L209" i="14" s="1"/>
  <c r="N129" i="24"/>
  <c r="L129" i="24" s="1"/>
  <c r="AC97" i="18"/>
  <c r="AB97" i="18"/>
  <c r="AC263" i="18"/>
  <c r="AB263" i="18"/>
  <c r="T123" i="17"/>
  <c r="R123" i="17" s="1"/>
  <c r="S123" i="17"/>
  <c r="T123" i="25"/>
  <c r="R123" i="25" s="1"/>
  <c r="S123" i="25"/>
  <c r="AC143" i="18"/>
  <c r="AB143" i="18"/>
  <c r="S183" i="14"/>
  <c r="P183" i="14" s="1"/>
  <c r="L183" i="14" s="1"/>
  <c r="AC99" i="18"/>
  <c r="AB99" i="18"/>
  <c r="S79" i="14"/>
  <c r="AC21" i="18"/>
  <c r="AB21" i="18"/>
  <c r="S233" i="14"/>
  <c r="P233" i="14" s="1"/>
  <c r="N105" i="24"/>
  <c r="L105" i="24" s="1"/>
  <c r="AC17" i="18"/>
  <c r="AB17" i="18"/>
  <c r="T157" i="8"/>
  <c r="R157" i="8" s="1"/>
  <c r="P157" i="8" s="1"/>
  <c r="S157" i="8"/>
  <c r="T64" i="25"/>
  <c r="R64" i="25" s="1"/>
  <c r="S64" i="25"/>
  <c r="T173" i="8"/>
  <c r="R173" i="8" s="1"/>
  <c r="P173" i="8" s="1"/>
  <c r="S173" i="8"/>
  <c r="G81" i="19"/>
  <c r="N81" i="23" s="1"/>
  <c r="T65" i="17"/>
  <c r="R65" i="17" s="1"/>
  <c r="S65" i="17"/>
  <c r="P65" i="17" s="1"/>
  <c r="T65" i="8"/>
  <c r="R65" i="8" s="1"/>
  <c r="P65" i="8" s="1"/>
  <c r="I65" i="8" s="1"/>
  <c r="S65" i="8"/>
  <c r="T45" i="25"/>
  <c r="R45" i="25" s="1"/>
  <c r="S45" i="25"/>
  <c r="T9" i="8"/>
  <c r="R9" i="8" s="1"/>
  <c r="P9" i="8" s="1"/>
  <c r="S9" i="8"/>
  <c r="T176" i="8"/>
  <c r="R176" i="8" s="1"/>
  <c r="P176" i="8" s="1"/>
  <c r="S176" i="8"/>
  <c r="T160" i="17"/>
  <c r="R160" i="17" s="1"/>
  <c r="S160" i="17"/>
  <c r="G160" i="19"/>
  <c r="N160" i="23" s="1"/>
  <c r="T160" i="25"/>
  <c r="R160" i="25" s="1"/>
  <c r="S160" i="25"/>
  <c r="T128" i="8"/>
  <c r="R128" i="8" s="1"/>
  <c r="P128" i="8" s="1"/>
  <c r="S128" i="8"/>
  <c r="T92" i="17"/>
  <c r="R92" i="17" s="1"/>
  <c r="S92" i="17"/>
  <c r="G92" i="19"/>
  <c r="N92" i="23" s="1"/>
  <c r="T92" i="25"/>
  <c r="R92" i="25" s="1"/>
  <c r="S92" i="25"/>
  <c r="P92" i="25" s="1"/>
  <c r="T28" i="8"/>
  <c r="R28" i="8" s="1"/>
  <c r="P28" i="8" s="1"/>
  <c r="I28" i="8" s="1"/>
  <c r="S28" i="8"/>
  <c r="S282" i="8"/>
  <c r="T282" i="8"/>
  <c r="R282" i="8" s="1"/>
  <c r="S258" i="17"/>
  <c r="R258" i="17" s="1"/>
  <c r="T258" i="17"/>
  <c r="S258" i="25"/>
  <c r="R258" i="25" s="1"/>
  <c r="T258" i="25"/>
  <c r="S250" i="8"/>
  <c r="T250" i="8"/>
  <c r="R250" i="8" s="1"/>
  <c r="T242" i="17"/>
  <c r="R242" i="17" s="1"/>
  <c r="S242" i="17"/>
  <c r="T242" i="25"/>
  <c r="R242" i="25" s="1"/>
  <c r="S242" i="25"/>
  <c r="T218" i="8"/>
  <c r="S218" i="8"/>
  <c r="R218" i="8" s="1"/>
  <c r="P218" i="8" s="1"/>
  <c r="T210" i="17"/>
  <c r="R210" i="17" s="1"/>
  <c r="S210" i="17"/>
  <c r="T210" i="25"/>
  <c r="R210" i="25" s="1"/>
  <c r="S210" i="25"/>
  <c r="G186" i="19"/>
  <c r="N186" i="23" s="1"/>
  <c r="T178" i="17"/>
  <c r="R178" i="17" s="1"/>
  <c r="S178" i="17"/>
  <c r="T178" i="25"/>
  <c r="R178" i="25" s="1"/>
  <c r="S178" i="25"/>
  <c r="T154" i="8"/>
  <c r="R154" i="8" s="1"/>
  <c r="P154" i="8" s="1"/>
  <c r="S154" i="8"/>
  <c r="G54" i="19"/>
  <c r="N54" i="23" s="1"/>
  <c r="T54" i="25"/>
  <c r="R54" i="25" s="1"/>
  <c r="S54" i="25"/>
  <c r="T256" i="8"/>
  <c r="R256" i="8" s="1"/>
  <c r="S256" i="8"/>
  <c r="G200" i="19"/>
  <c r="N200" i="23" s="1"/>
  <c r="T184" i="17"/>
  <c r="R184" i="17" s="1"/>
  <c r="S184" i="17"/>
  <c r="G184" i="19"/>
  <c r="N184" i="23" s="1"/>
  <c r="T184" i="25"/>
  <c r="R184" i="25" s="1"/>
  <c r="S184" i="25"/>
  <c r="G172" i="19"/>
  <c r="N172" i="23" s="1"/>
  <c r="T136" i="17"/>
  <c r="R136" i="17" s="1"/>
  <c r="S136" i="17"/>
  <c r="T136" i="25"/>
  <c r="R136" i="25" s="1"/>
  <c r="S136" i="25"/>
  <c r="T279" i="17"/>
  <c r="S279" i="17"/>
  <c r="R279" i="17" s="1"/>
  <c r="T279" i="25"/>
  <c r="S279" i="25"/>
  <c r="R279" i="25" s="1"/>
  <c r="T271" i="8"/>
  <c r="R271" i="8" s="1"/>
  <c r="S271" i="8"/>
  <c r="S247" i="17"/>
  <c r="R247" i="17" s="1"/>
  <c r="T247" i="17"/>
  <c r="S247" i="25"/>
  <c r="R247" i="25" s="1"/>
  <c r="T247" i="25"/>
  <c r="T239" i="8"/>
  <c r="S239" i="8"/>
  <c r="R239" i="8" s="1"/>
  <c r="P239" i="8" s="1"/>
  <c r="G223" i="19"/>
  <c r="N223" i="23" s="1"/>
  <c r="T215" i="17"/>
  <c r="R215" i="17" s="1"/>
  <c r="S215" i="17"/>
  <c r="T215" i="25"/>
  <c r="R215" i="25" s="1"/>
  <c r="S215" i="25"/>
  <c r="P215" i="25" s="1"/>
  <c r="T207" i="8"/>
  <c r="R207" i="8" s="1"/>
  <c r="P207" i="8" s="1"/>
  <c r="S207" i="8"/>
  <c r="T199" i="17"/>
  <c r="R199" i="17" s="1"/>
  <c r="S199" i="17"/>
  <c r="T199" i="25"/>
  <c r="R199" i="25" s="1"/>
  <c r="S199" i="25"/>
  <c r="T183" i="17"/>
  <c r="R183" i="17" s="1"/>
  <c r="S183" i="17"/>
  <c r="T183" i="25"/>
  <c r="R183" i="25" s="1"/>
  <c r="S183" i="25"/>
  <c r="G175" i="19"/>
  <c r="N175" i="23" s="1"/>
  <c r="T167" i="17"/>
  <c r="R167" i="17" s="1"/>
  <c r="S167" i="17"/>
  <c r="G167" i="19"/>
  <c r="N167" i="23" s="1"/>
  <c r="T167" i="25"/>
  <c r="R167" i="25" s="1"/>
  <c r="S167" i="25"/>
  <c r="G159" i="19"/>
  <c r="N159" i="23" s="1"/>
  <c r="T95" i="17"/>
  <c r="R95" i="17" s="1"/>
  <c r="S95" i="17"/>
  <c r="T95" i="25"/>
  <c r="R95" i="25" s="1"/>
  <c r="S95" i="25"/>
  <c r="G75" i="19"/>
  <c r="N75" i="23" s="1"/>
  <c r="T55" i="17"/>
  <c r="R55" i="17" s="1"/>
  <c r="S55" i="17"/>
  <c r="T55" i="8"/>
  <c r="R55" i="8" s="1"/>
  <c r="P55" i="8" s="1"/>
  <c r="I55" i="8" s="1"/>
  <c r="S55" i="8"/>
  <c r="T11" i="17"/>
  <c r="R11" i="17" s="1"/>
  <c r="S11" i="17"/>
  <c r="T11" i="25"/>
  <c r="S11" i="25"/>
  <c r="R11" i="25" s="1"/>
  <c r="N269" i="24"/>
  <c r="AC266" i="18"/>
  <c r="AB266" i="18"/>
  <c r="S261" i="14"/>
  <c r="N278" i="24"/>
  <c r="AC251" i="18"/>
  <c r="AB251" i="18"/>
  <c r="S239" i="14"/>
  <c r="P239" i="14" s="1"/>
  <c r="H239" i="14" s="1"/>
  <c r="AC131" i="18"/>
  <c r="AB131" i="18"/>
  <c r="S80" i="14"/>
  <c r="P80" i="14" s="1"/>
  <c r="L80" i="14" s="1"/>
  <c r="N60" i="24"/>
  <c r="L60" i="24" s="1"/>
  <c r="N52" i="24"/>
  <c r="L52" i="24" s="1"/>
  <c r="AC40" i="18"/>
  <c r="AB40" i="18"/>
  <c r="AC24" i="18"/>
  <c r="AB24" i="18"/>
  <c r="N244" i="24"/>
  <c r="AC244" i="18"/>
  <c r="AB244" i="18"/>
  <c r="S231" i="14"/>
  <c r="P231" i="14" s="1"/>
  <c r="L231" i="14" s="1"/>
  <c r="N144" i="24"/>
  <c r="L144" i="24" s="1"/>
  <c r="AC120" i="18"/>
  <c r="AB120" i="18"/>
  <c r="S43" i="14"/>
  <c r="N188" i="24"/>
  <c r="L188" i="24" s="1"/>
  <c r="AC188" i="18"/>
  <c r="AB188" i="18"/>
  <c r="S78" i="14"/>
  <c r="P78" i="14" s="1"/>
  <c r="H78" i="14" s="1"/>
  <c r="N159" i="24"/>
  <c r="N192" i="24"/>
  <c r="L192" i="24" s="1"/>
  <c r="AC192" i="18"/>
  <c r="AB192" i="18"/>
  <c r="S107" i="14"/>
  <c r="P107" i="14" s="1"/>
  <c r="H107" i="14" s="1"/>
  <c r="AC265" i="18"/>
  <c r="AB265" i="18"/>
  <c r="S167" i="14"/>
  <c r="N106" i="24"/>
  <c r="L106" i="24" s="1"/>
  <c r="AC146" i="18"/>
  <c r="AB146" i="18"/>
  <c r="S162" i="14"/>
  <c r="P162" i="14" s="1"/>
  <c r="AC83" i="18"/>
  <c r="AB83" i="18"/>
  <c r="S67" i="14"/>
  <c r="P67" i="14" s="1"/>
  <c r="H67" i="14" s="1"/>
  <c r="AC114" i="18"/>
  <c r="AB114" i="18"/>
  <c r="S94" i="14"/>
  <c r="P94" i="14" s="1"/>
  <c r="H94" i="14" s="1"/>
  <c r="N268" i="24"/>
  <c r="N202" i="24"/>
  <c r="L202" i="24" s="1"/>
  <c r="AC202" i="18"/>
  <c r="AB202" i="18"/>
  <c r="S186" i="14"/>
  <c r="P186" i="14" s="1"/>
  <c r="N38" i="24"/>
  <c r="N13" i="24"/>
  <c r="L13" i="24" s="1"/>
  <c r="AC260" i="18"/>
  <c r="AB260" i="18"/>
  <c r="S234" i="14"/>
  <c r="P234" i="14" s="1"/>
  <c r="L234" i="14" s="1"/>
  <c r="N252" i="24"/>
  <c r="AC221" i="18"/>
  <c r="AB221" i="18"/>
  <c r="S205" i="14"/>
  <c r="P205" i="14" s="1"/>
  <c r="L205" i="14" s="1"/>
  <c r="N141" i="24"/>
  <c r="L141" i="24" s="1"/>
  <c r="N125" i="24"/>
  <c r="L125" i="24" s="1"/>
  <c r="AC109" i="18"/>
  <c r="AB109" i="18"/>
  <c r="S93" i="14"/>
  <c r="P93" i="14" s="1"/>
  <c r="L93" i="14" s="1"/>
  <c r="AC9" i="18"/>
  <c r="AB9" i="18"/>
  <c r="S279" i="14"/>
  <c r="N45" i="24"/>
  <c r="L45" i="24" s="1"/>
  <c r="N29" i="24"/>
  <c r="L29" i="24" s="1"/>
  <c r="S280" i="8"/>
  <c r="T280" i="8"/>
  <c r="R280" i="8" s="1"/>
  <c r="T220" i="8"/>
  <c r="S220" i="8"/>
  <c r="R220" i="8" s="1"/>
  <c r="P220" i="8" s="1"/>
  <c r="T212" i="17"/>
  <c r="R212" i="17" s="1"/>
  <c r="S212" i="17"/>
  <c r="T212" i="25"/>
  <c r="R212" i="25" s="1"/>
  <c r="S212" i="25"/>
  <c r="G144" i="19"/>
  <c r="N144" i="23" s="1"/>
  <c r="T116" i="8"/>
  <c r="R116" i="8" s="1"/>
  <c r="P116" i="8" s="1"/>
  <c r="S116" i="8"/>
  <c r="T104" i="8"/>
  <c r="R104" i="8" s="1"/>
  <c r="P104" i="8" s="1"/>
  <c r="S104" i="8"/>
  <c r="S273" i="17"/>
  <c r="R273" i="17" s="1"/>
  <c r="T273" i="17"/>
  <c r="S273" i="25"/>
  <c r="R273" i="25" s="1"/>
  <c r="T273" i="25"/>
  <c r="S257" i="8"/>
  <c r="T257" i="8"/>
  <c r="R257" i="8" s="1"/>
  <c r="T241" i="17"/>
  <c r="R241" i="17" s="1"/>
  <c r="S241" i="17"/>
  <c r="T241" i="25"/>
  <c r="R241" i="25" s="1"/>
  <c r="S241" i="25"/>
  <c r="G233" i="19"/>
  <c r="N233" i="23" s="1"/>
  <c r="T209" i="17"/>
  <c r="R209" i="17" s="1"/>
  <c r="S209" i="17"/>
  <c r="G209" i="19"/>
  <c r="N209" i="23" s="1"/>
  <c r="T209" i="25"/>
  <c r="R209" i="25" s="1"/>
  <c r="S209" i="25"/>
  <c r="T185" i="8"/>
  <c r="R185" i="8" s="1"/>
  <c r="P185" i="8" s="1"/>
  <c r="S185" i="8"/>
  <c r="T169" i="17"/>
  <c r="R169" i="17" s="1"/>
  <c r="S169" i="17"/>
  <c r="T169" i="25"/>
  <c r="R169" i="25" s="1"/>
  <c r="S169" i="25"/>
  <c r="T161" i="8"/>
  <c r="R161" i="8" s="1"/>
  <c r="P161" i="8" s="1"/>
  <c r="S161" i="8"/>
  <c r="T145" i="8"/>
  <c r="R145" i="8" s="1"/>
  <c r="P145" i="8" s="1"/>
  <c r="S145" i="8"/>
  <c r="T117" i="17"/>
  <c r="R117" i="17" s="1"/>
  <c r="S117" i="17"/>
  <c r="T117" i="25"/>
  <c r="R117" i="25" s="1"/>
  <c r="S117" i="25"/>
  <c r="P117" i="25" s="1"/>
  <c r="G109" i="19"/>
  <c r="N109" i="23" s="1"/>
  <c r="T101" i="17"/>
  <c r="R101" i="17" s="1"/>
  <c r="S101" i="17"/>
  <c r="T101" i="25"/>
  <c r="R101" i="25" s="1"/>
  <c r="S101" i="25"/>
  <c r="T69" i="17"/>
  <c r="R69" i="17" s="1"/>
  <c r="S69" i="17"/>
  <c r="T69" i="8"/>
  <c r="R69" i="8" s="1"/>
  <c r="P69" i="8" s="1"/>
  <c r="I69" i="8" s="1"/>
  <c r="S69" i="8"/>
  <c r="T33" i="8"/>
  <c r="R33" i="8" s="1"/>
  <c r="P33" i="8" s="1"/>
  <c r="I33" i="8" s="1"/>
  <c r="S33" i="8"/>
  <c r="G13" i="19"/>
  <c r="N13" i="23" s="1"/>
  <c r="T40" i="17"/>
  <c r="R40" i="17" s="1"/>
  <c r="S40" i="17"/>
  <c r="G40" i="19"/>
  <c r="N40" i="23" s="1"/>
  <c r="T40" i="8"/>
  <c r="S40" i="8"/>
  <c r="T166" i="17"/>
  <c r="R166" i="17" s="1"/>
  <c r="S166" i="17"/>
  <c r="T166" i="25"/>
  <c r="R166" i="25" s="1"/>
  <c r="P166" i="25" s="1"/>
  <c r="S166" i="25"/>
  <c r="T192" i="8"/>
  <c r="R192" i="8" s="1"/>
  <c r="P192" i="8" s="1"/>
  <c r="S192" i="8"/>
  <c r="G192" i="19"/>
  <c r="T130" i="8"/>
  <c r="R130" i="8" s="1"/>
  <c r="P130" i="8" s="1"/>
  <c r="S130" i="8"/>
  <c r="G130" i="19"/>
  <c r="N130" i="23" s="1"/>
  <c r="T106" i="17"/>
  <c r="R106" i="17" s="1"/>
  <c r="S106" i="17"/>
  <c r="T106" i="25"/>
  <c r="R106" i="25" s="1"/>
  <c r="S106" i="25"/>
  <c r="G74" i="19"/>
  <c r="N74" i="23" s="1"/>
  <c r="T58" i="25"/>
  <c r="R58" i="25" s="1"/>
  <c r="S58" i="25"/>
  <c r="T42" i="17"/>
  <c r="R42" i="17" s="1"/>
  <c r="S42" i="17"/>
  <c r="T42" i="8"/>
  <c r="S42" i="8"/>
  <c r="T43" i="17"/>
  <c r="R43" i="17" s="1"/>
  <c r="S43" i="17"/>
  <c r="T43" i="8"/>
  <c r="R43" i="8" s="1"/>
  <c r="P43" i="8" s="1"/>
  <c r="I43" i="8" s="1"/>
  <c r="S43" i="8"/>
  <c r="N238" i="24"/>
  <c r="L238" i="24" s="1"/>
  <c r="AC238" i="18"/>
  <c r="AB238" i="18"/>
  <c r="S187" i="14"/>
  <c r="P187" i="14" s="1"/>
  <c r="H187" i="14" s="1"/>
  <c r="N155" i="24"/>
  <c r="L155" i="24" s="1"/>
  <c r="K155" i="24" s="1"/>
  <c r="I155" i="24" s="1"/>
  <c r="G155" i="24" s="1"/>
  <c r="H155" i="15" s="1"/>
  <c r="N128" i="24"/>
  <c r="L128" i="24" s="1"/>
  <c r="AC72" i="18"/>
  <c r="AB72" i="18"/>
  <c r="S59" i="14"/>
  <c r="P59" i="14" s="1"/>
  <c r="L59" i="14" s="1"/>
  <c r="N39" i="24"/>
  <c r="L39" i="24" s="1"/>
  <c r="K39" i="24" s="1"/>
  <c r="I39" i="24" s="1"/>
  <c r="G39" i="24" s="1"/>
  <c r="H39" i="15" s="1"/>
  <c r="AC23" i="18"/>
  <c r="AB23" i="18"/>
  <c r="S11" i="14"/>
  <c r="N243" i="24"/>
  <c r="AC119" i="18"/>
  <c r="AB119" i="18"/>
  <c r="S84" i="14"/>
  <c r="P84" i="14" s="1"/>
  <c r="AC207" i="18"/>
  <c r="AB207" i="18"/>
  <c r="S176" i="14"/>
  <c r="P176" i="14" s="1"/>
  <c r="N91" i="24"/>
  <c r="L91" i="24" s="1"/>
  <c r="K91" i="24" s="1"/>
  <c r="I91" i="24" s="1"/>
  <c r="G91" i="24" s="1"/>
  <c r="H91" i="15" s="1"/>
  <c r="N235" i="24"/>
  <c r="L235" i="24" s="1"/>
  <c r="AC235" i="18"/>
  <c r="AB235" i="18"/>
  <c r="S136" i="14"/>
  <c r="P136" i="14" s="1"/>
  <c r="L136" i="14" s="1"/>
  <c r="N242" i="24"/>
  <c r="L242" i="24" s="1"/>
  <c r="K242" i="24" s="1"/>
  <c r="I242" i="24" s="1"/>
  <c r="G242" i="24" s="1"/>
  <c r="H242" i="15" s="1"/>
  <c r="AC242" i="18"/>
  <c r="AB242" i="18"/>
  <c r="S230" i="14"/>
  <c r="P230" i="14" s="1"/>
  <c r="L230" i="14" s="1"/>
  <c r="N214" i="24"/>
  <c r="L214" i="24" s="1"/>
  <c r="AC253" i="18"/>
  <c r="AB253" i="18"/>
  <c r="S248" i="14"/>
  <c r="N217" i="24"/>
  <c r="L217" i="24" s="1"/>
  <c r="AC121" i="18"/>
  <c r="AB121" i="18"/>
  <c r="N57" i="24"/>
  <c r="L57" i="24" s="1"/>
  <c r="AC151" i="18"/>
  <c r="AB151" i="18"/>
  <c r="AC25" i="18"/>
  <c r="AB25" i="18"/>
  <c r="T60" i="17"/>
  <c r="R60" i="17" s="1"/>
  <c r="S60" i="17"/>
  <c r="G60" i="19"/>
  <c r="N60" i="23" s="1"/>
  <c r="T60" i="8"/>
  <c r="R60" i="8" s="1"/>
  <c r="P60" i="8" s="1"/>
  <c r="I60" i="8" s="1"/>
  <c r="S60" i="8"/>
  <c r="T36" i="17"/>
  <c r="S36" i="17"/>
  <c r="R36" i="17" s="1"/>
  <c r="T36" i="25"/>
  <c r="S36" i="25"/>
  <c r="R36" i="25" s="1"/>
  <c r="T87" i="8"/>
  <c r="R87" i="8" s="1"/>
  <c r="P87" i="8" s="1"/>
  <c r="S87" i="8"/>
  <c r="G16" i="19"/>
  <c r="G73" i="19"/>
  <c r="N73" i="23" s="1"/>
  <c r="T53" i="25"/>
  <c r="R53" i="25" s="1"/>
  <c r="S53" i="25"/>
  <c r="T208" i="8"/>
  <c r="R208" i="8" s="1"/>
  <c r="P208" i="8" s="1"/>
  <c r="S208" i="8"/>
  <c r="T164" i="17"/>
  <c r="R164" i="17" s="1"/>
  <c r="S164" i="17"/>
  <c r="T164" i="25"/>
  <c r="R164" i="25" s="1"/>
  <c r="S164" i="25"/>
  <c r="S278" i="17"/>
  <c r="R278" i="17" s="1"/>
  <c r="T278" i="17"/>
  <c r="T278" i="25"/>
  <c r="S278" i="25"/>
  <c r="R278" i="25" s="1"/>
  <c r="S254" i="8"/>
  <c r="T254" i="8"/>
  <c r="R254" i="8" s="1"/>
  <c r="T246" i="17"/>
  <c r="S246" i="17"/>
  <c r="R246" i="17" s="1"/>
  <c r="T246" i="25"/>
  <c r="S246" i="25"/>
  <c r="R246" i="25" s="1"/>
  <c r="T222" i="8"/>
  <c r="S222" i="8"/>
  <c r="R222" i="8" s="1"/>
  <c r="P222" i="8" s="1"/>
  <c r="T206" i="8"/>
  <c r="S206" i="8"/>
  <c r="T190" i="8"/>
  <c r="R190" i="8" s="1"/>
  <c r="P190" i="8" s="1"/>
  <c r="S190" i="8"/>
  <c r="T182" i="17"/>
  <c r="R182" i="17" s="1"/>
  <c r="S182" i="17"/>
  <c r="T182" i="25"/>
  <c r="R182" i="25" s="1"/>
  <c r="S182" i="25"/>
  <c r="T181" i="17"/>
  <c r="R181" i="17" s="1"/>
  <c r="S181" i="17"/>
  <c r="T181" i="8"/>
  <c r="R181" i="8" s="1"/>
  <c r="P181" i="8" s="1"/>
  <c r="S181" i="8"/>
  <c r="T158" i="25"/>
  <c r="R158" i="25" s="1"/>
  <c r="S158" i="25"/>
  <c r="G150" i="19"/>
  <c r="N150" i="23" s="1"/>
  <c r="T142" i="17"/>
  <c r="R142" i="17" s="1"/>
  <c r="S142" i="17"/>
  <c r="T142" i="25"/>
  <c r="R142" i="25" s="1"/>
  <c r="S142" i="25"/>
  <c r="T62" i="17"/>
  <c r="R62" i="17" s="1"/>
  <c r="S62" i="17"/>
  <c r="T62" i="8"/>
  <c r="R62" i="8" s="1"/>
  <c r="P62" i="8" s="1"/>
  <c r="I62" i="8" s="1"/>
  <c r="S62" i="8"/>
  <c r="T30" i="8"/>
  <c r="S30" i="8"/>
  <c r="T268" i="8"/>
  <c r="R268" i="8" s="1"/>
  <c r="S268" i="8"/>
  <c r="S260" i="17"/>
  <c r="R260" i="17" s="1"/>
  <c r="T260" i="17"/>
  <c r="S260" i="25"/>
  <c r="R260" i="25" s="1"/>
  <c r="T260" i="25"/>
  <c r="G156" i="19"/>
  <c r="N156" i="23" s="1"/>
  <c r="T132" i="8"/>
  <c r="R132" i="8" s="1"/>
  <c r="P132" i="8" s="1"/>
  <c r="S132" i="8"/>
  <c r="T68" i="17"/>
  <c r="R68" i="17" s="1"/>
  <c r="S68" i="17"/>
  <c r="T68" i="8"/>
  <c r="R68" i="8" s="1"/>
  <c r="P68" i="8" s="1"/>
  <c r="I68" i="8" s="1"/>
  <c r="S68" i="8"/>
  <c r="T32" i="17"/>
  <c r="R32" i="17" s="1"/>
  <c r="S32" i="17"/>
  <c r="T32" i="25"/>
  <c r="S32" i="25"/>
  <c r="R32" i="25" s="1"/>
  <c r="T8" i="8"/>
  <c r="S8" i="8"/>
  <c r="G8" i="19"/>
  <c r="N8" i="23" s="1"/>
  <c r="S267" i="17"/>
  <c r="R267" i="17" s="1"/>
  <c r="T267" i="17"/>
  <c r="T267" i="25"/>
  <c r="S267" i="25"/>
  <c r="R267" i="25" s="1"/>
  <c r="T259" i="8"/>
  <c r="R259" i="8" s="1"/>
  <c r="S259" i="8"/>
  <c r="T235" i="8"/>
  <c r="S235" i="8"/>
  <c r="R235" i="8" s="1"/>
  <c r="P235" i="8" s="1"/>
  <c r="G227" i="19"/>
  <c r="N227" i="23" s="1"/>
  <c r="T219" i="17"/>
  <c r="R219" i="17" s="1"/>
  <c r="S219" i="17"/>
  <c r="T219" i="25"/>
  <c r="R219" i="25" s="1"/>
  <c r="S219" i="25"/>
  <c r="T203" i="8"/>
  <c r="R203" i="8" s="1"/>
  <c r="P203" i="8" s="1"/>
  <c r="S203" i="8"/>
  <c r="G195" i="19"/>
  <c r="N195" i="23" s="1"/>
  <c r="T187" i="8"/>
  <c r="R187" i="8" s="1"/>
  <c r="P187" i="8" s="1"/>
  <c r="S187" i="8"/>
  <c r="T171" i="17"/>
  <c r="R171" i="17" s="1"/>
  <c r="S171" i="17"/>
  <c r="T171" i="25"/>
  <c r="R171" i="25" s="1"/>
  <c r="S171" i="25"/>
  <c r="T155" i="8"/>
  <c r="R155" i="8" s="1"/>
  <c r="P155" i="8" s="1"/>
  <c r="S155" i="8"/>
  <c r="T99" i="17"/>
  <c r="R99" i="17" s="1"/>
  <c r="S99" i="17"/>
  <c r="T99" i="25"/>
  <c r="R99" i="25" s="1"/>
  <c r="S99" i="25"/>
  <c r="T83" i="17"/>
  <c r="R83" i="17" s="1"/>
  <c r="S83" i="17"/>
  <c r="T83" i="25"/>
  <c r="R83" i="25" s="1"/>
  <c r="S83" i="25"/>
  <c r="T67" i="25"/>
  <c r="R67" i="25" s="1"/>
  <c r="S67" i="25"/>
  <c r="T63" i="17"/>
  <c r="R63" i="17" s="1"/>
  <c r="S63" i="17"/>
  <c r="T63" i="8"/>
  <c r="R63" i="8" s="1"/>
  <c r="P63" i="8" s="1"/>
  <c r="I63" i="8" s="1"/>
  <c r="S63" i="8"/>
  <c r="T31" i="8"/>
  <c r="S31" i="8"/>
  <c r="N285" i="24"/>
  <c r="AC282" i="18"/>
  <c r="AB282" i="18"/>
  <c r="S270" i="14"/>
  <c r="N262" i="24"/>
  <c r="N273" i="24"/>
  <c r="AC255" i="18"/>
  <c r="AB255" i="18"/>
  <c r="S247" i="14"/>
  <c r="AC152" i="18"/>
  <c r="AB152" i="18"/>
  <c r="S116" i="14"/>
  <c r="P116" i="14" s="1"/>
  <c r="H116" i="14" s="1"/>
  <c r="N56" i="24"/>
  <c r="AC48" i="18"/>
  <c r="AB48" i="18"/>
  <c r="S32" i="14"/>
  <c r="S20" i="14"/>
  <c r="P20" i="14" s="1"/>
  <c r="L20" i="14" s="1"/>
  <c r="AC8" i="18"/>
  <c r="AB8" i="18"/>
  <c r="S236" i="14"/>
  <c r="P236" i="14" s="1"/>
  <c r="L236" i="14" s="1"/>
  <c r="N168" i="24"/>
  <c r="L168" i="24" s="1"/>
  <c r="N139" i="24"/>
  <c r="L139" i="24" s="1"/>
  <c r="AC139" i="18"/>
  <c r="AB139" i="18"/>
  <c r="S115" i="14"/>
  <c r="P115" i="14" s="1"/>
  <c r="H115" i="14" s="1"/>
  <c r="N95" i="24"/>
  <c r="L95" i="24" s="1"/>
  <c r="N19" i="24"/>
  <c r="L19" i="24" s="1"/>
  <c r="AC19" i="18"/>
  <c r="AB19" i="18"/>
  <c r="S204" i="14"/>
  <c r="P204" i="14" s="1"/>
  <c r="H204" i="14" s="1"/>
  <c r="N103" i="24"/>
  <c r="L103" i="24" s="1"/>
  <c r="N147" i="24"/>
  <c r="L147" i="24" s="1"/>
  <c r="AC147" i="18"/>
  <c r="AB147" i="18"/>
  <c r="S123" i="14"/>
  <c r="AC227" i="18"/>
  <c r="AB227" i="18"/>
  <c r="S199" i="14"/>
  <c r="P199" i="14" s="1"/>
  <c r="H199" i="14" s="1"/>
  <c r="N74" i="24"/>
  <c r="L74" i="24" s="1"/>
  <c r="N156" i="24"/>
  <c r="L156" i="24" s="1"/>
  <c r="AC156" i="18"/>
  <c r="AB156" i="18"/>
  <c r="S166" i="14"/>
  <c r="P166" i="14" s="1"/>
  <c r="H166" i="14" s="1"/>
  <c r="N96" i="24"/>
  <c r="L96" i="24" s="1"/>
  <c r="AC96" i="18"/>
  <c r="AB96" i="18"/>
  <c r="S150" i="14"/>
  <c r="P150" i="14" s="1"/>
  <c r="L150" i="14" s="1"/>
  <c r="N47" i="24"/>
  <c r="AC47" i="18"/>
  <c r="AB47" i="18"/>
  <c r="S219" i="14"/>
  <c r="P219" i="14" s="1"/>
  <c r="H219" i="14" s="1"/>
  <c r="N102" i="24"/>
  <c r="L102" i="24" s="1"/>
  <c r="N223" i="24"/>
  <c r="L223" i="24" s="1"/>
  <c r="N226" i="24"/>
  <c r="L226" i="24" s="1"/>
  <c r="AC226" i="18"/>
  <c r="AB226" i="18"/>
  <c r="S210" i="14"/>
  <c r="P210" i="14" s="1"/>
  <c r="L210" i="14" s="1"/>
  <c r="AC30" i="18"/>
  <c r="AB30" i="18"/>
  <c r="S284" i="14"/>
  <c r="N249" i="24"/>
  <c r="AC245" i="18"/>
  <c r="AB245" i="18"/>
  <c r="S229" i="14"/>
  <c r="P229" i="14" s="1"/>
  <c r="L229" i="14" s="1"/>
  <c r="N165" i="24"/>
  <c r="AC149" i="18"/>
  <c r="AB149" i="18"/>
  <c r="S133" i="14"/>
  <c r="P133" i="14" s="1"/>
  <c r="H133" i="14" s="1"/>
  <c r="N117" i="24"/>
  <c r="L117" i="24" s="1"/>
  <c r="N101" i="24"/>
  <c r="L101" i="24" s="1"/>
  <c r="AC85" i="18"/>
  <c r="AB85" i="18"/>
  <c r="S69" i="14"/>
  <c r="AC271" i="18"/>
  <c r="AB271" i="18"/>
  <c r="S37" i="14"/>
  <c r="N14" i="24"/>
  <c r="L14" i="24" s="1"/>
  <c r="N111" i="24"/>
  <c r="L111" i="24" s="1"/>
  <c r="N44" i="24"/>
  <c r="AC44" i="18"/>
  <c r="AB44" i="18"/>
  <c r="S87" i="14"/>
  <c r="P87" i="14" s="1"/>
  <c r="H87" i="14" s="1"/>
  <c r="AC148" i="18"/>
  <c r="AB148" i="18"/>
  <c r="S250" i="14"/>
  <c r="N172" i="24"/>
  <c r="L172" i="24" s="1"/>
  <c r="N118" i="24"/>
  <c r="L118" i="24" s="1"/>
  <c r="AC118" i="18"/>
  <c r="AB118" i="18"/>
  <c r="S211" i="14"/>
  <c r="P211" i="14" s="1"/>
  <c r="L211" i="14" s="1"/>
  <c r="AC160" i="18"/>
  <c r="AB160" i="18"/>
  <c r="S100" i="14"/>
  <c r="P100" i="14" s="1"/>
  <c r="H100" i="14" s="1"/>
  <c r="N124" i="24"/>
  <c r="L124" i="24" s="1"/>
  <c r="N58" i="24"/>
  <c r="L58" i="24" s="1"/>
  <c r="N181" i="24"/>
  <c r="L181" i="24" s="1"/>
  <c r="S181" i="14"/>
  <c r="P181" i="14" s="1"/>
  <c r="N280" i="24"/>
  <c r="AC42" i="18"/>
  <c r="AB42" i="18"/>
  <c r="S276" i="14"/>
  <c r="N256" i="24"/>
  <c r="AC177" i="18"/>
  <c r="AB177" i="18"/>
  <c r="S145" i="14"/>
  <c r="P145" i="14" s="1"/>
  <c r="N113" i="24"/>
  <c r="L113" i="24" s="1"/>
  <c r="N81" i="24"/>
  <c r="L81" i="24" s="1"/>
  <c r="AC49" i="18"/>
  <c r="AB49" i="18"/>
  <c r="S33" i="14"/>
  <c r="P33" i="14" s="1"/>
  <c r="H33" i="14" s="1"/>
  <c r="T147" i="8"/>
  <c r="R147" i="8" s="1"/>
  <c r="P147" i="8" s="1"/>
  <c r="S147" i="8"/>
  <c r="G147" i="19"/>
  <c r="N147" i="23" s="1"/>
  <c r="T139" i="17"/>
  <c r="R139" i="17" s="1"/>
  <c r="S139" i="17"/>
  <c r="G139" i="19"/>
  <c r="N139" i="23" s="1"/>
  <c r="T139" i="25"/>
  <c r="R139" i="25" s="1"/>
  <c r="S139" i="25"/>
  <c r="T115" i="17"/>
  <c r="R115" i="17" s="1"/>
  <c r="S115" i="17"/>
  <c r="T115" i="25"/>
  <c r="R115" i="25" s="1"/>
  <c r="S115" i="25"/>
  <c r="G79" i="19"/>
  <c r="N79" i="23" s="1"/>
  <c r="T59" i="25"/>
  <c r="R59" i="25" s="1"/>
  <c r="S59" i="25"/>
  <c r="T27" i="17"/>
  <c r="R27" i="17" s="1"/>
  <c r="S27" i="17"/>
  <c r="T27" i="25"/>
  <c r="R27" i="25" s="1"/>
  <c r="S27" i="25"/>
  <c r="G23" i="19"/>
  <c r="N23" i="23" s="1"/>
  <c r="AC189" i="18"/>
  <c r="AB189" i="18"/>
  <c r="S154" i="14"/>
  <c r="P154" i="14" s="1"/>
  <c r="L154" i="14" s="1"/>
  <c r="N108" i="24"/>
  <c r="L108" i="24" s="1"/>
  <c r="AC108" i="18"/>
  <c r="AB108" i="18"/>
  <c r="S112" i="14"/>
  <c r="P112" i="14" s="1"/>
  <c r="L112" i="14" s="1"/>
  <c r="N50" i="24"/>
  <c r="L50" i="24" s="1"/>
  <c r="N182" i="24"/>
  <c r="L182" i="24" s="1"/>
  <c r="AC182" i="18"/>
  <c r="AB182" i="18"/>
  <c r="S267" i="14"/>
  <c r="N137" i="24"/>
  <c r="L137" i="24" s="1"/>
  <c r="AC73" i="18"/>
  <c r="AB73" i="18"/>
  <c r="S275" i="14"/>
  <c r="T248" i="17"/>
  <c r="S248" i="17"/>
  <c r="R248" i="17" s="1"/>
  <c r="T248" i="25"/>
  <c r="S248" i="25"/>
  <c r="R248" i="25" s="1"/>
  <c r="T228" i="8"/>
  <c r="S228" i="8"/>
  <c r="R228" i="8" s="1"/>
  <c r="P228" i="8" s="1"/>
  <c r="T216" i="17"/>
  <c r="R216" i="17" s="1"/>
  <c r="S216" i="17"/>
  <c r="G216" i="19"/>
  <c r="N216" i="23" s="1"/>
  <c r="T216" i="25"/>
  <c r="R216" i="25" s="1"/>
  <c r="S216" i="25"/>
  <c r="G204" i="19"/>
  <c r="N204" i="23" s="1"/>
  <c r="T148" i="8"/>
  <c r="R148" i="8" s="1"/>
  <c r="P148" i="8" s="1"/>
  <c r="S148" i="8"/>
  <c r="T124" i="8"/>
  <c r="R124" i="8" s="1"/>
  <c r="P124" i="8" s="1"/>
  <c r="S124" i="8"/>
  <c r="T24" i="8"/>
  <c r="S24" i="8"/>
  <c r="G89" i="19"/>
  <c r="G24" i="19"/>
  <c r="T20" i="8"/>
  <c r="R20" i="8" s="1"/>
  <c r="P20" i="8" s="1"/>
  <c r="I20" i="8" s="1"/>
  <c r="S20" i="8"/>
  <c r="G88" i="19"/>
  <c r="S277" i="8"/>
  <c r="T277" i="8"/>
  <c r="R277" i="8" s="1"/>
  <c r="S261" i="17"/>
  <c r="R261" i="17" s="1"/>
  <c r="T261" i="17"/>
  <c r="T261" i="25"/>
  <c r="S261" i="25"/>
  <c r="R261" i="25" s="1"/>
  <c r="T245" i="8"/>
  <c r="R245" i="8" s="1"/>
  <c r="S245" i="8"/>
  <c r="T213" i="17"/>
  <c r="R213" i="17" s="1"/>
  <c r="S213" i="17"/>
  <c r="G213" i="19"/>
  <c r="N213" i="23" s="1"/>
  <c r="T213" i="25"/>
  <c r="R213" i="25" s="1"/>
  <c r="S213" i="25"/>
  <c r="T197" i="8"/>
  <c r="R197" i="8" s="1"/>
  <c r="P197" i="8" s="1"/>
  <c r="S197" i="8"/>
  <c r="T149" i="8"/>
  <c r="R149" i="8" s="1"/>
  <c r="P149" i="8" s="1"/>
  <c r="S149" i="8"/>
  <c r="T141" i="8"/>
  <c r="R141" i="8" s="1"/>
  <c r="P141" i="8" s="1"/>
  <c r="S141" i="8"/>
  <c r="T137" i="17"/>
  <c r="R137" i="17" s="1"/>
  <c r="S137" i="17"/>
  <c r="T137" i="25"/>
  <c r="R137" i="25" s="1"/>
  <c r="S137" i="25"/>
  <c r="G129" i="19"/>
  <c r="N129" i="23" s="1"/>
  <c r="T121" i="8"/>
  <c r="R121" i="8" s="1"/>
  <c r="P121" i="8" s="1"/>
  <c r="S121" i="8"/>
  <c r="G113" i="19"/>
  <c r="N113" i="23" s="1"/>
  <c r="T105" i="17"/>
  <c r="R105" i="17" s="1"/>
  <c r="S105" i="17"/>
  <c r="T105" i="25"/>
  <c r="R105" i="25" s="1"/>
  <c r="S105" i="25"/>
  <c r="T61" i="17"/>
  <c r="S61" i="17"/>
  <c r="R61" i="17" s="1"/>
  <c r="T61" i="8"/>
  <c r="R61" i="8" s="1"/>
  <c r="P61" i="8" s="1"/>
  <c r="I61" i="8" s="1"/>
  <c r="S61" i="8"/>
  <c r="T57" i="17"/>
  <c r="R57" i="17" s="1"/>
  <c r="S57" i="17"/>
  <c r="G57" i="19"/>
  <c r="T57" i="8"/>
  <c r="R57" i="8" s="1"/>
  <c r="P57" i="8" s="1"/>
  <c r="I57" i="8" s="1"/>
  <c r="S57" i="8"/>
  <c r="T21" i="17"/>
  <c r="R21" i="17" s="1"/>
  <c r="S21" i="17"/>
  <c r="T21" i="8"/>
  <c r="R21" i="8" s="1"/>
  <c r="P21" i="8" s="1"/>
  <c r="I21" i="8" s="1"/>
  <c r="S21" i="8"/>
  <c r="T21" i="25"/>
  <c r="S21" i="25"/>
  <c r="R21" i="25" s="1"/>
  <c r="T170" i="17"/>
  <c r="R170" i="17" s="1"/>
  <c r="S170" i="17"/>
  <c r="T170" i="25"/>
  <c r="R170" i="25" s="1"/>
  <c r="S170" i="25"/>
  <c r="T162" i="8"/>
  <c r="R162" i="8" s="1"/>
  <c r="P162" i="8" s="1"/>
  <c r="S162" i="8"/>
  <c r="T134" i="17"/>
  <c r="R134" i="17" s="1"/>
  <c r="S134" i="17"/>
  <c r="G134" i="19"/>
  <c r="N134" i="23" s="1"/>
  <c r="T134" i="25"/>
  <c r="R134" i="25" s="1"/>
  <c r="S134" i="25"/>
  <c r="T118" i="8"/>
  <c r="R118" i="8" s="1"/>
  <c r="P118" i="8" s="1"/>
  <c r="S118" i="8"/>
  <c r="T14" i="17"/>
  <c r="R14" i="17" s="1"/>
  <c r="S14" i="17"/>
  <c r="T14" i="25"/>
  <c r="R14" i="25" s="1"/>
  <c r="S14" i="25"/>
  <c r="T80" i="17"/>
  <c r="R80" i="17" s="1"/>
  <c r="S80" i="17"/>
  <c r="G80" i="19"/>
  <c r="N80" i="23" s="1"/>
  <c r="T80" i="25"/>
  <c r="R80" i="25" s="1"/>
  <c r="S80" i="25"/>
  <c r="T135" i="8"/>
  <c r="R135" i="8" s="1"/>
  <c r="P135" i="8" s="1"/>
  <c r="S135" i="8"/>
  <c r="G127" i="19"/>
  <c r="N127" i="23" s="1"/>
  <c r="T111" i="17"/>
  <c r="R111" i="17" s="1"/>
  <c r="S111" i="17"/>
  <c r="T111" i="25"/>
  <c r="R111" i="25" s="1"/>
  <c r="P111" i="25" s="1"/>
  <c r="S111" i="25"/>
  <c r="T103" i="8"/>
  <c r="R103" i="8" s="1"/>
  <c r="P103" i="8" s="1"/>
  <c r="S103" i="8"/>
  <c r="G71" i="19"/>
  <c r="N71" i="23" s="1"/>
  <c r="G51" i="19"/>
  <c r="N51" i="23" s="1"/>
  <c r="T35" i="17"/>
  <c r="S35" i="17"/>
  <c r="R35" i="17" s="1"/>
  <c r="T35" i="25"/>
  <c r="P35" i="25" s="1"/>
  <c r="S35" i="25"/>
  <c r="R35" i="25" s="1"/>
  <c r="G7" i="19"/>
  <c r="N7" i="23" s="1"/>
  <c r="AC264" i="18"/>
  <c r="AB264" i="18"/>
  <c r="S82" i="14"/>
  <c r="P82" i="14" s="1"/>
  <c r="H82" i="14" s="1"/>
  <c r="N254" i="24"/>
  <c r="AC196" i="18"/>
  <c r="AB196" i="18"/>
  <c r="S179" i="14"/>
  <c r="P179" i="14" s="1"/>
  <c r="L179" i="14" s="1"/>
  <c r="AC157" i="18"/>
  <c r="AB157" i="18"/>
  <c r="S55" i="14"/>
  <c r="P55" i="14" s="1"/>
  <c r="AC200" i="18"/>
  <c r="AB200" i="18"/>
  <c r="S135" i="14"/>
  <c r="P135" i="14" s="1"/>
  <c r="H135" i="14" s="1"/>
  <c r="N281" i="24"/>
  <c r="N140" i="24"/>
  <c r="L140" i="24" s="1"/>
  <c r="AC140" i="18"/>
  <c r="AB140" i="18"/>
  <c r="S27" i="14"/>
  <c r="P27" i="14" s="1"/>
  <c r="L27" i="14" s="1"/>
  <c r="N104" i="24"/>
  <c r="L104" i="24" s="1"/>
  <c r="AC104" i="18"/>
  <c r="AB104" i="18"/>
  <c r="S170" i="14"/>
  <c r="P170" i="14" s="1"/>
  <c r="L170" i="14" s="1"/>
  <c r="AC31" i="18"/>
  <c r="AB31" i="18"/>
  <c r="S98" i="14"/>
  <c r="P98" i="14" s="1"/>
  <c r="H98" i="14" s="1"/>
  <c r="N222" i="24"/>
  <c r="L222" i="24" s="1"/>
  <c r="N90" i="24"/>
  <c r="L90" i="24" s="1"/>
  <c r="AC26" i="18"/>
  <c r="AB26" i="18"/>
  <c r="AC209" i="18"/>
  <c r="AB209" i="18"/>
  <c r="S161" i="14"/>
  <c r="N173" i="24"/>
  <c r="L173" i="24" s="1"/>
  <c r="AC173" i="18"/>
  <c r="AB173" i="18"/>
  <c r="S65" i="14"/>
  <c r="P65" i="14" s="1"/>
  <c r="L65" i="14" s="1"/>
  <c r="N263" i="24"/>
  <c r="T123" i="8"/>
  <c r="R123" i="8" s="1"/>
  <c r="P123" i="8" s="1"/>
  <c r="S123" i="8"/>
  <c r="N143" i="24"/>
  <c r="L143" i="24" s="1"/>
  <c r="AC183" i="18"/>
  <c r="AB183" i="18"/>
  <c r="AC10" i="18"/>
  <c r="AB10" i="18"/>
  <c r="N174" i="24"/>
  <c r="L174" i="24" s="1"/>
  <c r="S174" i="14"/>
  <c r="P174" i="14" s="1"/>
  <c r="L174" i="14" s="1"/>
  <c r="AC79" i="18"/>
  <c r="AB79" i="18"/>
  <c r="S110" i="14"/>
  <c r="P110" i="14" s="1"/>
  <c r="H110" i="14" s="1"/>
  <c r="N198" i="24"/>
  <c r="L198" i="24" s="1"/>
  <c r="K198" i="24" s="1"/>
  <c r="I198" i="24" s="1"/>
  <c r="G198" i="24" s="1"/>
  <c r="H198" i="15" s="1"/>
  <c r="N21" i="24"/>
  <c r="AC233" i="18"/>
  <c r="AB233" i="18"/>
  <c r="S169" i="14"/>
  <c r="P169" i="14" s="1"/>
  <c r="L169" i="14" s="1"/>
  <c r="G72" i="19"/>
  <c r="N72" i="23" s="1"/>
  <c r="T72" i="25"/>
  <c r="S72" i="25"/>
  <c r="R72" i="25" s="1"/>
  <c r="T64" i="17"/>
  <c r="R64" i="17" s="1"/>
  <c r="S64" i="17"/>
  <c r="T157" i="25"/>
  <c r="R157" i="25" s="1"/>
  <c r="S157" i="25"/>
  <c r="T173" i="17"/>
  <c r="R173" i="17" s="1"/>
  <c r="S173" i="17"/>
  <c r="G97" i="19"/>
  <c r="T173" i="25"/>
  <c r="R173" i="25" s="1"/>
  <c r="S173" i="25"/>
  <c r="T81" i="8"/>
  <c r="R81" i="8" s="1"/>
  <c r="P81" i="8" s="1"/>
  <c r="I81" i="8" s="1"/>
  <c r="S81" i="8"/>
  <c r="T45" i="17"/>
  <c r="R45" i="17" s="1"/>
  <c r="S45" i="17"/>
  <c r="T45" i="8"/>
  <c r="R45" i="8" s="1"/>
  <c r="P45" i="8" s="1"/>
  <c r="I45" i="8" s="1"/>
  <c r="S45" i="8"/>
  <c r="T29" i="8"/>
  <c r="S29" i="8"/>
  <c r="T25" i="8"/>
  <c r="R25" i="8" s="1"/>
  <c r="P25" i="8" s="1"/>
  <c r="I25" i="8" s="1"/>
  <c r="S25" i="8"/>
  <c r="G9" i="19"/>
  <c r="N9" i="23" s="1"/>
  <c r="T276" i="17"/>
  <c r="S276" i="17"/>
  <c r="R276" i="17" s="1"/>
  <c r="S276" i="25"/>
  <c r="R276" i="25" s="1"/>
  <c r="T276" i="25"/>
  <c r="T92" i="8"/>
  <c r="R92" i="8" s="1"/>
  <c r="P92" i="8" s="1"/>
  <c r="S92" i="8"/>
  <c r="T266" i="17"/>
  <c r="S266" i="17"/>
  <c r="R266" i="17" s="1"/>
  <c r="T266" i="25"/>
  <c r="S266" i="25"/>
  <c r="R266" i="25" s="1"/>
  <c r="T258" i="8"/>
  <c r="R258" i="8" s="1"/>
  <c r="S258" i="8"/>
  <c r="T242" i="8"/>
  <c r="S242" i="8"/>
  <c r="R242" i="8" s="1"/>
  <c r="P242" i="8" s="1"/>
  <c r="T234" i="17"/>
  <c r="R234" i="17" s="1"/>
  <c r="S234" i="17"/>
  <c r="T234" i="25"/>
  <c r="R234" i="25" s="1"/>
  <c r="S234" i="25"/>
  <c r="T210" i="8"/>
  <c r="R210" i="8" s="1"/>
  <c r="P210" i="8" s="1"/>
  <c r="S210" i="8"/>
  <c r="T202" i="17"/>
  <c r="R202" i="17" s="1"/>
  <c r="S202" i="17"/>
  <c r="T202" i="25"/>
  <c r="R202" i="25" s="1"/>
  <c r="S202" i="25"/>
  <c r="G194" i="19"/>
  <c r="N194" i="23" s="1"/>
  <c r="T186" i="17"/>
  <c r="R186" i="17" s="1"/>
  <c r="S186" i="17"/>
  <c r="T186" i="25"/>
  <c r="R186" i="25" s="1"/>
  <c r="S186" i="25"/>
  <c r="T178" i="8"/>
  <c r="R178" i="8" s="1"/>
  <c r="P178" i="8" s="1"/>
  <c r="S178" i="8"/>
  <c r="G146" i="19"/>
  <c r="N146" i="23" s="1"/>
  <c r="T86" i="17"/>
  <c r="R86" i="17" s="1"/>
  <c r="S86" i="17"/>
  <c r="G86" i="19"/>
  <c r="N86" i="23" s="1"/>
  <c r="T86" i="25"/>
  <c r="R86" i="25" s="1"/>
  <c r="S86" i="25"/>
  <c r="T70" i="25"/>
  <c r="R70" i="25" s="1"/>
  <c r="S70" i="25"/>
  <c r="T54" i="17"/>
  <c r="R54" i="17" s="1"/>
  <c r="S54" i="17"/>
  <c r="T54" i="8"/>
  <c r="R54" i="8" s="1"/>
  <c r="P54" i="8" s="1"/>
  <c r="I54" i="8" s="1"/>
  <c r="S54" i="8"/>
  <c r="G38" i="19"/>
  <c r="N38" i="23" s="1"/>
  <c r="T18" i="17"/>
  <c r="R18" i="17" s="1"/>
  <c r="S18" i="17"/>
  <c r="T18" i="25"/>
  <c r="R18" i="25" s="1"/>
  <c r="S18" i="25"/>
  <c r="T272" i="17"/>
  <c r="S272" i="17"/>
  <c r="R272" i="17" s="1"/>
  <c r="T272" i="25"/>
  <c r="S272" i="25"/>
  <c r="R272" i="25" s="1"/>
  <c r="T200" i="17"/>
  <c r="R200" i="17" s="1"/>
  <c r="S200" i="17"/>
  <c r="T200" i="25"/>
  <c r="R200" i="25" s="1"/>
  <c r="S200" i="25"/>
  <c r="T172" i="17"/>
  <c r="R172" i="17" s="1"/>
  <c r="S172" i="17"/>
  <c r="T172" i="25"/>
  <c r="R172" i="25" s="1"/>
  <c r="S172" i="25"/>
  <c r="T136" i="8"/>
  <c r="R136" i="8" s="1"/>
  <c r="P136" i="8" s="1"/>
  <c r="S136" i="8"/>
  <c r="T120" i="17"/>
  <c r="R120" i="17" s="1"/>
  <c r="S120" i="17"/>
  <c r="G120" i="19"/>
  <c r="N120" i="23" s="1"/>
  <c r="T120" i="25"/>
  <c r="R120" i="25" s="1"/>
  <c r="S120" i="25"/>
  <c r="T279" i="8"/>
  <c r="R279" i="8" s="1"/>
  <c r="S279" i="8"/>
  <c r="T255" i="17"/>
  <c r="S255" i="17"/>
  <c r="R255" i="17" s="1"/>
  <c r="S255" i="25"/>
  <c r="R255" i="25" s="1"/>
  <c r="T255" i="25"/>
  <c r="T247" i="8"/>
  <c r="R247" i="8" s="1"/>
  <c r="S247" i="8"/>
  <c r="G231" i="19"/>
  <c r="N231" i="23" s="1"/>
  <c r="T223" i="17"/>
  <c r="R223" i="17" s="1"/>
  <c r="S223" i="17"/>
  <c r="T223" i="25"/>
  <c r="R223" i="25" s="1"/>
  <c r="S223" i="25"/>
  <c r="T215" i="8"/>
  <c r="S215" i="8"/>
  <c r="T191" i="8"/>
  <c r="R191" i="8" s="1"/>
  <c r="P191" i="8" s="1"/>
  <c r="S191" i="8"/>
  <c r="T183" i="8"/>
  <c r="R183" i="8" s="1"/>
  <c r="P183" i="8" s="1"/>
  <c r="S183" i="8"/>
  <c r="T175" i="17"/>
  <c r="R175" i="17" s="1"/>
  <c r="S175" i="17"/>
  <c r="T175" i="25"/>
  <c r="R175" i="25" s="1"/>
  <c r="P175" i="25" s="1"/>
  <c r="S175" i="25"/>
  <c r="T159" i="17"/>
  <c r="R159" i="17" s="1"/>
  <c r="S159" i="17"/>
  <c r="T159" i="25"/>
  <c r="S159" i="25"/>
  <c r="R159" i="25" s="1"/>
  <c r="T95" i="8"/>
  <c r="R95" i="8" s="1"/>
  <c r="P95" i="8" s="1"/>
  <c r="S95" i="8"/>
  <c r="G11" i="19"/>
  <c r="N11" i="23" s="1"/>
  <c r="AC261" i="18"/>
  <c r="AB261" i="18"/>
  <c r="S278" i="14"/>
  <c r="N258" i="24"/>
  <c r="AC239" i="18"/>
  <c r="AB239" i="18"/>
  <c r="S193" i="14"/>
  <c r="P193" i="14" s="1"/>
  <c r="H193" i="14" s="1"/>
  <c r="N164" i="24"/>
  <c r="L164" i="24" s="1"/>
  <c r="K164" i="24" s="1"/>
  <c r="I164" i="24" s="1"/>
  <c r="G164" i="24" s="1"/>
  <c r="H164" i="15" s="1"/>
  <c r="N131" i="24"/>
  <c r="L131" i="24" s="1"/>
  <c r="AC80" i="18"/>
  <c r="AB80" i="18"/>
  <c r="S60" i="14"/>
  <c r="P60" i="14" s="1"/>
  <c r="H60" i="14" s="1"/>
  <c r="N40" i="24"/>
  <c r="L40" i="24" s="1"/>
  <c r="S89" i="14"/>
  <c r="P89" i="14" s="1"/>
  <c r="L89" i="14" s="1"/>
  <c r="N12" i="24"/>
  <c r="AC231" i="18"/>
  <c r="AB231" i="18"/>
  <c r="S197" i="14"/>
  <c r="P197" i="14" s="1"/>
  <c r="L197" i="14" s="1"/>
  <c r="N43" i="24"/>
  <c r="AC43" i="18"/>
  <c r="AB43" i="18"/>
  <c r="S163" i="14"/>
  <c r="P163" i="14" s="1"/>
  <c r="L163" i="14" s="1"/>
  <c r="N220" i="24"/>
  <c r="L220" i="24" s="1"/>
  <c r="AC78" i="18"/>
  <c r="AB78" i="18"/>
  <c r="S159" i="14"/>
  <c r="N138" i="24"/>
  <c r="L138" i="24" s="1"/>
  <c r="S138" i="14"/>
  <c r="P138" i="14" s="1"/>
  <c r="AC107" i="18"/>
  <c r="AB107" i="18"/>
  <c r="S18" i="14"/>
  <c r="P18" i="14" s="1"/>
  <c r="L18" i="14" s="1"/>
  <c r="N265" i="24"/>
  <c r="N167" i="24"/>
  <c r="L167" i="24" s="1"/>
  <c r="AC167" i="18"/>
  <c r="AB167" i="18"/>
  <c r="S106" i="14"/>
  <c r="P106" i="14" s="1"/>
  <c r="L106" i="14" s="1"/>
  <c r="N22" i="24"/>
  <c r="L22" i="24" s="1"/>
  <c r="AC162" i="18"/>
  <c r="AB162" i="18"/>
  <c r="S142" i="14"/>
  <c r="P142" i="14" s="1"/>
  <c r="L142" i="14" s="1"/>
  <c r="AC67" i="18"/>
  <c r="AB67" i="18"/>
  <c r="S54" i="14"/>
  <c r="P54" i="14" s="1"/>
  <c r="H54" i="14" s="1"/>
  <c r="N114" i="24"/>
  <c r="L114" i="24" s="1"/>
  <c r="AC94" i="18"/>
  <c r="AB94" i="18"/>
  <c r="S268" i="14"/>
  <c r="AC186" i="18"/>
  <c r="AB186" i="18"/>
  <c r="S38" i="14"/>
  <c r="N234" i="24"/>
  <c r="L234" i="24" s="1"/>
  <c r="AC234" i="18"/>
  <c r="AB234" i="18"/>
  <c r="S252" i="14"/>
  <c r="N237" i="24"/>
  <c r="L237" i="24" s="1"/>
  <c r="N221" i="24"/>
  <c r="L221" i="24" s="1"/>
  <c r="K221" i="24" s="1"/>
  <c r="I221" i="24" s="1"/>
  <c r="G221" i="24" s="1"/>
  <c r="H221" i="15" s="1"/>
  <c r="AC205" i="18"/>
  <c r="AB205" i="18"/>
  <c r="S141" i="14"/>
  <c r="P141" i="14" s="1"/>
  <c r="H141" i="14" s="1"/>
  <c r="AC93" i="18"/>
  <c r="AB93" i="18"/>
  <c r="S77" i="14"/>
  <c r="P77" i="14" s="1"/>
  <c r="H77" i="14" s="1"/>
  <c r="N61" i="24"/>
  <c r="AC279" i="18"/>
  <c r="AB279" i="18"/>
  <c r="S45" i="14"/>
  <c r="G232" i="19"/>
  <c r="N232" i="23" s="1"/>
  <c r="T212" i="8"/>
  <c r="S212" i="8"/>
  <c r="R212" i="8" s="1"/>
  <c r="P212" i="8" s="1"/>
  <c r="T196" i="17"/>
  <c r="R196" i="17" s="1"/>
  <c r="S196" i="17"/>
  <c r="T196" i="25"/>
  <c r="R196" i="25" s="1"/>
  <c r="S196" i="25"/>
  <c r="G152" i="19"/>
  <c r="N152" i="23" s="1"/>
  <c r="T144" i="17"/>
  <c r="R144" i="17" s="1"/>
  <c r="S144" i="17"/>
  <c r="T144" i="25"/>
  <c r="R144" i="25" s="1"/>
  <c r="S144" i="25"/>
  <c r="T281" i="8"/>
  <c r="R281" i="8" s="1"/>
  <c r="S281" i="8"/>
  <c r="S265" i="17"/>
  <c r="R265" i="17" s="1"/>
  <c r="T265" i="17"/>
  <c r="T265" i="25"/>
  <c r="S265" i="25"/>
  <c r="R265" i="25" s="1"/>
  <c r="S249" i="8"/>
  <c r="T249" i="8"/>
  <c r="R249" i="8" s="1"/>
  <c r="T233" i="17"/>
  <c r="R233" i="17" s="1"/>
  <c r="S233" i="17"/>
  <c r="T233" i="25"/>
  <c r="R233" i="25" s="1"/>
  <c r="S233" i="25"/>
  <c r="T225" i="8"/>
  <c r="S225" i="8"/>
  <c r="R225" i="8" s="1"/>
  <c r="P225" i="8" s="1"/>
  <c r="T193" i="8"/>
  <c r="R193" i="8" s="1"/>
  <c r="P193" i="8" s="1"/>
  <c r="S193" i="8"/>
  <c r="T185" i="17"/>
  <c r="R185" i="17" s="1"/>
  <c r="S185" i="17"/>
  <c r="G185" i="19"/>
  <c r="N185" i="23" s="1"/>
  <c r="T185" i="25"/>
  <c r="R185" i="25" s="1"/>
  <c r="S185" i="25"/>
  <c r="G161" i="19"/>
  <c r="N161" i="23" s="1"/>
  <c r="T153" i="8"/>
  <c r="R153" i="8" s="1"/>
  <c r="P153" i="8" s="1"/>
  <c r="S153" i="8"/>
  <c r="T145" i="17"/>
  <c r="R145" i="17" s="1"/>
  <c r="S145" i="17"/>
  <c r="G145" i="19"/>
  <c r="N145" i="23" s="1"/>
  <c r="T145" i="25"/>
  <c r="R145" i="25" s="1"/>
  <c r="S145" i="25"/>
  <c r="T133" i="8"/>
  <c r="S133" i="8"/>
  <c r="T125" i="8"/>
  <c r="S125" i="8"/>
  <c r="T109" i="17"/>
  <c r="R109" i="17" s="1"/>
  <c r="S109" i="17"/>
  <c r="T109" i="25"/>
  <c r="R109" i="25" s="1"/>
  <c r="S109" i="25"/>
  <c r="G101" i="19"/>
  <c r="N101" i="23" s="1"/>
  <c r="T85" i="17"/>
  <c r="R85" i="17" s="1"/>
  <c r="S85" i="17"/>
  <c r="T85" i="25"/>
  <c r="R85" i="25" s="1"/>
  <c r="S85" i="25"/>
  <c r="G69" i="19"/>
  <c r="N69" i="23" s="1"/>
  <c r="G49" i="19"/>
  <c r="N49" i="23" s="1"/>
  <c r="G33" i="19"/>
  <c r="N33" i="23" s="1"/>
  <c r="T166" i="8"/>
  <c r="R166" i="8" s="1"/>
  <c r="P166" i="8" s="1"/>
  <c r="S166" i="8"/>
  <c r="T192" i="17"/>
  <c r="R192" i="17" s="1"/>
  <c r="S192" i="17"/>
  <c r="T138" i="25"/>
  <c r="R138" i="25" s="1"/>
  <c r="S138" i="25"/>
  <c r="T114" i="17"/>
  <c r="R114" i="17" s="1"/>
  <c r="S114" i="17"/>
  <c r="G114" i="19"/>
  <c r="N114" i="23" s="1"/>
  <c r="T114" i="25"/>
  <c r="R114" i="25" s="1"/>
  <c r="S114" i="25"/>
  <c r="T106" i="8"/>
  <c r="R106" i="8" s="1"/>
  <c r="P106" i="8" s="1"/>
  <c r="S106" i="8"/>
  <c r="T94" i="17"/>
  <c r="R94" i="17" s="1"/>
  <c r="S94" i="17"/>
  <c r="G94" i="19"/>
  <c r="N94" i="23" s="1"/>
  <c r="T94" i="25"/>
  <c r="R94" i="25" s="1"/>
  <c r="S94" i="25"/>
  <c r="T74" i="25"/>
  <c r="R74" i="25" s="1"/>
  <c r="S74" i="25"/>
  <c r="T58" i="17"/>
  <c r="R58" i="17" s="1"/>
  <c r="S58" i="17"/>
  <c r="T58" i="8"/>
  <c r="R58" i="8" s="1"/>
  <c r="P58" i="8" s="1"/>
  <c r="I58" i="8" s="1"/>
  <c r="S58" i="8"/>
  <c r="T22" i="8"/>
  <c r="R22" i="8" s="1"/>
  <c r="P22" i="8" s="1"/>
  <c r="I22" i="8" s="1"/>
  <c r="S22" i="8"/>
  <c r="T6" i="8"/>
  <c r="S6" i="8"/>
  <c r="G43" i="19"/>
  <c r="N43" i="23" s="1"/>
  <c r="G19" i="19"/>
  <c r="N19" i="23" s="1"/>
  <c r="S257" i="14"/>
  <c r="N6" i="24"/>
  <c r="L6" i="24" s="1"/>
  <c r="N187" i="24"/>
  <c r="L187" i="24" s="1"/>
  <c r="AC187" i="18"/>
  <c r="AB187" i="18"/>
  <c r="S155" i="14"/>
  <c r="P155" i="14" s="1"/>
  <c r="L155" i="14" s="1"/>
  <c r="AC59" i="18"/>
  <c r="AB59" i="18"/>
  <c r="S51" i="14"/>
  <c r="N23" i="24"/>
  <c r="L23" i="24" s="1"/>
  <c r="AC11" i="18"/>
  <c r="AB11" i="18"/>
  <c r="S243" i="14"/>
  <c r="N228" i="24"/>
  <c r="L228" i="24" s="1"/>
  <c r="AC84" i="18"/>
  <c r="AB84" i="18"/>
  <c r="S208" i="14"/>
  <c r="P208" i="14" s="1"/>
  <c r="N207" i="24"/>
  <c r="L207" i="24" s="1"/>
  <c r="AC176" i="18"/>
  <c r="AB176" i="18"/>
  <c r="S126" i="14"/>
  <c r="P126" i="14" s="1"/>
  <c r="H126" i="14" s="1"/>
  <c r="AC136" i="18"/>
  <c r="AB136" i="18"/>
  <c r="S185" i="14"/>
  <c r="P185" i="14" s="1"/>
  <c r="L185" i="14" s="1"/>
  <c r="N63" i="24"/>
  <c r="L63" i="24" s="1"/>
  <c r="N230" i="24"/>
  <c r="L230" i="24" s="1"/>
  <c r="AC230" i="18"/>
  <c r="AB230" i="18"/>
  <c r="S214" i="14"/>
  <c r="P214" i="14" s="1"/>
  <c r="H214" i="14" s="1"/>
  <c r="N34" i="24"/>
  <c r="L34" i="24" s="1"/>
  <c r="N253" i="24"/>
  <c r="AC248" i="18"/>
  <c r="AB248" i="18"/>
  <c r="S217" i="14"/>
  <c r="P217" i="14" s="1"/>
  <c r="L217" i="14" s="1"/>
  <c r="N153" i="24"/>
  <c r="L153" i="24" s="1"/>
  <c r="N151" i="24"/>
  <c r="L151" i="24" s="1"/>
  <c r="S57" i="14"/>
  <c r="P57" i="14" s="1"/>
  <c r="N41" i="24"/>
  <c r="L41" i="24" s="1"/>
  <c r="G36" i="19"/>
  <c r="N36" i="23" s="1"/>
  <c r="T275" i="17"/>
  <c r="S275" i="17"/>
  <c r="R275" i="17" s="1"/>
  <c r="S275" i="25"/>
  <c r="R275" i="25" s="1"/>
  <c r="T275" i="25"/>
  <c r="S267" i="8"/>
  <c r="T267" i="8"/>
  <c r="R267" i="8" s="1"/>
  <c r="T243" i="17"/>
  <c r="S243" i="17"/>
  <c r="R243" i="17" s="1"/>
  <c r="T243" i="25"/>
  <c r="S243" i="25"/>
  <c r="R243" i="25" s="1"/>
  <c r="G235" i="19"/>
  <c r="N235" i="23" s="1"/>
  <c r="T227" i="17"/>
  <c r="R227" i="17" s="1"/>
  <c r="S227" i="17"/>
  <c r="T227" i="25"/>
  <c r="R227" i="25" s="1"/>
  <c r="S227" i="25"/>
  <c r="T211" i="8"/>
  <c r="S211" i="8"/>
  <c r="G203" i="19"/>
  <c r="N203" i="23" s="1"/>
  <c r="T195" i="17"/>
  <c r="R195" i="17" s="1"/>
  <c r="S195" i="17"/>
  <c r="T195" i="25"/>
  <c r="R195" i="25" s="1"/>
  <c r="S195" i="25"/>
  <c r="G187" i="19"/>
  <c r="N187" i="23" s="1"/>
  <c r="T179" i="17"/>
  <c r="R179" i="17" s="1"/>
  <c r="S179" i="17"/>
  <c r="T179" i="25"/>
  <c r="R179" i="25" s="1"/>
  <c r="S179" i="25"/>
  <c r="T171" i="8"/>
  <c r="R171" i="8" s="1"/>
  <c r="P171" i="8" s="1"/>
  <c r="S171" i="8"/>
  <c r="G171" i="19"/>
  <c r="N171" i="23" s="1"/>
  <c r="T163" i="17"/>
  <c r="R163" i="17" s="1"/>
  <c r="S163" i="17"/>
  <c r="G163" i="19"/>
  <c r="N163" i="23" s="1"/>
  <c r="T163" i="25"/>
  <c r="R163" i="25" s="1"/>
  <c r="S163" i="25"/>
  <c r="T174" i="8"/>
  <c r="R174" i="8" s="1"/>
  <c r="P174" i="8" s="1"/>
  <c r="S174" i="8"/>
  <c r="G99" i="19"/>
  <c r="T91" i="8"/>
  <c r="S91" i="8"/>
  <c r="G83" i="19"/>
  <c r="N83" i="23" s="1"/>
  <c r="T67" i="17"/>
  <c r="R67" i="17" s="1"/>
  <c r="S67" i="17"/>
  <c r="T67" i="8"/>
  <c r="R67" i="8" s="1"/>
  <c r="P67" i="8" s="1"/>
  <c r="I67" i="8" s="1"/>
  <c r="S67" i="8"/>
  <c r="G31" i="19"/>
  <c r="N31" i="23" s="1"/>
  <c r="AC270" i="18"/>
  <c r="AB270" i="18"/>
  <c r="S262" i="14"/>
  <c r="N255" i="24"/>
  <c r="N247" i="24"/>
  <c r="AC247" i="18"/>
  <c r="AB247" i="18"/>
  <c r="S216" i="14"/>
  <c r="P216" i="14" s="1"/>
  <c r="L216" i="14" s="1"/>
  <c r="AC116" i="18"/>
  <c r="AB116" i="18"/>
  <c r="S68" i="14"/>
  <c r="P68" i="14" s="1"/>
  <c r="H68" i="14" s="1"/>
  <c r="N48" i="24"/>
  <c r="L48" i="24" s="1"/>
  <c r="AC32" i="18"/>
  <c r="AB32" i="18"/>
  <c r="S88" i="14"/>
  <c r="P88" i="14" s="1"/>
  <c r="H88" i="14" s="1"/>
  <c r="N236" i="24"/>
  <c r="L236" i="24" s="1"/>
  <c r="AC236" i="18"/>
  <c r="AB236" i="18"/>
  <c r="S212" i="14"/>
  <c r="P212" i="14" s="1"/>
  <c r="H212" i="14" s="1"/>
  <c r="AC115" i="18"/>
  <c r="AB115" i="18"/>
  <c r="S95" i="14"/>
  <c r="P95" i="14" s="1"/>
  <c r="L95" i="14" s="1"/>
  <c r="N175" i="24"/>
  <c r="L175" i="24" s="1"/>
  <c r="AC204" i="18"/>
  <c r="AB204" i="18"/>
  <c r="S103" i="14"/>
  <c r="P103" i="14" s="1"/>
  <c r="L103" i="14" s="1"/>
  <c r="AC123" i="18"/>
  <c r="AB123" i="18"/>
  <c r="S70" i="14"/>
  <c r="P70" i="14" s="1"/>
  <c r="H70" i="14" s="1"/>
  <c r="N203" i="24"/>
  <c r="L203" i="24" s="1"/>
  <c r="N227" i="24"/>
  <c r="L227" i="24" s="1"/>
  <c r="K227" i="24" s="1"/>
  <c r="I227" i="24" s="1"/>
  <c r="G227" i="24" s="1"/>
  <c r="H227" i="15" s="1"/>
  <c r="N199" i="24"/>
  <c r="L199" i="24" s="1"/>
  <c r="AC199" i="18"/>
  <c r="AB199" i="18"/>
  <c r="S134" i="14"/>
  <c r="P134" i="14" s="1"/>
  <c r="AC166" i="18"/>
  <c r="AB166" i="18"/>
  <c r="S92" i="14"/>
  <c r="P92" i="14" s="1"/>
  <c r="H92" i="14" s="1"/>
  <c r="N130" i="24"/>
  <c r="L130" i="24" s="1"/>
  <c r="N150" i="24"/>
  <c r="L150" i="24" s="1"/>
  <c r="AC150" i="18"/>
  <c r="AB150" i="18"/>
  <c r="S75" i="14"/>
  <c r="P75" i="14" s="1"/>
  <c r="N62" i="24"/>
  <c r="L62" i="24"/>
  <c r="K62" i="24" s="1"/>
  <c r="I62" i="24" s="1"/>
  <c r="G62" i="24" s="1"/>
  <c r="H62" i="15" s="1"/>
  <c r="J62" i="15" s="1"/>
  <c r="N219" i="24"/>
  <c r="L219" i="24" s="1"/>
  <c r="AC219" i="18"/>
  <c r="AB219" i="18"/>
  <c r="S102" i="14"/>
  <c r="P102" i="14" s="1"/>
  <c r="H102" i="14" s="1"/>
  <c r="N210" i="24"/>
  <c r="L210" i="24" s="1"/>
  <c r="AC210" i="18"/>
  <c r="AB210" i="18"/>
  <c r="S194" i="14"/>
  <c r="P194" i="14" s="1"/>
  <c r="H194" i="14" s="1"/>
  <c r="N46" i="24"/>
  <c r="L46" i="24" s="1"/>
  <c r="K46" i="24" s="1"/>
  <c r="I46" i="24" s="1"/>
  <c r="G46" i="24" s="1"/>
  <c r="H46" i="15" s="1"/>
  <c r="AC284" i="18"/>
  <c r="AB284" i="18"/>
  <c r="S249" i="14"/>
  <c r="AC229" i="18"/>
  <c r="AB229" i="18"/>
  <c r="S213" i="14"/>
  <c r="P213" i="14" s="1"/>
  <c r="L213" i="14" s="1"/>
  <c r="AC133" i="18"/>
  <c r="AB133" i="18"/>
  <c r="S117" i="14"/>
  <c r="P117" i="14" s="1"/>
  <c r="L117" i="14" s="1"/>
  <c r="AC69" i="18"/>
  <c r="AB69" i="18"/>
  <c r="S53" i="14"/>
  <c r="P53" i="14" s="1"/>
  <c r="N272" i="24"/>
  <c r="N271" i="24"/>
  <c r="AC37" i="18"/>
  <c r="AB37" i="18"/>
  <c r="S14" i="14"/>
  <c r="N87" i="24"/>
  <c r="L87" i="24" s="1"/>
  <c r="AC87" i="18"/>
  <c r="AB87" i="18"/>
  <c r="N250" i="24"/>
  <c r="AC250" i="18"/>
  <c r="AB250" i="18"/>
  <c r="S172" i="14"/>
  <c r="P172" i="14" s="1"/>
  <c r="H172" i="14" s="1"/>
  <c r="N171" i="24"/>
  <c r="L171" i="24" s="1"/>
  <c r="K171" i="24" s="1"/>
  <c r="I171" i="24" s="1"/>
  <c r="G171" i="24" s="1"/>
  <c r="H171" i="15" s="1"/>
  <c r="AC211" i="18"/>
  <c r="AB211" i="18"/>
  <c r="S184" i="14"/>
  <c r="P184" i="14" s="1"/>
  <c r="H184" i="14" s="1"/>
  <c r="N66" i="24"/>
  <c r="L66" i="24" s="1"/>
  <c r="N160" i="24"/>
  <c r="L160" i="24" s="1"/>
  <c r="AC100" i="18"/>
  <c r="AB100" i="18"/>
  <c r="S124" i="14"/>
  <c r="P124" i="14" s="1"/>
  <c r="L124" i="14" s="1"/>
  <c r="N158" i="24"/>
  <c r="L158" i="24" s="1"/>
  <c r="AC181" i="18"/>
  <c r="AB181" i="18"/>
  <c r="S280" i="14"/>
  <c r="N206" i="24"/>
  <c r="L206" i="24" s="1"/>
  <c r="K206" i="24" s="1"/>
  <c r="I206" i="24" s="1"/>
  <c r="G206" i="24" s="1"/>
  <c r="H206" i="15" s="1"/>
  <c r="AC276" i="18"/>
  <c r="AB276" i="18"/>
  <c r="S256" i="14"/>
  <c r="N225" i="24"/>
  <c r="L225" i="24" s="1"/>
  <c r="AC145" i="18"/>
  <c r="AB145" i="18"/>
  <c r="S113" i="14"/>
  <c r="P113" i="14" s="1"/>
  <c r="H113" i="14" s="1"/>
  <c r="AC33" i="18"/>
  <c r="AB33" i="18"/>
  <c r="T139" i="8"/>
  <c r="R139" i="8" s="1"/>
  <c r="P139" i="8" s="1"/>
  <c r="S139" i="8"/>
  <c r="T131" i="17"/>
  <c r="R131" i="17" s="1"/>
  <c r="S131" i="17"/>
  <c r="T131" i="25"/>
  <c r="R131" i="25" s="1"/>
  <c r="S131" i="25"/>
  <c r="T115" i="8"/>
  <c r="R115" i="8" s="1"/>
  <c r="P115" i="8" s="1"/>
  <c r="S115" i="8"/>
  <c r="T107" i="17"/>
  <c r="R107" i="17" s="1"/>
  <c r="S107" i="17"/>
  <c r="T107" i="25"/>
  <c r="R107" i="25" s="1"/>
  <c r="S107" i="25"/>
  <c r="T59" i="17"/>
  <c r="R59" i="17" s="1"/>
  <c r="S59" i="17"/>
  <c r="T59" i="8"/>
  <c r="R59" i="8" s="1"/>
  <c r="P59" i="8" s="1"/>
  <c r="S59" i="8"/>
  <c r="G27" i="19"/>
  <c r="N27" i="23" s="1"/>
  <c r="T23" i="17"/>
  <c r="R23" i="17" s="1"/>
  <c r="S23" i="17"/>
  <c r="T23" i="25"/>
  <c r="R23" i="25" s="1"/>
  <c r="S23" i="25"/>
  <c r="N189" i="24"/>
  <c r="L189" i="24" s="1"/>
  <c r="K189" i="24" s="1"/>
  <c r="I189" i="24" s="1"/>
  <c r="G189" i="24" s="1"/>
  <c r="H189" i="15" s="1"/>
  <c r="AC154" i="18"/>
  <c r="AB154" i="18"/>
  <c r="S127" i="14"/>
  <c r="P127" i="14" s="1"/>
  <c r="L127" i="14" s="1"/>
  <c r="N15" i="24"/>
  <c r="L15" i="24" s="1"/>
  <c r="K15" i="24" s="1"/>
  <c r="I15" i="24" s="1"/>
  <c r="G15" i="24" s="1"/>
  <c r="H15" i="15" s="1"/>
  <c r="J15" i="15" s="1"/>
  <c r="N112" i="24"/>
  <c r="L112" i="24" s="1"/>
  <c r="AC112" i="18"/>
  <c r="AB112" i="18"/>
  <c r="S50" i="14"/>
  <c r="P50" i="14" s="1"/>
  <c r="H50" i="14" s="1"/>
  <c r="N267" i="24"/>
  <c r="AC267" i="18"/>
  <c r="AB267" i="18"/>
  <c r="S201" i="14"/>
  <c r="P201" i="14" s="1"/>
  <c r="L201" i="14" s="1"/>
  <c r="N275" i="24"/>
  <c r="AC275" i="18"/>
  <c r="AB275" i="18"/>
  <c r="T248" i="8"/>
  <c r="R248" i="8" s="1"/>
  <c r="S248" i="8"/>
  <c r="T216" i="8"/>
  <c r="S216" i="8"/>
  <c r="R216" i="8" s="1"/>
  <c r="P216" i="8" s="1"/>
  <c r="T204" i="17"/>
  <c r="R204" i="17" s="1"/>
  <c r="S204" i="17"/>
  <c r="T204" i="25"/>
  <c r="R204" i="25" s="1"/>
  <c r="S204" i="25"/>
  <c r="G168" i="19"/>
  <c r="N168" i="23" s="1"/>
  <c r="T108" i="8"/>
  <c r="R108" i="8" s="1"/>
  <c r="P108" i="8" s="1"/>
  <c r="S108" i="8"/>
  <c r="T88" i="8"/>
  <c r="R88" i="8" s="1"/>
  <c r="P88" i="8" s="1"/>
  <c r="S88" i="8"/>
  <c r="T285" i="25"/>
  <c r="S285" i="25"/>
  <c r="R285" i="25" s="1"/>
  <c r="T269" i="8"/>
  <c r="R269" i="8" s="1"/>
  <c r="S269" i="8"/>
  <c r="S253" i="17"/>
  <c r="R253" i="17" s="1"/>
  <c r="T253" i="17"/>
  <c r="T253" i="25"/>
  <c r="S253" i="25"/>
  <c r="R253" i="25" s="1"/>
  <c r="T237" i="8"/>
  <c r="S237" i="8"/>
  <c r="R237" i="8" s="1"/>
  <c r="P237" i="8" s="1"/>
  <c r="G229" i="19"/>
  <c r="N229" i="23" s="1"/>
  <c r="T221" i="17"/>
  <c r="R221" i="17" s="1"/>
  <c r="S221" i="17"/>
  <c r="G221" i="19"/>
  <c r="N221" i="23" s="1"/>
  <c r="T221" i="25"/>
  <c r="R221" i="25" s="1"/>
  <c r="S221" i="25"/>
  <c r="T205" i="8"/>
  <c r="R205" i="8" s="1"/>
  <c r="P205" i="8" s="1"/>
  <c r="S205" i="8"/>
  <c r="T189" i="8"/>
  <c r="R189" i="8" s="1"/>
  <c r="P189" i="8" s="1"/>
  <c r="S189" i="8"/>
  <c r="T177" i="8"/>
  <c r="R177" i="8" s="1"/>
  <c r="P177" i="8" s="1"/>
  <c r="S177" i="8"/>
  <c r="T165" i="8"/>
  <c r="R165" i="8" s="1"/>
  <c r="P165" i="8" s="1"/>
  <c r="S165" i="8"/>
  <c r="G149" i="19"/>
  <c r="N149" i="23" s="1"/>
  <c r="T141" i="17"/>
  <c r="R141" i="17" s="1"/>
  <c r="S141" i="17"/>
  <c r="G141" i="19"/>
  <c r="N141" i="23" s="1"/>
  <c r="T141" i="25"/>
  <c r="R141" i="25" s="1"/>
  <c r="S141" i="25"/>
  <c r="T129" i="17"/>
  <c r="R129" i="17" s="1"/>
  <c r="S129" i="17"/>
  <c r="T129" i="25"/>
  <c r="R129" i="25" s="1"/>
  <c r="S129" i="25"/>
  <c r="G121" i="19"/>
  <c r="N121" i="23" s="1"/>
  <c r="T113" i="17"/>
  <c r="R113" i="17" s="1"/>
  <c r="S113" i="17"/>
  <c r="T113" i="25"/>
  <c r="R113" i="25" s="1"/>
  <c r="S113" i="25"/>
  <c r="P113" i="25" s="1"/>
  <c r="T77" i="17"/>
  <c r="R77" i="17" s="1"/>
  <c r="S77" i="17"/>
  <c r="T77" i="25"/>
  <c r="R77" i="25" s="1"/>
  <c r="S77" i="25"/>
  <c r="G21" i="19"/>
  <c r="N21" i="23" s="1"/>
  <c r="T170" i="8"/>
  <c r="R170" i="8" s="1"/>
  <c r="P170" i="8" s="1"/>
  <c r="S170" i="8"/>
  <c r="T134" i="8"/>
  <c r="R134" i="8" s="1"/>
  <c r="P134" i="8" s="1"/>
  <c r="S134" i="8"/>
  <c r="T126" i="17"/>
  <c r="R126" i="17" s="1"/>
  <c r="S126" i="17"/>
  <c r="G126" i="19"/>
  <c r="N126" i="23" s="1"/>
  <c r="T126" i="25"/>
  <c r="R126" i="25" s="1"/>
  <c r="S126" i="25"/>
  <c r="T110" i="17"/>
  <c r="R110" i="17" s="1"/>
  <c r="S110" i="17"/>
  <c r="G110" i="19"/>
  <c r="N110" i="23" s="1"/>
  <c r="T110" i="25"/>
  <c r="R110" i="25" s="1"/>
  <c r="S110" i="25"/>
  <c r="T98" i="17"/>
  <c r="R98" i="17" s="1"/>
  <c r="S98" i="17"/>
  <c r="G98" i="19"/>
  <c r="N98" i="23" s="1"/>
  <c r="T98" i="25"/>
  <c r="R98" i="25" s="1"/>
  <c r="S98" i="25"/>
  <c r="T50" i="25"/>
  <c r="R50" i="25" s="1"/>
  <c r="S50" i="25"/>
  <c r="T34" i="17"/>
  <c r="R34" i="17" s="1"/>
  <c r="S34" i="17"/>
  <c r="G34" i="19"/>
  <c r="N34" i="23" s="1"/>
  <c r="T34" i="25"/>
  <c r="R34" i="25" s="1"/>
  <c r="S34" i="25"/>
  <c r="T14" i="8"/>
  <c r="R14" i="8" s="1"/>
  <c r="P14" i="8" s="1"/>
  <c r="I14" i="8" s="1"/>
  <c r="S14" i="8"/>
  <c r="T119" i="17"/>
  <c r="R119" i="17" s="1"/>
  <c r="S119" i="17"/>
  <c r="T119" i="25"/>
  <c r="R119" i="25" s="1"/>
  <c r="S119" i="25"/>
  <c r="G103" i="19"/>
  <c r="N103" i="23" s="1"/>
  <c r="T71" i="25"/>
  <c r="R71" i="25" s="1"/>
  <c r="S71" i="25"/>
  <c r="G35" i="19"/>
  <c r="N35" i="23" s="1"/>
  <c r="T7" i="17"/>
  <c r="R7" i="17" s="1"/>
  <c r="S7" i="17"/>
  <c r="T7" i="25"/>
  <c r="R7" i="25" s="1"/>
  <c r="S7" i="25"/>
  <c r="S277" i="14"/>
  <c r="N274" i="24"/>
  <c r="AC82" i="18"/>
  <c r="AB82" i="18"/>
  <c r="S254" i="14"/>
  <c r="AC179" i="18"/>
  <c r="AB179" i="18"/>
  <c r="S132" i="14"/>
  <c r="P132" i="14" s="1"/>
  <c r="L132" i="14" s="1"/>
  <c r="S64" i="14"/>
  <c r="AC55" i="18"/>
  <c r="AB55" i="18"/>
  <c r="S28" i="14"/>
  <c r="N7" i="24"/>
  <c r="L7" i="24" s="1"/>
  <c r="AC135" i="18"/>
  <c r="AB135" i="18"/>
  <c r="S86" i="14"/>
  <c r="P86" i="14" s="1"/>
  <c r="AC27" i="18"/>
  <c r="AB27" i="18"/>
  <c r="S215" i="14"/>
  <c r="P215" i="14" s="1"/>
  <c r="L215" i="14" s="1"/>
  <c r="N170" i="24"/>
  <c r="L170" i="24" s="1"/>
  <c r="AC170" i="18"/>
  <c r="AB170" i="18"/>
  <c r="S224" i="14"/>
  <c r="P224" i="14" s="1"/>
  <c r="L224" i="14" s="1"/>
  <c r="N71" i="24"/>
  <c r="L71" i="24" s="1"/>
  <c r="AC98" i="18"/>
  <c r="AB98" i="18"/>
  <c r="S222" i="14"/>
  <c r="P222" i="14" s="1"/>
  <c r="H222" i="14" s="1"/>
  <c r="N190" i="24"/>
  <c r="L190" i="24" s="1"/>
  <c r="AC90" i="18"/>
  <c r="AB90" i="18"/>
  <c r="S246" i="14"/>
  <c r="N241" i="24"/>
  <c r="L241" i="24" s="1"/>
  <c r="K241" i="24" s="1"/>
  <c r="I241" i="24" s="1"/>
  <c r="G241" i="24" s="1"/>
  <c r="H241" i="15" s="1"/>
  <c r="AC161" i="18"/>
  <c r="AB161" i="18"/>
  <c r="S129" i="14"/>
  <c r="P129" i="14" s="1"/>
  <c r="N97" i="24"/>
  <c r="L97" i="24" s="1"/>
  <c r="K97" i="24" s="1"/>
  <c r="I97" i="24" s="1"/>
  <c r="G97" i="24" s="1"/>
  <c r="S97" i="14"/>
  <c r="P97" i="14" s="1"/>
  <c r="H97" i="14" s="1"/>
  <c r="AC65" i="18"/>
  <c r="AB65" i="18"/>
  <c r="S283" i="14"/>
  <c r="G123" i="19"/>
  <c r="N123" i="23" s="1"/>
  <c r="T15" i="8"/>
  <c r="S15" i="8"/>
  <c r="S10" i="14"/>
  <c r="P10" i="14" s="1"/>
  <c r="AC174" i="18"/>
  <c r="AB174" i="18"/>
  <c r="N79" i="24"/>
  <c r="N110" i="24"/>
  <c r="L110" i="24" s="1"/>
  <c r="K110" i="24" s="1"/>
  <c r="I110" i="24" s="1"/>
  <c r="G110" i="24" s="1"/>
  <c r="H110" i="15" s="1"/>
  <c r="AC110" i="18"/>
  <c r="AB110" i="18"/>
  <c r="S198" i="14"/>
  <c r="P198" i="14" s="1"/>
  <c r="H198" i="14" s="1"/>
  <c r="AC169" i="18"/>
  <c r="AB169" i="18"/>
  <c r="S105" i="14"/>
  <c r="P105" i="14" s="1"/>
  <c r="L105" i="14" s="1"/>
  <c r="N17" i="24"/>
  <c r="L17" i="24" s="1"/>
  <c r="K17" i="24" s="1"/>
  <c r="I17" i="24" s="1"/>
  <c r="G17" i="24" s="1"/>
  <c r="H17" i="15" s="1"/>
  <c r="T72" i="17"/>
  <c r="R72" i="17" s="1"/>
  <c r="S72" i="17"/>
  <c r="T72" i="8"/>
  <c r="R72" i="8" s="1"/>
  <c r="P72" i="8" s="1"/>
  <c r="I72" i="8" s="1"/>
  <c r="S72" i="8"/>
  <c r="T157" i="17"/>
  <c r="R157" i="17" s="1"/>
  <c r="S157" i="17"/>
  <c r="T64" i="8"/>
  <c r="R64" i="8" s="1"/>
  <c r="P64" i="8" s="1"/>
  <c r="S64" i="8"/>
  <c r="T97" i="17"/>
  <c r="R97" i="17" s="1"/>
  <c r="S97" i="17"/>
  <c r="G173" i="19"/>
  <c r="T97" i="25"/>
  <c r="R97" i="25" s="1"/>
  <c r="S97" i="25"/>
  <c r="G45" i="19"/>
  <c r="N45" i="23" s="1"/>
  <c r="T29" i="17"/>
  <c r="R29" i="17" s="1"/>
  <c r="S29" i="17"/>
  <c r="T29" i="25"/>
  <c r="R29" i="25" s="1"/>
  <c r="S29" i="25"/>
  <c r="T9" i="17"/>
  <c r="R9" i="17" s="1"/>
  <c r="S9" i="17"/>
  <c r="T9" i="25"/>
  <c r="R9" i="25" s="1"/>
  <c r="S9" i="25"/>
  <c r="P9" i="25" s="1"/>
  <c r="S276" i="8"/>
  <c r="T276" i="8"/>
  <c r="R276" i="8" s="1"/>
  <c r="T224" i="17"/>
  <c r="R224" i="17" s="1"/>
  <c r="S224" i="17"/>
  <c r="G224" i="19"/>
  <c r="N224" i="23" s="1"/>
  <c r="T224" i="25"/>
  <c r="R224" i="25" s="1"/>
  <c r="S224" i="25"/>
  <c r="T160" i="8"/>
  <c r="R160" i="8" s="1"/>
  <c r="P160" i="8" s="1"/>
  <c r="S160" i="8"/>
  <c r="S274" i="17"/>
  <c r="R274" i="17" s="1"/>
  <c r="T274" i="17"/>
  <c r="T274" i="25"/>
  <c r="S274" i="25"/>
  <c r="R274" i="25" s="1"/>
  <c r="T266" i="8"/>
  <c r="R266" i="8" s="1"/>
  <c r="S266" i="8"/>
  <c r="T234" i="8"/>
  <c r="S234" i="8"/>
  <c r="R234" i="8" s="1"/>
  <c r="P234" i="8" s="1"/>
  <c r="G234" i="19"/>
  <c r="N234" i="23" s="1"/>
  <c r="T226" i="17"/>
  <c r="R226" i="17" s="1"/>
  <c r="S226" i="17"/>
  <c r="G226" i="19"/>
  <c r="N226" i="23" s="1"/>
  <c r="T226" i="25"/>
  <c r="R226" i="25" s="1"/>
  <c r="S226" i="25"/>
  <c r="G218" i="19"/>
  <c r="N218" i="23" s="1"/>
  <c r="T202" i="8"/>
  <c r="R202" i="8" s="1"/>
  <c r="P202" i="8" s="1"/>
  <c r="S202" i="8"/>
  <c r="T194" i="17"/>
  <c r="R194" i="17" s="1"/>
  <c r="S194" i="17"/>
  <c r="T194" i="25"/>
  <c r="R194" i="25" s="1"/>
  <c r="S194" i="25"/>
  <c r="T186" i="8"/>
  <c r="R186" i="8" s="1"/>
  <c r="P186" i="8" s="1"/>
  <c r="S186" i="8"/>
  <c r="G154" i="19"/>
  <c r="N154" i="23" s="1"/>
  <c r="T146" i="17"/>
  <c r="R146" i="17" s="1"/>
  <c r="S146" i="17"/>
  <c r="T146" i="25"/>
  <c r="R146" i="25" s="1"/>
  <c r="S146" i="25"/>
  <c r="T86" i="8"/>
  <c r="R86" i="8" s="1"/>
  <c r="P86" i="8" s="1"/>
  <c r="S86" i="8"/>
  <c r="T70" i="17"/>
  <c r="R70" i="17" s="1"/>
  <c r="S70" i="17"/>
  <c r="T70" i="8"/>
  <c r="R70" i="8" s="1"/>
  <c r="P70" i="8" s="1"/>
  <c r="I70" i="8" s="1"/>
  <c r="S70" i="8"/>
  <c r="T38" i="17"/>
  <c r="R38" i="17" s="1"/>
  <c r="S38" i="17"/>
  <c r="T38" i="25"/>
  <c r="S38" i="25"/>
  <c r="R38" i="25" s="1"/>
  <c r="T18" i="8"/>
  <c r="R18" i="8" s="1"/>
  <c r="P18" i="8" s="1"/>
  <c r="I18" i="8" s="1"/>
  <c r="S18" i="8"/>
  <c r="T272" i="8"/>
  <c r="R272" i="8" s="1"/>
  <c r="S272" i="8"/>
  <c r="S264" i="17"/>
  <c r="R264" i="17" s="1"/>
  <c r="T264" i="17"/>
  <c r="S264" i="25"/>
  <c r="R264" i="25" s="1"/>
  <c r="T264" i="25"/>
  <c r="S244" i="17"/>
  <c r="R244" i="17" s="1"/>
  <c r="T244" i="17"/>
  <c r="S244" i="25"/>
  <c r="R244" i="25" s="1"/>
  <c r="T244" i="25"/>
  <c r="T200" i="8"/>
  <c r="R200" i="8" s="1"/>
  <c r="P200" i="8" s="1"/>
  <c r="S200" i="8"/>
  <c r="T184" i="8"/>
  <c r="R184" i="8" s="1"/>
  <c r="P184" i="8" s="1"/>
  <c r="S184" i="8"/>
  <c r="T172" i="8"/>
  <c r="R172" i="8" s="1"/>
  <c r="P172" i="8" s="1"/>
  <c r="S172" i="8"/>
  <c r="T120" i="8"/>
  <c r="R120" i="8" s="1"/>
  <c r="P120" i="8" s="1"/>
  <c r="S120" i="8"/>
  <c r="T96" i="17"/>
  <c r="R96" i="17" s="1"/>
  <c r="S96" i="17"/>
  <c r="G96" i="19"/>
  <c r="N96" i="23" s="1"/>
  <c r="T96" i="25"/>
  <c r="R96" i="25" s="1"/>
  <c r="S96" i="25"/>
  <c r="T52" i="25"/>
  <c r="R52" i="25" s="1"/>
  <c r="S52" i="25"/>
  <c r="T263" i="17"/>
  <c r="S263" i="17"/>
  <c r="R263" i="17" s="1"/>
  <c r="S263" i="25"/>
  <c r="R263" i="25" s="1"/>
  <c r="T263" i="25"/>
  <c r="T255" i="8"/>
  <c r="R255" i="8" s="1"/>
  <c r="S255" i="8"/>
  <c r="G239" i="19"/>
  <c r="N239" i="23" s="1"/>
  <c r="T231" i="17"/>
  <c r="R231" i="17" s="1"/>
  <c r="S231" i="17"/>
  <c r="T231" i="25"/>
  <c r="R231" i="25" s="1"/>
  <c r="S231" i="25"/>
  <c r="T223" i="8"/>
  <c r="S223" i="8"/>
  <c r="R223" i="8" s="1"/>
  <c r="P223" i="8" s="1"/>
  <c r="G207" i="19"/>
  <c r="N207" i="23" s="1"/>
  <c r="T199" i="8"/>
  <c r="R199" i="8" s="1"/>
  <c r="P199" i="8" s="1"/>
  <c r="S199" i="8"/>
  <c r="T175" i="8"/>
  <c r="R175" i="8" s="1"/>
  <c r="P175" i="8" s="1"/>
  <c r="S175" i="8"/>
  <c r="T167" i="8"/>
  <c r="R167" i="8" s="1"/>
  <c r="P167" i="8" s="1"/>
  <c r="S167" i="8"/>
  <c r="T75" i="25"/>
  <c r="R75" i="25" s="1"/>
  <c r="S75" i="25"/>
  <c r="G55" i="19"/>
  <c r="N55" i="23" s="1"/>
  <c r="G39" i="19"/>
  <c r="N39" i="23" s="1"/>
  <c r="T39" i="25"/>
  <c r="R39" i="25" s="1"/>
  <c r="S39" i="25"/>
  <c r="T11" i="8"/>
  <c r="S11" i="8"/>
  <c r="S269" i="14"/>
  <c r="N266" i="24"/>
  <c r="N261" i="24"/>
  <c r="AC278" i="18"/>
  <c r="AB278" i="18"/>
  <c r="S258" i="14"/>
  <c r="N251" i="24"/>
  <c r="N239" i="24"/>
  <c r="L239" i="24" s="1"/>
  <c r="AC193" i="18"/>
  <c r="AB193" i="18"/>
  <c r="S164" i="14"/>
  <c r="P164" i="14" s="1"/>
  <c r="L164" i="14" s="1"/>
  <c r="N80" i="24"/>
  <c r="L80" i="24" s="1"/>
  <c r="AC60" i="18"/>
  <c r="AB60" i="18"/>
  <c r="S52" i="14"/>
  <c r="P52" i="14" s="1"/>
  <c r="H52" i="14" s="1"/>
  <c r="N89" i="24"/>
  <c r="L89" i="24" s="1"/>
  <c r="AC89" i="18"/>
  <c r="AB89" i="18"/>
  <c r="S12" i="14"/>
  <c r="N231" i="24"/>
  <c r="L231" i="24" s="1"/>
  <c r="AC197" i="18"/>
  <c r="AB197" i="18"/>
  <c r="S144" i="14"/>
  <c r="P144" i="14" s="1"/>
  <c r="H144" i="14" s="1"/>
  <c r="N120" i="24"/>
  <c r="L120" i="24" s="1"/>
  <c r="N163" i="24"/>
  <c r="L163" i="24" s="1"/>
  <c r="AC163" i="18"/>
  <c r="AB163" i="18"/>
  <c r="S220" i="14"/>
  <c r="P220" i="14" s="1"/>
  <c r="H220" i="14" s="1"/>
  <c r="N78" i="24"/>
  <c r="L78" i="24" s="1"/>
  <c r="AC159" i="18"/>
  <c r="AB159" i="18"/>
  <c r="AC138" i="18"/>
  <c r="AB138" i="18"/>
  <c r="N18" i="24"/>
  <c r="L18" i="24" s="1"/>
  <c r="AC18" i="18"/>
  <c r="AB18" i="18"/>
  <c r="S191" i="14"/>
  <c r="P191" i="14" s="1"/>
  <c r="H191" i="14" s="1"/>
  <c r="AC106" i="18"/>
  <c r="AB106" i="18"/>
  <c r="S22" i="14"/>
  <c r="P22" i="14" s="1"/>
  <c r="H22" i="14" s="1"/>
  <c r="N146" i="24"/>
  <c r="L146" i="24" s="1"/>
  <c r="N162" i="24"/>
  <c r="L162" i="24" s="1"/>
  <c r="N142" i="24"/>
  <c r="L142" i="24" s="1"/>
  <c r="AC142" i="18"/>
  <c r="AB142" i="18"/>
  <c r="S195" i="14"/>
  <c r="P195" i="14" s="1"/>
  <c r="H195" i="14" s="1"/>
  <c r="N83" i="24"/>
  <c r="L83" i="24" s="1"/>
  <c r="N54" i="24"/>
  <c r="L54" i="24" s="1"/>
  <c r="AC54" i="18"/>
  <c r="AB54" i="18"/>
  <c r="S35" i="14"/>
  <c r="N94" i="24"/>
  <c r="L94" i="24" s="1"/>
  <c r="AC268" i="18"/>
  <c r="AB268" i="18"/>
  <c r="S218" i="14"/>
  <c r="P218" i="14" s="1"/>
  <c r="H218" i="14" s="1"/>
  <c r="AC38" i="18"/>
  <c r="AB38" i="18"/>
  <c r="S13" i="14"/>
  <c r="N260" i="24"/>
  <c r="AC252" i="18"/>
  <c r="AB252" i="18"/>
  <c r="S237" i="14"/>
  <c r="P237" i="14" s="1"/>
  <c r="H237" i="14" s="1"/>
  <c r="N205" i="24"/>
  <c r="L205" i="24" s="1"/>
  <c r="AC141" i="18"/>
  <c r="AB141" i="18"/>
  <c r="S125" i="14"/>
  <c r="P125" i="14" s="1"/>
  <c r="L125" i="14" s="1"/>
  <c r="N109" i="24"/>
  <c r="L109" i="24" s="1"/>
  <c r="AC77" i="18"/>
  <c r="AB77" i="18"/>
  <c r="S61" i="14"/>
  <c r="N9" i="24"/>
  <c r="L9" i="24" s="1"/>
  <c r="N279" i="24"/>
  <c r="AC45" i="18"/>
  <c r="AB45" i="18"/>
  <c r="S29" i="14"/>
  <c r="P29" i="14" s="1"/>
  <c r="T232" i="17"/>
  <c r="R232" i="17" s="1"/>
  <c r="S232" i="17"/>
  <c r="T232" i="25"/>
  <c r="R232" i="25" s="1"/>
  <c r="S232" i="25"/>
  <c r="G220" i="19"/>
  <c r="N220" i="23" s="1"/>
  <c r="T196" i="8"/>
  <c r="R196" i="8" s="1"/>
  <c r="P196" i="8" s="1"/>
  <c r="S196" i="8"/>
  <c r="T152" i="17"/>
  <c r="R152" i="17" s="1"/>
  <c r="S152" i="17"/>
  <c r="T152" i="25"/>
  <c r="R152" i="25" s="1"/>
  <c r="S152" i="25"/>
  <c r="T144" i="8"/>
  <c r="R144" i="8" s="1"/>
  <c r="P144" i="8" s="1"/>
  <c r="S144" i="8"/>
  <c r="T116" i="17"/>
  <c r="R116" i="17" s="1"/>
  <c r="S116" i="17"/>
  <c r="T116" i="25"/>
  <c r="R116" i="25" s="1"/>
  <c r="S116" i="25"/>
  <c r="S273" i="8"/>
  <c r="T273" i="8"/>
  <c r="R273" i="8" s="1"/>
  <c r="S257" i="17"/>
  <c r="R257" i="17" s="1"/>
  <c r="T257" i="17"/>
  <c r="S257" i="25"/>
  <c r="R257" i="25" s="1"/>
  <c r="T257" i="25"/>
  <c r="T241" i="8"/>
  <c r="S241" i="8"/>
  <c r="R241" i="8" s="1"/>
  <c r="P241" i="8" s="1"/>
  <c r="T225" i="17"/>
  <c r="R225" i="17" s="1"/>
  <c r="S225" i="17"/>
  <c r="T225" i="25"/>
  <c r="R225" i="25" s="1"/>
  <c r="S225" i="25"/>
  <c r="T217" i="8"/>
  <c r="S217" i="8"/>
  <c r="R217" i="8" s="1"/>
  <c r="P217" i="8" s="1"/>
  <c r="T201" i="8"/>
  <c r="R201" i="8" s="1"/>
  <c r="P201" i="8" s="1"/>
  <c r="S201" i="8"/>
  <c r="T193" i="17"/>
  <c r="R193" i="17" s="1"/>
  <c r="S193" i="17"/>
  <c r="G193" i="19"/>
  <c r="N193" i="23" s="1"/>
  <c r="T193" i="25"/>
  <c r="R193" i="25" s="1"/>
  <c r="S193" i="25"/>
  <c r="T153" i="17"/>
  <c r="R153" i="17" s="1"/>
  <c r="S153" i="17"/>
  <c r="G153" i="19"/>
  <c r="N153" i="23" s="1"/>
  <c r="T153" i="25"/>
  <c r="R153" i="25" s="1"/>
  <c r="S153" i="25"/>
  <c r="T133" i="17"/>
  <c r="R133" i="17" s="1"/>
  <c r="S133" i="17"/>
  <c r="G133" i="19"/>
  <c r="N133" i="23" s="1"/>
  <c r="T133" i="25"/>
  <c r="R133" i="25" s="1"/>
  <c r="S133" i="25"/>
  <c r="T117" i="8"/>
  <c r="R117" i="8" s="1"/>
  <c r="P117" i="8" s="1"/>
  <c r="S117" i="8"/>
  <c r="G85" i="19"/>
  <c r="N85" i="23" s="1"/>
  <c r="T49" i="25"/>
  <c r="S49" i="25"/>
  <c r="R49" i="25" s="1"/>
  <c r="T33" i="17"/>
  <c r="R33" i="17" s="1"/>
  <c r="S33" i="17"/>
  <c r="T33" i="25"/>
  <c r="R33" i="25" s="1"/>
  <c r="S33" i="25"/>
  <c r="T138" i="17"/>
  <c r="R138" i="17" s="1"/>
  <c r="S138" i="17"/>
  <c r="T192" i="25"/>
  <c r="R192" i="25" s="1"/>
  <c r="S192" i="25"/>
  <c r="T122" i="17"/>
  <c r="R122" i="17" s="1"/>
  <c r="S122" i="17"/>
  <c r="T122" i="25"/>
  <c r="R122" i="25" s="1"/>
  <c r="S122" i="25"/>
  <c r="T114" i="8"/>
  <c r="S114" i="8"/>
  <c r="T94" i="8"/>
  <c r="R94" i="8" s="1"/>
  <c r="P94" i="8" s="1"/>
  <c r="S94" i="8"/>
  <c r="T74" i="17"/>
  <c r="R74" i="17" s="1"/>
  <c r="S74" i="17"/>
  <c r="T74" i="8"/>
  <c r="R74" i="8" s="1"/>
  <c r="P74" i="8" s="1"/>
  <c r="I74" i="8" s="1"/>
  <c r="S74" i="8"/>
  <c r="G42" i="19"/>
  <c r="N42" i="23" s="1"/>
  <c r="T6" i="17"/>
  <c r="R6" i="17" s="1"/>
  <c r="S6" i="17"/>
  <c r="T6" i="25"/>
  <c r="R6" i="25" s="1"/>
  <c r="S6" i="25"/>
  <c r="AC257" i="18"/>
  <c r="AB257" i="18"/>
  <c r="S6" i="14"/>
  <c r="P6" i="14" s="1"/>
  <c r="H6" i="14" s="1"/>
  <c r="AC155" i="18"/>
  <c r="AB155" i="18"/>
  <c r="S128" i="14"/>
  <c r="P128" i="14" s="1"/>
  <c r="L128" i="14" s="1"/>
  <c r="N72" i="24"/>
  <c r="N51" i="24"/>
  <c r="L51" i="24" s="1"/>
  <c r="AC51" i="18"/>
  <c r="AB51" i="18"/>
  <c r="AC243" i="18"/>
  <c r="AB243" i="18"/>
  <c r="S228" i="14"/>
  <c r="P228" i="14" s="1"/>
  <c r="H228" i="14" s="1"/>
  <c r="N119" i="24"/>
  <c r="L119" i="24" s="1"/>
  <c r="N84" i="24"/>
  <c r="L84" i="24" s="1"/>
  <c r="N208" i="24"/>
  <c r="L208" i="24" s="1"/>
  <c r="AC208" i="18"/>
  <c r="AB208" i="18"/>
  <c r="S36" i="14"/>
  <c r="N126" i="24"/>
  <c r="L126" i="24" s="1"/>
  <c r="AC126" i="18"/>
  <c r="AB126" i="18"/>
  <c r="S91" i="14"/>
  <c r="P91" i="14" s="1"/>
  <c r="L91" i="14" s="1"/>
  <c r="AC185" i="18"/>
  <c r="AB185" i="18"/>
  <c r="S63" i="14"/>
  <c r="AC214" i="18"/>
  <c r="AB214" i="18"/>
  <c r="S34" i="14"/>
  <c r="N248" i="24"/>
  <c r="AC217" i="18"/>
  <c r="AB217" i="18"/>
  <c r="S153" i="14"/>
  <c r="P153" i="14" s="1"/>
  <c r="L153" i="14" s="1"/>
  <c r="N121" i="24"/>
  <c r="AC57" i="18"/>
  <c r="AB57" i="18"/>
  <c r="S41" i="14"/>
  <c r="P41" i="14" s="1"/>
  <c r="L41" i="14" s="1"/>
  <c r="N25" i="24"/>
  <c r="L25" i="24" s="1"/>
  <c r="T76" i="25"/>
  <c r="R76" i="25" s="1"/>
  <c r="S76" i="25"/>
  <c r="T48" i="25"/>
  <c r="R48" i="25" s="1"/>
  <c r="S48" i="25"/>
  <c r="T87" i="17"/>
  <c r="R87" i="17" s="1"/>
  <c r="S87" i="17"/>
  <c r="T87" i="25"/>
  <c r="R87" i="25" s="1"/>
  <c r="S87" i="25"/>
  <c r="G93" i="19"/>
  <c r="N93" i="23" s="1"/>
  <c r="T73" i="17"/>
  <c r="R73" i="17" s="1"/>
  <c r="S73" i="17"/>
  <c r="T73" i="8"/>
  <c r="R73" i="8" s="1"/>
  <c r="P73" i="8" s="1"/>
  <c r="I73" i="8" s="1"/>
  <c r="S73" i="8"/>
  <c r="G53" i="19"/>
  <c r="N53" i="23" s="1"/>
  <c r="T37" i="17"/>
  <c r="R37" i="17" s="1"/>
  <c r="S37" i="17"/>
  <c r="T37" i="25"/>
  <c r="S37" i="25"/>
  <c r="R37" i="25" s="1"/>
  <c r="G17" i="19"/>
  <c r="N17" i="23" s="1"/>
  <c r="S284" i="8"/>
  <c r="T284" i="8"/>
  <c r="R284" i="8" s="1"/>
  <c r="T236" i="17"/>
  <c r="R236" i="17" s="1"/>
  <c r="S236" i="17"/>
  <c r="G236" i="19"/>
  <c r="N236" i="23" s="1"/>
  <c r="T236" i="25"/>
  <c r="R236" i="25" s="1"/>
  <c r="S236" i="25"/>
  <c r="T100" i="17"/>
  <c r="R100" i="17" s="1"/>
  <c r="S100" i="17"/>
  <c r="T100" i="25"/>
  <c r="R100" i="25" s="1"/>
  <c r="S100" i="25"/>
  <c r="T84" i="8"/>
  <c r="R84" i="8" s="1"/>
  <c r="P84" i="8" s="1"/>
  <c r="S84" i="8"/>
  <c r="S270" i="8"/>
  <c r="T270" i="8"/>
  <c r="R270" i="8" s="1"/>
  <c r="S262" i="17"/>
  <c r="R262" i="17" s="1"/>
  <c r="T262" i="17"/>
  <c r="T262" i="25"/>
  <c r="S262" i="25"/>
  <c r="R262" i="25" s="1"/>
  <c r="T238" i="8"/>
  <c r="S238" i="8"/>
  <c r="R238" i="8" s="1"/>
  <c r="P238" i="8" s="1"/>
  <c r="T230" i="17"/>
  <c r="R230" i="17" s="1"/>
  <c r="S230" i="17"/>
  <c r="G230" i="19"/>
  <c r="N230" i="23" s="1"/>
  <c r="T230" i="25"/>
  <c r="R230" i="25" s="1"/>
  <c r="S230" i="25"/>
  <c r="G222" i="19"/>
  <c r="N222" i="23" s="1"/>
  <c r="T214" i="17"/>
  <c r="R214" i="17" s="1"/>
  <c r="S214" i="17"/>
  <c r="T214" i="25"/>
  <c r="R214" i="25" s="1"/>
  <c r="S214" i="25"/>
  <c r="G206" i="19"/>
  <c r="N206" i="23" s="1"/>
  <c r="T198" i="17"/>
  <c r="R198" i="17" s="1"/>
  <c r="P198" i="17" s="1"/>
  <c r="S198" i="17"/>
  <c r="T198" i="25"/>
  <c r="R198" i="25" s="1"/>
  <c r="S198" i="25"/>
  <c r="G190" i="19"/>
  <c r="N190" i="23" s="1"/>
  <c r="T158" i="8"/>
  <c r="R158" i="8" s="1"/>
  <c r="P158" i="8" s="1"/>
  <c r="S158" i="8"/>
  <c r="G158" i="19"/>
  <c r="T150" i="8"/>
  <c r="R150" i="8" s="1"/>
  <c r="P150" i="8" s="1"/>
  <c r="S150" i="8"/>
  <c r="T78" i="8"/>
  <c r="R78" i="8" s="1"/>
  <c r="P78" i="8" s="1"/>
  <c r="S78" i="8"/>
  <c r="G62" i="19"/>
  <c r="N62" i="23" s="1"/>
  <c r="T46" i="25"/>
  <c r="R46" i="25" s="1"/>
  <c r="S46" i="25"/>
  <c r="T30" i="17"/>
  <c r="R30" i="17" s="1"/>
  <c r="S30" i="17"/>
  <c r="T30" i="25"/>
  <c r="R30" i="25" s="1"/>
  <c r="S30" i="25"/>
  <c r="T26" i="17"/>
  <c r="R26" i="17" s="1"/>
  <c r="P26" i="17" s="1"/>
  <c r="S26" i="17"/>
  <c r="G90" i="19"/>
  <c r="T90" i="25"/>
  <c r="R90" i="25" s="1"/>
  <c r="S90" i="25"/>
  <c r="T10" i="8"/>
  <c r="R10" i="8" s="1"/>
  <c r="P10" i="8" s="1"/>
  <c r="S10" i="8"/>
  <c r="S252" i="8"/>
  <c r="T252" i="8"/>
  <c r="R252" i="8" s="1"/>
  <c r="T240" i="17"/>
  <c r="R240" i="17" s="1"/>
  <c r="S240" i="17"/>
  <c r="G240" i="19"/>
  <c r="N240" i="23" s="1"/>
  <c r="T240" i="25"/>
  <c r="R240" i="25" s="1"/>
  <c r="S240" i="25"/>
  <c r="T188" i="8"/>
  <c r="R188" i="8" s="1"/>
  <c r="P188" i="8" s="1"/>
  <c r="S188" i="8"/>
  <c r="T180" i="17"/>
  <c r="R180" i="17" s="1"/>
  <c r="S180" i="17"/>
  <c r="G180" i="19"/>
  <c r="N180" i="23" s="1"/>
  <c r="T180" i="25"/>
  <c r="R180" i="25" s="1"/>
  <c r="S180" i="25"/>
  <c r="T156" i="8"/>
  <c r="R156" i="8" s="1"/>
  <c r="P156" i="8" s="1"/>
  <c r="S156" i="8"/>
  <c r="T132" i="17"/>
  <c r="R132" i="17" s="1"/>
  <c r="S132" i="17"/>
  <c r="G132" i="19"/>
  <c r="N132" i="23" s="1"/>
  <c r="T132" i="25"/>
  <c r="R132" i="25" s="1"/>
  <c r="S132" i="25"/>
  <c r="T112" i="8"/>
  <c r="R112" i="8" s="1"/>
  <c r="P112" i="8" s="1"/>
  <c r="S112" i="8"/>
  <c r="G56" i="19"/>
  <c r="N56" i="23" s="1"/>
  <c r="T56" i="25"/>
  <c r="S56" i="25"/>
  <c r="R56" i="25" s="1"/>
  <c r="S283" i="17"/>
  <c r="R283" i="17" s="1"/>
  <c r="T283" i="17"/>
  <c r="T283" i="25"/>
  <c r="S283" i="25"/>
  <c r="R283" i="25" s="1"/>
  <c r="S275" i="8"/>
  <c r="T275" i="8"/>
  <c r="R275" i="8" s="1"/>
  <c r="S251" i="17"/>
  <c r="R251" i="17" s="1"/>
  <c r="T251" i="17"/>
  <c r="S251" i="25"/>
  <c r="R251" i="25" s="1"/>
  <c r="T251" i="25"/>
  <c r="T243" i="8"/>
  <c r="R243" i="8" s="1"/>
  <c r="S243" i="8"/>
  <c r="T235" i="17"/>
  <c r="R235" i="17" s="1"/>
  <c r="S235" i="17"/>
  <c r="T235" i="25"/>
  <c r="R235" i="25" s="1"/>
  <c r="S235" i="25"/>
  <c r="T219" i="8"/>
  <c r="S219" i="8"/>
  <c r="R219" i="8" s="1"/>
  <c r="P219" i="8" s="1"/>
  <c r="G211" i="19"/>
  <c r="N211" i="23" s="1"/>
  <c r="T203" i="17"/>
  <c r="R203" i="17" s="1"/>
  <c r="S203" i="17"/>
  <c r="T203" i="25"/>
  <c r="R203" i="25" s="1"/>
  <c r="S203" i="25"/>
  <c r="T187" i="17"/>
  <c r="R187" i="17" s="1"/>
  <c r="S187" i="17"/>
  <c r="T187" i="25"/>
  <c r="R187" i="25" s="1"/>
  <c r="S187" i="25"/>
  <c r="T179" i="8"/>
  <c r="R179" i="8" s="1"/>
  <c r="P179" i="8" s="1"/>
  <c r="S179" i="8"/>
  <c r="T163" i="8"/>
  <c r="R163" i="8" s="1"/>
  <c r="P163" i="8" s="1"/>
  <c r="S163" i="8"/>
  <c r="T155" i="17"/>
  <c r="R155" i="17" s="1"/>
  <c r="S155" i="17"/>
  <c r="G155" i="19"/>
  <c r="N155" i="23" s="1"/>
  <c r="T155" i="25"/>
  <c r="R155" i="25" s="1"/>
  <c r="S155" i="25"/>
  <c r="G174" i="19"/>
  <c r="G91" i="19"/>
  <c r="N91" i="23" s="1"/>
  <c r="T83" i="8"/>
  <c r="R83" i="8" s="1"/>
  <c r="P83" i="8" s="1"/>
  <c r="S83" i="8"/>
  <c r="G67" i="19"/>
  <c r="N67" i="23" s="1"/>
  <c r="G47" i="19"/>
  <c r="N47" i="23" s="1"/>
  <c r="T47" i="25"/>
  <c r="S47" i="25"/>
  <c r="R47" i="25" s="1"/>
  <c r="T31" i="17"/>
  <c r="R31" i="17" s="1"/>
  <c r="S31" i="17"/>
  <c r="T31" i="25"/>
  <c r="R31" i="25" s="1"/>
  <c r="S31" i="25"/>
  <c r="S285" i="14"/>
  <c r="N282" i="24"/>
  <c r="AC262" i="18"/>
  <c r="AB262" i="18"/>
  <c r="S273" i="14"/>
  <c r="N216" i="24"/>
  <c r="L216" i="24" s="1"/>
  <c r="AC216" i="18"/>
  <c r="AB216" i="18"/>
  <c r="S180" i="14"/>
  <c r="P180" i="14" s="1"/>
  <c r="L180" i="14" s="1"/>
  <c r="N152" i="24"/>
  <c r="L152" i="24" s="1"/>
  <c r="K152" i="24" s="1"/>
  <c r="I152" i="24" s="1"/>
  <c r="G152" i="24" s="1"/>
  <c r="H152" i="15" s="1"/>
  <c r="AC68" i="18"/>
  <c r="AB68" i="18"/>
  <c r="S56" i="14"/>
  <c r="N32" i="24"/>
  <c r="N20" i="24"/>
  <c r="L20" i="24" s="1"/>
  <c r="AC20" i="18"/>
  <c r="AB20" i="18"/>
  <c r="N8" i="24"/>
  <c r="L8" i="24" s="1"/>
  <c r="AC212" i="18"/>
  <c r="AB212" i="18"/>
  <c r="S168" i="14"/>
  <c r="P168" i="14" s="1"/>
  <c r="H168" i="14" s="1"/>
  <c r="AC95" i="18"/>
  <c r="AB95" i="18"/>
  <c r="S175" i="14"/>
  <c r="P175" i="14" s="1"/>
  <c r="H175" i="14" s="1"/>
  <c r="AC103" i="18"/>
  <c r="AB103" i="18"/>
  <c r="S178" i="14"/>
  <c r="P178" i="14" s="1"/>
  <c r="H178" i="14" s="1"/>
  <c r="N70" i="24"/>
  <c r="L70" i="24" s="1"/>
  <c r="AC70" i="18"/>
  <c r="AB70" i="18"/>
  <c r="S203" i="14"/>
  <c r="P203" i="14" s="1"/>
  <c r="L203" i="14" s="1"/>
  <c r="AC134" i="18"/>
  <c r="AB134" i="18"/>
  <c r="S74" i="14"/>
  <c r="AC92" i="18"/>
  <c r="AB92" i="18"/>
  <c r="S130" i="14"/>
  <c r="P130" i="14" s="1"/>
  <c r="L130" i="14" s="1"/>
  <c r="N75" i="24"/>
  <c r="L75" i="24" s="1"/>
  <c r="AC75" i="18"/>
  <c r="AB75" i="18"/>
  <c r="S62" i="14"/>
  <c r="AC102" i="18"/>
  <c r="AB102" i="18"/>
  <c r="S223" i="14"/>
  <c r="P223" i="14" s="1"/>
  <c r="H223" i="14" s="1"/>
  <c r="N194" i="24"/>
  <c r="L194" i="24" s="1"/>
  <c r="AC194" i="18"/>
  <c r="AB194" i="18"/>
  <c r="S46" i="14"/>
  <c r="N30" i="24"/>
  <c r="L30" i="24" s="1"/>
  <c r="AC249" i="18"/>
  <c r="AB249" i="18"/>
  <c r="S259" i="14"/>
  <c r="N245" i="24"/>
  <c r="N229" i="24"/>
  <c r="L229" i="24" s="1"/>
  <c r="AC213" i="18"/>
  <c r="AB213" i="18"/>
  <c r="S165" i="14"/>
  <c r="N149" i="24"/>
  <c r="L149" i="24" s="1"/>
  <c r="N133" i="24"/>
  <c r="L133" i="24" s="1"/>
  <c r="AC117" i="18"/>
  <c r="AB117" i="18"/>
  <c r="S101" i="14"/>
  <c r="P101" i="14" s="1"/>
  <c r="H101" i="14" s="1"/>
  <c r="N85" i="24"/>
  <c r="L85" i="24" s="1"/>
  <c r="K85" i="24" s="1"/>
  <c r="I85" i="24" s="1"/>
  <c r="G85" i="24" s="1"/>
  <c r="H85" i="15" s="1"/>
  <c r="AC53" i="18"/>
  <c r="AB53" i="18"/>
  <c r="S272" i="14"/>
  <c r="N37" i="24"/>
  <c r="AC14" i="18"/>
  <c r="AB14" i="18"/>
  <c r="S111" i="14"/>
  <c r="P111" i="14" s="1"/>
  <c r="H111" i="14" s="1"/>
  <c r="N16" i="24"/>
  <c r="L16" i="24" s="1"/>
  <c r="K16" i="24" s="1"/>
  <c r="I16" i="24" s="1"/>
  <c r="G16" i="24" s="1"/>
  <c r="AC16" i="18"/>
  <c r="Z16" i="18" s="1"/>
  <c r="AB16" i="18"/>
  <c r="S232" i="14"/>
  <c r="P232" i="14" s="1"/>
  <c r="N148" i="24"/>
  <c r="L148" i="24" s="1"/>
  <c r="AC172" i="18"/>
  <c r="AB172" i="18"/>
  <c r="S171" i="14"/>
  <c r="P171" i="14" s="1"/>
  <c r="L171" i="14" s="1"/>
  <c r="N211" i="24"/>
  <c r="L211" i="24" s="1"/>
  <c r="N184" i="24"/>
  <c r="L184" i="24" s="1"/>
  <c r="AC184" i="18"/>
  <c r="AB184" i="18"/>
  <c r="S66" i="14"/>
  <c r="P66" i="14" s="1"/>
  <c r="H66" i="14" s="1"/>
  <c r="N100" i="24"/>
  <c r="L100" i="24" s="1"/>
  <c r="AC124" i="18"/>
  <c r="AB124" i="18"/>
  <c r="S58" i="14"/>
  <c r="S158" i="14"/>
  <c r="P158" i="14" s="1"/>
  <c r="H158" i="14" s="1"/>
  <c r="AC280" i="18"/>
  <c r="AB280" i="18"/>
  <c r="S206" i="14"/>
  <c r="P206" i="14" s="1"/>
  <c r="N42" i="24"/>
  <c r="L42" i="24" s="1"/>
  <c r="AC256" i="18"/>
  <c r="AB256" i="18"/>
  <c r="S225" i="14"/>
  <c r="P225" i="14" s="1"/>
  <c r="L225" i="14" s="1"/>
  <c r="N177" i="24"/>
  <c r="L177" i="24" s="1"/>
  <c r="N145" i="24"/>
  <c r="L145" i="24" s="1"/>
  <c r="AC113" i="18"/>
  <c r="AB113" i="18"/>
  <c r="S81" i="14"/>
  <c r="N49" i="24"/>
  <c r="L49" i="24"/>
  <c r="K49" i="24" s="1"/>
  <c r="I49" i="24" s="1"/>
  <c r="G49" i="24" s="1"/>
  <c r="H49" i="15" s="1"/>
  <c r="N33" i="24"/>
  <c r="L33" i="24" s="1"/>
  <c r="T131" i="8"/>
  <c r="R131" i="8" s="1"/>
  <c r="P131" i="8" s="1"/>
  <c r="S131" i="8"/>
  <c r="G115" i="19"/>
  <c r="N115" i="23" s="1"/>
  <c r="T107" i="8"/>
  <c r="R107" i="8" s="1"/>
  <c r="P107" i="8" s="1"/>
  <c r="S107" i="8"/>
  <c r="T79" i="17"/>
  <c r="S79" i="17"/>
  <c r="R79" i="17" s="1"/>
  <c r="T79" i="25"/>
  <c r="S79" i="25"/>
  <c r="R79" i="25" s="1"/>
  <c r="G59" i="19"/>
  <c r="N59" i="23" s="1"/>
  <c r="T27" i="8"/>
  <c r="R27" i="8" s="1"/>
  <c r="P27" i="8" s="1"/>
  <c r="S27" i="8"/>
  <c r="AC127" i="18"/>
  <c r="AB127" i="18"/>
  <c r="AC15" i="18"/>
  <c r="AB15" i="18"/>
  <c r="AC50" i="18"/>
  <c r="AB50" i="18"/>
  <c r="S76" i="14"/>
  <c r="P76" i="14" s="1"/>
  <c r="AC201" i="18"/>
  <c r="AB201" i="18"/>
  <c r="S137" i="14"/>
  <c r="P137" i="14" s="1"/>
  <c r="L137" i="14" s="1"/>
  <c r="N73" i="24"/>
  <c r="L73" i="24" s="1"/>
  <c r="G228" i="19"/>
  <c r="N228" i="23" s="1"/>
  <c r="T204" i="8"/>
  <c r="R204" i="8" s="1"/>
  <c r="P204" i="8" s="1"/>
  <c r="S204" i="8"/>
  <c r="T168" i="17"/>
  <c r="R168" i="17" s="1"/>
  <c r="S168" i="17"/>
  <c r="T168" i="25"/>
  <c r="R168" i="25" s="1"/>
  <c r="S168" i="25"/>
  <c r="G148" i="19"/>
  <c r="N148" i="23" s="1"/>
  <c r="T124" i="17"/>
  <c r="R124" i="17" s="1"/>
  <c r="S124" i="17"/>
  <c r="G124" i="19"/>
  <c r="N124" i="23" s="1"/>
  <c r="T124" i="25"/>
  <c r="R124" i="25" s="1"/>
  <c r="S124" i="25"/>
  <c r="T24" i="17"/>
  <c r="R24" i="17" s="1"/>
  <c r="S24" i="17"/>
  <c r="T89" i="8"/>
  <c r="S89" i="8"/>
  <c r="T24" i="25"/>
  <c r="R24" i="25" s="1"/>
  <c r="S24" i="25"/>
  <c r="T88" i="17"/>
  <c r="R88" i="17" s="1"/>
  <c r="S88" i="17"/>
  <c r="G20" i="19"/>
  <c r="T20" i="25"/>
  <c r="R20" i="25" s="1"/>
  <c r="S20" i="25"/>
  <c r="P20" i="25" s="1"/>
  <c r="T277" i="17"/>
  <c r="S277" i="17"/>
  <c r="R277" i="17" s="1"/>
  <c r="S277" i="25"/>
  <c r="R277" i="25" s="1"/>
  <c r="T277" i="25"/>
  <c r="S261" i="8"/>
  <c r="T261" i="8"/>
  <c r="R261" i="8" s="1"/>
  <c r="T245" i="17"/>
  <c r="S245" i="17"/>
  <c r="R245" i="17" s="1"/>
  <c r="S245" i="25"/>
  <c r="R245" i="25" s="1"/>
  <c r="T245" i="25"/>
  <c r="G237" i="19"/>
  <c r="N237" i="23" s="1"/>
  <c r="T229" i="17"/>
  <c r="R229" i="17" s="1"/>
  <c r="S229" i="17"/>
  <c r="T229" i="25"/>
  <c r="R229" i="25" s="1"/>
  <c r="S229" i="25"/>
  <c r="T213" i="8"/>
  <c r="S213" i="8"/>
  <c r="T197" i="17"/>
  <c r="R197" i="17" s="1"/>
  <c r="S197" i="17"/>
  <c r="G197" i="19"/>
  <c r="N197" i="23" s="1"/>
  <c r="T197" i="25"/>
  <c r="R197" i="25" s="1"/>
  <c r="S197" i="25"/>
  <c r="T177" i="17"/>
  <c r="R177" i="17" s="1"/>
  <c r="S177" i="17"/>
  <c r="G177" i="19"/>
  <c r="N177" i="23" s="1"/>
  <c r="T177" i="25"/>
  <c r="R177" i="25" s="1"/>
  <c r="S177" i="25"/>
  <c r="G165" i="19"/>
  <c r="N165" i="23" s="1"/>
  <c r="T149" i="17"/>
  <c r="R149" i="17" s="1"/>
  <c r="S149" i="17"/>
  <c r="T149" i="25"/>
  <c r="R149" i="25" s="1"/>
  <c r="S149" i="25"/>
  <c r="T121" i="17"/>
  <c r="R121" i="17" s="1"/>
  <c r="S121" i="17"/>
  <c r="T121" i="25"/>
  <c r="S121" i="25"/>
  <c r="R121" i="25" s="1"/>
  <c r="T105" i="8"/>
  <c r="R105" i="8" s="1"/>
  <c r="P105" i="8" s="1"/>
  <c r="S105" i="8"/>
  <c r="G77" i="19"/>
  <c r="N77" i="23" s="1"/>
  <c r="T151" i="8"/>
  <c r="R151" i="8" s="1"/>
  <c r="P151" i="8" s="1"/>
  <c r="S151" i="8"/>
  <c r="G151" i="19"/>
  <c r="T57" i="25"/>
  <c r="R57" i="25" s="1"/>
  <c r="S57" i="25"/>
  <c r="T41" i="25"/>
  <c r="R41" i="25" s="1"/>
  <c r="S41" i="25"/>
  <c r="T44" i="25"/>
  <c r="S44" i="25"/>
  <c r="R44" i="25" s="1"/>
  <c r="T12" i="17"/>
  <c r="R12" i="17" s="1"/>
  <c r="S12" i="17"/>
  <c r="T12" i="25"/>
  <c r="S12" i="25"/>
  <c r="R12" i="25" s="1"/>
  <c r="T126" i="8"/>
  <c r="R126" i="8" s="1"/>
  <c r="P126" i="8" s="1"/>
  <c r="S126" i="8"/>
  <c r="T118" i="17"/>
  <c r="R118" i="17" s="1"/>
  <c r="S118" i="17"/>
  <c r="G118" i="19"/>
  <c r="N118" i="23" s="1"/>
  <c r="T118" i="25"/>
  <c r="R118" i="25" s="1"/>
  <c r="S118" i="25"/>
  <c r="T102" i="17"/>
  <c r="R102" i="17" s="1"/>
  <c r="S102" i="17"/>
  <c r="G102" i="19"/>
  <c r="N102" i="23" s="1"/>
  <c r="T102" i="25"/>
  <c r="R102" i="25" s="1"/>
  <c r="S102" i="25"/>
  <c r="P102" i="25" s="1"/>
  <c r="T98" i="8"/>
  <c r="R98" i="8" s="1"/>
  <c r="P98" i="8" s="1"/>
  <c r="S98" i="8"/>
  <c r="T82" i="17"/>
  <c r="R82" i="17" s="1"/>
  <c r="S82" i="17"/>
  <c r="G82" i="19"/>
  <c r="N82" i="23" s="1"/>
  <c r="T82" i="25"/>
  <c r="R82" i="25" s="1"/>
  <c r="S82" i="25"/>
  <c r="T66" i="25"/>
  <c r="R66" i="25" s="1"/>
  <c r="S66" i="25"/>
  <c r="T50" i="17"/>
  <c r="R50" i="17" s="1"/>
  <c r="S50" i="17"/>
  <c r="T50" i="8"/>
  <c r="R50" i="8" s="1"/>
  <c r="P50" i="8" s="1"/>
  <c r="I50" i="8" s="1"/>
  <c r="S50" i="8"/>
  <c r="T80" i="8"/>
  <c r="R80" i="8" s="1"/>
  <c r="P80" i="8" s="1"/>
  <c r="I80" i="8" s="1"/>
  <c r="S80" i="8"/>
  <c r="T143" i="17"/>
  <c r="R143" i="17" s="1"/>
  <c r="S143" i="17"/>
  <c r="T143" i="25"/>
  <c r="R143" i="25" s="1"/>
  <c r="S143" i="25"/>
  <c r="G135" i="19"/>
  <c r="N135" i="23" s="1"/>
  <c r="T127" i="17"/>
  <c r="R127" i="17" s="1"/>
  <c r="S127" i="17"/>
  <c r="T127" i="25"/>
  <c r="R127" i="25" s="1"/>
  <c r="S127" i="25"/>
  <c r="T119" i="8"/>
  <c r="R119" i="8" s="1"/>
  <c r="P119" i="8" s="1"/>
  <c r="S119" i="8"/>
  <c r="T111" i="8"/>
  <c r="R111" i="8" s="1"/>
  <c r="P111" i="8" s="1"/>
  <c r="S111" i="8"/>
  <c r="T71" i="17"/>
  <c r="R71" i="17" s="1"/>
  <c r="S71" i="17"/>
  <c r="T71" i="8"/>
  <c r="R71" i="8" s="1"/>
  <c r="P71" i="8" s="1"/>
  <c r="S71" i="8"/>
  <c r="T51" i="25"/>
  <c r="R51" i="25" s="1"/>
  <c r="S51" i="25"/>
  <c r="T35" i="8"/>
  <c r="R35" i="8" s="1"/>
  <c r="P35" i="8" s="1"/>
  <c r="I35" i="8" s="1"/>
  <c r="S35" i="8"/>
  <c r="AC277" i="18"/>
  <c r="AB277" i="18"/>
  <c r="S274" i="14"/>
  <c r="N264" i="24"/>
  <c r="N82" i="24"/>
  <c r="L82" i="24" s="1"/>
  <c r="AC254" i="18"/>
  <c r="AB254" i="18"/>
  <c r="S240" i="14"/>
  <c r="P240" i="14" s="1"/>
  <c r="N196" i="24"/>
  <c r="L196" i="24" s="1"/>
  <c r="AC132" i="18"/>
  <c r="AB132" i="18"/>
  <c r="N64" i="24"/>
  <c r="L64" i="24" s="1"/>
  <c r="AC64" i="18"/>
  <c r="AB64" i="18"/>
  <c r="N55" i="24"/>
  <c r="L55" i="24" s="1"/>
  <c r="N28" i="24"/>
  <c r="AC28" i="18"/>
  <c r="AB28" i="18"/>
  <c r="S7" i="14"/>
  <c r="P7" i="14" s="1"/>
  <c r="H7" i="14" s="1"/>
  <c r="N200" i="24"/>
  <c r="L200" i="24" s="1"/>
  <c r="N135" i="24"/>
  <c r="L135" i="24" s="1"/>
  <c r="N86" i="24"/>
  <c r="L86" i="24" s="1"/>
  <c r="AC86" i="18"/>
  <c r="AB86" i="18"/>
  <c r="S281" i="14"/>
  <c r="N215" i="24"/>
  <c r="L215" i="24" s="1"/>
  <c r="AC215" i="18"/>
  <c r="AB215" i="18"/>
  <c r="S122" i="14"/>
  <c r="P122" i="14" s="1"/>
  <c r="H122" i="14" s="1"/>
  <c r="N224" i="24"/>
  <c r="L224" i="24" s="1"/>
  <c r="AC224" i="18"/>
  <c r="AB224" i="18"/>
  <c r="S71" i="14"/>
  <c r="N31" i="24"/>
  <c r="L31" i="24" s="1"/>
  <c r="K31" i="24" s="1"/>
  <c r="I31" i="24" s="1"/>
  <c r="G31" i="24" s="1"/>
  <c r="H31" i="15" s="1"/>
  <c r="AC222" i="18"/>
  <c r="AB222" i="18"/>
  <c r="S190" i="14"/>
  <c r="P190" i="14" s="1"/>
  <c r="L190" i="14" s="1"/>
  <c r="S26" i="14"/>
  <c r="P26" i="14" s="1"/>
  <c r="H26" i="14" s="1"/>
  <c r="N246" i="24"/>
  <c r="AC246" i="18"/>
  <c r="AB246" i="18"/>
  <c r="S241" i="14"/>
  <c r="P241" i="14" s="1"/>
  <c r="L241" i="14" s="1"/>
  <c r="N209" i="24"/>
  <c r="L209" i="24" s="1"/>
  <c r="N161" i="24"/>
  <c r="L161" i="24" s="1"/>
  <c r="AC129" i="18"/>
  <c r="AB129" i="18"/>
  <c r="S173" i="14"/>
  <c r="P173" i="14" s="1"/>
  <c r="H173" i="14" s="1"/>
  <c r="N65" i="24"/>
  <c r="L65" i="24" s="1"/>
  <c r="N283" i="24"/>
  <c r="AC283" i="18"/>
  <c r="AB283" i="18"/>
  <c r="S263" i="14"/>
  <c r="T15" i="17"/>
  <c r="R15" i="17" s="1"/>
  <c r="S15" i="17"/>
  <c r="G15" i="19"/>
  <c r="N15" i="23" s="1"/>
  <c r="T15" i="25"/>
  <c r="R15" i="25" s="1"/>
  <c r="S15" i="25"/>
  <c r="S143" i="14"/>
  <c r="P143" i="14" s="1"/>
  <c r="H143" i="14" s="1"/>
  <c r="N183" i="24"/>
  <c r="L183" i="24" s="1"/>
  <c r="N10" i="24"/>
  <c r="L10" i="24" s="1"/>
  <c r="N99" i="24"/>
  <c r="L99" i="24" s="1"/>
  <c r="S99" i="14"/>
  <c r="P99" i="14" s="1"/>
  <c r="H99" i="14" s="1"/>
  <c r="AC198" i="18"/>
  <c r="AB198" i="18"/>
  <c r="S21" i="14"/>
  <c r="N233" i="24"/>
  <c r="L233" i="24" s="1"/>
  <c r="N169" i="24"/>
  <c r="L169" i="24" s="1"/>
  <c r="AC105" i="18"/>
  <c r="AB105" i="18"/>
  <c r="S17" i="14"/>
  <c r="P17" i="14" s="1"/>
  <c r="G157" i="19"/>
  <c r="T97" i="8"/>
  <c r="R97" i="8" s="1"/>
  <c r="P97" i="8" s="1"/>
  <c r="S97" i="8"/>
  <c r="T81" i="17"/>
  <c r="R81" i="17" s="1"/>
  <c r="S81" i="17"/>
  <c r="T81" i="25"/>
  <c r="R81" i="25" s="1"/>
  <c r="S81" i="25"/>
  <c r="T65" i="25"/>
  <c r="R65" i="25" s="1"/>
  <c r="S65" i="25"/>
  <c r="T25" i="17"/>
  <c r="R25" i="17" s="1"/>
  <c r="S25" i="17"/>
  <c r="T25" i="25"/>
  <c r="R25" i="25" s="1"/>
  <c r="S25" i="25"/>
  <c r="T224" i="8"/>
  <c r="S224" i="8"/>
  <c r="R224" i="8" s="1"/>
  <c r="P224" i="8" s="1"/>
  <c r="T176" i="17"/>
  <c r="R176" i="17" s="1"/>
  <c r="S176" i="17"/>
  <c r="G176" i="19"/>
  <c r="N176" i="23" s="1"/>
  <c r="T176" i="25"/>
  <c r="R176" i="25" s="1"/>
  <c r="S176" i="25"/>
  <c r="T128" i="17"/>
  <c r="R128" i="17" s="1"/>
  <c r="S128" i="17"/>
  <c r="G128" i="19"/>
  <c r="N128" i="23" s="1"/>
  <c r="T128" i="25"/>
  <c r="R128" i="25" s="1"/>
  <c r="S128" i="25"/>
  <c r="T28" i="17"/>
  <c r="R28" i="17" s="1"/>
  <c r="S28" i="17"/>
  <c r="G28" i="19"/>
  <c r="N28" i="23" s="1"/>
  <c r="T28" i="25"/>
  <c r="S28" i="25"/>
  <c r="R28" i="25" s="1"/>
  <c r="S282" i="17"/>
  <c r="R282" i="17" s="1"/>
  <c r="T282" i="17"/>
  <c r="T282" i="25"/>
  <c r="S282" i="25"/>
  <c r="R282" i="25" s="1"/>
  <c r="S274" i="8"/>
  <c r="T274" i="8"/>
  <c r="R274" i="8" s="1"/>
  <c r="T250" i="17"/>
  <c r="S250" i="17"/>
  <c r="R250" i="17" s="1"/>
  <c r="T250" i="25"/>
  <c r="S250" i="25"/>
  <c r="R250" i="25" s="1"/>
  <c r="T226" i="8"/>
  <c r="S226" i="8"/>
  <c r="R226" i="8" s="1"/>
  <c r="P226" i="8" s="1"/>
  <c r="T218" i="17"/>
  <c r="R218" i="17" s="1"/>
  <c r="S218" i="17"/>
  <c r="T218" i="25"/>
  <c r="R218" i="25" s="1"/>
  <c r="S218" i="25"/>
  <c r="T194" i="8"/>
  <c r="R194" i="8" s="1"/>
  <c r="P194" i="8" s="1"/>
  <c r="S194" i="8"/>
  <c r="T154" i="17"/>
  <c r="R154" i="17" s="1"/>
  <c r="S154" i="17"/>
  <c r="T154" i="25"/>
  <c r="R154" i="25" s="1"/>
  <c r="S154" i="25"/>
  <c r="T146" i="8"/>
  <c r="R146" i="8" s="1"/>
  <c r="P146" i="8" s="1"/>
  <c r="S146" i="8"/>
  <c r="T38" i="8"/>
  <c r="R38" i="8" s="1"/>
  <c r="P38" i="8" s="1"/>
  <c r="S38" i="8"/>
  <c r="T264" i="8"/>
  <c r="R264" i="8" s="1"/>
  <c r="S264" i="8"/>
  <c r="T256" i="17"/>
  <c r="S256" i="17"/>
  <c r="R256" i="17" s="1"/>
  <c r="S256" i="25"/>
  <c r="R256" i="25" s="1"/>
  <c r="T256" i="25"/>
  <c r="T244" i="8"/>
  <c r="R244" i="8" s="1"/>
  <c r="S244" i="8"/>
  <c r="G136" i="19"/>
  <c r="N136" i="23" s="1"/>
  <c r="T96" i="8"/>
  <c r="R96" i="8" s="1"/>
  <c r="P96" i="8" s="1"/>
  <c r="S96" i="8"/>
  <c r="T52" i="17"/>
  <c r="R52" i="17" s="1"/>
  <c r="S52" i="17"/>
  <c r="G52" i="19"/>
  <c r="N52" i="23" s="1"/>
  <c r="T52" i="8"/>
  <c r="R52" i="8" s="1"/>
  <c r="P52" i="8" s="1"/>
  <c r="I52" i="8" s="1"/>
  <c r="S52" i="8"/>
  <c r="T271" i="17"/>
  <c r="S271" i="17"/>
  <c r="R271" i="17" s="1"/>
  <c r="S271" i="25"/>
  <c r="R271" i="25" s="1"/>
  <c r="T271" i="25"/>
  <c r="T263" i="8"/>
  <c r="R263" i="8" s="1"/>
  <c r="S263" i="8"/>
  <c r="T239" i="17"/>
  <c r="R239" i="17" s="1"/>
  <c r="S239" i="17"/>
  <c r="T239" i="25"/>
  <c r="R239" i="25" s="1"/>
  <c r="S239" i="25"/>
  <c r="T231" i="8"/>
  <c r="S231" i="8"/>
  <c r="R231" i="8" s="1"/>
  <c r="P231" i="8" s="1"/>
  <c r="G215" i="19"/>
  <c r="N215" i="23" s="1"/>
  <c r="T207" i="17"/>
  <c r="R207" i="17" s="1"/>
  <c r="S207" i="17"/>
  <c r="T207" i="25"/>
  <c r="R207" i="25" s="1"/>
  <c r="S207" i="25"/>
  <c r="G199" i="19"/>
  <c r="N199" i="23" s="1"/>
  <c r="T191" i="17"/>
  <c r="R191" i="17" s="1"/>
  <c r="S191" i="17"/>
  <c r="T191" i="25"/>
  <c r="R191" i="25" s="1"/>
  <c r="S191" i="25"/>
  <c r="G183" i="19"/>
  <c r="N183" i="23" s="1"/>
  <c r="T159" i="8"/>
  <c r="R159" i="8" s="1"/>
  <c r="P159" i="8" s="1"/>
  <c r="S159" i="8"/>
  <c r="T75" i="17"/>
  <c r="R75" i="17" s="1"/>
  <c r="S75" i="17"/>
  <c r="T75" i="8"/>
  <c r="R75" i="8" s="1"/>
  <c r="P75" i="8" s="1"/>
  <c r="I75" i="8" s="1"/>
  <c r="S75" i="8"/>
  <c r="T55" i="25"/>
  <c r="R55" i="25" s="1"/>
  <c r="S55" i="25"/>
  <c r="T39" i="17"/>
  <c r="R39" i="17" s="1"/>
  <c r="S39" i="17"/>
  <c r="T39" i="8"/>
  <c r="R39" i="8" s="1"/>
  <c r="P39" i="8" s="1"/>
  <c r="I39" i="8" s="1"/>
  <c r="S39" i="8"/>
  <c r="AC269" i="18"/>
  <c r="AB269" i="18"/>
  <c r="S266" i="14"/>
  <c r="AC258" i="18"/>
  <c r="AB258" i="18"/>
  <c r="S251" i="14"/>
  <c r="N193" i="24"/>
  <c r="L193" i="24" s="1"/>
  <c r="AC164" i="18"/>
  <c r="AB164" i="18"/>
  <c r="S131" i="14"/>
  <c r="P131" i="14" s="1"/>
  <c r="H131" i="14" s="1"/>
  <c r="AC52" i="18"/>
  <c r="AB52" i="18"/>
  <c r="S40" i="14"/>
  <c r="N24" i="24"/>
  <c r="L24" i="24" s="1"/>
  <c r="K24" i="24" s="1"/>
  <c r="I24" i="24" s="1"/>
  <c r="G24" i="24" s="1"/>
  <c r="S24" i="14"/>
  <c r="P24" i="14" s="1"/>
  <c r="H24" i="14" s="1"/>
  <c r="AC12" i="18"/>
  <c r="AB12" i="18"/>
  <c r="S244" i="14"/>
  <c r="N197" i="24"/>
  <c r="L197" i="24" s="1"/>
  <c r="AC144" i="18"/>
  <c r="AB144" i="18"/>
  <c r="S120" i="14"/>
  <c r="P120" i="14" s="1"/>
  <c r="L120" i="14" s="1"/>
  <c r="AC220" i="18"/>
  <c r="AB220" i="18"/>
  <c r="S188" i="14"/>
  <c r="P188" i="14" s="1"/>
  <c r="L188" i="14" s="1"/>
  <c r="S192" i="14"/>
  <c r="P192" i="14" s="1"/>
  <c r="H192" i="14" s="1"/>
  <c r="N107" i="24"/>
  <c r="L107" i="24" s="1"/>
  <c r="N191" i="24"/>
  <c r="L191" i="24" s="1"/>
  <c r="AC191" i="18"/>
  <c r="AB191" i="18"/>
  <c r="S265" i="14"/>
  <c r="AC22" i="18"/>
  <c r="AB22" i="18"/>
  <c r="S146" i="14"/>
  <c r="P146" i="14" s="1"/>
  <c r="L146" i="14" s="1"/>
  <c r="N195" i="24"/>
  <c r="L195" i="24" s="1"/>
  <c r="K195" i="24" s="1"/>
  <c r="I195" i="24" s="1"/>
  <c r="G195" i="24" s="1"/>
  <c r="H195" i="15" s="1"/>
  <c r="AC195" i="18"/>
  <c r="AB195" i="18"/>
  <c r="S83" i="14"/>
  <c r="P83" i="14" s="1"/>
  <c r="L83" i="14" s="1"/>
  <c r="N67" i="24"/>
  <c r="L67" i="24" s="1"/>
  <c r="N35" i="24"/>
  <c r="AC35" i="18"/>
  <c r="AB35" i="18"/>
  <c r="S114" i="14"/>
  <c r="P114" i="14" s="1"/>
  <c r="L114" i="14" s="1"/>
  <c r="N218" i="24"/>
  <c r="L218" i="24" s="1"/>
  <c r="AC218" i="18"/>
  <c r="AB218" i="18"/>
  <c r="S202" i="14"/>
  <c r="P202" i="14" s="1"/>
  <c r="L202" i="14" s="1"/>
  <c r="N186" i="24"/>
  <c r="L186" i="24" s="1"/>
  <c r="K186" i="24" s="1"/>
  <c r="I186" i="24" s="1"/>
  <c r="G186" i="24" s="1"/>
  <c r="H186" i="15" s="1"/>
  <c r="AC13" i="18"/>
  <c r="AB13" i="18"/>
  <c r="S260" i="14"/>
  <c r="AC237" i="18"/>
  <c r="AB237" i="18"/>
  <c r="S221" i="14"/>
  <c r="P221" i="14" s="1"/>
  <c r="L221" i="14" s="1"/>
  <c r="AC125" i="18"/>
  <c r="AB125" i="18"/>
  <c r="S109" i="14"/>
  <c r="P109" i="14" s="1"/>
  <c r="N93" i="24"/>
  <c r="L93" i="24" s="1"/>
  <c r="N77" i="24"/>
  <c r="L77" i="24" s="1"/>
  <c r="K77" i="24" s="1"/>
  <c r="I77" i="24" s="1"/>
  <c r="G77" i="24" s="1"/>
  <c r="H77" i="15" s="1"/>
  <c r="AC61" i="18"/>
  <c r="AB61" i="18"/>
  <c r="S9" i="14"/>
  <c r="P9" i="14" s="1"/>
  <c r="H9" i="14" s="1"/>
  <c r="AC29" i="18"/>
  <c r="AB29" i="18"/>
  <c r="T280" i="17"/>
  <c r="S280" i="17"/>
  <c r="R280" i="17" s="1"/>
  <c r="S280" i="25"/>
  <c r="R280" i="25" s="1"/>
  <c r="T280" i="25"/>
  <c r="T232" i="8"/>
  <c r="S232" i="8"/>
  <c r="R232" i="8" s="1"/>
  <c r="P232" i="8" s="1"/>
  <c r="T220" i="17"/>
  <c r="R220" i="17" s="1"/>
  <c r="S220" i="17"/>
  <c r="T220" i="25"/>
  <c r="R220" i="25" s="1"/>
  <c r="S220" i="25"/>
  <c r="G212" i="19"/>
  <c r="N212" i="23" s="1"/>
  <c r="T152" i="8"/>
  <c r="R152" i="8" s="1"/>
  <c r="P152" i="8" s="1"/>
  <c r="S152" i="8"/>
  <c r="T104" i="17"/>
  <c r="R104" i="17" s="1"/>
  <c r="S104" i="17"/>
  <c r="T104" i="25"/>
  <c r="R104" i="25" s="1"/>
  <c r="S104" i="25"/>
  <c r="S281" i="17"/>
  <c r="R281" i="17" s="1"/>
  <c r="T281" i="17"/>
  <c r="T281" i="25"/>
  <c r="S281" i="25"/>
  <c r="R281" i="25" s="1"/>
  <c r="T265" i="8"/>
  <c r="R265" i="8" s="1"/>
  <c r="S265" i="8"/>
  <c r="S249" i="17"/>
  <c r="R249" i="17" s="1"/>
  <c r="T249" i="17"/>
  <c r="S249" i="25"/>
  <c r="R249" i="25" s="1"/>
  <c r="T249" i="25"/>
  <c r="G241" i="19"/>
  <c r="N241" i="23" s="1"/>
  <c r="T233" i="8"/>
  <c r="S233" i="8"/>
  <c r="R233" i="8" s="1"/>
  <c r="P233" i="8" s="1"/>
  <c r="T217" i="17"/>
  <c r="R217" i="17" s="1"/>
  <c r="S217" i="17"/>
  <c r="G217" i="19"/>
  <c r="N217" i="23" s="1"/>
  <c r="T217" i="25"/>
  <c r="R217" i="25" s="1"/>
  <c r="S217" i="25"/>
  <c r="T209" i="8"/>
  <c r="R209" i="8" s="1"/>
  <c r="P209" i="8" s="1"/>
  <c r="S209" i="8"/>
  <c r="T201" i="17"/>
  <c r="R201" i="17" s="1"/>
  <c r="S201" i="17"/>
  <c r="G201" i="19"/>
  <c r="N201" i="23" s="1"/>
  <c r="T201" i="25"/>
  <c r="R201" i="25" s="1"/>
  <c r="S201" i="25"/>
  <c r="T169" i="8"/>
  <c r="R169" i="8" s="1"/>
  <c r="P169" i="8" s="1"/>
  <c r="S169" i="8"/>
  <c r="T161" i="17"/>
  <c r="R161" i="17" s="1"/>
  <c r="S161" i="17"/>
  <c r="T161" i="25"/>
  <c r="R161" i="25" s="1"/>
  <c r="S161" i="25"/>
  <c r="T125" i="17"/>
  <c r="R125" i="17" s="1"/>
  <c r="S125" i="17"/>
  <c r="G125" i="19"/>
  <c r="N125" i="23" s="1"/>
  <c r="T125" i="25"/>
  <c r="R125" i="25" s="1"/>
  <c r="S125" i="25"/>
  <c r="G117" i="19"/>
  <c r="N117" i="23" s="1"/>
  <c r="T109" i="8"/>
  <c r="R109" i="8" s="1"/>
  <c r="P109" i="8" s="1"/>
  <c r="S109" i="8"/>
  <c r="T101" i="8"/>
  <c r="S101" i="8"/>
  <c r="T85" i="8"/>
  <c r="R85" i="8" s="1"/>
  <c r="P85" i="8" s="1"/>
  <c r="S85" i="8"/>
  <c r="T69" i="25"/>
  <c r="S69" i="25"/>
  <c r="R69" i="25" s="1"/>
  <c r="T49" i="17"/>
  <c r="S49" i="17"/>
  <c r="R49" i="17" s="1"/>
  <c r="T49" i="8"/>
  <c r="S49" i="8"/>
  <c r="T13" i="17"/>
  <c r="R13" i="17" s="1"/>
  <c r="S13" i="17"/>
  <c r="T13" i="8"/>
  <c r="S13" i="8"/>
  <c r="T13" i="25"/>
  <c r="R13" i="25" s="1"/>
  <c r="S13" i="25"/>
  <c r="T40" i="25"/>
  <c r="R40" i="25" s="1"/>
  <c r="S40" i="25"/>
  <c r="G166" i="19"/>
  <c r="N166" i="23" s="1"/>
  <c r="T138" i="8"/>
  <c r="S138" i="8"/>
  <c r="G138" i="19"/>
  <c r="T130" i="17"/>
  <c r="R130" i="17" s="1"/>
  <c r="S130" i="17"/>
  <c r="T130" i="25"/>
  <c r="R130" i="25" s="1"/>
  <c r="S130" i="25"/>
  <c r="T122" i="8"/>
  <c r="R122" i="8" s="1"/>
  <c r="P122" i="8" s="1"/>
  <c r="S122" i="8"/>
  <c r="G122" i="19"/>
  <c r="N122" i="23" s="1"/>
  <c r="G58" i="19"/>
  <c r="N58" i="23" s="1"/>
  <c r="T42" i="25"/>
  <c r="R42" i="25" s="1"/>
  <c r="S42" i="25"/>
  <c r="T22" i="17"/>
  <c r="R22" i="17" s="1"/>
  <c r="S22" i="17"/>
  <c r="G22" i="19"/>
  <c r="N22" i="23" s="1"/>
  <c r="T22" i="25"/>
  <c r="R22" i="25" s="1"/>
  <c r="S22" i="25"/>
  <c r="G6" i="19"/>
  <c r="N6" i="23" s="1"/>
  <c r="T43" i="25"/>
  <c r="S43" i="25"/>
  <c r="R43" i="25" s="1"/>
  <c r="T19" i="17"/>
  <c r="R19" i="17" s="1"/>
  <c r="S19" i="17"/>
  <c r="T19" i="8"/>
  <c r="S19" i="8"/>
  <c r="T19" i="25"/>
  <c r="R19" i="25" s="1"/>
  <c r="S19" i="25"/>
  <c r="N257" i="24"/>
  <c r="AC6" i="18"/>
  <c r="Z6" i="18" s="1"/>
  <c r="AB6" i="18"/>
  <c r="S238" i="14"/>
  <c r="P238" i="14" s="1"/>
  <c r="L238" i="14" s="1"/>
  <c r="AC128" i="18"/>
  <c r="AB128" i="18"/>
  <c r="S72" i="14"/>
  <c r="N59" i="24"/>
  <c r="L59" i="24" s="1"/>
  <c r="AC39" i="18"/>
  <c r="AB39" i="18"/>
  <c r="S23" i="14"/>
  <c r="N11" i="24"/>
  <c r="AC228" i="18"/>
  <c r="AB228" i="18"/>
  <c r="S119" i="14"/>
  <c r="P119" i="14" s="1"/>
  <c r="L119" i="14" s="1"/>
  <c r="N36" i="24"/>
  <c r="AC36" i="18"/>
  <c r="AB36" i="18"/>
  <c r="S207" i="14"/>
  <c r="P207" i="14" s="1"/>
  <c r="N176" i="24"/>
  <c r="L176" i="24" s="1"/>
  <c r="AC91" i="18"/>
  <c r="AB91" i="18"/>
  <c r="S235" i="14"/>
  <c r="P235" i="14" s="1"/>
  <c r="H235" i="14" s="1"/>
  <c r="N136" i="24"/>
  <c r="L136" i="24" s="1"/>
  <c r="N185" i="24"/>
  <c r="L185" i="24" s="1"/>
  <c r="AC63" i="18"/>
  <c r="AB63" i="18"/>
  <c r="S242" i="14"/>
  <c r="P242" i="14" s="1"/>
  <c r="L242" i="14" s="1"/>
  <c r="AC34" i="18"/>
  <c r="AB34" i="18"/>
  <c r="S253" i="14"/>
  <c r="AC153" i="18"/>
  <c r="AB153" i="18"/>
  <c r="S121" i="14"/>
  <c r="S151" i="14"/>
  <c r="P151" i="14" s="1"/>
  <c r="L151" i="14" s="1"/>
  <c r="AC41" i="18"/>
  <c r="AB41" i="18"/>
  <c r="S25" i="14"/>
  <c r="P25" i="14" s="1"/>
  <c r="H25" i="14" s="1"/>
  <c r="J74" i="14"/>
  <c r="K38" i="14"/>
  <c r="K65" i="14"/>
  <c r="J36" i="14"/>
  <c r="K53" i="14"/>
  <c r="K72" i="14"/>
  <c r="K46" i="14"/>
  <c r="K59" i="14"/>
  <c r="K51" i="14"/>
  <c r="J12" i="14"/>
  <c r="J33" i="14"/>
  <c r="J23" i="14"/>
  <c r="J63" i="14"/>
  <c r="J34" i="14"/>
  <c r="K9" i="14"/>
  <c r="K39" i="14"/>
  <c r="K66" i="14"/>
  <c r="K6" i="14"/>
  <c r="J68" i="14"/>
  <c r="J50" i="14"/>
  <c r="K15" i="14"/>
  <c r="G284" i="19"/>
  <c r="N284" i="23" s="1"/>
  <c r="J231" i="18"/>
  <c r="K231" i="18"/>
  <c r="K244" i="18"/>
  <c r="J244" i="18"/>
  <c r="Q278" i="17"/>
  <c r="P278" i="17" s="1"/>
  <c r="Q254" i="8"/>
  <c r="P254" i="8" s="1"/>
  <c r="Q246" i="25"/>
  <c r="P246" i="25" s="1"/>
  <c r="G268" i="19"/>
  <c r="N268" i="23" s="1"/>
  <c r="J220" i="18"/>
  <c r="K220" i="18"/>
  <c r="J124" i="14"/>
  <c r="J277" i="14"/>
  <c r="J217" i="14"/>
  <c r="K105" i="18"/>
  <c r="J105" i="18"/>
  <c r="Q251" i="8"/>
  <c r="P251" i="8" s="1"/>
  <c r="K270" i="24"/>
  <c r="I270" i="24" s="1"/>
  <c r="G270" i="24" s="1"/>
  <c r="H270" i="15" s="1"/>
  <c r="Q255" i="14"/>
  <c r="P255" i="14" s="1"/>
  <c r="L255" i="14" s="1"/>
  <c r="J206" i="18"/>
  <c r="K206" i="18"/>
  <c r="J114" i="18"/>
  <c r="K114" i="18"/>
  <c r="J283" i="18"/>
  <c r="K283" i="18"/>
  <c r="K107" i="18"/>
  <c r="J107" i="18"/>
  <c r="J174" i="18"/>
  <c r="K174" i="18"/>
  <c r="K67" i="18"/>
  <c r="K11" i="18"/>
  <c r="Q245" i="8"/>
  <c r="P245" i="8" s="1"/>
  <c r="J279" i="18"/>
  <c r="K279" i="18"/>
  <c r="J135" i="14"/>
  <c r="K17" i="8"/>
  <c r="J17" i="8"/>
  <c r="J276" i="14"/>
  <c r="J200" i="14"/>
  <c r="J197" i="14"/>
  <c r="K9" i="18"/>
  <c r="Q277" i="14"/>
  <c r="P277" i="14" s="1"/>
  <c r="L277" i="14" s="1"/>
  <c r="Q246" i="14"/>
  <c r="P246" i="14" s="1"/>
  <c r="J285" i="18"/>
  <c r="L285" i="18"/>
  <c r="K285" i="18"/>
  <c r="H285" i="18"/>
  <c r="J58" i="18"/>
  <c r="I58" i="18"/>
  <c r="K246" i="18"/>
  <c r="J246" i="18"/>
  <c r="J110" i="18"/>
  <c r="K110" i="18"/>
  <c r="G64" i="19"/>
  <c r="K39" i="18"/>
  <c r="J74" i="8"/>
  <c r="K74" i="8"/>
  <c r="G29" i="19"/>
  <c r="N29" i="23" s="1"/>
  <c r="J126" i="14"/>
  <c r="K54" i="18"/>
  <c r="I47" i="18"/>
  <c r="J47" i="18"/>
  <c r="J260" i="14"/>
  <c r="Q274" i="17"/>
  <c r="P274" i="17" s="1"/>
  <c r="Q266" i="8"/>
  <c r="P266" i="8" s="1"/>
  <c r="G178" i="19"/>
  <c r="N178" i="23" s="1"/>
  <c r="G272" i="19"/>
  <c r="N272" i="23" s="1"/>
  <c r="J216" i="14"/>
  <c r="J257" i="14"/>
  <c r="J209" i="14"/>
  <c r="K97" i="18"/>
  <c r="J97" i="18"/>
  <c r="K48" i="8"/>
  <c r="J48" i="8"/>
  <c r="K32" i="8"/>
  <c r="J32" i="8"/>
  <c r="Z279" i="18"/>
  <c r="J122" i="14"/>
  <c r="J275" i="14"/>
  <c r="K47" i="18"/>
  <c r="K15" i="8"/>
  <c r="J15" i="8"/>
  <c r="K142" i="18"/>
  <c r="J142" i="18"/>
  <c r="J252" i="14"/>
  <c r="Q257" i="14"/>
  <c r="P257" i="14" s="1"/>
  <c r="L257" i="14" s="1"/>
  <c r="K70" i="18"/>
  <c r="Q284" i="25"/>
  <c r="P284" i="25" s="1"/>
  <c r="G270" i="19"/>
  <c r="N270" i="23" s="1"/>
  <c r="J19" i="8"/>
  <c r="K19" i="8"/>
  <c r="J250" i="18"/>
  <c r="K250" i="18"/>
  <c r="K130" i="18"/>
  <c r="J130" i="18"/>
  <c r="Q268" i="25"/>
  <c r="P268" i="25" s="1"/>
  <c r="K152" i="18"/>
  <c r="J152" i="18"/>
  <c r="K124" i="14"/>
  <c r="Q267" i="17"/>
  <c r="P267" i="17" s="1"/>
  <c r="Z282" i="18"/>
  <c r="K262" i="24"/>
  <c r="I262" i="24" s="1"/>
  <c r="G262" i="24" s="1"/>
  <c r="H262" i="15" s="1"/>
  <c r="K273" i="24"/>
  <c r="I273" i="24" s="1"/>
  <c r="G273" i="24" s="1"/>
  <c r="H273" i="15" s="1"/>
  <c r="Q247" i="14"/>
  <c r="P247" i="14" s="1"/>
  <c r="L247" i="14" s="1"/>
  <c r="Q284" i="14"/>
  <c r="P284" i="14" s="1"/>
  <c r="K249" i="24"/>
  <c r="I249" i="24" s="1"/>
  <c r="G249" i="24" s="1"/>
  <c r="H249" i="15" s="1"/>
  <c r="Z245" i="18"/>
  <c r="Z271" i="18"/>
  <c r="Q250" i="14"/>
  <c r="P250" i="14" s="1"/>
  <c r="L250" i="14" s="1"/>
  <c r="K280" i="24"/>
  <c r="I280" i="24" s="1"/>
  <c r="G280" i="24" s="1"/>
  <c r="H280" i="15" s="1"/>
  <c r="Q276" i="14"/>
  <c r="P276" i="14" s="1"/>
  <c r="L276" i="14" s="1"/>
  <c r="K256" i="24"/>
  <c r="I256" i="24" s="1"/>
  <c r="G256" i="24" s="1"/>
  <c r="H256" i="15" s="1"/>
  <c r="J175" i="14"/>
  <c r="J205" i="14"/>
  <c r="K151" i="18"/>
  <c r="J151" i="18"/>
  <c r="K53" i="18"/>
  <c r="Q267" i="14"/>
  <c r="P267" i="14" s="1"/>
  <c r="L267" i="14" s="1"/>
  <c r="Q275" i="14"/>
  <c r="P275" i="14" s="1"/>
  <c r="L275" i="14" s="1"/>
  <c r="J246" i="14"/>
  <c r="J158" i="14"/>
  <c r="K86" i="18"/>
  <c r="J86" i="18"/>
  <c r="J67" i="14"/>
  <c r="K45" i="8"/>
  <c r="J45" i="8"/>
  <c r="J9" i="8"/>
  <c r="K9" i="8"/>
  <c r="J219" i="14"/>
  <c r="J211" i="18"/>
  <c r="K211" i="18"/>
  <c r="J187" i="14"/>
  <c r="J95" i="18"/>
  <c r="K95" i="18"/>
  <c r="J83" i="18"/>
  <c r="K83" i="18"/>
  <c r="J48" i="18"/>
  <c r="I48" i="18"/>
  <c r="J40" i="18"/>
  <c r="I40" i="18"/>
  <c r="I32" i="18"/>
  <c r="J32" i="18"/>
  <c r="K27" i="18"/>
  <c r="K19" i="18"/>
  <c r="Q285" i="25"/>
  <c r="P285" i="25" s="1"/>
  <c r="G277" i="19"/>
  <c r="N277" i="23" s="1"/>
  <c r="Q269" i="8"/>
  <c r="P269" i="8" s="1"/>
  <c r="Q253" i="17"/>
  <c r="P253" i="17" s="1"/>
  <c r="Q253" i="25"/>
  <c r="P253" i="25" s="1"/>
  <c r="G245" i="19"/>
  <c r="N245" i="23" s="1"/>
  <c r="R213" i="8"/>
  <c r="P213" i="8" s="1"/>
  <c r="G137" i="19"/>
  <c r="N137" i="23" s="1"/>
  <c r="K70" i="8"/>
  <c r="J70" i="8"/>
  <c r="J214" i="14"/>
  <c r="J146" i="18"/>
  <c r="K146" i="18"/>
  <c r="K54" i="14"/>
  <c r="K135" i="14"/>
  <c r="J131" i="18"/>
  <c r="K131" i="18"/>
  <c r="J244" i="14"/>
  <c r="J53" i="18"/>
  <c r="I53" i="18"/>
  <c r="K48" i="14"/>
  <c r="K20" i="14"/>
  <c r="G66" i="19"/>
  <c r="N66" i="23" s="1"/>
  <c r="J43" i="8"/>
  <c r="K43" i="8"/>
  <c r="J27" i="8"/>
  <c r="K27" i="8"/>
  <c r="J266" i="18"/>
  <c r="K266" i="18"/>
  <c r="J106" i="14"/>
  <c r="J90" i="18"/>
  <c r="K90" i="18"/>
  <c r="J191" i="14"/>
  <c r="K276" i="14"/>
  <c r="J220" i="14"/>
  <c r="K216" i="18"/>
  <c r="J216" i="18"/>
  <c r="K200" i="14"/>
  <c r="J120" i="14"/>
  <c r="K112" i="18"/>
  <c r="J112" i="18"/>
  <c r="J225" i="18"/>
  <c r="K225" i="18"/>
  <c r="J213" i="14"/>
  <c r="J209" i="18"/>
  <c r="K209" i="18"/>
  <c r="K197" i="14"/>
  <c r="J121" i="14"/>
  <c r="J93" i="14"/>
  <c r="K81" i="14"/>
  <c r="K73" i="14"/>
  <c r="J26" i="14"/>
  <c r="J64" i="8"/>
  <c r="K64" i="8"/>
  <c r="K28" i="8"/>
  <c r="J28" i="8"/>
  <c r="J20" i="8"/>
  <c r="K20" i="8"/>
  <c r="Z277" i="18"/>
  <c r="Q274" i="14"/>
  <c r="P274" i="14" s="1"/>
  <c r="K264" i="24"/>
  <c r="I264" i="24" s="1"/>
  <c r="G264" i="24" s="1"/>
  <c r="H264" i="15" s="1"/>
  <c r="Z254" i="18"/>
  <c r="Q281" i="14"/>
  <c r="P281" i="14" s="1"/>
  <c r="K246" i="24"/>
  <c r="I246" i="24" s="1"/>
  <c r="G246" i="24" s="1"/>
  <c r="H246" i="15" s="1"/>
  <c r="Z246" i="18"/>
  <c r="Z283" i="18"/>
  <c r="Q263" i="14"/>
  <c r="P263" i="14" s="1"/>
  <c r="L263" i="14" s="1"/>
  <c r="J224" i="18"/>
  <c r="K224" i="18"/>
  <c r="K124" i="18"/>
  <c r="J124" i="18"/>
  <c r="Q285" i="18"/>
  <c r="J285" i="23" s="1"/>
  <c r="J161" i="18"/>
  <c r="K161" i="18"/>
  <c r="J113" i="14"/>
  <c r="J198" i="14"/>
  <c r="J192" i="14"/>
  <c r="J21" i="8"/>
  <c r="K21" i="8"/>
  <c r="J239" i="18"/>
  <c r="K239" i="18"/>
  <c r="J211" i="14"/>
  <c r="J107" i="14"/>
  <c r="K103" i="18"/>
  <c r="J103" i="18"/>
  <c r="K99" i="18"/>
  <c r="J99" i="18"/>
  <c r="J95" i="14"/>
  <c r="K91" i="18"/>
  <c r="J91" i="18"/>
  <c r="K55" i="14"/>
  <c r="K31" i="14"/>
  <c r="K58" i="8"/>
  <c r="J58" i="8"/>
  <c r="K54" i="8"/>
  <c r="J54" i="8"/>
  <c r="K126" i="14"/>
  <c r="Q276" i="17"/>
  <c r="P276" i="17" s="1"/>
  <c r="Q276" i="25"/>
  <c r="P276" i="25" s="1"/>
  <c r="K53" i="8"/>
  <c r="J53" i="8"/>
  <c r="K247" i="18"/>
  <c r="J247" i="18"/>
  <c r="K260" i="14"/>
  <c r="I81" i="18"/>
  <c r="J81" i="18"/>
  <c r="J69" i="14"/>
  <c r="Q282" i="17"/>
  <c r="P282" i="17" s="1"/>
  <c r="G282" i="19"/>
  <c r="N282" i="23" s="1"/>
  <c r="Q282" i="25"/>
  <c r="P282" i="25" s="1"/>
  <c r="Q274" i="8"/>
  <c r="P274" i="8" s="1"/>
  <c r="Q250" i="17"/>
  <c r="P250" i="17" s="1"/>
  <c r="G250" i="19"/>
  <c r="N250" i="23" s="1"/>
  <c r="Q250" i="25"/>
  <c r="P250" i="25" s="1"/>
  <c r="K79" i="8"/>
  <c r="J79" i="8"/>
  <c r="J31" i="8"/>
  <c r="K31" i="8"/>
  <c r="J254" i="14"/>
  <c r="I51" i="18"/>
  <c r="J51" i="18"/>
  <c r="J90" i="14"/>
  <c r="Q272" i="17"/>
  <c r="P272" i="17" s="1"/>
  <c r="Q272" i="25"/>
  <c r="P272" i="25" s="1"/>
  <c r="G264" i="19"/>
  <c r="N264" i="23" s="1"/>
  <c r="G244" i="19"/>
  <c r="N244" i="23" s="1"/>
  <c r="J73" i="8"/>
  <c r="K73" i="8"/>
  <c r="J255" i="18"/>
  <c r="K255" i="18"/>
  <c r="J175" i="18"/>
  <c r="K175" i="18"/>
  <c r="K216" i="14"/>
  <c r="J208" i="18"/>
  <c r="K208" i="18"/>
  <c r="J164" i="14"/>
  <c r="J160" i="18"/>
  <c r="K160" i="18"/>
  <c r="K257" i="14"/>
  <c r="K209" i="14"/>
  <c r="I54" i="18"/>
  <c r="J54" i="18"/>
  <c r="K41" i="14"/>
  <c r="K17" i="14"/>
  <c r="J14" i="18"/>
  <c r="I14" i="18"/>
  <c r="G271" i="19"/>
  <c r="N271" i="23" s="1"/>
  <c r="Q263" i="17"/>
  <c r="P263" i="17" s="1"/>
  <c r="Q263" i="25"/>
  <c r="P263" i="25" s="1"/>
  <c r="Q255" i="8"/>
  <c r="P255" i="8" s="1"/>
  <c r="Q269" i="14"/>
  <c r="P269" i="14" s="1"/>
  <c r="L269" i="14" s="1"/>
  <c r="Z278" i="18"/>
  <c r="Q258" i="14"/>
  <c r="P258" i="14" s="1"/>
  <c r="K251" i="24"/>
  <c r="I251" i="24" s="1"/>
  <c r="G251" i="24" s="1"/>
  <c r="H251" i="15" s="1"/>
  <c r="Z268" i="18"/>
  <c r="K260" i="24"/>
  <c r="I260" i="24" s="1"/>
  <c r="G260" i="24" s="1"/>
  <c r="H260" i="15" s="1"/>
  <c r="Z252" i="18"/>
  <c r="K279" i="24"/>
  <c r="I279" i="24" s="1"/>
  <c r="G279" i="24" s="1"/>
  <c r="H279" i="15" s="1"/>
  <c r="J230" i="14"/>
  <c r="J194" i="14"/>
  <c r="J158" i="18"/>
  <c r="K158" i="18"/>
  <c r="K122" i="14"/>
  <c r="K98" i="18"/>
  <c r="J98" i="18"/>
  <c r="K70" i="14"/>
  <c r="K10" i="14"/>
  <c r="G280" i="19"/>
  <c r="N280" i="23" s="1"/>
  <c r="K275" i="14"/>
  <c r="K223" i="18"/>
  <c r="J223" i="18"/>
  <c r="J119" i="14"/>
  <c r="J76" i="18"/>
  <c r="I76" i="18"/>
  <c r="K71" i="18"/>
  <c r="I36" i="18"/>
  <c r="J36" i="18"/>
  <c r="J28" i="18"/>
  <c r="I28" i="18"/>
  <c r="K15" i="18"/>
  <c r="G281" i="19"/>
  <c r="N281" i="23" s="1"/>
  <c r="Q273" i="8"/>
  <c r="P273" i="8" s="1"/>
  <c r="Q257" i="17"/>
  <c r="P257" i="17" s="1"/>
  <c r="Q257" i="25"/>
  <c r="P257" i="25" s="1"/>
  <c r="G249" i="19"/>
  <c r="N249" i="23" s="1"/>
  <c r="G225" i="19"/>
  <c r="N225" i="23" s="1"/>
  <c r="J282" i="14"/>
  <c r="J247" i="14"/>
  <c r="J235" i="18"/>
  <c r="K235" i="18"/>
  <c r="J256" i="14"/>
  <c r="K248" i="18"/>
  <c r="J248" i="18"/>
  <c r="K104" i="18"/>
  <c r="J104" i="18"/>
  <c r="I57" i="18"/>
  <c r="J57" i="18"/>
  <c r="K52" i="14"/>
  <c r="I33" i="18"/>
  <c r="J33" i="18"/>
  <c r="R138" i="8"/>
  <c r="P138" i="8" s="1"/>
  <c r="G106" i="19"/>
  <c r="N106" i="23" s="1"/>
  <c r="K254" i="18"/>
  <c r="J254" i="18"/>
  <c r="I11" i="18"/>
  <c r="J11" i="18"/>
  <c r="J203" i="14"/>
  <c r="J195" i="18"/>
  <c r="K195" i="18"/>
  <c r="K252" i="14"/>
  <c r="J228" i="14"/>
  <c r="K180" i="18"/>
  <c r="J180" i="18"/>
  <c r="J265" i="18"/>
  <c r="K265" i="18"/>
  <c r="J237" i="18"/>
  <c r="K237" i="18"/>
  <c r="J129" i="14"/>
  <c r="Z257" i="18"/>
  <c r="Z243" i="18"/>
  <c r="K248" i="24"/>
  <c r="I248" i="24" s="1"/>
  <c r="G248" i="24" s="1"/>
  <c r="H248" i="15" s="1"/>
  <c r="J178" i="18"/>
  <c r="K178" i="18"/>
  <c r="K26" i="8"/>
  <c r="J26" i="8"/>
  <c r="Q278" i="25"/>
  <c r="P278" i="25" s="1"/>
  <c r="Q246" i="17"/>
  <c r="P246" i="17" s="1"/>
  <c r="K39" i="8"/>
  <c r="J39" i="8"/>
  <c r="J118" i="14"/>
  <c r="J11" i="14"/>
  <c r="K263" i="18"/>
  <c r="J263" i="18"/>
  <c r="J284" i="14"/>
  <c r="J156" i="14"/>
  <c r="J153" i="18"/>
  <c r="K153" i="18"/>
  <c r="Q283" i="8"/>
  <c r="P283" i="8" s="1"/>
  <c r="Q243" i="8"/>
  <c r="P243" i="8" s="1"/>
  <c r="K284" i="24"/>
  <c r="I284" i="24" s="1"/>
  <c r="G284" i="24" s="1"/>
  <c r="H284" i="15" s="1"/>
  <c r="Z272" i="18"/>
  <c r="K45" i="18"/>
  <c r="J190" i="18"/>
  <c r="K190" i="18"/>
  <c r="J167" i="18"/>
  <c r="K167" i="18"/>
  <c r="I80" i="18"/>
  <c r="J80" i="18"/>
  <c r="Q261" i="25"/>
  <c r="P261" i="25" s="1"/>
  <c r="J92" i="14"/>
  <c r="J29" i="18"/>
  <c r="I29" i="18"/>
  <c r="J152" i="14"/>
  <c r="J193" i="18"/>
  <c r="K193" i="18"/>
  <c r="G119" i="19"/>
  <c r="N119" i="23" s="1"/>
  <c r="K274" i="24"/>
  <c r="I274" i="24" s="1"/>
  <c r="G274" i="24" s="1"/>
  <c r="H274" i="15" s="1"/>
  <c r="Q283" i="14"/>
  <c r="P283" i="14" s="1"/>
  <c r="L283" i="14" s="1"/>
  <c r="I55" i="18"/>
  <c r="J55" i="18"/>
  <c r="K29" i="8"/>
  <c r="J29" i="8"/>
  <c r="K18" i="8"/>
  <c r="J18" i="8"/>
  <c r="G276" i="19"/>
  <c r="N276" i="23" s="1"/>
  <c r="J108" i="18"/>
  <c r="K108" i="18"/>
  <c r="G274" i="19"/>
  <c r="N274" i="23" s="1"/>
  <c r="J11" i="8"/>
  <c r="K11" i="8"/>
  <c r="I15" i="18"/>
  <c r="J15" i="18"/>
  <c r="Q256" i="8"/>
  <c r="P256" i="8" s="1"/>
  <c r="J203" i="18"/>
  <c r="K203" i="18"/>
  <c r="J264" i="14"/>
  <c r="J241" i="14"/>
  <c r="K129" i="18"/>
  <c r="J129" i="18"/>
  <c r="J85" i="18"/>
  <c r="K85" i="18"/>
  <c r="K69" i="18"/>
  <c r="Q279" i="8"/>
  <c r="P279" i="8" s="1"/>
  <c r="G263" i="19"/>
  <c r="N263" i="23" s="1"/>
  <c r="Q255" i="25"/>
  <c r="P255" i="25" s="1"/>
  <c r="J68" i="8"/>
  <c r="K68" i="8"/>
  <c r="Z261" i="18"/>
  <c r="K258" i="24"/>
  <c r="I258" i="24" s="1"/>
  <c r="G258" i="24" s="1"/>
  <c r="H258" i="15" s="1"/>
  <c r="Q268" i="14"/>
  <c r="P268" i="14" s="1"/>
  <c r="J207" i="14"/>
  <c r="J60" i="18"/>
  <c r="I60" i="18"/>
  <c r="Q281" i="8"/>
  <c r="P281" i="8" s="1"/>
  <c r="G257" i="19"/>
  <c r="N257" i="23" s="1"/>
  <c r="J102" i="14"/>
  <c r="J144" i="14"/>
  <c r="J81" i="14"/>
  <c r="J35" i="8"/>
  <c r="K35" i="8"/>
  <c r="K185" i="18"/>
  <c r="J185" i="18"/>
  <c r="J97" i="14"/>
  <c r="J22" i="14"/>
  <c r="Q243" i="14"/>
  <c r="P243" i="14" s="1"/>
  <c r="Z248" i="18"/>
  <c r="J187" i="18"/>
  <c r="K187" i="18"/>
  <c r="K75" i="14"/>
  <c r="K11" i="14"/>
  <c r="Q284" i="17"/>
  <c r="P284" i="17" s="1"/>
  <c r="Q278" i="8"/>
  <c r="P278" i="8" s="1"/>
  <c r="Q270" i="17"/>
  <c r="P270" i="17" s="1"/>
  <c r="Q246" i="8"/>
  <c r="P246" i="8" s="1"/>
  <c r="R206" i="8"/>
  <c r="P206" i="8" s="1"/>
  <c r="G182" i="19"/>
  <c r="N182" i="23" s="1"/>
  <c r="J39" i="18"/>
  <c r="I39" i="18"/>
  <c r="K284" i="14"/>
  <c r="K172" i="18"/>
  <c r="J172" i="18"/>
  <c r="J73" i="14"/>
  <c r="J229" i="14"/>
  <c r="K217" i="14"/>
  <c r="Q259" i="8"/>
  <c r="P259" i="8" s="1"/>
  <c r="J56" i="8"/>
  <c r="K56" i="8"/>
  <c r="K285" i="24"/>
  <c r="I285" i="24" s="1"/>
  <c r="G285" i="24" s="1"/>
  <c r="H285" i="15" s="1"/>
  <c r="Z255" i="18"/>
  <c r="K30" i="18"/>
  <c r="J278" i="14"/>
  <c r="K102" i="18"/>
  <c r="J102" i="18"/>
  <c r="K32" i="14"/>
  <c r="Q270" i="8"/>
  <c r="P270" i="8" s="1"/>
  <c r="Q262" i="17"/>
  <c r="P262" i="17" s="1"/>
  <c r="K71" i="8"/>
  <c r="J71" i="8"/>
  <c r="Q260" i="25"/>
  <c r="P260" i="25" s="1"/>
  <c r="K236" i="18"/>
  <c r="J236" i="18"/>
  <c r="J201" i="14"/>
  <c r="J121" i="18"/>
  <c r="K121" i="18"/>
  <c r="G283" i="19"/>
  <c r="N283" i="23" s="1"/>
  <c r="Q267" i="8"/>
  <c r="P267" i="8" s="1"/>
  <c r="G63" i="19"/>
  <c r="N63" i="23" s="1"/>
  <c r="Z270" i="18"/>
  <c r="K255" i="24"/>
  <c r="I255" i="24" s="1"/>
  <c r="G255" i="24" s="1"/>
  <c r="H255" i="15" s="1"/>
  <c r="Q249" i="14"/>
  <c r="P249" i="14" s="1"/>
  <c r="L249" i="14" s="1"/>
  <c r="K272" i="24"/>
  <c r="I272" i="24" s="1"/>
  <c r="G272" i="24" s="1"/>
  <c r="H272" i="15" s="1"/>
  <c r="Q280" i="14"/>
  <c r="P280" i="14" s="1"/>
  <c r="L280" i="14" s="1"/>
  <c r="Z276" i="18"/>
  <c r="J96" i="18"/>
  <c r="K96" i="18"/>
  <c r="K205" i="14"/>
  <c r="K141" i="18"/>
  <c r="J141" i="18"/>
  <c r="I66" i="18"/>
  <c r="J66" i="18"/>
  <c r="K61" i="14"/>
  <c r="Z267" i="18"/>
  <c r="K275" i="24"/>
  <c r="I275" i="24" s="1"/>
  <c r="G275" i="24" s="1"/>
  <c r="H275" i="15" s="1"/>
  <c r="Z275" i="18"/>
  <c r="K246" i="14"/>
  <c r="J186" i="14"/>
  <c r="K166" i="18"/>
  <c r="J166" i="18"/>
  <c r="K158" i="14"/>
  <c r="K46" i="18"/>
  <c r="I35" i="18"/>
  <c r="J35" i="18"/>
  <c r="G248" i="19"/>
  <c r="N248" i="23" s="1"/>
  <c r="K33" i="8"/>
  <c r="J33" i="8"/>
  <c r="J243" i="18"/>
  <c r="K243" i="18"/>
  <c r="K219" i="14"/>
  <c r="K187" i="14"/>
  <c r="I56" i="18"/>
  <c r="J56" i="18"/>
  <c r="I16" i="18"/>
  <c r="J16" i="18"/>
  <c r="I8" i="18"/>
  <c r="J8" i="18"/>
  <c r="Q277" i="17"/>
  <c r="P277" i="17" s="1"/>
  <c r="Q277" i="25"/>
  <c r="P277" i="25" s="1"/>
  <c r="G269" i="19"/>
  <c r="N269" i="23" s="1"/>
  <c r="Q261" i="8"/>
  <c r="P261" i="8" s="1"/>
  <c r="Q245" i="17"/>
  <c r="P245" i="17" s="1"/>
  <c r="Q245" i="25"/>
  <c r="P245" i="25" s="1"/>
  <c r="G61" i="19"/>
  <c r="N61" i="23" s="1"/>
  <c r="G41" i="19"/>
  <c r="N41" i="23" s="1"/>
  <c r="K278" i="18"/>
  <c r="J278" i="18"/>
  <c r="K214" i="14"/>
  <c r="I75" i="18"/>
  <c r="J75" i="18"/>
  <c r="K58" i="18"/>
  <c r="K14" i="14"/>
  <c r="G12" i="19"/>
  <c r="N12" i="23" s="1"/>
  <c r="K179" i="18"/>
  <c r="J179" i="18"/>
  <c r="K244" i="14"/>
  <c r="J128" i="14"/>
  <c r="J116" i="18"/>
  <c r="K116" i="18"/>
  <c r="K56" i="14"/>
  <c r="J45" i="18"/>
  <c r="I45" i="18"/>
  <c r="K24" i="14"/>
  <c r="J87" i="18"/>
  <c r="K87" i="18"/>
  <c r="G50" i="19"/>
  <c r="N50" i="23" s="1"/>
  <c r="J23" i="8"/>
  <c r="K23" i="8"/>
  <c r="J258" i="14"/>
  <c r="K118" i="18"/>
  <c r="J118" i="18"/>
  <c r="K106" i="14"/>
  <c r="K191" i="14"/>
  <c r="K183" i="18"/>
  <c r="J183" i="18"/>
  <c r="J159" i="14"/>
  <c r="J236" i="14"/>
  <c r="K220" i="14"/>
  <c r="K120" i="14"/>
  <c r="J277" i="18"/>
  <c r="K277" i="18"/>
  <c r="J261" i="18"/>
  <c r="K261" i="18"/>
  <c r="K257" i="18"/>
  <c r="J257" i="18"/>
  <c r="K213" i="14"/>
  <c r="K169" i="18"/>
  <c r="J169" i="18"/>
  <c r="J153" i="14"/>
  <c r="J149" i="18"/>
  <c r="K149" i="18"/>
  <c r="K121" i="14"/>
  <c r="J117" i="18"/>
  <c r="K117" i="18"/>
  <c r="K93" i="14"/>
  <c r="J70" i="18"/>
  <c r="I70" i="18"/>
  <c r="K57" i="18"/>
  <c r="K277" i="24"/>
  <c r="I277" i="24" s="1"/>
  <c r="G277" i="24" s="1"/>
  <c r="H277" i="15" s="1"/>
  <c r="Z274" i="18"/>
  <c r="Q264" i="14"/>
  <c r="P264" i="14" s="1"/>
  <c r="L264" i="14" s="1"/>
  <c r="Z281" i="18"/>
  <c r="Z263" i="18"/>
  <c r="J189" i="14"/>
  <c r="J125" i="18"/>
  <c r="K125" i="18"/>
  <c r="J82" i="18"/>
  <c r="I82" i="18"/>
  <c r="J74" i="18"/>
  <c r="I74" i="18"/>
  <c r="J243" i="14"/>
  <c r="J163" i="18"/>
  <c r="K163" i="18"/>
  <c r="J123" i="14"/>
  <c r="J119" i="18"/>
  <c r="K119" i="18"/>
  <c r="J40" i="14"/>
  <c r="J24" i="14"/>
  <c r="J16" i="14"/>
  <c r="G65" i="19"/>
  <c r="N65" i="23" s="1"/>
  <c r="J38" i="8"/>
  <c r="K38" i="8"/>
  <c r="J170" i="14"/>
  <c r="K134" i="18"/>
  <c r="J134" i="18"/>
  <c r="Q276" i="8"/>
  <c r="P276" i="8" s="1"/>
  <c r="J131" i="14"/>
  <c r="K280" i="18"/>
  <c r="J280" i="18"/>
  <c r="J148" i="14"/>
  <c r="I65" i="18"/>
  <c r="J65" i="18"/>
  <c r="K60" i="18"/>
  <c r="J37" i="14"/>
  <c r="J89" i="14"/>
  <c r="I21" i="18"/>
  <c r="J21" i="18"/>
  <c r="Q282" i="8"/>
  <c r="P282" i="8" s="1"/>
  <c r="Q258" i="17"/>
  <c r="P258" i="17" s="1"/>
  <c r="G258" i="19"/>
  <c r="N258" i="23" s="1"/>
  <c r="Q258" i="25"/>
  <c r="P258" i="25" s="1"/>
  <c r="Q250" i="8"/>
  <c r="P250" i="8" s="1"/>
  <c r="G210" i="19"/>
  <c r="N210" i="23" s="1"/>
  <c r="G202" i="19"/>
  <c r="N202" i="23" s="1"/>
  <c r="K258" i="18"/>
  <c r="J258" i="18"/>
  <c r="J106" i="18"/>
  <c r="K106" i="18"/>
  <c r="Q272" i="8"/>
  <c r="P272" i="8" s="1"/>
  <c r="Q264" i="17"/>
  <c r="P264" i="17" s="1"/>
  <c r="Q264" i="25"/>
  <c r="P264" i="25" s="1"/>
  <c r="G256" i="19"/>
  <c r="N256" i="23" s="1"/>
  <c r="Q244" i="17"/>
  <c r="P244" i="17" s="1"/>
  <c r="Q244" i="25"/>
  <c r="P244" i="25" s="1"/>
  <c r="J61" i="8"/>
  <c r="K61" i="8"/>
  <c r="J259" i="14"/>
  <c r="J215" i="14"/>
  <c r="J183" i="14"/>
  <c r="J232" i="14"/>
  <c r="K228" i="18"/>
  <c r="J228" i="18"/>
  <c r="J112" i="14"/>
  <c r="J100" i="18"/>
  <c r="K100" i="18"/>
  <c r="J285" i="14"/>
  <c r="J269" i="14"/>
  <c r="J253" i="14"/>
  <c r="J237" i="14"/>
  <c r="J193" i="14"/>
  <c r="K189" i="18"/>
  <c r="J189" i="18"/>
  <c r="J169" i="14"/>
  <c r="J165" i="18"/>
  <c r="K165" i="18"/>
  <c r="J145" i="18"/>
  <c r="K145" i="18"/>
  <c r="J113" i="18"/>
  <c r="K113" i="18"/>
  <c r="I22" i="18"/>
  <c r="J22" i="18"/>
  <c r="G279" i="19"/>
  <c r="N279" i="23" s="1"/>
  <c r="Q271" i="17"/>
  <c r="P271" i="17" s="1"/>
  <c r="Q271" i="25"/>
  <c r="P271" i="25" s="1"/>
  <c r="Q263" i="8"/>
  <c r="P263" i="8" s="1"/>
  <c r="G247" i="19"/>
  <c r="N247" i="23" s="1"/>
  <c r="Z269" i="18"/>
  <c r="Q266" i="14"/>
  <c r="P266" i="14" s="1"/>
  <c r="L266" i="14" s="1"/>
  <c r="Z258" i="18"/>
  <c r="Q251" i="14"/>
  <c r="P251" i="14" s="1"/>
  <c r="L251" i="14" s="1"/>
  <c r="Q244" i="14"/>
  <c r="P244" i="14" s="1"/>
  <c r="L244" i="14" s="1"/>
  <c r="Q265" i="14"/>
  <c r="P265" i="14" s="1"/>
  <c r="L265" i="14" s="1"/>
  <c r="Q260" i="14"/>
  <c r="P260" i="14" s="1"/>
  <c r="L260" i="14" s="1"/>
  <c r="J238" i="18"/>
  <c r="K238" i="18"/>
  <c r="K230" i="14"/>
  <c r="K218" i="18"/>
  <c r="J218" i="18"/>
  <c r="K194" i="14"/>
  <c r="K138" i="18"/>
  <c r="J138" i="18"/>
  <c r="K74" i="18"/>
  <c r="K30" i="14"/>
  <c r="Q280" i="17"/>
  <c r="P280" i="17" s="1"/>
  <c r="Q280" i="25"/>
  <c r="P280" i="25" s="1"/>
  <c r="J239" i="14"/>
  <c r="J143" i="18"/>
  <c r="K143" i="18"/>
  <c r="K119" i="14"/>
  <c r="J115" i="18"/>
  <c r="K115" i="18"/>
  <c r="K79" i="18"/>
  <c r="J52" i="18"/>
  <c r="I52" i="18"/>
  <c r="J20" i="18"/>
  <c r="I20" i="18"/>
  <c r="Q281" i="17"/>
  <c r="P281" i="17" s="1"/>
  <c r="Q281" i="25"/>
  <c r="P281" i="25" s="1"/>
  <c r="G273" i="19"/>
  <c r="N273" i="23" s="1"/>
  <c r="Q265" i="8"/>
  <c r="P265" i="8" s="1"/>
  <c r="Q249" i="17"/>
  <c r="P249" i="17" s="1"/>
  <c r="Q249" i="25"/>
  <c r="P249" i="25" s="1"/>
  <c r="R101" i="8"/>
  <c r="P101" i="8" s="1"/>
  <c r="K62" i="8"/>
  <c r="J62" i="8"/>
  <c r="J22" i="8"/>
  <c r="K22" i="8"/>
  <c r="K282" i="14"/>
  <c r="J154" i="14"/>
  <c r="K126" i="18"/>
  <c r="J126" i="18"/>
  <c r="I43" i="18"/>
  <c r="J43" i="18"/>
  <c r="J49" i="8"/>
  <c r="K49" i="8"/>
  <c r="K25" i="8"/>
  <c r="J25" i="8"/>
  <c r="K247" i="14"/>
  <c r="K256" i="14"/>
  <c r="J108" i="14"/>
  <c r="K76" i="18"/>
  <c r="K60" i="14"/>
  <c r="J25" i="18"/>
  <c r="I25" i="18"/>
  <c r="R114" i="8"/>
  <c r="P114" i="8" s="1"/>
  <c r="J67" i="8"/>
  <c r="K67" i="8"/>
  <c r="J274" i="14"/>
  <c r="K78" i="14"/>
  <c r="J251" i="18"/>
  <c r="K251" i="18"/>
  <c r="K203" i="14"/>
  <c r="K228" i="14"/>
  <c r="K253" i="18"/>
  <c r="J253" i="18"/>
  <c r="K201" i="18"/>
  <c r="J201" i="18"/>
  <c r="K129" i="14"/>
  <c r="K72" i="8"/>
  <c r="J72" i="8"/>
  <c r="K257" i="24"/>
  <c r="I257" i="24" s="1"/>
  <c r="G257" i="24" s="1"/>
  <c r="H257" i="15" s="1"/>
  <c r="Q253" i="14"/>
  <c r="P253" i="14" s="1"/>
  <c r="L253" i="14" s="1"/>
  <c r="J122" i="18"/>
  <c r="K122" i="18"/>
  <c r="J154" i="18"/>
  <c r="K154" i="18"/>
  <c r="J135" i="18"/>
  <c r="K135" i="18"/>
  <c r="J13" i="18"/>
  <c r="I13" i="18"/>
  <c r="G278" i="19"/>
  <c r="N278" i="23" s="1"/>
  <c r="G246" i="19"/>
  <c r="N246" i="23" s="1"/>
  <c r="J242" i="14"/>
  <c r="Q252" i="8"/>
  <c r="P252" i="8" s="1"/>
  <c r="J171" i="14"/>
  <c r="J276" i="18"/>
  <c r="K276" i="18"/>
  <c r="J224" i="14"/>
  <c r="K200" i="18"/>
  <c r="J200" i="18"/>
  <c r="K120" i="18"/>
  <c r="J120" i="18"/>
  <c r="J261" i="14"/>
  <c r="J185" i="14"/>
  <c r="J161" i="14"/>
  <c r="G267" i="19"/>
  <c r="N267" i="23" s="1"/>
  <c r="Q259" i="17"/>
  <c r="P259" i="17" s="1"/>
  <c r="Q259" i="25"/>
  <c r="P259" i="25" s="1"/>
  <c r="K76" i="8"/>
  <c r="J76" i="8"/>
  <c r="Q282" i="14"/>
  <c r="P282" i="14" s="1"/>
  <c r="L282" i="14" s="1"/>
  <c r="Z273" i="18"/>
  <c r="K259" i="24"/>
  <c r="I259" i="24" s="1"/>
  <c r="G259" i="24" s="1"/>
  <c r="H259" i="15" s="1"/>
  <c r="Z259" i="18"/>
  <c r="Q271" i="14"/>
  <c r="P271" i="14" s="1"/>
  <c r="L271" i="14" s="1"/>
  <c r="K276" i="24"/>
  <c r="I276" i="24" s="1"/>
  <c r="G276" i="24" s="1"/>
  <c r="H276" i="15" s="1"/>
  <c r="K249" i="18"/>
  <c r="J249" i="18"/>
  <c r="J109" i="18"/>
  <c r="K109" i="18"/>
  <c r="J226" i="18"/>
  <c r="K226" i="18"/>
  <c r="J162" i="14"/>
  <c r="J150" i="18"/>
  <c r="K150" i="18"/>
  <c r="Q248" i="8"/>
  <c r="P248" i="8" s="1"/>
  <c r="K75" i="18"/>
  <c r="G285" i="19"/>
  <c r="N285" i="23" s="1"/>
  <c r="Q277" i="8"/>
  <c r="P277" i="8" s="1"/>
  <c r="Q261" i="17"/>
  <c r="P261" i="17" s="1"/>
  <c r="G253" i="19"/>
  <c r="N253" i="23" s="1"/>
  <c r="K77" i="8"/>
  <c r="J77" i="8"/>
  <c r="K260" i="18"/>
  <c r="J260" i="18"/>
  <c r="K212" i="18"/>
  <c r="J212" i="18"/>
  <c r="J148" i="18"/>
  <c r="K148" i="18"/>
  <c r="I37" i="18"/>
  <c r="J37" i="18"/>
  <c r="J17" i="18"/>
  <c r="I17" i="18"/>
  <c r="J59" i="8"/>
  <c r="K59" i="8"/>
  <c r="J242" i="18"/>
  <c r="K242" i="18"/>
  <c r="K38" i="18"/>
  <c r="K196" i="18"/>
  <c r="J196" i="18"/>
  <c r="J140" i="18"/>
  <c r="K140" i="18"/>
  <c r="J84" i="14"/>
  <c r="J6" i="18"/>
  <c r="I6" i="18"/>
  <c r="K241" i="18"/>
  <c r="J241" i="18"/>
  <c r="I78" i="18"/>
  <c r="J78" i="18"/>
  <c r="J44" i="8"/>
  <c r="K44" i="8"/>
  <c r="Q254" i="14"/>
  <c r="P254" i="14" s="1"/>
  <c r="L254" i="14" s="1"/>
  <c r="J100" i="14"/>
  <c r="J222" i="18"/>
  <c r="K222" i="18"/>
  <c r="J186" i="18"/>
  <c r="K186" i="18"/>
  <c r="K62" i="18"/>
  <c r="J279" i="14"/>
  <c r="J179" i="14"/>
  <c r="Q274" i="25"/>
  <c r="P274" i="25" s="1"/>
  <c r="G70" i="19"/>
  <c r="N70" i="23" s="1"/>
  <c r="J47" i="8"/>
  <c r="K47" i="8"/>
  <c r="K234" i="18"/>
  <c r="J234" i="18"/>
  <c r="K136" i="18"/>
  <c r="J136" i="18"/>
  <c r="J77" i="18"/>
  <c r="I77" i="18"/>
  <c r="J273" i="14"/>
  <c r="K205" i="18"/>
  <c r="J205" i="18"/>
  <c r="J133" i="14"/>
  <c r="J101" i="14"/>
  <c r="J38" i="18"/>
  <c r="I38" i="18"/>
  <c r="K33" i="18"/>
  <c r="K25" i="18"/>
  <c r="Q255" i="17"/>
  <c r="P255" i="17" s="1"/>
  <c r="Q247" i="8"/>
  <c r="P247" i="8" s="1"/>
  <c r="R215" i="8"/>
  <c r="P215" i="8" s="1"/>
  <c r="Q278" i="14"/>
  <c r="P278" i="14" s="1"/>
  <c r="K138" i="24"/>
  <c r="I138" i="24" s="1"/>
  <c r="G138" i="24" s="1"/>
  <c r="Q252" i="14"/>
  <c r="P252" i="14" s="1"/>
  <c r="L252" i="14" s="1"/>
  <c r="K182" i="18"/>
  <c r="J182" i="18"/>
  <c r="J69" i="8"/>
  <c r="K69" i="8"/>
  <c r="J199" i="18"/>
  <c r="K199" i="18"/>
  <c r="K55" i="18"/>
  <c r="Q265" i="17"/>
  <c r="P265" i="17" s="1"/>
  <c r="Q265" i="25"/>
  <c r="P265" i="25" s="1"/>
  <c r="Q249" i="8"/>
  <c r="P249" i="8" s="1"/>
  <c r="K78" i="8"/>
  <c r="J78" i="8"/>
  <c r="I49" i="18"/>
  <c r="J49" i="18"/>
  <c r="J89" i="18"/>
  <c r="K89" i="18"/>
  <c r="J250" i="14"/>
  <c r="J136" i="14"/>
  <c r="I73" i="18"/>
  <c r="J73" i="18"/>
  <c r="J165" i="14"/>
  <c r="J85" i="14"/>
  <c r="K52" i="8"/>
  <c r="J52" i="8"/>
  <c r="J270" i="18"/>
  <c r="K270" i="18"/>
  <c r="J226" i="14"/>
  <c r="J190" i="14"/>
  <c r="J181" i="14"/>
  <c r="J7" i="18"/>
  <c r="I7" i="18"/>
  <c r="J199" i="14"/>
  <c r="J83" i="14"/>
  <c r="K67" i="14"/>
  <c r="J82" i="8"/>
  <c r="K82" i="8"/>
  <c r="K46" i="8"/>
  <c r="J46" i="8"/>
  <c r="K10" i="8"/>
  <c r="J10" i="8"/>
  <c r="J147" i="14"/>
  <c r="J248" i="14"/>
  <c r="J132" i="14"/>
  <c r="J92" i="18"/>
  <c r="K92" i="18"/>
  <c r="K76" i="14"/>
  <c r="J41" i="14"/>
  <c r="Q270" i="25"/>
  <c r="P270" i="25" s="1"/>
  <c r="J266" i="14"/>
  <c r="Q268" i="17"/>
  <c r="P268" i="17" s="1"/>
  <c r="G260" i="19"/>
  <c r="N260" i="23" s="1"/>
  <c r="K159" i="18"/>
  <c r="J159" i="18"/>
  <c r="K224" i="14"/>
  <c r="J180" i="14"/>
  <c r="K156" i="14"/>
  <c r="K277" i="14"/>
  <c r="J245" i="14"/>
  <c r="J213" i="18"/>
  <c r="K213" i="18"/>
  <c r="J50" i="18"/>
  <c r="I50" i="18"/>
  <c r="I42" i="18"/>
  <c r="J42" i="18"/>
  <c r="G275" i="19"/>
  <c r="N275" i="23" s="1"/>
  <c r="Q267" i="25"/>
  <c r="P267" i="25" s="1"/>
  <c r="G179" i="19"/>
  <c r="N179" i="23" s="1"/>
  <c r="Q270" i="14"/>
  <c r="P270" i="14" s="1"/>
  <c r="L270" i="14" s="1"/>
  <c r="J206" i="14"/>
  <c r="J194" i="18"/>
  <c r="K194" i="18"/>
  <c r="K190" i="14"/>
  <c r="K181" i="14"/>
  <c r="J86" i="14"/>
  <c r="I23" i="18"/>
  <c r="J23" i="18"/>
  <c r="J271" i="14"/>
  <c r="J267" i="18"/>
  <c r="K267" i="18"/>
  <c r="J115" i="14"/>
  <c r="K111" i="18"/>
  <c r="J111" i="18"/>
  <c r="J99" i="14"/>
  <c r="K83" i="14"/>
  <c r="J52" i="14"/>
  <c r="K27" i="14"/>
  <c r="K19" i="14"/>
  <c r="G285" i="17"/>
  <c r="AJ285" i="17" s="1"/>
  <c r="K66" i="8"/>
  <c r="J66" i="8"/>
  <c r="J30" i="8"/>
  <c r="K30" i="8"/>
  <c r="K58" i="14"/>
  <c r="I31" i="18"/>
  <c r="J31" i="18"/>
  <c r="Q284" i="8"/>
  <c r="P284" i="8" s="1"/>
  <c r="J37" i="8"/>
  <c r="K37" i="8"/>
  <c r="K147" i="14"/>
  <c r="K248" i="14"/>
  <c r="K132" i="14"/>
  <c r="J128" i="18"/>
  <c r="K128" i="18"/>
  <c r="K64" i="14"/>
  <c r="G262" i="19"/>
  <c r="N262" i="23" s="1"/>
  <c r="Q262" i="25"/>
  <c r="P262" i="25" s="1"/>
  <c r="J274" i="18"/>
  <c r="K274" i="18"/>
  <c r="K266" i="14"/>
  <c r="Q268" i="8"/>
  <c r="P268" i="8" s="1"/>
  <c r="Q260" i="17"/>
  <c r="P260" i="17" s="1"/>
  <c r="G252" i="19"/>
  <c r="N252" i="23" s="1"/>
  <c r="J195" i="14"/>
  <c r="J191" i="18"/>
  <c r="K191" i="18"/>
  <c r="J240" i="14"/>
  <c r="J84" i="18"/>
  <c r="K84" i="18"/>
  <c r="J281" i="14"/>
  <c r="J265" i="14"/>
  <c r="K229" i="14"/>
  <c r="J197" i="18"/>
  <c r="K197" i="18"/>
  <c r="J125" i="14"/>
  <c r="J173" i="14"/>
  <c r="J93" i="18"/>
  <c r="K93" i="18"/>
  <c r="K37" i="18"/>
  <c r="K21" i="14"/>
  <c r="J18" i="18"/>
  <c r="I18" i="18"/>
  <c r="Q275" i="17"/>
  <c r="P275" i="17" s="1"/>
  <c r="Q275" i="25"/>
  <c r="P275" i="25" s="1"/>
  <c r="G251" i="19"/>
  <c r="N251" i="23" s="1"/>
  <c r="G243" i="19"/>
  <c r="N243" i="23" s="1"/>
  <c r="R211" i="8"/>
  <c r="P211" i="8" s="1"/>
  <c r="K40" i="8"/>
  <c r="J40" i="8"/>
  <c r="Q262" i="14"/>
  <c r="P262" i="14" s="1"/>
  <c r="Z247" i="18"/>
  <c r="Z284" i="18"/>
  <c r="K271" i="24"/>
  <c r="I271" i="24" s="1"/>
  <c r="G271" i="24" s="1"/>
  <c r="H271" i="15" s="1"/>
  <c r="Z250" i="18"/>
  <c r="Q256" i="14"/>
  <c r="P256" i="14" s="1"/>
  <c r="L256" i="14" s="1"/>
  <c r="K175" i="14"/>
  <c r="J208" i="14"/>
  <c r="J262" i="14"/>
  <c r="K230" i="18"/>
  <c r="J230" i="18"/>
  <c r="J210" i="18"/>
  <c r="K210" i="18"/>
  <c r="K206" i="14"/>
  <c r="J166" i="14"/>
  <c r="J150" i="14"/>
  <c r="J138" i="14"/>
  <c r="J114" i="14"/>
  <c r="J94" i="18"/>
  <c r="K94" i="18"/>
  <c r="K86" i="14"/>
  <c r="I67" i="18"/>
  <c r="J67" i="18"/>
  <c r="K271" i="14"/>
  <c r="J223" i="14"/>
  <c r="J219" i="18"/>
  <c r="K219" i="18"/>
  <c r="J143" i="14"/>
  <c r="K127" i="18"/>
  <c r="J127" i="18"/>
  <c r="K115" i="14"/>
  <c r="K99" i="14"/>
  <c r="J76" i="14"/>
  <c r="K43" i="14"/>
  <c r="J282" i="18"/>
  <c r="K282" i="18"/>
  <c r="K278" i="14"/>
  <c r="J146" i="14"/>
  <c r="J79" i="18"/>
  <c r="I79" i="18"/>
  <c r="J43" i="14"/>
  <c r="R100" i="8"/>
  <c r="P100" i="8" s="1"/>
  <c r="J235" i="14"/>
  <c r="J272" i="14"/>
  <c r="K268" i="18"/>
  <c r="J268" i="18"/>
  <c r="J176" i="14"/>
  <c r="K168" i="18"/>
  <c r="J168" i="18"/>
  <c r="J104" i="14"/>
  <c r="K40" i="14"/>
  <c r="J88" i="14"/>
  <c r="K16" i="14"/>
  <c r="K8" i="14"/>
  <c r="Q262" i="8"/>
  <c r="P262" i="8" s="1"/>
  <c r="Q254" i="17"/>
  <c r="P254" i="17" s="1"/>
  <c r="G254" i="19"/>
  <c r="N254" i="23" s="1"/>
  <c r="Q254" i="25"/>
  <c r="P254" i="25" s="1"/>
  <c r="J55" i="8"/>
  <c r="K55" i="8"/>
  <c r="I63" i="18"/>
  <c r="J63" i="18"/>
  <c r="Q260" i="8"/>
  <c r="P260" i="8" s="1"/>
  <c r="Q252" i="17"/>
  <c r="P252" i="17" s="1"/>
  <c r="Q252" i="25"/>
  <c r="P252" i="25" s="1"/>
  <c r="J251" i="14"/>
  <c r="K227" i="18"/>
  <c r="J227" i="18"/>
  <c r="K195" i="14"/>
  <c r="K240" i="14"/>
  <c r="J204" i="14"/>
  <c r="J96" i="14"/>
  <c r="K68" i="18"/>
  <c r="K281" i="14"/>
  <c r="K265" i="14"/>
  <c r="J249" i="14"/>
  <c r="J233" i="14"/>
  <c r="K201" i="14"/>
  <c r="J177" i="18"/>
  <c r="K177" i="18"/>
  <c r="J141" i="14"/>
  <c r="K137" i="18"/>
  <c r="J137" i="18"/>
  <c r="K125" i="14"/>
  <c r="J109" i="14"/>
  <c r="K173" i="14"/>
  <c r="K81" i="18"/>
  <c r="K73" i="18"/>
  <c r="J151" i="14"/>
  <c r="K45" i="14"/>
  <c r="J34" i="18"/>
  <c r="I34" i="18"/>
  <c r="K29" i="14"/>
  <c r="J26" i="18"/>
  <c r="I26" i="18"/>
  <c r="I10" i="18"/>
  <c r="J10" i="18"/>
  <c r="Q283" i="17"/>
  <c r="P283" i="17" s="1"/>
  <c r="Q283" i="25"/>
  <c r="P283" i="25" s="1"/>
  <c r="Q275" i="8"/>
  <c r="P275" i="8" s="1"/>
  <c r="G259" i="19"/>
  <c r="N259" i="23" s="1"/>
  <c r="Q251" i="17"/>
  <c r="P251" i="17" s="1"/>
  <c r="Q251" i="25"/>
  <c r="P251" i="25" s="1"/>
  <c r="Q243" i="17"/>
  <c r="P243" i="17" s="1"/>
  <c r="Q243" i="25"/>
  <c r="P243" i="25" s="1"/>
  <c r="K12" i="8"/>
  <c r="J12" i="8"/>
  <c r="Q285" i="14"/>
  <c r="P285" i="14" s="1"/>
  <c r="L285" i="14" s="1"/>
  <c r="K282" i="24"/>
  <c r="I282" i="24" s="1"/>
  <c r="G282" i="24" s="1"/>
  <c r="H282" i="15" s="1"/>
  <c r="Z262" i="18"/>
  <c r="Q273" i="14"/>
  <c r="P273" i="14" s="1"/>
  <c r="L273" i="14" s="1"/>
  <c r="Z249" i="18"/>
  <c r="Q259" i="14"/>
  <c r="P259" i="14" s="1"/>
  <c r="L259" i="14" s="1"/>
  <c r="K245" i="24"/>
  <c r="I245" i="24" s="1"/>
  <c r="G245" i="24" s="1"/>
  <c r="H245" i="15" s="1"/>
  <c r="Q272" i="14"/>
  <c r="P272" i="14" s="1"/>
  <c r="L272" i="14" s="1"/>
  <c r="Z280" i="18"/>
  <c r="Z256" i="18"/>
  <c r="K208" i="14"/>
  <c r="J184" i="14"/>
  <c r="J281" i="18"/>
  <c r="K281" i="18"/>
  <c r="J233" i="18"/>
  <c r="K233" i="18"/>
  <c r="K262" i="18"/>
  <c r="J262" i="18"/>
  <c r="J222" i="14"/>
  <c r="J202" i="14"/>
  <c r="K186" i="14"/>
  <c r="J192" i="18"/>
  <c r="K192" i="18"/>
  <c r="J110" i="14"/>
  <c r="K62" i="14"/>
  <c r="I19" i="18"/>
  <c r="J19" i="18"/>
  <c r="Q248" i="17"/>
  <c r="P248" i="17" s="1"/>
  <c r="Q248" i="25"/>
  <c r="P248" i="25" s="1"/>
  <c r="K57" i="8"/>
  <c r="J57" i="8"/>
  <c r="J267" i="14"/>
  <c r="J127" i="14"/>
  <c r="J123" i="18"/>
  <c r="K123" i="18"/>
  <c r="J111" i="14"/>
  <c r="J72" i="18"/>
  <c r="I72" i="18"/>
  <c r="J64" i="18"/>
  <c r="I64" i="18"/>
  <c r="K59" i="18"/>
  <c r="K43" i="18"/>
  <c r="K35" i="14"/>
  <c r="J24" i="18"/>
  <c r="I24" i="18"/>
  <c r="Q285" i="8"/>
  <c r="P285" i="8" s="1"/>
  <c r="Q269" i="17"/>
  <c r="P269" i="17" s="1"/>
  <c r="Q269" i="25"/>
  <c r="P269" i="25" s="1"/>
  <c r="G261" i="19"/>
  <c r="N261" i="23" s="1"/>
  <c r="Q253" i="8"/>
  <c r="P253" i="8" s="1"/>
  <c r="J50" i="8"/>
  <c r="K50" i="8"/>
  <c r="K34" i="8"/>
  <c r="J34" i="8"/>
  <c r="K14" i="8"/>
  <c r="J14" i="8"/>
  <c r="J134" i="14"/>
  <c r="J79" i="14"/>
  <c r="J231" i="14"/>
  <c r="J268" i="14"/>
  <c r="J168" i="14"/>
  <c r="K128" i="14"/>
  <c r="I69" i="18"/>
  <c r="J69" i="18"/>
  <c r="J157" i="14"/>
  <c r="I61" i="18"/>
  <c r="J61" i="18"/>
  <c r="J13" i="14"/>
  <c r="J75" i="8"/>
  <c r="K75" i="8"/>
  <c r="K7" i="8"/>
  <c r="J7" i="8"/>
  <c r="K258" i="14"/>
  <c r="J234" i="14"/>
  <c r="J59" i="18"/>
  <c r="I59" i="18"/>
  <c r="J65" i="8"/>
  <c r="K65" i="8"/>
  <c r="J263" i="14"/>
  <c r="J259" i="18"/>
  <c r="K259" i="18"/>
  <c r="J227" i="14"/>
  <c r="J215" i="18"/>
  <c r="K215" i="18"/>
  <c r="K159" i="14"/>
  <c r="K139" i="18"/>
  <c r="J139" i="18"/>
  <c r="J264" i="18"/>
  <c r="K264" i="18"/>
  <c r="K236" i="14"/>
  <c r="K232" i="18"/>
  <c r="J232" i="18"/>
  <c r="J172" i="14"/>
  <c r="K164" i="18"/>
  <c r="J164" i="18"/>
  <c r="K80" i="18"/>
  <c r="J273" i="18"/>
  <c r="K273" i="18"/>
  <c r="J245" i="18"/>
  <c r="K245" i="18"/>
  <c r="J229" i="18"/>
  <c r="K229" i="18"/>
  <c r="J177" i="14"/>
  <c r="K153" i="14"/>
  <c r="J137" i="14"/>
  <c r="J133" i="18"/>
  <c r="K133" i="18"/>
  <c r="J105" i="14"/>
  <c r="K101" i="18"/>
  <c r="J101" i="18"/>
  <c r="K173" i="18"/>
  <c r="J173" i="18"/>
  <c r="I62" i="18"/>
  <c r="J62" i="18"/>
  <c r="K41" i="18"/>
  <c r="K25" i="14"/>
  <c r="G143" i="19"/>
  <c r="N143" i="23" s="1"/>
  <c r="K80" i="8"/>
  <c r="J80" i="8"/>
  <c r="K60" i="8"/>
  <c r="J60" i="8"/>
  <c r="J24" i="8"/>
  <c r="K24" i="8"/>
  <c r="J16" i="8"/>
  <c r="K16" i="8"/>
  <c r="Z264" i="18"/>
  <c r="K104" i="24"/>
  <c r="I104" i="24" s="1"/>
  <c r="G104" i="24" s="1"/>
  <c r="H104" i="15" s="1"/>
  <c r="K263" i="24"/>
  <c r="I263" i="24" s="1"/>
  <c r="G263" i="24" s="1"/>
  <c r="H263" i="15" s="1"/>
  <c r="J255" i="14"/>
  <c r="J240" i="18"/>
  <c r="K240" i="18"/>
  <c r="J160" i="14"/>
  <c r="K189" i="14"/>
  <c r="J145" i="14"/>
  <c r="K36" i="8"/>
  <c r="J36" i="8"/>
  <c r="J238" i="14"/>
  <c r="J218" i="14"/>
  <c r="J202" i="18"/>
  <c r="K202" i="18"/>
  <c r="J182" i="14"/>
  <c r="J162" i="18"/>
  <c r="K162" i="18"/>
  <c r="J181" i="18"/>
  <c r="K181" i="18"/>
  <c r="J98" i="14"/>
  <c r="J41" i="8"/>
  <c r="K41" i="8"/>
  <c r="J283" i="14"/>
  <c r="J275" i="18"/>
  <c r="K275" i="18"/>
  <c r="K243" i="14"/>
  <c r="K207" i="18"/>
  <c r="J207" i="18"/>
  <c r="J167" i="14"/>
  <c r="K123" i="14"/>
  <c r="K79" i="14"/>
  <c r="K71" i="14"/>
  <c r="J56" i="14"/>
  <c r="J32" i="14"/>
  <c r="K7" i="14"/>
  <c r="G25" i="19"/>
  <c r="N25" i="23" s="1"/>
  <c r="K214" i="18"/>
  <c r="J214" i="18"/>
  <c r="K170" i="14"/>
  <c r="I71" i="18"/>
  <c r="J71" i="18"/>
  <c r="J155" i="18"/>
  <c r="K155" i="18"/>
  <c r="K131" i="14"/>
  <c r="K256" i="18"/>
  <c r="J256" i="18"/>
  <c r="J212" i="14"/>
  <c r="K188" i="18"/>
  <c r="J188" i="18"/>
  <c r="K148" i="14"/>
  <c r="J144" i="18"/>
  <c r="K144" i="18"/>
  <c r="J116" i="14"/>
  <c r="J157" i="18"/>
  <c r="K157" i="18"/>
  <c r="K52" i="18"/>
  <c r="K44" i="18"/>
  <c r="K89" i="14"/>
  <c r="J88" i="18"/>
  <c r="K88" i="18"/>
  <c r="J87" i="14"/>
  <c r="I9" i="18"/>
  <c r="J9" i="18"/>
  <c r="Q266" i="17"/>
  <c r="P266" i="17" s="1"/>
  <c r="G266" i="19"/>
  <c r="N266" i="23" s="1"/>
  <c r="Q266" i="25"/>
  <c r="P266" i="25" s="1"/>
  <c r="Q258" i="8"/>
  <c r="P258" i="8" s="1"/>
  <c r="K63" i="8"/>
  <c r="J63" i="8"/>
  <c r="G18" i="19"/>
  <c r="N18" i="23" s="1"/>
  <c r="J142" i="14"/>
  <c r="J27" i="18"/>
  <c r="I27" i="18"/>
  <c r="Q264" i="8"/>
  <c r="P264" i="8" s="1"/>
  <c r="Q256" i="17"/>
  <c r="P256" i="17" s="1"/>
  <c r="Q256" i="25"/>
  <c r="P256" i="25" s="1"/>
  <c r="Q244" i="8"/>
  <c r="P244" i="8" s="1"/>
  <c r="K13" i="8"/>
  <c r="J13" i="8"/>
  <c r="K259" i="14"/>
  <c r="K215" i="14"/>
  <c r="K183" i="14"/>
  <c r="J139" i="14"/>
  <c r="J252" i="18"/>
  <c r="K252" i="18"/>
  <c r="K232" i="14"/>
  <c r="J196" i="14"/>
  <c r="K184" i="18"/>
  <c r="J184" i="18"/>
  <c r="J140" i="14"/>
  <c r="K112" i="14"/>
  <c r="K80" i="14"/>
  <c r="K285" i="14"/>
  <c r="K269" i="14"/>
  <c r="K253" i="14"/>
  <c r="K237" i="14"/>
  <c r="J225" i="14"/>
  <c r="J221" i="18"/>
  <c r="K221" i="18"/>
  <c r="K193" i="14"/>
  <c r="K169" i="14"/>
  <c r="J149" i="14"/>
  <c r="J117" i="14"/>
  <c r="J62" i="14"/>
  <c r="K57" i="14"/>
  <c r="J46" i="18"/>
  <c r="I46" i="18"/>
  <c r="J30" i="18"/>
  <c r="I30" i="18"/>
  <c r="Q279" i="17"/>
  <c r="P279" i="17" s="1"/>
  <c r="Q279" i="25"/>
  <c r="P279" i="25" s="1"/>
  <c r="Q271" i="8"/>
  <c r="P271" i="8" s="1"/>
  <c r="G255" i="19"/>
  <c r="N255" i="23" s="1"/>
  <c r="Q247" i="17"/>
  <c r="P247" i="17" s="1"/>
  <c r="Q247" i="25"/>
  <c r="P247" i="25" s="1"/>
  <c r="G191" i="19"/>
  <c r="N191" i="23" s="1"/>
  <c r="G95" i="19"/>
  <c r="N95" i="23" s="1"/>
  <c r="Z266" i="18"/>
  <c r="Q261" i="14"/>
  <c r="P261" i="14" s="1"/>
  <c r="L261" i="14" s="1"/>
  <c r="K278" i="24"/>
  <c r="I278" i="24" s="1"/>
  <c r="G278" i="24" s="1"/>
  <c r="H278" i="15" s="1"/>
  <c r="Z251" i="18"/>
  <c r="K244" i="24"/>
  <c r="I244" i="24" s="1"/>
  <c r="G244" i="24" s="1"/>
  <c r="H244" i="15" s="1"/>
  <c r="Z244" i="18"/>
  <c r="Z265" i="18"/>
  <c r="Z260" i="18"/>
  <c r="K252" i="24"/>
  <c r="I252" i="24" s="1"/>
  <c r="G252" i="24" s="1"/>
  <c r="H252" i="15" s="1"/>
  <c r="J252" i="15" s="1"/>
  <c r="Q279" i="14"/>
  <c r="P279" i="14" s="1"/>
  <c r="L279" i="14" s="1"/>
  <c r="J270" i="14"/>
  <c r="J210" i="14"/>
  <c r="K198" i="18"/>
  <c r="J198" i="18"/>
  <c r="J178" i="14"/>
  <c r="J94" i="14"/>
  <c r="Q280" i="8"/>
  <c r="P280" i="8" s="1"/>
  <c r="G196" i="19"/>
  <c r="N196" i="23" s="1"/>
  <c r="G116" i="19"/>
  <c r="N116" i="23" s="1"/>
  <c r="G104" i="19"/>
  <c r="N104" i="23" s="1"/>
  <c r="J271" i="18"/>
  <c r="K271" i="18"/>
  <c r="K239" i="14"/>
  <c r="J163" i="14"/>
  <c r="J103" i="14"/>
  <c r="J174" i="14"/>
  <c r="J91" i="14"/>
  <c r="J68" i="18"/>
  <c r="I68" i="18"/>
  <c r="I44" i="18"/>
  <c r="J44" i="18"/>
  <c r="J12" i="18"/>
  <c r="I12" i="18"/>
  <c r="Q273" i="17"/>
  <c r="P273" i="17" s="1"/>
  <c r="Q273" i="25"/>
  <c r="P273" i="25" s="1"/>
  <c r="G265" i="19"/>
  <c r="N265" i="23" s="1"/>
  <c r="Q257" i="8"/>
  <c r="P257" i="8" s="1"/>
  <c r="G169" i="19"/>
  <c r="N169" i="23" s="1"/>
  <c r="J42" i="8"/>
  <c r="K42" i="8"/>
  <c r="J6" i="8"/>
  <c r="K6" i="8"/>
  <c r="J170" i="18"/>
  <c r="K170" i="18"/>
  <c r="K154" i="14"/>
  <c r="J47" i="14"/>
  <c r="J155" i="14"/>
  <c r="K147" i="18"/>
  <c r="J147" i="18"/>
  <c r="J280" i="14"/>
  <c r="K272" i="18"/>
  <c r="J272" i="18"/>
  <c r="J188" i="14"/>
  <c r="J176" i="18"/>
  <c r="K176" i="18"/>
  <c r="J132" i="18"/>
  <c r="K132" i="18"/>
  <c r="K108" i="14"/>
  <c r="J41" i="18"/>
  <c r="I41" i="18"/>
  <c r="K28" i="14"/>
  <c r="K51" i="8"/>
  <c r="J51" i="8"/>
  <c r="K274" i="14"/>
  <c r="J130" i="14"/>
  <c r="K42" i="14"/>
  <c r="J81" i="8"/>
  <c r="K81" i="8"/>
  <c r="J171" i="18"/>
  <c r="K171" i="18"/>
  <c r="K284" i="18"/>
  <c r="J284" i="18"/>
  <c r="K204" i="18"/>
  <c r="J204" i="18"/>
  <c r="J156" i="18"/>
  <c r="K156" i="18"/>
  <c r="J269" i="18"/>
  <c r="K269" i="18"/>
  <c r="J221" i="14"/>
  <c r="K217" i="18"/>
  <c r="J217" i="18"/>
  <c r="J54" i="14"/>
  <c r="J14" i="14"/>
  <c r="K8" i="8"/>
  <c r="J8" i="8"/>
  <c r="K243" i="24"/>
  <c r="I243" i="24" s="1"/>
  <c r="G243" i="24" s="1"/>
  <c r="H243" i="15" s="1"/>
  <c r="Z253" i="18"/>
  <c r="Q248" i="14"/>
  <c r="P248" i="14" s="1"/>
  <c r="L248" i="14" s="1"/>
  <c r="P154" i="25" l="1"/>
  <c r="P197" i="25"/>
  <c r="P39" i="25"/>
  <c r="H39" i="25" s="1"/>
  <c r="P233" i="25"/>
  <c r="P54" i="25"/>
  <c r="P61" i="25"/>
  <c r="P108" i="25"/>
  <c r="P188" i="25"/>
  <c r="P203" i="25"/>
  <c r="P160" i="25"/>
  <c r="P148" i="25"/>
  <c r="H148" i="25" s="1"/>
  <c r="P25" i="25"/>
  <c r="H25" i="25" s="1"/>
  <c r="P177" i="25"/>
  <c r="P141" i="25"/>
  <c r="P21" i="25"/>
  <c r="I21" i="25" s="1"/>
  <c r="P36" i="25"/>
  <c r="P238" i="25"/>
  <c r="P102" i="17"/>
  <c r="P88" i="17"/>
  <c r="I88" i="17" s="1"/>
  <c r="P127" i="17"/>
  <c r="P135" i="17"/>
  <c r="H135" i="17" s="1"/>
  <c r="P44" i="17"/>
  <c r="K285" i="23"/>
  <c r="P36" i="17"/>
  <c r="P110" i="17"/>
  <c r="I110" i="17" s="1"/>
  <c r="P141" i="17"/>
  <c r="H141" i="17" s="1"/>
  <c r="P21" i="17"/>
  <c r="H21" i="17" s="1"/>
  <c r="P42" i="17"/>
  <c r="P50" i="17"/>
  <c r="H50" i="17" s="1"/>
  <c r="P197" i="17"/>
  <c r="H197" i="17" s="1"/>
  <c r="P7" i="17"/>
  <c r="I7" i="17" s="1"/>
  <c r="P67" i="17"/>
  <c r="P234" i="17"/>
  <c r="I234" i="17" s="1"/>
  <c r="P166" i="17"/>
  <c r="H166" i="17" s="1"/>
  <c r="P69" i="17"/>
  <c r="I69" i="17" s="1"/>
  <c r="P178" i="17"/>
  <c r="P108" i="17"/>
  <c r="H108" i="17" s="1"/>
  <c r="P148" i="17"/>
  <c r="H148" i="17" s="1"/>
  <c r="P211" i="17"/>
  <c r="H211" i="17" s="1"/>
  <c r="P238" i="17"/>
  <c r="I238" i="17" s="1"/>
  <c r="P62" i="25"/>
  <c r="I62" i="25" s="1"/>
  <c r="P56" i="17"/>
  <c r="I56" i="17" s="1"/>
  <c r="P217" i="17"/>
  <c r="I217" i="17" s="1"/>
  <c r="P220" i="17"/>
  <c r="I220" i="17" s="1"/>
  <c r="K169" i="24"/>
  <c r="I169" i="24" s="1"/>
  <c r="G169" i="24" s="1"/>
  <c r="H169" i="15" s="1"/>
  <c r="K10" i="24"/>
  <c r="I10" i="24" s="1"/>
  <c r="G10" i="24" s="1"/>
  <c r="H10" i="15" s="1"/>
  <c r="P79" i="25"/>
  <c r="I79" i="25" s="1"/>
  <c r="P235" i="25"/>
  <c r="H235" i="25" s="1"/>
  <c r="P236" i="17"/>
  <c r="I236" i="17" s="1"/>
  <c r="P37" i="25"/>
  <c r="I37" i="25" s="1"/>
  <c r="K126" i="24"/>
  <c r="I126" i="24" s="1"/>
  <c r="G126" i="24" s="1"/>
  <c r="H126" i="15" s="1"/>
  <c r="J126" i="15" s="1"/>
  <c r="K84" i="24"/>
  <c r="I84" i="24" s="1"/>
  <c r="G84" i="24" s="1"/>
  <c r="H84" i="15" s="1"/>
  <c r="P225" i="25"/>
  <c r="I225" i="25" s="1"/>
  <c r="K109" i="24"/>
  <c r="I109" i="24" s="1"/>
  <c r="G109" i="24" s="1"/>
  <c r="H109" i="15" s="1"/>
  <c r="K54" i="24"/>
  <c r="I54" i="24" s="1"/>
  <c r="G54" i="24" s="1"/>
  <c r="H54" i="15" s="1"/>
  <c r="K142" i="24"/>
  <c r="I142" i="24" s="1"/>
  <c r="G142" i="24" s="1"/>
  <c r="H142" i="15" s="1"/>
  <c r="K146" i="24"/>
  <c r="I146" i="24" s="1"/>
  <c r="G146" i="24" s="1"/>
  <c r="H146" i="15" s="1"/>
  <c r="K78" i="24"/>
  <c r="I78" i="24" s="1"/>
  <c r="G78" i="24" s="1"/>
  <c r="H78" i="15" s="1"/>
  <c r="K120" i="24"/>
  <c r="I120" i="24" s="1"/>
  <c r="G120" i="24" s="1"/>
  <c r="H120" i="15" s="1"/>
  <c r="K89" i="24"/>
  <c r="I89" i="24" s="1"/>
  <c r="G89" i="24" s="1"/>
  <c r="K239" i="24"/>
  <c r="I239" i="24" s="1"/>
  <c r="G239" i="24" s="1"/>
  <c r="H239" i="15" s="1"/>
  <c r="P231" i="25"/>
  <c r="H231" i="25" s="1"/>
  <c r="P221" i="25"/>
  <c r="I221" i="25" s="1"/>
  <c r="K41" i="24"/>
  <c r="I41" i="24" s="1"/>
  <c r="G41" i="24" s="1"/>
  <c r="H41" i="15" s="1"/>
  <c r="K151" i="24"/>
  <c r="I151" i="24" s="1"/>
  <c r="G151" i="24" s="1"/>
  <c r="K230" i="24"/>
  <c r="I230" i="24" s="1"/>
  <c r="G230" i="24" s="1"/>
  <c r="H230" i="15" s="1"/>
  <c r="K207" i="24"/>
  <c r="I207" i="24" s="1"/>
  <c r="G207" i="24" s="1"/>
  <c r="H207" i="15" s="1"/>
  <c r="K23" i="24"/>
  <c r="I23" i="24" s="1"/>
  <c r="G23" i="24" s="1"/>
  <c r="H23" i="15" s="1"/>
  <c r="K6" i="24"/>
  <c r="I6" i="24" s="1"/>
  <c r="G6" i="24" s="1"/>
  <c r="H6" i="15" s="1"/>
  <c r="P72" i="25"/>
  <c r="I72" i="25" s="1"/>
  <c r="P35" i="17"/>
  <c r="I35" i="17" s="1"/>
  <c r="P61" i="17"/>
  <c r="I61" i="17" s="1"/>
  <c r="P213" i="17"/>
  <c r="I213" i="17" s="1"/>
  <c r="K137" i="24"/>
  <c r="I137" i="24" s="1"/>
  <c r="G137" i="24" s="1"/>
  <c r="H137" i="15" s="1"/>
  <c r="K50" i="24"/>
  <c r="I50" i="24" s="1"/>
  <c r="G50" i="24" s="1"/>
  <c r="H50" i="15" s="1"/>
  <c r="K81" i="24"/>
  <c r="I81" i="24" s="1"/>
  <c r="G81" i="24" s="1"/>
  <c r="H81" i="15" s="1"/>
  <c r="K58" i="24"/>
  <c r="I58" i="24" s="1"/>
  <c r="G58" i="24" s="1"/>
  <c r="H58" i="15" s="1"/>
  <c r="K118" i="24"/>
  <c r="I118" i="24" s="1"/>
  <c r="G118" i="24" s="1"/>
  <c r="H118" i="15" s="1"/>
  <c r="K14" i="24"/>
  <c r="I14" i="24" s="1"/>
  <c r="G14" i="24" s="1"/>
  <c r="H14" i="15" s="1"/>
  <c r="K117" i="24"/>
  <c r="I117" i="24" s="1"/>
  <c r="G117" i="24" s="1"/>
  <c r="H117" i="15" s="1"/>
  <c r="K223" i="24"/>
  <c r="I223" i="24" s="1"/>
  <c r="G223" i="24" s="1"/>
  <c r="H223" i="15" s="1"/>
  <c r="K156" i="24"/>
  <c r="I156" i="24" s="1"/>
  <c r="G156" i="24" s="1"/>
  <c r="H156" i="15" s="1"/>
  <c r="K147" i="24"/>
  <c r="I147" i="24" s="1"/>
  <c r="G147" i="24" s="1"/>
  <c r="H147" i="15" s="1"/>
  <c r="K19" i="24"/>
  <c r="I19" i="24" s="1"/>
  <c r="G19" i="24" s="1"/>
  <c r="H19" i="15" s="1"/>
  <c r="K139" i="24"/>
  <c r="I139" i="24" s="1"/>
  <c r="G139" i="24" s="1"/>
  <c r="H139" i="15" s="1"/>
  <c r="J139" i="15" s="1"/>
  <c r="P219" i="17"/>
  <c r="H219" i="17" s="1"/>
  <c r="K57" i="24"/>
  <c r="I57" i="24" s="1"/>
  <c r="G57" i="24" s="1"/>
  <c r="H151" i="15" s="1"/>
  <c r="K217" i="24"/>
  <c r="I217" i="24" s="1"/>
  <c r="G217" i="24" s="1"/>
  <c r="H217" i="15" s="1"/>
  <c r="P212" i="17"/>
  <c r="I212" i="17" s="1"/>
  <c r="P215" i="17"/>
  <c r="I215" i="17" s="1"/>
  <c r="P242" i="25"/>
  <c r="I242" i="25" s="1"/>
  <c r="K105" i="24"/>
  <c r="I105" i="24" s="1"/>
  <c r="G105" i="24" s="1"/>
  <c r="H105" i="15" s="1"/>
  <c r="K122" i="24"/>
  <c r="I122" i="24" s="1"/>
  <c r="G122" i="24" s="1"/>
  <c r="H122" i="15" s="1"/>
  <c r="K132" i="24"/>
  <c r="I132" i="24" s="1"/>
  <c r="G132" i="24" s="1"/>
  <c r="H132" i="15" s="1"/>
  <c r="K240" i="24"/>
  <c r="I240" i="24" s="1"/>
  <c r="G240" i="24" s="1"/>
  <c r="H240" i="15" s="1"/>
  <c r="P165" i="25"/>
  <c r="I165" i="25" s="1"/>
  <c r="P228" i="17"/>
  <c r="I228" i="17" s="1"/>
  <c r="K166" i="24"/>
  <c r="I166" i="24" s="1"/>
  <c r="G166" i="24" s="1"/>
  <c r="H166" i="15" s="1"/>
  <c r="K123" i="24"/>
  <c r="I123" i="24" s="1"/>
  <c r="G123" i="24" s="1"/>
  <c r="H123" i="15" s="1"/>
  <c r="K204" i="24"/>
  <c r="I204" i="24" s="1"/>
  <c r="G204" i="24" s="1"/>
  <c r="H204" i="15" s="1"/>
  <c r="K212" i="24"/>
  <c r="I212" i="24" s="1"/>
  <c r="G212" i="24" s="1"/>
  <c r="H212" i="15" s="1"/>
  <c r="K68" i="24"/>
  <c r="I68" i="24" s="1"/>
  <c r="G68" i="24" s="1"/>
  <c r="H68" i="15" s="1"/>
  <c r="K180" i="24"/>
  <c r="I180" i="24" s="1"/>
  <c r="G180" i="24" s="1"/>
  <c r="H180" i="15" s="1"/>
  <c r="P220" i="25"/>
  <c r="H220" i="25" s="1"/>
  <c r="P28" i="25"/>
  <c r="I28" i="25" s="1"/>
  <c r="K233" i="24"/>
  <c r="I233" i="24" s="1"/>
  <c r="G233" i="24" s="1"/>
  <c r="H233" i="15" s="1"/>
  <c r="K99" i="24"/>
  <c r="I99" i="24" s="1"/>
  <c r="G99" i="24" s="1"/>
  <c r="H174" i="15" s="1"/>
  <c r="K183" i="24"/>
  <c r="I183" i="24" s="1"/>
  <c r="G183" i="24" s="1"/>
  <c r="H183" i="15" s="1"/>
  <c r="P79" i="17"/>
  <c r="I79" i="17" s="1"/>
  <c r="P235" i="17"/>
  <c r="H235" i="17" s="1"/>
  <c r="P240" i="17"/>
  <c r="I240" i="17" s="1"/>
  <c r="P230" i="25"/>
  <c r="I230" i="25" s="1"/>
  <c r="K25" i="24"/>
  <c r="I25" i="24" s="1"/>
  <c r="G25" i="24" s="1"/>
  <c r="H25" i="15" s="1"/>
  <c r="K208" i="24"/>
  <c r="I208" i="24" s="1"/>
  <c r="G208" i="24" s="1"/>
  <c r="H208" i="15" s="1"/>
  <c r="K119" i="24"/>
  <c r="I119" i="24" s="1"/>
  <c r="G119" i="24" s="1"/>
  <c r="H119" i="15" s="1"/>
  <c r="K51" i="24"/>
  <c r="I51" i="24" s="1"/>
  <c r="G51" i="24" s="1"/>
  <c r="H51" i="15" s="1"/>
  <c r="P225" i="17"/>
  <c r="H225" i="17" s="1"/>
  <c r="K9" i="24"/>
  <c r="I9" i="24" s="1"/>
  <c r="G9" i="24" s="1"/>
  <c r="H9" i="15" s="1"/>
  <c r="K205" i="24"/>
  <c r="I205" i="24" s="1"/>
  <c r="G205" i="24" s="1"/>
  <c r="H205" i="15" s="1"/>
  <c r="K94" i="24"/>
  <c r="I94" i="24" s="1"/>
  <c r="G94" i="24" s="1"/>
  <c r="H94" i="15" s="1"/>
  <c r="K83" i="24"/>
  <c r="I83" i="24" s="1"/>
  <c r="G83" i="24" s="1"/>
  <c r="H83" i="15" s="1"/>
  <c r="K162" i="24"/>
  <c r="I162" i="24" s="1"/>
  <c r="G162" i="24" s="1"/>
  <c r="H162" i="15" s="1"/>
  <c r="K18" i="24"/>
  <c r="I18" i="24" s="1"/>
  <c r="G18" i="24" s="1"/>
  <c r="H18" i="15" s="1"/>
  <c r="J18" i="15" s="1"/>
  <c r="K163" i="24"/>
  <c r="I163" i="24" s="1"/>
  <c r="G163" i="24" s="1"/>
  <c r="H163" i="15" s="1"/>
  <c r="K231" i="24"/>
  <c r="I231" i="24" s="1"/>
  <c r="G231" i="24" s="1"/>
  <c r="H231" i="15" s="1"/>
  <c r="K80" i="24"/>
  <c r="I80" i="24" s="1"/>
  <c r="G80" i="24" s="1"/>
  <c r="H80" i="15" s="1"/>
  <c r="P231" i="17"/>
  <c r="H231" i="17" s="1"/>
  <c r="P226" i="25"/>
  <c r="I226" i="25" s="1"/>
  <c r="P224" i="25"/>
  <c r="H224" i="25" s="1"/>
  <c r="K112" i="24"/>
  <c r="I112" i="24" s="1"/>
  <c r="G112" i="24" s="1"/>
  <c r="H112" i="15" s="1"/>
  <c r="K153" i="24"/>
  <c r="I153" i="24" s="1"/>
  <c r="G153" i="24" s="1"/>
  <c r="H153" i="15" s="1"/>
  <c r="K34" i="24"/>
  <c r="I34" i="24" s="1"/>
  <c r="G34" i="24" s="1"/>
  <c r="H34" i="15" s="1"/>
  <c r="K63" i="24"/>
  <c r="I63" i="24" s="1"/>
  <c r="G63" i="24" s="1"/>
  <c r="H63" i="15" s="1"/>
  <c r="K228" i="24"/>
  <c r="I228" i="24" s="1"/>
  <c r="G228" i="24" s="1"/>
  <c r="H228" i="15" s="1"/>
  <c r="K187" i="24"/>
  <c r="I187" i="24" s="1"/>
  <c r="G187" i="24" s="1"/>
  <c r="H187" i="15" s="1"/>
  <c r="P233" i="17"/>
  <c r="I233" i="17" s="1"/>
  <c r="P159" i="25"/>
  <c r="H159" i="25" s="1"/>
  <c r="P216" i="25"/>
  <c r="H216" i="25" s="1"/>
  <c r="K182" i="24"/>
  <c r="I182" i="24" s="1"/>
  <c r="G182" i="24" s="1"/>
  <c r="H182" i="15" s="1"/>
  <c r="K108" i="24"/>
  <c r="I108" i="24" s="1"/>
  <c r="G108" i="24" s="1"/>
  <c r="H108" i="15" s="1"/>
  <c r="K113" i="24"/>
  <c r="I113" i="24" s="1"/>
  <c r="G113" i="24" s="1"/>
  <c r="H113" i="15" s="1"/>
  <c r="K181" i="24"/>
  <c r="I181" i="24" s="1"/>
  <c r="G181" i="24" s="1"/>
  <c r="K124" i="24"/>
  <c r="I124" i="24" s="1"/>
  <c r="G124" i="24" s="1"/>
  <c r="H124" i="15" s="1"/>
  <c r="J124" i="15" s="1"/>
  <c r="K172" i="24"/>
  <c r="I172" i="24" s="1"/>
  <c r="G172" i="24" s="1"/>
  <c r="H172" i="15" s="1"/>
  <c r="K111" i="24"/>
  <c r="I111" i="24" s="1"/>
  <c r="G111" i="24" s="1"/>
  <c r="H111" i="15" s="1"/>
  <c r="K101" i="24"/>
  <c r="I101" i="24" s="1"/>
  <c r="G101" i="24" s="1"/>
  <c r="H101" i="15" s="1"/>
  <c r="K226" i="24"/>
  <c r="I226" i="24" s="1"/>
  <c r="G226" i="24" s="1"/>
  <c r="H226" i="15" s="1"/>
  <c r="K102" i="24"/>
  <c r="I102" i="24" s="1"/>
  <c r="G102" i="24" s="1"/>
  <c r="H102" i="15" s="1"/>
  <c r="K96" i="24"/>
  <c r="I96" i="24" s="1"/>
  <c r="G96" i="24" s="1"/>
  <c r="H96" i="15" s="1"/>
  <c r="K74" i="24"/>
  <c r="I74" i="24" s="1"/>
  <c r="G74" i="24" s="1"/>
  <c r="H74" i="15" s="1"/>
  <c r="K103" i="24"/>
  <c r="I103" i="24" s="1"/>
  <c r="G103" i="24" s="1"/>
  <c r="H103" i="15" s="1"/>
  <c r="K95" i="24"/>
  <c r="I95" i="24" s="1"/>
  <c r="G95" i="24" s="1"/>
  <c r="H95" i="15" s="1"/>
  <c r="K168" i="24"/>
  <c r="I168" i="24" s="1"/>
  <c r="G168" i="24" s="1"/>
  <c r="H168" i="15" s="1"/>
  <c r="P219" i="25"/>
  <c r="K214" i="24"/>
  <c r="I214" i="24" s="1"/>
  <c r="G214" i="24" s="1"/>
  <c r="H214" i="15" s="1"/>
  <c r="K235" i="24"/>
  <c r="I235" i="24" s="1"/>
  <c r="G235" i="24" s="1"/>
  <c r="H235" i="15" s="1"/>
  <c r="K128" i="24"/>
  <c r="I128" i="24" s="1"/>
  <c r="G128" i="24" s="1"/>
  <c r="H128" i="15" s="1"/>
  <c r="K238" i="24"/>
  <c r="I238" i="24" s="1"/>
  <c r="G238" i="24" s="1"/>
  <c r="H238" i="15" s="1"/>
  <c r="P212" i="25"/>
  <c r="I212" i="25" s="1"/>
  <c r="P242" i="17"/>
  <c r="H242" i="17" s="1"/>
  <c r="K129" i="24"/>
  <c r="I129" i="24" s="1"/>
  <c r="G129" i="24" s="1"/>
  <c r="H129" i="15" s="1"/>
  <c r="J129" i="15" s="1"/>
  <c r="K26" i="24"/>
  <c r="I26" i="24" s="1"/>
  <c r="G26" i="24" s="1"/>
  <c r="H26" i="15" s="1"/>
  <c r="K27" i="24"/>
  <c r="I27" i="24" s="1"/>
  <c r="G27" i="24" s="1"/>
  <c r="H27" i="15" s="1"/>
  <c r="K157" i="24"/>
  <c r="I157" i="24" s="1"/>
  <c r="G157" i="24" s="1"/>
  <c r="P228" i="25"/>
  <c r="H228" i="25" s="1"/>
  <c r="K136" i="24"/>
  <c r="I136" i="24" s="1"/>
  <c r="G136" i="24" s="1"/>
  <c r="H136" i="15" s="1"/>
  <c r="L36" i="24"/>
  <c r="K36" i="24" s="1"/>
  <c r="I36" i="24" s="1"/>
  <c r="G36" i="24" s="1"/>
  <c r="H36" i="15" s="1"/>
  <c r="K59" i="24"/>
  <c r="I59" i="24" s="1"/>
  <c r="G59" i="24" s="1"/>
  <c r="H59" i="15" s="1"/>
  <c r="P19" i="25"/>
  <c r="P22" i="17"/>
  <c r="P130" i="25"/>
  <c r="P40" i="25"/>
  <c r="P69" i="25"/>
  <c r="I69" i="25" s="1"/>
  <c r="P125" i="17"/>
  <c r="P161" i="17"/>
  <c r="P201" i="25"/>
  <c r="H201" i="25" s="1"/>
  <c r="P217" i="25"/>
  <c r="I217" i="25" s="1"/>
  <c r="L35" i="24"/>
  <c r="K35" i="24" s="1"/>
  <c r="I35" i="24" s="1"/>
  <c r="G35" i="24" s="1"/>
  <c r="H35" i="15" s="1"/>
  <c r="K107" i="24"/>
  <c r="I107" i="24" s="1"/>
  <c r="G107" i="24" s="1"/>
  <c r="H107" i="15" s="1"/>
  <c r="K197" i="24"/>
  <c r="I197" i="24" s="1"/>
  <c r="G197" i="24" s="1"/>
  <c r="H197" i="15" s="1"/>
  <c r="P55" i="25"/>
  <c r="P75" i="17"/>
  <c r="P207" i="17"/>
  <c r="P239" i="17"/>
  <c r="H239" i="17" s="1"/>
  <c r="P218" i="17"/>
  <c r="I218" i="17" s="1"/>
  <c r="P28" i="17"/>
  <c r="P25" i="17"/>
  <c r="P81" i="25"/>
  <c r="P15" i="17"/>
  <c r="K65" i="24"/>
  <c r="I65" i="24" s="1"/>
  <c r="G65" i="24" s="1"/>
  <c r="H65" i="15" s="1"/>
  <c r="K209" i="24"/>
  <c r="I209" i="24" s="1"/>
  <c r="G209" i="24" s="1"/>
  <c r="H209" i="15" s="1"/>
  <c r="K224" i="24"/>
  <c r="I224" i="24" s="1"/>
  <c r="G224" i="24" s="1"/>
  <c r="H224" i="15" s="1"/>
  <c r="K86" i="24"/>
  <c r="I86" i="24" s="1"/>
  <c r="G86" i="24" s="1"/>
  <c r="H86" i="15" s="1"/>
  <c r="K200" i="24"/>
  <c r="I200" i="24" s="1"/>
  <c r="G200" i="24" s="1"/>
  <c r="H200" i="15" s="1"/>
  <c r="K55" i="24"/>
  <c r="I55" i="24" s="1"/>
  <c r="G55" i="24" s="1"/>
  <c r="H55" i="15" s="1"/>
  <c r="K64" i="24"/>
  <c r="I64" i="24" s="1"/>
  <c r="G64" i="24" s="1"/>
  <c r="H64" i="15" s="1"/>
  <c r="K196" i="24"/>
  <c r="I196" i="24" s="1"/>
  <c r="G196" i="24" s="1"/>
  <c r="H196" i="15" s="1"/>
  <c r="P51" i="25"/>
  <c r="P71" i="17"/>
  <c r="P12" i="17"/>
  <c r="P41" i="25"/>
  <c r="P121" i="17"/>
  <c r="P149" i="17"/>
  <c r="P229" i="25"/>
  <c r="I229" i="25" s="1"/>
  <c r="P124" i="17"/>
  <c r="I124" i="17" s="1"/>
  <c r="K33" i="24"/>
  <c r="I33" i="24" s="1"/>
  <c r="G33" i="24" s="1"/>
  <c r="H33" i="15" s="1"/>
  <c r="K145" i="24"/>
  <c r="I145" i="24" s="1"/>
  <c r="G145" i="24" s="1"/>
  <c r="H145" i="15" s="1"/>
  <c r="K42" i="24"/>
  <c r="I42" i="24" s="1"/>
  <c r="G42" i="24" s="1"/>
  <c r="H42" i="15" s="1"/>
  <c r="K100" i="24"/>
  <c r="I100" i="24" s="1"/>
  <c r="G100" i="24" s="1"/>
  <c r="H100" i="15" s="1"/>
  <c r="K211" i="24"/>
  <c r="I211" i="24" s="1"/>
  <c r="G211" i="24" s="1"/>
  <c r="H211" i="15" s="1"/>
  <c r="K149" i="24"/>
  <c r="I149" i="24" s="1"/>
  <c r="G149" i="24" s="1"/>
  <c r="H149" i="15" s="1"/>
  <c r="K194" i="24"/>
  <c r="I194" i="24" s="1"/>
  <c r="G194" i="24" s="1"/>
  <c r="H194" i="15" s="1"/>
  <c r="K70" i="24"/>
  <c r="I70" i="24" s="1"/>
  <c r="G70" i="24" s="1"/>
  <c r="H70" i="15" s="1"/>
  <c r="L32" i="24"/>
  <c r="K32" i="24" s="1"/>
  <c r="I32" i="24" s="1"/>
  <c r="G32" i="24" s="1"/>
  <c r="H32" i="15" s="1"/>
  <c r="K216" i="24"/>
  <c r="I216" i="24" s="1"/>
  <c r="G216" i="24" s="1"/>
  <c r="H216" i="15" s="1"/>
  <c r="P214" i="25"/>
  <c r="I214" i="25" s="1"/>
  <c r="P230" i="17"/>
  <c r="I230" i="17" s="1"/>
  <c r="P236" i="25"/>
  <c r="H236" i="25" s="1"/>
  <c r="P74" i="17"/>
  <c r="I74" i="17" s="1"/>
  <c r="P122" i="17"/>
  <c r="P138" i="17"/>
  <c r="P33" i="17"/>
  <c r="P153" i="25"/>
  <c r="H153" i="25" s="1"/>
  <c r="P193" i="17"/>
  <c r="P116" i="17"/>
  <c r="H116" i="17" s="1"/>
  <c r="P152" i="25"/>
  <c r="P232" i="25"/>
  <c r="I232" i="25" s="1"/>
  <c r="P38" i="25"/>
  <c r="I38" i="25" s="1"/>
  <c r="P146" i="17"/>
  <c r="P226" i="17"/>
  <c r="I226" i="17" s="1"/>
  <c r="P224" i="17"/>
  <c r="H224" i="17" s="1"/>
  <c r="P97" i="25"/>
  <c r="K190" i="24"/>
  <c r="I190" i="24" s="1"/>
  <c r="G190" i="24" s="1"/>
  <c r="H190" i="15" s="1"/>
  <c r="K170" i="24"/>
  <c r="I170" i="24" s="1"/>
  <c r="G170" i="24" s="1"/>
  <c r="H170" i="15" s="1"/>
  <c r="P119" i="17"/>
  <c r="P34" i="25"/>
  <c r="I34" i="25" s="1"/>
  <c r="P110" i="25"/>
  <c r="P126" i="17"/>
  <c r="H126" i="17" s="1"/>
  <c r="P129" i="25"/>
  <c r="P107" i="25"/>
  <c r="I107" i="25" s="1"/>
  <c r="P131" i="17"/>
  <c r="K160" i="24"/>
  <c r="I160" i="24" s="1"/>
  <c r="G160" i="24" s="1"/>
  <c r="H160" i="15" s="1"/>
  <c r="K219" i="24"/>
  <c r="I219" i="24" s="1"/>
  <c r="G219" i="24" s="1"/>
  <c r="H219" i="15" s="1"/>
  <c r="K150" i="24"/>
  <c r="I150" i="24" s="1"/>
  <c r="G150" i="24" s="1"/>
  <c r="H150" i="15" s="1"/>
  <c r="K199" i="24"/>
  <c r="I199" i="24" s="1"/>
  <c r="G199" i="24" s="1"/>
  <c r="H199" i="15" s="1"/>
  <c r="K203" i="24"/>
  <c r="I203" i="24" s="1"/>
  <c r="G203" i="24" s="1"/>
  <c r="H203" i="15" s="1"/>
  <c r="K236" i="24"/>
  <c r="I236" i="24" s="1"/>
  <c r="G236" i="24" s="1"/>
  <c r="H236" i="15" s="1"/>
  <c r="P195" i="25"/>
  <c r="I195" i="25" s="1"/>
  <c r="P227" i="25"/>
  <c r="I227" i="25" s="1"/>
  <c r="P85" i="25"/>
  <c r="I85" i="25" s="1"/>
  <c r="P145" i="17"/>
  <c r="P185" i="17"/>
  <c r="I185" i="17" s="1"/>
  <c r="P144" i="17"/>
  <c r="K234" i="24"/>
  <c r="I234" i="24" s="1"/>
  <c r="G234" i="24" s="1"/>
  <c r="H234" i="15" s="1"/>
  <c r="K22" i="24"/>
  <c r="I22" i="24" s="1"/>
  <c r="G22" i="24" s="1"/>
  <c r="H22" i="15" s="1"/>
  <c r="L43" i="24"/>
  <c r="K43" i="24" s="1"/>
  <c r="I43" i="24" s="1"/>
  <c r="G43" i="24" s="1"/>
  <c r="H43" i="15" s="1"/>
  <c r="K131" i="24"/>
  <c r="I131" i="24" s="1"/>
  <c r="G131" i="24" s="1"/>
  <c r="H131" i="15" s="1"/>
  <c r="P223" i="25"/>
  <c r="H223" i="25" s="1"/>
  <c r="P120" i="25"/>
  <c r="P70" i="25"/>
  <c r="I70" i="25" s="1"/>
  <c r="P186" i="17"/>
  <c r="K174" i="24"/>
  <c r="I174" i="24" s="1"/>
  <c r="G174" i="24" s="1"/>
  <c r="K173" i="24"/>
  <c r="I173" i="24" s="1"/>
  <c r="G173" i="24" s="1"/>
  <c r="K90" i="24"/>
  <c r="I90" i="24" s="1"/>
  <c r="G90" i="24" s="1"/>
  <c r="P80" i="25"/>
  <c r="P170" i="17"/>
  <c r="I170" i="17" s="1"/>
  <c r="P213" i="25"/>
  <c r="I213" i="25" s="1"/>
  <c r="P216" i="17"/>
  <c r="I216" i="17" s="1"/>
  <c r="P27" i="25"/>
  <c r="I27" i="25" s="1"/>
  <c r="P59" i="25"/>
  <c r="I59" i="25" s="1"/>
  <c r="P32" i="25"/>
  <c r="I32" i="25" s="1"/>
  <c r="P158" i="25"/>
  <c r="P181" i="17"/>
  <c r="P182" i="17"/>
  <c r="P164" i="17"/>
  <c r="P53" i="25"/>
  <c r="P106" i="17"/>
  <c r="I106" i="17" s="1"/>
  <c r="P101" i="25"/>
  <c r="P241" i="17"/>
  <c r="H241" i="17" s="1"/>
  <c r="K29" i="24"/>
  <c r="I29" i="24" s="1"/>
  <c r="G29" i="24" s="1"/>
  <c r="H29" i="15" s="1"/>
  <c r="K125" i="24"/>
  <c r="I125" i="24" s="1"/>
  <c r="G125" i="24" s="1"/>
  <c r="H125" i="15" s="1"/>
  <c r="J125" i="15" s="1"/>
  <c r="L38" i="24"/>
  <c r="K38" i="24" s="1"/>
  <c r="I38" i="24" s="1"/>
  <c r="G38" i="24" s="1"/>
  <c r="H38" i="15" s="1"/>
  <c r="K192" i="24"/>
  <c r="I192" i="24" s="1"/>
  <c r="G192" i="24" s="1"/>
  <c r="K188" i="24"/>
  <c r="I188" i="24" s="1"/>
  <c r="G188" i="24" s="1"/>
  <c r="H188" i="15" s="1"/>
  <c r="K60" i="24"/>
  <c r="I60" i="24" s="1"/>
  <c r="G60" i="24" s="1"/>
  <c r="H60" i="15" s="1"/>
  <c r="P11" i="17"/>
  <c r="I11" i="17" s="1"/>
  <c r="P55" i="17"/>
  <c r="P167" i="25"/>
  <c r="H167" i="25" s="1"/>
  <c r="P183" i="17"/>
  <c r="P199" i="17"/>
  <c r="H199" i="17" s="1"/>
  <c r="P210" i="25"/>
  <c r="P45" i="25"/>
  <c r="H45" i="25" s="1"/>
  <c r="P135" i="25"/>
  <c r="P151" i="25"/>
  <c r="I151" i="25" s="1"/>
  <c r="P205" i="25"/>
  <c r="P237" i="17"/>
  <c r="I237" i="17" s="1"/>
  <c r="K201" i="24"/>
  <c r="I201" i="24" s="1"/>
  <c r="G201" i="24" s="1"/>
  <c r="H201" i="15" s="1"/>
  <c r="P147" i="25"/>
  <c r="P211" i="25"/>
  <c r="I211" i="25" s="1"/>
  <c r="P8" i="17"/>
  <c r="P190" i="25"/>
  <c r="I190" i="25" s="1"/>
  <c r="P206" i="17"/>
  <c r="P208" i="25"/>
  <c r="I208" i="25" s="1"/>
  <c r="P93" i="25"/>
  <c r="P60" i="25"/>
  <c r="I60" i="25" s="1"/>
  <c r="P90" i="17"/>
  <c r="I90" i="17" s="1"/>
  <c r="P150" i="17"/>
  <c r="I150" i="17" s="1"/>
  <c r="P140" i="17"/>
  <c r="I140" i="17" s="1"/>
  <c r="P22" i="25"/>
  <c r="H22" i="25" s="1"/>
  <c r="P125" i="25"/>
  <c r="P104" i="25"/>
  <c r="I104" i="25" s="1"/>
  <c r="P191" i="25"/>
  <c r="P154" i="17"/>
  <c r="H154" i="17" s="1"/>
  <c r="P128" i="17"/>
  <c r="I128" i="17" s="1"/>
  <c r="P15" i="25"/>
  <c r="P143" i="17"/>
  <c r="I143" i="17" s="1"/>
  <c r="P66" i="25"/>
  <c r="I66" i="25" s="1"/>
  <c r="P124" i="25"/>
  <c r="P168" i="17"/>
  <c r="P155" i="17"/>
  <c r="I155" i="17" s="1"/>
  <c r="P187" i="17"/>
  <c r="I187" i="17" s="1"/>
  <c r="P203" i="17"/>
  <c r="P180" i="17"/>
  <c r="I180" i="17" s="1"/>
  <c r="P30" i="17"/>
  <c r="P100" i="17"/>
  <c r="H100" i="17" s="1"/>
  <c r="P37" i="17"/>
  <c r="P87" i="25"/>
  <c r="I87" i="25" s="1"/>
  <c r="P48" i="25"/>
  <c r="H48" i="25" s="1"/>
  <c r="P6" i="25"/>
  <c r="H6" i="25" s="1"/>
  <c r="P193" i="25"/>
  <c r="I193" i="25" s="1"/>
  <c r="P52" i="25"/>
  <c r="I52" i="25" s="1"/>
  <c r="P194" i="25"/>
  <c r="I194" i="25" s="1"/>
  <c r="P9" i="17"/>
  <c r="I9" i="17" s="1"/>
  <c r="L79" i="24"/>
  <c r="K79" i="24" s="1"/>
  <c r="I79" i="24" s="1"/>
  <c r="G79" i="24" s="1"/>
  <c r="H79" i="15" s="1"/>
  <c r="J79" i="15" s="1"/>
  <c r="P50" i="25"/>
  <c r="I50" i="25" s="1"/>
  <c r="P126" i="25"/>
  <c r="P77" i="17"/>
  <c r="I77" i="17" s="1"/>
  <c r="P113" i="17"/>
  <c r="P204" i="17"/>
  <c r="H204" i="17" s="1"/>
  <c r="P23" i="17"/>
  <c r="I23" i="17" s="1"/>
  <c r="P179" i="17"/>
  <c r="I179" i="17" s="1"/>
  <c r="P74" i="25"/>
  <c r="P114" i="17"/>
  <c r="H114" i="17" s="1"/>
  <c r="P192" i="17"/>
  <c r="I192" i="17" s="1"/>
  <c r="P109" i="25"/>
  <c r="P145" i="25"/>
  <c r="P185" i="25"/>
  <c r="H185" i="25" s="1"/>
  <c r="P196" i="17"/>
  <c r="P172" i="17"/>
  <c r="H172" i="17" s="1"/>
  <c r="P200" i="17"/>
  <c r="P18" i="17"/>
  <c r="H18" i="17" s="1"/>
  <c r="P86" i="17"/>
  <c r="H86" i="17" s="1"/>
  <c r="P202" i="17"/>
  <c r="P173" i="17"/>
  <c r="P64" i="17"/>
  <c r="I64" i="17" s="1"/>
  <c r="P14" i="25"/>
  <c r="P105" i="25"/>
  <c r="I105" i="25" s="1"/>
  <c r="P137" i="25"/>
  <c r="P115" i="17"/>
  <c r="I115" i="17" s="1"/>
  <c r="L165" i="24"/>
  <c r="K165" i="24" s="1"/>
  <c r="I165" i="24" s="1"/>
  <c r="G165" i="24" s="1"/>
  <c r="H165" i="15" s="1"/>
  <c r="L56" i="24"/>
  <c r="K56" i="24" s="1"/>
  <c r="I56" i="24" s="1"/>
  <c r="G56" i="24" s="1"/>
  <c r="H56" i="15" s="1"/>
  <c r="P63" i="17"/>
  <c r="P83" i="25"/>
  <c r="H83" i="25" s="1"/>
  <c r="P99" i="25"/>
  <c r="P171" i="17"/>
  <c r="I171" i="17" s="1"/>
  <c r="P62" i="17"/>
  <c r="P142" i="17"/>
  <c r="I142" i="17" s="1"/>
  <c r="P60" i="17"/>
  <c r="P43" i="17"/>
  <c r="H43" i="17" s="1"/>
  <c r="P169" i="25"/>
  <c r="P95" i="17"/>
  <c r="I95" i="17" s="1"/>
  <c r="P136" i="25"/>
  <c r="I136" i="25" s="1"/>
  <c r="P184" i="17"/>
  <c r="I184" i="17" s="1"/>
  <c r="P64" i="25"/>
  <c r="P123" i="25"/>
  <c r="H123" i="25" s="1"/>
  <c r="P103" i="25"/>
  <c r="P165" i="17"/>
  <c r="I165" i="17" s="1"/>
  <c r="P88" i="25"/>
  <c r="I88" i="25" s="1"/>
  <c r="P89" i="25"/>
  <c r="H89" i="25" s="1"/>
  <c r="K92" i="24"/>
  <c r="I92" i="24" s="1"/>
  <c r="G92" i="24" s="1"/>
  <c r="H92" i="15" s="1"/>
  <c r="K134" i="24"/>
  <c r="I134" i="24" s="1"/>
  <c r="G134" i="24" s="1"/>
  <c r="H134" i="15" s="1"/>
  <c r="K178" i="24"/>
  <c r="I178" i="24" s="1"/>
  <c r="G178" i="24" s="1"/>
  <c r="H178" i="15" s="1"/>
  <c r="K115" i="24"/>
  <c r="I115" i="24" s="1"/>
  <c r="G115" i="24" s="1"/>
  <c r="H115" i="15" s="1"/>
  <c r="K88" i="24"/>
  <c r="I88" i="24" s="1"/>
  <c r="G88" i="24" s="1"/>
  <c r="K116" i="24"/>
  <c r="I116" i="24" s="1"/>
  <c r="G116" i="24" s="1"/>
  <c r="H116" i="15" s="1"/>
  <c r="P63" i="25"/>
  <c r="I63" i="25" s="1"/>
  <c r="P91" i="17"/>
  <c r="P222" i="25"/>
  <c r="I222" i="25" s="1"/>
  <c r="P76" i="17"/>
  <c r="H76" i="17" s="1"/>
  <c r="P112" i="17"/>
  <c r="P156" i="17"/>
  <c r="I156" i="17" s="1"/>
  <c r="P10" i="17"/>
  <c r="P140" i="25"/>
  <c r="I140" i="25" s="1"/>
  <c r="P73" i="25"/>
  <c r="P16" i="25"/>
  <c r="K185" i="24"/>
  <c r="I185" i="24" s="1"/>
  <c r="G185" i="24" s="1"/>
  <c r="H185" i="15" s="1"/>
  <c r="K176" i="24"/>
  <c r="I176" i="24" s="1"/>
  <c r="G176" i="24" s="1"/>
  <c r="H176" i="15" s="1"/>
  <c r="L11" i="24"/>
  <c r="K11" i="24" s="1"/>
  <c r="I11" i="24" s="1"/>
  <c r="G11" i="24" s="1"/>
  <c r="H11" i="15" s="1"/>
  <c r="P43" i="25"/>
  <c r="I43" i="25" s="1"/>
  <c r="P42" i="25"/>
  <c r="I42" i="25" s="1"/>
  <c r="P130" i="17"/>
  <c r="I130" i="17" s="1"/>
  <c r="P13" i="25"/>
  <c r="P13" i="17"/>
  <c r="H13" i="17" s="1"/>
  <c r="P49" i="17"/>
  <c r="I49" i="17" s="1"/>
  <c r="P161" i="25"/>
  <c r="K93" i="24"/>
  <c r="I93" i="24" s="1"/>
  <c r="G93" i="24" s="1"/>
  <c r="H93" i="15" s="1"/>
  <c r="K218" i="24"/>
  <c r="I218" i="24" s="1"/>
  <c r="G218" i="24" s="1"/>
  <c r="H218" i="15" s="1"/>
  <c r="K67" i="24"/>
  <c r="I67" i="24" s="1"/>
  <c r="G67" i="24" s="1"/>
  <c r="H67" i="15" s="1"/>
  <c r="K191" i="24"/>
  <c r="I191" i="24" s="1"/>
  <c r="G191" i="24" s="1"/>
  <c r="H191" i="15" s="1"/>
  <c r="K193" i="24"/>
  <c r="I193" i="24" s="1"/>
  <c r="G193" i="24" s="1"/>
  <c r="H193" i="15" s="1"/>
  <c r="P39" i="17"/>
  <c r="P207" i="25"/>
  <c r="P239" i="25"/>
  <c r="I239" i="25" s="1"/>
  <c r="P52" i="17"/>
  <c r="P218" i="25"/>
  <c r="I218" i="25" s="1"/>
  <c r="P128" i="25"/>
  <c r="I128" i="25" s="1"/>
  <c r="P176" i="17"/>
  <c r="P65" i="25"/>
  <c r="I65" i="25" s="1"/>
  <c r="P81" i="17"/>
  <c r="K161" i="24"/>
  <c r="I161" i="24" s="1"/>
  <c r="G161" i="24" s="1"/>
  <c r="H161" i="15" s="1"/>
  <c r="K215" i="24"/>
  <c r="I215" i="24" s="1"/>
  <c r="G215" i="24" s="1"/>
  <c r="H215" i="15" s="1"/>
  <c r="K135" i="24"/>
  <c r="I135" i="24" s="1"/>
  <c r="G135" i="24" s="1"/>
  <c r="H135" i="15" s="1"/>
  <c r="L28" i="24"/>
  <c r="K28" i="24" s="1"/>
  <c r="I28" i="24" s="1"/>
  <c r="G28" i="24" s="1"/>
  <c r="H28" i="15" s="1"/>
  <c r="K82" i="24"/>
  <c r="I82" i="24" s="1"/>
  <c r="G82" i="24" s="1"/>
  <c r="H82" i="15" s="1"/>
  <c r="P127" i="25"/>
  <c r="I127" i="25" s="1"/>
  <c r="P82" i="17"/>
  <c r="P118" i="17"/>
  <c r="P12" i="25"/>
  <c r="I12" i="25" s="1"/>
  <c r="P44" i="25"/>
  <c r="I44" i="25" s="1"/>
  <c r="P57" i="25"/>
  <c r="I57" i="25" s="1"/>
  <c r="P121" i="25"/>
  <c r="I121" i="25" s="1"/>
  <c r="P149" i="25"/>
  <c r="P177" i="17"/>
  <c r="P229" i="17"/>
  <c r="I229" i="17" s="1"/>
  <c r="K73" i="24"/>
  <c r="I73" i="24" s="1"/>
  <c r="G73" i="24" s="1"/>
  <c r="H73" i="15" s="1"/>
  <c r="K177" i="24"/>
  <c r="I177" i="24" s="1"/>
  <c r="G177" i="24" s="1"/>
  <c r="H177" i="15" s="1"/>
  <c r="K184" i="24"/>
  <c r="I184" i="24" s="1"/>
  <c r="G184" i="24" s="1"/>
  <c r="H184" i="15" s="1"/>
  <c r="K148" i="24"/>
  <c r="I148" i="24" s="1"/>
  <c r="G148" i="24" s="1"/>
  <c r="H148" i="15" s="1"/>
  <c r="L37" i="24"/>
  <c r="K37" i="24" s="1"/>
  <c r="I37" i="24" s="1"/>
  <c r="G37" i="24" s="1"/>
  <c r="H37" i="15" s="1"/>
  <c r="K133" i="24"/>
  <c r="I133" i="24" s="1"/>
  <c r="G133" i="24" s="1"/>
  <c r="H133" i="15" s="1"/>
  <c r="K229" i="24"/>
  <c r="I229" i="24" s="1"/>
  <c r="G229" i="24" s="1"/>
  <c r="H229" i="15" s="1"/>
  <c r="K30" i="24"/>
  <c r="I30" i="24" s="1"/>
  <c r="G30" i="24" s="1"/>
  <c r="H30" i="15" s="1"/>
  <c r="K75" i="24"/>
  <c r="I75" i="24" s="1"/>
  <c r="G75" i="24" s="1"/>
  <c r="H75" i="15" s="1"/>
  <c r="K8" i="24"/>
  <c r="I8" i="24" s="1"/>
  <c r="G8" i="24" s="1"/>
  <c r="H8" i="15" s="1"/>
  <c r="K20" i="24"/>
  <c r="I20" i="24" s="1"/>
  <c r="G20" i="24" s="1"/>
  <c r="H20" i="15" s="1"/>
  <c r="P155" i="25"/>
  <c r="P56" i="25"/>
  <c r="I56" i="25" s="1"/>
  <c r="P132" i="17"/>
  <c r="I132" i="17" s="1"/>
  <c r="P180" i="25"/>
  <c r="P240" i="25"/>
  <c r="I240" i="25" s="1"/>
  <c r="P90" i="25"/>
  <c r="P198" i="25"/>
  <c r="I198" i="25" s="1"/>
  <c r="P214" i="17"/>
  <c r="H214" i="17" s="1"/>
  <c r="P73" i="17"/>
  <c r="P122" i="25"/>
  <c r="P192" i="25"/>
  <c r="P33" i="25"/>
  <c r="I33" i="25" s="1"/>
  <c r="P49" i="25"/>
  <c r="I49" i="25" s="1"/>
  <c r="P133" i="17"/>
  <c r="P116" i="25"/>
  <c r="P152" i="17"/>
  <c r="H152" i="17" s="1"/>
  <c r="P232" i="17"/>
  <c r="I232" i="17" s="1"/>
  <c r="P96" i="17"/>
  <c r="P38" i="17"/>
  <c r="P70" i="17"/>
  <c r="P146" i="25"/>
  <c r="H146" i="25" s="1"/>
  <c r="K71" i="24"/>
  <c r="I71" i="24" s="1"/>
  <c r="G71" i="24" s="1"/>
  <c r="H71" i="15" s="1"/>
  <c r="K7" i="24"/>
  <c r="I7" i="24" s="1"/>
  <c r="G7" i="24" s="1"/>
  <c r="H7" i="15" s="1"/>
  <c r="P7" i="25"/>
  <c r="I7" i="25" s="1"/>
  <c r="P119" i="25"/>
  <c r="P98" i="17"/>
  <c r="I98" i="17" s="1"/>
  <c r="P129" i="17"/>
  <c r="P221" i="17"/>
  <c r="I221" i="17" s="1"/>
  <c r="P59" i="17"/>
  <c r="P107" i="17"/>
  <c r="H107" i="17" s="1"/>
  <c r="P131" i="25"/>
  <c r="K225" i="24"/>
  <c r="I225" i="24" s="1"/>
  <c r="G225" i="24" s="1"/>
  <c r="H225" i="15" s="1"/>
  <c r="K158" i="24"/>
  <c r="I158" i="24" s="1"/>
  <c r="G158" i="24" s="1"/>
  <c r="H181" i="15" s="1"/>
  <c r="K66" i="24"/>
  <c r="I66" i="24" s="1"/>
  <c r="G66" i="24" s="1"/>
  <c r="H66" i="15" s="1"/>
  <c r="K87" i="24"/>
  <c r="I87" i="24" s="1"/>
  <c r="G87" i="24" s="1"/>
  <c r="K210" i="24"/>
  <c r="I210" i="24" s="1"/>
  <c r="G210" i="24" s="1"/>
  <c r="H210" i="15" s="1"/>
  <c r="K130" i="24"/>
  <c r="I130" i="24" s="1"/>
  <c r="G130" i="24" s="1"/>
  <c r="H130" i="15" s="1"/>
  <c r="K175" i="24"/>
  <c r="I175" i="24" s="1"/>
  <c r="G175" i="24" s="1"/>
  <c r="H175" i="15" s="1"/>
  <c r="K48" i="24"/>
  <c r="I48" i="24" s="1"/>
  <c r="G48" i="24" s="1"/>
  <c r="H48" i="15" s="1"/>
  <c r="P163" i="17"/>
  <c r="P195" i="17"/>
  <c r="I195" i="17" s="1"/>
  <c r="P227" i="17"/>
  <c r="H227" i="17" s="1"/>
  <c r="P94" i="17"/>
  <c r="I94" i="17" s="1"/>
  <c r="P114" i="25"/>
  <c r="P85" i="17"/>
  <c r="I85" i="17" s="1"/>
  <c r="P144" i="25"/>
  <c r="L61" i="24"/>
  <c r="K61" i="24" s="1"/>
  <c r="I61" i="24" s="1"/>
  <c r="G61" i="24" s="1"/>
  <c r="H61" i="15" s="1"/>
  <c r="K237" i="24"/>
  <c r="I237" i="24" s="1"/>
  <c r="G237" i="24" s="1"/>
  <c r="H237" i="15" s="1"/>
  <c r="K114" i="24"/>
  <c r="I114" i="24" s="1"/>
  <c r="G114" i="24" s="1"/>
  <c r="H114" i="15" s="1"/>
  <c r="K167" i="24"/>
  <c r="I167" i="24" s="1"/>
  <c r="G167" i="24" s="1"/>
  <c r="H167" i="15" s="1"/>
  <c r="K220" i="24"/>
  <c r="I220" i="24" s="1"/>
  <c r="G220" i="24" s="1"/>
  <c r="H220" i="15" s="1"/>
  <c r="L12" i="24"/>
  <c r="K12" i="24" s="1"/>
  <c r="I12" i="24" s="1"/>
  <c r="G12" i="24" s="1"/>
  <c r="H12" i="15" s="1"/>
  <c r="K40" i="24"/>
  <c r="I40" i="24" s="1"/>
  <c r="G40" i="24" s="1"/>
  <c r="H40" i="15" s="1"/>
  <c r="P223" i="17"/>
  <c r="I223" i="17" s="1"/>
  <c r="P54" i="17"/>
  <c r="P86" i="25"/>
  <c r="I86" i="25" s="1"/>
  <c r="P186" i="25"/>
  <c r="P234" i="25"/>
  <c r="H234" i="25" s="1"/>
  <c r="P45" i="17"/>
  <c r="I45" i="17" s="1"/>
  <c r="P173" i="25"/>
  <c r="L21" i="24"/>
  <c r="K21" i="24" s="1"/>
  <c r="I21" i="24" s="1"/>
  <c r="G21" i="24" s="1"/>
  <c r="H21" i="15" s="1"/>
  <c r="K143" i="24"/>
  <c r="I143" i="24" s="1"/>
  <c r="G143" i="24" s="1"/>
  <c r="H143" i="15" s="1"/>
  <c r="K222" i="24"/>
  <c r="I222" i="24" s="1"/>
  <c r="G222" i="24" s="1"/>
  <c r="H222" i="15" s="1"/>
  <c r="K140" i="24"/>
  <c r="I140" i="24" s="1"/>
  <c r="G140" i="24" s="1"/>
  <c r="H140" i="15" s="1"/>
  <c r="P134" i="17"/>
  <c r="P170" i="25"/>
  <c r="P27" i="17"/>
  <c r="P139" i="17"/>
  <c r="P32" i="17"/>
  <c r="P68" i="17"/>
  <c r="I68" i="17" s="1"/>
  <c r="P182" i="25"/>
  <c r="P164" i="25"/>
  <c r="H164" i="25" s="1"/>
  <c r="P106" i="25"/>
  <c r="P101" i="17"/>
  <c r="P209" i="17"/>
  <c r="P241" i="25"/>
  <c r="I241" i="25" s="1"/>
  <c r="K45" i="24"/>
  <c r="I45" i="24" s="1"/>
  <c r="G45" i="24" s="1"/>
  <c r="H45" i="15" s="1"/>
  <c r="K141" i="24"/>
  <c r="I141" i="24" s="1"/>
  <c r="G141" i="24" s="1"/>
  <c r="H141" i="15" s="1"/>
  <c r="J141" i="15" s="1"/>
  <c r="K13" i="24"/>
  <c r="I13" i="24" s="1"/>
  <c r="G13" i="24" s="1"/>
  <c r="H13" i="15" s="1"/>
  <c r="K202" i="24"/>
  <c r="I202" i="24" s="1"/>
  <c r="G202" i="24" s="1"/>
  <c r="H202" i="15" s="1"/>
  <c r="K106" i="24"/>
  <c r="I106" i="24" s="1"/>
  <c r="G106" i="24" s="1"/>
  <c r="H106" i="15" s="1"/>
  <c r="L159" i="24"/>
  <c r="K159" i="24" s="1"/>
  <c r="I159" i="24" s="1"/>
  <c r="G159" i="24" s="1"/>
  <c r="H159" i="15" s="1"/>
  <c r="J159" i="15" s="1"/>
  <c r="K144" i="24"/>
  <c r="I144" i="24" s="1"/>
  <c r="G144" i="24" s="1"/>
  <c r="H144" i="15" s="1"/>
  <c r="K52" i="24"/>
  <c r="I52" i="24" s="1"/>
  <c r="G52" i="24" s="1"/>
  <c r="H52" i="15" s="1"/>
  <c r="P11" i="25"/>
  <c r="H11" i="25" s="1"/>
  <c r="P183" i="25"/>
  <c r="H183" i="25" s="1"/>
  <c r="P199" i="25"/>
  <c r="P184" i="25"/>
  <c r="H184" i="25" s="1"/>
  <c r="P210" i="17"/>
  <c r="P160" i="17"/>
  <c r="I160" i="17" s="1"/>
  <c r="P162" i="17"/>
  <c r="P41" i="17"/>
  <c r="I41" i="17" s="1"/>
  <c r="P151" i="17"/>
  <c r="P189" i="17"/>
  <c r="H189" i="17" s="1"/>
  <c r="P237" i="25"/>
  <c r="I237" i="25" s="1"/>
  <c r="K76" i="24"/>
  <c r="I76" i="24" s="1"/>
  <c r="G76" i="24" s="1"/>
  <c r="H76" i="15" s="1"/>
  <c r="K154" i="24"/>
  <c r="I154" i="24" s="1"/>
  <c r="G154" i="24" s="1"/>
  <c r="H154" i="15" s="1"/>
  <c r="J154" i="15" s="1"/>
  <c r="P147" i="17"/>
  <c r="I147" i="17" s="1"/>
  <c r="K232" i="24"/>
  <c r="I232" i="24" s="1"/>
  <c r="G232" i="24" s="1"/>
  <c r="H232" i="15" s="1"/>
  <c r="K53" i="24"/>
  <c r="I53" i="24" s="1"/>
  <c r="G53" i="24" s="1"/>
  <c r="H53" i="15" s="1"/>
  <c r="K213" i="24"/>
  <c r="I213" i="24" s="1"/>
  <c r="G213" i="24" s="1"/>
  <c r="H213" i="15" s="1"/>
  <c r="P8" i="25"/>
  <c r="P68" i="25"/>
  <c r="I68" i="25" s="1"/>
  <c r="P46" i="17"/>
  <c r="P158" i="17"/>
  <c r="I158" i="17" s="1"/>
  <c r="P190" i="17"/>
  <c r="P206" i="25"/>
  <c r="I206" i="25" s="1"/>
  <c r="P93" i="17"/>
  <c r="P48" i="17"/>
  <c r="H48" i="17" s="1"/>
  <c r="P112" i="25"/>
  <c r="P188" i="17"/>
  <c r="I188" i="17" s="1"/>
  <c r="P10" i="25"/>
  <c r="P78" i="17"/>
  <c r="I78" i="17" s="1"/>
  <c r="P150" i="25"/>
  <c r="P84" i="17"/>
  <c r="I84" i="17" s="1"/>
  <c r="P201" i="17"/>
  <c r="P104" i="17"/>
  <c r="I104" i="17" s="1"/>
  <c r="P191" i="17"/>
  <c r="P176" i="25"/>
  <c r="P143" i="25"/>
  <c r="P82" i="25"/>
  <c r="P118" i="25"/>
  <c r="P168" i="25"/>
  <c r="H168" i="25" s="1"/>
  <c r="P187" i="25"/>
  <c r="P132" i="25"/>
  <c r="P30" i="25"/>
  <c r="P46" i="25"/>
  <c r="P100" i="25"/>
  <c r="P87" i="17"/>
  <c r="I87" i="17" s="1"/>
  <c r="P76" i="25"/>
  <c r="L121" i="24"/>
  <c r="K121" i="24" s="1"/>
  <c r="I121" i="24" s="1"/>
  <c r="G121" i="24" s="1"/>
  <c r="H121" i="15" s="1"/>
  <c r="L72" i="24"/>
  <c r="K72" i="24" s="1"/>
  <c r="I72" i="24" s="1"/>
  <c r="G72" i="24" s="1"/>
  <c r="H72" i="15" s="1"/>
  <c r="P6" i="17"/>
  <c r="I6" i="17" s="1"/>
  <c r="P133" i="25"/>
  <c r="P153" i="17"/>
  <c r="P75" i="25"/>
  <c r="P96" i="25"/>
  <c r="P194" i="17"/>
  <c r="P97" i="17"/>
  <c r="I97" i="17" s="1"/>
  <c r="P157" i="17"/>
  <c r="P72" i="17"/>
  <c r="I72" i="17" s="1"/>
  <c r="P71" i="25"/>
  <c r="P34" i="17"/>
  <c r="P98" i="25"/>
  <c r="P77" i="25"/>
  <c r="H77" i="25" s="1"/>
  <c r="P204" i="25"/>
  <c r="P23" i="25"/>
  <c r="H23" i="25" s="1"/>
  <c r="P163" i="25"/>
  <c r="P179" i="25"/>
  <c r="I179" i="25" s="1"/>
  <c r="P58" i="17"/>
  <c r="P94" i="25"/>
  <c r="P138" i="25"/>
  <c r="P109" i="17"/>
  <c r="P196" i="25"/>
  <c r="P159" i="17"/>
  <c r="I159" i="17" s="1"/>
  <c r="P175" i="17"/>
  <c r="P120" i="17"/>
  <c r="I120" i="17" s="1"/>
  <c r="P172" i="25"/>
  <c r="P200" i="25"/>
  <c r="I200" i="25" s="1"/>
  <c r="P18" i="25"/>
  <c r="P202" i="25"/>
  <c r="P157" i="25"/>
  <c r="P111" i="17"/>
  <c r="I111" i="17" s="1"/>
  <c r="P80" i="17"/>
  <c r="P14" i="17"/>
  <c r="I14" i="17" s="1"/>
  <c r="P134" i="25"/>
  <c r="P57" i="17"/>
  <c r="I57" i="17" s="1"/>
  <c r="P105" i="17"/>
  <c r="P137" i="17"/>
  <c r="P115" i="25"/>
  <c r="P139" i="25"/>
  <c r="I139" i="25" s="1"/>
  <c r="L44" i="24"/>
  <c r="K44" i="24" s="1"/>
  <c r="I44" i="24" s="1"/>
  <c r="G44" i="24" s="1"/>
  <c r="H44" i="15" s="1"/>
  <c r="L47" i="24"/>
  <c r="K47" i="24" s="1"/>
  <c r="I47" i="24" s="1"/>
  <c r="G47" i="24" s="1"/>
  <c r="H47" i="15" s="1"/>
  <c r="P67" i="25"/>
  <c r="P83" i="17"/>
  <c r="P99" i="17"/>
  <c r="P171" i="25"/>
  <c r="I171" i="25" s="1"/>
  <c r="P142" i="25"/>
  <c r="P58" i="25"/>
  <c r="I58" i="25" s="1"/>
  <c r="P40" i="17"/>
  <c r="P117" i="17"/>
  <c r="H117" i="17" s="1"/>
  <c r="P169" i="17"/>
  <c r="P209" i="25"/>
  <c r="I209" i="25" s="1"/>
  <c r="P95" i="25"/>
  <c r="P167" i="17"/>
  <c r="P136" i="17"/>
  <c r="P178" i="25"/>
  <c r="I178" i="25" s="1"/>
  <c r="P92" i="17"/>
  <c r="P123" i="17"/>
  <c r="I123" i="17" s="1"/>
  <c r="P103" i="17"/>
  <c r="P189" i="25"/>
  <c r="I189" i="25" s="1"/>
  <c r="P205" i="17"/>
  <c r="P20" i="17"/>
  <c r="I20" i="17" s="1"/>
  <c r="P89" i="17"/>
  <c r="P91" i="25"/>
  <c r="H91" i="25" s="1"/>
  <c r="P174" i="25"/>
  <c r="P174" i="17"/>
  <c r="I174" i="17" s="1"/>
  <c r="P181" i="25"/>
  <c r="P222" i="17"/>
  <c r="I222" i="17" s="1"/>
  <c r="P208" i="17"/>
  <c r="I208" i="17" s="1"/>
  <c r="P156" i="25"/>
  <c r="P26" i="25"/>
  <c r="P78" i="25"/>
  <c r="P84" i="25"/>
  <c r="H84" i="25" s="1"/>
  <c r="P53" i="17"/>
  <c r="P16" i="17"/>
  <c r="I16" i="17" s="1"/>
  <c r="H149" i="14"/>
  <c r="G149" i="14" s="1"/>
  <c r="H149" i="23" s="1"/>
  <c r="H76" i="8"/>
  <c r="G76" i="8" s="1"/>
  <c r="I76" i="23" s="1"/>
  <c r="P31" i="25"/>
  <c r="I31" i="25" s="1"/>
  <c r="P31" i="17"/>
  <c r="I31" i="17" s="1"/>
  <c r="P19" i="17"/>
  <c r="I19" i="17" s="1"/>
  <c r="R91" i="8"/>
  <c r="P91" i="8" s="1"/>
  <c r="I91" i="8" s="1"/>
  <c r="R19" i="8"/>
  <c r="P19" i="8" s="1"/>
  <c r="I19" i="8" s="1"/>
  <c r="R49" i="8"/>
  <c r="P49" i="8" s="1"/>
  <c r="I49" i="8" s="1"/>
  <c r="R8" i="8"/>
  <c r="P8" i="8" s="1"/>
  <c r="I8" i="8" s="1"/>
  <c r="R13" i="8"/>
  <c r="P13" i="8" s="1"/>
  <c r="I13" i="8" s="1"/>
  <c r="R125" i="8"/>
  <c r="P125" i="8" s="1"/>
  <c r="I125" i="8" s="1"/>
  <c r="R42" i="8"/>
  <c r="P42" i="8" s="1"/>
  <c r="H42" i="8" s="1"/>
  <c r="R31" i="8"/>
  <c r="P31" i="8" s="1"/>
  <c r="I31" i="8" s="1"/>
  <c r="H190" i="14"/>
  <c r="G190" i="14" s="1"/>
  <c r="H190" i="23" s="1"/>
  <c r="P161" i="14"/>
  <c r="L161" i="14" s="1"/>
  <c r="P46" i="14"/>
  <c r="H46" i="14" s="1"/>
  <c r="P74" i="14"/>
  <c r="H74" i="14" s="1"/>
  <c r="P51" i="14"/>
  <c r="L51" i="14" s="1"/>
  <c r="P45" i="14"/>
  <c r="L45" i="14" s="1"/>
  <c r="P63" i="14"/>
  <c r="H63" i="14" s="1"/>
  <c r="P13" i="14"/>
  <c r="L13" i="14" s="1"/>
  <c r="H241" i="14"/>
  <c r="G241" i="14" s="1"/>
  <c r="H241" i="23" s="1"/>
  <c r="P64" i="14"/>
  <c r="H64" i="14" s="1"/>
  <c r="P58" i="14"/>
  <c r="L58" i="14" s="1"/>
  <c r="P30" i="14"/>
  <c r="H30" i="14" s="1"/>
  <c r="P34" i="14"/>
  <c r="H34" i="14" s="1"/>
  <c r="P39" i="14"/>
  <c r="H39" i="14" s="1"/>
  <c r="P123" i="14"/>
  <c r="L123" i="14" s="1"/>
  <c r="P167" i="14"/>
  <c r="L167" i="14" s="1"/>
  <c r="P23" i="14"/>
  <c r="H23" i="14" s="1"/>
  <c r="P40" i="14"/>
  <c r="H40" i="14" s="1"/>
  <c r="P157" i="14"/>
  <c r="L157" i="14" s="1"/>
  <c r="P71" i="14"/>
  <c r="L71" i="14" s="1"/>
  <c r="P81" i="14"/>
  <c r="H81" i="14" s="1"/>
  <c r="P14" i="14"/>
  <c r="H14" i="14" s="1"/>
  <c r="P69" i="14"/>
  <c r="L69" i="14" s="1"/>
  <c r="H104" i="14"/>
  <c r="G104" i="14" s="1"/>
  <c r="H104" i="23" s="1"/>
  <c r="H245" i="14"/>
  <c r="G245" i="14" s="1"/>
  <c r="H245" i="23" s="1"/>
  <c r="H61" i="8"/>
  <c r="G61" i="8" s="1"/>
  <c r="I61" i="23" s="1"/>
  <c r="R133" i="8"/>
  <c r="P133" i="8" s="1"/>
  <c r="H133" i="8" s="1"/>
  <c r="R17" i="8"/>
  <c r="P17" i="8" s="1"/>
  <c r="I17" i="8" s="1"/>
  <c r="R30" i="8"/>
  <c r="P30" i="8" s="1"/>
  <c r="I30" i="8" s="1"/>
  <c r="P11" i="14"/>
  <c r="H11" i="14" s="1"/>
  <c r="Z79" i="18"/>
  <c r="R79" i="18" s="1"/>
  <c r="P24" i="25"/>
  <c r="I24" i="25" s="1"/>
  <c r="P24" i="17"/>
  <c r="H24" i="17" s="1"/>
  <c r="P165" i="14"/>
  <c r="H165" i="14" s="1"/>
  <c r="H146" i="14"/>
  <c r="G146" i="14" s="1"/>
  <c r="H146" i="23" s="1"/>
  <c r="P47" i="17"/>
  <c r="H47" i="17" s="1"/>
  <c r="R6" i="8"/>
  <c r="P6" i="8" s="1"/>
  <c r="I6" i="8" s="1"/>
  <c r="P159" i="14"/>
  <c r="L159" i="14" s="1"/>
  <c r="P47" i="14"/>
  <c r="H47" i="14" s="1"/>
  <c r="P79" i="14"/>
  <c r="H79" i="14" s="1"/>
  <c r="R127" i="8"/>
  <c r="P127" i="8" s="1"/>
  <c r="H127" i="8" s="1"/>
  <c r="R12" i="8"/>
  <c r="P12" i="8" s="1"/>
  <c r="I12" i="8" s="1"/>
  <c r="P17" i="17"/>
  <c r="H17" i="17" s="1"/>
  <c r="R15" i="8"/>
  <c r="P15" i="8" s="1"/>
  <c r="I15" i="8" s="1"/>
  <c r="P44" i="14"/>
  <c r="H44" i="14" s="1"/>
  <c r="P36" i="14"/>
  <c r="H36" i="14" s="1"/>
  <c r="P61" i="14"/>
  <c r="L61" i="14" s="1"/>
  <c r="R89" i="8"/>
  <c r="P89" i="8" s="1"/>
  <c r="H89" i="8" s="1"/>
  <c r="P56" i="14"/>
  <c r="L56" i="14" s="1"/>
  <c r="R47" i="8"/>
  <c r="P47" i="8" s="1"/>
  <c r="I47" i="8" s="1"/>
  <c r="P38" i="14"/>
  <c r="L38" i="14" s="1"/>
  <c r="P47" i="25"/>
  <c r="H47" i="25" s="1"/>
  <c r="P121" i="14"/>
  <c r="H121" i="14" s="1"/>
  <c r="Z36" i="18"/>
  <c r="V36" i="18" s="1"/>
  <c r="R40" i="8"/>
  <c r="P40" i="8" s="1"/>
  <c r="I40" i="8" s="1"/>
  <c r="Z35" i="18"/>
  <c r="R35" i="18" s="1"/>
  <c r="Z61" i="18"/>
  <c r="P61" i="18" s="1"/>
  <c r="P37" i="14"/>
  <c r="H37" i="14" s="1"/>
  <c r="P32" i="14"/>
  <c r="P17" i="25"/>
  <c r="H17" i="25" s="1"/>
  <c r="R11" i="8"/>
  <c r="P11" i="8" s="1"/>
  <c r="I11" i="8" s="1"/>
  <c r="P49" i="14"/>
  <c r="H49" i="14" s="1"/>
  <c r="P29" i="17"/>
  <c r="I29" i="17" s="1"/>
  <c r="P43" i="14"/>
  <c r="H43" i="14" s="1"/>
  <c r="P29" i="25"/>
  <c r="I29" i="25" s="1"/>
  <c r="L15" i="14"/>
  <c r="G15" i="14" s="1"/>
  <c r="H15" i="23" s="1"/>
  <c r="P72" i="14"/>
  <c r="L72" i="14" s="1"/>
  <c r="R29" i="8"/>
  <c r="P29" i="8" s="1"/>
  <c r="I29" i="8" s="1"/>
  <c r="P28" i="14"/>
  <c r="H28" i="14" s="1"/>
  <c r="Z56" i="18"/>
  <c r="P56" i="18" s="1"/>
  <c r="P35" i="14"/>
  <c r="L35" i="14" s="1"/>
  <c r="P21" i="14"/>
  <c r="L21" i="14" s="1"/>
  <c r="R24" i="8"/>
  <c r="P24" i="8" s="1"/>
  <c r="I24" i="8" s="1"/>
  <c r="Z49" i="18"/>
  <c r="V49" i="18" s="1"/>
  <c r="R37" i="8"/>
  <c r="P37" i="8" s="1"/>
  <c r="I37" i="8" s="1"/>
  <c r="L222" i="14"/>
  <c r="G222" i="14" s="1"/>
  <c r="H222" i="23" s="1"/>
  <c r="H280" i="14"/>
  <c r="G280" i="14" s="1"/>
  <c r="H280" i="23" s="1"/>
  <c r="L218" i="14"/>
  <c r="G218" i="14" s="1"/>
  <c r="H218" i="23" s="1"/>
  <c r="L193" i="14"/>
  <c r="G193" i="14" s="1"/>
  <c r="H193" i="23" s="1"/>
  <c r="H210" i="14"/>
  <c r="G210" i="14" s="1"/>
  <c r="H210" i="23" s="1"/>
  <c r="H132" i="14"/>
  <c r="G132" i="14" s="1"/>
  <c r="H132" i="23" s="1"/>
  <c r="L96" i="14"/>
  <c r="G96" i="14" s="1"/>
  <c r="H96" i="23" s="1"/>
  <c r="L199" i="14"/>
  <c r="G199" i="14" s="1"/>
  <c r="H199" i="23" s="1"/>
  <c r="L94" i="14"/>
  <c r="G94" i="14" s="1"/>
  <c r="H94" i="23" s="1"/>
  <c r="H105" i="14"/>
  <c r="G105" i="14" s="1"/>
  <c r="H105" i="23" s="1"/>
  <c r="H114" i="14"/>
  <c r="G114" i="14" s="1"/>
  <c r="H114" i="23" s="1"/>
  <c r="L173" i="14"/>
  <c r="G173" i="14" s="1"/>
  <c r="L144" i="14"/>
  <c r="G144" i="14" s="1"/>
  <c r="H144" i="23" s="1"/>
  <c r="L118" i="14"/>
  <c r="G118" i="14" s="1"/>
  <c r="H118" i="23" s="1"/>
  <c r="L219" i="14"/>
  <c r="G219" i="14" s="1"/>
  <c r="H219" i="23" s="1"/>
  <c r="L204" i="14"/>
  <c r="G204" i="14" s="1"/>
  <c r="H204" i="23" s="1"/>
  <c r="H265" i="14"/>
  <c r="G265" i="14" s="1"/>
  <c r="H265" i="23" s="1"/>
  <c r="L115" i="14"/>
  <c r="G115" i="14" s="1"/>
  <c r="H115" i="23" s="1"/>
  <c r="H81" i="8"/>
  <c r="G81" i="8" s="1"/>
  <c r="I81" i="23" s="1"/>
  <c r="H57" i="8"/>
  <c r="G57" i="8" s="1"/>
  <c r="L9" i="14"/>
  <c r="G9" i="14" s="1"/>
  <c r="H9" i="23" s="1"/>
  <c r="L196" i="14"/>
  <c r="G196" i="14" s="1"/>
  <c r="H196" i="23" s="1"/>
  <c r="L85" i="14"/>
  <c r="G85" i="14" s="1"/>
  <c r="H85" i="23" s="1"/>
  <c r="H227" i="14"/>
  <c r="G227" i="14" s="1"/>
  <c r="H227" i="23" s="1"/>
  <c r="H221" i="14"/>
  <c r="G221" i="14" s="1"/>
  <c r="H221" i="23" s="1"/>
  <c r="H238" i="14"/>
  <c r="G238" i="14" s="1"/>
  <c r="H238" i="23" s="1"/>
  <c r="H36" i="8"/>
  <c r="G36" i="8" s="1"/>
  <c r="I36" i="23" s="1"/>
  <c r="L184" i="14"/>
  <c r="G184" i="14" s="1"/>
  <c r="H184" i="23" s="1"/>
  <c r="H20" i="14"/>
  <c r="G20" i="14" s="1"/>
  <c r="H229" i="14"/>
  <c r="G229" i="14" s="1"/>
  <c r="H229" i="23" s="1"/>
  <c r="H139" i="14"/>
  <c r="G139" i="14" s="1"/>
  <c r="H139" i="23" s="1"/>
  <c r="L160" i="14"/>
  <c r="G160" i="14" s="1"/>
  <c r="H160" i="23" s="1"/>
  <c r="L141" i="14"/>
  <c r="G141" i="14" s="1"/>
  <c r="H141" i="23" s="1"/>
  <c r="H215" i="14"/>
  <c r="G215" i="14" s="1"/>
  <c r="H215" i="23" s="1"/>
  <c r="H8" i="14"/>
  <c r="G8" i="14" s="1"/>
  <c r="H8" i="23" s="1"/>
  <c r="L177" i="14"/>
  <c r="G177" i="14" s="1"/>
  <c r="H177" i="23" s="1"/>
  <c r="H50" i="8"/>
  <c r="G50" i="8" s="1"/>
  <c r="I50" i="23" s="1"/>
  <c r="L143" i="14"/>
  <c r="G143" i="14" s="1"/>
  <c r="H143" i="23" s="1"/>
  <c r="H150" i="14"/>
  <c r="G150" i="14" s="1"/>
  <c r="H150" i="23" s="1"/>
  <c r="H83" i="14"/>
  <c r="G83" i="14" s="1"/>
  <c r="H83" i="23" s="1"/>
  <c r="H72" i="8"/>
  <c r="G72" i="8" s="1"/>
  <c r="I72" i="23" s="1"/>
  <c r="L237" i="14"/>
  <c r="G237" i="14" s="1"/>
  <c r="H237" i="23" s="1"/>
  <c r="L156" i="14"/>
  <c r="G156" i="14" s="1"/>
  <c r="H156" i="23" s="1"/>
  <c r="L133" i="14"/>
  <c r="G133" i="14" s="1"/>
  <c r="H133" i="23" s="1"/>
  <c r="H148" i="14"/>
  <c r="G148" i="14" s="1"/>
  <c r="H148" i="23" s="1"/>
  <c r="L126" i="14"/>
  <c r="G126" i="14" s="1"/>
  <c r="H126" i="23" s="1"/>
  <c r="H270" i="14"/>
  <c r="G270" i="14" s="1"/>
  <c r="H270" i="23" s="1"/>
  <c r="H231" i="14"/>
  <c r="G231" i="14" s="1"/>
  <c r="H231" i="23" s="1"/>
  <c r="L99" i="14"/>
  <c r="G99" i="14" s="1"/>
  <c r="H153" i="14"/>
  <c r="G153" i="14" s="1"/>
  <c r="H153" i="23" s="1"/>
  <c r="H188" i="14"/>
  <c r="G188" i="14" s="1"/>
  <c r="H188" i="23" s="1"/>
  <c r="H7" i="8"/>
  <c r="G7" i="8" s="1"/>
  <c r="I7" i="23" s="1"/>
  <c r="L111" i="14"/>
  <c r="G111" i="14" s="1"/>
  <c r="H111" i="23" s="1"/>
  <c r="H163" i="14"/>
  <c r="G163" i="14" s="1"/>
  <c r="H163" i="23" s="1"/>
  <c r="L98" i="14"/>
  <c r="G98" i="14" s="1"/>
  <c r="H98" i="23" s="1"/>
  <c r="H14" i="8"/>
  <c r="G14" i="8" s="1"/>
  <c r="I14" i="23" s="1"/>
  <c r="H267" i="14"/>
  <c r="G267" i="14" s="1"/>
  <c r="H267" i="23" s="1"/>
  <c r="H202" i="14"/>
  <c r="G202" i="14" s="1"/>
  <c r="H202" i="23" s="1"/>
  <c r="H130" i="14"/>
  <c r="G130" i="14" s="1"/>
  <c r="H130" i="23" s="1"/>
  <c r="H251" i="14"/>
  <c r="G251" i="14" s="1"/>
  <c r="H251" i="23" s="1"/>
  <c r="L226" i="14"/>
  <c r="G226" i="14" s="1"/>
  <c r="H226" i="23" s="1"/>
  <c r="L100" i="14"/>
  <c r="G100" i="14" s="1"/>
  <c r="H100" i="23" s="1"/>
  <c r="H154" i="14"/>
  <c r="G154" i="14" s="1"/>
  <c r="H154" i="23" s="1"/>
  <c r="H33" i="8"/>
  <c r="G33" i="8" s="1"/>
  <c r="I33" i="23" s="1"/>
  <c r="H254" i="14"/>
  <c r="G254" i="14" s="1"/>
  <c r="H254" i="23" s="1"/>
  <c r="L6" i="14"/>
  <c r="G6" i="14" s="1"/>
  <c r="H51" i="8"/>
  <c r="G51" i="8" s="1"/>
  <c r="I51" i="23" s="1"/>
  <c r="H117" i="14"/>
  <c r="G117" i="14" s="1"/>
  <c r="H117" i="23" s="1"/>
  <c r="H142" i="14"/>
  <c r="G142" i="14" s="1"/>
  <c r="H142" i="23" s="1"/>
  <c r="H224" i="14"/>
  <c r="G224" i="14" s="1"/>
  <c r="H224" i="23" s="1"/>
  <c r="H183" i="14"/>
  <c r="G183" i="14" s="1"/>
  <c r="H183" i="23" s="1"/>
  <c r="L26" i="14"/>
  <c r="G26" i="14" s="1"/>
  <c r="H26" i="23" s="1"/>
  <c r="L22" i="14"/>
  <c r="G22" i="14" s="1"/>
  <c r="H22" i="23" s="1"/>
  <c r="H252" i="14"/>
  <c r="G252" i="14" s="1"/>
  <c r="H252" i="23" s="1"/>
  <c r="H257" i="14"/>
  <c r="G257" i="14" s="1"/>
  <c r="H257" i="23" s="1"/>
  <c r="H46" i="8"/>
  <c r="G46" i="8" s="1"/>
  <c r="I46" i="23" s="1"/>
  <c r="H91" i="14"/>
  <c r="G91" i="14" s="1"/>
  <c r="H91" i="23" s="1"/>
  <c r="L172" i="14"/>
  <c r="G172" i="14" s="1"/>
  <c r="H172" i="23" s="1"/>
  <c r="H249" i="14"/>
  <c r="G249" i="14" s="1"/>
  <c r="H249" i="23" s="1"/>
  <c r="L235" i="14"/>
  <c r="G235" i="14" s="1"/>
  <c r="H235" i="23" s="1"/>
  <c r="H125" i="14"/>
  <c r="G125" i="14" s="1"/>
  <c r="H125" i="23" s="1"/>
  <c r="H266" i="14"/>
  <c r="G266" i="14" s="1"/>
  <c r="H266" i="23" s="1"/>
  <c r="H69" i="8"/>
  <c r="G69" i="8" s="1"/>
  <c r="I69" i="23" s="1"/>
  <c r="H211" i="14"/>
  <c r="G211" i="14" s="1"/>
  <c r="H211" i="23" s="1"/>
  <c r="L192" i="14"/>
  <c r="G192" i="14" s="1"/>
  <c r="H217" i="14"/>
  <c r="G217" i="14" s="1"/>
  <c r="H217" i="23" s="1"/>
  <c r="H145" i="14"/>
  <c r="L145" i="14"/>
  <c r="L53" i="14"/>
  <c r="H53" i="14"/>
  <c r="I38" i="8"/>
  <c r="H38" i="8"/>
  <c r="H65" i="14"/>
  <c r="G65" i="14" s="1"/>
  <c r="H65" i="23" s="1"/>
  <c r="L212" i="14"/>
  <c r="G212" i="14" s="1"/>
  <c r="H212" i="23" s="1"/>
  <c r="H76" i="14"/>
  <c r="L76" i="14"/>
  <c r="I78" i="8"/>
  <c r="H78" i="8"/>
  <c r="L129" i="14"/>
  <c r="H129" i="14"/>
  <c r="I56" i="8"/>
  <c r="H56" i="8"/>
  <c r="L29" i="14"/>
  <c r="H29" i="14"/>
  <c r="H17" i="14"/>
  <c r="L17" i="14"/>
  <c r="L181" i="14"/>
  <c r="H181" i="14"/>
  <c r="L284" i="14"/>
  <c r="H284" i="14"/>
  <c r="H197" i="14"/>
  <c r="G197" i="14" s="1"/>
  <c r="H197" i="23" s="1"/>
  <c r="H189" i="14"/>
  <c r="L189" i="14"/>
  <c r="H75" i="14"/>
  <c r="L75" i="14"/>
  <c r="L281" i="14"/>
  <c r="H281" i="14"/>
  <c r="H155" i="14"/>
  <c r="G155" i="14" s="1"/>
  <c r="H155" i="23" s="1"/>
  <c r="P62" i="14"/>
  <c r="H62" i="14" s="1"/>
  <c r="H134" i="14"/>
  <c r="L134" i="14"/>
  <c r="L262" i="14"/>
  <c r="H262" i="14"/>
  <c r="H52" i="8"/>
  <c r="G52" i="8" s="1"/>
  <c r="I52" i="23" s="1"/>
  <c r="I77" i="8"/>
  <c r="H77" i="8"/>
  <c r="L268" i="14"/>
  <c r="H268" i="14"/>
  <c r="P12" i="14"/>
  <c r="H201" i="14"/>
  <c r="G201" i="14" s="1"/>
  <c r="H201" i="23" s="1"/>
  <c r="H275" i="14"/>
  <c r="G275" i="14" s="1"/>
  <c r="H275" i="23" s="1"/>
  <c r="L116" i="14"/>
  <c r="G116" i="14" s="1"/>
  <c r="H116" i="23" s="1"/>
  <c r="H263" i="14"/>
  <c r="G263" i="14" s="1"/>
  <c r="H263" i="23" s="1"/>
  <c r="L195" i="14"/>
  <c r="G195" i="14" s="1"/>
  <c r="H195" i="23" s="1"/>
  <c r="H31" i="14"/>
  <c r="G31" i="14" s="1"/>
  <c r="H31" i="23" s="1"/>
  <c r="L16" i="14"/>
  <c r="G16" i="14" s="1"/>
  <c r="H264" i="14"/>
  <c r="G264" i="14" s="1"/>
  <c r="H264" i="23" s="1"/>
  <c r="H182" i="14"/>
  <c r="G182" i="14" s="1"/>
  <c r="H182" i="23" s="1"/>
  <c r="H63" i="8"/>
  <c r="G63" i="8" s="1"/>
  <c r="I63" i="23" s="1"/>
  <c r="H255" i="14"/>
  <c r="G255" i="14" s="1"/>
  <c r="H255" i="23" s="1"/>
  <c r="L108" i="14"/>
  <c r="G108" i="14" s="1"/>
  <c r="H108" i="23" s="1"/>
  <c r="H89" i="14"/>
  <c r="G89" i="14" s="1"/>
  <c r="L102" i="14"/>
  <c r="G102" i="14" s="1"/>
  <c r="H102" i="23" s="1"/>
  <c r="H26" i="8"/>
  <c r="G26" i="8" s="1"/>
  <c r="L86" i="14"/>
  <c r="H86" i="14"/>
  <c r="L274" i="14"/>
  <c r="H274" i="14"/>
  <c r="I79" i="8"/>
  <c r="H79" i="8"/>
  <c r="L73" i="14"/>
  <c r="H73" i="14"/>
  <c r="I59" i="8"/>
  <c r="H59" i="8"/>
  <c r="H176" i="14"/>
  <c r="L176" i="14"/>
  <c r="H84" i="14"/>
  <c r="L84" i="14"/>
  <c r="L87" i="14"/>
  <c r="G87" i="14" s="1"/>
  <c r="L33" i="14"/>
  <c r="G33" i="14" s="1"/>
  <c r="H33" i="23" s="1"/>
  <c r="L110" i="14"/>
  <c r="G110" i="14" s="1"/>
  <c r="H110" i="23" s="1"/>
  <c r="L77" i="14"/>
  <c r="G77" i="14" s="1"/>
  <c r="H77" i="23" s="1"/>
  <c r="L208" i="14"/>
  <c r="H208" i="14"/>
  <c r="H240" i="14"/>
  <c r="L240" i="14"/>
  <c r="H10" i="14"/>
  <c r="L10" i="14"/>
  <c r="L178" i="14"/>
  <c r="G178" i="14" s="1"/>
  <c r="H178" i="23" s="1"/>
  <c r="L186" i="14"/>
  <c r="H186" i="14"/>
  <c r="H140" i="14"/>
  <c r="G140" i="14" s="1"/>
  <c r="H140" i="23" s="1"/>
  <c r="L55" i="14"/>
  <c r="H55" i="14"/>
  <c r="H80" i="8"/>
  <c r="G80" i="8" s="1"/>
  <c r="I80" i="23" s="1"/>
  <c r="L68" i="14"/>
  <c r="G68" i="14" s="1"/>
  <c r="H68" i="23" s="1"/>
  <c r="L168" i="14"/>
  <c r="G168" i="14" s="1"/>
  <c r="H168" i="23" s="1"/>
  <c r="H151" i="14"/>
  <c r="G151" i="14" s="1"/>
  <c r="L166" i="14"/>
  <c r="G166" i="14" s="1"/>
  <c r="H166" i="23" s="1"/>
  <c r="L243" i="14"/>
  <c r="H243" i="14"/>
  <c r="H35" i="8"/>
  <c r="G35" i="8" s="1"/>
  <c r="I35" i="23" s="1"/>
  <c r="L198" i="14"/>
  <c r="G198" i="14" s="1"/>
  <c r="H198" i="23" s="1"/>
  <c r="H138" i="14"/>
  <c r="L138" i="14"/>
  <c r="L246" i="14"/>
  <c r="H246" i="14"/>
  <c r="I9" i="8"/>
  <c r="H9" i="8"/>
  <c r="H232" i="14"/>
  <c r="L232" i="14"/>
  <c r="L278" i="14"/>
  <c r="H278" i="14"/>
  <c r="H233" i="14"/>
  <c r="L233" i="14"/>
  <c r="H120" i="14"/>
  <c r="G120" i="14" s="1"/>
  <c r="H120" i="23" s="1"/>
  <c r="L162" i="14"/>
  <c r="H162" i="14"/>
  <c r="I10" i="8"/>
  <c r="H10" i="8"/>
  <c r="L258" i="14"/>
  <c r="H258" i="14"/>
  <c r="H103" i="14"/>
  <c r="G103" i="14" s="1"/>
  <c r="H103" i="23" s="1"/>
  <c r="L206" i="14"/>
  <c r="H206" i="14"/>
  <c r="H271" i="14"/>
  <c r="G271" i="14" s="1"/>
  <c r="H271" i="23" s="1"/>
  <c r="L19" i="14"/>
  <c r="H19" i="14"/>
  <c r="H171" i="14"/>
  <c r="G171" i="14" s="1"/>
  <c r="H171" i="23" s="1"/>
  <c r="H207" i="14"/>
  <c r="L207" i="14"/>
  <c r="H109" i="14"/>
  <c r="L109" i="14"/>
  <c r="H236" i="14"/>
  <c r="G236" i="14" s="1"/>
  <c r="H236" i="23" s="1"/>
  <c r="I27" i="8"/>
  <c r="H27" i="8"/>
  <c r="H57" i="14"/>
  <c r="L57" i="14"/>
  <c r="I71" i="8"/>
  <c r="H71" i="8"/>
  <c r="H256" i="14"/>
  <c r="G256" i="14" s="1"/>
  <c r="H256" i="23" s="1"/>
  <c r="H247" i="14"/>
  <c r="G247" i="14" s="1"/>
  <c r="H247" i="23" s="1"/>
  <c r="H70" i="8"/>
  <c r="G70" i="8" s="1"/>
  <c r="I70" i="23" s="1"/>
  <c r="H59" i="14"/>
  <c r="G59" i="14" s="1"/>
  <c r="H59" i="23" s="1"/>
  <c r="L101" i="14"/>
  <c r="G101" i="14" s="1"/>
  <c r="H101" i="23" s="1"/>
  <c r="H67" i="8"/>
  <c r="G67" i="8" s="1"/>
  <c r="I67" i="23" s="1"/>
  <c r="L113" i="14"/>
  <c r="G113" i="14" s="1"/>
  <c r="H113" i="23" s="1"/>
  <c r="H22" i="8"/>
  <c r="G22" i="8" s="1"/>
  <c r="I22" i="23" s="1"/>
  <c r="H192" i="15"/>
  <c r="H138" i="15"/>
  <c r="H87" i="15"/>
  <c r="H16" i="15"/>
  <c r="H97" i="15"/>
  <c r="H173" i="15"/>
  <c r="H24" i="15"/>
  <c r="H89" i="15"/>
  <c r="Z146" i="18"/>
  <c r="Z10" i="18"/>
  <c r="Z104" i="18"/>
  <c r="Z157" i="18"/>
  <c r="H34" i="8"/>
  <c r="G34" i="8" s="1"/>
  <c r="I34" i="23" s="1"/>
  <c r="I248" i="17"/>
  <c r="H248" i="17"/>
  <c r="P16" i="18"/>
  <c r="R16" i="18"/>
  <c r="V16" i="18"/>
  <c r="Z75" i="18"/>
  <c r="Z212" i="18"/>
  <c r="Z20" i="18"/>
  <c r="I283" i="25"/>
  <c r="H283" i="25"/>
  <c r="H55" i="8"/>
  <c r="G55" i="8" s="1"/>
  <c r="I55" i="23" s="1"/>
  <c r="I181" i="8"/>
  <c r="H181" i="8"/>
  <c r="Z133" i="18"/>
  <c r="Z115" i="18"/>
  <c r="I179" i="8"/>
  <c r="H179" i="8"/>
  <c r="I195" i="8"/>
  <c r="H195" i="8"/>
  <c r="I93" i="8"/>
  <c r="H93" i="8"/>
  <c r="I155" i="8"/>
  <c r="H155" i="8"/>
  <c r="I238" i="25"/>
  <c r="H238" i="25"/>
  <c r="Z84" i="18"/>
  <c r="Z11" i="18"/>
  <c r="Z239" i="18"/>
  <c r="N97" i="23"/>
  <c r="N173" i="23"/>
  <c r="Z65" i="18"/>
  <c r="I162" i="25"/>
  <c r="H162" i="25"/>
  <c r="I148" i="8"/>
  <c r="H148" i="8"/>
  <c r="Z58" i="18"/>
  <c r="Z165" i="18"/>
  <c r="Z175" i="18"/>
  <c r="H252" i="8"/>
  <c r="I252" i="8"/>
  <c r="I192" i="8"/>
  <c r="H192" i="8"/>
  <c r="L239" i="14"/>
  <c r="G239" i="14" s="1"/>
  <c r="H239" i="23" s="1"/>
  <c r="I280" i="25"/>
  <c r="H280" i="25"/>
  <c r="H263" i="8"/>
  <c r="I263" i="8"/>
  <c r="I282" i="8"/>
  <c r="H282" i="8"/>
  <c r="I97" i="8"/>
  <c r="H97" i="8"/>
  <c r="V263" i="18"/>
  <c r="P263" i="18"/>
  <c r="R263" i="18"/>
  <c r="Z71" i="18"/>
  <c r="L25" i="14"/>
  <c r="G25" i="14" s="1"/>
  <c r="H25" i="23" s="1"/>
  <c r="I245" i="17"/>
  <c r="H245" i="17"/>
  <c r="I108" i="8"/>
  <c r="H108" i="8"/>
  <c r="R275" i="18"/>
  <c r="P275" i="18"/>
  <c r="V275" i="18"/>
  <c r="V267" i="18"/>
  <c r="P267" i="18"/>
  <c r="R267" i="18"/>
  <c r="I107" i="8"/>
  <c r="H107" i="8"/>
  <c r="P276" i="18"/>
  <c r="V276" i="18"/>
  <c r="R276" i="18"/>
  <c r="H267" i="8"/>
  <c r="I267" i="8"/>
  <c r="H246" i="8"/>
  <c r="I246" i="8"/>
  <c r="I270" i="17"/>
  <c r="H270" i="17"/>
  <c r="H281" i="8"/>
  <c r="I281" i="8"/>
  <c r="I255" i="25"/>
  <c r="H255" i="25"/>
  <c r="H256" i="8"/>
  <c r="I256" i="8"/>
  <c r="I202" i="8"/>
  <c r="H202" i="8"/>
  <c r="I102" i="17"/>
  <c r="H102" i="17"/>
  <c r="L92" i="14"/>
  <c r="G92" i="14" s="1"/>
  <c r="H92" i="23" s="1"/>
  <c r="I61" i="25"/>
  <c r="H61" i="25"/>
  <c r="I137" i="8"/>
  <c r="H137" i="8"/>
  <c r="I261" i="25"/>
  <c r="H261" i="25"/>
  <c r="I139" i="8"/>
  <c r="H139" i="8"/>
  <c r="Z203" i="18"/>
  <c r="Z168" i="18"/>
  <c r="I67" i="17"/>
  <c r="H67" i="17"/>
  <c r="I243" i="8"/>
  <c r="H243" i="8"/>
  <c r="H39" i="8"/>
  <c r="G39" i="8" s="1"/>
  <c r="I39" i="23" s="1"/>
  <c r="I87" i="8"/>
  <c r="G87" i="8" s="1"/>
  <c r="H87" i="8"/>
  <c r="L78" i="14"/>
  <c r="G78" i="14" s="1"/>
  <c r="H78" i="23" s="1"/>
  <c r="N138" i="23"/>
  <c r="N192" i="23"/>
  <c r="H273" i="8"/>
  <c r="I273" i="8"/>
  <c r="Z77" i="18"/>
  <c r="Z141" i="18"/>
  <c r="R268" i="18"/>
  <c r="P268" i="18"/>
  <c r="V268" i="18"/>
  <c r="Z197" i="18"/>
  <c r="Z89" i="18"/>
  <c r="I159" i="8"/>
  <c r="H159" i="8"/>
  <c r="I272" i="25"/>
  <c r="H272" i="25"/>
  <c r="I272" i="17"/>
  <c r="H272" i="17"/>
  <c r="I86" i="8"/>
  <c r="H86" i="8"/>
  <c r="I146" i="8"/>
  <c r="H146" i="8"/>
  <c r="I154" i="8"/>
  <c r="H154" i="8"/>
  <c r="I178" i="8"/>
  <c r="H178" i="8"/>
  <c r="I250" i="25"/>
  <c r="H250" i="25"/>
  <c r="H274" i="8"/>
  <c r="I274" i="8"/>
  <c r="I128" i="8"/>
  <c r="H128" i="8"/>
  <c r="L107" i="14"/>
  <c r="G107" i="14" s="1"/>
  <c r="H107" i="23" s="1"/>
  <c r="Z129" i="18"/>
  <c r="P246" i="18"/>
  <c r="V246" i="18"/>
  <c r="R246" i="18"/>
  <c r="Z86" i="18"/>
  <c r="Z64" i="18"/>
  <c r="Z132" i="18"/>
  <c r="I127" i="17"/>
  <c r="H127" i="17"/>
  <c r="I135" i="17"/>
  <c r="H93" i="14"/>
  <c r="G93" i="14" s="1"/>
  <c r="H93" i="23" s="1"/>
  <c r="H106" i="14"/>
  <c r="G106" i="14" s="1"/>
  <c r="H106" i="23" s="1"/>
  <c r="H244" i="14"/>
  <c r="G244" i="14" s="1"/>
  <c r="H244" i="23" s="1"/>
  <c r="I113" i="8"/>
  <c r="H113" i="8"/>
  <c r="I141" i="25"/>
  <c r="H141" i="25"/>
  <c r="I141" i="17"/>
  <c r="I197" i="8"/>
  <c r="H197" i="8"/>
  <c r="I216" i="8"/>
  <c r="H216" i="8"/>
  <c r="L158" i="14"/>
  <c r="G158" i="14" s="1"/>
  <c r="Z177" i="18"/>
  <c r="Z149" i="18"/>
  <c r="Z47" i="18"/>
  <c r="Z147" i="18"/>
  <c r="I268" i="25"/>
  <c r="H268" i="25"/>
  <c r="I164" i="8"/>
  <c r="H164" i="8"/>
  <c r="I233" i="25"/>
  <c r="H233" i="25"/>
  <c r="I212" i="8"/>
  <c r="H212" i="8"/>
  <c r="H48" i="8"/>
  <c r="G48" i="8" s="1"/>
  <c r="I48" i="23" s="1"/>
  <c r="I172" i="8"/>
  <c r="H172" i="8"/>
  <c r="H266" i="8"/>
  <c r="I266" i="8"/>
  <c r="I274" i="17"/>
  <c r="H274" i="17"/>
  <c r="N64" i="23"/>
  <c r="N157" i="23"/>
  <c r="Z169" i="18"/>
  <c r="H276" i="14"/>
  <c r="G276" i="14" s="1"/>
  <c r="H276" i="23" s="1"/>
  <c r="I229" i="8"/>
  <c r="H229" i="8"/>
  <c r="N88" i="23"/>
  <c r="N20" i="23"/>
  <c r="Z158" i="18"/>
  <c r="Z66" i="18"/>
  <c r="Z223" i="18"/>
  <c r="N26" i="23"/>
  <c r="N90" i="23"/>
  <c r="L67" i="14"/>
  <c r="G67" i="14" s="1"/>
  <c r="H67" i="23" s="1"/>
  <c r="Z25" i="18"/>
  <c r="I273" i="17"/>
  <c r="H273" i="17"/>
  <c r="L50" i="14"/>
  <c r="G50" i="14" s="1"/>
  <c r="H50" i="23" s="1"/>
  <c r="Z109" i="18"/>
  <c r="V266" i="18"/>
  <c r="P266" i="18"/>
  <c r="R266" i="18"/>
  <c r="I279" i="25"/>
  <c r="H279" i="25"/>
  <c r="I279" i="17"/>
  <c r="H279" i="17"/>
  <c r="H225" i="14"/>
  <c r="G225" i="14" s="1"/>
  <c r="H225" i="23" s="1"/>
  <c r="H264" i="8"/>
  <c r="I264" i="8"/>
  <c r="I266" i="25"/>
  <c r="H266" i="25"/>
  <c r="I173" i="8"/>
  <c r="H173" i="8"/>
  <c r="H41" i="8"/>
  <c r="G41" i="8" s="1"/>
  <c r="I41" i="23" s="1"/>
  <c r="H64" i="8"/>
  <c r="I64" i="8"/>
  <c r="I123" i="8"/>
  <c r="H123" i="8"/>
  <c r="Z200" i="18"/>
  <c r="I51" i="17"/>
  <c r="H51" i="17"/>
  <c r="H18" i="14"/>
  <c r="G18" i="14" s="1"/>
  <c r="H18" i="23" s="1"/>
  <c r="H234" i="14"/>
  <c r="G234" i="14" s="1"/>
  <c r="H234" i="23" s="1"/>
  <c r="H75" i="8"/>
  <c r="G75" i="8" s="1"/>
  <c r="I75" i="23" s="1"/>
  <c r="I149" i="8"/>
  <c r="H149" i="8"/>
  <c r="I177" i="8"/>
  <c r="H177" i="8"/>
  <c r="I197" i="25"/>
  <c r="H197" i="25"/>
  <c r="I253" i="8"/>
  <c r="H253" i="8"/>
  <c r="I269" i="17"/>
  <c r="H269" i="17"/>
  <c r="I168" i="8"/>
  <c r="H168" i="8"/>
  <c r="Z127" i="18"/>
  <c r="V280" i="18"/>
  <c r="P280" i="18"/>
  <c r="R280" i="18"/>
  <c r="Z117" i="18"/>
  <c r="Z68" i="18"/>
  <c r="Z216" i="18"/>
  <c r="R262" i="18"/>
  <c r="P262" i="18"/>
  <c r="V262" i="18"/>
  <c r="I243" i="25"/>
  <c r="H243" i="25"/>
  <c r="I243" i="17"/>
  <c r="H243" i="17"/>
  <c r="I262" i="8"/>
  <c r="H262" i="8"/>
  <c r="L88" i="14"/>
  <c r="G88" i="14" s="1"/>
  <c r="H41" i="14"/>
  <c r="G41" i="14" s="1"/>
  <c r="H41" i="23" s="1"/>
  <c r="I236" i="8"/>
  <c r="H236" i="8"/>
  <c r="L223" i="14"/>
  <c r="G223" i="14" s="1"/>
  <c r="H223" i="23" s="1"/>
  <c r="Z33" i="18"/>
  <c r="Z181" i="18"/>
  <c r="Z37" i="18"/>
  <c r="Z116" i="18"/>
  <c r="P247" i="18"/>
  <c r="V247" i="18"/>
  <c r="R247" i="18"/>
  <c r="I211" i="8"/>
  <c r="H211" i="8"/>
  <c r="I227" i="8"/>
  <c r="H227" i="8"/>
  <c r="I275" i="25"/>
  <c r="H275" i="25"/>
  <c r="I275" i="17"/>
  <c r="H275" i="17"/>
  <c r="H180" i="14"/>
  <c r="G180" i="14" s="1"/>
  <c r="H180" i="23" s="1"/>
  <c r="N158" i="23"/>
  <c r="N181" i="23"/>
  <c r="L147" i="14"/>
  <c r="G147" i="14" s="1"/>
  <c r="H147" i="23" s="1"/>
  <c r="Z136" i="18"/>
  <c r="Z176" i="18"/>
  <c r="H136" i="14"/>
  <c r="G136" i="14" s="1"/>
  <c r="H136" i="23" s="1"/>
  <c r="H250" i="14"/>
  <c r="G250" i="14" s="1"/>
  <c r="H250" i="23" s="1"/>
  <c r="I225" i="8"/>
  <c r="H225" i="8"/>
  <c r="I265" i="17"/>
  <c r="H265" i="17"/>
  <c r="I116" i="8"/>
  <c r="H116" i="8"/>
  <c r="L70" i="14"/>
  <c r="G70" i="14" s="1"/>
  <c r="H70" i="23" s="1"/>
  <c r="Z107" i="18"/>
  <c r="I167" i="8"/>
  <c r="H167" i="8"/>
  <c r="I154" i="25"/>
  <c r="H154" i="25"/>
  <c r="H179" i="14"/>
  <c r="G179" i="14" s="1"/>
  <c r="H179" i="23" s="1"/>
  <c r="H279" i="14"/>
  <c r="G279" i="14" s="1"/>
  <c r="H279" i="23" s="1"/>
  <c r="I160" i="25"/>
  <c r="H160" i="25"/>
  <c r="H48" i="14"/>
  <c r="G48" i="14" s="1"/>
  <c r="H48" i="23" s="1"/>
  <c r="Z90" i="18"/>
  <c r="Z135" i="18"/>
  <c r="I261" i="17"/>
  <c r="H261" i="17"/>
  <c r="I20" i="25"/>
  <c r="H20" i="25"/>
  <c r="I108" i="25"/>
  <c r="H108" i="25"/>
  <c r="P259" i="18"/>
  <c r="R259" i="18"/>
  <c r="V259" i="18"/>
  <c r="Z46" i="18"/>
  <c r="Z62" i="18"/>
  <c r="Z130" i="18"/>
  <c r="I203" i="25"/>
  <c r="H203" i="25"/>
  <c r="H185" i="14"/>
  <c r="G185" i="14" s="1"/>
  <c r="H185" i="23" s="1"/>
  <c r="H261" i="14"/>
  <c r="G261" i="14" s="1"/>
  <c r="H261" i="23" s="1"/>
  <c r="Z91" i="18"/>
  <c r="P6" i="18"/>
  <c r="V6" i="18"/>
  <c r="R6" i="18"/>
  <c r="H27" i="14"/>
  <c r="G27" i="14" s="1"/>
  <c r="H27" i="23" s="1"/>
  <c r="H25" i="8"/>
  <c r="G25" i="8" s="1"/>
  <c r="I85" i="8"/>
  <c r="H85" i="8"/>
  <c r="I153" i="8"/>
  <c r="H153" i="8"/>
  <c r="I185" i="8"/>
  <c r="H185" i="8"/>
  <c r="I201" i="8"/>
  <c r="H201" i="8"/>
  <c r="I281" i="25"/>
  <c r="H281" i="25"/>
  <c r="I152" i="8"/>
  <c r="H152" i="8"/>
  <c r="Z29" i="18"/>
  <c r="Z22" i="18"/>
  <c r="Z52" i="18"/>
  <c r="V269" i="18"/>
  <c r="P269" i="18"/>
  <c r="R269" i="18"/>
  <c r="I175" i="25"/>
  <c r="H175" i="25"/>
  <c r="H169" i="14"/>
  <c r="G169" i="14" s="1"/>
  <c r="H169" i="23" s="1"/>
  <c r="H253" i="14"/>
  <c r="G253" i="14" s="1"/>
  <c r="H253" i="23" s="1"/>
  <c r="H285" i="14"/>
  <c r="G285" i="14" s="1"/>
  <c r="H285" i="23" s="1"/>
  <c r="H112" i="14"/>
  <c r="G112" i="14" s="1"/>
  <c r="H112" i="23" s="1"/>
  <c r="I244" i="25"/>
  <c r="H244" i="25"/>
  <c r="I244" i="17"/>
  <c r="H244" i="17"/>
  <c r="I264" i="25"/>
  <c r="H264" i="25"/>
  <c r="I264" i="17"/>
  <c r="H264" i="17"/>
  <c r="I258" i="25"/>
  <c r="H258" i="25"/>
  <c r="L131" i="14"/>
  <c r="G131" i="14" s="1"/>
  <c r="H131" i="23" s="1"/>
  <c r="H170" i="14"/>
  <c r="G170" i="14" s="1"/>
  <c r="H170" i="23" s="1"/>
  <c r="Z241" i="18"/>
  <c r="Z190" i="18"/>
  <c r="Z122" i="18"/>
  <c r="R281" i="18"/>
  <c r="P281" i="18"/>
  <c r="V281" i="18"/>
  <c r="I103" i="8"/>
  <c r="H103" i="8"/>
  <c r="H23" i="8"/>
  <c r="G23" i="8" s="1"/>
  <c r="I23" i="23" s="1"/>
  <c r="I245" i="25"/>
  <c r="H245" i="25"/>
  <c r="H261" i="8"/>
  <c r="I261" i="8"/>
  <c r="Z150" i="18"/>
  <c r="I83" i="8"/>
  <c r="H83" i="8"/>
  <c r="I99" i="8"/>
  <c r="H99" i="8"/>
  <c r="I203" i="8"/>
  <c r="H203" i="8"/>
  <c r="I260" i="25"/>
  <c r="H260" i="25"/>
  <c r="I190" i="8"/>
  <c r="H190" i="8"/>
  <c r="I206" i="8"/>
  <c r="H206" i="8"/>
  <c r="Z59" i="18"/>
  <c r="L97" i="14"/>
  <c r="G97" i="14" s="1"/>
  <c r="Z93" i="18"/>
  <c r="Z186" i="18"/>
  <c r="H68" i="8"/>
  <c r="G68" i="8" s="1"/>
  <c r="I68" i="23" s="1"/>
  <c r="H279" i="8"/>
  <c r="I279" i="8"/>
  <c r="I136" i="8"/>
  <c r="H136" i="8"/>
  <c r="Z225" i="18"/>
  <c r="H283" i="8"/>
  <c r="I283" i="8"/>
  <c r="I278" i="25"/>
  <c r="H278" i="25"/>
  <c r="Z217" i="18"/>
  <c r="L60" i="14"/>
  <c r="G60" i="14" s="1"/>
  <c r="H60" i="23" s="1"/>
  <c r="H282" i="14"/>
  <c r="G282" i="14" s="1"/>
  <c r="H282" i="23" s="1"/>
  <c r="I241" i="8"/>
  <c r="H241" i="8"/>
  <c r="H230" i="14"/>
  <c r="G230" i="14" s="1"/>
  <c r="H230" i="23" s="1"/>
  <c r="R252" i="18"/>
  <c r="P252" i="18"/>
  <c r="V252" i="18"/>
  <c r="Z106" i="18"/>
  <c r="Z138" i="18"/>
  <c r="Z159" i="18"/>
  <c r="Z163" i="18"/>
  <c r="R278" i="18"/>
  <c r="P278" i="18"/>
  <c r="V278" i="18"/>
  <c r="I263" i="25"/>
  <c r="H263" i="25"/>
  <c r="I263" i="17"/>
  <c r="H263" i="17"/>
  <c r="H164" i="14"/>
  <c r="G164" i="14" s="1"/>
  <c r="H164" i="23" s="1"/>
  <c r="H73" i="8"/>
  <c r="G73" i="8" s="1"/>
  <c r="I73" i="23" s="1"/>
  <c r="H90" i="14"/>
  <c r="G90" i="14" s="1"/>
  <c r="I282" i="17"/>
  <c r="H282" i="17"/>
  <c r="H21" i="8"/>
  <c r="G21" i="8" s="1"/>
  <c r="I21" i="23" s="1"/>
  <c r="I157" i="8"/>
  <c r="H157" i="8"/>
  <c r="Z198" i="18"/>
  <c r="Z222" i="18"/>
  <c r="Z224" i="18"/>
  <c r="Z215" i="18"/>
  <c r="V254" i="18"/>
  <c r="P254" i="18"/>
  <c r="R254" i="18"/>
  <c r="R277" i="18"/>
  <c r="P277" i="18"/>
  <c r="V277" i="18"/>
  <c r="I35" i="25"/>
  <c r="H35" i="25"/>
  <c r="L191" i="14"/>
  <c r="G191" i="14" s="1"/>
  <c r="H191" i="23" s="1"/>
  <c r="H43" i="8"/>
  <c r="G43" i="8" s="1"/>
  <c r="I43" i="23" s="1"/>
  <c r="I98" i="8"/>
  <c r="H98" i="8"/>
  <c r="I102" i="8"/>
  <c r="H102" i="8"/>
  <c r="I118" i="8"/>
  <c r="H118" i="8"/>
  <c r="I162" i="8"/>
  <c r="H162" i="8"/>
  <c r="I221" i="8"/>
  <c r="H221" i="8"/>
  <c r="I237" i="8"/>
  <c r="H237" i="8"/>
  <c r="I285" i="25"/>
  <c r="H285" i="25"/>
  <c r="N24" i="23"/>
  <c r="N89" i="23"/>
  <c r="I124" i="8"/>
  <c r="H124" i="8"/>
  <c r="Z73" i="18"/>
  <c r="Z189" i="18"/>
  <c r="I115" i="8"/>
  <c r="H115" i="8"/>
  <c r="Z118" i="18"/>
  <c r="Z85" i="18"/>
  <c r="Z30" i="18"/>
  <c r="Z226" i="18"/>
  <c r="Z48" i="18"/>
  <c r="I267" i="17"/>
  <c r="H267" i="17"/>
  <c r="I158" i="8"/>
  <c r="H158" i="8"/>
  <c r="I284" i="25"/>
  <c r="H284" i="25"/>
  <c r="L122" i="14"/>
  <c r="G122" i="14" s="1"/>
  <c r="H122" i="23" s="1"/>
  <c r="Z67" i="18"/>
  <c r="Z80" i="18"/>
  <c r="H32" i="8"/>
  <c r="G32" i="8" s="1"/>
  <c r="I32" i="23" s="1"/>
  <c r="I239" i="8"/>
  <c r="H239" i="8"/>
  <c r="H209" i="14"/>
  <c r="G209" i="14" s="1"/>
  <c r="H209" i="23" s="1"/>
  <c r="H260" i="14"/>
  <c r="G260" i="14" s="1"/>
  <c r="H260" i="23" s="1"/>
  <c r="Z98" i="18"/>
  <c r="Z170" i="18"/>
  <c r="L200" i="14"/>
  <c r="G200" i="14" s="1"/>
  <c r="H200" i="23" s="1"/>
  <c r="N174" i="23"/>
  <c r="N99" i="23"/>
  <c r="H124" i="14"/>
  <c r="G124" i="14" s="1"/>
  <c r="H124" i="23" s="1"/>
  <c r="I188" i="25"/>
  <c r="H188" i="25"/>
  <c r="I246" i="25"/>
  <c r="H246" i="25"/>
  <c r="Z121" i="18"/>
  <c r="Z114" i="18"/>
  <c r="R265" i="18"/>
  <c r="P265" i="18"/>
  <c r="V265" i="18"/>
  <c r="Z188" i="18"/>
  <c r="Z120" i="18"/>
  <c r="I175" i="8"/>
  <c r="H175" i="8"/>
  <c r="Z31" i="18"/>
  <c r="I113" i="25"/>
  <c r="H113" i="25"/>
  <c r="I248" i="25"/>
  <c r="H248" i="25"/>
  <c r="Z14" i="18"/>
  <c r="Z194" i="18"/>
  <c r="I187" i="8"/>
  <c r="H187" i="8"/>
  <c r="I254" i="17"/>
  <c r="H254" i="17"/>
  <c r="H272" i="14"/>
  <c r="G272" i="14" s="1"/>
  <c r="H272" i="23" s="1"/>
  <c r="I100" i="8"/>
  <c r="H100" i="8"/>
  <c r="H268" i="8"/>
  <c r="I268" i="8"/>
  <c r="I284" i="8"/>
  <c r="H284" i="8"/>
  <c r="H66" i="8"/>
  <c r="G66" i="8" s="1"/>
  <c r="I66" i="23" s="1"/>
  <c r="I270" i="25"/>
  <c r="H270" i="25"/>
  <c r="Z231" i="18"/>
  <c r="I215" i="8"/>
  <c r="H215" i="8"/>
  <c r="I178" i="17"/>
  <c r="H178" i="17"/>
  <c r="I106" i="8"/>
  <c r="H106" i="8"/>
  <c r="I281" i="17"/>
  <c r="H281" i="17"/>
  <c r="I280" i="17"/>
  <c r="H280" i="17"/>
  <c r="Z144" i="18"/>
  <c r="V253" i="18"/>
  <c r="P253" i="18"/>
  <c r="R253" i="18"/>
  <c r="Z242" i="18"/>
  <c r="I94" i="8"/>
  <c r="H94" i="8"/>
  <c r="I166" i="8"/>
  <c r="H166" i="8"/>
  <c r="I273" i="25"/>
  <c r="H273" i="25"/>
  <c r="H174" i="14"/>
  <c r="G174" i="14" s="1"/>
  <c r="H280" i="8"/>
  <c r="I280" i="8"/>
  <c r="V244" i="18"/>
  <c r="P244" i="18"/>
  <c r="R244" i="18"/>
  <c r="Z24" i="18"/>
  <c r="Z40" i="18"/>
  <c r="Z131" i="18"/>
  <c r="H244" i="8"/>
  <c r="I244" i="8"/>
  <c r="I224" i="8"/>
  <c r="H224" i="8"/>
  <c r="H80" i="14"/>
  <c r="G80" i="14" s="1"/>
  <c r="H80" i="23" s="1"/>
  <c r="Z183" i="18"/>
  <c r="Z26" i="18"/>
  <c r="V264" i="18"/>
  <c r="P264" i="18"/>
  <c r="R264" i="18"/>
  <c r="I111" i="8"/>
  <c r="H111" i="8"/>
  <c r="H137" i="14"/>
  <c r="G137" i="14" s="1"/>
  <c r="H137" i="23" s="1"/>
  <c r="H65" i="8"/>
  <c r="G65" i="8" s="1"/>
  <c r="I65" i="23" s="1"/>
  <c r="H21" i="25"/>
  <c r="I269" i="25"/>
  <c r="H269" i="25"/>
  <c r="H285" i="8"/>
  <c r="I285" i="8"/>
  <c r="H127" i="14"/>
  <c r="G127" i="14" s="1"/>
  <c r="H127" i="23" s="1"/>
  <c r="I88" i="8"/>
  <c r="H88" i="8"/>
  <c r="L82" i="14"/>
  <c r="G82" i="14" s="1"/>
  <c r="H82" i="23" s="1"/>
  <c r="Z201" i="18"/>
  <c r="Z124" i="18"/>
  <c r="Z184" i="18"/>
  <c r="Z53" i="18"/>
  <c r="I163" i="8"/>
  <c r="H163" i="8"/>
  <c r="I251" i="25"/>
  <c r="H251" i="25"/>
  <c r="I251" i="17"/>
  <c r="H251" i="17"/>
  <c r="I252" i="25"/>
  <c r="H252" i="25"/>
  <c r="I252" i="17"/>
  <c r="H252" i="17"/>
  <c r="I254" i="25"/>
  <c r="H254" i="25"/>
  <c r="I84" i="8"/>
  <c r="H84" i="8"/>
  <c r="I140" i="8"/>
  <c r="H140" i="8"/>
  <c r="R284" i="18"/>
  <c r="P284" i="18"/>
  <c r="V284" i="18"/>
  <c r="Z219" i="18"/>
  <c r="Z32" i="18"/>
  <c r="I156" i="8"/>
  <c r="H156" i="8"/>
  <c r="I260" i="17"/>
  <c r="H260" i="17"/>
  <c r="I90" i="8"/>
  <c r="H90" i="8"/>
  <c r="I262" i="25"/>
  <c r="H262" i="25"/>
  <c r="I188" i="8"/>
  <c r="H188" i="8"/>
  <c r="I268" i="17"/>
  <c r="H268" i="17"/>
  <c r="I198" i="8"/>
  <c r="H198" i="8"/>
  <c r="H248" i="14"/>
  <c r="G248" i="14" s="1"/>
  <c r="H248" i="23" s="1"/>
  <c r="H82" i="8"/>
  <c r="G82" i="8" s="1"/>
  <c r="I82" i="23" s="1"/>
  <c r="I117" i="8"/>
  <c r="H117" i="8"/>
  <c r="I265" i="25"/>
  <c r="H265" i="25"/>
  <c r="Z162" i="18"/>
  <c r="Z43" i="18"/>
  <c r="H247" i="8"/>
  <c r="I247" i="8"/>
  <c r="I255" i="17"/>
  <c r="H255" i="17"/>
  <c r="H273" i="14"/>
  <c r="G273" i="14" s="1"/>
  <c r="H273" i="23" s="1"/>
  <c r="I25" i="25"/>
  <c r="I65" i="17"/>
  <c r="H65" i="17"/>
  <c r="Z110" i="18"/>
  <c r="Z174" i="18"/>
  <c r="I248" i="8"/>
  <c r="H248" i="8"/>
  <c r="Z137" i="18"/>
  <c r="Z81" i="18"/>
  <c r="Z178" i="18"/>
  <c r="Z180" i="18"/>
  <c r="I174" i="8"/>
  <c r="H174" i="8"/>
  <c r="H242" i="14"/>
  <c r="G242" i="14" s="1"/>
  <c r="H242" i="23" s="1"/>
  <c r="Z41" i="18"/>
  <c r="Z34" i="18"/>
  <c r="Z63" i="18"/>
  <c r="L42" i="14"/>
  <c r="G42" i="14" s="1"/>
  <c r="H42" i="23" s="1"/>
  <c r="I114" i="8"/>
  <c r="H114" i="8"/>
  <c r="I122" i="8"/>
  <c r="H122" i="8"/>
  <c r="I130" i="8"/>
  <c r="H130" i="8"/>
  <c r="I166" i="25"/>
  <c r="H166" i="25"/>
  <c r="I233" i="8"/>
  <c r="H233" i="8"/>
  <c r="I249" i="17"/>
  <c r="H249" i="17"/>
  <c r="I232" i="8"/>
  <c r="H232" i="8"/>
  <c r="Z218" i="18"/>
  <c r="Z195" i="18"/>
  <c r="Z191" i="18"/>
  <c r="Z12" i="18"/>
  <c r="Z164" i="18"/>
  <c r="I183" i="8"/>
  <c r="H183" i="8"/>
  <c r="I199" i="8"/>
  <c r="H199" i="8"/>
  <c r="I271" i="25"/>
  <c r="H271" i="25"/>
  <c r="I271" i="17"/>
  <c r="H271" i="17"/>
  <c r="H259" i="14"/>
  <c r="G259" i="14" s="1"/>
  <c r="H259" i="23" s="1"/>
  <c r="I96" i="8"/>
  <c r="H96" i="8"/>
  <c r="I54" i="25"/>
  <c r="H54" i="25"/>
  <c r="I218" i="8"/>
  <c r="H218" i="8"/>
  <c r="H250" i="8"/>
  <c r="I250" i="8"/>
  <c r="Z97" i="18"/>
  <c r="Z7" i="18"/>
  <c r="Z240" i="18"/>
  <c r="R274" i="18"/>
  <c r="P274" i="18"/>
  <c r="V274" i="18"/>
  <c r="H128" i="14"/>
  <c r="G128" i="14" s="1"/>
  <c r="H128" i="23" s="1"/>
  <c r="I277" i="17"/>
  <c r="H277" i="17"/>
  <c r="I204" i="8"/>
  <c r="H204" i="8"/>
  <c r="Z112" i="18"/>
  <c r="Z154" i="18"/>
  <c r="Z166" i="18"/>
  <c r="Z199" i="18"/>
  <c r="Z123" i="18"/>
  <c r="V270" i="18"/>
  <c r="P270" i="18"/>
  <c r="R270" i="18"/>
  <c r="I235" i="8"/>
  <c r="H235" i="8"/>
  <c r="I262" i="17"/>
  <c r="H262" i="17"/>
  <c r="H278" i="8"/>
  <c r="I278" i="8"/>
  <c r="P248" i="18"/>
  <c r="R248" i="18"/>
  <c r="V248" i="18"/>
  <c r="Z78" i="18"/>
  <c r="R261" i="18"/>
  <c r="P261" i="18"/>
  <c r="V261" i="18"/>
  <c r="I231" i="8"/>
  <c r="H231" i="8"/>
  <c r="I176" i="8"/>
  <c r="H176" i="8"/>
  <c r="H18" i="8"/>
  <c r="G18" i="8" s="1"/>
  <c r="I18" i="23" s="1"/>
  <c r="L152" i="14"/>
  <c r="G152" i="14" s="1"/>
  <c r="H152" i="23" s="1"/>
  <c r="L54" i="14"/>
  <c r="G54" i="14" s="1"/>
  <c r="H54" i="23" s="1"/>
  <c r="H88" i="17"/>
  <c r="I36" i="17"/>
  <c r="H36" i="17"/>
  <c r="Z57" i="18"/>
  <c r="Z155" i="18"/>
  <c r="R257" i="18"/>
  <c r="P257" i="18"/>
  <c r="V257" i="18"/>
  <c r="L228" i="14"/>
  <c r="G228" i="14" s="1"/>
  <c r="H228" i="23" s="1"/>
  <c r="H203" i="14"/>
  <c r="G203" i="14" s="1"/>
  <c r="H203" i="23" s="1"/>
  <c r="I138" i="8"/>
  <c r="H138" i="8"/>
  <c r="I109" i="8"/>
  <c r="H109" i="8"/>
  <c r="H225" i="25"/>
  <c r="I257" i="17"/>
  <c r="H257" i="17"/>
  <c r="H119" i="14"/>
  <c r="G119" i="14" s="1"/>
  <c r="H119" i="23" s="1"/>
  <c r="I196" i="8"/>
  <c r="H196" i="8"/>
  <c r="L194" i="14"/>
  <c r="G194" i="14" s="1"/>
  <c r="H194" i="23" s="1"/>
  <c r="Z38" i="18"/>
  <c r="Z18" i="18"/>
  <c r="Z193" i="18"/>
  <c r="I186" i="8"/>
  <c r="H186" i="8"/>
  <c r="I194" i="8"/>
  <c r="H194" i="8"/>
  <c r="I250" i="17"/>
  <c r="H250" i="17"/>
  <c r="H53" i="8"/>
  <c r="G53" i="8" s="1"/>
  <c r="I53" i="23" s="1"/>
  <c r="I92" i="25"/>
  <c r="H92" i="25"/>
  <c r="H58" i="8"/>
  <c r="G58" i="8" s="1"/>
  <c r="I58" i="23" s="1"/>
  <c r="H95" i="14"/>
  <c r="G95" i="14" s="1"/>
  <c r="H95" i="23" s="1"/>
  <c r="V283" i="18"/>
  <c r="P283" i="18"/>
  <c r="R283" i="18"/>
  <c r="Z28" i="18"/>
  <c r="H28" i="8"/>
  <c r="G28" i="8" s="1"/>
  <c r="I28" i="23" s="1"/>
  <c r="I143" i="8"/>
  <c r="H143" i="8"/>
  <c r="H213" i="14"/>
  <c r="G213" i="14" s="1"/>
  <c r="H213" i="23" s="1"/>
  <c r="L220" i="14"/>
  <c r="G220" i="14" s="1"/>
  <c r="H220" i="23" s="1"/>
  <c r="L24" i="14"/>
  <c r="G24" i="14" s="1"/>
  <c r="L214" i="14"/>
  <c r="G214" i="14" s="1"/>
  <c r="H214" i="23" s="1"/>
  <c r="I105" i="8"/>
  <c r="H105" i="8"/>
  <c r="I121" i="8"/>
  <c r="H121" i="8"/>
  <c r="I205" i="8"/>
  <c r="H205" i="8"/>
  <c r="I253" i="17"/>
  <c r="H253" i="17"/>
  <c r="L187" i="14"/>
  <c r="G187" i="14" s="1"/>
  <c r="H187" i="23" s="1"/>
  <c r="Z108" i="18"/>
  <c r="H205" i="14"/>
  <c r="G205" i="14" s="1"/>
  <c r="H205" i="23" s="1"/>
  <c r="L175" i="14"/>
  <c r="G175" i="14" s="1"/>
  <c r="H175" i="23" s="1"/>
  <c r="Z42" i="18"/>
  <c r="Z148" i="18"/>
  <c r="R271" i="18"/>
  <c r="P271" i="18"/>
  <c r="V271" i="18"/>
  <c r="V245" i="18"/>
  <c r="P245" i="18"/>
  <c r="R245" i="18"/>
  <c r="R282" i="18"/>
  <c r="P282" i="18"/>
  <c r="V282" i="18"/>
  <c r="Z230" i="18"/>
  <c r="L52" i="14"/>
  <c r="G52" i="14" s="1"/>
  <c r="H52" i="23" s="1"/>
  <c r="I207" i="8"/>
  <c r="H207" i="8"/>
  <c r="H216" i="14"/>
  <c r="G216" i="14" s="1"/>
  <c r="H216" i="23" s="1"/>
  <c r="G285" i="18"/>
  <c r="L285" i="23" s="1"/>
  <c r="Z55" i="18"/>
  <c r="L135" i="14"/>
  <c r="G135" i="14" s="1"/>
  <c r="H135" i="23" s="1"/>
  <c r="Z76" i="18"/>
  <c r="Z206" i="18"/>
  <c r="Z101" i="18"/>
  <c r="Z74" i="18"/>
  <c r="I278" i="17"/>
  <c r="H278" i="17"/>
  <c r="I208" i="8"/>
  <c r="H208" i="8"/>
  <c r="N16" i="23"/>
  <c r="N87" i="23"/>
  <c r="Z151" i="18"/>
  <c r="H257" i="8"/>
  <c r="I257" i="8"/>
  <c r="Z9" i="18"/>
  <c r="Z221" i="18"/>
  <c r="Z83" i="18"/>
  <c r="Z192" i="18"/>
  <c r="I200" i="8"/>
  <c r="H200" i="8"/>
  <c r="I210" i="8"/>
  <c r="H210" i="8"/>
  <c r="Z233" i="18"/>
  <c r="Z196" i="18"/>
  <c r="I147" i="8"/>
  <c r="H147" i="8"/>
  <c r="Z213" i="18"/>
  <c r="Z102" i="18"/>
  <c r="I283" i="17"/>
  <c r="H283" i="17"/>
  <c r="I182" i="8"/>
  <c r="H182" i="8"/>
  <c r="Z145" i="18"/>
  <c r="I180" i="8"/>
  <c r="H180" i="8"/>
  <c r="I150" i="8"/>
  <c r="H150" i="8"/>
  <c r="I102" i="25"/>
  <c r="H102" i="25"/>
  <c r="I177" i="25"/>
  <c r="H177" i="25"/>
  <c r="Z171" i="18"/>
  <c r="Z237" i="18"/>
  <c r="R258" i="18"/>
  <c r="P258" i="18"/>
  <c r="V258" i="18"/>
  <c r="I95" i="8"/>
  <c r="H95" i="8"/>
  <c r="I191" i="8"/>
  <c r="H191" i="8"/>
  <c r="Z235" i="18"/>
  <c r="Z207" i="18"/>
  <c r="Z119" i="18"/>
  <c r="Z23" i="18"/>
  <c r="Z72" i="18"/>
  <c r="Z238" i="18"/>
  <c r="I42" i="17"/>
  <c r="H42" i="17"/>
  <c r="I220" i="8"/>
  <c r="H220" i="8"/>
  <c r="P260" i="18"/>
  <c r="R260" i="18"/>
  <c r="V260" i="18"/>
  <c r="Z202" i="18"/>
  <c r="V251" i="18"/>
  <c r="P251" i="18"/>
  <c r="R251" i="18"/>
  <c r="I39" i="25"/>
  <c r="I215" i="25"/>
  <c r="H215" i="25"/>
  <c r="I247" i="25"/>
  <c r="H247" i="25"/>
  <c r="I247" i="17"/>
  <c r="H247" i="17"/>
  <c r="H271" i="8"/>
  <c r="I271" i="8"/>
  <c r="I256" i="25"/>
  <c r="H256" i="25"/>
  <c r="I256" i="17"/>
  <c r="H256" i="17"/>
  <c r="I242" i="8"/>
  <c r="H242" i="8"/>
  <c r="H258" i="8"/>
  <c r="I258" i="8"/>
  <c r="I266" i="17"/>
  <c r="H266" i="17"/>
  <c r="H283" i="14"/>
  <c r="G283" i="14" s="1"/>
  <c r="H283" i="23" s="1"/>
  <c r="Z173" i="18"/>
  <c r="Z209" i="18"/>
  <c r="Z140" i="18"/>
  <c r="H16" i="8"/>
  <c r="G16" i="8" s="1"/>
  <c r="H60" i="8"/>
  <c r="G60" i="8" s="1"/>
  <c r="I60" i="23" s="1"/>
  <c r="I66" i="17"/>
  <c r="H66" i="17"/>
  <c r="I126" i="8"/>
  <c r="H126" i="8"/>
  <c r="I165" i="8"/>
  <c r="H165" i="8"/>
  <c r="I148" i="25"/>
  <c r="Z50" i="18"/>
  <c r="Z15" i="18"/>
  <c r="Z113" i="18"/>
  <c r="V256" i="18"/>
  <c r="P256" i="18"/>
  <c r="R256" i="18"/>
  <c r="Z172" i="18"/>
  <c r="R249" i="18"/>
  <c r="P249" i="18"/>
  <c r="V249" i="18"/>
  <c r="Z92" i="18"/>
  <c r="Z134" i="18"/>
  <c r="Z70" i="18"/>
  <c r="Z103" i="18"/>
  <c r="Z95" i="18"/>
  <c r="H275" i="8"/>
  <c r="I275" i="8"/>
  <c r="I112" i="8"/>
  <c r="H112" i="8"/>
  <c r="I260" i="8"/>
  <c r="H260" i="8"/>
  <c r="I230" i="8"/>
  <c r="H230" i="8"/>
  <c r="P250" i="18"/>
  <c r="V250" i="18"/>
  <c r="R250" i="18"/>
  <c r="Z229" i="18"/>
  <c r="Z210" i="18"/>
  <c r="Z236" i="18"/>
  <c r="I219" i="8"/>
  <c r="H219" i="8"/>
  <c r="I238" i="8"/>
  <c r="H238" i="8"/>
  <c r="I267" i="25"/>
  <c r="H267" i="25"/>
  <c r="I240" i="8"/>
  <c r="H240" i="8"/>
  <c r="I26" i="17"/>
  <c r="H26" i="17"/>
  <c r="I249" i="8"/>
  <c r="H249" i="8"/>
  <c r="Z205" i="18"/>
  <c r="Z94" i="18"/>
  <c r="Z167" i="18"/>
  <c r="I274" i="25"/>
  <c r="H274" i="25"/>
  <c r="Z179" i="18"/>
  <c r="H44" i="8"/>
  <c r="G44" i="8" s="1"/>
  <c r="I44" i="23" s="1"/>
  <c r="I151" i="8"/>
  <c r="H151" i="8"/>
  <c r="I129" i="8"/>
  <c r="H129" i="8"/>
  <c r="H277" i="8"/>
  <c r="I277" i="8"/>
  <c r="Z111" i="18"/>
  <c r="Z88" i="18"/>
  <c r="R273" i="18"/>
  <c r="P273" i="18"/>
  <c r="V273" i="18"/>
  <c r="I259" i="25"/>
  <c r="H259" i="25"/>
  <c r="I259" i="17"/>
  <c r="H259" i="17"/>
  <c r="I132" i="8"/>
  <c r="H132" i="8"/>
  <c r="I214" i="8"/>
  <c r="H214" i="8"/>
  <c r="Z153" i="18"/>
  <c r="Z228" i="18"/>
  <c r="Z39" i="18"/>
  <c r="Z128" i="18"/>
  <c r="H62" i="8"/>
  <c r="G62" i="8" s="1"/>
  <c r="I62" i="23" s="1"/>
  <c r="I101" i="8"/>
  <c r="H101" i="8"/>
  <c r="I117" i="25"/>
  <c r="H117" i="25"/>
  <c r="I145" i="8"/>
  <c r="H145" i="8"/>
  <c r="I169" i="8"/>
  <c r="H169" i="8"/>
  <c r="I193" i="8"/>
  <c r="H193" i="8"/>
  <c r="I209" i="8"/>
  <c r="H209" i="8"/>
  <c r="I249" i="25"/>
  <c r="H249" i="25"/>
  <c r="H265" i="8"/>
  <c r="I265" i="8"/>
  <c r="I144" i="8"/>
  <c r="H144" i="8"/>
  <c r="Z125" i="18"/>
  <c r="Z13" i="18"/>
  <c r="Z220" i="18"/>
  <c r="H269" i="14"/>
  <c r="G269" i="14" s="1"/>
  <c r="H269" i="23" s="1"/>
  <c r="H272" i="8"/>
  <c r="I272" i="8"/>
  <c r="I258" i="17"/>
  <c r="H258" i="17"/>
  <c r="I92" i="8"/>
  <c r="H92" i="8"/>
  <c r="I160" i="8"/>
  <c r="H160" i="8"/>
  <c r="I276" i="8"/>
  <c r="H276" i="8"/>
  <c r="L7" i="14"/>
  <c r="G7" i="14" s="1"/>
  <c r="H7" i="23" s="1"/>
  <c r="Z17" i="18"/>
  <c r="Z21" i="18"/>
  <c r="Z99" i="18"/>
  <c r="Z143" i="18"/>
  <c r="I119" i="8"/>
  <c r="H119" i="8"/>
  <c r="I135" i="8"/>
  <c r="H135" i="8"/>
  <c r="I134" i="8"/>
  <c r="H134" i="8"/>
  <c r="N151" i="23"/>
  <c r="N57" i="23"/>
  <c r="I189" i="8"/>
  <c r="H189" i="8"/>
  <c r="I277" i="25"/>
  <c r="H277" i="25"/>
  <c r="Z100" i="18"/>
  <c r="Z211" i="18"/>
  <c r="Z87" i="18"/>
  <c r="Z69" i="18"/>
  <c r="Z204" i="18"/>
  <c r="I171" i="8"/>
  <c r="H171" i="8"/>
  <c r="H270" i="8"/>
  <c r="I270" i="8"/>
  <c r="V255" i="18"/>
  <c r="P255" i="18"/>
  <c r="R255" i="18"/>
  <c r="H259" i="8"/>
  <c r="I259" i="8"/>
  <c r="I142" i="8"/>
  <c r="H142" i="8"/>
  <c r="I284" i="17"/>
  <c r="H284" i="17"/>
  <c r="I161" i="8"/>
  <c r="H161" i="8"/>
  <c r="Z234" i="18"/>
  <c r="I184" i="8"/>
  <c r="H184" i="8"/>
  <c r="I234" i="8"/>
  <c r="H234" i="8"/>
  <c r="Z82" i="18"/>
  <c r="V272" i="18"/>
  <c r="P272" i="18"/>
  <c r="R272" i="18"/>
  <c r="I198" i="17"/>
  <c r="H198" i="17"/>
  <c r="I222" i="8"/>
  <c r="H222" i="8"/>
  <c r="I246" i="17"/>
  <c r="H246" i="17"/>
  <c r="Z214" i="18"/>
  <c r="Z185" i="18"/>
  <c r="Z126" i="18"/>
  <c r="Z208" i="18"/>
  <c r="V243" i="18"/>
  <c r="P243" i="18"/>
  <c r="R243" i="18"/>
  <c r="Z51" i="18"/>
  <c r="L66" i="14"/>
  <c r="G66" i="14" s="1"/>
  <c r="H66" i="23" s="1"/>
  <c r="I217" i="8"/>
  <c r="H217" i="8"/>
  <c r="I257" i="25"/>
  <c r="H257" i="25"/>
  <c r="Z45" i="18"/>
  <c r="Z54" i="18"/>
  <c r="Z142" i="18"/>
  <c r="Z60" i="18"/>
  <c r="H255" i="8"/>
  <c r="I255" i="8"/>
  <c r="I120" i="8"/>
  <c r="H120" i="8"/>
  <c r="I226" i="8"/>
  <c r="H226" i="8"/>
  <c r="I282" i="25"/>
  <c r="H282" i="25"/>
  <c r="I276" i="25"/>
  <c r="H276" i="25"/>
  <c r="I276" i="17"/>
  <c r="H276" i="17"/>
  <c r="I9" i="25"/>
  <c r="H9" i="25"/>
  <c r="H54" i="8"/>
  <c r="G54" i="8" s="1"/>
  <c r="I54" i="23" s="1"/>
  <c r="Z105" i="18"/>
  <c r="H20" i="8"/>
  <c r="G20" i="8" s="1"/>
  <c r="I111" i="25"/>
  <c r="H111" i="25"/>
  <c r="I110" i="8"/>
  <c r="H110" i="8"/>
  <c r="I170" i="8"/>
  <c r="H170" i="8"/>
  <c r="I44" i="17"/>
  <c r="H44" i="17"/>
  <c r="I213" i="8"/>
  <c r="H213" i="8"/>
  <c r="I253" i="25"/>
  <c r="H253" i="25"/>
  <c r="I269" i="8"/>
  <c r="H269" i="8"/>
  <c r="H45" i="8"/>
  <c r="G45" i="8" s="1"/>
  <c r="I45" i="23" s="1"/>
  <c r="Z182" i="18"/>
  <c r="I131" i="8"/>
  <c r="H131" i="8"/>
  <c r="Z160" i="18"/>
  <c r="Z44" i="18"/>
  <c r="Z96" i="18"/>
  <c r="Z156" i="18"/>
  <c r="Z227" i="18"/>
  <c r="Z19" i="18"/>
  <c r="Z139" i="18"/>
  <c r="Z8" i="18"/>
  <c r="Z152" i="18"/>
  <c r="H156" i="17"/>
  <c r="Z187" i="18"/>
  <c r="I104" i="8"/>
  <c r="H104" i="8"/>
  <c r="P279" i="18"/>
  <c r="R279" i="18"/>
  <c r="V279" i="18"/>
  <c r="I223" i="8"/>
  <c r="H223" i="8"/>
  <c r="H74" i="8"/>
  <c r="G74" i="8" s="1"/>
  <c r="I74" i="23" s="1"/>
  <c r="Z161" i="18"/>
  <c r="Z27" i="18"/>
  <c r="I141" i="8"/>
  <c r="H141" i="8"/>
  <c r="H245" i="8"/>
  <c r="I245" i="8"/>
  <c r="I108" i="17"/>
  <c r="I228" i="8"/>
  <c r="H228" i="8"/>
  <c r="Z232" i="18"/>
  <c r="H251" i="8"/>
  <c r="I251" i="8"/>
  <c r="H277" i="14"/>
  <c r="G277" i="14" s="1"/>
  <c r="H277" i="23" s="1"/>
  <c r="H254" i="8"/>
  <c r="I254" i="8"/>
  <c r="I36" i="25"/>
  <c r="H36" i="25"/>
  <c r="H43" i="25" l="1"/>
  <c r="H62" i="25"/>
  <c r="I91" i="25"/>
  <c r="G91" i="25" s="1"/>
  <c r="I22" i="25"/>
  <c r="G22" i="25" s="1"/>
  <c r="I159" i="25"/>
  <c r="G159" i="25" s="1"/>
  <c r="H226" i="25"/>
  <c r="I228" i="25"/>
  <c r="I6" i="25"/>
  <c r="I224" i="25"/>
  <c r="G224" i="25" s="1"/>
  <c r="H66" i="25"/>
  <c r="G66" i="25" s="1"/>
  <c r="I21" i="17"/>
  <c r="H7" i="17"/>
  <c r="G7" i="17" s="1"/>
  <c r="I211" i="17"/>
  <c r="H110" i="17"/>
  <c r="G110" i="17" s="1"/>
  <c r="H69" i="17"/>
  <c r="I166" i="17"/>
  <c r="G166" i="17" s="1"/>
  <c r="AJ166" i="17" s="1"/>
  <c r="H234" i="17"/>
  <c r="H179" i="17"/>
  <c r="G179" i="17" s="1"/>
  <c r="AJ179" i="17" s="1"/>
  <c r="H238" i="17"/>
  <c r="G238" i="17" s="1"/>
  <c r="AJ238" i="17" s="1"/>
  <c r="H213" i="17"/>
  <c r="G213" i="17" s="1"/>
  <c r="AJ213" i="17" s="1"/>
  <c r="I148" i="17"/>
  <c r="G148" i="17" s="1"/>
  <c r="I50" i="17"/>
  <c r="I197" i="17"/>
  <c r="H72" i="17"/>
  <c r="G72" i="17" s="1"/>
  <c r="I100" i="17"/>
  <c r="I225" i="17"/>
  <c r="G225" i="17" s="1"/>
  <c r="AJ225" i="17" s="1"/>
  <c r="I116" i="17"/>
  <c r="G116" i="17" s="1"/>
  <c r="H79" i="17"/>
  <c r="G79" i="17" s="1"/>
  <c r="H230" i="17"/>
  <c r="G230" i="17" s="1"/>
  <c r="AJ230" i="17" s="1"/>
  <c r="H188" i="17"/>
  <c r="G188" i="17" s="1"/>
  <c r="AJ188" i="17" s="1"/>
  <c r="H206" i="25"/>
  <c r="G206" i="25" s="1"/>
  <c r="H105" i="25"/>
  <c r="H236" i="17"/>
  <c r="G236" i="17" s="1"/>
  <c r="AJ236" i="17" s="1"/>
  <c r="H56" i="17"/>
  <c r="G56" i="17" s="1"/>
  <c r="H49" i="17"/>
  <c r="G49" i="17" s="1"/>
  <c r="H151" i="25"/>
  <c r="I223" i="25"/>
  <c r="G223" i="25" s="1"/>
  <c r="I43" i="17"/>
  <c r="G43" i="17" s="1"/>
  <c r="H171" i="17"/>
  <c r="G171" i="17" s="1"/>
  <c r="AJ171" i="17" s="1"/>
  <c r="H69" i="25"/>
  <c r="G69" i="25" s="1"/>
  <c r="I236" i="25"/>
  <c r="G236" i="25" s="1"/>
  <c r="H178" i="25"/>
  <c r="H192" i="17"/>
  <c r="G192" i="17" s="1"/>
  <c r="AJ192" i="17" s="1"/>
  <c r="H226" i="17"/>
  <c r="G226" i="17" s="1"/>
  <c r="AJ226" i="17" s="1"/>
  <c r="H228" i="17"/>
  <c r="G228" i="17" s="1"/>
  <c r="AJ228" i="17" s="1"/>
  <c r="H85" i="25"/>
  <c r="G85" i="25" s="1"/>
  <c r="H222" i="25"/>
  <c r="G222" i="25" s="1"/>
  <c r="H11" i="17"/>
  <c r="G11" i="17" s="1"/>
  <c r="H218" i="25"/>
  <c r="G218" i="25" s="1"/>
  <c r="H216" i="17"/>
  <c r="G216" i="17" s="1"/>
  <c r="AJ216" i="17" s="1"/>
  <c r="I199" i="17"/>
  <c r="G199" i="17" s="1"/>
  <c r="AJ199" i="17" s="1"/>
  <c r="H223" i="17"/>
  <c r="G223" i="17" s="1"/>
  <c r="AJ223" i="17" s="1"/>
  <c r="H56" i="25"/>
  <c r="G56" i="25" s="1"/>
  <c r="I234" i="25"/>
  <c r="G234" i="25" s="1"/>
  <c r="I220" i="25"/>
  <c r="G220" i="25" s="1"/>
  <c r="I227" i="17"/>
  <c r="G227" i="17" s="1"/>
  <c r="AJ227" i="17" s="1"/>
  <c r="H68" i="17"/>
  <c r="H35" i="17"/>
  <c r="G35" i="17" s="1"/>
  <c r="H242" i="25"/>
  <c r="G242" i="25" s="1"/>
  <c r="H233" i="17"/>
  <c r="G233" i="17" s="1"/>
  <c r="AJ233" i="17" s="1"/>
  <c r="H179" i="25"/>
  <c r="G179" i="25" s="1"/>
  <c r="I123" i="25"/>
  <c r="G123" i="25" s="1"/>
  <c r="H147" i="17"/>
  <c r="G147" i="17" s="1"/>
  <c r="I89" i="25"/>
  <c r="H140" i="25"/>
  <c r="G140" i="25" s="1"/>
  <c r="H240" i="17"/>
  <c r="G240" i="17" s="1"/>
  <c r="AJ240" i="17" s="1"/>
  <c r="H99" i="15"/>
  <c r="H217" i="17"/>
  <c r="G217" i="17" s="1"/>
  <c r="AJ217" i="17" s="1"/>
  <c r="I231" i="17"/>
  <c r="G231" i="17" s="1"/>
  <c r="AJ231" i="17" s="1"/>
  <c r="H212" i="25"/>
  <c r="G212" i="25" s="1"/>
  <c r="H208" i="25"/>
  <c r="G208" i="25" s="1"/>
  <c r="H221" i="17"/>
  <c r="G221" i="17" s="1"/>
  <c r="AJ221" i="17" s="1"/>
  <c r="H221" i="25"/>
  <c r="G221" i="25" s="1"/>
  <c r="I153" i="25"/>
  <c r="H44" i="25"/>
  <c r="G44" i="25" s="1"/>
  <c r="I224" i="17"/>
  <c r="G224" i="17" s="1"/>
  <c r="AJ224" i="17" s="1"/>
  <c r="H57" i="15"/>
  <c r="H6" i="17"/>
  <c r="G6" i="17" s="1"/>
  <c r="I84" i="25"/>
  <c r="G84" i="25" s="1"/>
  <c r="H64" i="17"/>
  <c r="G64" i="17" s="1"/>
  <c r="H7" i="25"/>
  <c r="G7" i="25" s="1"/>
  <c r="I214" i="17"/>
  <c r="G214" i="17" s="1"/>
  <c r="AJ214" i="17" s="1"/>
  <c r="H150" i="17"/>
  <c r="G150" i="17" s="1"/>
  <c r="H61" i="17"/>
  <c r="G61" i="17" s="1"/>
  <c r="I117" i="17"/>
  <c r="G117" i="17" s="1"/>
  <c r="I204" i="17"/>
  <c r="G204" i="17" s="1"/>
  <c r="AJ204" i="17" s="1"/>
  <c r="H232" i="25"/>
  <c r="G232" i="25" s="1"/>
  <c r="H79" i="25"/>
  <c r="G79" i="25" s="1"/>
  <c r="I241" i="17"/>
  <c r="G241" i="17" s="1"/>
  <c r="AJ241" i="17" s="1"/>
  <c r="I46" i="25"/>
  <c r="H46" i="25"/>
  <c r="H214" i="25"/>
  <c r="G214" i="25" s="1"/>
  <c r="I242" i="17"/>
  <c r="G242" i="17" s="1"/>
  <c r="AJ242" i="17" s="1"/>
  <c r="I235" i="25"/>
  <c r="G235" i="25" s="1"/>
  <c r="H65" i="25"/>
  <c r="G65" i="25" s="1"/>
  <c r="H107" i="25"/>
  <c r="H165" i="25"/>
  <c r="G165" i="25" s="1"/>
  <c r="I146" i="25"/>
  <c r="G146" i="25" s="1"/>
  <c r="I239" i="17"/>
  <c r="G239" i="17" s="1"/>
  <c r="AJ239" i="17" s="1"/>
  <c r="H220" i="17"/>
  <c r="G220" i="17" s="1"/>
  <c r="AJ220" i="17" s="1"/>
  <c r="H157" i="15"/>
  <c r="I11" i="25"/>
  <c r="H230" i="25"/>
  <c r="G230" i="25" s="1"/>
  <c r="I167" i="25"/>
  <c r="G167" i="25" s="1"/>
  <c r="H195" i="25"/>
  <c r="G195" i="25" s="1"/>
  <c r="H139" i="25"/>
  <c r="G139" i="25" s="1"/>
  <c r="H237" i="17"/>
  <c r="G237" i="17" s="1"/>
  <c r="AJ237" i="17" s="1"/>
  <c r="H95" i="17"/>
  <c r="G95" i="17" s="1"/>
  <c r="I48" i="25"/>
  <c r="G48" i="25" s="1"/>
  <c r="H104" i="17"/>
  <c r="G104" i="17" s="1"/>
  <c r="H232" i="17"/>
  <c r="G232" i="17" s="1"/>
  <c r="AJ232" i="17" s="1"/>
  <c r="H212" i="17"/>
  <c r="G212" i="17" s="1"/>
  <c r="AJ212" i="17" s="1"/>
  <c r="H28" i="25"/>
  <c r="G28" i="25" s="1"/>
  <c r="H63" i="25"/>
  <c r="G63" i="25" s="1"/>
  <c r="I185" i="25"/>
  <c r="G185" i="25" s="1"/>
  <c r="H229" i="25"/>
  <c r="G229" i="25" s="1"/>
  <c r="I63" i="17"/>
  <c r="H63" i="17"/>
  <c r="H86" i="25"/>
  <c r="G86" i="25" s="1"/>
  <c r="I189" i="17"/>
  <c r="G189" i="17" s="1"/>
  <c r="AJ189" i="17" s="1"/>
  <c r="H190" i="25"/>
  <c r="G190" i="25" s="1"/>
  <c r="I184" i="25"/>
  <c r="G184" i="25" s="1"/>
  <c r="H127" i="25"/>
  <c r="G127" i="25" s="1"/>
  <c r="I38" i="17"/>
  <c r="H38" i="17"/>
  <c r="H170" i="25"/>
  <c r="I170" i="25"/>
  <c r="H123" i="17"/>
  <c r="G123" i="17" s="1"/>
  <c r="H60" i="25"/>
  <c r="G60" i="25" s="1"/>
  <c r="H227" i="25"/>
  <c r="G227" i="25" s="1"/>
  <c r="H180" i="17"/>
  <c r="G180" i="17" s="1"/>
  <c r="AJ180" i="17" s="1"/>
  <c r="I172" i="17"/>
  <c r="G172" i="17" s="1"/>
  <c r="AJ172" i="17" s="1"/>
  <c r="H94" i="17"/>
  <c r="G94" i="17" s="1"/>
  <c r="I83" i="25"/>
  <c r="G83" i="25" s="1"/>
  <c r="H159" i="17"/>
  <c r="G159" i="17" s="1"/>
  <c r="AJ159" i="17" s="1"/>
  <c r="H218" i="17"/>
  <c r="G218" i="17" s="1"/>
  <c r="AJ218" i="17" s="1"/>
  <c r="H106" i="17"/>
  <c r="G106" i="17" s="1"/>
  <c r="H27" i="25"/>
  <c r="G27" i="25" s="1"/>
  <c r="I183" i="25"/>
  <c r="G183" i="25" s="1"/>
  <c r="I52" i="17"/>
  <c r="H52" i="17"/>
  <c r="H14" i="25"/>
  <c r="I14" i="25"/>
  <c r="H153" i="17"/>
  <c r="I153" i="17"/>
  <c r="H93" i="25"/>
  <c r="I93" i="25"/>
  <c r="I126" i="25"/>
  <c r="H126" i="25"/>
  <c r="I129" i="25"/>
  <c r="H129" i="25"/>
  <c r="I162" i="17"/>
  <c r="H162" i="17"/>
  <c r="H39" i="17"/>
  <c r="I39" i="17"/>
  <c r="H60" i="17"/>
  <c r="I60" i="17"/>
  <c r="I145" i="25"/>
  <c r="H145" i="25"/>
  <c r="H30" i="17"/>
  <c r="I30" i="17"/>
  <c r="H33" i="17"/>
  <c r="I33" i="17"/>
  <c r="H189" i="25"/>
  <c r="G189" i="25" s="1"/>
  <c r="H165" i="17"/>
  <c r="G165" i="17" s="1"/>
  <c r="AJ165" i="17" s="1"/>
  <c r="H193" i="25"/>
  <c r="G193" i="25" s="1"/>
  <c r="I235" i="17"/>
  <c r="H32" i="25"/>
  <c r="G32" i="25" s="1"/>
  <c r="H198" i="25"/>
  <c r="G198" i="25" s="1"/>
  <c r="H9" i="17"/>
  <c r="G9" i="17" s="1"/>
  <c r="AJ9" i="17" s="1"/>
  <c r="H241" i="25"/>
  <c r="G241" i="25" s="1"/>
  <c r="H12" i="25"/>
  <c r="G12" i="25" s="1"/>
  <c r="I154" i="17"/>
  <c r="G154" i="17" s="1"/>
  <c r="H132" i="17"/>
  <c r="G132" i="17" s="1"/>
  <c r="H239" i="25"/>
  <c r="G239" i="25" s="1"/>
  <c r="H97" i="17"/>
  <c r="G97" i="17" s="1"/>
  <c r="AJ97" i="17" s="1"/>
  <c r="H14" i="17"/>
  <c r="G14" i="17" s="1"/>
  <c r="H217" i="25"/>
  <c r="G217" i="25" s="1"/>
  <c r="I231" i="25"/>
  <c r="G231" i="25" s="1"/>
  <c r="I114" i="17"/>
  <c r="G114" i="17" s="1"/>
  <c r="H142" i="17"/>
  <c r="G142" i="17" s="1"/>
  <c r="H128" i="25"/>
  <c r="G128" i="25" s="1"/>
  <c r="H184" i="17"/>
  <c r="G184" i="17" s="1"/>
  <c r="AJ184" i="17" s="1"/>
  <c r="H124" i="17"/>
  <c r="G124" i="17" s="1"/>
  <c r="H23" i="17"/>
  <c r="G23" i="17" s="1"/>
  <c r="H34" i="17"/>
  <c r="I34" i="17"/>
  <c r="H149" i="25"/>
  <c r="I149" i="25"/>
  <c r="I83" i="17"/>
  <c r="H83" i="17"/>
  <c r="I173" i="25"/>
  <c r="H173" i="25"/>
  <c r="H133" i="17"/>
  <c r="I133" i="17"/>
  <c r="H103" i="25"/>
  <c r="I103" i="25"/>
  <c r="I203" i="17"/>
  <c r="H203" i="17"/>
  <c r="I191" i="25"/>
  <c r="H191" i="25"/>
  <c r="I122" i="17"/>
  <c r="H122" i="17"/>
  <c r="H202" i="25"/>
  <c r="I202" i="25"/>
  <c r="H16" i="25"/>
  <c r="I16" i="25"/>
  <c r="I169" i="25"/>
  <c r="H169" i="25"/>
  <c r="I193" i="17"/>
  <c r="H193" i="17"/>
  <c r="H90" i="17"/>
  <c r="G90" i="17" s="1"/>
  <c r="AJ90" i="17" s="1"/>
  <c r="I176" i="25"/>
  <c r="H176" i="25"/>
  <c r="H151" i="17"/>
  <c r="I151" i="17"/>
  <c r="I101" i="17"/>
  <c r="H101" i="17"/>
  <c r="H196" i="17"/>
  <c r="I196" i="17"/>
  <c r="H113" i="17"/>
  <c r="I113" i="17"/>
  <c r="H181" i="17"/>
  <c r="I181" i="17"/>
  <c r="I80" i="25"/>
  <c r="H80" i="25"/>
  <c r="H131" i="17"/>
  <c r="I131" i="17"/>
  <c r="I125" i="17"/>
  <c r="H125" i="17"/>
  <c r="I94" i="25"/>
  <c r="H94" i="25"/>
  <c r="H99" i="25"/>
  <c r="I99" i="25"/>
  <c r="H173" i="17"/>
  <c r="I173" i="17"/>
  <c r="H8" i="17"/>
  <c r="I8" i="17"/>
  <c r="I110" i="25"/>
  <c r="H110" i="25"/>
  <c r="H215" i="17"/>
  <c r="G215" i="17" s="1"/>
  <c r="AJ215" i="17" s="1"/>
  <c r="I201" i="25"/>
  <c r="G201" i="25" s="1"/>
  <c r="H38" i="25"/>
  <c r="G38" i="25" s="1"/>
  <c r="H130" i="17"/>
  <c r="G130" i="17" s="1"/>
  <c r="H155" i="17"/>
  <c r="G155" i="17" s="1"/>
  <c r="AJ155" i="17" s="1"/>
  <c r="H213" i="25"/>
  <c r="G213" i="25" s="1"/>
  <c r="H88" i="25"/>
  <c r="G88" i="25" s="1"/>
  <c r="H174" i="17"/>
  <c r="G174" i="17" s="1"/>
  <c r="AJ174" i="17" s="1"/>
  <c r="H70" i="25"/>
  <c r="G70" i="25" s="1"/>
  <c r="H52" i="25"/>
  <c r="G52" i="25" s="1"/>
  <c r="I86" i="17"/>
  <c r="G86" i="17" s="1"/>
  <c r="H128" i="17"/>
  <c r="G128" i="17" s="1"/>
  <c r="I107" i="17"/>
  <c r="G107" i="17" s="1"/>
  <c r="H49" i="25"/>
  <c r="G49" i="25" s="1"/>
  <c r="H240" i="25"/>
  <c r="G240" i="25" s="1"/>
  <c r="H90" i="15"/>
  <c r="H37" i="25"/>
  <c r="G37" i="25" s="1"/>
  <c r="H211" i="25"/>
  <c r="G211" i="25" s="1"/>
  <c r="H72" i="25"/>
  <c r="G72" i="25" s="1"/>
  <c r="H78" i="17"/>
  <c r="G78" i="17" s="1"/>
  <c r="H77" i="17"/>
  <c r="G77" i="17" s="1"/>
  <c r="I219" i="17"/>
  <c r="G219" i="17" s="1"/>
  <c r="AJ219" i="17" s="1"/>
  <c r="H104" i="25"/>
  <c r="G104" i="25" s="1"/>
  <c r="I76" i="17"/>
  <c r="G76" i="17" s="1"/>
  <c r="I109" i="17"/>
  <c r="H109" i="17"/>
  <c r="H210" i="17"/>
  <c r="I210" i="17"/>
  <c r="I137" i="17"/>
  <c r="H137" i="17"/>
  <c r="H82" i="17"/>
  <c r="I82" i="17"/>
  <c r="H64" i="25"/>
  <c r="I64" i="25"/>
  <c r="I74" i="25"/>
  <c r="H74" i="25"/>
  <c r="H125" i="25"/>
  <c r="I125" i="25"/>
  <c r="H119" i="17"/>
  <c r="I119" i="17"/>
  <c r="H167" i="17"/>
  <c r="I167" i="17"/>
  <c r="I82" i="25"/>
  <c r="H82" i="25"/>
  <c r="I91" i="17"/>
  <c r="H91" i="17"/>
  <c r="I200" i="17"/>
  <c r="H200" i="17"/>
  <c r="H124" i="25"/>
  <c r="I124" i="25"/>
  <c r="I164" i="17"/>
  <c r="H164" i="17"/>
  <c r="H152" i="25"/>
  <c r="I152" i="25"/>
  <c r="H161" i="25"/>
  <c r="I161" i="25"/>
  <c r="I62" i="17"/>
  <c r="H62" i="17"/>
  <c r="I206" i="17"/>
  <c r="H206" i="17"/>
  <c r="I97" i="25"/>
  <c r="H97" i="25"/>
  <c r="I26" i="25"/>
  <c r="H26" i="25"/>
  <c r="H96" i="25"/>
  <c r="I96" i="25"/>
  <c r="I139" i="17"/>
  <c r="H139" i="17"/>
  <c r="H13" i="25"/>
  <c r="I13" i="25"/>
  <c r="H137" i="25"/>
  <c r="I137" i="25"/>
  <c r="H37" i="17"/>
  <c r="I37" i="17"/>
  <c r="H146" i="17"/>
  <c r="I146" i="17"/>
  <c r="H209" i="25"/>
  <c r="G209" i="25" s="1"/>
  <c r="H58" i="25"/>
  <c r="G58" i="25" s="1"/>
  <c r="H84" i="17"/>
  <c r="G84" i="17" s="1"/>
  <c r="H33" i="25"/>
  <c r="G33" i="25" s="1"/>
  <c r="H187" i="17"/>
  <c r="G187" i="17" s="1"/>
  <c r="AJ187" i="17" s="1"/>
  <c r="H111" i="17"/>
  <c r="G111" i="17" s="1"/>
  <c r="H57" i="25"/>
  <c r="G57" i="25" s="1"/>
  <c r="H57" i="17"/>
  <c r="G57" i="17" s="1"/>
  <c r="I48" i="17"/>
  <c r="G48" i="17" s="1"/>
  <c r="H41" i="17"/>
  <c r="G41" i="17" s="1"/>
  <c r="H136" i="25"/>
  <c r="G136" i="25" s="1"/>
  <c r="H170" i="17"/>
  <c r="G170" i="17" s="1"/>
  <c r="AJ170" i="17" s="1"/>
  <c r="I126" i="17"/>
  <c r="G126" i="17" s="1"/>
  <c r="H88" i="15"/>
  <c r="H42" i="25"/>
  <c r="G42" i="25" s="1"/>
  <c r="H140" i="17"/>
  <c r="G140" i="17" s="1"/>
  <c r="H222" i="17"/>
  <c r="G222" i="17" s="1"/>
  <c r="AJ222" i="17" s="1"/>
  <c r="H68" i="25"/>
  <c r="G68" i="25" s="1"/>
  <c r="H158" i="15"/>
  <c r="I45" i="25"/>
  <c r="G45" i="25" s="1"/>
  <c r="I216" i="25"/>
  <c r="H120" i="17"/>
  <c r="G120" i="17" s="1"/>
  <c r="I23" i="25"/>
  <c r="G23" i="25" s="1"/>
  <c r="H45" i="17"/>
  <c r="G45" i="17" s="1"/>
  <c r="H143" i="17"/>
  <c r="G143" i="17" s="1"/>
  <c r="H194" i="25"/>
  <c r="G194" i="25" s="1"/>
  <c r="H59" i="25"/>
  <c r="G59" i="25" s="1"/>
  <c r="H237" i="25"/>
  <c r="G237" i="25" s="1"/>
  <c r="I164" i="25"/>
  <c r="G164" i="25" s="1"/>
  <c r="H195" i="17"/>
  <c r="G195" i="17" s="1"/>
  <c r="AJ195" i="17" s="1"/>
  <c r="I118" i="17"/>
  <c r="H118" i="17"/>
  <c r="I168" i="17"/>
  <c r="H168" i="17"/>
  <c r="H20" i="17"/>
  <c r="G20" i="17" s="1"/>
  <c r="AJ20" i="17" s="1"/>
  <c r="H74" i="17"/>
  <c r="G74" i="17" s="1"/>
  <c r="I13" i="17"/>
  <c r="G13" i="17" s="1"/>
  <c r="H85" i="17"/>
  <c r="G85" i="17" s="1"/>
  <c r="H34" i="25"/>
  <c r="G34" i="25" s="1"/>
  <c r="I132" i="25"/>
  <c r="H132" i="25"/>
  <c r="H199" i="25"/>
  <c r="I199" i="25"/>
  <c r="H202" i="17"/>
  <c r="I202" i="17"/>
  <c r="H109" i="25"/>
  <c r="I109" i="25"/>
  <c r="H138" i="17"/>
  <c r="I138" i="17"/>
  <c r="I219" i="25"/>
  <c r="H219" i="25"/>
  <c r="H16" i="17"/>
  <c r="G16" i="17" s="1"/>
  <c r="H208" i="17"/>
  <c r="G208" i="17" s="1"/>
  <c r="AJ208" i="17" s="1"/>
  <c r="H185" i="17"/>
  <c r="G185" i="17" s="1"/>
  <c r="AJ185" i="17" s="1"/>
  <c r="H115" i="17"/>
  <c r="G115" i="17" s="1"/>
  <c r="H160" i="17"/>
  <c r="G160" i="17" s="1"/>
  <c r="AJ160" i="17" s="1"/>
  <c r="H87" i="17"/>
  <c r="G87" i="17" s="1"/>
  <c r="AJ87" i="17" s="1"/>
  <c r="H98" i="17"/>
  <c r="G98" i="17" s="1"/>
  <c r="H229" i="17"/>
  <c r="G229" i="17" s="1"/>
  <c r="AJ229" i="17" s="1"/>
  <c r="H121" i="25"/>
  <c r="G121" i="25" s="1"/>
  <c r="H50" i="25"/>
  <c r="G50" i="25" s="1"/>
  <c r="I163" i="17"/>
  <c r="H163" i="17"/>
  <c r="I15" i="25"/>
  <c r="H15" i="25"/>
  <c r="I18" i="17"/>
  <c r="G18" i="17" s="1"/>
  <c r="H171" i="25"/>
  <c r="G171" i="25" s="1"/>
  <c r="H87" i="25"/>
  <c r="G87" i="25" s="1"/>
  <c r="I77" i="25"/>
  <c r="G77" i="25" s="1"/>
  <c r="I122" i="25"/>
  <c r="H122" i="25"/>
  <c r="I78" i="25"/>
  <c r="H78" i="25"/>
  <c r="I205" i="17"/>
  <c r="H205" i="17"/>
  <c r="I95" i="25"/>
  <c r="H95" i="25"/>
  <c r="H99" i="17"/>
  <c r="I99" i="17"/>
  <c r="I105" i="17"/>
  <c r="H105" i="17"/>
  <c r="I18" i="25"/>
  <c r="H18" i="25"/>
  <c r="I138" i="25"/>
  <c r="H138" i="25"/>
  <c r="I98" i="25"/>
  <c r="H98" i="25"/>
  <c r="I75" i="25"/>
  <c r="H75" i="25"/>
  <c r="I100" i="25"/>
  <c r="H100" i="25"/>
  <c r="I143" i="25"/>
  <c r="H143" i="25"/>
  <c r="I10" i="25"/>
  <c r="H10" i="25"/>
  <c r="I46" i="17"/>
  <c r="H46" i="17"/>
  <c r="H209" i="17"/>
  <c r="I209" i="17"/>
  <c r="H27" i="17"/>
  <c r="I27" i="17"/>
  <c r="I96" i="17"/>
  <c r="H96" i="17"/>
  <c r="H116" i="25"/>
  <c r="I116" i="25"/>
  <c r="I177" i="17"/>
  <c r="H177" i="17"/>
  <c r="H147" i="25"/>
  <c r="I147" i="25"/>
  <c r="I183" i="17"/>
  <c r="H183" i="17"/>
  <c r="I182" i="17"/>
  <c r="H182" i="17"/>
  <c r="I121" i="17"/>
  <c r="H121" i="17"/>
  <c r="I51" i="25"/>
  <c r="H51" i="25"/>
  <c r="I28" i="17"/>
  <c r="H28" i="17"/>
  <c r="I75" i="17"/>
  <c r="H75" i="17"/>
  <c r="I161" i="17"/>
  <c r="H161" i="17"/>
  <c r="I40" i="25"/>
  <c r="H40" i="25"/>
  <c r="H53" i="17"/>
  <c r="I53" i="17"/>
  <c r="I89" i="17"/>
  <c r="H89" i="17"/>
  <c r="I136" i="17"/>
  <c r="H136" i="17"/>
  <c r="I142" i="25"/>
  <c r="H142" i="25"/>
  <c r="H115" i="25"/>
  <c r="I115" i="25"/>
  <c r="I157" i="25"/>
  <c r="H157" i="25"/>
  <c r="H196" i="25"/>
  <c r="I196" i="25"/>
  <c r="I204" i="25"/>
  <c r="H204" i="25"/>
  <c r="I194" i="17"/>
  <c r="H194" i="17"/>
  <c r="I76" i="25"/>
  <c r="H76" i="25"/>
  <c r="I118" i="25"/>
  <c r="H118" i="25"/>
  <c r="I150" i="25"/>
  <c r="H150" i="25"/>
  <c r="I190" i="17"/>
  <c r="H190" i="17"/>
  <c r="H32" i="17"/>
  <c r="I32" i="17"/>
  <c r="I54" i="17"/>
  <c r="H54" i="17"/>
  <c r="I59" i="17"/>
  <c r="H59" i="17"/>
  <c r="H70" i="17"/>
  <c r="I70" i="17"/>
  <c r="I73" i="17"/>
  <c r="H73" i="17"/>
  <c r="I90" i="25"/>
  <c r="H90" i="25"/>
  <c r="I207" i="25"/>
  <c r="H207" i="25"/>
  <c r="I112" i="17"/>
  <c r="H112" i="17"/>
  <c r="I210" i="25"/>
  <c r="H210" i="25"/>
  <c r="I53" i="25"/>
  <c r="H53" i="25"/>
  <c r="I120" i="25"/>
  <c r="H120" i="25"/>
  <c r="I41" i="25"/>
  <c r="H41" i="25"/>
  <c r="I15" i="17"/>
  <c r="H15" i="17"/>
  <c r="I55" i="25"/>
  <c r="H55" i="25"/>
  <c r="H130" i="25"/>
  <c r="I130" i="25"/>
  <c r="I174" i="25"/>
  <c r="H174" i="25"/>
  <c r="H92" i="17"/>
  <c r="I92" i="17"/>
  <c r="I40" i="17"/>
  <c r="H40" i="17"/>
  <c r="I80" i="17"/>
  <c r="H80" i="17"/>
  <c r="I175" i="17"/>
  <c r="H175" i="17"/>
  <c r="H163" i="25"/>
  <c r="I163" i="25"/>
  <c r="I157" i="17"/>
  <c r="H157" i="17"/>
  <c r="H187" i="25"/>
  <c r="I187" i="25"/>
  <c r="I201" i="17"/>
  <c r="H201" i="17"/>
  <c r="I93" i="17"/>
  <c r="H93" i="17"/>
  <c r="I182" i="25"/>
  <c r="H182" i="25"/>
  <c r="H186" i="25"/>
  <c r="I186" i="25"/>
  <c r="H114" i="25"/>
  <c r="I114" i="25"/>
  <c r="H131" i="25"/>
  <c r="I131" i="25"/>
  <c r="I119" i="25"/>
  <c r="H119" i="25"/>
  <c r="I192" i="25"/>
  <c r="H192" i="25"/>
  <c r="I176" i="17"/>
  <c r="H176" i="17"/>
  <c r="I10" i="17"/>
  <c r="H10" i="17"/>
  <c r="I135" i="25"/>
  <c r="H135" i="25"/>
  <c r="I101" i="25"/>
  <c r="H101" i="25"/>
  <c r="H186" i="17"/>
  <c r="I186" i="17"/>
  <c r="I145" i="17"/>
  <c r="H145" i="17"/>
  <c r="H12" i="17"/>
  <c r="I12" i="17"/>
  <c r="H81" i="25"/>
  <c r="I81" i="25"/>
  <c r="I22" i="17"/>
  <c r="H22" i="17"/>
  <c r="I156" i="25"/>
  <c r="H156" i="25"/>
  <c r="H181" i="25"/>
  <c r="I181" i="25"/>
  <c r="I103" i="17"/>
  <c r="H103" i="17"/>
  <c r="I169" i="17"/>
  <c r="H169" i="17"/>
  <c r="I67" i="25"/>
  <c r="H67" i="25"/>
  <c r="H134" i="25"/>
  <c r="I134" i="25"/>
  <c r="H172" i="25"/>
  <c r="I172" i="25"/>
  <c r="I58" i="17"/>
  <c r="H58" i="17"/>
  <c r="I71" i="25"/>
  <c r="H71" i="25"/>
  <c r="I133" i="25"/>
  <c r="H133" i="25"/>
  <c r="H30" i="25"/>
  <c r="I30" i="25"/>
  <c r="I191" i="17"/>
  <c r="H191" i="17"/>
  <c r="I112" i="25"/>
  <c r="H112" i="25"/>
  <c r="I8" i="25"/>
  <c r="H8" i="25"/>
  <c r="I106" i="25"/>
  <c r="H106" i="25"/>
  <c r="I134" i="17"/>
  <c r="H134" i="17"/>
  <c r="I144" i="25"/>
  <c r="H144" i="25"/>
  <c r="H129" i="17"/>
  <c r="I129" i="17"/>
  <c r="I180" i="25"/>
  <c r="H180" i="25"/>
  <c r="I155" i="25"/>
  <c r="H155" i="25"/>
  <c r="H81" i="17"/>
  <c r="I81" i="17"/>
  <c r="H73" i="25"/>
  <c r="I73" i="25"/>
  <c r="I205" i="25"/>
  <c r="H205" i="25"/>
  <c r="I55" i="17"/>
  <c r="H55" i="17"/>
  <c r="I158" i="25"/>
  <c r="H158" i="25"/>
  <c r="I144" i="17"/>
  <c r="H144" i="17"/>
  <c r="I149" i="17"/>
  <c r="H149" i="17"/>
  <c r="H71" i="17"/>
  <c r="I71" i="17"/>
  <c r="H25" i="17"/>
  <c r="I25" i="17"/>
  <c r="H207" i="17"/>
  <c r="I207" i="17"/>
  <c r="I19" i="25"/>
  <c r="H19" i="25"/>
  <c r="I152" i="17"/>
  <c r="G152" i="17" s="1"/>
  <c r="H158" i="17"/>
  <c r="G158" i="17" s="1"/>
  <c r="AJ158" i="17" s="1"/>
  <c r="I168" i="25"/>
  <c r="G168" i="25" s="1"/>
  <c r="H200" i="25"/>
  <c r="G200" i="25" s="1"/>
  <c r="H91" i="8"/>
  <c r="G91" i="8" s="1"/>
  <c r="I91" i="23" s="1"/>
  <c r="H51" i="14"/>
  <c r="G51" i="14" s="1"/>
  <c r="H51" i="23" s="1"/>
  <c r="H31" i="25"/>
  <c r="G31" i="25" s="1"/>
  <c r="H125" i="8"/>
  <c r="G125" i="8" s="1"/>
  <c r="I125" i="23" s="1"/>
  <c r="H19" i="8"/>
  <c r="G19" i="8" s="1"/>
  <c r="I19" i="23" s="1"/>
  <c r="I42" i="8"/>
  <c r="G42" i="8" s="1"/>
  <c r="I42" i="23" s="1"/>
  <c r="H31" i="17"/>
  <c r="G31" i="17" s="1"/>
  <c r="L46" i="14"/>
  <c r="G46" i="14" s="1"/>
  <c r="H46" i="23" s="1"/>
  <c r="H13" i="14"/>
  <c r="G13" i="14" s="1"/>
  <c r="H13" i="23" s="1"/>
  <c r="L74" i="14"/>
  <c r="G74" i="14" s="1"/>
  <c r="H74" i="23" s="1"/>
  <c r="H19" i="17"/>
  <c r="G19" i="17" s="1"/>
  <c r="H13" i="8"/>
  <c r="G13" i="8" s="1"/>
  <c r="I13" i="23" s="1"/>
  <c r="H31" i="8"/>
  <c r="G31" i="8" s="1"/>
  <c r="I31" i="23" s="1"/>
  <c r="H8" i="8"/>
  <c r="G8" i="8" s="1"/>
  <c r="I8" i="23" s="1"/>
  <c r="H49" i="8"/>
  <c r="G49" i="8" s="1"/>
  <c r="I49" i="23" s="1"/>
  <c r="I133" i="8"/>
  <c r="G133" i="8" s="1"/>
  <c r="I133" i="23" s="1"/>
  <c r="H161" i="14"/>
  <c r="G161" i="14" s="1"/>
  <c r="H161" i="23" s="1"/>
  <c r="H123" i="14"/>
  <c r="G123" i="14" s="1"/>
  <c r="H123" i="23" s="1"/>
  <c r="L64" i="14"/>
  <c r="G64" i="14" s="1"/>
  <c r="H64" i="23" s="1"/>
  <c r="H45" i="14"/>
  <c r="G45" i="14" s="1"/>
  <c r="H45" i="23" s="1"/>
  <c r="H58" i="14"/>
  <c r="G58" i="14" s="1"/>
  <c r="H58" i="23" s="1"/>
  <c r="L14" i="14"/>
  <c r="G14" i="14" s="1"/>
  <c r="H14" i="23" s="1"/>
  <c r="L63" i="14"/>
  <c r="G63" i="14" s="1"/>
  <c r="H63" i="23" s="1"/>
  <c r="L34" i="14"/>
  <c r="G34" i="14" s="1"/>
  <c r="H34" i="23" s="1"/>
  <c r="L23" i="14"/>
  <c r="G23" i="14" s="1"/>
  <c r="H23" i="23" s="1"/>
  <c r="H37" i="8"/>
  <c r="G37" i="8" s="1"/>
  <c r="I37" i="23" s="1"/>
  <c r="H157" i="14"/>
  <c r="G157" i="14" s="1"/>
  <c r="H167" i="14"/>
  <c r="G167" i="14" s="1"/>
  <c r="H167" i="23" s="1"/>
  <c r="V79" i="18"/>
  <c r="Q79" i="18" s="1"/>
  <c r="J79" i="23" s="1"/>
  <c r="L30" i="14"/>
  <c r="G30" i="14" s="1"/>
  <c r="H30" i="23" s="1"/>
  <c r="H69" i="14"/>
  <c r="G69" i="14" s="1"/>
  <c r="H69" i="23" s="1"/>
  <c r="H71" i="14"/>
  <c r="G71" i="14" s="1"/>
  <c r="H71" i="23" s="1"/>
  <c r="L81" i="14"/>
  <c r="G81" i="14" s="1"/>
  <c r="H81" i="23" s="1"/>
  <c r="L39" i="14"/>
  <c r="G39" i="14" s="1"/>
  <c r="H39" i="23" s="1"/>
  <c r="L40" i="14"/>
  <c r="G40" i="14" s="1"/>
  <c r="H40" i="23" s="1"/>
  <c r="I24" i="17"/>
  <c r="G24" i="17" s="1"/>
  <c r="AJ24" i="17" s="1"/>
  <c r="L121" i="14"/>
  <c r="G121" i="14" s="1"/>
  <c r="H121" i="23" s="1"/>
  <c r="H29" i="25"/>
  <c r="G29" i="25" s="1"/>
  <c r="R61" i="18"/>
  <c r="I47" i="25"/>
  <c r="G47" i="25" s="1"/>
  <c r="H24" i="25"/>
  <c r="G24" i="25" s="1"/>
  <c r="I17" i="25"/>
  <c r="G17" i="25" s="1"/>
  <c r="H29" i="17"/>
  <c r="G29" i="17" s="1"/>
  <c r="P79" i="18"/>
  <c r="L79" i="18" s="1"/>
  <c r="I89" i="8"/>
  <c r="G89" i="8" s="1"/>
  <c r="I17" i="17"/>
  <c r="G17" i="17" s="1"/>
  <c r="H38" i="14"/>
  <c r="G38" i="14" s="1"/>
  <c r="H38" i="23" s="1"/>
  <c r="L47" i="14"/>
  <c r="G47" i="14" s="1"/>
  <c r="H47" i="23" s="1"/>
  <c r="H61" i="14"/>
  <c r="G61" i="14" s="1"/>
  <c r="H61" i="23" s="1"/>
  <c r="I47" i="17"/>
  <c r="G47" i="17" s="1"/>
  <c r="H17" i="8"/>
  <c r="G17" i="8" s="1"/>
  <c r="I17" i="23" s="1"/>
  <c r="P35" i="18"/>
  <c r="H35" i="18" s="1"/>
  <c r="H24" i="8"/>
  <c r="G24" i="8" s="1"/>
  <c r="I24" i="23" s="1"/>
  <c r="I127" i="8"/>
  <c r="G127" i="8" s="1"/>
  <c r="I127" i="23" s="1"/>
  <c r="H30" i="8"/>
  <c r="G30" i="8" s="1"/>
  <c r="I30" i="23" s="1"/>
  <c r="H15" i="8"/>
  <c r="G15" i="8" s="1"/>
  <c r="I15" i="23" s="1"/>
  <c r="V35" i="18"/>
  <c r="Q35" i="18" s="1"/>
  <c r="J35" i="23" s="1"/>
  <c r="L79" i="14"/>
  <c r="G79" i="14" s="1"/>
  <c r="H79" i="23" s="1"/>
  <c r="R49" i="18"/>
  <c r="Q49" i="18" s="1"/>
  <c r="J49" i="23" s="1"/>
  <c r="H11" i="8"/>
  <c r="G11" i="8" s="1"/>
  <c r="I11" i="23" s="1"/>
  <c r="V61" i="18"/>
  <c r="R36" i="18"/>
  <c r="Q36" i="18" s="1"/>
  <c r="J36" i="23" s="1"/>
  <c r="P36" i="18"/>
  <c r="L36" i="18" s="1"/>
  <c r="L49" i="14"/>
  <c r="G49" i="14" s="1"/>
  <c r="H49" i="23" s="1"/>
  <c r="P49" i="18"/>
  <c r="H49" i="18" s="1"/>
  <c r="L11" i="14"/>
  <c r="G11" i="14" s="1"/>
  <c r="H11" i="23" s="1"/>
  <c r="L36" i="14"/>
  <c r="G36" i="14" s="1"/>
  <c r="H36" i="23" s="1"/>
  <c r="R56" i="18"/>
  <c r="L165" i="14"/>
  <c r="G165" i="14" s="1"/>
  <c r="H165" i="23" s="1"/>
  <c r="H159" i="14"/>
  <c r="G159" i="14" s="1"/>
  <c r="H159" i="23" s="1"/>
  <c r="H47" i="8"/>
  <c r="G47" i="8" s="1"/>
  <c r="I47" i="23" s="1"/>
  <c r="V56" i="18"/>
  <c r="H12" i="8"/>
  <c r="G12" i="8" s="1"/>
  <c r="I12" i="23" s="1"/>
  <c r="L37" i="14"/>
  <c r="G37" i="14" s="1"/>
  <c r="H37" i="23" s="1"/>
  <c r="H56" i="14"/>
  <c r="G56" i="14" s="1"/>
  <c r="H56" i="23" s="1"/>
  <c r="L28" i="14"/>
  <c r="G28" i="14" s="1"/>
  <c r="H28" i="23" s="1"/>
  <c r="H35" i="14"/>
  <c r="G35" i="14" s="1"/>
  <c r="H35" i="23" s="1"/>
  <c r="H72" i="14"/>
  <c r="G72" i="14" s="1"/>
  <c r="H72" i="23" s="1"/>
  <c r="L44" i="14"/>
  <c r="G44" i="14" s="1"/>
  <c r="H44" i="23" s="1"/>
  <c r="H6" i="8"/>
  <c r="G6" i="8" s="1"/>
  <c r="I6" i="23" s="1"/>
  <c r="H40" i="8"/>
  <c r="G40" i="8" s="1"/>
  <c r="I40" i="23" s="1"/>
  <c r="L32" i="14"/>
  <c r="H32" i="14"/>
  <c r="H29" i="8"/>
  <c r="G29" i="8" s="1"/>
  <c r="I29" i="23" s="1"/>
  <c r="L43" i="14"/>
  <c r="G43" i="14" s="1"/>
  <c r="H43" i="23" s="1"/>
  <c r="H21" i="14"/>
  <c r="G21" i="14" s="1"/>
  <c r="H21" i="23" s="1"/>
  <c r="G86" i="14"/>
  <c r="H86" i="23" s="1"/>
  <c r="G38" i="8"/>
  <c r="I38" i="23" s="1"/>
  <c r="G13" i="22"/>
  <c r="M13" i="23" s="1"/>
  <c r="L62" i="14"/>
  <c r="G62" i="14" s="1"/>
  <c r="H62" i="23" s="1"/>
  <c r="G10" i="14"/>
  <c r="H10" i="23" s="1"/>
  <c r="G207" i="22"/>
  <c r="M207" i="23" s="1"/>
  <c r="G279" i="22"/>
  <c r="M279" i="23" s="1"/>
  <c r="G132" i="22"/>
  <c r="M132" i="23" s="1"/>
  <c r="G144" i="8"/>
  <c r="I144" i="23" s="1"/>
  <c r="G265" i="8"/>
  <c r="I265" i="23" s="1"/>
  <c r="G209" i="8"/>
  <c r="I209" i="23" s="1"/>
  <c r="G169" i="8"/>
  <c r="I169" i="23" s="1"/>
  <c r="G117" i="25"/>
  <c r="G172" i="22"/>
  <c r="M172" i="23" s="1"/>
  <c r="G189" i="14"/>
  <c r="H189" i="23" s="1"/>
  <c r="G78" i="8"/>
  <c r="I78" i="23" s="1"/>
  <c r="G123" i="22"/>
  <c r="M123" i="23" s="1"/>
  <c r="G243" i="22"/>
  <c r="M243" i="23" s="1"/>
  <c r="G235" i="17"/>
  <c r="AJ235" i="17" s="1"/>
  <c r="G67" i="22"/>
  <c r="M67" i="23" s="1"/>
  <c r="G272" i="25"/>
  <c r="I272" i="15" s="1"/>
  <c r="G107" i="8"/>
  <c r="I107" i="23" s="1"/>
  <c r="G262" i="14"/>
  <c r="H262" i="23" s="1"/>
  <c r="G146" i="22"/>
  <c r="M146" i="23" s="1"/>
  <c r="G277" i="25"/>
  <c r="I277" i="15" s="1"/>
  <c r="G135" i="8"/>
  <c r="I135" i="23" s="1"/>
  <c r="G160" i="8"/>
  <c r="I160" i="23" s="1"/>
  <c r="G258" i="17"/>
  <c r="AJ258" i="17" s="1"/>
  <c r="G272" i="8"/>
  <c r="I272" i="23" s="1"/>
  <c r="G122" i="22"/>
  <c r="M122" i="23" s="1"/>
  <c r="G75" i="14"/>
  <c r="H75" i="23" s="1"/>
  <c r="Q280" i="18"/>
  <c r="J280" i="23" s="1"/>
  <c r="G140" i="8"/>
  <c r="I140" i="23" s="1"/>
  <c r="G254" i="25"/>
  <c r="I254" i="15" s="1"/>
  <c r="G252" i="25"/>
  <c r="I252" i="15" s="1"/>
  <c r="G248" i="25"/>
  <c r="I248" i="15" s="1"/>
  <c r="G216" i="25"/>
  <c r="G284" i="25"/>
  <c r="I284" i="15" s="1"/>
  <c r="G285" i="25"/>
  <c r="I285" i="15" s="1"/>
  <c r="G283" i="8"/>
  <c r="I283" i="23" s="1"/>
  <c r="G136" i="8"/>
  <c r="I136" i="23" s="1"/>
  <c r="G206" i="8"/>
  <c r="I206" i="23" s="1"/>
  <c r="G190" i="8"/>
  <c r="I190" i="23" s="1"/>
  <c r="G260" i="25"/>
  <c r="I260" i="15" s="1"/>
  <c r="G99" i="8"/>
  <c r="I99" i="23" s="1"/>
  <c r="G37" i="22"/>
  <c r="M37" i="23" s="1"/>
  <c r="G280" i="22"/>
  <c r="M280" i="23" s="1"/>
  <c r="G197" i="25"/>
  <c r="G248" i="17"/>
  <c r="AJ248" i="17" s="1"/>
  <c r="G134" i="14"/>
  <c r="H134" i="23" s="1"/>
  <c r="G281" i="14"/>
  <c r="H281" i="23" s="1"/>
  <c r="G284" i="14"/>
  <c r="H284" i="23" s="1"/>
  <c r="G17" i="14"/>
  <c r="H17" i="23" s="1"/>
  <c r="G53" i="14"/>
  <c r="H53" i="23" s="1"/>
  <c r="G282" i="25"/>
  <c r="I282" i="15" s="1"/>
  <c r="G176" i="8"/>
  <c r="I176" i="23" s="1"/>
  <c r="G60" i="22"/>
  <c r="M60" i="23" s="1"/>
  <c r="G127" i="22"/>
  <c r="M127" i="23" s="1"/>
  <c r="G162" i="25"/>
  <c r="G270" i="25"/>
  <c r="I270" i="15" s="1"/>
  <c r="G19" i="14"/>
  <c r="H19" i="23" s="1"/>
  <c r="G246" i="14"/>
  <c r="H246" i="23" s="1"/>
  <c r="G148" i="25"/>
  <c r="G105" i="25"/>
  <c r="G207" i="8"/>
  <c r="I207" i="23" s="1"/>
  <c r="Q271" i="18"/>
  <c r="J271" i="23" s="1"/>
  <c r="G205" i="8"/>
  <c r="I205" i="23" s="1"/>
  <c r="G121" i="8"/>
  <c r="I121" i="23" s="1"/>
  <c r="G250" i="17"/>
  <c r="AJ250" i="17" s="1"/>
  <c r="G186" i="8"/>
  <c r="I186" i="23" s="1"/>
  <c r="G257" i="17"/>
  <c r="AJ257" i="17" s="1"/>
  <c r="G6" i="25"/>
  <c r="G43" i="25"/>
  <c r="G117" i="8"/>
  <c r="I117" i="23" s="1"/>
  <c r="Q281" i="18"/>
  <c r="J281" i="23" s="1"/>
  <c r="G258" i="25"/>
  <c r="I258" i="15" s="1"/>
  <c r="G264" i="17"/>
  <c r="AJ264" i="17" s="1"/>
  <c r="G244" i="17"/>
  <c r="AJ244" i="17" s="1"/>
  <c r="Q269" i="18"/>
  <c r="J269" i="23" s="1"/>
  <c r="G203" i="25"/>
  <c r="G154" i="25"/>
  <c r="G116" i="8"/>
  <c r="I116" i="23" s="1"/>
  <c r="G275" i="17"/>
  <c r="AJ275" i="17" s="1"/>
  <c r="G227" i="8"/>
  <c r="I227" i="23" s="1"/>
  <c r="Q247" i="18"/>
  <c r="J247" i="23" s="1"/>
  <c r="G279" i="25"/>
  <c r="I279" i="15" s="1"/>
  <c r="G82" i="22"/>
  <c r="M82" i="23" s="1"/>
  <c r="G153" i="25"/>
  <c r="G268" i="25"/>
  <c r="I268" i="15" s="1"/>
  <c r="G45" i="22"/>
  <c r="M45" i="23" s="1"/>
  <c r="G71" i="8"/>
  <c r="I71" i="23" s="1"/>
  <c r="G109" i="14"/>
  <c r="H109" i="23" s="1"/>
  <c r="G206" i="14"/>
  <c r="H206" i="23" s="1"/>
  <c r="G162" i="14"/>
  <c r="H162" i="23" s="1"/>
  <c r="G233" i="14"/>
  <c r="H233" i="23" s="1"/>
  <c r="G55" i="14"/>
  <c r="H55" i="23" s="1"/>
  <c r="G208" i="14"/>
  <c r="H208" i="23" s="1"/>
  <c r="G73" i="14"/>
  <c r="H73" i="23" s="1"/>
  <c r="G274" i="14"/>
  <c r="H274" i="23" s="1"/>
  <c r="G151" i="25"/>
  <c r="G111" i="25"/>
  <c r="G257" i="25"/>
  <c r="I257" i="15" s="1"/>
  <c r="G274" i="25"/>
  <c r="I274" i="15" s="1"/>
  <c r="G177" i="25"/>
  <c r="G235" i="8"/>
  <c r="I235" i="23" s="1"/>
  <c r="Q270" i="18"/>
  <c r="J270" i="23" s="1"/>
  <c r="Q274" i="18"/>
  <c r="J274" i="23" s="1"/>
  <c r="G155" i="22"/>
  <c r="M155" i="23" s="1"/>
  <c r="G65" i="17"/>
  <c r="G285" i="22"/>
  <c r="M285" i="23" s="1"/>
  <c r="G251" i="25"/>
  <c r="I251" i="15" s="1"/>
  <c r="G21" i="25"/>
  <c r="Q259" i="18"/>
  <c r="J259" i="23" s="1"/>
  <c r="G235" i="22"/>
  <c r="M235" i="23" s="1"/>
  <c r="G20" i="25"/>
  <c r="G90" i="22"/>
  <c r="G265" i="17"/>
  <c r="AJ265" i="17" s="1"/>
  <c r="G245" i="22"/>
  <c r="M245" i="23" s="1"/>
  <c r="G53" i="22"/>
  <c r="M53" i="23" s="1"/>
  <c r="G238" i="22"/>
  <c r="M238" i="23" s="1"/>
  <c r="G214" i="22"/>
  <c r="M214" i="23" s="1"/>
  <c r="G283" i="22"/>
  <c r="M283" i="23" s="1"/>
  <c r="G266" i="25"/>
  <c r="I266" i="15" s="1"/>
  <c r="G62" i="25"/>
  <c r="G9" i="22"/>
  <c r="M9" i="23" s="1"/>
  <c r="G175" i="22"/>
  <c r="M175" i="23" s="1"/>
  <c r="G201" i="22"/>
  <c r="M201" i="23" s="1"/>
  <c r="G156" i="22"/>
  <c r="M156" i="23" s="1"/>
  <c r="G278" i="14"/>
  <c r="H278" i="23" s="1"/>
  <c r="Q268" i="18"/>
  <c r="J268" i="23" s="1"/>
  <c r="G181" i="14"/>
  <c r="G129" i="14"/>
  <c r="H129" i="23" s="1"/>
  <c r="G200" i="8"/>
  <c r="I200" i="23" s="1"/>
  <c r="G92" i="25"/>
  <c r="Q248" i="18"/>
  <c r="J248" i="23" s="1"/>
  <c r="G218" i="8"/>
  <c r="I218" i="23" s="1"/>
  <c r="G96" i="8"/>
  <c r="I96" i="23" s="1"/>
  <c r="G271" i="17"/>
  <c r="AJ271" i="17" s="1"/>
  <c r="G199" i="8"/>
  <c r="I199" i="23" s="1"/>
  <c r="G249" i="17"/>
  <c r="AJ249" i="17" s="1"/>
  <c r="G188" i="8"/>
  <c r="I188" i="23" s="1"/>
  <c r="G100" i="17"/>
  <c r="G262" i="25"/>
  <c r="I262" i="15" s="1"/>
  <c r="G90" i="8"/>
  <c r="G156" i="8"/>
  <c r="I156" i="23" s="1"/>
  <c r="G35" i="25"/>
  <c r="G263" i="25"/>
  <c r="I263" i="15" s="1"/>
  <c r="G261" i="8"/>
  <c r="I261" i="23" s="1"/>
  <c r="G236" i="22"/>
  <c r="M236" i="23" s="1"/>
  <c r="G173" i="22"/>
  <c r="G281" i="25"/>
  <c r="I281" i="15" s="1"/>
  <c r="G185" i="8"/>
  <c r="I185" i="23" s="1"/>
  <c r="G85" i="8"/>
  <c r="I85" i="23" s="1"/>
  <c r="G160" i="22"/>
  <c r="M160" i="23" s="1"/>
  <c r="G118" i="22"/>
  <c r="M118" i="23" s="1"/>
  <c r="G274" i="17"/>
  <c r="AJ274" i="17" s="1"/>
  <c r="G197" i="8"/>
  <c r="I197" i="23" s="1"/>
  <c r="G141" i="25"/>
  <c r="G273" i="8"/>
  <c r="I273" i="23" s="1"/>
  <c r="G280" i="25"/>
  <c r="I280" i="15" s="1"/>
  <c r="G36" i="22"/>
  <c r="M36" i="23" s="1"/>
  <c r="G174" i="22"/>
  <c r="G133" i="22"/>
  <c r="M133" i="23" s="1"/>
  <c r="G89" i="22"/>
  <c r="G35" i="22"/>
  <c r="M35" i="23" s="1"/>
  <c r="G9" i="8"/>
  <c r="I9" i="23" s="1"/>
  <c r="G243" i="14"/>
  <c r="H243" i="23" s="1"/>
  <c r="G77" i="8"/>
  <c r="I77" i="23" s="1"/>
  <c r="G56" i="8"/>
  <c r="I56" i="23" s="1"/>
  <c r="G145" i="14"/>
  <c r="H145" i="23" s="1"/>
  <c r="G229" i="22"/>
  <c r="M229" i="23" s="1"/>
  <c r="G180" i="22"/>
  <c r="M180" i="23" s="1"/>
  <c r="G128" i="22"/>
  <c r="M128" i="23" s="1"/>
  <c r="H90" i="23"/>
  <c r="G285" i="8"/>
  <c r="I285" i="23" s="1"/>
  <c r="G111" i="8"/>
  <c r="I111" i="23" s="1"/>
  <c r="G224" i="8"/>
  <c r="I224" i="23" s="1"/>
  <c r="G280" i="8"/>
  <c r="I280" i="23" s="1"/>
  <c r="G64" i="8"/>
  <c r="I64" i="23" s="1"/>
  <c r="G76" i="14"/>
  <c r="H76" i="23" s="1"/>
  <c r="G246" i="8"/>
  <c r="I246" i="23" s="1"/>
  <c r="Q276" i="18"/>
  <c r="J276" i="23" s="1"/>
  <c r="G105" i="22"/>
  <c r="M105" i="23" s="1"/>
  <c r="G207" i="14"/>
  <c r="H207" i="23" s="1"/>
  <c r="G104" i="8"/>
  <c r="I104" i="23" s="1"/>
  <c r="G131" i="8"/>
  <c r="I131" i="23" s="1"/>
  <c r="G269" i="8"/>
  <c r="I269" i="23" s="1"/>
  <c r="G213" i="8"/>
  <c r="I213" i="23" s="1"/>
  <c r="G170" i="8"/>
  <c r="I170" i="23" s="1"/>
  <c r="G265" i="22"/>
  <c r="M265" i="23" s="1"/>
  <c r="Q243" i="18"/>
  <c r="J243" i="23" s="1"/>
  <c r="G262" i="22"/>
  <c r="M262" i="23" s="1"/>
  <c r="Q272" i="18"/>
  <c r="J272" i="23" s="1"/>
  <c r="G234" i="8"/>
  <c r="I234" i="23" s="1"/>
  <c r="G184" i="8"/>
  <c r="I184" i="23" s="1"/>
  <c r="G161" i="8"/>
  <c r="I161" i="23" s="1"/>
  <c r="G142" i="8"/>
  <c r="I142" i="23" s="1"/>
  <c r="Q255" i="18"/>
  <c r="J255" i="23" s="1"/>
  <c r="G165" i="22"/>
  <c r="M165" i="23" s="1"/>
  <c r="G46" i="22"/>
  <c r="M46" i="23" s="1"/>
  <c r="G281" i="17"/>
  <c r="AJ281" i="17" s="1"/>
  <c r="G106" i="8"/>
  <c r="I106" i="23" s="1"/>
  <c r="G100" i="8"/>
  <c r="I100" i="23" s="1"/>
  <c r="G20" i="22"/>
  <c r="M88" i="23" s="1"/>
  <c r="G118" i="8"/>
  <c r="I118" i="23" s="1"/>
  <c r="G98" i="8"/>
  <c r="I98" i="23" s="1"/>
  <c r="G212" i="22"/>
  <c r="M212" i="23" s="1"/>
  <c r="G241" i="8"/>
  <c r="I241" i="23" s="1"/>
  <c r="G245" i="17"/>
  <c r="AJ245" i="17" s="1"/>
  <c r="G142" i="22"/>
  <c r="M142" i="23" s="1"/>
  <c r="G124" i="22"/>
  <c r="M124" i="23" s="1"/>
  <c r="G18" i="22"/>
  <c r="M18" i="23" s="1"/>
  <c r="G51" i="22"/>
  <c r="M51" i="23" s="1"/>
  <c r="G153" i="22"/>
  <c r="M153" i="23" s="1"/>
  <c r="G193" i="22"/>
  <c r="M193" i="23" s="1"/>
  <c r="G12" i="22"/>
  <c r="M12" i="23" s="1"/>
  <c r="G41" i="22"/>
  <c r="M41" i="23" s="1"/>
  <c r="G76" i="22"/>
  <c r="M76" i="23" s="1"/>
  <c r="G184" i="22"/>
  <c r="M184" i="23" s="1"/>
  <c r="G56" i="22"/>
  <c r="M56" i="23" s="1"/>
  <c r="G27" i="8"/>
  <c r="I27" i="23" s="1"/>
  <c r="G186" i="14"/>
  <c r="H186" i="23" s="1"/>
  <c r="G59" i="8"/>
  <c r="I59" i="23" s="1"/>
  <c r="G79" i="8"/>
  <c r="I79" i="23" s="1"/>
  <c r="G268" i="14"/>
  <c r="H268" i="23" s="1"/>
  <c r="G29" i="14"/>
  <c r="H29" i="23" s="1"/>
  <c r="G258" i="14"/>
  <c r="H258" i="23" s="1"/>
  <c r="G206" i="22"/>
  <c r="M206" i="23" s="1"/>
  <c r="G25" i="22"/>
  <c r="M25" i="23" s="1"/>
  <c r="G270" i="22"/>
  <c r="M270" i="23" s="1"/>
  <c r="G278" i="22"/>
  <c r="M278" i="23" s="1"/>
  <c r="G281" i="22"/>
  <c r="M281" i="23" s="1"/>
  <c r="G145" i="22"/>
  <c r="M145" i="23" s="1"/>
  <c r="G243" i="17"/>
  <c r="AJ243" i="17" s="1"/>
  <c r="G168" i="8"/>
  <c r="I168" i="23" s="1"/>
  <c r="G253" i="8"/>
  <c r="I253" i="23" s="1"/>
  <c r="G149" i="8"/>
  <c r="I149" i="23" s="1"/>
  <c r="G51" i="17"/>
  <c r="G260" i="22"/>
  <c r="M260" i="23" s="1"/>
  <c r="G212" i="8"/>
  <c r="I212" i="23" s="1"/>
  <c r="G127" i="17"/>
  <c r="G102" i="17"/>
  <c r="G256" i="8"/>
  <c r="I256" i="23" s="1"/>
  <c r="G281" i="8"/>
  <c r="I281" i="23" s="1"/>
  <c r="G263" i="8"/>
  <c r="I263" i="23" s="1"/>
  <c r="G261" i="22"/>
  <c r="M261" i="23" s="1"/>
  <c r="G237" i="22"/>
  <c r="M237" i="23" s="1"/>
  <c r="G228" i="22"/>
  <c r="M228" i="23" s="1"/>
  <c r="G190" i="22"/>
  <c r="M190" i="23" s="1"/>
  <c r="G57" i="14"/>
  <c r="H151" i="23" s="1"/>
  <c r="H12" i="14"/>
  <c r="L12" i="14"/>
  <c r="G259" i="17"/>
  <c r="AJ259" i="17" s="1"/>
  <c r="G211" i="17"/>
  <c r="AJ211" i="17" s="1"/>
  <c r="G274" i="22"/>
  <c r="M274" i="23" s="1"/>
  <c r="Q260" i="18"/>
  <c r="J260" i="23" s="1"/>
  <c r="G224" i="22"/>
  <c r="M224" i="23" s="1"/>
  <c r="G176" i="22"/>
  <c r="M176" i="23" s="1"/>
  <c r="G247" i="22"/>
  <c r="M247" i="23" s="1"/>
  <c r="G254" i="22"/>
  <c r="M254" i="23" s="1"/>
  <c r="G250" i="22"/>
  <c r="M250" i="23" s="1"/>
  <c r="G200" i="22"/>
  <c r="M200" i="23" s="1"/>
  <c r="Q279" i="18"/>
  <c r="J279" i="23" s="1"/>
  <c r="G79" i="22"/>
  <c r="M79" i="23" s="1"/>
  <c r="Q273" i="18"/>
  <c r="J273" i="23" s="1"/>
  <c r="G55" i="22"/>
  <c r="M55" i="23" s="1"/>
  <c r="Q250" i="18"/>
  <c r="J250" i="23" s="1"/>
  <c r="G177" i="22"/>
  <c r="M177" i="23" s="1"/>
  <c r="G271" i="22"/>
  <c r="M271" i="23" s="1"/>
  <c r="G165" i="8"/>
  <c r="I165" i="23" s="1"/>
  <c r="G277" i="22"/>
  <c r="M277" i="23" s="1"/>
  <c r="G226" i="22"/>
  <c r="M226" i="23" s="1"/>
  <c r="G99" i="22"/>
  <c r="M174" i="23" s="1"/>
  <c r="G63" i="22"/>
  <c r="M63" i="23" s="1"/>
  <c r="G188" i="22"/>
  <c r="M188" i="23" s="1"/>
  <c r="G7" i="22"/>
  <c r="M7" i="23" s="1"/>
  <c r="G150" i="8"/>
  <c r="I150" i="23" s="1"/>
  <c r="G283" i="17"/>
  <c r="AJ283" i="17" s="1"/>
  <c r="G257" i="8"/>
  <c r="I257" i="23" s="1"/>
  <c r="G278" i="17"/>
  <c r="AJ278" i="17" s="1"/>
  <c r="G171" i="22"/>
  <c r="M171" i="23" s="1"/>
  <c r="G66" i="22"/>
  <c r="M66" i="23" s="1"/>
  <c r="G274" i="8"/>
  <c r="I274" i="23" s="1"/>
  <c r="G154" i="8"/>
  <c r="I154" i="23" s="1"/>
  <c r="G86" i="8"/>
  <c r="I86" i="23" s="1"/>
  <c r="G243" i="8"/>
  <c r="I243" i="23" s="1"/>
  <c r="G67" i="17"/>
  <c r="G225" i="22"/>
  <c r="M225" i="23" s="1"/>
  <c r="G194" i="22"/>
  <c r="M194" i="23" s="1"/>
  <c r="G197" i="22"/>
  <c r="M197" i="23" s="1"/>
  <c r="G143" i="22"/>
  <c r="M143" i="23" s="1"/>
  <c r="G254" i="8"/>
  <c r="I254" i="23" s="1"/>
  <c r="G68" i="17"/>
  <c r="G108" i="17"/>
  <c r="G156" i="17"/>
  <c r="AJ156" i="17" s="1"/>
  <c r="G276" i="17"/>
  <c r="AJ276" i="17" s="1"/>
  <c r="G120" i="8"/>
  <c r="I120" i="23" s="1"/>
  <c r="G244" i="22"/>
  <c r="M244" i="23" s="1"/>
  <c r="G246" i="17"/>
  <c r="AJ246" i="17" s="1"/>
  <c r="G198" i="17"/>
  <c r="AJ198" i="17" s="1"/>
  <c r="G270" i="8"/>
  <c r="I270" i="23" s="1"/>
  <c r="G202" i="22"/>
  <c r="M202" i="23" s="1"/>
  <c r="G248" i="22"/>
  <c r="M248" i="23" s="1"/>
  <c r="G214" i="8"/>
  <c r="I214" i="23" s="1"/>
  <c r="G267" i="22"/>
  <c r="M267" i="23" s="1"/>
  <c r="G277" i="8"/>
  <c r="I277" i="23" s="1"/>
  <c r="G151" i="8"/>
  <c r="G238" i="8"/>
  <c r="I238" i="23" s="1"/>
  <c r="G166" i="22"/>
  <c r="M166" i="23" s="1"/>
  <c r="G10" i="22"/>
  <c r="M10" i="23" s="1"/>
  <c r="G260" i="8"/>
  <c r="I260" i="23" s="1"/>
  <c r="G92" i="22"/>
  <c r="M92" i="23" s="1"/>
  <c r="Q256" i="18"/>
  <c r="J256" i="23" s="1"/>
  <c r="G26" i="22"/>
  <c r="M26" i="23" s="1"/>
  <c r="G266" i="17"/>
  <c r="AJ266" i="17" s="1"/>
  <c r="G242" i="8"/>
  <c r="I242" i="23" s="1"/>
  <c r="G256" i="17"/>
  <c r="AJ256" i="17" s="1"/>
  <c r="G247" i="17"/>
  <c r="AJ247" i="17" s="1"/>
  <c r="Q251" i="18"/>
  <c r="J251" i="23" s="1"/>
  <c r="G205" i="22"/>
  <c r="M205" i="23" s="1"/>
  <c r="G42" i="17"/>
  <c r="G121" i="22"/>
  <c r="M121" i="23" s="1"/>
  <c r="G95" i="8"/>
  <c r="I95" i="23" s="1"/>
  <c r="G282" i="8"/>
  <c r="I282" i="23" s="1"/>
  <c r="G192" i="8"/>
  <c r="G119" i="22"/>
  <c r="M119" i="23" s="1"/>
  <c r="G148" i="8"/>
  <c r="I148" i="23" s="1"/>
  <c r="G93" i="8"/>
  <c r="I93" i="23" s="1"/>
  <c r="G195" i="8"/>
  <c r="I195" i="23" s="1"/>
  <c r="G215" i="22"/>
  <c r="M215" i="23" s="1"/>
  <c r="G77" i="22"/>
  <c r="M77" i="23" s="1"/>
  <c r="G185" i="22"/>
  <c r="M185" i="23" s="1"/>
  <c r="G241" i="22"/>
  <c r="M241" i="23" s="1"/>
  <c r="G240" i="14"/>
  <c r="H240" i="23" s="1"/>
  <c r="G84" i="14"/>
  <c r="H84" i="23" s="1"/>
  <c r="G143" i="8"/>
  <c r="I143" i="23" s="1"/>
  <c r="G196" i="8"/>
  <c r="I196" i="23" s="1"/>
  <c r="G138" i="8"/>
  <c r="I138" i="23" s="1"/>
  <c r="G36" i="17"/>
  <c r="G88" i="17"/>
  <c r="AJ88" i="17" s="1"/>
  <c r="G231" i="8"/>
  <c r="I231" i="23" s="1"/>
  <c r="G278" i="8"/>
  <c r="I278" i="23" s="1"/>
  <c r="G277" i="17"/>
  <c r="AJ277" i="17" s="1"/>
  <c r="G159" i="22"/>
  <c r="M159" i="23" s="1"/>
  <c r="G130" i="8"/>
  <c r="I130" i="23" s="1"/>
  <c r="G114" i="8"/>
  <c r="I114" i="23" s="1"/>
  <c r="G256" i="22"/>
  <c r="M256" i="23" s="1"/>
  <c r="G248" i="8"/>
  <c r="I248" i="23" s="1"/>
  <c r="G255" i="17"/>
  <c r="AJ255" i="17" s="1"/>
  <c r="G27" i="22"/>
  <c r="M27" i="23" s="1"/>
  <c r="Q284" i="18"/>
  <c r="J284" i="23" s="1"/>
  <c r="G88" i="8"/>
  <c r="G242" i="22"/>
  <c r="M242" i="23" s="1"/>
  <c r="G94" i="8"/>
  <c r="I94" i="23" s="1"/>
  <c r="Q253" i="18"/>
  <c r="J253" i="23" s="1"/>
  <c r="G208" i="22"/>
  <c r="M208" i="23" s="1"/>
  <c r="G178" i="17"/>
  <c r="AJ178" i="17" s="1"/>
  <c r="G215" i="8"/>
  <c r="I215" i="23" s="1"/>
  <c r="G284" i="8"/>
  <c r="I284" i="23" s="1"/>
  <c r="G187" i="8"/>
  <c r="I187" i="23" s="1"/>
  <c r="G175" i="8"/>
  <c r="I175" i="23" s="1"/>
  <c r="G249" i="22"/>
  <c r="M249" i="23" s="1"/>
  <c r="G50" i="17"/>
  <c r="G124" i="8"/>
  <c r="I124" i="23" s="1"/>
  <c r="G221" i="8"/>
  <c r="I221" i="23" s="1"/>
  <c r="Q254" i="18"/>
  <c r="J254" i="23" s="1"/>
  <c r="G57" i="22"/>
  <c r="M57" i="23" s="1"/>
  <c r="G139" i="8"/>
  <c r="I139" i="23" s="1"/>
  <c r="G137" i="8"/>
  <c r="I137" i="23" s="1"/>
  <c r="G266" i="22"/>
  <c r="M266" i="23" s="1"/>
  <c r="Q16" i="18"/>
  <c r="J16" i="23" s="1"/>
  <c r="G178" i="22"/>
  <c r="M178" i="23" s="1"/>
  <c r="G169" i="22"/>
  <c r="M169" i="23" s="1"/>
  <c r="G144" i="22"/>
  <c r="M144" i="23" s="1"/>
  <c r="G141" i="22"/>
  <c r="M141" i="23" s="1"/>
  <c r="G204" i="22"/>
  <c r="M204" i="23" s="1"/>
  <c r="G87" i="22"/>
  <c r="G83" i="22"/>
  <c r="M83" i="23" s="1"/>
  <c r="G182" i="22"/>
  <c r="M182" i="23" s="1"/>
  <c r="G192" i="22"/>
  <c r="G116" i="22"/>
  <c r="M116" i="23" s="1"/>
  <c r="G59" i="22"/>
  <c r="M59" i="23" s="1"/>
  <c r="G31" i="22"/>
  <c r="M31" i="23" s="1"/>
  <c r="G233" i="22"/>
  <c r="M233" i="23" s="1"/>
  <c r="G21" i="22"/>
  <c r="M21" i="23" s="1"/>
  <c r="G10" i="8"/>
  <c r="I10" i="23" s="1"/>
  <c r="G232" i="14"/>
  <c r="H232" i="23" s="1"/>
  <c r="G176" i="14"/>
  <c r="H176" i="23" s="1"/>
  <c r="Q262" i="18"/>
  <c r="J262" i="23" s="1"/>
  <c r="G33" i="22"/>
  <c r="M33" i="23" s="1"/>
  <c r="G222" i="22"/>
  <c r="M222" i="23" s="1"/>
  <c r="G167" i="22"/>
  <c r="M167" i="23" s="1"/>
  <c r="G39" i="22"/>
  <c r="M39" i="23" s="1"/>
  <c r="G34" i="22"/>
  <c r="M34" i="23" s="1"/>
  <c r="G68" i="22"/>
  <c r="M68" i="23" s="1"/>
  <c r="G138" i="14"/>
  <c r="H173" i="23"/>
  <c r="H97" i="23"/>
  <c r="P27" i="18"/>
  <c r="V27" i="18"/>
  <c r="R27" i="18"/>
  <c r="P152" i="18"/>
  <c r="R152" i="18"/>
  <c r="V152" i="18"/>
  <c r="P227" i="18"/>
  <c r="V227" i="18"/>
  <c r="R227" i="18"/>
  <c r="P45" i="18"/>
  <c r="V45" i="18"/>
  <c r="R45" i="18"/>
  <c r="P17" i="18"/>
  <c r="V17" i="18"/>
  <c r="R17" i="18"/>
  <c r="P220" i="18"/>
  <c r="R220" i="18"/>
  <c r="V220" i="18"/>
  <c r="V95" i="18"/>
  <c r="P95" i="18"/>
  <c r="R95" i="18"/>
  <c r="P70" i="18"/>
  <c r="V70" i="18"/>
  <c r="R70" i="18"/>
  <c r="P76" i="18"/>
  <c r="R76" i="18"/>
  <c r="V76" i="18"/>
  <c r="P55" i="18"/>
  <c r="V55" i="18"/>
  <c r="R55" i="18"/>
  <c r="H248" i="18"/>
  <c r="L248" i="18"/>
  <c r="H89" i="23"/>
  <c r="H24" i="23"/>
  <c r="R121" i="18"/>
  <c r="P121" i="18"/>
  <c r="V121" i="18"/>
  <c r="R170" i="18"/>
  <c r="P170" i="18"/>
  <c r="V170" i="18"/>
  <c r="P215" i="18"/>
  <c r="R215" i="18"/>
  <c r="V215" i="18"/>
  <c r="P222" i="18"/>
  <c r="V222" i="18"/>
  <c r="R222" i="18"/>
  <c r="L252" i="18"/>
  <c r="H252" i="18"/>
  <c r="L6" i="18"/>
  <c r="H6" i="18"/>
  <c r="P107" i="18"/>
  <c r="R107" i="18"/>
  <c r="V107" i="18"/>
  <c r="P89" i="18"/>
  <c r="R89" i="18"/>
  <c r="V89" i="18"/>
  <c r="P69" i="18"/>
  <c r="V69" i="18"/>
  <c r="R69" i="18"/>
  <c r="P87" i="18"/>
  <c r="V87" i="18"/>
  <c r="R87" i="18"/>
  <c r="P100" i="18"/>
  <c r="V100" i="18"/>
  <c r="R100" i="18"/>
  <c r="P15" i="18"/>
  <c r="R15" i="18"/>
  <c r="V15" i="18"/>
  <c r="P50" i="18"/>
  <c r="V50" i="18"/>
  <c r="R50" i="18"/>
  <c r="P151" i="18"/>
  <c r="R151" i="18"/>
  <c r="V151" i="18"/>
  <c r="P101" i="18"/>
  <c r="V101" i="18"/>
  <c r="R101" i="18"/>
  <c r="L270" i="18"/>
  <c r="H270" i="18"/>
  <c r="V123" i="18"/>
  <c r="P123" i="18"/>
  <c r="R123" i="18"/>
  <c r="P166" i="18"/>
  <c r="R166" i="18"/>
  <c r="V166" i="18"/>
  <c r="P154" i="18"/>
  <c r="V154" i="18"/>
  <c r="R154" i="18"/>
  <c r="H274" i="18"/>
  <c r="L274" i="18"/>
  <c r="P240" i="18"/>
  <c r="V240" i="18"/>
  <c r="R240" i="18"/>
  <c r="G268" i="22"/>
  <c r="M268" i="23" s="1"/>
  <c r="G96" i="22"/>
  <c r="M96" i="23" s="1"/>
  <c r="P231" i="18"/>
  <c r="V231" i="18"/>
  <c r="R231" i="18"/>
  <c r="V163" i="18"/>
  <c r="P163" i="18"/>
  <c r="R163" i="18"/>
  <c r="H269" i="18"/>
  <c r="L269" i="18"/>
  <c r="P52" i="18"/>
  <c r="R52" i="18"/>
  <c r="V52" i="18"/>
  <c r="P22" i="18"/>
  <c r="V22" i="18"/>
  <c r="R22" i="18"/>
  <c r="G216" i="22"/>
  <c r="M216" i="23" s="1"/>
  <c r="P37" i="18"/>
  <c r="V37" i="18"/>
  <c r="R37" i="18"/>
  <c r="V181" i="18"/>
  <c r="P181" i="18"/>
  <c r="R181" i="18"/>
  <c r="G95" i="22"/>
  <c r="M95" i="23" s="1"/>
  <c r="P117" i="18"/>
  <c r="R117" i="18"/>
  <c r="V117" i="18"/>
  <c r="H280" i="18"/>
  <c r="L280" i="18"/>
  <c r="P127" i="18"/>
  <c r="R127" i="18"/>
  <c r="V127" i="18"/>
  <c r="P200" i="18"/>
  <c r="V200" i="18"/>
  <c r="R200" i="18"/>
  <c r="G131" i="22"/>
  <c r="M131" i="23" s="1"/>
  <c r="G110" i="22"/>
  <c r="M110" i="23" s="1"/>
  <c r="G14" i="22"/>
  <c r="M14" i="23" s="1"/>
  <c r="P147" i="18"/>
  <c r="R147" i="18"/>
  <c r="V147" i="18"/>
  <c r="R149" i="18"/>
  <c r="P149" i="18"/>
  <c r="V149" i="18"/>
  <c r="V64" i="18"/>
  <c r="P64" i="18"/>
  <c r="R64" i="18"/>
  <c r="P129" i="18"/>
  <c r="R129" i="18"/>
  <c r="V129" i="18"/>
  <c r="L268" i="18"/>
  <c r="H268" i="18"/>
  <c r="P77" i="18"/>
  <c r="V77" i="18"/>
  <c r="R77" i="18"/>
  <c r="L56" i="18"/>
  <c r="H56" i="18"/>
  <c r="G78" i="22"/>
  <c r="M78" i="23" s="1"/>
  <c r="P165" i="18"/>
  <c r="R165" i="18"/>
  <c r="V165" i="18"/>
  <c r="P58" i="18"/>
  <c r="R58" i="18"/>
  <c r="V58" i="18"/>
  <c r="V65" i="18"/>
  <c r="P65" i="18"/>
  <c r="R65" i="18"/>
  <c r="R239" i="18"/>
  <c r="P239" i="18"/>
  <c r="V239" i="18"/>
  <c r="P133" i="18"/>
  <c r="V133" i="18"/>
  <c r="R133" i="18"/>
  <c r="P20" i="18"/>
  <c r="V20" i="18"/>
  <c r="R20" i="18"/>
  <c r="L16" i="18"/>
  <c r="H16" i="18"/>
  <c r="V104" i="18"/>
  <c r="P104" i="18"/>
  <c r="R104" i="18"/>
  <c r="P10" i="18"/>
  <c r="R10" i="18"/>
  <c r="V10" i="18"/>
  <c r="V146" i="18"/>
  <c r="P146" i="18"/>
  <c r="R146" i="18"/>
  <c r="G40" i="22"/>
  <c r="M40" i="23" s="1"/>
  <c r="G199" i="22"/>
  <c r="M199" i="23" s="1"/>
  <c r="G218" i="22"/>
  <c r="M218" i="23" s="1"/>
  <c r="G16" i="22"/>
  <c r="G157" i="22"/>
  <c r="G61" i="22"/>
  <c r="M61" i="23" s="1"/>
  <c r="G42" i="22"/>
  <c r="M42" i="23" s="1"/>
  <c r="G187" i="22"/>
  <c r="M187" i="23" s="1"/>
  <c r="G217" i="22"/>
  <c r="M217" i="23" s="1"/>
  <c r="G100" i="22"/>
  <c r="M100" i="23" s="1"/>
  <c r="H279" i="18"/>
  <c r="L279" i="18"/>
  <c r="P96" i="18"/>
  <c r="V96" i="18"/>
  <c r="R96" i="18"/>
  <c r="P160" i="18"/>
  <c r="R160" i="18"/>
  <c r="V160" i="18"/>
  <c r="P208" i="18"/>
  <c r="V208" i="18"/>
  <c r="R208" i="18"/>
  <c r="H88" i="23"/>
  <c r="H20" i="23"/>
  <c r="V236" i="18"/>
  <c r="P236" i="18"/>
  <c r="R236" i="18"/>
  <c r="R202" i="18"/>
  <c r="P202" i="18"/>
  <c r="V202" i="18"/>
  <c r="L260" i="18"/>
  <c r="H260" i="18"/>
  <c r="H258" i="18"/>
  <c r="L258" i="18"/>
  <c r="L282" i="18"/>
  <c r="H282" i="18"/>
  <c r="H245" i="18"/>
  <c r="L245" i="18"/>
  <c r="P148" i="18"/>
  <c r="R148" i="18"/>
  <c r="V148" i="18"/>
  <c r="L261" i="18"/>
  <c r="H261" i="18"/>
  <c r="P164" i="18"/>
  <c r="R164" i="18"/>
  <c r="V164" i="18"/>
  <c r="P34" i="18"/>
  <c r="R34" i="18"/>
  <c r="V34" i="18"/>
  <c r="P110" i="18"/>
  <c r="R110" i="18"/>
  <c r="V110" i="18"/>
  <c r="P32" i="18"/>
  <c r="V32" i="18"/>
  <c r="R32" i="18"/>
  <c r="P53" i="18"/>
  <c r="R53" i="18"/>
  <c r="V53" i="18"/>
  <c r="P124" i="18"/>
  <c r="R124" i="18"/>
  <c r="V124" i="18"/>
  <c r="V201" i="18"/>
  <c r="P201" i="18"/>
  <c r="R201" i="18"/>
  <c r="L264" i="18"/>
  <c r="H264" i="18"/>
  <c r="H244" i="18"/>
  <c r="L244" i="18"/>
  <c r="L265" i="18"/>
  <c r="H265" i="18"/>
  <c r="V217" i="18"/>
  <c r="P217" i="18"/>
  <c r="R217" i="18"/>
  <c r="V135" i="18"/>
  <c r="P135" i="18"/>
  <c r="R135" i="18"/>
  <c r="P176" i="18"/>
  <c r="R176" i="18"/>
  <c r="V176" i="18"/>
  <c r="R116" i="18"/>
  <c r="P116" i="18"/>
  <c r="V116" i="18"/>
  <c r="P216" i="18"/>
  <c r="V216" i="18"/>
  <c r="R216" i="18"/>
  <c r="V66" i="18"/>
  <c r="P66" i="18"/>
  <c r="R66" i="18"/>
  <c r="P86" i="18"/>
  <c r="R86" i="18"/>
  <c r="V86" i="18"/>
  <c r="L246" i="18"/>
  <c r="H246" i="18"/>
  <c r="H275" i="18"/>
  <c r="L275" i="18"/>
  <c r="P71" i="18"/>
  <c r="V71" i="18"/>
  <c r="R71" i="18"/>
  <c r="P84" i="18"/>
  <c r="R84" i="18"/>
  <c r="V84" i="18"/>
  <c r="H158" i="23"/>
  <c r="H181" i="23"/>
  <c r="G149" i="22"/>
  <c r="M149" i="23" s="1"/>
  <c r="I88" i="23"/>
  <c r="I20" i="23"/>
  <c r="P54" i="18"/>
  <c r="R54" i="18"/>
  <c r="V54" i="18"/>
  <c r="P99" i="18"/>
  <c r="R99" i="18"/>
  <c r="V99" i="18"/>
  <c r="G198" i="22"/>
  <c r="M198" i="23" s="1"/>
  <c r="P111" i="18"/>
  <c r="R111" i="18"/>
  <c r="V111" i="18"/>
  <c r="R167" i="18"/>
  <c r="P167" i="18"/>
  <c r="V167" i="18"/>
  <c r="P94" i="18"/>
  <c r="R94" i="18"/>
  <c r="V94" i="18"/>
  <c r="P205" i="18"/>
  <c r="V205" i="18"/>
  <c r="R205" i="18"/>
  <c r="V72" i="18"/>
  <c r="P72" i="18"/>
  <c r="R72" i="18"/>
  <c r="P119" i="18"/>
  <c r="R119" i="18"/>
  <c r="V119" i="18"/>
  <c r="R235" i="18"/>
  <c r="P235" i="18"/>
  <c r="V235" i="18"/>
  <c r="P213" i="18"/>
  <c r="R213" i="18"/>
  <c r="V213" i="18"/>
  <c r="P192" i="18"/>
  <c r="V192" i="18"/>
  <c r="R192" i="18"/>
  <c r="P221" i="18"/>
  <c r="R221" i="18"/>
  <c r="V221" i="18"/>
  <c r="V230" i="18"/>
  <c r="P230" i="18"/>
  <c r="R230" i="18"/>
  <c r="H271" i="18"/>
  <c r="L271" i="18"/>
  <c r="P97" i="18"/>
  <c r="R97" i="18"/>
  <c r="V97" i="18"/>
  <c r="P12" i="18"/>
  <c r="V12" i="18"/>
  <c r="R12" i="18"/>
  <c r="P195" i="18"/>
  <c r="R195" i="18"/>
  <c r="V195" i="18"/>
  <c r="G108" i="22"/>
  <c r="M108" i="23" s="1"/>
  <c r="P43" i="18"/>
  <c r="R43" i="18"/>
  <c r="V43" i="18"/>
  <c r="P219" i="18"/>
  <c r="V219" i="18"/>
  <c r="R219" i="18"/>
  <c r="G246" i="22"/>
  <c r="M246" i="23" s="1"/>
  <c r="P131" i="18"/>
  <c r="R131" i="18"/>
  <c r="V131" i="18"/>
  <c r="P24" i="18"/>
  <c r="R24" i="18"/>
  <c r="V24" i="18"/>
  <c r="P14" i="18"/>
  <c r="R14" i="18"/>
  <c r="V14" i="18"/>
  <c r="P31" i="18"/>
  <c r="R31" i="18"/>
  <c r="V31" i="18"/>
  <c r="P188" i="18"/>
  <c r="V188" i="18"/>
  <c r="R188" i="18"/>
  <c r="G94" i="22"/>
  <c r="M94" i="23" s="1"/>
  <c r="P73" i="18"/>
  <c r="V73" i="18"/>
  <c r="R73" i="18"/>
  <c r="P138" i="18"/>
  <c r="R138" i="18"/>
  <c r="V138" i="18"/>
  <c r="P106" i="18"/>
  <c r="R106" i="18"/>
  <c r="V106" i="18"/>
  <c r="G30" i="22"/>
  <c r="M30" i="23" s="1"/>
  <c r="V225" i="18"/>
  <c r="P225" i="18"/>
  <c r="R225" i="18"/>
  <c r="V93" i="18"/>
  <c r="P93" i="18"/>
  <c r="R93" i="18"/>
  <c r="L281" i="18"/>
  <c r="H281" i="18"/>
  <c r="V122" i="18"/>
  <c r="P122" i="18"/>
  <c r="R122" i="18"/>
  <c r="V29" i="18"/>
  <c r="P29" i="18"/>
  <c r="R29" i="18"/>
  <c r="P130" i="18"/>
  <c r="R130" i="18"/>
  <c r="V130" i="18"/>
  <c r="P46" i="18"/>
  <c r="R46" i="18"/>
  <c r="V46" i="18"/>
  <c r="L259" i="18"/>
  <c r="H259" i="18"/>
  <c r="G58" i="22"/>
  <c r="M58" i="23" s="1"/>
  <c r="G36" i="25"/>
  <c r="G228" i="8"/>
  <c r="I228" i="23" s="1"/>
  <c r="G245" i="8"/>
  <c r="I245" i="23" s="1"/>
  <c r="G141" i="8"/>
  <c r="I141" i="23" s="1"/>
  <c r="P161" i="18"/>
  <c r="R161" i="18"/>
  <c r="V161" i="18"/>
  <c r="G223" i="8"/>
  <c r="I223" i="23" s="1"/>
  <c r="R187" i="18"/>
  <c r="P187" i="18"/>
  <c r="V187" i="18"/>
  <c r="P8" i="18"/>
  <c r="V8" i="18"/>
  <c r="R8" i="18"/>
  <c r="P19" i="18"/>
  <c r="R19" i="18"/>
  <c r="V19" i="18"/>
  <c r="G70" i="22"/>
  <c r="M70" i="23" s="1"/>
  <c r="R156" i="18"/>
  <c r="P156" i="18"/>
  <c r="V156" i="18"/>
  <c r="G272" i="22"/>
  <c r="M272" i="23" s="1"/>
  <c r="P44" i="18"/>
  <c r="V44" i="18"/>
  <c r="R44" i="18"/>
  <c r="P105" i="18"/>
  <c r="V105" i="18"/>
  <c r="R105" i="18"/>
  <c r="G9" i="25"/>
  <c r="G276" i="25"/>
  <c r="I276" i="15" s="1"/>
  <c r="G226" i="8"/>
  <c r="I226" i="23" s="1"/>
  <c r="G255" i="8"/>
  <c r="I255" i="23" s="1"/>
  <c r="P60" i="18"/>
  <c r="R60" i="18"/>
  <c r="V60" i="18"/>
  <c r="H6" i="23"/>
  <c r="H243" i="18"/>
  <c r="L243" i="18"/>
  <c r="P126" i="18"/>
  <c r="R126" i="18"/>
  <c r="V126" i="18"/>
  <c r="P185" i="18"/>
  <c r="R185" i="18"/>
  <c r="V185" i="18"/>
  <c r="V214" i="18"/>
  <c r="P214" i="18"/>
  <c r="R214" i="18"/>
  <c r="G222" i="8"/>
  <c r="I222" i="23" s="1"/>
  <c r="L272" i="18"/>
  <c r="H272" i="18"/>
  <c r="H16" i="23"/>
  <c r="H87" i="23"/>
  <c r="G181" i="22"/>
  <c r="H255" i="18"/>
  <c r="L255" i="18"/>
  <c r="G282" i="22"/>
  <c r="M282" i="23" s="1"/>
  <c r="G49" i="22"/>
  <c r="M49" i="23" s="1"/>
  <c r="P21" i="18"/>
  <c r="R21" i="18"/>
  <c r="V21" i="18"/>
  <c r="V13" i="18"/>
  <c r="P13" i="18"/>
  <c r="R13" i="18"/>
  <c r="G220" i="22"/>
  <c r="M220" i="23" s="1"/>
  <c r="P153" i="18"/>
  <c r="V153" i="18"/>
  <c r="R153" i="18"/>
  <c r="G132" i="8"/>
  <c r="I132" i="23" s="1"/>
  <c r="R88" i="18"/>
  <c r="P88" i="18"/>
  <c r="V88" i="18"/>
  <c r="G232" i="22"/>
  <c r="M232" i="23" s="1"/>
  <c r="G178" i="25"/>
  <c r="G240" i="8"/>
  <c r="I240" i="23" s="1"/>
  <c r="G267" i="25"/>
  <c r="I267" i="15" s="1"/>
  <c r="G219" i="8"/>
  <c r="I219" i="23" s="1"/>
  <c r="G273" i="22"/>
  <c r="M273" i="23" s="1"/>
  <c r="G136" i="22"/>
  <c r="M136" i="23" s="1"/>
  <c r="P229" i="18"/>
  <c r="R229" i="18"/>
  <c r="V229" i="18"/>
  <c r="L250" i="18"/>
  <c r="H250" i="18"/>
  <c r="G275" i="8"/>
  <c r="I275" i="23" s="1"/>
  <c r="G223" i="22"/>
  <c r="M223" i="23" s="1"/>
  <c r="V103" i="18"/>
  <c r="P103" i="18"/>
  <c r="R103" i="18"/>
  <c r="P134" i="18"/>
  <c r="R134" i="18"/>
  <c r="V134" i="18"/>
  <c r="P92" i="18"/>
  <c r="R92" i="18"/>
  <c r="V92" i="18"/>
  <c r="Q249" i="18"/>
  <c r="J249" i="23" s="1"/>
  <c r="L256" i="18"/>
  <c r="H256" i="18"/>
  <c r="G228" i="25"/>
  <c r="G126" i="8"/>
  <c r="I126" i="23" s="1"/>
  <c r="G66" i="17"/>
  <c r="H251" i="18"/>
  <c r="L251" i="18"/>
  <c r="G8" i="22"/>
  <c r="M8" i="23" s="1"/>
  <c r="G220" i="8"/>
  <c r="I220" i="23" s="1"/>
  <c r="G28" i="22"/>
  <c r="M28" i="23" s="1"/>
  <c r="P237" i="18"/>
  <c r="V237" i="18"/>
  <c r="R237" i="18"/>
  <c r="G148" i="22"/>
  <c r="M148" i="23" s="1"/>
  <c r="G227" i="22"/>
  <c r="M227" i="23" s="1"/>
  <c r="V145" i="18"/>
  <c r="P145" i="18"/>
  <c r="R145" i="18"/>
  <c r="G195" i="22"/>
  <c r="M195" i="23" s="1"/>
  <c r="P196" i="18"/>
  <c r="R196" i="18"/>
  <c r="V196" i="18"/>
  <c r="V233" i="18"/>
  <c r="P233" i="18"/>
  <c r="R233" i="18"/>
  <c r="G210" i="8"/>
  <c r="I210" i="23" s="1"/>
  <c r="G152" i="22"/>
  <c r="M152" i="23" s="1"/>
  <c r="P42" i="18"/>
  <c r="R42" i="18"/>
  <c r="V42" i="18"/>
  <c r="G253" i="17"/>
  <c r="AJ253" i="17" s="1"/>
  <c r="G105" i="8"/>
  <c r="I105" i="23" s="1"/>
  <c r="Q283" i="18"/>
  <c r="J283" i="23" s="1"/>
  <c r="G194" i="8"/>
  <c r="I194" i="23" s="1"/>
  <c r="P193" i="18"/>
  <c r="V193" i="18"/>
  <c r="R193" i="18"/>
  <c r="P18" i="18"/>
  <c r="R18" i="18"/>
  <c r="V18" i="18"/>
  <c r="P38" i="18"/>
  <c r="V38" i="18"/>
  <c r="R38" i="18"/>
  <c r="G225" i="25"/>
  <c r="G109" i="8"/>
  <c r="I109" i="23" s="1"/>
  <c r="P78" i="18"/>
  <c r="V78" i="18"/>
  <c r="R78" i="18"/>
  <c r="G73" i="22"/>
  <c r="M73" i="23" s="1"/>
  <c r="G250" i="8"/>
  <c r="I250" i="23" s="1"/>
  <c r="G54" i="25"/>
  <c r="G271" i="25"/>
  <c r="I271" i="15" s="1"/>
  <c r="G183" i="8"/>
  <c r="I183" i="23" s="1"/>
  <c r="G52" i="22"/>
  <c r="M52" i="23" s="1"/>
  <c r="G135" i="22"/>
  <c r="M135" i="23" s="1"/>
  <c r="V218" i="18"/>
  <c r="P218" i="18"/>
  <c r="R218" i="18"/>
  <c r="G232" i="8"/>
  <c r="I232" i="23" s="1"/>
  <c r="G233" i="8"/>
  <c r="I233" i="23" s="1"/>
  <c r="P63" i="18"/>
  <c r="R63" i="18"/>
  <c r="V63" i="18"/>
  <c r="P41" i="18"/>
  <c r="V41" i="18"/>
  <c r="R41" i="18"/>
  <c r="G174" i="8"/>
  <c r="P174" i="18"/>
  <c r="V174" i="18"/>
  <c r="R174" i="18"/>
  <c r="G25" i="25"/>
  <c r="G234" i="22"/>
  <c r="M234" i="23" s="1"/>
  <c r="G265" i="25"/>
  <c r="I265" i="15" s="1"/>
  <c r="G198" i="8"/>
  <c r="I198" i="23" s="1"/>
  <c r="G268" i="17"/>
  <c r="AJ268" i="17" s="1"/>
  <c r="G260" i="17"/>
  <c r="AJ260" i="17" s="1"/>
  <c r="H284" i="18"/>
  <c r="L284" i="18"/>
  <c r="G126" i="22"/>
  <c r="M126" i="23" s="1"/>
  <c r="G84" i="8"/>
  <c r="I84" i="23" s="1"/>
  <c r="G252" i="17"/>
  <c r="AJ252" i="17" s="1"/>
  <c r="G251" i="17"/>
  <c r="AJ251" i="17" s="1"/>
  <c r="G163" i="8"/>
  <c r="I163" i="23" s="1"/>
  <c r="P184" i="18"/>
  <c r="V184" i="18"/>
  <c r="R184" i="18"/>
  <c r="G269" i="25"/>
  <c r="I269" i="15" s="1"/>
  <c r="G21" i="17"/>
  <c r="P26" i="18"/>
  <c r="R26" i="18"/>
  <c r="V26" i="18"/>
  <c r="G273" i="25"/>
  <c r="I273" i="15" s="1"/>
  <c r="G72" i="22"/>
  <c r="M72" i="23" s="1"/>
  <c r="H253" i="18"/>
  <c r="L253" i="18"/>
  <c r="P144" i="18"/>
  <c r="R144" i="18"/>
  <c r="V144" i="18"/>
  <c r="G280" i="17"/>
  <c r="AJ280" i="17" s="1"/>
  <c r="G179" i="22"/>
  <c r="M179" i="23" s="1"/>
  <c r="R114" i="18"/>
  <c r="P114" i="18"/>
  <c r="V114" i="18"/>
  <c r="G246" i="25"/>
  <c r="I246" i="15" s="1"/>
  <c r="G188" i="25"/>
  <c r="P98" i="18"/>
  <c r="R98" i="18"/>
  <c r="V98" i="18"/>
  <c r="G239" i="8"/>
  <c r="I239" i="23" s="1"/>
  <c r="G251" i="22"/>
  <c r="M251" i="23" s="1"/>
  <c r="P67" i="18"/>
  <c r="V67" i="18"/>
  <c r="R67" i="18"/>
  <c r="G267" i="17"/>
  <c r="AJ267" i="17" s="1"/>
  <c r="P48" i="18"/>
  <c r="V48" i="18"/>
  <c r="R48" i="18"/>
  <c r="V226" i="18"/>
  <c r="P226" i="18"/>
  <c r="R226" i="18"/>
  <c r="V85" i="18"/>
  <c r="P85" i="18"/>
  <c r="R85" i="18"/>
  <c r="G162" i="8"/>
  <c r="I162" i="23" s="1"/>
  <c r="G102" i="8"/>
  <c r="I102" i="23" s="1"/>
  <c r="Q277" i="18"/>
  <c r="J277" i="23" s="1"/>
  <c r="L254" i="18"/>
  <c r="H254" i="18"/>
  <c r="P224" i="18"/>
  <c r="V224" i="18"/>
  <c r="R224" i="18"/>
  <c r="P198" i="18"/>
  <c r="R198" i="18"/>
  <c r="V198" i="18"/>
  <c r="G157" i="8"/>
  <c r="G282" i="17"/>
  <c r="AJ282" i="17" s="1"/>
  <c r="G263" i="17"/>
  <c r="AJ263" i="17" s="1"/>
  <c r="Q278" i="18"/>
  <c r="J278" i="23" s="1"/>
  <c r="G93" i="22"/>
  <c r="M93" i="23" s="1"/>
  <c r="G253" i="22"/>
  <c r="M253" i="23" s="1"/>
  <c r="G278" i="25"/>
  <c r="I278" i="15" s="1"/>
  <c r="G226" i="25"/>
  <c r="G279" i="8"/>
  <c r="I279" i="23" s="1"/>
  <c r="P59" i="18"/>
  <c r="V59" i="18"/>
  <c r="R59" i="18"/>
  <c r="G203" i="8"/>
  <c r="I203" i="23" s="1"/>
  <c r="G83" i="8"/>
  <c r="I83" i="23" s="1"/>
  <c r="G245" i="25"/>
  <c r="I245" i="15" s="1"/>
  <c r="G103" i="8"/>
  <c r="I103" i="23" s="1"/>
  <c r="P190" i="18"/>
  <c r="R190" i="18"/>
  <c r="V190" i="18"/>
  <c r="P241" i="18"/>
  <c r="R241" i="18"/>
  <c r="V241" i="18"/>
  <c r="G264" i="25"/>
  <c r="I264" i="15" s="1"/>
  <c r="G244" i="25"/>
  <c r="I244" i="15" s="1"/>
  <c r="G175" i="25"/>
  <c r="G11" i="25"/>
  <c r="G11" i="22"/>
  <c r="M11" i="23" s="1"/>
  <c r="G252" i="22"/>
  <c r="M252" i="23" s="1"/>
  <c r="Q6" i="18"/>
  <c r="J6" i="23" s="1"/>
  <c r="P91" i="18"/>
  <c r="V91" i="18"/>
  <c r="R91" i="18"/>
  <c r="G108" i="25"/>
  <c r="G261" i="17"/>
  <c r="AJ261" i="17" s="1"/>
  <c r="P90" i="18"/>
  <c r="V90" i="18"/>
  <c r="R90" i="18"/>
  <c r="G167" i="8"/>
  <c r="I167" i="23" s="1"/>
  <c r="G225" i="8"/>
  <c r="I225" i="23" s="1"/>
  <c r="P136" i="18"/>
  <c r="R136" i="18"/>
  <c r="V136" i="18"/>
  <c r="H174" i="23"/>
  <c r="H99" i="23"/>
  <c r="G24" i="22"/>
  <c r="G259" i="22"/>
  <c r="M259" i="23" s="1"/>
  <c r="L262" i="18"/>
  <c r="H262" i="18"/>
  <c r="P68" i="18"/>
  <c r="V68" i="18"/>
  <c r="R68" i="18"/>
  <c r="G107" i="22"/>
  <c r="M107" i="23" s="1"/>
  <c r="G147" i="22"/>
  <c r="M147" i="23" s="1"/>
  <c r="G125" i="22"/>
  <c r="M125" i="23" s="1"/>
  <c r="G123" i="8"/>
  <c r="I123" i="23" s="1"/>
  <c r="G173" i="8"/>
  <c r="G279" i="17"/>
  <c r="AJ279" i="17" s="1"/>
  <c r="Q266" i="18"/>
  <c r="J266" i="23" s="1"/>
  <c r="G258" i="22"/>
  <c r="M258" i="23" s="1"/>
  <c r="G88" i="22"/>
  <c r="P109" i="18"/>
  <c r="V109" i="18"/>
  <c r="R109" i="18"/>
  <c r="G273" i="17"/>
  <c r="AJ273" i="17" s="1"/>
  <c r="G257" i="22"/>
  <c r="M257" i="23" s="1"/>
  <c r="V223" i="18"/>
  <c r="P223" i="18"/>
  <c r="R223" i="18"/>
  <c r="P158" i="18"/>
  <c r="R158" i="18"/>
  <c r="V158" i="18"/>
  <c r="G229" i="8"/>
  <c r="I229" i="23" s="1"/>
  <c r="G111" i="22"/>
  <c r="M111" i="23" s="1"/>
  <c r="G266" i="8"/>
  <c r="I266" i="23" s="1"/>
  <c r="G172" i="8"/>
  <c r="I172" i="23" s="1"/>
  <c r="G216" i="8"/>
  <c r="I216" i="23" s="1"/>
  <c r="G141" i="17"/>
  <c r="G113" i="8"/>
  <c r="I113" i="23" s="1"/>
  <c r="Q246" i="18"/>
  <c r="J246" i="23" s="1"/>
  <c r="G128" i="8"/>
  <c r="I128" i="23" s="1"/>
  <c r="G250" i="25"/>
  <c r="I250" i="15" s="1"/>
  <c r="G178" i="8"/>
  <c r="I178" i="23" s="1"/>
  <c r="G146" i="8"/>
  <c r="I146" i="23" s="1"/>
  <c r="G272" i="17"/>
  <c r="AJ272" i="17" s="1"/>
  <c r="G159" i="8"/>
  <c r="I159" i="23" s="1"/>
  <c r="P197" i="18"/>
  <c r="R197" i="18"/>
  <c r="V197" i="18"/>
  <c r="G203" i="22"/>
  <c r="M203" i="23" s="1"/>
  <c r="G210" i="22"/>
  <c r="M210" i="23" s="1"/>
  <c r="G221" i="22"/>
  <c r="M221" i="23" s="1"/>
  <c r="R168" i="18"/>
  <c r="P168" i="18"/>
  <c r="V168" i="18"/>
  <c r="G80" i="22"/>
  <c r="M80" i="23" s="1"/>
  <c r="G270" i="17"/>
  <c r="AJ270" i="17" s="1"/>
  <c r="G267" i="8"/>
  <c r="I267" i="23" s="1"/>
  <c r="G69" i="22"/>
  <c r="M69" i="23" s="1"/>
  <c r="H276" i="18"/>
  <c r="L276" i="18"/>
  <c r="Q267" i="18"/>
  <c r="J267" i="23" s="1"/>
  <c r="G161" i="22"/>
  <c r="M161" i="23" s="1"/>
  <c r="Q263" i="18"/>
  <c r="J263" i="23" s="1"/>
  <c r="G137" i="22"/>
  <c r="M137" i="23" s="1"/>
  <c r="G97" i="8"/>
  <c r="P11" i="18"/>
  <c r="R11" i="18"/>
  <c r="V11" i="18"/>
  <c r="G238" i="25"/>
  <c r="G155" i="8"/>
  <c r="I155" i="23" s="1"/>
  <c r="G150" i="22"/>
  <c r="M150" i="23" s="1"/>
  <c r="G19" i="22"/>
  <c r="M19" i="23" s="1"/>
  <c r="G48" i="22"/>
  <c r="M48" i="23" s="1"/>
  <c r="G98" i="22"/>
  <c r="M98" i="23" s="1"/>
  <c r="G231" i="22"/>
  <c r="M231" i="23" s="1"/>
  <c r="G162" i="22"/>
  <c r="M162" i="23" s="1"/>
  <c r="G109" i="22"/>
  <c r="M109" i="23" s="1"/>
  <c r="G189" i="22"/>
  <c r="M189" i="23" s="1"/>
  <c r="G129" i="22"/>
  <c r="M129" i="23" s="1"/>
  <c r="G114" i="22"/>
  <c r="M114" i="23" s="1"/>
  <c r="G170" i="22"/>
  <c r="M170" i="23" s="1"/>
  <c r="G211" i="22"/>
  <c r="M211" i="23" s="1"/>
  <c r="G29" i="22"/>
  <c r="M29" i="23" s="1"/>
  <c r="G47" i="22"/>
  <c r="M47" i="23" s="1"/>
  <c r="G117" i="22"/>
  <c r="M117" i="23" s="1"/>
  <c r="G240" i="22"/>
  <c r="M240" i="23" s="1"/>
  <c r="G183" i="22"/>
  <c r="M183" i="23" s="1"/>
  <c r="G168" i="22"/>
  <c r="M168" i="23" s="1"/>
  <c r="G139" i="22"/>
  <c r="M139" i="23" s="1"/>
  <c r="G103" i="22"/>
  <c r="M103" i="23" s="1"/>
  <c r="G163" i="22"/>
  <c r="M163" i="23" s="1"/>
  <c r="G62" i="22"/>
  <c r="M62" i="23" s="1"/>
  <c r="G209" i="22"/>
  <c r="M209" i="23" s="1"/>
  <c r="G230" i="22"/>
  <c r="M230" i="23" s="1"/>
  <c r="G151" i="22"/>
  <c r="G104" i="22"/>
  <c r="M104" i="23" s="1"/>
  <c r="P139" i="18"/>
  <c r="V139" i="18"/>
  <c r="R139" i="18"/>
  <c r="P125" i="18"/>
  <c r="V125" i="18"/>
  <c r="R125" i="18"/>
  <c r="H273" i="18"/>
  <c r="L273" i="18"/>
  <c r="V179" i="18"/>
  <c r="P179" i="18"/>
  <c r="R179" i="18"/>
  <c r="R210" i="18"/>
  <c r="P210" i="18"/>
  <c r="V210" i="18"/>
  <c r="V113" i="18"/>
  <c r="P113" i="18"/>
  <c r="R113" i="18"/>
  <c r="P171" i="18"/>
  <c r="V171" i="18"/>
  <c r="R171" i="18"/>
  <c r="P28" i="18"/>
  <c r="R28" i="18"/>
  <c r="V28" i="18"/>
  <c r="H257" i="18"/>
  <c r="L257" i="18"/>
  <c r="R155" i="18"/>
  <c r="P155" i="18"/>
  <c r="V155" i="18"/>
  <c r="P30" i="18"/>
  <c r="V30" i="18"/>
  <c r="R30" i="18"/>
  <c r="P25" i="18"/>
  <c r="V25" i="18"/>
  <c r="R25" i="18"/>
  <c r="R169" i="18"/>
  <c r="P169" i="18"/>
  <c r="V169" i="18"/>
  <c r="P203" i="18"/>
  <c r="R203" i="18"/>
  <c r="V203" i="18"/>
  <c r="G263" i="22"/>
  <c r="M263" i="23" s="1"/>
  <c r="G251" i="8"/>
  <c r="I251" i="23" s="1"/>
  <c r="P232" i="18"/>
  <c r="V232" i="18"/>
  <c r="R232" i="18"/>
  <c r="P182" i="18"/>
  <c r="R182" i="18"/>
  <c r="V182" i="18"/>
  <c r="G253" i="25"/>
  <c r="I253" i="15" s="1"/>
  <c r="G44" i="17"/>
  <c r="G110" i="8"/>
  <c r="I110" i="23" s="1"/>
  <c r="P142" i="18"/>
  <c r="R142" i="18"/>
  <c r="V142" i="18"/>
  <c r="G217" i="8"/>
  <c r="I217" i="23" s="1"/>
  <c r="P51" i="18"/>
  <c r="R51" i="18"/>
  <c r="V51" i="18"/>
  <c r="G275" i="22"/>
  <c r="M275" i="23" s="1"/>
  <c r="P82" i="18"/>
  <c r="R82" i="18"/>
  <c r="V82" i="18"/>
  <c r="R234" i="18"/>
  <c r="P234" i="18"/>
  <c r="V234" i="18"/>
  <c r="G284" i="17"/>
  <c r="AJ284" i="17" s="1"/>
  <c r="G259" i="8"/>
  <c r="I259" i="23" s="1"/>
  <c r="G171" i="8"/>
  <c r="I171" i="23" s="1"/>
  <c r="P204" i="18"/>
  <c r="R204" i="18"/>
  <c r="V204" i="18"/>
  <c r="P211" i="18"/>
  <c r="R211" i="18"/>
  <c r="V211" i="18"/>
  <c r="G189" i="8"/>
  <c r="I189" i="23" s="1"/>
  <c r="G134" i="8"/>
  <c r="I134" i="23" s="1"/>
  <c r="G119" i="8"/>
  <c r="I119" i="23" s="1"/>
  <c r="G32" i="22"/>
  <c r="M32" i="23" s="1"/>
  <c r="R143" i="18"/>
  <c r="P143" i="18"/>
  <c r="V143" i="18"/>
  <c r="G276" i="8"/>
  <c r="I276" i="23" s="1"/>
  <c r="G92" i="8"/>
  <c r="I92" i="23" s="1"/>
  <c r="L61" i="18"/>
  <c r="H61" i="18"/>
  <c r="G249" i="25"/>
  <c r="I249" i="15" s="1"/>
  <c r="G193" i="8"/>
  <c r="I193" i="23" s="1"/>
  <c r="G145" i="8"/>
  <c r="I145" i="23" s="1"/>
  <c r="G101" i="8"/>
  <c r="I101" i="23" s="1"/>
  <c r="G6" i="22"/>
  <c r="M6" i="23" s="1"/>
  <c r="P128" i="18"/>
  <c r="V128" i="18"/>
  <c r="R128" i="18"/>
  <c r="P39" i="18"/>
  <c r="V39" i="18"/>
  <c r="R39" i="18"/>
  <c r="P228" i="18"/>
  <c r="V228" i="18"/>
  <c r="R228" i="18"/>
  <c r="G259" i="25"/>
  <c r="I259" i="15" s="1"/>
  <c r="G129" i="8"/>
  <c r="I129" i="23" s="1"/>
  <c r="G130" i="22"/>
  <c r="M130" i="23" s="1"/>
  <c r="G186" i="22"/>
  <c r="M186" i="23" s="1"/>
  <c r="G249" i="8"/>
  <c r="I249" i="23" s="1"/>
  <c r="G26" i="17"/>
  <c r="AJ26" i="17" s="1"/>
  <c r="G230" i="8"/>
  <c r="I230" i="23" s="1"/>
  <c r="G112" i="8"/>
  <c r="I112" i="23" s="1"/>
  <c r="L249" i="18"/>
  <c r="H249" i="18"/>
  <c r="P172" i="18"/>
  <c r="V172" i="18"/>
  <c r="R172" i="18"/>
  <c r="I87" i="23"/>
  <c r="I16" i="23"/>
  <c r="P140" i="18"/>
  <c r="R140" i="18"/>
  <c r="V140" i="18"/>
  <c r="G158" i="22"/>
  <c r="P209" i="18"/>
  <c r="R209" i="18"/>
  <c r="V209" i="18"/>
  <c r="P173" i="18"/>
  <c r="R173" i="18"/>
  <c r="V173" i="18"/>
  <c r="G258" i="8"/>
  <c r="I258" i="23" s="1"/>
  <c r="G234" i="17"/>
  <c r="AJ234" i="17" s="1"/>
  <c r="G256" i="25"/>
  <c r="I256" i="15" s="1"/>
  <c r="G271" i="8"/>
  <c r="I271" i="23" s="1"/>
  <c r="G247" i="25"/>
  <c r="I247" i="15" s="1"/>
  <c r="G215" i="25"/>
  <c r="G39" i="25"/>
  <c r="P238" i="18"/>
  <c r="R238" i="18"/>
  <c r="V238" i="18"/>
  <c r="P23" i="18"/>
  <c r="V23" i="18"/>
  <c r="R23" i="18"/>
  <c r="P207" i="18"/>
  <c r="R207" i="18"/>
  <c r="V207" i="18"/>
  <c r="G191" i="8"/>
  <c r="I191" i="23" s="1"/>
  <c r="Q258" i="18"/>
  <c r="J258" i="23" s="1"/>
  <c r="G102" i="25"/>
  <c r="G180" i="8"/>
  <c r="I180" i="23" s="1"/>
  <c r="G182" i="8"/>
  <c r="I182" i="23" s="1"/>
  <c r="G255" i="22"/>
  <c r="M255" i="23" s="1"/>
  <c r="P102" i="18"/>
  <c r="V102" i="18"/>
  <c r="R102" i="18"/>
  <c r="G276" i="22"/>
  <c r="M276" i="23" s="1"/>
  <c r="G147" i="8"/>
  <c r="I147" i="23" s="1"/>
  <c r="V83" i="18"/>
  <c r="P83" i="18"/>
  <c r="R83" i="18"/>
  <c r="P9" i="18"/>
  <c r="V9" i="18"/>
  <c r="R9" i="18"/>
  <c r="G208" i="8"/>
  <c r="I208" i="23" s="1"/>
  <c r="P74" i="18"/>
  <c r="V74" i="18"/>
  <c r="R74" i="18"/>
  <c r="P206" i="18"/>
  <c r="R206" i="18"/>
  <c r="V206" i="18"/>
  <c r="Q282" i="18"/>
  <c r="J282" i="23" s="1"/>
  <c r="Q245" i="18"/>
  <c r="J245" i="23" s="1"/>
  <c r="G107" i="25"/>
  <c r="P108" i="18"/>
  <c r="V108" i="18"/>
  <c r="R108" i="18"/>
  <c r="H283" i="18"/>
  <c r="L283" i="18"/>
  <c r="Q257" i="18"/>
  <c r="J257" i="23" s="1"/>
  <c r="P57" i="18"/>
  <c r="R57" i="18"/>
  <c r="V57" i="18"/>
  <c r="I26" i="23"/>
  <c r="I90" i="23"/>
  <c r="Q261" i="18"/>
  <c r="J261" i="23" s="1"/>
  <c r="G262" i="17"/>
  <c r="AJ262" i="17" s="1"/>
  <c r="G84" i="22"/>
  <c r="M84" i="23" s="1"/>
  <c r="P199" i="18"/>
  <c r="V199" i="18"/>
  <c r="R199" i="18"/>
  <c r="G64" i="22"/>
  <c r="P112" i="18"/>
  <c r="R112" i="18"/>
  <c r="V112" i="18"/>
  <c r="G204" i="8"/>
  <c r="I204" i="23" s="1"/>
  <c r="P7" i="18"/>
  <c r="V7" i="18"/>
  <c r="R7" i="18"/>
  <c r="G43" i="22"/>
  <c r="M43" i="23" s="1"/>
  <c r="G106" i="22"/>
  <c r="M106" i="23" s="1"/>
  <c r="P191" i="18"/>
  <c r="R191" i="18"/>
  <c r="V191" i="18"/>
  <c r="G22" i="22"/>
  <c r="M22" i="23" s="1"/>
  <c r="G166" i="25"/>
  <c r="G122" i="8"/>
  <c r="I122" i="23" s="1"/>
  <c r="R180" i="18"/>
  <c r="P180" i="18"/>
  <c r="V180" i="18"/>
  <c r="P178" i="18"/>
  <c r="R178" i="18"/>
  <c r="V178" i="18"/>
  <c r="P81" i="18"/>
  <c r="V81" i="18"/>
  <c r="R81" i="18"/>
  <c r="P137" i="18"/>
  <c r="R137" i="18"/>
  <c r="V137" i="18"/>
  <c r="G247" i="8"/>
  <c r="I247" i="23" s="1"/>
  <c r="P162" i="18"/>
  <c r="V162" i="18"/>
  <c r="R162" i="18"/>
  <c r="G191" i="22"/>
  <c r="M191" i="23" s="1"/>
  <c r="Q264" i="18"/>
  <c r="J264" i="23" s="1"/>
  <c r="P183" i="18"/>
  <c r="V183" i="18"/>
  <c r="R183" i="18"/>
  <c r="G244" i="8"/>
  <c r="I244" i="23" s="1"/>
  <c r="P40" i="18"/>
  <c r="V40" i="18"/>
  <c r="R40" i="18"/>
  <c r="Q244" i="18"/>
  <c r="J244" i="23" s="1"/>
  <c r="G166" i="8"/>
  <c r="I166" i="23" s="1"/>
  <c r="V242" i="18"/>
  <c r="P242" i="18"/>
  <c r="R242" i="18"/>
  <c r="G269" i="22"/>
  <c r="M269" i="23" s="1"/>
  <c r="G268" i="8"/>
  <c r="I268" i="23" s="1"/>
  <c r="G91" i="22"/>
  <c r="M91" i="23" s="1"/>
  <c r="G254" i="17"/>
  <c r="AJ254" i="17" s="1"/>
  <c r="G71" i="22"/>
  <c r="M71" i="23" s="1"/>
  <c r="P194" i="18"/>
  <c r="V194" i="18"/>
  <c r="R194" i="18"/>
  <c r="G140" i="22"/>
  <c r="M140" i="23" s="1"/>
  <c r="G113" i="25"/>
  <c r="P120" i="18"/>
  <c r="V120" i="18"/>
  <c r="R120" i="18"/>
  <c r="Q265" i="18"/>
  <c r="J265" i="23" s="1"/>
  <c r="P80" i="18"/>
  <c r="V80" i="18"/>
  <c r="R80" i="18"/>
  <c r="G158" i="8"/>
  <c r="P118" i="18"/>
  <c r="R118" i="18"/>
  <c r="V118" i="18"/>
  <c r="G115" i="8"/>
  <c r="I115" i="23" s="1"/>
  <c r="P189" i="18"/>
  <c r="V189" i="18"/>
  <c r="R189" i="18"/>
  <c r="G237" i="8"/>
  <c r="I237" i="23" s="1"/>
  <c r="L277" i="18"/>
  <c r="H277" i="18"/>
  <c r="H278" i="18"/>
  <c r="L278" i="18"/>
  <c r="P159" i="18"/>
  <c r="R159" i="18"/>
  <c r="V159" i="18"/>
  <c r="G75" i="22"/>
  <c r="M75" i="23" s="1"/>
  <c r="Q252" i="18"/>
  <c r="J252" i="23" s="1"/>
  <c r="G113" i="22"/>
  <c r="M113" i="23" s="1"/>
  <c r="R186" i="18"/>
  <c r="P186" i="18"/>
  <c r="V186" i="18"/>
  <c r="P150" i="18"/>
  <c r="V150" i="18"/>
  <c r="R150" i="18"/>
  <c r="G112" i="22"/>
  <c r="M112" i="23" s="1"/>
  <c r="G152" i="8"/>
  <c r="I152" i="23" s="1"/>
  <c r="G201" i="8"/>
  <c r="I201" i="23" s="1"/>
  <c r="G153" i="8"/>
  <c r="I153" i="23" s="1"/>
  <c r="I25" i="23"/>
  <c r="G74" i="22"/>
  <c r="M74" i="23" s="1"/>
  <c r="P62" i="18"/>
  <c r="V62" i="18"/>
  <c r="R62" i="18"/>
  <c r="G160" i="25"/>
  <c r="G275" i="25"/>
  <c r="I275" i="15" s="1"/>
  <c r="G211" i="8"/>
  <c r="I211" i="23" s="1"/>
  <c r="H247" i="18"/>
  <c r="L247" i="18"/>
  <c r="G134" i="22"/>
  <c r="M134" i="23" s="1"/>
  <c r="P33" i="18"/>
  <c r="R33" i="18"/>
  <c r="V33" i="18"/>
  <c r="G236" i="8"/>
  <c r="I236" i="23" s="1"/>
  <c r="G262" i="8"/>
  <c r="I262" i="23" s="1"/>
  <c r="G243" i="25"/>
  <c r="I243" i="15" s="1"/>
  <c r="G15" i="22"/>
  <c r="M15" i="23" s="1"/>
  <c r="G239" i="22"/>
  <c r="M239" i="23" s="1"/>
  <c r="I151" i="23"/>
  <c r="I57" i="23"/>
  <c r="G269" i="17"/>
  <c r="AJ269" i="17" s="1"/>
  <c r="G197" i="17"/>
  <c r="AJ197" i="17" s="1"/>
  <c r="G177" i="8"/>
  <c r="I177" i="23" s="1"/>
  <c r="G196" i="22"/>
  <c r="M196" i="23" s="1"/>
  <c r="G264" i="8"/>
  <c r="I264" i="23" s="1"/>
  <c r="H266" i="18"/>
  <c r="L266" i="18"/>
  <c r="G219" i="22"/>
  <c r="M219" i="23" s="1"/>
  <c r="G233" i="25"/>
  <c r="G164" i="8"/>
  <c r="I164" i="23" s="1"/>
  <c r="P47" i="18"/>
  <c r="V47" i="18"/>
  <c r="R47" i="18"/>
  <c r="V177" i="18"/>
  <c r="P177" i="18"/>
  <c r="R177" i="18"/>
  <c r="G135" i="17"/>
  <c r="V132" i="18"/>
  <c r="P132" i="18"/>
  <c r="R132" i="18"/>
  <c r="P141" i="18"/>
  <c r="R141" i="18"/>
  <c r="V141" i="18"/>
  <c r="G69" i="17"/>
  <c r="G261" i="25"/>
  <c r="I261" i="15" s="1"/>
  <c r="G61" i="25"/>
  <c r="G202" i="8"/>
  <c r="I202" i="23" s="1"/>
  <c r="G255" i="25"/>
  <c r="I255" i="15" s="1"/>
  <c r="G154" i="22"/>
  <c r="M154" i="23" s="1"/>
  <c r="H267" i="18"/>
  <c r="L267" i="18"/>
  <c r="Q275" i="18"/>
  <c r="J275" i="23" s="1"/>
  <c r="G108" i="8"/>
  <c r="I108" i="23" s="1"/>
  <c r="H263" i="18"/>
  <c r="L263" i="18"/>
  <c r="G164" i="22"/>
  <c r="M164" i="23" s="1"/>
  <c r="G252" i="8"/>
  <c r="I252" i="23" s="1"/>
  <c r="R175" i="18"/>
  <c r="P175" i="18"/>
  <c r="V175" i="18"/>
  <c r="G101" i="22"/>
  <c r="M101" i="23" s="1"/>
  <c r="G89" i="25"/>
  <c r="G264" i="22"/>
  <c r="M264" i="23" s="1"/>
  <c r="G179" i="8"/>
  <c r="I179" i="23" s="1"/>
  <c r="P115" i="18"/>
  <c r="V115" i="18"/>
  <c r="R115" i="18"/>
  <c r="G213" i="22"/>
  <c r="M213" i="23" s="1"/>
  <c r="G181" i="8"/>
  <c r="G283" i="25"/>
  <c r="I283" i="15" s="1"/>
  <c r="R212" i="18"/>
  <c r="P212" i="18"/>
  <c r="V212" i="18"/>
  <c r="G115" i="22"/>
  <c r="M115" i="23" s="1"/>
  <c r="P75" i="18"/>
  <c r="V75" i="18"/>
  <c r="R75" i="18"/>
  <c r="G284" i="22"/>
  <c r="M284" i="23" s="1"/>
  <c r="P157" i="18"/>
  <c r="V157" i="18"/>
  <c r="R157" i="18"/>
  <c r="G97" i="22"/>
  <c r="G85" i="22"/>
  <c r="M85" i="23" s="1"/>
  <c r="G54" i="22"/>
  <c r="M54" i="23" s="1"/>
  <c r="G120" i="22"/>
  <c r="M120" i="23" s="1"/>
  <c r="G50" i="22"/>
  <c r="M50" i="23" s="1"/>
  <c r="G102" i="22"/>
  <c r="M102" i="23" s="1"/>
  <c r="G81" i="22"/>
  <c r="M81" i="23" s="1"/>
  <c r="G65" i="22"/>
  <c r="M65" i="23" s="1"/>
  <c r="G17" i="22"/>
  <c r="M17" i="23" s="1"/>
  <c r="G23" i="22"/>
  <c r="M23" i="23" s="1"/>
  <c r="G44" i="22"/>
  <c r="M44" i="23" s="1"/>
  <c r="G86" i="22"/>
  <c r="M86" i="23" s="1"/>
  <c r="G38" i="22"/>
  <c r="M38" i="23" s="1"/>
  <c r="G138" i="22"/>
  <c r="G145" i="25" l="1"/>
  <c r="I159" i="15"/>
  <c r="I69" i="15"/>
  <c r="I22" i="15"/>
  <c r="I113" i="15"/>
  <c r="I108" i="15"/>
  <c r="I175" i="15"/>
  <c r="I35" i="15"/>
  <c r="I65" i="15"/>
  <c r="I43" i="15"/>
  <c r="I47" i="15"/>
  <c r="I77" i="15"/>
  <c r="I61" i="15"/>
  <c r="I238" i="15"/>
  <c r="I25" i="15"/>
  <c r="I54" i="15"/>
  <c r="I228" i="15"/>
  <c r="I141" i="15"/>
  <c r="I92" i="15"/>
  <c r="I154" i="15"/>
  <c r="I216" i="15"/>
  <c r="I200" i="15"/>
  <c r="I50" i="15"/>
  <c r="I164" i="15"/>
  <c r="I209" i="15"/>
  <c r="I37" i="15"/>
  <c r="I70" i="15"/>
  <c r="I198" i="15"/>
  <c r="I60" i="15"/>
  <c r="I190" i="15"/>
  <c r="I28" i="15"/>
  <c r="I48" i="15"/>
  <c r="I195" i="15"/>
  <c r="I165" i="15"/>
  <c r="I221" i="15"/>
  <c r="I140" i="15"/>
  <c r="I179" i="15"/>
  <c r="I56" i="15"/>
  <c r="I218" i="15"/>
  <c r="I236" i="15"/>
  <c r="I223" i="15"/>
  <c r="I233" i="15"/>
  <c r="I160" i="15"/>
  <c r="I166" i="15"/>
  <c r="I107" i="15"/>
  <c r="I102" i="15"/>
  <c r="I39" i="15"/>
  <c r="I105" i="15"/>
  <c r="I117" i="15"/>
  <c r="I31" i="15"/>
  <c r="I121" i="15"/>
  <c r="I45" i="15"/>
  <c r="I32" i="15"/>
  <c r="I167" i="15"/>
  <c r="I79" i="15"/>
  <c r="I215" i="15"/>
  <c r="I188" i="15"/>
  <c r="I91" i="15"/>
  <c r="I178" i="15"/>
  <c r="I9" i="15"/>
  <c r="I36" i="15"/>
  <c r="I62" i="15"/>
  <c r="I148" i="15"/>
  <c r="I162" i="15"/>
  <c r="I17" i="15"/>
  <c r="I29" i="15"/>
  <c r="I171" i="15"/>
  <c r="I34" i="15"/>
  <c r="I59" i="15"/>
  <c r="I23" i="15"/>
  <c r="I42" i="15"/>
  <c r="I136" i="15"/>
  <c r="I104" i="15"/>
  <c r="I72" i="15"/>
  <c r="I240" i="15"/>
  <c r="I38" i="15"/>
  <c r="I231" i="15"/>
  <c r="I239" i="15"/>
  <c r="I241" i="15"/>
  <c r="I183" i="15"/>
  <c r="I127" i="15"/>
  <c r="I86" i="15"/>
  <c r="I185" i="15"/>
  <c r="I230" i="15"/>
  <c r="I232" i="15"/>
  <c r="I84" i="15"/>
  <c r="I44" i="15"/>
  <c r="I208" i="15"/>
  <c r="I242" i="15"/>
  <c r="I220" i="15"/>
  <c r="I206" i="15"/>
  <c r="I224" i="15"/>
  <c r="I226" i="15"/>
  <c r="I153" i="15"/>
  <c r="I203" i="15"/>
  <c r="I197" i="15"/>
  <c r="I168" i="15"/>
  <c r="I237" i="15"/>
  <c r="I33" i="15"/>
  <c r="I12" i="15"/>
  <c r="I189" i="15"/>
  <c r="I229" i="15"/>
  <c r="I214" i="15"/>
  <c r="I11" i="15"/>
  <c r="I225" i="15"/>
  <c r="I21" i="15"/>
  <c r="I177" i="15"/>
  <c r="I111" i="15"/>
  <c r="I222" i="15"/>
  <c r="I194" i="15"/>
  <c r="I68" i="15"/>
  <c r="I58" i="15"/>
  <c r="I211" i="15"/>
  <c r="I49" i="15"/>
  <c r="I52" i="15"/>
  <c r="I213" i="15"/>
  <c r="I201" i="15"/>
  <c r="I128" i="15"/>
  <c r="I217" i="15"/>
  <c r="I193" i="15"/>
  <c r="I145" i="15"/>
  <c r="I27" i="15"/>
  <c r="I83" i="15"/>
  <c r="I227" i="15"/>
  <c r="I184" i="15"/>
  <c r="I63" i="15"/>
  <c r="I139" i="15"/>
  <c r="I146" i="15"/>
  <c r="I235" i="15"/>
  <c r="I212" i="15"/>
  <c r="I123" i="15"/>
  <c r="I234" i="15"/>
  <c r="I85" i="15"/>
  <c r="I66" i="15"/>
  <c r="I6" i="15"/>
  <c r="I7" i="15"/>
  <c r="G182" i="25"/>
  <c r="G55" i="25"/>
  <c r="G219" i="25"/>
  <c r="G16" i="25"/>
  <c r="G46" i="25"/>
  <c r="K148" i="23"/>
  <c r="AJ148" i="17"/>
  <c r="K68" i="23"/>
  <c r="AJ68" i="17"/>
  <c r="K102" i="23"/>
  <c r="AJ102" i="17"/>
  <c r="K51" i="23"/>
  <c r="AJ51" i="17"/>
  <c r="K41" i="23"/>
  <c r="AJ41" i="17"/>
  <c r="K35" i="23"/>
  <c r="AJ35" i="17"/>
  <c r="K56" i="23"/>
  <c r="AJ56" i="17"/>
  <c r="K143" i="23"/>
  <c r="AJ143" i="17"/>
  <c r="K126" i="23"/>
  <c r="AJ126" i="17"/>
  <c r="K107" i="23"/>
  <c r="AJ107" i="17"/>
  <c r="K142" i="23"/>
  <c r="AJ142" i="17"/>
  <c r="K154" i="23"/>
  <c r="AJ154" i="17"/>
  <c r="K44" i="23"/>
  <c r="AJ44" i="17"/>
  <c r="K50" i="23"/>
  <c r="AJ50" i="17"/>
  <c r="K100" i="23"/>
  <c r="AJ100" i="17"/>
  <c r="K152" i="23"/>
  <c r="AJ152" i="17"/>
  <c r="K18" i="23"/>
  <c r="AJ18" i="17"/>
  <c r="K98" i="23"/>
  <c r="AJ98" i="17"/>
  <c r="K85" i="23"/>
  <c r="AJ85" i="17"/>
  <c r="K120" i="23"/>
  <c r="AJ120" i="17"/>
  <c r="K111" i="23"/>
  <c r="AJ111" i="17"/>
  <c r="K132" i="23"/>
  <c r="AJ132" i="17"/>
  <c r="K104" i="23"/>
  <c r="AJ104" i="17"/>
  <c r="K43" i="23"/>
  <c r="AJ43" i="17"/>
  <c r="K7" i="23"/>
  <c r="AJ7" i="17"/>
  <c r="K21" i="23"/>
  <c r="AJ21" i="17"/>
  <c r="K36" i="23"/>
  <c r="AJ36" i="17"/>
  <c r="K127" i="23"/>
  <c r="AJ127" i="17"/>
  <c r="K13" i="23"/>
  <c r="AJ13" i="17"/>
  <c r="K48" i="23"/>
  <c r="AJ48" i="17"/>
  <c r="K77" i="23"/>
  <c r="AJ77" i="17"/>
  <c r="K23" i="23"/>
  <c r="AJ23" i="17"/>
  <c r="K14" i="23"/>
  <c r="AJ14" i="17"/>
  <c r="K94" i="23"/>
  <c r="AJ94" i="17"/>
  <c r="K117" i="23"/>
  <c r="AJ117" i="17"/>
  <c r="K135" i="23"/>
  <c r="AJ135" i="17"/>
  <c r="K141" i="23"/>
  <c r="AJ141" i="17"/>
  <c r="K66" i="23"/>
  <c r="AJ66" i="17"/>
  <c r="K67" i="23"/>
  <c r="AJ67" i="17"/>
  <c r="K65" i="23"/>
  <c r="AJ65" i="17"/>
  <c r="K29" i="23"/>
  <c r="AJ29" i="17"/>
  <c r="K19" i="23"/>
  <c r="AJ19" i="17"/>
  <c r="K31" i="23"/>
  <c r="AJ31" i="17"/>
  <c r="K87" i="23"/>
  <c r="AJ16" i="17"/>
  <c r="K74" i="23"/>
  <c r="AJ74" i="17"/>
  <c r="K45" i="23"/>
  <c r="AJ45" i="17"/>
  <c r="K140" i="23"/>
  <c r="AJ140" i="17"/>
  <c r="K151" i="23"/>
  <c r="AJ57" i="17"/>
  <c r="K76" i="23"/>
  <c r="AJ76" i="17"/>
  <c r="K78" i="23"/>
  <c r="AJ78" i="17"/>
  <c r="K128" i="23"/>
  <c r="AJ128" i="17"/>
  <c r="K130" i="23"/>
  <c r="AJ130" i="17"/>
  <c r="K124" i="23"/>
  <c r="AJ124" i="17"/>
  <c r="K114" i="23"/>
  <c r="AJ114" i="17"/>
  <c r="K95" i="23"/>
  <c r="AJ95" i="17"/>
  <c r="K61" i="23"/>
  <c r="AJ61" i="17"/>
  <c r="K106" i="23"/>
  <c r="AJ106" i="17"/>
  <c r="K69" i="23"/>
  <c r="AJ69" i="17"/>
  <c r="K79" i="23"/>
  <c r="AJ79" i="17"/>
  <c r="K72" i="23"/>
  <c r="AJ72" i="17"/>
  <c r="K42" i="23"/>
  <c r="AJ42" i="17"/>
  <c r="K157" i="23"/>
  <c r="AJ64" i="17"/>
  <c r="K108" i="23"/>
  <c r="AJ108" i="17"/>
  <c r="K110" i="23"/>
  <c r="AJ110" i="17"/>
  <c r="K123" i="23"/>
  <c r="AJ123" i="17"/>
  <c r="K11" i="23"/>
  <c r="AJ11" i="17"/>
  <c r="K47" i="23"/>
  <c r="AJ47" i="17"/>
  <c r="K17" i="23"/>
  <c r="AJ17" i="17"/>
  <c r="K115" i="23"/>
  <c r="AJ115" i="17"/>
  <c r="K84" i="23"/>
  <c r="AJ84" i="17"/>
  <c r="K86" i="23"/>
  <c r="AJ86" i="17"/>
  <c r="K150" i="23"/>
  <c r="AJ150" i="17"/>
  <c r="K147" i="23"/>
  <c r="AJ147" i="17"/>
  <c r="K49" i="23"/>
  <c r="AJ49" i="17"/>
  <c r="K116" i="23"/>
  <c r="AJ116" i="17"/>
  <c r="K6" i="23"/>
  <c r="AJ6" i="17"/>
  <c r="K223" i="23"/>
  <c r="K213" i="23"/>
  <c r="K238" i="23"/>
  <c r="K253" i="23"/>
  <c r="K265" i="23"/>
  <c r="K160" i="23"/>
  <c r="K170" i="23"/>
  <c r="K218" i="23"/>
  <c r="K220" i="23"/>
  <c r="K224" i="23"/>
  <c r="K217" i="23"/>
  <c r="K262" i="23"/>
  <c r="K266" i="23"/>
  <c r="K198" i="23"/>
  <c r="K276" i="23"/>
  <c r="K278" i="23"/>
  <c r="K259" i="23"/>
  <c r="K235" i="23"/>
  <c r="K184" i="23"/>
  <c r="K159" i="23"/>
  <c r="K232" i="23"/>
  <c r="K239" i="23"/>
  <c r="K199" i="23"/>
  <c r="K279" i="23"/>
  <c r="K261" i="23"/>
  <c r="K263" i="23"/>
  <c r="K268" i="23"/>
  <c r="K178" i="23"/>
  <c r="K255" i="23"/>
  <c r="K247" i="23"/>
  <c r="K246" i="23"/>
  <c r="K156" i="23"/>
  <c r="K274" i="23"/>
  <c r="K244" i="23"/>
  <c r="K185" i="23"/>
  <c r="K195" i="23"/>
  <c r="K219" i="23"/>
  <c r="K204" i="23"/>
  <c r="K214" i="23"/>
  <c r="K240" i="23"/>
  <c r="K216" i="23"/>
  <c r="K188" i="23"/>
  <c r="K225" i="23"/>
  <c r="K179" i="23"/>
  <c r="K254" i="23"/>
  <c r="K189" i="23"/>
  <c r="K234" i="23"/>
  <c r="K284" i="23"/>
  <c r="K252" i="23"/>
  <c r="K211" i="23"/>
  <c r="K243" i="23"/>
  <c r="K172" i="23"/>
  <c r="K212" i="23"/>
  <c r="K221" i="23"/>
  <c r="K233" i="23"/>
  <c r="K227" i="23"/>
  <c r="K226" i="23"/>
  <c r="K197" i="23"/>
  <c r="K267" i="23"/>
  <c r="K280" i="23"/>
  <c r="K260" i="23"/>
  <c r="K277" i="23"/>
  <c r="K245" i="23"/>
  <c r="K281" i="23"/>
  <c r="K271" i="23"/>
  <c r="K275" i="23"/>
  <c r="K257" i="23"/>
  <c r="K229" i="23"/>
  <c r="K180" i="23"/>
  <c r="K237" i="23"/>
  <c r="K171" i="23"/>
  <c r="K269" i="23"/>
  <c r="K270" i="23"/>
  <c r="K272" i="23"/>
  <c r="K273" i="23"/>
  <c r="K282" i="23"/>
  <c r="K251" i="23"/>
  <c r="K166" i="23"/>
  <c r="K256" i="23"/>
  <c r="K283" i="23"/>
  <c r="K249" i="23"/>
  <c r="K264" i="23"/>
  <c r="K250" i="23"/>
  <c r="K248" i="23"/>
  <c r="K258" i="23"/>
  <c r="K208" i="23"/>
  <c r="K222" i="23"/>
  <c r="K187" i="23"/>
  <c r="K215" i="23"/>
  <c r="K165" i="23"/>
  <c r="K242" i="23"/>
  <c r="K241" i="23"/>
  <c r="K231" i="23"/>
  <c r="K228" i="23"/>
  <c r="K236" i="23"/>
  <c r="K230" i="23"/>
  <c r="K155" i="23"/>
  <c r="G37" i="17"/>
  <c r="G122" i="17"/>
  <c r="G139" i="17"/>
  <c r="G82" i="25"/>
  <c r="G74" i="25"/>
  <c r="G131" i="17"/>
  <c r="G136" i="17"/>
  <c r="G34" i="17"/>
  <c r="G33" i="17"/>
  <c r="G205" i="25"/>
  <c r="G93" i="17"/>
  <c r="G60" i="17"/>
  <c r="G106" i="25"/>
  <c r="G172" i="25"/>
  <c r="G145" i="17"/>
  <c r="G101" i="25"/>
  <c r="G163" i="25"/>
  <c r="G15" i="17"/>
  <c r="G120" i="25"/>
  <c r="G32" i="17"/>
  <c r="G204" i="25"/>
  <c r="G75" i="17"/>
  <c r="G191" i="25"/>
  <c r="G173" i="25"/>
  <c r="G149" i="25"/>
  <c r="G30" i="17"/>
  <c r="G162" i="17"/>
  <c r="AJ162" i="17" s="1"/>
  <c r="G126" i="25"/>
  <c r="G153" i="17"/>
  <c r="G52" i="17"/>
  <c r="G38" i="17"/>
  <c r="G101" i="17"/>
  <c r="G110" i="25"/>
  <c r="G173" i="17"/>
  <c r="AJ173" i="17" s="1"/>
  <c r="G196" i="17"/>
  <c r="AJ196" i="17" s="1"/>
  <c r="G207" i="17"/>
  <c r="AJ207" i="17" s="1"/>
  <c r="G144" i="17"/>
  <c r="G134" i="17"/>
  <c r="G8" i="25"/>
  <c r="G133" i="25"/>
  <c r="G169" i="17"/>
  <c r="AJ169" i="17" s="1"/>
  <c r="G12" i="17"/>
  <c r="G176" i="17"/>
  <c r="AJ176" i="17" s="1"/>
  <c r="G119" i="25"/>
  <c r="G201" i="17"/>
  <c r="AJ201" i="17" s="1"/>
  <c r="G175" i="17"/>
  <c r="AJ175" i="17" s="1"/>
  <c r="G41" i="25"/>
  <c r="G112" i="17"/>
  <c r="G70" i="17"/>
  <c r="G161" i="17"/>
  <c r="AJ161" i="17" s="1"/>
  <c r="G28" i="17"/>
  <c r="G183" i="17"/>
  <c r="AJ183" i="17" s="1"/>
  <c r="G177" i="17"/>
  <c r="AJ177" i="17" s="1"/>
  <c r="G209" i="17"/>
  <c r="AJ209" i="17" s="1"/>
  <c r="G10" i="25"/>
  <c r="G98" i="25"/>
  <c r="G109" i="25"/>
  <c r="G199" i="25"/>
  <c r="G193" i="17"/>
  <c r="AJ193" i="17" s="1"/>
  <c r="G203" i="17"/>
  <c r="AJ203" i="17" s="1"/>
  <c r="G133" i="17"/>
  <c r="G83" i="17"/>
  <c r="G39" i="17"/>
  <c r="G129" i="25"/>
  <c r="G93" i="25"/>
  <c r="G14" i="25"/>
  <c r="G170" i="25"/>
  <c r="G63" i="17"/>
  <c r="G137" i="25"/>
  <c r="G206" i="17"/>
  <c r="AJ206" i="17" s="1"/>
  <c r="G200" i="17"/>
  <c r="AJ200" i="17" s="1"/>
  <c r="G119" i="17"/>
  <c r="G210" i="17"/>
  <c r="AJ210" i="17" s="1"/>
  <c r="G94" i="25"/>
  <c r="G181" i="17"/>
  <c r="AJ181" i="17" s="1"/>
  <c r="G151" i="17"/>
  <c r="AJ151" i="17" s="1"/>
  <c r="G19" i="25"/>
  <c r="G25" i="17"/>
  <c r="G180" i="25"/>
  <c r="G67" i="25"/>
  <c r="G81" i="25"/>
  <c r="G192" i="25"/>
  <c r="G80" i="17"/>
  <c r="G130" i="25"/>
  <c r="G76" i="25"/>
  <c r="G142" i="25"/>
  <c r="G89" i="17"/>
  <c r="AJ89" i="17" s="1"/>
  <c r="G182" i="17"/>
  <c r="AJ182" i="17" s="1"/>
  <c r="G147" i="25"/>
  <c r="G27" i="17"/>
  <c r="G138" i="25"/>
  <c r="G78" i="25"/>
  <c r="G202" i="17"/>
  <c r="AJ202" i="17" s="1"/>
  <c r="G169" i="25"/>
  <c r="G202" i="25"/>
  <c r="G103" i="25"/>
  <c r="G168" i="17"/>
  <c r="AJ168" i="17" s="1"/>
  <c r="G13" i="25"/>
  <c r="G96" i="25"/>
  <c r="G97" i="25"/>
  <c r="G62" i="17"/>
  <c r="G152" i="25"/>
  <c r="G124" i="25"/>
  <c r="G91" i="17"/>
  <c r="G167" i="17"/>
  <c r="AJ167" i="17" s="1"/>
  <c r="G125" i="25"/>
  <c r="G64" i="25"/>
  <c r="G137" i="17"/>
  <c r="G109" i="17"/>
  <c r="G8" i="17"/>
  <c r="G99" i="25"/>
  <c r="G125" i="17"/>
  <c r="G80" i="25"/>
  <c r="G113" i="17"/>
  <c r="G176" i="25"/>
  <c r="G118" i="17"/>
  <c r="G146" i="17"/>
  <c r="G26" i="25"/>
  <c r="G149" i="17"/>
  <c r="G158" i="25"/>
  <c r="G81" i="17"/>
  <c r="G144" i="25"/>
  <c r="G112" i="25"/>
  <c r="G30" i="25"/>
  <c r="G71" i="25"/>
  <c r="G103" i="17"/>
  <c r="G156" i="25"/>
  <c r="G10" i="17"/>
  <c r="G131" i="25"/>
  <c r="G186" i="25"/>
  <c r="G187" i="25"/>
  <c r="G92" i="17"/>
  <c r="G210" i="25"/>
  <c r="G207" i="25"/>
  <c r="G73" i="17"/>
  <c r="G59" i="17"/>
  <c r="G150" i="25"/>
  <c r="G157" i="25"/>
  <c r="G40" i="25"/>
  <c r="G51" i="25"/>
  <c r="G116" i="25"/>
  <c r="G46" i="17"/>
  <c r="G143" i="25"/>
  <c r="G75" i="25"/>
  <c r="G105" i="17"/>
  <c r="G95" i="25"/>
  <c r="G15" i="25"/>
  <c r="G138" i="17"/>
  <c r="G132" i="25"/>
  <c r="G161" i="25"/>
  <c r="G164" i="17"/>
  <c r="AJ164" i="17" s="1"/>
  <c r="G82" i="17"/>
  <c r="G71" i="17"/>
  <c r="G55" i="17"/>
  <c r="G73" i="25"/>
  <c r="G155" i="25"/>
  <c r="G129" i="17"/>
  <c r="G191" i="17"/>
  <c r="AJ191" i="17" s="1"/>
  <c r="G58" i="17"/>
  <c r="G134" i="25"/>
  <c r="G181" i="25"/>
  <c r="G22" i="17"/>
  <c r="G186" i="17"/>
  <c r="AJ186" i="17" s="1"/>
  <c r="G135" i="25"/>
  <c r="G114" i="25"/>
  <c r="G157" i="17"/>
  <c r="AJ157" i="17" s="1"/>
  <c r="G40" i="17"/>
  <c r="G174" i="25"/>
  <c r="G53" i="25"/>
  <c r="G90" i="25"/>
  <c r="G54" i="17"/>
  <c r="G190" i="17"/>
  <c r="AJ190" i="17" s="1"/>
  <c r="G118" i="25"/>
  <c r="G194" i="17"/>
  <c r="AJ194" i="17" s="1"/>
  <c r="G196" i="25"/>
  <c r="G115" i="25"/>
  <c r="G53" i="17"/>
  <c r="G121" i="17"/>
  <c r="G96" i="17"/>
  <c r="G100" i="25"/>
  <c r="G18" i="25"/>
  <c r="G99" i="17"/>
  <c r="G205" i="17"/>
  <c r="AJ205" i="17" s="1"/>
  <c r="G122" i="25"/>
  <c r="G163" i="17"/>
  <c r="AJ163" i="17" s="1"/>
  <c r="I26" i="15"/>
  <c r="I20" i="15"/>
  <c r="I88" i="15"/>
  <c r="I57" i="15"/>
  <c r="I151" i="15"/>
  <c r="I89" i="15"/>
  <c r="I24" i="15"/>
  <c r="H157" i="23"/>
  <c r="Q61" i="18"/>
  <c r="J61" i="23" s="1"/>
  <c r="I89" i="23"/>
  <c r="H79" i="18"/>
  <c r="G79" i="18" s="1"/>
  <c r="L35" i="18"/>
  <c r="G35" i="18" s="1"/>
  <c r="L35" i="23" s="1"/>
  <c r="M99" i="23"/>
  <c r="Q56" i="18"/>
  <c r="J56" i="23" s="1"/>
  <c r="L49" i="18"/>
  <c r="G49" i="18" s="1"/>
  <c r="L49" i="23" s="1"/>
  <c r="H36" i="18"/>
  <c r="G36" i="18" s="1"/>
  <c r="L36" i="23" s="1"/>
  <c r="I174" i="23"/>
  <c r="G32" i="14"/>
  <c r="H32" i="23" s="1"/>
  <c r="I157" i="23"/>
  <c r="M90" i="23"/>
  <c r="K16" i="23"/>
  <c r="Q64" i="18"/>
  <c r="J64" i="23" s="1"/>
  <c r="Q96" i="18"/>
  <c r="J96" i="23" s="1"/>
  <c r="G56" i="18"/>
  <c r="L56" i="23" s="1"/>
  <c r="G280" i="18"/>
  <c r="L280" i="23" s="1"/>
  <c r="Q37" i="18"/>
  <c r="J37" i="23" s="1"/>
  <c r="Q22" i="18"/>
  <c r="J22" i="23" s="1"/>
  <c r="G270" i="18"/>
  <c r="L270" i="23" s="1"/>
  <c r="Q157" i="18"/>
  <c r="J157" i="23" s="1"/>
  <c r="Q75" i="18"/>
  <c r="J75" i="23" s="1"/>
  <c r="G247" i="18"/>
  <c r="L247" i="23" s="1"/>
  <c r="Q7" i="18"/>
  <c r="J7" i="23" s="1"/>
  <c r="Q9" i="18"/>
  <c r="Q102" i="18"/>
  <c r="J102" i="23" s="1"/>
  <c r="Q228" i="18"/>
  <c r="J228" i="23" s="1"/>
  <c r="K57" i="23"/>
  <c r="M151" i="23"/>
  <c r="Q25" i="18"/>
  <c r="J25" i="23" s="1"/>
  <c r="Q197" i="18"/>
  <c r="J197" i="23" s="1"/>
  <c r="K64" i="23"/>
  <c r="G274" i="18"/>
  <c r="L274" i="23" s="1"/>
  <c r="Q78" i="18"/>
  <c r="J78" i="23" s="1"/>
  <c r="Q193" i="18"/>
  <c r="J193" i="23" s="1"/>
  <c r="Q237" i="18"/>
  <c r="J237" i="23" s="1"/>
  <c r="Q153" i="18"/>
  <c r="J153" i="23" s="1"/>
  <c r="Q44" i="18"/>
  <c r="J44" i="23" s="1"/>
  <c r="Q8" i="18"/>
  <c r="J8" i="23" s="1"/>
  <c r="G259" i="18"/>
  <c r="L259" i="23" s="1"/>
  <c r="Q12" i="18"/>
  <c r="J12" i="23" s="1"/>
  <c r="M20" i="23"/>
  <c r="Q133" i="18"/>
  <c r="J133" i="23" s="1"/>
  <c r="Q158" i="18"/>
  <c r="J158" i="23" s="1"/>
  <c r="Q241" i="18"/>
  <c r="J241" i="23" s="1"/>
  <c r="Q26" i="18"/>
  <c r="J26" i="23" s="1"/>
  <c r="Q18" i="18"/>
  <c r="J18" i="23" s="1"/>
  <c r="Q42" i="18"/>
  <c r="J42" i="23" s="1"/>
  <c r="Q229" i="18"/>
  <c r="J229" i="23" s="1"/>
  <c r="Q21" i="18"/>
  <c r="J21" i="23" s="1"/>
  <c r="Q19" i="18"/>
  <c r="J19" i="23" s="1"/>
  <c r="Q161" i="18"/>
  <c r="J161" i="23" s="1"/>
  <c r="Q130" i="18"/>
  <c r="J130" i="23" s="1"/>
  <c r="Q106" i="18"/>
  <c r="J106" i="23" s="1"/>
  <c r="Q14" i="18"/>
  <c r="J14" i="23" s="1"/>
  <c r="Q131" i="18"/>
  <c r="J131" i="23" s="1"/>
  <c r="Q195" i="18"/>
  <c r="J195" i="23" s="1"/>
  <c r="Q213" i="18"/>
  <c r="J213" i="23" s="1"/>
  <c r="Q10" i="18"/>
  <c r="J10" i="23" s="1"/>
  <c r="Q58" i="18"/>
  <c r="J58" i="23" s="1"/>
  <c r="Q233" i="18"/>
  <c r="J233" i="23" s="1"/>
  <c r="Q145" i="18"/>
  <c r="J145" i="23" s="1"/>
  <c r="Q187" i="18"/>
  <c r="J187" i="23" s="1"/>
  <c r="Q230" i="18"/>
  <c r="J230" i="23" s="1"/>
  <c r="G16" i="18"/>
  <c r="L16" i="23" s="1"/>
  <c r="Q239" i="18"/>
  <c r="J239" i="23" s="1"/>
  <c r="Q101" i="18"/>
  <c r="J101" i="23" s="1"/>
  <c r="Q50" i="18"/>
  <c r="J50" i="23" s="1"/>
  <c r="Q69" i="18"/>
  <c r="J69" i="23" s="1"/>
  <c r="Q227" i="18"/>
  <c r="J227" i="23" s="1"/>
  <c r="G283" i="18"/>
  <c r="L283" i="23" s="1"/>
  <c r="Q99" i="18"/>
  <c r="J99" i="23" s="1"/>
  <c r="Q54" i="18"/>
  <c r="J54" i="23" s="1"/>
  <c r="Q53" i="18"/>
  <c r="J53" i="23" s="1"/>
  <c r="Q212" i="18"/>
  <c r="J212" i="23" s="1"/>
  <c r="Q210" i="18"/>
  <c r="J210" i="23" s="1"/>
  <c r="G281" i="18"/>
  <c r="L281" i="23" s="1"/>
  <c r="Q119" i="18"/>
  <c r="J119" i="23" s="1"/>
  <c r="Q71" i="18"/>
  <c r="J71" i="23" s="1"/>
  <c r="Q66" i="18"/>
  <c r="J66" i="23" s="1"/>
  <c r="Q116" i="18"/>
  <c r="J116" i="23" s="1"/>
  <c r="G265" i="18"/>
  <c r="L265" i="23" s="1"/>
  <c r="G264" i="18"/>
  <c r="L264" i="23" s="1"/>
  <c r="Q201" i="18"/>
  <c r="J201" i="23" s="1"/>
  <c r="G245" i="18"/>
  <c r="L245" i="23" s="1"/>
  <c r="G258" i="18"/>
  <c r="L258" i="23" s="1"/>
  <c r="Q202" i="18"/>
  <c r="J202" i="23" s="1"/>
  <c r="H57" i="23"/>
  <c r="Q95" i="18"/>
  <c r="J95" i="23" s="1"/>
  <c r="G12" i="14"/>
  <c r="H12" i="23" s="1"/>
  <c r="Q94" i="18"/>
  <c r="J94" i="23" s="1"/>
  <c r="G263" i="18"/>
  <c r="L263" i="23" s="1"/>
  <c r="Q62" i="18"/>
  <c r="J62" i="23" s="1"/>
  <c r="Q150" i="18"/>
  <c r="J150" i="23" s="1"/>
  <c r="G277" i="18"/>
  <c r="L277" i="23" s="1"/>
  <c r="Q81" i="18"/>
  <c r="J81" i="23" s="1"/>
  <c r="Q199" i="18"/>
  <c r="J199" i="23" s="1"/>
  <c r="Q216" i="18"/>
  <c r="J216" i="23" s="1"/>
  <c r="Q32" i="18"/>
  <c r="J32" i="23" s="1"/>
  <c r="Q87" i="18"/>
  <c r="J87" i="23" s="1"/>
  <c r="G252" i="18"/>
  <c r="L252" i="23" s="1"/>
  <c r="Q55" i="18"/>
  <c r="J55" i="23" s="1"/>
  <c r="Q70" i="18"/>
  <c r="J70" i="23" s="1"/>
  <c r="Q45" i="18"/>
  <c r="J45" i="23" s="1"/>
  <c r="Q136" i="18"/>
  <c r="J136" i="23" s="1"/>
  <c r="Q144" i="18"/>
  <c r="J144" i="23" s="1"/>
  <c r="Q92" i="18"/>
  <c r="J92" i="23" s="1"/>
  <c r="Q115" i="18"/>
  <c r="J115" i="23" s="1"/>
  <c r="Q177" i="18"/>
  <c r="J177" i="23" s="1"/>
  <c r="G266" i="18"/>
  <c r="L266" i="23" s="1"/>
  <c r="G278" i="18"/>
  <c r="L278" i="23" s="1"/>
  <c r="Q118" i="18"/>
  <c r="J118" i="23" s="1"/>
  <c r="Q80" i="18"/>
  <c r="J80" i="23" s="1"/>
  <c r="Q194" i="18"/>
  <c r="J194" i="23" s="1"/>
  <c r="Q180" i="18"/>
  <c r="J180" i="23" s="1"/>
  <c r="Q83" i="18"/>
  <c r="J83" i="23" s="1"/>
  <c r="Q172" i="18"/>
  <c r="J172" i="23" s="1"/>
  <c r="Q39" i="18"/>
  <c r="J39" i="23" s="1"/>
  <c r="G61" i="18"/>
  <c r="L61" i="23" s="1"/>
  <c r="Q143" i="18"/>
  <c r="J143" i="23" s="1"/>
  <c r="Q232" i="18"/>
  <c r="J232" i="23" s="1"/>
  <c r="Q169" i="18"/>
  <c r="J169" i="23" s="1"/>
  <c r="Q30" i="18"/>
  <c r="J30" i="23" s="1"/>
  <c r="Q139" i="18"/>
  <c r="J139" i="23" s="1"/>
  <c r="Q109" i="18"/>
  <c r="J109" i="23" s="1"/>
  <c r="G262" i="18"/>
  <c r="L262" i="23" s="1"/>
  <c r="G254" i="18"/>
  <c r="L254" i="23" s="1"/>
  <c r="Q114" i="18"/>
  <c r="J114" i="23" s="1"/>
  <c r="G253" i="18"/>
  <c r="L253" i="23" s="1"/>
  <c r="Q218" i="18"/>
  <c r="J218" i="23" s="1"/>
  <c r="Q38" i="18"/>
  <c r="J38" i="23" s="1"/>
  <c r="G256" i="18"/>
  <c r="L256" i="23" s="1"/>
  <c r="Q88" i="18"/>
  <c r="J88" i="23" s="1"/>
  <c r="Q93" i="18"/>
  <c r="J93" i="23" s="1"/>
  <c r="Q219" i="18"/>
  <c r="J219" i="23" s="1"/>
  <c r="Q235" i="18"/>
  <c r="J235" i="23" s="1"/>
  <c r="Q205" i="18"/>
  <c r="J205" i="23" s="1"/>
  <c r="G275" i="18"/>
  <c r="L275" i="23" s="1"/>
  <c r="G246" i="18"/>
  <c r="L246" i="23" s="1"/>
  <c r="Q217" i="18"/>
  <c r="J217" i="23" s="1"/>
  <c r="G261" i="18"/>
  <c r="L261" i="23" s="1"/>
  <c r="Q236" i="18"/>
  <c r="J236" i="23" s="1"/>
  <c r="Q146" i="18"/>
  <c r="J146" i="23" s="1"/>
  <c r="Q65" i="18"/>
  <c r="J65" i="23" s="1"/>
  <c r="G268" i="18"/>
  <c r="L268" i="23" s="1"/>
  <c r="Q147" i="18"/>
  <c r="J147" i="23" s="1"/>
  <c r="Q117" i="18"/>
  <c r="J117" i="23" s="1"/>
  <c r="Q154" i="18"/>
  <c r="J154" i="23" s="1"/>
  <c r="Q166" i="18"/>
  <c r="J166" i="23" s="1"/>
  <c r="I192" i="23"/>
  <c r="G6" i="18"/>
  <c r="L6" i="23" s="1"/>
  <c r="Q222" i="18"/>
  <c r="J222" i="23" s="1"/>
  <c r="Q215" i="18"/>
  <c r="J215" i="23" s="1"/>
  <c r="G248" i="18"/>
  <c r="L248" i="23" s="1"/>
  <c r="H192" i="23"/>
  <c r="H138" i="23"/>
  <c r="G276" i="18"/>
  <c r="L276" i="23" s="1"/>
  <c r="Q185" i="18"/>
  <c r="J185" i="23" s="1"/>
  <c r="Q60" i="18"/>
  <c r="J60" i="23" s="1"/>
  <c r="Q97" i="18"/>
  <c r="J97" i="23" s="1"/>
  <c r="Q111" i="18"/>
  <c r="J111" i="23" s="1"/>
  <c r="Q107" i="18"/>
  <c r="J107" i="23" s="1"/>
  <c r="H175" i="18"/>
  <c r="L175" i="18"/>
  <c r="L150" i="18"/>
  <c r="H150" i="18"/>
  <c r="H199" i="18"/>
  <c r="L199" i="18"/>
  <c r="L82" i="18"/>
  <c r="H82" i="18"/>
  <c r="M89" i="23"/>
  <c r="M24" i="23"/>
  <c r="H198" i="18"/>
  <c r="L198" i="18"/>
  <c r="H193" i="18"/>
  <c r="L193" i="18"/>
  <c r="L86" i="18"/>
  <c r="H86" i="18"/>
  <c r="H216" i="18"/>
  <c r="L216" i="18"/>
  <c r="L135" i="18"/>
  <c r="H135" i="18"/>
  <c r="L32" i="18"/>
  <c r="H32" i="18"/>
  <c r="L34" i="18"/>
  <c r="H34" i="18"/>
  <c r="H129" i="18"/>
  <c r="L129" i="18"/>
  <c r="L55" i="18"/>
  <c r="H55" i="18"/>
  <c r="H70" i="18"/>
  <c r="L70" i="18"/>
  <c r="H189" i="18"/>
  <c r="L189" i="18"/>
  <c r="L118" i="18"/>
  <c r="H118" i="18"/>
  <c r="L120" i="18"/>
  <c r="H120" i="18"/>
  <c r="L40" i="18"/>
  <c r="H40" i="18"/>
  <c r="L183" i="18"/>
  <c r="H183" i="18"/>
  <c r="H180" i="18"/>
  <c r="L180" i="18"/>
  <c r="M157" i="23"/>
  <c r="M64" i="23"/>
  <c r="Q57" i="18"/>
  <c r="J57" i="23" s="1"/>
  <c r="L108" i="18"/>
  <c r="H108" i="18"/>
  <c r="Q206" i="18"/>
  <c r="J206" i="23" s="1"/>
  <c r="L74" i="18"/>
  <c r="H74" i="18"/>
  <c r="L83" i="18"/>
  <c r="H83" i="18"/>
  <c r="Q207" i="18"/>
  <c r="J207" i="23" s="1"/>
  <c r="L23" i="18"/>
  <c r="H23" i="18"/>
  <c r="Q209" i="18"/>
  <c r="J209" i="23" s="1"/>
  <c r="Q140" i="18"/>
  <c r="J140" i="23" s="1"/>
  <c r="L128" i="18"/>
  <c r="H128" i="18"/>
  <c r="H143" i="18"/>
  <c r="L143" i="18"/>
  <c r="Q211" i="18"/>
  <c r="J211" i="23" s="1"/>
  <c r="Q51" i="18"/>
  <c r="J51" i="23" s="1"/>
  <c r="Q182" i="18"/>
  <c r="J182" i="23" s="1"/>
  <c r="H169" i="18"/>
  <c r="L169" i="18"/>
  <c r="Q28" i="18"/>
  <c r="J28" i="23" s="1"/>
  <c r="L171" i="18"/>
  <c r="H171" i="18"/>
  <c r="G273" i="18"/>
  <c r="L273" i="23" s="1"/>
  <c r="H125" i="18"/>
  <c r="L125" i="18"/>
  <c r="Q11" i="18"/>
  <c r="J11" i="23" s="1"/>
  <c r="K158" i="23"/>
  <c r="K181" i="23"/>
  <c r="H197" i="18"/>
  <c r="L197" i="18"/>
  <c r="H158" i="18"/>
  <c r="L158" i="18"/>
  <c r="Q68" i="18"/>
  <c r="J68" i="23" s="1"/>
  <c r="Q90" i="18"/>
  <c r="J90" i="23" s="1"/>
  <c r="Q91" i="18"/>
  <c r="J91" i="23" s="1"/>
  <c r="H241" i="18"/>
  <c r="L241" i="18"/>
  <c r="L59" i="18"/>
  <c r="H59" i="18"/>
  <c r="Q224" i="18"/>
  <c r="J224" i="23" s="1"/>
  <c r="Q48" i="18"/>
  <c r="J48" i="23" s="1"/>
  <c r="L67" i="18"/>
  <c r="H67" i="18"/>
  <c r="Q98" i="18"/>
  <c r="J98" i="23" s="1"/>
  <c r="L114" i="18"/>
  <c r="H114" i="18"/>
  <c r="L26" i="18"/>
  <c r="H26" i="18"/>
  <c r="H184" i="18"/>
  <c r="L184" i="18"/>
  <c r="L174" i="18"/>
  <c r="H174" i="18"/>
  <c r="L41" i="18"/>
  <c r="H41" i="18"/>
  <c r="L218" i="18"/>
  <c r="H218" i="18"/>
  <c r="L18" i="18"/>
  <c r="H18" i="18"/>
  <c r="L42" i="18"/>
  <c r="H42" i="18"/>
  <c r="Q196" i="18"/>
  <c r="J196" i="23" s="1"/>
  <c r="G251" i="18"/>
  <c r="L251" i="23" s="1"/>
  <c r="Q134" i="18"/>
  <c r="J134" i="23" s="1"/>
  <c r="G250" i="18"/>
  <c r="L250" i="23" s="1"/>
  <c r="L229" i="18"/>
  <c r="H229" i="18"/>
  <c r="H88" i="18"/>
  <c r="L88" i="18"/>
  <c r="L21" i="18"/>
  <c r="H21" i="18"/>
  <c r="G255" i="18"/>
  <c r="L255" i="23" s="1"/>
  <c r="Q126" i="18"/>
  <c r="J126" i="23" s="1"/>
  <c r="Q105" i="18"/>
  <c r="J105" i="23" s="1"/>
  <c r="H19" i="18"/>
  <c r="L19" i="18"/>
  <c r="H161" i="18"/>
  <c r="L161" i="18"/>
  <c r="Q46" i="18"/>
  <c r="J46" i="23" s="1"/>
  <c r="L130" i="18"/>
  <c r="H130" i="18"/>
  <c r="H93" i="18"/>
  <c r="L93" i="18"/>
  <c r="H106" i="18"/>
  <c r="L106" i="18"/>
  <c r="Q73" i="18"/>
  <c r="J73" i="23" s="1"/>
  <c r="Q188" i="18"/>
  <c r="J188" i="23" s="1"/>
  <c r="Q31" i="18"/>
  <c r="J31" i="23" s="1"/>
  <c r="L14" i="18"/>
  <c r="H14" i="18"/>
  <c r="Q24" i="18"/>
  <c r="J24" i="23" s="1"/>
  <c r="H131" i="18"/>
  <c r="L131" i="18"/>
  <c r="Q43" i="18"/>
  <c r="J43" i="23" s="1"/>
  <c r="H195" i="18"/>
  <c r="L195" i="18"/>
  <c r="Q221" i="18"/>
  <c r="J221" i="23" s="1"/>
  <c r="L192" i="18"/>
  <c r="H192" i="18"/>
  <c r="L213" i="18"/>
  <c r="H213" i="18"/>
  <c r="L235" i="18"/>
  <c r="H235" i="18"/>
  <c r="H119" i="18"/>
  <c r="L119" i="18"/>
  <c r="H94" i="18"/>
  <c r="L94" i="18"/>
  <c r="H99" i="18"/>
  <c r="L99" i="18"/>
  <c r="L54" i="18"/>
  <c r="H54" i="18"/>
  <c r="Q176" i="18"/>
  <c r="J176" i="23" s="1"/>
  <c r="L217" i="18"/>
  <c r="H217" i="18"/>
  <c r="Q124" i="18"/>
  <c r="J124" i="23" s="1"/>
  <c r="L53" i="18"/>
  <c r="H53" i="18"/>
  <c r="L236" i="18"/>
  <c r="H236" i="18"/>
  <c r="L208" i="18"/>
  <c r="H208" i="18"/>
  <c r="L146" i="18"/>
  <c r="H146" i="18"/>
  <c r="L10" i="18"/>
  <c r="H10" i="18"/>
  <c r="L20" i="18"/>
  <c r="H20" i="18"/>
  <c r="L65" i="18"/>
  <c r="H65" i="18"/>
  <c r="L58" i="18"/>
  <c r="H58" i="18"/>
  <c r="Q77" i="18"/>
  <c r="J77" i="23" s="1"/>
  <c r="L149" i="18"/>
  <c r="H149" i="18"/>
  <c r="H147" i="18"/>
  <c r="L147" i="18"/>
  <c r="L200" i="18"/>
  <c r="H200" i="18"/>
  <c r="L117" i="18"/>
  <c r="H117" i="18"/>
  <c r="Q52" i="18"/>
  <c r="J52" i="23" s="1"/>
  <c r="L231" i="18"/>
  <c r="H231" i="18"/>
  <c r="L240" i="18"/>
  <c r="H240" i="18"/>
  <c r="L166" i="18"/>
  <c r="H166" i="18"/>
  <c r="Q151" i="18"/>
  <c r="J151" i="23" s="1"/>
  <c r="Q15" i="18"/>
  <c r="J15" i="23" s="1"/>
  <c r="H100" i="18"/>
  <c r="L100" i="18"/>
  <c r="H215" i="18"/>
  <c r="L215" i="18"/>
  <c r="Q220" i="18"/>
  <c r="J220" i="23" s="1"/>
  <c r="L17" i="18"/>
  <c r="H17" i="18"/>
  <c r="Q152" i="18"/>
  <c r="J152" i="23" s="1"/>
  <c r="H27" i="18"/>
  <c r="L27" i="18"/>
  <c r="L132" i="18"/>
  <c r="H132" i="18"/>
  <c r="K26" i="23"/>
  <c r="K90" i="23"/>
  <c r="L85" i="18"/>
  <c r="H85" i="18"/>
  <c r="H103" i="18"/>
  <c r="L103" i="18"/>
  <c r="L44" i="18"/>
  <c r="H44" i="18"/>
  <c r="L8" i="18"/>
  <c r="H8" i="18"/>
  <c r="H187" i="18"/>
  <c r="L187" i="18"/>
  <c r="L122" i="18"/>
  <c r="H122" i="18"/>
  <c r="H225" i="18"/>
  <c r="L225" i="18"/>
  <c r="H138" i="18"/>
  <c r="L138" i="18"/>
  <c r="L12" i="18"/>
  <c r="H12" i="18"/>
  <c r="H148" i="18"/>
  <c r="L148" i="18"/>
  <c r="M16" i="23"/>
  <c r="M87" i="23"/>
  <c r="L165" i="18"/>
  <c r="H165" i="18"/>
  <c r="H87" i="18"/>
  <c r="L87" i="18"/>
  <c r="L45" i="18"/>
  <c r="H45" i="18"/>
  <c r="H177" i="18"/>
  <c r="L177" i="18"/>
  <c r="L162" i="18"/>
  <c r="H162" i="18"/>
  <c r="L115" i="18"/>
  <c r="H115" i="18"/>
  <c r="Q242" i="18"/>
  <c r="J242" i="23" s="1"/>
  <c r="Q178" i="18"/>
  <c r="J178" i="23" s="1"/>
  <c r="H57" i="18"/>
  <c r="L57" i="18"/>
  <c r="H206" i="18"/>
  <c r="L206" i="18"/>
  <c r="H211" i="18"/>
  <c r="L211" i="18"/>
  <c r="Q204" i="18"/>
  <c r="J204" i="23" s="1"/>
  <c r="H234" i="18"/>
  <c r="L234" i="18"/>
  <c r="L182" i="18"/>
  <c r="H182" i="18"/>
  <c r="Q203" i="18"/>
  <c r="J203" i="23" s="1"/>
  <c r="L28" i="18"/>
  <c r="H28" i="18"/>
  <c r="L210" i="18"/>
  <c r="H210" i="18"/>
  <c r="L139" i="18"/>
  <c r="H139" i="18"/>
  <c r="H11" i="18"/>
  <c r="L11" i="18"/>
  <c r="Q168" i="18"/>
  <c r="J168" i="23" s="1"/>
  <c r="H109" i="18"/>
  <c r="L109" i="18"/>
  <c r="Q226" i="18"/>
  <c r="J226" i="23" s="1"/>
  <c r="L98" i="18"/>
  <c r="H98" i="18"/>
  <c r="L38" i="18"/>
  <c r="H38" i="18"/>
  <c r="L233" i="18"/>
  <c r="H233" i="18"/>
  <c r="H196" i="18"/>
  <c r="L196" i="18"/>
  <c r="L145" i="18"/>
  <c r="H145" i="18"/>
  <c r="K89" i="23"/>
  <c r="K24" i="23"/>
  <c r="H134" i="18"/>
  <c r="L134" i="18"/>
  <c r="Q13" i="18"/>
  <c r="J13" i="23" s="1"/>
  <c r="Q214" i="18"/>
  <c r="J214" i="23" s="1"/>
  <c r="H126" i="18"/>
  <c r="L126" i="18"/>
  <c r="H46" i="18"/>
  <c r="L46" i="18"/>
  <c r="Q29" i="18"/>
  <c r="J29" i="23" s="1"/>
  <c r="L31" i="18"/>
  <c r="H31" i="18"/>
  <c r="L24" i="18"/>
  <c r="H24" i="18"/>
  <c r="H219" i="18"/>
  <c r="L219" i="18"/>
  <c r="H43" i="18"/>
  <c r="L43" i="18"/>
  <c r="L230" i="18"/>
  <c r="H230" i="18"/>
  <c r="L221" i="18"/>
  <c r="H221" i="18"/>
  <c r="Q72" i="18"/>
  <c r="J72" i="23" s="1"/>
  <c r="L205" i="18"/>
  <c r="H205" i="18"/>
  <c r="Q167" i="18"/>
  <c r="J167" i="23" s="1"/>
  <c r="L66" i="18"/>
  <c r="H66" i="18"/>
  <c r="H116" i="18"/>
  <c r="L116" i="18"/>
  <c r="L176" i="18"/>
  <c r="H176" i="18"/>
  <c r="L201" i="18"/>
  <c r="H201" i="18"/>
  <c r="L124" i="18"/>
  <c r="H124" i="18"/>
  <c r="Q110" i="18"/>
  <c r="J110" i="23" s="1"/>
  <c r="Q164" i="18"/>
  <c r="J164" i="23" s="1"/>
  <c r="L202" i="18"/>
  <c r="H202" i="18"/>
  <c r="Q104" i="18"/>
  <c r="J104" i="23" s="1"/>
  <c r="H239" i="18"/>
  <c r="L239" i="18"/>
  <c r="L64" i="18"/>
  <c r="H64" i="18"/>
  <c r="Q149" i="18"/>
  <c r="J149" i="23" s="1"/>
  <c r="Q181" i="18"/>
  <c r="J181" i="23" s="1"/>
  <c r="H52" i="18"/>
  <c r="L52" i="18"/>
  <c r="Q163" i="18"/>
  <c r="J163" i="23" s="1"/>
  <c r="H154" i="18"/>
  <c r="L154" i="18"/>
  <c r="Q123" i="18"/>
  <c r="J123" i="23" s="1"/>
  <c r="H151" i="18"/>
  <c r="L151" i="18"/>
  <c r="H15" i="18"/>
  <c r="L15" i="18"/>
  <c r="L222" i="18"/>
  <c r="H222" i="18"/>
  <c r="Q170" i="18"/>
  <c r="J170" i="23" s="1"/>
  <c r="L121" i="18"/>
  <c r="H121" i="18"/>
  <c r="Q76" i="18"/>
  <c r="J76" i="23" s="1"/>
  <c r="L95" i="18"/>
  <c r="H95" i="18"/>
  <c r="L220" i="18"/>
  <c r="H220" i="18"/>
  <c r="H152" i="18"/>
  <c r="L152" i="18"/>
  <c r="M173" i="23"/>
  <c r="M97" i="23"/>
  <c r="H141" i="18"/>
  <c r="L141" i="18"/>
  <c r="H33" i="18"/>
  <c r="L33" i="18"/>
  <c r="H62" i="18"/>
  <c r="L62" i="18"/>
  <c r="L137" i="18"/>
  <c r="H137" i="18"/>
  <c r="L81" i="18"/>
  <c r="H81" i="18"/>
  <c r="H238" i="18"/>
  <c r="L238" i="18"/>
  <c r="L155" i="18"/>
  <c r="H155" i="18"/>
  <c r="L223" i="18"/>
  <c r="H223" i="18"/>
  <c r="L190" i="18"/>
  <c r="H190" i="18"/>
  <c r="L63" i="18"/>
  <c r="H63" i="18"/>
  <c r="L78" i="18"/>
  <c r="H78" i="18"/>
  <c r="K97" i="23"/>
  <c r="K173" i="23"/>
  <c r="H237" i="18"/>
  <c r="L237" i="18"/>
  <c r="L153" i="18"/>
  <c r="H153" i="18"/>
  <c r="L156" i="18"/>
  <c r="H156" i="18"/>
  <c r="H84" i="18"/>
  <c r="L84" i="18"/>
  <c r="L160" i="18"/>
  <c r="H160" i="18"/>
  <c r="L133" i="18"/>
  <c r="H133" i="18"/>
  <c r="H127" i="18"/>
  <c r="L127" i="18"/>
  <c r="H89" i="18"/>
  <c r="L89" i="18"/>
  <c r="M192" i="23"/>
  <c r="M138" i="23"/>
  <c r="H47" i="18"/>
  <c r="L47" i="18"/>
  <c r="Q191" i="18"/>
  <c r="J191" i="23" s="1"/>
  <c r="L212" i="18"/>
  <c r="H212" i="18"/>
  <c r="Q186" i="18"/>
  <c r="J186" i="23" s="1"/>
  <c r="Q159" i="18"/>
  <c r="J159" i="23" s="1"/>
  <c r="I181" i="23"/>
  <c r="I158" i="23"/>
  <c r="H80" i="18"/>
  <c r="L80" i="18"/>
  <c r="L194" i="18"/>
  <c r="H194" i="18"/>
  <c r="H191" i="18"/>
  <c r="L191" i="18"/>
  <c r="Q112" i="18"/>
  <c r="J112" i="23" s="1"/>
  <c r="L207" i="18"/>
  <c r="H207" i="18"/>
  <c r="Q173" i="18"/>
  <c r="J173" i="23" s="1"/>
  <c r="H209" i="18"/>
  <c r="L209" i="18"/>
  <c r="H140" i="18"/>
  <c r="L140" i="18"/>
  <c r="H172" i="18"/>
  <c r="L172" i="18"/>
  <c r="L39" i="18"/>
  <c r="H39" i="18"/>
  <c r="L51" i="18"/>
  <c r="H51" i="18"/>
  <c r="Q142" i="18"/>
  <c r="J142" i="23" s="1"/>
  <c r="H232" i="18"/>
  <c r="L232" i="18"/>
  <c r="L30" i="18"/>
  <c r="H30" i="18"/>
  <c r="Q113" i="18"/>
  <c r="J113" i="23" s="1"/>
  <c r="Q179" i="18"/>
  <c r="J179" i="23" s="1"/>
  <c r="H157" i="18"/>
  <c r="L157" i="18"/>
  <c r="H75" i="18"/>
  <c r="L75" i="18"/>
  <c r="Q175" i="18"/>
  <c r="J175" i="23" s="1"/>
  <c r="G267" i="18"/>
  <c r="L267" i="23" s="1"/>
  <c r="Q141" i="18"/>
  <c r="J141" i="23" s="1"/>
  <c r="Q132" i="18"/>
  <c r="J132" i="23" s="1"/>
  <c r="Q47" i="18"/>
  <c r="J47" i="23" s="1"/>
  <c r="Q33" i="18"/>
  <c r="J33" i="23" s="1"/>
  <c r="H186" i="18"/>
  <c r="L186" i="18"/>
  <c r="L159" i="18"/>
  <c r="H159" i="18"/>
  <c r="Q189" i="18"/>
  <c r="J189" i="23" s="1"/>
  <c r="Q120" i="18"/>
  <c r="J120" i="23" s="1"/>
  <c r="L242" i="18"/>
  <c r="H242" i="18"/>
  <c r="Q40" i="18"/>
  <c r="J40" i="23" s="1"/>
  <c r="Q183" i="18"/>
  <c r="J183" i="23" s="1"/>
  <c r="Q162" i="18"/>
  <c r="J162" i="23" s="1"/>
  <c r="Q137" i="18"/>
  <c r="J137" i="23" s="1"/>
  <c r="L178" i="18"/>
  <c r="H178" i="18"/>
  <c r="L7" i="18"/>
  <c r="H7" i="18"/>
  <c r="L112" i="18"/>
  <c r="H112" i="18"/>
  <c r="Q108" i="18"/>
  <c r="J108" i="23" s="1"/>
  <c r="Q74" i="18"/>
  <c r="J74" i="23" s="1"/>
  <c r="L9" i="18"/>
  <c r="H9" i="18"/>
  <c r="L102" i="18"/>
  <c r="H102" i="18"/>
  <c r="Q23" i="18"/>
  <c r="J23" i="23" s="1"/>
  <c r="Q238" i="18"/>
  <c r="J238" i="23" s="1"/>
  <c r="L173" i="18"/>
  <c r="H173" i="18"/>
  <c r="M158" i="23"/>
  <c r="M181" i="23"/>
  <c r="G249" i="18"/>
  <c r="L249" i="23" s="1"/>
  <c r="H228" i="18"/>
  <c r="L228" i="18"/>
  <c r="Q128" i="18"/>
  <c r="J128" i="23" s="1"/>
  <c r="H204" i="18"/>
  <c r="L204" i="18"/>
  <c r="Q234" i="18"/>
  <c r="J234" i="23" s="1"/>
  <c r="Q82" i="18"/>
  <c r="J82" i="23" s="1"/>
  <c r="H142" i="18"/>
  <c r="L142" i="18"/>
  <c r="K88" i="23"/>
  <c r="K20" i="23"/>
  <c r="H203" i="18"/>
  <c r="L203" i="18"/>
  <c r="L25" i="18"/>
  <c r="H25" i="18"/>
  <c r="Q155" i="18"/>
  <c r="J155" i="23" s="1"/>
  <c r="G257" i="18"/>
  <c r="L257" i="23" s="1"/>
  <c r="Q171" i="18"/>
  <c r="J171" i="23" s="1"/>
  <c r="L113" i="18"/>
  <c r="H113" i="18"/>
  <c r="H179" i="18"/>
  <c r="L179" i="18"/>
  <c r="Q125" i="18"/>
  <c r="J125" i="23" s="1"/>
  <c r="I97" i="23"/>
  <c r="I173" i="23"/>
  <c r="H168" i="18"/>
  <c r="L168" i="18"/>
  <c r="Q223" i="18"/>
  <c r="J223" i="23" s="1"/>
  <c r="L68" i="18"/>
  <c r="H68" i="18"/>
  <c r="L136" i="18"/>
  <c r="H136" i="18"/>
  <c r="L90" i="18"/>
  <c r="H90" i="18"/>
  <c r="L91" i="18"/>
  <c r="H91" i="18"/>
  <c r="Q190" i="18"/>
  <c r="J190" i="23" s="1"/>
  <c r="Q59" i="18"/>
  <c r="J59" i="23" s="1"/>
  <c r="K9" i="23"/>
  <c r="J9" i="23"/>
  <c r="Q198" i="18"/>
  <c r="J198" i="23" s="1"/>
  <c r="L224" i="18"/>
  <c r="H224" i="18"/>
  <c r="Q85" i="18"/>
  <c r="J85" i="23" s="1"/>
  <c r="H226" i="18"/>
  <c r="L226" i="18"/>
  <c r="L48" i="18"/>
  <c r="H48" i="18"/>
  <c r="Q67" i="18"/>
  <c r="J67" i="23" s="1"/>
  <c r="H144" i="18"/>
  <c r="L144" i="18"/>
  <c r="Q184" i="18"/>
  <c r="J184" i="23" s="1"/>
  <c r="G284" i="18"/>
  <c r="L284" i="23" s="1"/>
  <c r="Q174" i="18"/>
  <c r="J174" i="23" s="1"/>
  <c r="Q41" i="18"/>
  <c r="J41" i="23" s="1"/>
  <c r="Q63" i="18"/>
  <c r="J63" i="23" s="1"/>
  <c r="H92" i="18"/>
  <c r="L92" i="18"/>
  <c r="Q103" i="18"/>
  <c r="J103" i="23" s="1"/>
  <c r="L13" i="18"/>
  <c r="H13" i="18"/>
  <c r="G272" i="18"/>
  <c r="L272" i="23" s="1"/>
  <c r="L214" i="18"/>
  <c r="H214" i="18"/>
  <c r="H185" i="18"/>
  <c r="L185" i="18"/>
  <c r="G243" i="18"/>
  <c r="L243" i="23" s="1"/>
  <c r="H60" i="18"/>
  <c r="L60" i="18"/>
  <c r="L105" i="18"/>
  <c r="H105" i="18"/>
  <c r="Q156" i="18"/>
  <c r="J156" i="23" s="1"/>
  <c r="L29" i="18"/>
  <c r="H29" i="18"/>
  <c r="Q122" i="18"/>
  <c r="J122" i="23" s="1"/>
  <c r="Q225" i="18"/>
  <c r="J225" i="23" s="1"/>
  <c r="Q138" i="18"/>
  <c r="J138" i="23" s="1"/>
  <c r="H73" i="18"/>
  <c r="L73" i="18"/>
  <c r="H188" i="18"/>
  <c r="L188" i="18"/>
  <c r="H97" i="18"/>
  <c r="L97" i="18"/>
  <c r="G271" i="18"/>
  <c r="L271" i="23" s="1"/>
  <c r="Q192" i="18"/>
  <c r="J192" i="23" s="1"/>
  <c r="L72" i="18"/>
  <c r="H72" i="18"/>
  <c r="L167" i="18"/>
  <c r="H167" i="18"/>
  <c r="H111" i="18"/>
  <c r="L111" i="18"/>
  <c r="Q84" i="18"/>
  <c r="J84" i="23" s="1"/>
  <c r="H71" i="18"/>
  <c r="L71" i="18"/>
  <c r="Q86" i="18"/>
  <c r="J86" i="23" s="1"/>
  <c r="Q135" i="18"/>
  <c r="J135" i="23" s="1"/>
  <c r="G244" i="18"/>
  <c r="L244" i="23" s="1"/>
  <c r="H110" i="18"/>
  <c r="L110" i="18"/>
  <c r="Q34" i="18"/>
  <c r="J34" i="23" s="1"/>
  <c r="H164" i="18"/>
  <c r="L164" i="18"/>
  <c r="Q148" i="18"/>
  <c r="J148" i="23" s="1"/>
  <c r="G282" i="18"/>
  <c r="L282" i="23" s="1"/>
  <c r="G260" i="18"/>
  <c r="L260" i="23" s="1"/>
  <c r="Q208" i="18"/>
  <c r="J208" i="23" s="1"/>
  <c r="Q160" i="18"/>
  <c r="J160" i="23" s="1"/>
  <c r="L96" i="18"/>
  <c r="H96" i="18"/>
  <c r="G279" i="18"/>
  <c r="L279" i="23" s="1"/>
  <c r="H104" i="18"/>
  <c r="L104" i="18"/>
  <c r="Q20" i="18"/>
  <c r="J20" i="23" s="1"/>
  <c r="Q165" i="18"/>
  <c r="J165" i="23" s="1"/>
  <c r="L77" i="18"/>
  <c r="H77" i="18"/>
  <c r="Q129" i="18"/>
  <c r="J129" i="23" s="1"/>
  <c r="Q200" i="18"/>
  <c r="J200" i="23" s="1"/>
  <c r="Q127" i="18"/>
  <c r="J127" i="23" s="1"/>
  <c r="L181" i="18"/>
  <c r="H181" i="18"/>
  <c r="H37" i="18"/>
  <c r="L37" i="18"/>
  <c r="L22" i="18"/>
  <c r="H22" i="18"/>
  <c r="G269" i="18"/>
  <c r="L269" i="23" s="1"/>
  <c r="L163" i="18"/>
  <c r="H163" i="18"/>
  <c r="Q231" i="18"/>
  <c r="J231" i="23" s="1"/>
  <c r="Q240" i="18"/>
  <c r="J240" i="23" s="1"/>
  <c r="L123" i="18"/>
  <c r="H123" i="18"/>
  <c r="H101" i="18"/>
  <c r="L101" i="18"/>
  <c r="L50" i="18"/>
  <c r="H50" i="18"/>
  <c r="Q100" i="18"/>
  <c r="J100" i="23" s="1"/>
  <c r="L69" i="18"/>
  <c r="H69" i="18"/>
  <c r="Q89" i="18"/>
  <c r="J89" i="23" s="1"/>
  <c r="H107" i="18"/>
  <c r="L107" i="18"/>
  <c r="L170" i="18"/>
  <c r="H170" i="18"/>
  <c r="Q121" i="18"/>
  <c r="J121" i="23" s="1"/>
  <c r="L76" i="18"/>
  <c r="H76" i="18"/>
  <c r="Q17" i="18"/>
  <c r="J17" i="23" s="1"/>
  <c r="H227" i="18"/>
  <c r="L227" i="18"/>
  <c r="Q27" i="18"/>
  <c r="J27" i="23" s="1"/>
  <c r="I122" i="15" l="1"/>
  <c r="I134" i="15"/>
  <c r="I75" i="15"/>
  <c r="I30" i="15"/>
  <c r="I173" i="15"/>
  <c r="I78" i="15"/>
  <c r="I67" i="15"/>
  <c r="I98" i="15"/>
  <c r="I133" i="15"/>
  <c r="I126" i="15"/>
  <c r="I82" i="15"/>
  <c r="I55" i="15"/>
  <c r="I73" i="15"/>
  <c r="I143" i="15"/>
  <c r="I156" i="15"/>
  <c r="I176" i="15"/>
  <c r="I99" i="15"/>
  <c r="I124" i="15"/>
  <c r="I202" i="15"/>
  <c r="I170" i="15"/>
  <c r="I41" i="15"/>
  <c r="I161" i="15"/>
  <c r="I95" i="15"/>
  <c r="I207" i="15"/>
  <c r="I186" i="15"/>
  <c r="I144" i="15"/>
  <c r="I90" i="15"/>
  <c r="I125" i="15"/>
  <c r="I152" i="15"/>
  <c r="I13" i="15"/>
  <c r="I169" i="15"/>
  <c r="I142" i="15"/>
  <c r="I94" i="15"/>
  <c r="I14" i="15"/>
  <c r="I199" i="15"/>
  <c r="I172" i="15"/>
  <c r="I205" i="15"/>
  <c r="I16" i="15"/>
  <c r="I100" i="15"/>
  <c r="I115" i="15"/>
  <c r="I135" i="15"/>
  <c r="I155" i="15"/>
  <c r="I51" i="15"/>
  <c r="I181" i="15"/>
  <c r="I103" i="15"/>
  <c r="I130" i="15"/>
  <c r="I129" i="15"/>
  <c r="I119" i="15"/>
  <c r="I101" i="15"/>
  <c r="I196" i="15"/>
  <c r="I15" i="15"/>
  <c r="I40" i="15"/>
  <c r="I187" i="15"/>
  <c r="I112" i="15"/>
  <c r="I64" i="15"/>
  <c r="I96" i="15"/>
  <c r="I192" i="15"/>
  <c r="I180" i="15"/>
  <c r="I10" i="15"/>
  <c r="I8" i="15"/>
  <c r="I191" i="15"/>
  <c r="I120" i="15"/>
  <c r="I46" i="15"/>
  <c r="I182" i="15"/>
  <c r="I18" i="15"/>
  <c r="I118" i="15"/>
  <c r="I53" i="15"/>
  <c r="I114" i="15"/>
  <c r="I132" i="15"/>
  <c r="I116" i="15"/>
  <c r="I150" i="15"/>
  <c r="I210" i="15"/>
  <c r="I131" i="15"/>
  <c r="I71" i="15"/>
  <c r="I80" i="15"/>
  <c r="I147" i="15"/>
  <c r="I76" i="15"/>
  <c r="I81" i="15"/>
  <c r="I19" i="15"/>
  <c r="I137" i="15"/>
  <c r="I93" i="15"/>
  <c r="I109" i="15"/>
  <c r="I110" i="15"/>
  <c r="I149" i="15"/>
  <c r="I204" i="15"/>
  <c r="I163" i="15"/>
  <c r="I106" i="15"/>
  <c r="I74" i="15"/>
  <c r="I219" i="15"/>
  <c r="I87" i="15"/>
  <c r="K129" i="23"/>
  <c r="AJ129" i="17"/>
  <c r="K105" i="23"/>
  <c r="AJ105" i="17"/>
  <c r="K81" i="23"/>
  <c r="AJ81" i="17"/>
  <c r="K133" i="23"/>
  <c r="AJ133" i="17"/>
  <c r="K144" i="23"/>
  <c r="AJ144" i="17"/>
  <c r="K153" i="23"/>
  <c r="AJ153" i="17"/>
  <c r="K33" i="23"/>
  <c r="AJ33" i="17"/>
  <c r="K37" i="23"/>
  <c r="AJ37" i="17"/>
  <c r="K82" i="23"/>
  <c r="AJ82" i="17"/>
  <c r="K59" i="23"/>
  <c r="AJ59" i="17"/>
  <c r="K10" i="23"/>
  <c r="AJ10" i="17"/>
  <c r="K118" i="23"/>
  <c r="AJ118" i="17"/>
  <c r="K125" i="23"/>
  <c r="AJ125" i="17"/>
  <c r="K91" i="23"/>
  <c r="AJ91" i="17"/>
  <c r="K63" i="23"/>
  <c r="AJ63" i="17"/>
  <c r="K112" i="23"/>
  <c r="AJ112" i="17"/>
  <c r="K101" i="23"/>
  <c r="AJ101" i="17"/>
  <c r="K96" i="23"/>
  <c r="AJ96" i="17"/>
  <c r="K54" i="23"/>
  <c r="AJ54" i="17"/>
  <c r="K40" i="23"/>
  <c r="AJ40" i="17"/>
  <c r="K58" i="23"/>
  <c r="AJ58" i="17"/>
  <c r="K73" i="23"/>
  <c r="AJ73" i="17"/>
  <c r="K149" i="23"/>
  <c r="AJ149" i="17"/>
  <c r="K80" i="23"/>
  <c r="AJ80" i="17"/>
  <c r="K39" i="23"/>
  <c r="AJ39" i="17"/>
  <c r="K28" i="23"/>
  <c r="AJ28" i="17"/>
  <c r="K38" i="23"/>
  <c r="AJ38" i="17"/>
  <c r="K145" i="23"/>
  <c r="AJ145" i="17"/>
  <c r="K93" i="23"/>
  <c r="AJ93" i="17"/>
  <c r="K136" i="23"/>
  <c r="AJ136" i="17"/>
  <c r="K139" i="23"/>
  <c r="AJ139" i="17"/>
  <c r="K174" i="23"/>
  <c r="AJ99" i="17"/>
  <c r="K121" i="23"/>
  <c r="AJ121" i="17"/>
  <c r="K22" i="23"/>
  <c r="AJ22" i="17"/>
  <c r="K55" i="23"/>
  <c r="AJ55" i="17"/>
  <c r="K46" i="23"/>
  <c r="AJ46" i="17"/>
  <c r="K103" i="23"/>
  <c r="AJ103" i="17"/>
  <c r="K113" i="23"/>
  <c r="AJ113" i="17"/>
  <c r="K8" i="23"/>
  <c r="AJ8" i="17"/>
  <c r="K27" i="23"/>
  <c r="AJ27" i="17"/>
  <c r="K25" i="23"/>
  <c r="AJ25" i="17"/>
  <c r="K83" i="23"/>
  <c r="AJ83" i="17"/>
  <c r="K12" i="23"/>
  <c r="AJ12" i="17"/>
  <c r="K134" i="23"/>
  <c r="AJ134" i="17"/>
  <c r="K52" i="23"/>
  <c r="AJ52" i="17"/>
  <c r="K30" i="23"/>
  <c r="AJ30" i="17"/>
  <c r="K75" i="23"/>
  <c r="AJ75" i="17"/>
  <c r="K15" i="23"/>
  <c r="AJ15" i="17"/>
  <c r="K131" i="23"/>
  <c r="AJ131" i="17"/>
  <c r="K122" i="23"/>
  <c r="AJ122" i="17"/>
  <c r="K53" i="23"/>
  <c r="AJ53" i="17"/>
  <c r="K71" i="23"/>
  <c r="AJ71" i="17"/>
  <c r="K146" i="23"/>
  <c r="AJ146" i="17"/>
  <c r="K109" i="23"/>
  <c r="AJ109" i="17"/>
  <c r="K62" i="23"/>
  <c r="AJ62" i="17"/>
  <c r="K70" i="23"/>
  <c r="AJ70" i="17"/>
  <c r="K138" i="23"/>
  <c r="AJ138" i="17"/>
  <c r="K92" i="23"/>
  <c r="AJ92" i="17"/>
  <c r="K137" i="23"/>
  <c r="AJ137" i="17"/>
  <c r="K119" i="23"/>
  <c r="AJ119" i="17"/>
  <c r="K32" i="23"/>
  <c r="AJ32" i="17"/>
  <c r="K60" i="23"/>
  <c r="AJ60" i="17"/>
  <c r="K34" i="23"/>
  <c r="AJ34" i="17"/>
  <c r="K182" i="23"/>
  <c r="K207" i="23"/>
  <c r="K205" i="23"/>
  <c r="K186" i="23"/>
  <c r="K193" i="23"/>
  <c r="K194" i="23"/>
  <c r="K191" i="23"/>
  <c r="K206" i="23"/>
  <c r="K209" i="23"/>
  <c r="K161" i="23"/>
  <c r="K175" i="23"/>
  <c r="K163" i="23"/>
  <c r="K167" i="23"/>
  <c r="K168" i="23"/>
  <c r="K202" i="23"/>
  <c r="K210" i="23"/>
  <c r="K177" i="23"/>
  <c r="K201" i="23"/>
  <c r="K169" i="23"/>
  <c r="K190" i="23"/>
  <c r="K203" i="23"/>
  <c r="K183" i="23"/>
  <c r="K164" i="23"/>
  <c r="K200" i="23"/>
  <c r="K176" i="23"/>
  <c r="K196" i="23"/>
  <c r="K162" i="23"/>
  <c r="K192" i="23"/>
  <c r="I158" i="15"/>
  <c r="I97" i="15"/>
  <c r="I138" i="15"/>
  <c r="I174" i="15"/>
  <c r="K99" i="23"/>
  <c r="I157" i="15"/>
  <c r="G140" i="18"/>
  <c r="L140" i="23" s="1"/>
  <c r="G47" i="18"/>
  <c r="L47" i="23" s="1"/>
  <c r="G89" i="18"/>
  <c r="L89" i="23" s="1"/>
  <c r="G84" i="18"/>
  <c r="L84" i="23" s="1"/>
  <c r="G238" i="18"/>
  <c r="L238" i="23" s="1"/>
  <c r="G62" i="18"/>
  <c r="L62" i="23" s="1"/>
  <c r="G15" i="18"/>
  <c r="L15" i="23" s="1"/>
  <c r="G52" i="18"/>
  <c r="L52" i="23" s="1"/>
  <c r="G46" i="18"/>
  <c r="L46" i="23" s="1"/>
  <c r="G196" i="18"/>
  <c r="L196" i="23" s="1"/>
  <c r="G11" i="18"/>
  <c r="L11" i="23" s="1"/>
  <c r="G206" i="18"/>
  <c r="L206" i="23" s="1"/>
  <c r="G103" i="18"/>
  <c r="L103" i="23" s="1"/>
  <c r="G27" i="18"/>
  <c r="L27" i="23" s="1"/>
  <c r="G100" i="18"/>
  <c r="L100" i="23" s="1"/>
  <c r="G184" i="18"/>
  <c r="L184" i="23" s="1"/>
  <c r="G158" i="18"/>
  <c r="L158" i="23" s="1"/>
  <c r="G22" i="18"/>
  <c r="L22" i="23" s="1"/>
  <c r="G181" i="18"/>
  <c r="L181" i="23" s="1"/>
  <c r="G96" i="18"/>
  <c r="L96" i="23" s="1"/>
  <c r="G167" i="18"/>
  <c r="L167" i="23" s="1"/>
  <c r="G13" i="18"/>
  <c r="L13" i="23" s="1"/>
  <c r="G224" i="18"/>
  <c r="L224" i="23" s="1"/>
  <c r="G168" i="18"/>
  <c r="L168" i="23" s="1"/>
  <c r="G25" i="18"/>
  <c r="L25" i="23" s="1"/>
  <c r="G9" i="18"/>
  <c r="L9" i="23" s="1"/>
  <c r="G7" i="18"/>
  <c r="L7" i="23" s="1"/>
  <c r="G242" i="18"/>
  <c r="L242" i="23" s="1"/>
  <c r="G159" i="18"/>
  <c r="L159" i="23" s="1"/>
  <c r="G194" i="18"/>
  <c r="L194" i="23" s="1"/>
  <c r="G212" i="18"/>
  <c r="L212" i="23" s="1"/>
  <c r="G121" i="18"/>
  <c r="L121" i="23" s="1"/>
  <c r="G76" i="18"/>
  <c r="G69" i="18"/>
  <c r="L69" i="23" s="1"/>
  <c r="G111" i="18"/>
  <c r="L111" i="23" s="1"/>
  <c r="G72" i="18"/>
  <c r="L72" i="23" s="1"/>
  <c r="G105" i="18"/>
  <c r="L105" i="23" s="1"/>
  <c r="G173" i="18"/>
  <c r="L173" i="23" s="1"/>
  <c r="G102" i="18"/>
  <c r="L102" i="23" s="1"/>
  <c r="G112" i="18"/>
  <c r="L112" i="23" s="1"/>
  <c r="G178" i="18"/>
  <c r="L178" i="23" s="1"/>
  <c r="G186" i="18"/>
  <c r="L186" i="23" s="1"/>
  <c r="G157" i="18"/>
  <c r="L157" i="23" s="1"/>
  <c r="G30" i="18"/>
  <c r="L30" i="23" s="1"/>
  <c r="G207" i="18"/>
  <c r="L207" i="23" s="1"/>
  <c r="G154" i="18"/>
  <c r="L154" i="23" s="1"/>
  <c r="G202" i="18"/>
  <c r="L202" i="23" s="1"/>
  <c r="G124" i="18"/>
  <c r="L124" i="23" s="1"/>
  <c r="G176" i="18"/>
  <c r="L176" i="23" s="1"/>
  <c r="G66" i="18"/>
  <c r="L66" i="23" s="1"/>
  <c r="G230" i="18"/>
  <c r="L230" i="23" s="1"/>
  <c r="G31" i="18"/>
  <c r="L31" i="23" s="1"/>
  <c r="G182" i="18"/>
  <c r="L182" i="23" s="1"/>
  <c r="G200" i="18"/>
  <c r="L200" i="23" s="1"/>
  <c r="G149" i="18"/>
  <c r="L149" i="23" s="1"/>
  <c r="G217" i="18"/>
  <c r="L217" i="23" s="1"/>
  <c r="G14" i="18"/>
  <c r="L14" i="23" s="1"/>
  <c r="G161" i="18"/>
  <c r="L161" i="23" s="1"/>
  <c r="G241" i="18"/>
  <c r="L241" i="23" s="1"/>
  <c r="G169" i="18"/>
  <c r="L169" i="23" s="1"/>
  <c r="G83" i="18"/>
  <c r="L83" i="23" s="1"/>
  <c r="G183" i="18"/>
  <c r="L183" i="23" s="1"/>
  <c r="G120" i="18"/>
  <c r="L120" i="23" s="1"/>
  <c r="G189" i="18"/>
  <c r="L189" i="23" s="1"/>
  <c r="G55" i="18"/>
  <c r="L55" i="23" s="1"/>
  <c r="G34" i="18"/>
  <c r="L34" i="23" s="1"/>
  <c r="G135" i="18"/>
  <c r="L135" i="23" s="1"/>
  <c r="G175" i="18"/>
  <c r="L175" i="23" s="1"/>
  <c r="G198" i="18"/>
  <c r="L198" i="23" s="1"/>
  <c r="G227" i="18"/>
  <c r="L227" i="23" s="1"/>
  <c r="G101" i="18"/>
  <c r="L101" i="23" s="1"/>
  <c r="G107" i="18"/>
  <c r="L107" i="23" s="1"/>
  <c r="G71" i="18"/>
  <c r="L71" i="23" s="1"/>
  <c r="G92" i="18"/>
  <c r="L92" i="23" s="1"/>
  <c r="G172" i="18"/>
  <c r="L172" i="23" s="1"/>
  <c r="G209" i="18"/>
  <c r="L209" i="23" s="1"/>
  <c r="G127" i="18"/>
  <c r="L127" i="23" s="1"/>
  <c r="G237" i="18"/>
  <c r="L237" i="23" s="1"/>
  <c r="G33" i="18"/>
  <c r="L33" i="23" s="1"/>
  <c r="G151" i="18"/>
  <c r="L151" i="23" s="1"/>
  <c r="G201" i="18"/>
  <c r="L201" i="23" s="1"/>
  <c r="G116" i="18"/>
  <c r="L116" i="23" s="1"/>
  <c r="G221" i="18"/>
  <c r="L221" i="23" s="1"/>
  <c r="G24" i="18"/>
  <c r="L24" i="23" s="1"/>
  <c r="G126" i="18"/>
  <c r="L126" i="23" s="1"/>
  <c r="G134" i="18"/>
  <c r="L134" i="23" s="1"/>
  <c r="G211" i="18"/>
  <c r="L211" i="23" s="1"/>
  <c r="G57" i="18"/>
  <c r="L57" i="23" s="1"/>
  <c r="G87" i="18"/>
  <c r="L87" i="23" s="1"/>
  <c r="G187" i="18"/>
  <c r="L187" i="23" s="1"/>
  <c r="G17" i="18"/>
  <c r="L17" i="23" s="1"/>
  <c r="G215" i="18"/>
  <c r="L215" i="23" s="1"/>
  <c r="G117" i="18"/>
  <c r="L117" i="23" s="1"/>
  <c r="G99" i="18"/>
  <c r="L99" i="23" s="1"/>
  <c r="G119" i="18"/>
  <c r="L119" i="23" s="1"/>
  <c r="G131" i="18"/>
  <c r="L131" i="23" s="1"/>
  <c r="G106" i="18"/>
  <c r="L106" i="23" s="1"/>
  <c r="G67" i="18"/>
  <c r="L67" i="23" s="1"/>
  <c r="G59" i="18"/>
  <c r="L59" i="23" s="1"/>
  <c r="G197" i="18"/>
  <c r="L197" i="23" s="1"/>
  <c r="G74" i="18"/>
  <c r="L74" i="23" s="1"/>
  <c r="G40" i="18"/>
  <c r="L40" i="23" s="1"/>
  <c r="G118" i="18"/>
  <c r="L118" i="23" s="1"/>
  <c r="G32" i="18"/>
  <c r="L32" i="23" s="1"/>
  <c r="G216" i="18"/>
  <c r="L216" i="23" s="1"/>
  <c r="G82" i="18"/>
  <c r="L82" i="23" s="1"/>
  <c r="G150" i="18"/>
  <c r="L150" i="23" s="1"/>
  <c r="G170" i="18"/>
  <c r="L170" i="23" s="1"/>
  <c r="G50" i="18"/>
  <c r="L50" i="23" s="1"/>
  <c r="G123" i="18"/>
  <c r="L123" i="23" s="1"/>
  <c r="G163" i="18"/>
  <c r="L163" i="23" s="1"/>
  <c r="G77" i="18"/>
  <c r="L77" i="23" s="1"/>
  <c r="G104" i="18"/>
  <c r="L104" i="23" s="1"/>
  <c r="G188" i="18"/>
  <c r="L188" i="23" s="1"/>
  <c r="G60" i="18"/>
  <c r="L60" i="23" s="1"/>
  <c r="G214" i="18"/>
  <c r="L214" i="23" s="1"/>
  <c r="G144" i="18"/>
  <c r="L144" i="23" s="1"/>
  <c r="G226" i="18"/>
  <c r="L226" i="23" s="1"/>
  <c r="G90" i="18"/>
  <c r="L90" i="23" s="1"/>
  <c r="G68" i="18"/>
  <c r="L68" i="23" s="1"/>
  <c r="G179" i="18"/>
  <c r="L179" i="23" s="1"/>
  <c r="G228" i="18"/>
  <c r="L228" i="23" s="1"/>
  <c r="G75" i="18"/>
  <c r="L75" i="23" s="1"/>
  <c r="G232" i="18"/>
  <c r="L232" i="23" s="1"/>
  <c r="G39" i="18"/>
  <c r="L39" i="23" s="1"/>
  <c r="G191" i="18"/>
  <c r="L191" i="23" s="1"/>
  <c r="G133" i="18"/>
  <c r="L133" i="23" s="1"/>
  <c r="G153" i="18"/>
  <c r="L153" i="23" s="1"/>
  <c r="G63" i="18"/>
  <c r="L63" i="23" s="1"/>
  <c r="G223" i="18"/>
  <c r="L223" i="23" s="1"/>
  <c r="G137" i="18"/>
  <c r="L137" i="23" s="1"/>
  <c r="G141" i="18"/>
  <c r="L141" i="23" s="1"/>
  <c r="G152" i="18"/>
  <c r="L152" i="23" s="1"/>
  <c r="G95" i="18"/>
  <c r="L95" i="23" s="1"/>
  <c r="G64" i="18"/>
  <c r="L64" i="23" s="1"/>
  <c r="G205" i="18"/>
  <c r="L205" i="23" s="1"/>
  <c r="G43" i="18"/>
  <c r="L43" i="23" s="1"/>
  <c r="G38" i="18"/>
  <c r="L38" i="23" s="1"/>
  <c r="G210" i="18"/>
  <c r="L210" i="23" s="1"/>
  <c r="G234" i="18"/>
  <c r="L234" i="23" s="1"/>
  <c r="G162" i="18"/>
  <c r="L162" i="23" s="1"/>
  <c r="G177" i="18"/>
  <c r="L177" i="23" s="1"/>
  <c r="G45" i="18"/>
  <c r="L45" i="23" s="1"/>
  <c r="G165" i="18"/>
  <c r="L165" i="23" s="1"/>
  <c r="G148" i="18"/>
  <c r="L148" i="23" s="1"/>
  <c r="G138" i="18"/>
  <c r="L138" i="23" s="1"/>
  <c r="G122" i="18"/>
  <c r="L122" i="23" s="1"/>
  <c r="G8" i="18"/>
  <c r="L8" i="23" s="1"/>
  <c r="G166" i="18"/>
  <c r="L166" i="23" s="1"/>
  <c r="G231" i="18"/>
  <c r="L231" i="23" s="1"/>
  <c r="G147" i="18"/>
  <c r="L147" i="23" s="1"/>
  <c r="G58" i="18"/>
  <c r="L58" i="23" s="1"/>
  <c r="G20" i="18"/>
  <c r="L20" i="23" s="1"/>
  <c r="G146" i="18"/>
  <c r="L146" i="23" s="1"/>
  <c r="G236" i="18"/>
  <c r="L236" i="23" s="1"/>
  <c r="G54" i="18"/>
  <c r="L54" i="23" s="1"/>
  <c r="G94" i="18"/>
  <c r="L94" i="23" s="1"/>
  <c r="G235" i="18"/>
  <c r="L235" i="23" s="1"/>
  <c r="G192" i="18"/>
  <c r="L192" i="23" s="1"/>
  <c r="G195" i="18"/>
  <c r="L195" i="23" s="1"/>
  <c r="G93" i="18"/>
  <c r="L93" i="23" s="1"/>
  <c r="G19" i="18"/>
  <c r="L19" i="23" s="1"/>
  <c r="G21" i="18"/>
  <c r="L21" i="23" s="1"/>
  <c r="G229" i="18"/>
  <c r="L229" i="23" s="1"/>
  <c r="G18" i="18"/>
  <c r="L18" i="23" s="1"/>
  <c r="G41" i="18"/>
  <c r="L41" i="23" s="1"/>
  <c r="G114" i="18"/>
  <c r="L114" i="23" s="1"/>
  <c r="G125" i="18"/>
  <c r="L125" i="23" s="1"/>
  <c r="G128" i="18"/>
  <c r="L128" i="23" s="1"/>
  <c r="G180" i="18"/>
  <c r="L180" i="23" s="1"/>
  <c r="G70" i="18"/>
  <c r="L70" i="23" s="1"/>
  <c r="G129" i="18"/>
  <c r="L129" i="23" s="1"/>
  <c r="G193" i="18"/>
  <c r="L193" i="23" s="1"/>
  <c r="G86" i="18"/>
  <c r="L86" i="23" s="1"/>
  <c r="G37" i="18"/>
  <c r="L37" i="23" s="1"/>
  <c r="G164" i="18"/>
  <c r="L164" i="23" s="1"/>
  <c r="G110" i="18"/>
  <c r="L110" i="23" s="1"/>
  <c r="G97" i="18"/>
  <c r="L97" i="23" s="1"/>
  <c r="G73" i="18"/>
  <c r="L73" i="23" s="1"/>
  <c r="G29" i="18"/>
  <c r="L29" i="23" s="1"/>
  <c r="G185" i="18"/>
  <c r="L185" i="23" s="1"/>
  <c r="G48" i="18"/>
  <c r="L48" i="23" s="1"/>
  <c r="G91" i="18"/>
  <c r="L91" i="23" s="1"/>
  <c r="G136" i="18"/>
  <c r="L136" i="23" s="1"/>
  <c r="G113" i="18"/>
  <c r="L113" i="23" s="1"/>
  <c r="G203" i="18"/>
  <c r="L203" i="23" s="1"/>
  <c r="G142" i="18"/>
  <c r="L142" i="23" s="1"/>
  <c r="G204" i="18"/>
  <c r="L204" i="23" s="1"/>
  <c r="G51" i="18"/>
  <c r="L51" i="23" s="1"/>
  <c r="G80" i="18"/>
  <c r="L80" i="23" s="1"/>
  <c r="G160" i="18"/>
  <c r="L160" i="23" s="1"/>
  <c r="G156" i="18"/>
  <c r="L156" i="23" s="1"/>
  <c r="G78" i="18"/>
  <c r="L78" i="23" s="1"/>
  <c r="G190" i="18"/>
  <c r="L190" i="23" s="1"/>
  <c r="G155" i="18"/>
  <c r="L155" i="23" s="1"/>
  <c r="G81" i="18"/>
  <c r="L81" i="23" s="1"/>
  <c r="G220" i="18"/>
  <c r="L220" i="23" s="1"/>
  <c r="G222" i="18"/>
  <c r="L222" i="23" s="1"/>
  <c r="G239" i="18"/>
  <c r="L239" i="23" s="1"/>
  <c r="G219" i="18"/>
  <c r="L219" i="23" s="1"/>
  <c r="G145" i="18"/>
  <c r="L145" i="23" s="1"/>
  <c r="G233" i="18"/>
  <c r="L233" i="23" s="1"/>
  <c r="G98" i="18"/>
  <c r="L98" i="23" s="1"/>
  <c r="G109" i="18"/>
  <c r="L109" i="23" s="1"/>
  <c r="G139" i="18"/>
  <c r="L139" i="23" s="1"/>
  <c r="G28" i="18"/>
  <c r="L28" i="23" s="1"/>
  <c r="G115" i="18"/>
  <c r="L115" i="23" s="1"/>
  <c r="G12" i="18"/>
  <c r="L12" i="23" s="1"/>
  <c r="G225" i="18"/>
  <c r="L225" i="23" s="1"/>
  <c r="G44" i="18"/>
  <c r="L44" i="23" s="1"/>
  <c r="G85" i="18"/>
  <c r="L85" i="23" s="1"/>
  <c r="G132" i="18"/>
  <c r="L132" i="23" s="1"/>
  <c r="G240" i="18"/>
  <c r="L240" i="23" s="1"/>
  <c r="G65" i="18"/>
  <c r="L65" i="23" s="1"/>
  <c r="G10" i="18"/>
  <c r="L10" i="23" s="1"/>
  <c r="G208" i="18"/>
  <c r="L208" i="23" s="1"/>
  <c r="G53" i="18"/>
  <c r="L53" i="23" s="1"/>
  <c r="G213" i="18"/>
  <c r="L213" i="23" s="1"/>
  <c r="G130" i="18"/>
  <c r="L130" i="23" s="1"/>
  <c r="G88" i="18"/>
  <c r="L88" i="23" s="1"/>
  <c r="G42" i="18"/>
  <c r="L42" i="23" s="1"/>
  <c r="G218" i="18"/>
  <c r="L218" i="23" s="1"/>
  <c r="G174" i="18"/>
  <c r="L174" i="23" s="1"/>
  <c r="G26" i="18"/>
  <c r="L26" i="23" s="1"/>
  <c r="G171" i="18"/>
  <c r="L171" i="23" s="1"/>
  <c r="G143" i="18"/>
  <c r="L143" i="23" s="1"/>
  <c r="G23" i="18"/>
  <c r="L23" i="23" s="1"/>
  <c r="G108" i="18"/>
  <c r="L108" i="23" s="1"/>
  <c r="G199" i="18"/>
  <c r="L199" i="23" s="1"/>
  <c r="G242" i="19"/>
  <c r="N242" i="23" s="1"/>
</calcChain>
</file>

<file path=xl/comments1.xml><?xml version="1.0" encoding="utf-8"?>
<comments xmlns="http://schemas.openxmlformats.org/spreadsheetml/2006/main">
  <authors>
    <author>April Brandon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April Brandon:</t>
        </r>
        <r>
          <rPr>
            <sz val="9"/>
            <color indexed="81"/>
            <rFont val="Tahoma"/>
            <family val="2"/>
          </rPr>
          <t xml:space="preserve">
Updated Nov. 2012
</t>
        </r>
      </text>
    </comment>
  </commentList>
</comments>
</file>

<file path=xl/comments2.xml><?xml version="1.0" encoding="utf-8"?>
<comments xmlns="http://schemas.openxmlformats.org/spreadsheetml/2006/main">
  <authors>
    <author>April Brandon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 xml:space="preserve">Updated May 2014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<sst xmlns="http://schemas.openxmlformats.org/spreadsheetml/2006/main" count="43209" uniqueCount="2678">
  <si>
    <t>mg/L</t>
  </si>
  <si>
    <t>7757-82-6</t>
  </si>
  <si>
    <t>Sulfate</t>
  </si>
  <si>
    <t>INO</t>
  </si>
  <si>
    <t>7601-90-3</t>
  </si>
  <si>
    <t>Perchlorate</t>
  </si>
  <si>
    <t>14797-65-0</t>
  </si>
  <si>
    <t>Nitrite</t>
  </si>
  <si>
    <t>14797-55-8</t>
  </si>
  <si>
    <t>Nitrate</t>
  </si>
  <si>
    <t>7681-49-4</t>
  </si>
  <si>
    <t>Fluoride</t>
  </si>
  <si>
    <t>143-33-9</t>
  </si>
  <si>
    <t>Cyanide (Total)</t>
  </si>
  <si>
    <t>57-12-5</t>
  </si>
  <si>
    <t>Cyanide (free)</t>
  </si>
  <si>
    <t>74-90-8</t>
  </si>
  <si>
    <t>Cyanide (hydrogen)</t>
  </si>
  <si>
    <t>7758-19-2</t>
  </si>
  <si>
    <t>Chlorite</t>
  </si>
  <si>
    <t>10049-04-4</t>
  </si>
  <si>
    <t>Chlorine Dioxide</t>
  </si>
  <si>
    <t>7782-50-5</t>
  </si>
  <si>
    <t>Chlorine</t>
  </si>
  <si>
    <t>7647-14-5</t>
  </si>
  <si>
    <t>Chloride</t>
  </si>
  <si>
    <t>10599-90-3</t>
  </si>
  <si>
    <t>Chloramine (Monochloramine)</t>
  </si>
  <si>
    <t>15541-45-4</t>
  </si>
  <si>
    <t>Bromate</t>
  </si>
  <si>
    <t>7664-41-7</t>
  </si>
  <si>
    <t>Ammonia</t>
  </si>
  <si>
    <t>7440-66-6</t>
  </si>
  <si>
    <t>Zinc</t>
  </si>
  <si>
    <t>MET</t>
  </si>
  <si>
    <t>7440-62-2</t>
  </si>
  <si>
    <t>Vanadium</t>
  </si>
  <si>
    <t>7440-31-5</t>
  </si>
  <si>
    <t>Tin</t>
  </si>
  <si>
    <t>7440-28-0</t>
  </si>
  <si>
    <t>Thallium</t>
  </si>
  <si>
    <t>7440-24-6</t>
  </si>
  <si>
    <t>Strontium</t>
  </si>
  <si>
    <t>7440-23-5</t>
  </si>
  <si>
    <t>Sodium</t>
  </si>
  <si>
    <t>7440-22-4</t>
  </si>
  <si>
    <t>Silver</t>
  </si>
  <si>
    <t>7782-49-2</t>
  </si>
  <si>
    <t>Selenium</t>
  </si>
  <si>
    <t>Potassium</t>
  </si>
  <si>
    <t>7440-02-0</t>
  </si>
  <si>
    <t>Nickel</t>
  </si>
  <si>
    <t>22967-92-6</t>
  </si>
  <si>
    <t>Mercury (methyl)</t>
  </si>
  <si>
    <t>7487-94-7</t>
  </si>
  <si>
    <t>Mercury</t>
  </si>
  <si>
    <t>7439-96-5</t>
  </si>
  <si>
    <t>7439-95-4</t>
  </si>
  <si>
    <t>Magnesium</t>
  </si>
  <si>
    <t>7439-92-1</t>
  </si>
  <si>
    <t>Lead</t>
  </si>
  <si>
    <t>7439-89-6</t>
  </si>
  <si>
    <t>Iron</t>
  </si>
  <si>
    <t>7440-50-8</t>
  </si>
  <si>
    <t>Copper</t>
  </si>
  <si>
    <t>7440-48-4</t>
  </si>
  <si>
    <t>Cobalt</t>
  </si>
  <si>
    <t>18540-29-9</t>
  </si>
  <si>
    <t>Chromium (VI)</t>
  </si>
  <si>
    <t>7440-47-3</t>
  </si>
  <si>
    <t>Chromium (Total)</t>
  </si>
  <si>
    <t>16065-83-1</t>
  </si>
  <si>
    <t>Chromium (III)</t>
  </si>
  <si>
    <t>7440-70-2</t>
  </si>
  <si>
    <t>Calcium</t>
  </si>
  <si>
    <t>7440-43-9</t>
  </si>
  <si>
    <t>7440-41-7</t>
  </si>
  <si>
    <t>Beryllium</t>
  </si>
  <si>
    <t>7440-39-3</t>
  </si>
  <si>
    <t>Barium</t>
  </si>
  <si>
    <t>7440-38-2</t>
  </si>
  <si>
    <t>Arsenic</t>
  </si>
  <si>
    <t>7440-36-0</t>
  </si>
  <si>
    <t>Antimony</t>
  </si>
  <si>
    <t>7429-90-5</t>
  </si>
  <si>
    <t>Aluminum</t>
  </si>
  <si>
    <t>1746-01-6</t>
  </si>
  <si>
    <t>2,3,7,8 TCDD (Dioxin)</t>
  </si>
  <si>
    <t>DXN</t>
  </si>
  <si>
    <t>23135-22-0</t>
  </si>
  <si>
    <t>Oxamyl (Vydate)</t>
  </si>
  <si>
    <t>CARB</t>
  </si>
  <si>
    <t>1563-66-2</t>
  </si>
  <si>
    <t>Carbofuran</t>
  </si>
  <si>
    <t>1646-87-3</t>
  </si>
  <si>
    <t>Aldicarb Sulfoxide</t>
  </si>
  <si>
    <t>1646-88-4</t>
  </si>
  <si>
    <t>Aldicarb Sulfone</t>
  </si>
  <si>
    <t>116-06-3</t>
  </si>
  <si>
    <t>Aldicarb</t>
  </si>
  <si>
    <t>23950-58-5</t>
  </si>
  <si>
    <t>Pronamide</t>
  </si>
  <si>
    <t>HERB</t>
  </si>
  <si>
    <t>Picloram</t>
  </si>
  <si>
    <t>1071-83-6</t>
  </si>
  <si>
    <t>Glyphosate</t>
  </si>
  <si>
    <t>145-73-3</t>
  </si>
  <si>
    <t>Endothall</t>
  </si>
  <si>
    <t>85-00-7</t>
  </si>
  <si>
    <t>Diquat</t>
  </si>
  <si>
    <t>75-99-0</t>
  </si>
  <si>
    <t>Dalapon (2,2-dichloropropionic acid)</t>
  </si>
  <si>
    <t>15972-60-8</t>
  </si>
  <si>
    <t>Alachlor</t>
  </si>
  <si>
    <t>88-85-7</t>
  </si>
  <si>
    <t>2,4-Dinitro-6-sec-butylphenol (Dinoseb)</t>
  </si>
  <si>
    <t>94-75-7</t>
  </si>
  <si>
    <t>2,4-Dichlorophenoxyacetic acid (2,4-D)</t>
  </si>
  <si>
    <t>93-72-1</t>
  </si>
  <si>
    <t>2,4,5 TP (silvex) (2-(2,4,5-Trichlorophenoxy) propionic acid)</t>
  </si>
  <si>
    <t>1336-36-3</t>
  </si>
  <si>
    <t>Total PCBs</t>
  </si>
  <si>
    <t>PCB</t>
  </si>
  <si>
    <t>11096-82-5</t>
  </si>
  <si>
    <t>PCB - Aroclor 1260</t>
  </si>
  <si>
    <t>11097-69-1</t>
  </si>
  <si>
    <t>PCB - Aroclor 1254</t>
  </si>
  <si>
    <t>12672-29-6</t>
  </si>
  <si>
    <t>PCB - Aroclor 1248</t>
  </si>
  <si>
    <t>53469-21-9</t>
  </si>
  <si>
    <t>PCB - Aroclor 1242</t>
  </si>
  <si>
    <t>PCB - Aroclor 1232</t>
  </si>
  <si>
    <t>11104-28-2</t>
  </si>
  <si>
    <t>PCB - Aroclor 1221</t>
  </si>
  <si>
    <t>12674-11-2</t>
  </si>
  <si>
    <t>PCB - Aroclor 1016</t>
  </si>
  <si>
    <t>3689-24-5</t>
  </si>
  <si>
    <t>Sulfotepp (tetrathyldithiopyrophosphate)</t>
  </si>
  <si>
    <t>OPP</t>
  </si>
  <si>
    <t>122-34-9</t>
  </si>
  <si>
    <t>Simazine</t>
  </si>
  <si>
    <t>298-02-2</t>
  </si>
  <si>
    <t>Phorate</t>
  </si>
  <si>
    <t>56-38-2</t>
  </si>
  <si>
    <t>Parathion</t>
  </si>
  <si>
    <t>298-00-0</t>
  </si>
  <si>
    <t>Methyl parathion</t>
  </si>
  <si>
    <t>121-75-5</t>
  </si>
  <si>
    <t>Malathion</t>
  </si>
  <si>
    <t>298-04-4</t>
  </si>
  <si>
    <t>Disulfoton</t>
  </si>
  <si>
    <t>60-51-5</t>
  </si>
  <si>
    <t>Dimethoate</t>
  </si>
  <si>
    <t>2921-88-2</t>
  </si>
  <si>
    <t>Chlorpyrifos</t>
  </si>
  <si>
    <t>1912-24-9</t>
  </si>
  <si>
    <t>Atrazine</t>
  </si>
  <si>
    <t>8001-35-2</t>
  </si>
  <si>
    <t>Toxaphene</t>
  </si>
  <si>
    <t>PEST</t>
  </si>
  <si>
    <t>72-43-5</t>
  </si>
  <si>
    <t>Methoxychlor</t>
  </si>
  <si>
    <t>143-50-0</t>
  </si>
  <si>
    <t>Kepone</t>
  </si>
  <si>
    <t>1024-57-3</t>
  </si>
  <si>
    <t>Heptachlor epoxide</t>
  </si>
  <si>
    <t>76-44-8</t>
  </si>
  <si>
    <t>Heptachlor</t>
  </si>
  <si>
    <t>5103-74-2</t>
  </si>
  <si>
    <t>Gamma-Chlordane</t>
  </si>
  <si>
    <t>58-89-9</t>
  </si>
  <si>
    <t>gamma-BHC (Lindane)</t>
  </si>
  <si>
    <t>53494-70-5</t>
  </si>
  <si>
    <t>Endrin Ketone</t>
  </si>
  <si>
    <t>7421-93-4</t>
  </si>
  <si>
    <t>Endrin Aldehyde</t>
  </si>
  <si>
    <t>72-20-8</t>
  </si>
  <si>
    <t>Endrin</t>
  </si>
  <si>
    <t>1031-07-8</t>
  </si>
  <si>
    <t>Endosulfan Sulfate</t>
  </si>
  <si>
    <t>33213-65-9</t>
  </si>
  <si>
    <t>Endosulfan II</t>
  </si>
  <si>
    <t>959-98-8</t>
  </si>
  <si>
    <t>Endosulfan I</t>
  </si>
  <si>
    <t>60-57-1</t>
  </si>
  <si>
    <t>Dieldrin</t>
  </si>
  <si>
    <t>2303-16-4</t>
  </si>
  <si>
    <t>Diallate</t>
  </si>
  <si>
    <t>319-86-8</t>
  </si>
  <si>
    <t>DELTA-BHC</t>
  </si>
  <si>
    <t>510-15-6</t>
  </si>
  <si>
    <t>Chlorobenzilate</t>
  </si>
  <si>
    <t>12789-03-6</t>
  </si>
  <si>
    <t>Chlordane</t>
  </si>
  <si>
    <t>319-85-7</t>
  </si>
  <si>
    <t>beta-BHC</t>
  </si>
  <si>
    <t>5103-71-9</t>
  </si>
  <si>
    <t>Alpha-Chlordane</t>
  </si>
  <si>
    <t>319-84-6</t>
  </si>
  <si>
    <t>alpha-BHC</t>
  </si>
  <si>
    <t>309-00-2</t>
  </si>
  <si>
    <t>Aldrin</t>
  </si>
  <si>
    <t>50-29-3</t>
  </si>
  <si>
    <t>4,4'-DDT</t>
  </si>
  <si>
    <t>72-55-9</t>
  </si>
  <si>
    <t>4,4'-DDE</t>
  </si>
  <si>
    <t>72-54-8</t>
  </si>
  <si>
    <t>4,4'-DDD</t>
  </si>
  <si>
    <t>479-45-8</t>
  </si>
  <si>
    <t>Tetryl (Trinitrophenylmethylnitramine)</t>
  </si>
  <si>
    <t>EXPL</t>
  </si>
  <si>
    <t>121-82-4</t>
  </si>
  <si>
    <t>RDX (Hexahydro-1,3,5-trinitro-1,3,5-triazine)</t>
  </si>
  <si>
    <t>98-95-3</t>
  </si>
  <si>
    <t>Nitrobenzene</t>
  </si>
  <si>
    <t>2691-41-0</t>
  </si>
  <si>
    <t>HMX (Octahydro-1,3,5,7-tetranitro-1,3,5,7-tetrazocine)</t>
  </si>
  <si>
    <t>99-99-0</t>
  </si>
  <si>
    <t>4-Nitrotoluene</t>
  </si>
  <si>
    <t>19406-51-0</t>
  </si>
  <si>
    <t>4-Amino-2,6-Dinitrotoluene</t>
  </si>
  <si>
    <t>99-08-1</t>
  </si>
  <si>
    <t>3-Nitrotoluene</t>
  </si>
  <si>
    <t>88-72-2</t>
  </si>
  <si>
    <t>2-Nitrotoluene</t>
  </si>
  <si>
    <t>35572-78-2</t>
  </si>
  <si>
    <t>2-Amino-4,6-Dinitrotoluene</t>
  </si>
  <si>
    <t>606-20-2</t>
  </si>
  <si>
    <t>2,6-Dinitrotoluene</t>
  </si>
  <si>
    <t>121-14-2</t>
  </si>
  <si>
    <t>2,4-Dinitrotoluene</t>
  </si>
  <si>
    <t>118-96-7</t>
  </si>
  <si>
    <t>2,4,6-Trinitrotoluene</t>
  </si>
  <si>
    <t>99-65-0</t>
  </si>
  <si>
    <t>1,3-Dinitrobenzene</t>
  </si>
  <si>
    <t>99-35-4</t>
  </si>
  <si>
    <t>1,3,5-Trinitrobenzene</t>
  </si>
  <si>
    <t>76-03-9</t>
  </si>
  <si>
    <t>Trichloroacetic acid</t>
  </si>
  <si>
    <t>SVOC</t>
  </si>
  <si>
    <t>109-99-9</t>
  </si>
  <si>
    <t>Tetrahydrofuran</t>
  </si>
  <si>
    <t>129-00-0</t>
  </si>
  <si>
    <t>Pyrene</t>
  </si>
  <si>
    <t>57-55-6</t>
  </si>
  <si>
    <t>Propylene glycol</t>
  </si>
  <si>
    <t>108-95-2</t>
  </si>
  <si>
    <t>Phenol</t>
  </si>
  <si>
    <t>85-01-8</t>
  </si>
  <si>
    <t>Phenanthrene</t>
  </si>
  <si>
    <t>87-86-5</t>
  </si>
  <si>
    <t>Pentachlorophenol</t>
  </si>
  <si>
    <t>608-93-5</t>
  </si>
  <si>
    <t>Pentachlorobenzene</t>
  </si>
  <si>
    <t>86-30-6</t>
  </si>
  <si>
    <t>N-Nitrosodiphenylamine</t>
  </si>
  <si>
    <t>621-64-7</t>
  </si>
  <si>
    <t>N-Nitroso di-n-propylamine</t>
  </si>
  <si>
    <t>62-75-9</t>
  </si>
  <si>
    <t>N-Nitrosodimethylamine</t>
  </si>
  <si>
    <t>91-20-3</t>
  </si>
  <si>
    <t>Naphthalene</t>
  </si>
  <si>
    <t>79-11-8</t>
  </si>
  <si>
    <t>Monochloroacetic acid</t>
  </si>
  <si>
    <t>78-59-1</t>
  </si>
  <si>
    <t>Isophorone</t>
  </si>
  <si>
    <t>193-39-5</t>
  </si>
  <si>
    <t>Indeno(1,2,3-cd)pyrene</t>
  </si>
  <si>
    <t>67-72-1</t>
  </si>
  <si>
    <t>Hexachloroethane</t>
  </si>
  <si>
    <t>77-47-4</t>
  </si>
  <si>
    <t>Hexachlorocyclopentadiene</t>
  </si>
  <si>
    <t>87-68-3</t>
  </si>
  <si>
    <t>Hexachlorobutadiene</t>
  </si>
  <si>
    <t>118-74-1</t>
  </si>
  <si>
    <t>Hexachlorobenzene</t>
  </si>
  <si>
    <t>86-73-7</t>
  </si>
  <si>
    <t>Fluorene</t>
  </si>
  <si>
    <t>206-44-0</t>
  </si>
  <si>
    <t>Fluoranthene</t>
  </si>
  <si>
    <t>117-84-0</t>
  </si>
  <si>
    <t>Di-n-Octyl phthalate</t>
  </si>
  <si>
    <t>84-74-2</t>
  </si>
  <si>
    <t>Di-n-Butyl phthalate</t>
  </si>
  <si>
    <t>131-11-3</t>
  </si>
  <si>
    <t>Dimethyl phthalate</t>
  </si>
  <si>
    <t>84-66-2</t>
  </si>
  <si>
    <t>Diethyl phthalate</t>
  </si>
  <si>
    <t>76-43-6</t>
  </si>
  <si>
    <t>Dichloroacetic acid</t>
  </si>
  <si>
    <t>132-64-9</t>
  </si>
  <si>
    <t>Dibenzofuran</t>
  </si>
  <si>
    <t>53-70-3</t>
  </si>
  <si>
    <t>Dibenzo(a,h)anthracene</t>
  </si>
  <si>
    <t>103-23-1</t>
  </si>
  <si>
    <t>Di (2-ethylhexyl) adipate</t>
  </si>
  <si>
    <t>218-01-9</t>
  </si>
  <si>
    <t>Chrysene</t>
  </si>
  <si>
    <t>86-74-8</t>
  </si>
  <si>
    <t>Carbazole</t>
  </si>
  <si>
    <t>85-68-7</t>
  </si>
  <si>
    <t>Butyl benzyl phthalate</t>
  </si>
  <si>
    <t>117-81-7</t>
  </si>
  <si>
    <t>Bis(2-ethylhexyl)phthalate</t>
  </si>
  <si>
    <t>108-60-1</t>
  </si>
  <si>
    <t>Bis(2-chloroisopropyl)ether</t>
  </si>
  <si>
    <t>111-44-4</t>
  </si>
  <si>
    <t>Bis(2-chloroethyl)ether</t>
  </si>
  <si>
    <t>111-91-1</t>
  </si>
  <si>
    <t>Bis(2-Chloroethoxy)Methane</t>
  </si>
  <si>
    <t>100-51-6</t>
  </si>
  <si>
    <t>Benzyl Alcohol</t>
  </si>
  <si>
    <t>65-85-0</t>
  </si>
  <si>
    <t>Benzoic acid</t>
  </si>
  <si>
    <t>207-08-9</t>
  </si>
  <si>
    <t>Benzo(k)fluoranthene</t>
  </si>
  <si>
    <t>191-24-2</t>
  </si>
  <si>
    <t>Benzo(g,h,i)perylene</t>
  </si>
  <si>
    <t>205-99-2</t>
  </si>
  <si>
    <t>Benzo(b)fluoranthene</t>
  </si>
  <si>
    <t>50-32-8</t>
  </si>
  <si>
    <t>Benzo(a)pyrene</t>
  </si>
  <si>
    <t>56-55-3</t>
  </si>
  <si>
    <t>Benzo(a)anthracene</t>
  </si>
  <si>
    <t>92-87-5</t>
  </si>
  <si>
    <t>Benzidine (1,2-Diphenylhydrazine)</t>
  </si>
  <si>
    <t>103-33-3</t>
  </si>
  <si>
    <t>Azobenzene</t>
  </si>
  <si>
    <t>120-12-7</t>
  </si>
  <si>
    <t>Anthracene</t>
  </si>
  <si>
    <t>62-53-3</t>
  </si>
  <si>
    <t>Aniline</t>
  </si>
  <si>
    <t>208-96-8</t>
  </si>
  <si>
    <t>Acenaphthylene</t>
  </si>
  <si>
    <t>83-32-9</t>
  </si>
  <si>
    <t>Acenaphthene</t>
  </si>
  <si>
    <t>100-02-7</t>
  </si>
  <si>
    <t>4-Nitrophenol (p-Nitrophenol)</t>
  </si>
  <si>
    <t>100-01-6</t>
  </si>
  <si>
    <t>4-Nitroaniline</t>
  </si>
  <si>
    <t>106-44-5</t>
  </si>
  <si>
    <t>4-Methylphenol (p-Cresol)</t>
  </si>
  <si>
    <t>7005-72-3</t>
  </si>
  <si>
    <t>4-Chlorophenyl Phenyl Ether</t>
  </si>
  <si>
    <t>106-47-8</t>
  </si>
  <si>
    <t>4-Chloroaniline</t>
  </si>
  <si>
    <t>59-50-7</t>
  </si>
  <si>
    <t>4-Chloro-3-methylphenol (p-Chloro-m-cresol)</t>
  </si>
  <si>
    <t>101-55-3</t>
  </si>
  <si>
    <t>4-Bromophenyl Phenyl Ether</t>
  </si>
  <si>
    <t>534-52-1</t>
  </si>
  <si>
    <t>4,6-Dinitro-2-Methylphenol</t>
  </si>
  <si>
    <t>99-09-2</t>
  </si>
  <si>
    <t>3-NITROANILINE</t>
  </si>
  <si>
    <t>108-39-4</t>
  </si>
  <si>
    <t>3-Methylphenol (m-Cresol)</t>
  </si>
  <si>
    <t>108-43-0</t>
  </si>
  <si>
    <t>3-Chlorophenol (m-chlorophenol)</t>
  </si>
  <si>
    <t>95-65-8</t>
  </si>
  <si>
    <t>3,4-Dimethylphenol</t>
  </si>
  <si>
    <t>91-94-1</t>
  </si>
  <si>
    <t>3,3-Dichlorobenzidine</t>
  </si>
  <si>
    <t>88-75-5</t>
  </si>
  <si>
    <t>2-Nitrophenol</t>
  </si>
  <si>
    <t>88-74-4</t>
  </si>
  <si>
    <t>2-Nitroaniline</t>
  </si>
  <si>
    <t>95-48-7</t>
  </si>
  <si>
    <t>2-Methylphenol (o-Cresol)</t>
  </si>
  <si>
    <t>91-57-6</t>
  </si>
  <si>
    <t>2-Methylnaphthalene</t>
  </si>
  <si>
    <t>95-57-8</t>
  </si>
  <si>
    <t>2-Chlorophenol</t>
  </si>
  <si>
    <t>91-58-7</t>
  </si>
  <si>
    <t>2-Chloronaphthalene (beta-Chloronapthalene)</t>
  </si>
  <si>
    <t>576-26-1</t>
  </si>
  <si>
    <t>2,6-Dimethylphenol</t>
  </si>
  <si>
    <t>51-28-5</t>
  </si>
  <si>
    <t>2,4-Dinitrophenol</t>
  </si>
  <si>
    <t>105-67-9</t>
  </si>
  <si>
    <t>2,4-Dimethylphenol</t>
  </si>
  <si>
    <t>120-83-2</t>
  </si>
  <si>
    <t>2,4-Dichlorophenol</t>
  </si>
  <si>
    <t>88-06-2</t>
  </si>
  <si>
    <t>2,4,6-Trichlorophenol</t>
  </si>
  <si>
    <t>95-95-4</t>
  </si>
  <si>
    <t>2,4,5-Trichlorophenol</t>
  </si>
  <si>
    <t>58-90-2</t>
  </si>
  <si>
    <t>2,3,4,6-Tetrachlorophenol</t>
  </si>
  <si>
    <t>106-46-7</t>
  </si>
  <si>
    <t>1,4-Dichlorobenzene (p-Dichlorobenzene)</t>
  </si>
  <si>
    <t>541-73-1</t>
  </si>
  <si>
    <t>1,3-Dichlorobenzene (m-Dichlorobenzene)</t>
  </si>
  <si>
    <t>95-50-1</t>
  </si>
  <si>
    <t>1,2-Dichlorobenzene (o-Dichlorobenzene)</t>
  </si>
  <si>
    <t>120-82-1</t>
  </si>
  <si>
    <t>1,2,4-Trichlorobenzene</t>
  </si>
  <si>
    <t>74-82-8</t>
  </si>
  <si>
    <t>Methane</t>
  </si>
  <si>
    <t>RSK</t>
  </si>
  <si>
    <t>74-85-1</t>
  </si>
  <si>
    <t>Ethene</t>
  </si>
  <si>
    <t>74-84-0</t>
  </si>
  <si>
    <t>Ethane</t>
  </si>
  <si>
    <t>124-38-9</t>
  </si>
  <si>
    <t>Carbon Dioxide</t>
  </si>
  <si>
    <t>1330-20-7</t>
  </si>
  <si>
    <t>Xylenes (Total)</t>
  </si>
  <si>
    <t>VOC</t>
  </si>
  <si>
    <t>95-47-6</t>
  </si>
  <si>
    <t>O-Xylene</t>
  </si>
  <si>
    <t>136777-61-2</t>
  </si>
  <si>
    <t>m,p-Xylene</t>
  </si>
  <si>
    <t>75-01-4</t>
  </si>
  <si>
    <t>Vinyl Chloride</t>
  </si>
  <si>
    <t>108-05-4</t>
  </si>
  <si>
    <t>Vinyl Acetate</t>
  </si>
  <si>
    <t>75-69-4</t>
  </si>
  <si>
    <t>Trichlorofluoromethane</t>
  </si>
  <si>
    <t>79-01-6</t>
  </si>
  <si>
    <t>Trichloroethene (TCE)</t>
  </si>
  <si>
    <t>110-57-6</t>
  </si>
  <si>
    <t>Trans-1,4-Dichloro-2-Butene</t>
  </si>
  <si>
    <t>10061-02-6</t>
  </si>
  <si>
    <t>trans-1,3-Dichloropropene</t>
  </si>
  <si>
    <t>156-60-5</t>
  </si>
  <si>
    <t>trans-1,2-Dichloroethene</t>
  </si>
  <si>
    <t>108-88-3</t>
  </si>
  <si>
    <t>Toluene</t>
  </si>
  <si>
    <t>127-18-4</t>
  </si>
  <si>
    <t>Tetrachloroethene (PCE)</t>
  </si>
  <si>
    <t>98-06-6</t>
  </si>
  <si>
    <t>tert-Butylbenzene</t>
  </si>
  <si>
    <t>100-42-5</t>
  </si>
  <si>
    <t>Styrene</t>
  </si>
  <si>
    <t>135-9-88</t>
  </si>
  <si>
    <t>sec-Butylbenzene</t>
  </si>
  <si>
    <t>99-87-6</t>
  </si>
  <si>
    <t>P-Isopropyltoluene (Cymene)</t>
  </si>
  <si>
    <t>103-65-1</t>
  </si>
  <si>
    <t>N-Propylbenzene</t>
  </si>
  <si>
    <t>104-51-8</t>
  </si>
  <si>
    <t>N-Butylbenzene</t>
  </si>
  <si>
    <t>1634-04-4</t>
  </si>
  <si>
    <t>Methyl-tert-butyl-ether (MTBE)</t>
  </si>
  <si>
    <t>75-09-2</t>
  </si>
  <si>
    <t>Methylene Chloride (Dichloromethane)</t>
  </si>
  <si>
    <t>67-56-1</t>
  </si>
  <si>
    <t>Methanol</t>
  </si>
  <si>
    <t>98-82-8</t>
  </si>
  <si>
    <t>Isopropylbenzene (Cumene)</t>
  </si>
  <si>
    <t>78-83-1</t>
  </si>
  <si>
    <t>Isobutyl Alcohol (Isobutanol)</t>
  </si>
  <si>
    <t>74-88-4</t>
  </si>
  <si>
    <t>Iodomethane</t>
  </si>
  <si>
    <t>50-00-0</t>
  </si>
  <si>
    <t>Formaldehyde</t>
  </si>
  <si>
    <t>100-41-4</t>
  </si>
  <si>
    <t>Ethylbenzene</t>
  </si>
  <si>
    <t>75-71-8</t>
  </si>
  <si>
    <t>Dichlorodifluoromethane</t>
  </si>
  <si>
    <t>74-95-3</t>
  </si>
  <si>
    <t>Dibromomethane</t>
  </si>
  <si>
    <t>124-48-1</t>
  </si>
  <si>
    <t>Dibromochloromethane</t>
  </si>
  <si>
    <t>10061-01-5</t>
  </si>
  <si>
    <t>cis-1,3-Dichloropropene</t>
  </si>
  <si>
    <t>156-59-2</t>
  </si>
  <si>
    <t>cis-1,2-Dichloroethene</t>
  </si>
  <si>
    <t>74-87-3</t>
  </si>
  <si>
    <t>Chloromethane (methyl chloride)</t>
  </si>
  <si>
    <t>67-66-3</t>
  </si>
  <si>
    <t>Chloroform</t>
  </si>
  <si>
    <t>75-00-3</t>
  </si>
  <si>
    <t>Chloroethane</t>
  </si>
  <si>
    <t>108-90-7</t>
  </si>
  <si>
    <t>Chlorobenzene (Monochlorobenzene)</t>
  </si>
  <si>
    <t>56-23-5</t>
  </si>
  <si>
    <t>Carbon Tetrachloride</t>
  </si>
  <si>
    <t>75-15-0</t>
  </si>
  <si>
    <t>Carbon disulfide</t>
  </si>
  <si>
    <t>74-83-9</t>
  </si>
  <si>
    <t>Bromomethane (Methyl Bromide)</t>
  </si>
  <si>
    <t>75-25-2</t>
  </si>
  <si>
    <t>Bromoform (Tribromomethane)</t>
  </si>
  <si>
    <t>75-27-4</t>
  </si>
  <si>
    <t>Bromodichloromethane</t>
  </si>
  <si>
    <t>74-97-5</t>
  </si>
  <si>
    <t>Bromochloromethane</t>
  </si>
  <si>
    <t>108-86-1</t>
  </si>
  <si>
    <t>Bromobenzene</t>
  </si>
  <si>
    <t>71-43-2</t>
  </si>
  <si>
    <t>Benzene</t>
  </si>
  <si>
    <t>107-05-1</t>
  </si>
  <si>
    <t>Allyl Chloride</t>
  </si>
  <si>
    <t>107-13-1</t>
  </si>
  <si>
    <t>Acrylonitrile</t>
  </si>
  <si>
    <t>107-02-8</t>
  </si>
  <si>
    <t>Acrolein</t>
  </si>
  <si>
    <t>75-05-8</t>
  </si>
  <si>
    <t>Acetonitrile</t>
  </si>
  <si>
    <t>67-64-1</t>
  </si>
  <si>
    <t>Acetone</t>
  </si>
  <si>
    <t>108-10-1</t>
  </si>
  <si>
    <t>4-Methyl-2-pentanone (MIBK)</t>
  </si>
  <si>
    <t>106-43-4</t>
  </si>
  <si>
    <t>4-Chlorotoluene</t>
  </si>
  <si>
    <t>591-78-6</t>
  </si>
  <si>
    <t>2-Hexanone</t>
  </si>
  <si>
    <t>95-49-8</t>
  </si>
  <si>
    <t>2-Chlorotoluene (o-Chlorotoluene)</t>
  </si>
  <si>
    <t>78-93-3</t>
  </si>
  <si>
    <t>2-Butanone (Methyl Ethyl Ketone)</t>
  </si>
  <si>
    <t>594-20-7</t>
  </si>
  <si>
    <t>2,2-Dichloropropane</t>
  </si>
  <si>
    <t>142-28-9</t>
  </si>
  <si>
    <t>1,3-Dichloropropane</t>
  </si>
  <si>
    <t>108-67-8</t>
  </si>
  <si>
    <t>1,3,5-Trimethylbenzene</t>
  </si>
  <si>
    <t>78-87-5</t>
  </si>
  <si>
    <t>1,2-Dichloropropane</t>
  </si>
  <si>
    <t>107-06-2</t>
  </si>
  <si>
    <t>1,2-Dichloroethane (EDC)</t>
  </si>
  <si>
    <t>106-93-4</t>
  </si>
  <si>
    <t>1,2-Dibromoethane (Ethylene dibromide or EDB)</t>
  </si>
  <si>
    <t>96-12-8</t>
  </si>
  <si>
    <t>1,2-Dibromo-3-chloropropane (DBCP)</t>
  </si>
  <si>
    <t>95-63-6</t>
  </si>
  <si>
    <t>1,2,4-Trimethylbenzene</t>
  </si>
  <si>
    <t>96-18-4</t>
  </si>
  <si>
    <t>1,2,3-Trichloropropane</t>
  </si>
  <si>
    <t>87-61-6</t>
  </si>
  <si>
    <t>1,2,3-Trichlorobenzene</t>
  </si>
  <si>
    <t>563-58-6</t>
  </si>
  <si>
    <t>1,1-Dichloropropene</t>
  </si>
  <si>
    <t>75-35-4</t>
  </si>
  <si>
    <t>1,1-Dichloroethene</t>
  </si>
  <si>
    <t>75-34-3</t>
  </si>
  <si>
    <t>1,1-Dichloroethane</t>
  </si>
  <si>
    <t>79-00-5</t>
  </si>
  <si>
    <t>1,1,2-Trichloroethane</t>
  </si>
  <si>
    <t>76-13-1</t>
  </si>
  <si>
    <t>1,1,2-Trichloro-1,2,2-Trifluoroethane (Freon 113)</t>
  </si>
  <si>
    <t>79-34-5</t>
  </si>
  <si>
    <t>1,1,2,2-Tetrachloroethane</t>
  </si>
  <si>
    <t>71-55-6</t>
  </si>
  <si>
    <t>1,1,1-Trichloroethane</t>
  </si>
  <si>
    <t>630-20-6</t>
  </si>
  <si>
    <t>1,1,1,2-Tetrachloroethane</t>
  </si>
  <si>
    <t>RAGSE</t>
  </si>
  <si>
    <t/>
  </si>
  <si>
    <t xml:space="preserve"> </t>
  </si>
  <si>
    <t>CRC89</t>
  </si>
  <si>
    <t>EPI</t>
  </si>
  <si>
    <t>7440-67-7</t>
  </si>
  <si>
    <t>Zirconium</t>
  </si>
  <si>
    <t>WATER9</t>
  </si>
  <si>
    <t>12122-67-7</t>
  </si>
  <si>
    <t>Zineb</t>
  </si>
  <si>
    <t>PERRY</t>
  </si>
  <si>
    <t>Zinc and Compounds</t>
  </si>
  <si>
    <t>1314-84-7</t>
  </si>
  <si>
    <t>Zinc Phosphide</t>
  </si>
  <si>
    <t>Xylenes</t>
  </si>
  <si>
    <t>Xylene, o-</t>
  </si>
  <si>
    <t>108-38-3</t>
  </si>
  <si>
    <t>Xylene, m-</t>
  </si>
  <si>
    <t>106-42-3</t>
  </si>
  <si>
    <t>Xylene, P-</t>
  </si>
  <si>
    <t>81-81-2</t>
  </si>
  <si>
    <t>Warfarin</t>
  </si>
  <si>
    <t>593-60-2</t>
  </si>
  <si>
    <t>Vinyl Bromide</t>
  </si>
  <si>
    <t>50471-44-8</t>
  </si>
  <si>
    <t>Vinclozolin</t>
  </si>
  <si>
    <t>1929-77-7</t>
  </si>
  <si>
    <t>Vernolate</t>
  </si>
  <si>
    <t>NA</t>
  </si>
  <si>
    <t>Vanadium and Compounds</t>
  </si>
  <si>
    <t>1314-62-1</t>
  </si>
  <si>
    <t>Vanadium Pentoxide</t>
  </si>
  <si>
    <t>51-79-6</t>
  </si>
  <si>
    <t>Urethane</t>
  </si>
  <si>
    <t>Uranium (Soluble Salts)</t>
  </si>
  <si>
    <t>78-42-2</t>
  </si>
  <si>
    <t>Tris(2-ethylhexyl)phosphate</t>
  </si>
  <si>
    <t>115-96-8</t>
  </si>
  <si>
    <t>Tris(2-chloroethyl)phosphate</t>
  </si>
  <si>
    <t>13674-84-5</t>
  </si>
  <si>
    <t>Tris(1-chloro-2-propyl)phosphate</t>
  </si>
  <si>
    <t>791-28-6</t>
  </si>
  <si>
    <t>Triphenylphosphine Oxide</t>
  </si>
  <si>
    <t>Trinitrotoluene, 2,4,6-</t>
  </si>
  <si>
    <t>Trinitrobenzene, 1,3,5-</t>
  </si>
  <si>
    <t>Trimethylbenzene, 1,3,5-</t>
  </si>
  <si>
    <t>Trimethylbenzene, 1,2,4-</t>
  </si>
  <si>
    <t>526-73-8</t>
  </si>
  <si>
    <t>Trimethylbenzene, 1,2,3-</t>
  </si>
  <si>
    <t>512-56-1</t>
  </si>
  <si>
    <t>Trimethyl Phosphate</t>
  </si>
  <si>
    <t>1582-09-8</t>
  </si>
  <si>
    <t>Trifluralin</t>
  </si>
  <si>
    <t>121-44-8</t>
  </si>
  <si>
    <t>Triethylamine</t>
  </si>
  <si>
    <t>58138-08-2</t>
  </si>
  <si>
    <t>Tridiphane</t>
  </si>
  <si>
    <t>96-19-5</t>
  </si>
  <si>
    <t>Trichloropropene, 1,2,3-</t>
  </si>
  <si>
    <t>Trichloropropane, 1,2,3-</t>
  </si>
  <si>
    <t>598-77-6</t>
  </si>
  <si>
    <t>Trichloropropane, 1,1,2-</t>
  </si>
  <si>
    <t>Trichlorophenoxypropionic acid, -2,4,5</t>
  </si>
  <si>
    <t>93-76-5</t>
  </si>
  <si>
    <t>Trichlorophenoxyacetic Acid, 2,4,5-</t>
  </si>
  <si>
    <t>Trichlorophenol, 2,4,6-</t>
  </si>
  <si>
    <t>Trichlorophenol, 2,4,5-</t>
  </si>
  <si>
    <t>Trichloroethylene</t>
  </si>
  <si>
    <t>Trichloroethane, 1,1,2-</t>
  </si>
  <si>
    <t>Trichloroethane, 1,1,1-</t>
  </si>
  <si>
    <t>Trichlorobenzene, 1,2,4-</t>
  </si>
  <si>
    <t>Trichlorobenzene, 1,2,3-</t>
  </si>
  <si>
    <t>634-93-5</t>
  </si>
  <si>
    <t>Trichloroaniline, 2,4,6-</t>
  </si>
  <si>
    <t>33663-50-2</t>
  </si>
  <si>
    <t>Trichloroaniline HCl, 2,4,6-</t>
  </si>
  <si>
    <t>Trichloroacetic Acid</t>
  </si>
  <si>
    <t>Trichloro-1,2,2-trifluoroethane, 1,1,2-</t>
  </si>
  <si>
    <t>56-35-9</t>
  </si>
  <si>
    <t>Tributyltin Oxide</t>
  </si>
  <si>
    <t>Tributyltin Compounds</t>
  </si>
  <si>
    <t>126-73-8</t>
  </si>
  <si>
    <t>Tributyl Phosphate</t>
  </si>
  <si>
    <t>615-54-3</t>
  </si>
  <si>
    <t>Tribromobenzene, 1,2,4-</t>
  </si>
  <si>
    <t>82097-50-5</t>
  </si>
  <si>
    <t>Triasulfuron</t>
  </si>
  <si>
    <t>2303-17-5</t>
  </si>
  <si>
    <t>Triallate</t>
  </si>
  <si>
    <t>102-76-1</t>
  </si>
  <si>
    <t>Triacetin</t>
  </si>
  <si>
    <t>688-73-3</t>
  </si>
  <si>
    <t>Tri-n-butyltin</t>
  </si>
  <si>
    <t>66841-25-6</t>
  </si>
  <si>
    <t>Tralomethrin</t>
  </si>
  <si>
    <t>SSL</t>
  </si>
  <si>
    <t>106-49-0</t>
  </si>
  <si>
    <t>Toluidine, p-</t>
  </si>
  <si>
    <t>95-70-5</t>
  </si>
  <si>
    <t>Toluene-2,5-diamine</t>
  </si>
  <si>
    <t>7550-45-0</t>
  </si>
  <si>
    <t>Titanium Tetrachloride</t>
  </si>
  <si>
    <t>137-26-8</t>
  </si>
  <si>
    <t>Thiram</t>
  </si>
  <si>
    <t>23564-05-8</t>
  </si>
  <si>
    <t>Thiophanate, Methyl</t>
  </si>
  <si>
    <t>39196-18-4</t>
  </si>
  <si>
    <t>Thiofanox</t>
  </si>
  <si>
    <t>111-48-8</t>
  </si>
  <si>
    <t>Thiodiglycol</t>
  </si>
  <si>
    <t>28249-77-6</t>
  </si>
  <si>
    <t>Thiobencarb</t>
  </si>
  <si>
    <t>7446-18-6</t>
  </si>
  <si>
    <t>Thallium Sulfate</t>
  </si>
  <si>
    <t>7791-12-0</t>
  </si>
  <si>
    <t>Thallium Chloride</t>
  </si>
  <si>
    <t>6533-73-9</t>
  </si>
  <si>
    <t>Thallium Carbonate</t>
  </si>
  <si>
    <t>563-68-8</t>
  </si>
  <si>
    <t>Thallium Acetate</t>
  </si>
  <si>
    <t>Thallium (Soluble Salts)</t>
  </si>
  <si>
    <t>10102-45-1</t>
  </si>
  <si>
    <t>Thallium (I) Nitrate</t>
  </si>
  <si>
    <t>811-97-2</t>
  </si>
  <si>
    <t>Tetrafluoroethane, 1,1,1,2-</t>
  </si>
  <si>
    <t>Tetraethyl Dithiopyrophosphate</t>
  </si>
  <si>
    <t>5216-25-1</t>
  </si>
  <si>
    <t>Tetrachlorotoluene, p- alpha, alpha, alpha-</t>
  </si>
  <si>
    <t>Tetrachlorophenol, 2,3,4,6-</t>
  </si>
  <si>
    <t>Tetrachloroethylene</t>
  </si>
  <si>
    <t>Tetrachloroethane, 1,1,2,2-</t>
  </si>
  <si>
    <t>Tetrachloroethane, 1,1,1,2-</t>
  </si>
  <si>
    <t>95-94-3</t>
  </si>
  <si>
    <t>Tetrachlorobenzene, 1,2,4,5-</t>
  </si>
  <si>
    <t>5436-43-1</t>
  </si>
  <si>
    <t>Tetrabromodiphenyl ether, 2,2',4,4'- (BDE-47)</t>
  </si>
  <si>
    <t>886-50-0</t>
  </si>
  <si>
    <t>Terbutryn</t>
  </si>
  <si>
    <t>13071-79-9</t>
  </si>
  <si>
    <t>Terbufos</t>
  </si>
  <si>
    <t>5902-51-2</t>
  </si>
  <si>
    <t>Terbacil</t>
  </si>
  <si>
    <t>3383-96-8</t>
  </si>
  <si>
    <t>Temephos</t>
  </si>
  <si>
    <t>34014-18-1</t>
  </si>
  <si>
    <t>Tebuthiuron</t>
  </si>
  <si>
    <t>21564-17-0</t>
  </si>
  <si>
    <t>TCMTB</t>
  </si>
  <si>
    <t>88671-89-0</t>
  </si>
  <si>
    <t>Systhane</t>
  </si>
  <si>
    <t>7664-93-9</t>
  </si>
  <si>
    <t>Sulfuric Acid</t>
  </si>
  <si>
    <t>80-07-9</t>
  </si>
  <si>
    <t>Sulfonylbis(4-chlorobenzene), 1,1'-</t>
  </si>
  <si>
    <t>126-33-0</t>
  </si>
  <si>
    <t>Sulfolane</t>
  </si>
  <si>
    <t>57-24-9</t>
  </si>
  <si>
    <t>Strychnine</t>
  </si>
  <si>
    <t>Strontium, Stable</t>
  </si>
  <si>
    <t>961-11-5</t>
  </si>
  <si>
    <t>Stirofos (Tetrachlorovinphos)</t>
  </si>
  <si>
    <t>13718-26-8</t>
  </si>
  <si>
    <t>Sodium Metavanadate</t>
  </si>
  <si>
    <t>62-74-8</t>
  </si>
  <si>
    <t>Sodium Fluoroacetate</t>
  </si>
  <si>
    <t>Sodium Fluoride</t>
  </si>
  <si>
    <t>148-18-5</t>
  </si>
  <si>
    <t>Sodium Diethyldithiocarbamate</t>
  </si>
  <si>
    <t>26628-22-8</t>
  </si>
  <si>
    <t>Sodium Azide</t>
  </si>
  <si>
    <t>62476-59-9</t>
  </si>
  <si>
    <t>Sodium Acifluorfen</t>
  </si>
  <si>
    <t>7631-86-9</t>
  </si>
  <si>
    <t>Silica (crystalline, respirable)</t>
  </si>
  <si>
    <t>74051-80-2</t>
  </si>
  <si>
    <t>Sethoxydim</t>
  </si>
  <si>
    <t>7446-34-6</t>
  </si>
  <si>
    <t>Selenium Sulfide</t>
  </si>
  <si>
    <t>7783-00-8</t>
  </si>
  <si>
    <t>Selenious Acid</t>
  </si>
  <si>
    <t>78587-05-0</t>
  </si>
  <si>
    <t>Savey</t>
  </si>
  <si>
    <t>94-59-7</t>
  </si>
  <si>
    <t>Safrole</t>
  </si>
  <si>
    <t>83-79-4</t>
  </si>
  <si>
    <t>Rotenone</t>
  </si>
  <si>
    <t>299-84-3</t>
  </si>
  <si>
    <t>Ronnel</t>
  </si>
  <si>
    <t>10453-86-8</t>
  </si>
  <si>
    <t>Resmethrin</t>
  </si>
  <si>
    <t>Refractory Ceramic Fibers</t>
  </si>
  <si>
    <t>91-22-5</t>
  </si>
  <si>
    <t>Quinoline</t>
  </si>
  <si>
    <t>13593-03-8</t>
  </si>
  <si>
    <t>Quinalphos</t>
  </si>
  <si>
    <t>110-86-1</t>
  </si>
  <si>
    <t>Pyridine</t>
  </si>
  <si>
    <t>51630-58-1</t>
  </si>
  <si>
    <t>Pydrin</t>
  </si>
  <si>
    <t>81335-77-5</t>
  </si>
  <si>
    <t>Pursuit</t>
  </si>
  <si>
    <t>75-56-9</t>
  </si>
  <si>
    <t>Propylene Oxide</t>
  </si>
  <si>
    <t>107-98-2</t>
  </si>
  <si>
    <t>Propylene Glycol Monomethyl Ether</t>
  </si>
  <si>
    <t>1569-02-4</t>
  </si>
  <si>
    <t>Propylene Glycol Monoethyl Ether</t>
  </si>
  <si>
    <t>6423-43-4</t>
  </si>
  <si>
    <t>Propylene Glycol Dinitrate</t>
  </si>
  <si>
    <t>Propylene Glycol</t>
  </si>
  <si>
    <t>115-07-1</t>
  </si>
  <si>
    <t>Propylene</t>
  </si>
  <si>
    <t>Propyl benzene</t>
  </si>
  <si>
    <t>123-38-6</t>
  </si>
  <si>
    <t>Propionaldehyde</t>
  </si>
  <si>
    <t>60207-90-1</t>
  </si>
  <si>
    <t>Propiconazole</t>
  </si>
  <si>
    <t>122-42-9</t>
  </si>
  <si>
    <t>Propham</t>
  </si>
  <si>
    <t>139-40-2</t>
  </si>
  <si>
    <t>Propazine</t>
  </si>
  <si>
    <t>107-19-7</t>
  </si>
  <si>
    <t>Propargyl Alcohol</t>
  </si>
  <si>
    <t>2312-35-8</t>
  </si>
  <si>
    <t>Propargite</t>
  </si>
  <si>
    <t>709-98-8</t>
  </si>
  <si>
    <t>Propanil</t>
  </si>
  <si>
    <t>1918-16-7</t>
  </si>
  <si>
    <t>Propachlor</t>
  </si>
  <si>
    <t>7287-19-6</t>
  </si>
  <si>
    <t>Prometryn</t>
  </si>
  <si>
    <t>1610-18-0</t>
  </si>
  <si>
    <t>Prometon</t>
  </si>
  <si>
    <t>26399-36-0</t>
  </si>
  <si>
    <t>Profluralin</t>
  </si>
  <si>
    <t>67747-09-5</t>
  </si>
  <si>
    <t>Prochloraz</t>
  </si>
  <si>
    <t>~Pyrene</t>
  </si>
  <si>
    <t>57835-92-4</t>
  </si>
  <si>
    <t>~Nitropyrene, 4-</t>
  </si>
  <si>
    <t>~Naphthalene</t>
  </si>
  <si>
    <t>~Methylnaphthalene, 2-</t>
  </si>
  <si>
    <t>90-12-0</t>
  </si>
  <si>
    <t>~Methylnaphthalene, 1-</t>
  </si>
  <si>
    <t>~Indeno[1,2,3-cd]pyrene</t>
  </si>
  <si>
    <t>~Fluorene</t>
  </si>
  <si>
    <t>~Fluoranthene</t>
  </si>
  <si>
    <t>57-97-6</t>
  </si>
  <si>
    <t>~Dimethylbenz(a)anthracene, 7,12-</t>
  </si>
  <si>
    <t>192-65-4</t>
  </si>
  <si>
    <t>~Dibenzo(a,e)pyrene</t>
  </si>
  <si>
    <t>~Dibenz[a,h]anthracene</t>
  </si>
  <si>
    <t>~Chrysene</t>
  </si>
  <si>
    <t>~Benzo[k]fluoranthene</t>
  </si>
  <si>
    <t>~Benzo[b]fluoranthene</t>
  </si>
  <si>
    <t>~Benzo[a]pyrene</t>
  </si>
  <si>
    <t>205-82-3</t>
  </si>
  <si>
    <t>~Benzo(j)fluoranthene</t>
  </si>
  <si>
    <t>~Benz[a]anthracene</t>
  </si>
  <si>
    <t>~Anthracene</t>
  </si>
  <si>
    <t>~Acenaphthene</t>
  </si>
  <si>
    <t>Polynuclear Aromatic Hydrocarbons (PAHs)</t>
  </si>
  <si>
    <t>9016-87-9</t>
  </si>
  <si>
    <t>Polymeric Methylene Diphenyl Diisocyanate (PMDI)</t>
  </si>
  <si>
    <t>70362-50-4</t>
  </si>
  <si>
    <t>~Tetrachlorobiphenyl, 3,4,4',5- (PCB 81)</t>
  </si>
  <si>
    <t>32598-13-3</t>
  </si>
  <si>
    <t>~Tetrachlorobiphenyl, 3,3',4,4'- (PCB 77)</t>
  </si>
  <si>
    <t>~Polychlorinated Biphenyls (lowest risk)</t>
  </si>
  <si>
    <t>~Polychlorinated Biphenyls (low risk)</t>
  </si>
  <si>
    <t>~Polychlorinated Biphenyls (high risk)</t>
  </si>
  <si>
    <t>57465-28-8</t>
  </si>
  <si>
    <t>~Pentachlorobiphenyl, 3,3',4,4',5- (PCB 126)</t>
  </si>
  <si>
    <t>74472-37-0</t>
  </si>
  <si>
    <t>~Pentachlorobiphenyl, 2,3,4,4',5- (PCB 114)</t>
  </si>
  <si>
    <t>32598-14-4</t>
  </si>
  <si>
    <t>~Pentachlorobiphenyl, 2,3,3',4,4'- (PCB 105)</t>
  </si>
  <si>
    <t>31508-00-6</t>
  </si>
  <si>
    <t>~Pentachlorobiphenyl, 2,3',4,4',5- (PCB 118)</t>
  </si>
  <si>
    <t>65510-44-3</t>
  </si>
  <si>
    <t>~Pentachlorobiphenyl, 2',3,4,4',5- (PCB 123)</t>
  </si>
  <si>
    <t>32774-16-6</t>
  </si>
  <si>
    <t>~Hexachlorobiphenyl, 3,3',4,4',5,5'- (PCB 169)</t>
  </si>
  <si>
    <t>38380-08-4</t>
  </si>
  <si>
    <t>~Hexachlorobiphenyl, 2,3,3',4,4',5- (PCB 156)</t>
  </si>
  <si>
    <t>69782-90-7</t>
  </si>
  <si>
    <t>~Hexachlorobiphenyl, 2,3,3',4,4',5'- (PCB 157)</t>
  </si>
  <si>
    <t>52663-72-6</t>
  </si>
  <si>
    <t>~Hexachlorobiphenyl, 2,3',4,4',5,5'- (PCB 167)</t>
  </si>
  <si>
    <t>39635-31-9</t>
  </si>
  <si>
    <t>~Heptachlorobiphenyl, 2,3,3',4,4',5,5'- (PCB 189)</t>
  </si>
  <si>
    <t>~Aroclor 1260</t>
  </si>
  <si>
    <t>~Aroclor 1254</t>
  </si>
  <si>
    <t>~Aroclor 1248</t>
  </si>
  <si>
    <t>~Aroclor 1242</t>
  </si>
  <si>
    <t>11141-16-5</t>
  </si>
  <si>
    <t>~Aroclor 1232</t>
  </si>
  <si>
    <t>~Aroclor 1221</t>
  </si>
  <si>
    <t>~Aroclor 1016</t>
  </si>
  <si>
    <t>Polychlorinated Biphenyls (PCBs)</t>
  </si>
  <si>
    <t>59536-65-1</t>
  </si>
  <si>
    <t>Polybrominated Biphenyls</t>
  </si>
  <si>
    <t>29232-93-7</t>
  </si>
  <si>
    <t>Pirimiphos, Methyl</t>
  </si>
  <si>
    <t>96-91-3</t>
  </si>
  <si>
    <t>Picramic Acid (2-Amino-4,6-dinitrophenol)</t>
  </si>
  <si>
    <t>1918-02-1</t>
  </si>
  <si>
    <t>85-44-9</t>
  </si>
  <si>
    <t>Phthalic Anhydride</t>
  </si>
  <si>
    <t>100-21-0</t>
  </si>
  <si>
    <t>Phthalic Acid, P-</t>
  </si>
  <si>
    <t>7723-14-0</t>
  </si>
  <si>
    <t>Phosphorus, White</t>
  </si>
  <si>
    <t>7664-38-2</t>
  </si>
  <si>
    <t>Phosphoric Acid</t>
  </si>
  <si>
    <t>7803-51-2</t>
  </si>
  <si>
    <t>Phosphine</t>
  </si>
  <si>
    <t>7601-54-9</t>
  </si>
  <si>
    <t>~Trisodium phosphate</t>
  </si>
  <si>
    <t>7778-53-2</t>
  </si>
  <si>
    <t>~Tripotassium phosphate</t>
  </si>
  <si>
    <t>7757-87-1</t>
  </si>
  <si>
    <t>~Trimagnesium phosphate</t>
  </si>
  <si>
    <t>7758-87-4</t>
  </si>
  <si>
    <t>~Tricalcium phosphate</t>
  </si>
  <si>
    <t>15136-87-5</t>
  </si>
  <si>
    <t>~Trialuminum sodium tetra decahydrogenoctaorthophosphate (dihydrate)</t>
  </si>
  <si>
    <t>7722-88-5</t>
  </si>
  <si>
    <t>~Tetrasodium pyrophosphate</t>
  </si>
  <si>
    <t>7320-34-5</t>
  </si>
  <si>
    <t>~Tetrapotassium phosphate</t>
  </si>
  <si>
    <t>7758-29-4</t>
  </si>
  <si>
    <t>~Sodium tripolyphosphate</t>
  </si>
  <si>
    <t>7785-84-4</t>
  </si>
  <si>
    <t>~Sodium trimetaphosphate</t>
  </si>
  <si>
    <t>68915-31-1</t>
  </si>
  <si>
    <t>~Sodium polyphosphate</t>
  </si>
  <si>
    <t>10124-56-8</t>
  </si>
  <si>
    <t>~Sodium hexametaphosphate</t>
  </si>
  <si>
    <t>10305-76-7</t>
  </si>
  <si>
    <t>~Sodium aluminum phosphate (tetrahydrate)</t>
  </si>
  <si>
    <t>10279-59-1</t>
  </si>
  <si>
    <t>~Sodium aluminum phosphate (anhydrous)</t>
  </si>
  <si>
    <t>7785-88-8</t>
  </si>
  <si>
    <t>~Sodium aluminum phosphate (acidic)</t>
  </si>
  <si>
    <t>7758-16-9</t>
  </si>
  <si>
    <t>~Sodium acid pyrophosphate</t>
  </si>
  <si>
    <t>13845-36-8</t>
  </si>
  <si>
    <t>~Potassium tripolyphosphate</t>
  </si>
  <si>
    <t>8017-16-1</t>
  </si>
  <si>
    <t>~Polyphosphoric acid</t>
  </si>
  <si>
    <t>7558-80-7</t>
  </si>
  <si>
    <t>~Monosodium phosphate</t>
  </si>
  <si>
    <t>7778-77-0</t>
  </si>
  <si>
    <t>~Monopotassium phosphate</t>
  </si>
  <si>
    <t>7757-86-0</t>
  </si>
  <si>
    <t>~Monomagnesium phosphate</t>
  </si>
  <si>
    <t>7758-23-8</t>
  </si>
  <si>
    <t>~Monocalcium phosphate</t>
  </si>
  <si>
    <t>7722-76-1</t>
  </si>
  <si>
    <t>~Monoammonium phosphate</t>
  </si>
  <si>
    <t>13530-50-2</t>
  </si>
  <si>
    <t>~Monoaluminum phosphate</t>
  </si>
  <si>
    <t>7558-79-4</t>
  </si>
  <si>
    <t>~Disodium phosphate</t>
  </si>
  <si>
    <t>7758-11-4</t>
  </si>
  <si>
    <t>~Dipotassium phosphate</t>
  </si>
  <si>
    <t>7782-75-4</t>
  </si>
  <si>
    <t>~Dimagnesium phosphate</t>
  </si>
  <si>
    <t>7757-93-9</t>
  </si>
  <si>
    <t>~Dicalcium phosphate</t>
  </si>
  <si>
    <t>7783-28-0</t>
  </si>
  <si>
    <t>~Diammonium phosphate</t>
  </si>
  <si>
    <t>7790-76-3</t>
  </si>
  <si>
    <t>~Calcium pyrophosphate</t>
  </si>
  <si>
    <t>68333-79-9</t>
  </si>
  <si>
    <t>~Ammonium polyphosphate</t>
  </si>
  <si>
    <t>13776-88-0</t>
  </si>
  <si>
    <t>~Aluminum metaphosphate</t>
  </si>
  <si>
    <t>Phosphates, Inorganic</t>
  </si>
  <si>
    <t>732-11-6</t>
  </si>
  <si>
    <t>Phosmet</t>
  </si>
  <si>
    <t>YAWS</t>
  </si>
  <si>
    <t>75-44-5</t>
  </si>
  <si>
    <t>Phosgene</t>
  </si>
  <si>
    <t>90-43-7</t>
  </si>
  <si>
    <t>Phenylphenol, 2-</t>
  </si>
  <si>
    <t>106-50-3</t>
  </si>
  <si>
    <t>Phenylenediamine, p-</t>
  </si>
  <si>
    <t>95-54-5</t>
  </si>
  <si>
    <t>Phenylenediamine, o-</t>
  </si>
  <si>
    <t>108-45-2</t>
  </si>
  <si>
    <t>Phenylenediamine, m-</t>
  </si>
  <si>
    <t>92-84-2</t>
  </si>
  <si>
    <t>Phenothiazine</t>
  </si>
  <si>
    <t>13684-63-4</t>
  </si>
  <si>
    <t>Phenmedipham</t>
  </si>
  <si>
    <t>62-44-2</t>
  </si>
  <si>
    <t>Phenacetin</t>
  </si>
  <si>
    <t>52645-53-1</t>
  </si>
  <si>
    <t>Permethrin</t>
  </si>
  <si>
    <t>7601-89-0</t>
  </si>
  <si>
    <t>~Sodium Perchlorate</t>
  </si>
  <si>
    <t>7778-74-7</t>
  </si>
  <si>
    <t>~Potassium Perchlorate</t>
  </si>
  <si>
    <t>14797-73-0</t>
  </si>
  <si>
    <t>~Perchlorate and Perchlorate Salts</t>
  </si>
  <si>
    <t>7791-03-9</t>
  </si>
  <si>
    <t>~Lithium Perchlorate</t>
  </si>
  <si>
    <t>7790-98-9</t>
  </si>
  <si>
    <t>~Ammonium Perchlorate</t>
  </si>
  <si>
    <t>Perchlorates</t>
  </si>
  <si>
    <t>109-66-0</t>
  </si>
  <si>
    <t>Pentane, n-</t>
  </si>
  <si>
    <t>78-11-5</t>
  </si>
  <si>
    <t>Pentaerythritol tetranitrate (PETN)</t>
  </si>
  <si>
    <t>82-68-8</t>
  </si>
  <si>
    <t>Pentachloronitrobenzene</t>
  </si>
  <si>
    <t>76-01-7</t>
  </si>
  <si>
    <t>Pentachloroethane</t>
  </si>
  <si>
    <t>60348-60-9</t>
  </si>
  <si>
    <t>Pentabromodiphenyl ether, 2,2',4,4',5- (BDE-99)</t>
  </si>
  <si>
    <t>32534-81-9</t>
  </si>
  <si>
    <t>Pentabromodiphenyl Ether</t>
  </si>
  <si>
    <t>40487-42-1</t>
  </si>
  <si>
    <t>Pendimethalin</t>
  </si>
  <si>
    <t>1114-71-2</t>
  </si>
  <si>
    <t>Pebulate</t>
  </si>
  <si>
    <t>1910-42-5</t>
  </si>
  <si>
    <t>Paraquat Dichloride</t>
  </si>
  <si>
    <t>76738-62-0</t>
  </si>
  <si>
    <t>Paclobutrazol</t>
  </si>
  <si>
    <t>Oxamyl</t>
  </si>
  <si>
    <t>19666-30-9</t>
  </si>
  <si>
    <t>Oxadiazon</t>
  </si>
  <si>
    <t>19044-88-3</t>
  </si>
  <si>
    <t>Oryzalin</t>
  </si>
  <si>
    <t>Octyl Phthalate, di-N-</t>
  </si>
  <si>
    <t>152-16-9</t>
  </si>
  <si>
    <t>Octamethylpyrophosphoramide</t>
  </si>
  <si>
    <t>Octahydro-1,3,5,7-tetranitro-1,3,5,7-tetra (HMX)</t>
  </si>
  <si>
    <t>32536-52-0</t>
  </si>
  <si>
    <t>Octabromodiphenyl Ether</t>
  </si>
  <si>
    <t>85509-19-9</t>
  </si>
  <si>
    <t>Nustar</t>
  </si>
  <si>
    <t>27314-13-2</t>
  </si>
  <si>
    <t>Norflurazon</t>
  </si>
  <si>
    <t>111-84-2</t>
  </si>
  <si>
    <t>Nonane, n-</t>
  </si>
  <si>
    <t>Nitrotoluene, p-</t>
  </si>
  <si>
    <t>Nitrotoluene, o-</t>
  </si>
  <si>
    <t>Nitrotoluene, m-</t>
  </si>
  <si>
    <t>930-55-2</t>
  </si>
  <si>
    <t>Nitrosopyrrolidine, N-</t>
  </si>
  <si>
    <t>100-75-4</t>
  </si>
  <si>
    <t>Nitrosopiperidine [N-]</t>
  </si>
  <si>
    <t>59-89-2</t>
  </si>
  <si>
    <t>Nitrosomorpholine [N-]</t>
  </si>
  <si>
    <t>10595-95-6</t>
  </si>
  <si>
    <t>Nitrosomethylethylamine, N-</t>
  </si>
  <si>
    <t>Nitrosodiphenylamine, N-</t>
  </si>
  <si>
    <t>Nitrosodimethylamine, N-</t>
  </si>
  <si>
    <t>55-18-5</t>
  </si>
  <si>
    <t>Nitrosodiethylamine, N-</t>
  </si>
  <si>
    <t>1116-54-7</t>
  </si>
  <si>
    <t>Nitrosodiethanolamine, N-</t>
  </si>
  <si>
    <t>Nitroso-di-N-propylamine, N-</t>
  </si>
  <si>
    <t>924-16-3</t>
  </si>
  <si>
    <t>Nitroso-di-N-butylamine, N-</t>
  </si>
  <si>
    <t>684-93-5</t>
  </si>
  <si>
    <t>Nitroso-N-methylurea, N-</t>
  </si>
  <si>
    <t>759-73-9</t>
  </si>
  <si>
    <t>Nitroso-N-ethylurea, N-</t>
  </si>
  <si>
    <t>79-46-9</t>
  </si>
  <si>
    <t>Nitropropane, 2-</t>
  </si>
  <si>
    <t>75-52-5</t>
  </si>
  <si>
    <t>Nitromethane</t>
  </si>
  <si>
    <t>556-88-7</t>
  </si>
  <si>
    <t>Nitroguanidine</t>
  </si>
  <si>
    <t>55-63-0</t>
  </si>
  <si>
    <t>Nitroglycerin</t>
  </si>
  <si>
    <t>59-87-0</t>
  </si>
  <si>
    <t>Nitrofurazone</t>
  </si>
  <si>
    <t>67-20-9</t>
  </si>
  <si>
    <t>Nitrofurantoin</t>
  </si>
  <si>
    <t>9004-70-0</t>
  </si>
  <si>
    <t>Nitrocellulose</t>
  </si>
  <si>
    <t>Nitroaniline, 4-</t>
  </si>
  <si>
    <t>Nitroaniline, 2-</t>
  </si>
  <si>
    <t>Nitrate + Nitrite (as N)</t>
  </si>
  <si>
    <t>12035-72-2</t>
  </si>
  <si>
    <t>Nickel Subsulfide</t>
  </si>
  <si>
    <t>Nickel Soluble Salts</t>
  </si>
  <si>
    <t>Nickel Refinery Dust</t>
  </si>
  <si>
    <t>1313-99-1</t>
  </si>
  <si>
    <t>Nickel Oxide</t>
  </si>
  <si>
    <t>13463-39-3</t>
  </si>
  <si>
    <t>Nickel Carbonyl</t>
  </si>
  <si>
    <t>15299-99-7</t>
  </si>
  <si>
    <t>Napropamide</t>
  </si>
  <si>
    <t>91-59-8</t>
  </si>
  <si>
    <t>Naphthylamine, 2-</t>
  </si>
  <si>
    <t>64724-95-6</t>
  </si>
  <si>
    <t>Naphtha, High Flash Aromatic (HFAN)</t>
  </si>
  <si>
    <t>300-76-5</t>
  </si>
  <si>
    <t>Naled</t>
  </si>
  <si>
    <t>74-31-7</t>
  </si>
  <si>
    <t>N,N'-Diphenyl-1,4-benzenediamine</t>
  </si>
  <si>
    <t>100-61-8</t>
  </si>
  <si>
    <t>Monomethylaniline</t>
  </si>
  <si>
    <t>Monochloramine</t>
  </si>
  <si>
    <t>7439-98-7</t>
  </si>
  <si>
    <t>Molybdenum</t>
  </si>
  <si>
    <t>2212-67-1</t>
  </si>
  <si>
    <t>Molinate</t>
  </si>
  <si>
    <t>2385-85-5</t>
  </si>
  <si>
    <t>Mirex</t>
  </si>
  <si>
    <t>8012-95-1</t>
  </si>
  <si>
    <t>Mineral oils</t>
  </si>
  <si>
    <t>21087-64-9</t>
  </si>
  <si>
    <t>Metribuzin</t>
  </si>
  <si>
    <t>51218-45-2</t>
  </si>
  <si>
    <t>Metolachlor</t>
  </si>
  <si>
    <t>98-83-9</t>
  </si>
  <si>
    <t>Methylstyrene, Alpha-</t>
  </si>
  <si>
    <t>101-68-8</t>
  </si>
  <si>
    <t>Methylenediphenyl Diisocyanate</t>
  </si>
  <si>
    <t>101-77-9</t>
  </si>
  <si>
    <t>Methylenebisbenzenamine, 4,4'-</t>
  </si>
  <si>
    <t>101-61-1</t>
  </si>
  <si>
    <t>Methylene-bis(N,N-dimethyl) Aniline, 4,4'-</t>
  </si>
  <si>
    <t>101-14-4</t>
  </si>
  <si>
    <t>Methylene-bis(2-chloroaniline), 4,4'-</t>
  </si>
  <si>
    <t>Methylene Chloride</t>
  </si>
  <si>
    <t>56-49-5</t>
  </si>
  <si>
    <t>Methylcholanthrene, 3-</t>
  </si>
  <si>
    <t>615-50-9</t>
  </si>
  <si>
    <t>Methylbenzene-1,4-diamine sulfate, 2-</t>
  </si>
  <si>
    <t>74612-12-7</t>
  </si>
  <si>
    <t>Methylbenzene,1-4-diamine monohydrochloride, 2-</t>
  </si>
  <si>
    <t>124-58-3</t>
  </si>
  <si>
    <t>Methylarsonic acid</t>
  </si>
  <si>
    <t>636-21-5</t>
  </si>
  <si>
    <t>Methylaniline Hydrochloride, 2-</t>
  </si>
  <si>
    <t>70-25-7</t>
  </si>
  <si>
    <t>Methyl-N-nitro-N-nitrosoguanidine, N-</t>
  </si>
  <si>
    <t>99-55-8</t>
  </si>
  <si>
    <t>Methyl-5-Nitroaniline, 2-</t>
  </si>
  <si>
    <t>615-45-2</t>
  </si>
  <si>
    <t>Methyl-1,4-benzenediamine dihydrochloride, 2-</t>
  </si>
  <si>
    <t>Methyl tert-Butyl Ether (MTBE)</t>
  </si>
  <si>
    <t>LANGE</t>
  </si>
  <si>
    <t>66-27-3</t>
  </si>
  <si>
    <t>Methyl methanesulfonate</t>
  </si>
  <si>
    <t>25013-15-4</t>
  </si>
  <si>
    <t>Methyl Styrene (Mixed Isomers)</t>
  </si>
  <si>
    <t>993-13-5</t>
  </si>
  <si>
    <t>Methyl Phosphonic Acid</t>
  </si>
  <si>
    <t>Methyl Parathion</t>
  </si>
  <si>
    <t>80-62-6</t>
  </si>
  <si>
    <t>Methyl Methacrylate</t>
  </si>
  <si>
    <t>624-83-9</t>
  </si>
  <si>
    <t>Methyl Isocyanate</t>
  </si>
  <si>
    <t>Methyl Isobutyl Ketone (4-methyl-2-pentanone)</t>
  </si>
  <si>
    <t>60-34-4</t>
  </si>
  <si>
    <t>Methyl Hydrazine</t>
  </si>
  <si>
    <t>Methyl Ethyl Ketone (2-Butanone)</t>
  </si>
  <si>
    <t>96-33-3</t>
  </si>
  <si>
    <t>Methyl Acrylate</t>
  </si>
  <si>
    <t>79-20-9</t>
  </si>
  <si>
    <t>Methyl Acetate</t>
  </si>
  <si>
    <t>109-86-4</t>
  </si>
  <si>
    <t>Methoxyethanol, 2-</t>
  </si>
  <si>
    <t>110-49-6</t>
  </si>
  <si>
    <t>Methoxyethanol Acetate, 2-</t>
  </si>
  <si>
    <t>99-59-2</t>
  </si>
  <si>
    <t>Methoxy-5-nitroaniline, 2-</t>
  </si>
  <si>
    <t>16752-77-5</t>
  </si>
  <si>
    <t>Methomyl</t>
  </si>
  <si>
    <t>950-37-8</t>
  </si>
  <si>
    <t>Methidathion</t>
  </si>
  <si>
    <t>10265-92-6</t>
  </si>
  <si>
    <t>Methamidophos</t>
  </si>
  <si>
    <t>126-98-7</t>
  </si>
  <si>
    <t>Methacrylonitrile</t>
  </si>
  <si>
    <t>57837-19-1</t>
  </si>
  <si>
    <t>Metalaxyl</t>
  </si>
  <si>
    <t>78-48-8</t>
  </si>
  <si>
    <t>Merphos Oxide</t>
  </si>
  <si>
    <t>150-50-5</t>
  </si>
  <si>
    <t>Merphos</t>
  </si>
  <si>
    <t>62-38-4</t>
  </si>
  <si>
    <t>~Phenylmercuric Acetate</t>
  </si>
  <si>
    <t>~Methyl Mercury</t>
  </si>
  <si>
    <t>7439-97-6</t>
  </si>
  <si>
    <t>~Mercury (elemental)</t>
  </si>
  <si>
    <t>~Mercuric Chloride (and other Mercury salts)</t>
  </si>
  <si>
    <t>Mercury Compounds</t>
  </si>
  <si>
    <t>24307-26-4</t>
  </si>
  <si>
    <t>Mepiquat Chloride</t>
  </si>
  <si>
    <t>950-10-7</t>
  </si>
  <si>
    <t>Mephosfolan</t>
  </si>
  <si>
    <t>Manganese (Non-diet)</t>
  </si>
  <si>
    <t>Manganese (Diet)</t>
  </si>
  <si>
    <t>12427-38-2</t>
  </si>
  <si>
    <t>Maneb</t>
  </si>
  <si>
    <t>8018-01-7</t>
  </si>
  <si>
    <t>Mancozeb</t>
  </si>
  <si>
    <t>109-77-3</t>
  </si>
  <si>
    <t>Malononitrile</t>
  </si>
  <si>
    <t>123-33-1</t>
  </si>
  <si>
    <t>Maleic Hydrazide</t>
  </si>
  <si>
    <t>108-31-6</t>
  </si>
  <si>
    <t>Maleic Anhydride</t>
  </si>
  <si>
    <t>93-65-2</t>
  </si>
  <si>
    <t>MCPP</t>
  </si>
  <si>
    <t>94-81-5</t>
  </si>
  <si>
    <t>MCPB</t>
  </si>
  <si>
    <t>94-74-6</t>
  </si>
  <si>
    <t>MCPA</t>
  </si>
  <si>
    <t>83055-99-6</t>
  </si>
  <si>
    <t>Londax</t>
  </si>
  <si>
    <t>7439-93-2</t>
  </si>
  <si>
    <t>Lithium</t>
  </si>
  <si>
    <t>330-55-2</t>
  </si>
  <si>
    <t>Linuron</t>
  </si>
  <si>
    <t>78-00-2</t>
  </si>
  <si>
    <t>~Tetraethyl Lead</t>
  </si>
  <si>
    <t>1335-32-6</t>
  </si>
  <si>
    <t>~Lead subacetate</t>
  </si>
  <si>
    <t>~Lead and Compounds</t>
  </si>
  <si>
    <t>301-04-2</t>
  </si>
  <si>
    <t>~Lead acetate</t>
  </si>
  <si>
    <t>Lead Compounds</t>
  </si>
  <si>
    <t>77501-63-4</t>
  </si>
  <si>
    <t>Lactofen</t>
  </si>
  <si>
    <t>Kerb</t>
  </si>
  <si>
    <t>JP-7</t>
  </si>
  <si>
    <t>82558-50-7</t>
  </si>
  <si>
    <t>Isoxaben</t>
  </si>
  <si>
    <t>1832-54-8</t>
  </si>
  <si>
    <t>Isopropyl Methyl Phosphonic Acid</t>
  </si>
  <si>
    <t>67-63-0</t>
  </si>
  <si>
    <t>Isopropanol</t>
  </si>
  <si>
    <t>33820-53-0</t>
  </si>
  <si>
    <t>Isopropalin</t>
  </si>
  <si>
    <t>Isobutyl Alcohol</t>
  </si>
  <si>
    <t>36734-19-7</t>
  </si>
  <si>
    <t>Iprodione</t>
  </si>
  <si>
    <t>7553-56-2</t>
  </si>
  <si>
    <t>Iodine</t>
  </si>
  <si>
    <t>81335-37-7</t>
  </si>
  <si>
    <t>Imazaquin</t>
  </si>
  <si>
    <t>35554-44-0</t>
  </si>
  <si>
    <t>Imazalil</t>
  </si>
  <si>
    <t>123-31-9</t>
  </si>
  <si>
    <t>Hydroquinone</t>
  </si>
  <si>
    <t>7783-06-4</t>
  </si>
  <si>
    <t>Hydrogen Sulfide</t>
  </si>
  <si>
    <t>7664-39-3</t>
  </si>
  <si>
    <t>Hydrogen Fluoride</t>
  </si>
  <si>
    <t>7647-01-0</t>
  </si>
  <si>
    <t>Hydrogen Chloride</t>
  </si>
  <si>
    <t>10034-93-2</t>
  </si>
  <si>
    <t>Hydrazine Sulfate</t>
  </si>
  <si>
    <t>302-01-2</t>
  </si>
  <si>
    <t>Hydrazine</t>
  </si>
  <si>
    <t>51235-04-2</t>
  </si>
  <si>
    <t>Hexazinone</t>
  </si>
  <si>
    <t>Hexanone, 2-</t>
  </si>
  <si>
    <t>124-04-9</t>
  </si>
  <si>
    <t>Hexanedioic Acid</t>
  </si>
  <si>
    <t>110-54-3</t>
  </si>
  <si>
    <t>Hexane, N-</t>
  </si>
  <si>
    <t>680-31-9</t>
  </si>
  <si>
    <t>Hexamethylphosphoramide</t>
  </si>
  <si>
    <t>822-06-0</t>
  </si>
  <si>
    <t>Hexamethylene Diisocyanate, 1,6-</t>
  </si>
  <si>
    <t>Hexahydro-1,3,5-trinitro-1,3,5-triazine (RDX)</t>
  </si>
  <si>
    <t>70-30-4</t>
  </si>
  <si>
    <t>Hexachlorophene</t>
  </si>
  <si>
    <t>608-73-1</t>
  </si>
  <si>
    <t>Hexachlorocyclohexane, Technical</t>
  </si>
  <si>
    <t>Hexachlorocyclohexane, Gamma- (Lindane)</t>
  </si>
  <si>
    <t>Hexachlorocyclohexane, Beta-</t>
  </si>
  <si>
    <t>Hexachlorocyclohexane, Alpha-</t>
  </si>
  <si>
    <t>68631-49-2</t>
  </si>
  <si>
    <t>Hexabromodiphenyl ether, 2,2',4,4',5,5'- (BDE-153)</t>
  </si>
  <si>
    <t>87-82-1</t>
  </si>
  <si>
    <t>Hexabromobenzene</t>
  </si>
  <si>
    <t>Heptachlor Epoxide</t>
  </si>
  <si>
    <t>79277-27-3</t>
  </si>
  <si>
    <t>Harmony</t>
  </si>
  <si>
    <t>69806-40-2</t>
  </si>
  <si>
    <t>Haloxyfop, Methyl</t>
  </si>
  <si>
    <t>86-50-0</t>
  </si>
  <si>
    <t>Guthion</t>
  </si>
  <si>
    <t>42874-03-3</t>
  </si>
  <si>
    <t>Goal</t>
  </si>
  <si>
    <t>765-34-4</t>
  </si>
  <si>
    <t>Glycidyl</t>
  </si>
  <si>
    <t>111-30-8</t>
  </si>
  <si>
    <t>Glutaraldehyde</t>
  </si>
  <si>
    <t>77182-82-2</t>
  </si>
  <si>
    <t>Glufosinate, Ammonium</t>
  </si>
  <si>
    <t>60568-05-0</t>
  </si>
  <si>
    <t>Furmecyclox</t>
  </si>
  <si>
    <t>531-82-8</t>
  </si>
  <si>
    <t>Furium</t>
  </si>
  <si>
    <t>98-01-1</t>
  </si>
  <si>
    <t>Furfural</t>
  </si>
  <si>
    <t>67-45-8</t>
  </si>
  <si>
    <t>Furazolidone</t>
  </si>
  <si>
    <t>~Tetrahydrofuran</t>
  </si>
  <si>
    <t>110-00-9</t>
  </si>
  <si>
    <t>~Furan</t>
  </si>
  <si>
    <t>~Dibenzofuran</t>
  </si>
  <si>
    <t>Furans</t>
  </si>
  <si>
    <t>39148-24-8</t>
  </si>
  <si>
    <t>Fosetyl-AL</t>
  </si>
  <si>
    <t>64-18-6</t>
  </si>
  <si>
    <t>Formic Acid</t>
  </si>
  <si>
    <t>944-22-9</t>
  </si>
  <si>
    <t>Fonofos</t>
  </si>
  <si>
    <t>72178-02-0</t>
  </si>
  <si>
    <t>Fomesafen</t>
  </si>
  <si>
    <t>133-07-3</t>
  </si>
  <si>
    <t>Folpet</t>
  </si>
  <si>
    <t>69409-94-5</t>
  </si>
  <si>
    <t>Fluvalinate</t>
  </si>
  <si>
    <t>66332-96-5</t>
  </si>
  <si>
    <t>Flutolanil</t>
  </si>
  <si>
    <t>56425-91-3</t>
  </si>
  <si>
    <t>Flurprimidol</t>
  </si>
  <si>
    <t>59756-60-4</t>
  </si>
  <si>
    <t>Fluridone</t>
  </si>
  <si>
    <t>7782-41-4</t>
  </si>
  <si>
    <t>Fluorine (Soluble Fluoride)</t>
  </si>
  <si>
    <t>16984-48-8</t>
  </si>
  <si>
    <t>2164-17-2</t>
  </si>
  <si>
    <t>Fluometuron</t>
  </si>
  <si>
    <t>39515-41-8</t>
  </si>
  <si>
    <t>Fenpropathrin</t>
  </si>
  <si>
    <t>22224-92-6</t>
  </si>
  <si>
    <t>Fenamiphos</t>
  </si>
  <si>
    <t>101200-48-0</t>
  </si>
  <si>
    <t>Express</t>
  </si>
  <si>
    <t>84-72-0</t>
  </si>
  <si>
    <t>Ethylphthalyl Ethyl Glycolate</t>
  </si>
  <si>
    <t>151-56-4</t>
  </si>
  <si>
    <t>Ethyleneimine</t>
  </si>
  <si>
    <t>96-45-7</t>
  </si>
  <si>
    <t>Ethylene Thiourea</t>
  </si>
  <si>
    <t>75-21-8</t>
  </si>
  <si>
    <t>Ethylene Oxide</t>
  </si>
  <si>
    <t>111-76-2</t>
  </si>
  <si>
    <t>Ethylene Glycol Monobutyl Ether</t>
  </si>
  <si>
    <t>107-21-1</t>
  </si>
  <si>
    <t>Ethylene Glycol</t>
  </si>
  <si>
    <t>107-15-3</t>
  </si>
  <si>
    <t>Ethylene Diamine</t>
  </si>
  <si>
    <t>109-78-4</t>
  </si>
  <si>
    <t>Ethylene Cyanohydrin</t>
  </si>
  <si>
    <t>2104-64-5</t>
  </si>
  <si>
    <t>Ethyl-p-nitrophenyl Phosphonate</t>
  </si>
  <si>
    <t>97-63-2</t>
  </si>
  <si>
    <t>Ethyl Methacrylate</t>
  </si>
  <si>
    <t>60-29-7</t>
  </si>
  <si>
    <t>Ethyl Ether</t>
  </si>
  <si>
    <t>Ethyl Chloride</t>
  </si>
  <si>
    <t>140-88-5</t>
  </si>
  <si>
    <t>Ethyl Acrylate</t>
  </si>
  <si>
    <t>141-78-6</t>
  </si>
  <si>
    <t>Ethyl Acetate</t>
  </si>
  <si>
    <t>110-80-5</t>
  </si>
  <si>
    <t>Ethoxyethanol, 2-</t>
  </si>
  <si>
    <t>111-15-9</t>
  </si>
  <si>
    <t>Ethoxyethanol Acetate, 2-</t>
  </si>
  <si>
    <t>563-12-2</t>
  </si>
  <si>
    <t>Ethion</t>
  </si>
  <si>
    <t>16672-87-0</t>
  </si>
  <si>
    <t>Ethephon</t>
  </si>
  <si>
    <t>106-88-7</t>
  </si>
  <si>
    <t>Epoxybutane, 1,2-</t>
  </si>
  <si>
    <t>106-89-8</t>
  </si>
  <si>
    <t>Epichlorohydrin</t>
  </si>
  <si>
    <t>115-29-7</t>
  </si>
  <si>
    <t>Endosulfan</t>
  </si>
  <si>
    <t>759-94-4</t>
  </si>
  <si>
    <t>EPTC</t>
  </si>
  <si>
    <t>2439-10-3</t>
  </si>
  <si>
    <t>Dodine</t>
  </si>
  <si>
    <t>330-54-1</t>
  </si>
  <si>
    <t>Diuron</t>
  </si>
  <si>
    <t>505-29-3</t>
  </si>
  <si>
    <t>Dithiane, 1,4-</t>
  </si>
  <si>
    <t>16071-86-6</t>
  </si>
  <si>
    <t>Direct Brown 95</t>
  </si>
  <si>
    <t>2602-46-2</t>
  </si>
  <si>
    <t>Direct Blue 6</t>
  </si>
  <si>
    <t>1937-37-7</t>
  </si>
  <si>
    <t>Direct Black 38</t>
  </si>
  <si>
    <t>122-66-7</t>
  </si>
  <si>
    <t>Diphenylhydrazine, 1,2-</t>
  </si>
  <si>
    <t>122-39-4</t>
  </si>
  <si>
    <t>Diphenylamine</t>
  </si>
  <si>
    <t>127-63-9</t>
  </si>
  <si>
    <t>Diphenyl Sulfone</t>
  </si>
  <si>
    <t>957-51-7</t>
  </si>
  <si>
    <t>Diphenamid</t>
  </si>
  <si>
    <t>~TCDD, 2,3,7,8-</t>
  </si>
  <si>
    <t>~Hexachlorodibenzo-p-dioxin, Mixture</t>
  </si>
  <si>
    <t>Dioxins</t>
  </si>
  <si>
    <t>123-91-1</t>
  </si>
  <si>
    <t>Dioxane, 1,4-</t>
  </si>
  <si>
    <t>Dinoseb</t>
  </si>
  <si>
    <t>Dinitrotoluene, 4-Amino-2,6-</t>
  </si>
  <si>
    <t>Dinitrotoluene, 2-Amino-4,6-</t>
  </si>
  <si>
    <t>Dinitrotoluene, 2,6-</t>
  </si>
  <si>
    <t>Dinitrotoluene, 2,4-</t>
  </si>
  <si>
    <t>25321-14-6</t>
  </si>
  <si>
    <t>Dinitrotoluene Mixture, 2,4/2,6-</t>
  </si>
  <si>
    <t>Dinitrophenol, 2,4-</t>
  </si>
  <si>
    <t>100-25-4</t>
  </si>
  <si>
    <t>Dinitrobenzene, 1,4-</t>
  </si>
  <si>
    <t>Dinitrobenzene, 1,3-</t>
  </si>
  <si>
    <t>528-29-0</t>
  </si>
  <si>
    <t>Dinitrobenzene, 1,2-</t>
  </si>
  <si>
    <t>131-89-5</t>
  </si>
  <si>
    <t>Dinitro-o-cyclohexyl Phenol, 4,6-</t>
  </si>
  <si>
    <t>Dinitro-o-cresol, 4,6-</t>
  </si>
  <si>
    <t>513-37-1</t>
  </si>
  <si>
    <t>Dimethylvinylchloride</t>
  </si>
  <si>
    <t>120-61-6</t>
  </si>
  <si>
    <t>Dimethylterephthalate</t>
  </si>
  <si>
    <t>Dimethylphenol, 3,4-</t>
  </si>
  <si>
    <t>Dimethylphenol, 2,6-</t>
  </si>
  <si>
    <t>Dimethylphenol, 2,4-</t>
  </si>
  <si>
    <t>540-73-8</t>
  </si>
  <si>
    <t>Dimethylhydrazine, 1,2-</t>
  </si>
  <si>
    <t>57-14-7</t>
  </si>
  <si>
    <t>Dimethylhydrazine, 1,1-</t>
  </si>
  <si>
    <t>68-12-2</t>
  </si>
  <si>
    <t>Dimethylformamide</t>
  </si>
  <si>
    <t>119-93-7</t>
  </si>
  <si>
    <t>Dimethylbenzidine, 3,3'-</t>
  </si>
  <si>
    <t>121-69-7</t>
  </si>
  <si>
    <t>Dimethylaniline, N,N-</t>
  </si>
  <si>
    <t>95-68-1</t>
  </si>
  <si>
    <t>Dimethylaniline, 2,4-</t>
  </si>
  <si>
    <t>21436-96-4</t>
  </si>
  <si>
    <t>Dimethylaniline HCl, 2,4-</t>
  </si>
  <si>
    <t>60-11-7</t>
  </si>
  <si>
    <t>Dimethylamino azobenzene [p-]</t>
  </si>
  <si>
    <t>756-79-6</t>
  </si>
  <si>
    <t>Dimethyl methylphosphonate</t>
  </si>
  <si>
    <t>119-90-4</t>
  </si>
  <si>
    <t>Dimethoxybenzidine, 3,3'-</t>
  </si>
  <si>
    <t>55290-64-7</t>
  </si>
  <si>
    <t>Dimethipin</t>
  </si>
  <si>
    <t>1445-75-6</t>
  </si>
  <si>
    <t>Diisopropyl Methylphosphonate</t>
  </si>
  <si>
    <t>108-20-3</t>
  </si>
  <si>
    <t>Diisopropyl Ether</t>
  </si>
  <si>
    <t>94-58-6</t>
  </si>
  <si>
    <t>Dihydrosafrole</t>
  </si>
  <si>
    <t>75-37-6</t>
  </si>
  <si>
    <t>Difluoroethane, 1,1-</t>
  </si>
  <si>
    <t>35367-38-5</t>
  </si>
  <si>
    <t>Diflubenzuron</t>
  </si>
  <si>
    <t>43222-48-6</t>
  </si>
  <si>
    <t>Difenzoquat</t>
  </si>
  <si>
    <t>56-53-1</t>
  </si>
  <si>
    <t>Diethylstilbestrol</t>
  </si>
  <si>
    <t>617-84-5</t>
  </si>
  <si>
    <t>Diethylformamide</t>
  </si>
  <si>
    <t>111-90-0</t>
  </si>
  <si>
    <t>Diethylene Glycol Monoethyl Ether</t>
  </si>
  <si>
    <t>112-34-5</t>
  </si>
  <si>
    <t>Diethylene Glycol Monobutyl Ether</t>
  </si>
  <si>
    <t>Diethyl Phthalate</t>
  </si>
  <si>
    <t>111-42-2</t>
  </si>
  <si>
    <t>Diethanolamine</t>
  </si>
  <si>
    <t>Diesel Engine Exhaust</t>
  </si>
  <si>
    <t>77-73-6</t>
  </si>
  <si>
    <t>Dicyclopentadiene</t>
  </si>
  <si>
    <t>62-73-7</t>
  </si>
  <si>
    <t>Dichlorvos</t>
  </si>
  <si>
    <t>542-75-6</t>
  </si>
  <si>
    <t>Dichloropropene, 1,3-</t>
  </si>
  <si>
    <t>616-23-9</t>
  </si>
  <si>
    <t>Dichloropropanol, 2,3-</t>
  </si>
  <si>
    <t>Dichloropropane, 1,3-</t>
  </si>
  <si>
    <t>Dichloropropane, 1,2-</t>
  </si>
  <si>
    <t>94-82-6</t>
  </si>
  <si>
    <t>Dichlorophenoxy)butyric Acid, 4-(2,4-</t>
  </si>
  <si>
    <t>Dichlorophenoxy Acetic Acid, 2,4-</t>
  </si>
  <si>
    <t>Dichlorophenol, 2,4-</t>
  </si>
  <si>
    <t>Dichloroethylene, 1,2-trans-</t>
  </si>
  <si>
    <t>Dichloroethylene, 1,2-cis-</t>
  </si>
  <si>
    <t>540-59-0</t>
  </si>
  <si>
    <t>Dichloroethylene, 1,2- (Mixed Isomers)</t>
  </si>
  <si>
    <t>Dichloroethylene, 1,1-</t>
  </si>
  <si>
    <t>Dichloroethane, 1,2-</t>
  </si>
  <si>
    <t>Dichloroethane, 1,1-</t>
  </si>
  <si>
    <t>90-98-2</t>
  </si>
  <si>
    <t>Dichlorobenzophenone, 4,4'-</t>
  </si>
  <si>
    <t>Dichlorobenzidine, 3,3'-</t>
  </si>
  <si>
    <t>Dichlorobenzene, 1,4-</t>
  </si>
  <si>
    <t>Dichlorobenzene, 1,2-</t>
  </si>
  <si>
    <t>79-43-6</t>
  </si>
  <si>
    <t>Dichloroacetic Acid</t>
  </si>
  <si>
    <t>Dichloro-2-butene, trans-1,4-</t>
  </si>
  <si>
    <t>1476-11-5</t>
  </si>
  <si>
    <t>Dichloro-2-butene, cis-1,4-</t>
  </si>
  <si>
    <t>764-41-0</t>
  </si>
  <si>
    <t>Dichloro-2-butene, 1,4-</t>
  </si>
  <si>
    <t>1918-00-9</t>
  </si>
  <si>
    <t>Dicamba</t>
  </si>
  <si>
    <t>Dibutyltin Compounds</t>
  </si>
  <si>
    <t>Dibutyl Phthalate</t>
  </si>
  <si>
    <t>Dibromomethane (Methylene Bromide)</t>
  </si>
  <si>
    <t>Dibromoethane, 1,2-</t>
  </si>
  <si>
    <t>106-37-6</t>
  </si>
  <si>
    <t>Dibromobenzene, 1,4-</t>
  </si>
  <si>
    <t>Dibromo-3-chloropropane, 1,2-</t>
  </si>
  <si>
    <t>333-41-5</t>
  </si>
  <si>
    <t>Diazinon</t>
  </si>
  <si>
    <t>Di(2-ethylhexyl)adipate</t>
  </si>
  <si>
    <t>8065-48-3</t>
  </si>
  <si>
    <t>Demeton</t>
  </si>
  <si>
    <t>1163-19-5</t>
  </si>
  <si>
    <t>Decabromodiphenyl ether, 2,2',3,3',4,4',5,5',6,6'- (BDE-209)</t>
  </si>
  <si>
    <t>Dalapon</t>
  </si>
  <si>
    <t>1861-32-1</t>
  </si>
  <si>
    <t>Dacthal</t>
  </si>
  <si>
    <t>DDT</t>
  </si>
  <si>
    <t>DDE, p,p'-</t>
  </si>
  <si>
    <t>DDD</t>
  </si>
  <si>
    <t>66215-27-8</t>
  </si>
  <si>
    <t>Cyromazine</t>
  </si>
  <si>
    <t>52315-07-8</t>
  </si>
  <si>
    <t>Cypermethrin</t>
  </si>
  <si>
    <t>68085-85-8</t>
  </si>
  <si>
    <t>Cyhalothrin/karate</t>
  </si>
  <si>
    <t>108-91-8</t>
  </si>
  <si>
    <t>Cyclohexylamine</t>
  </si>
  <si>
    <t>110-83-8</t>
  </si>
  <si>
    <t>Cyclohexene</t>
  </si>
  <si>
    <t>108-94-1</t>
  </si>
  <si>
    <t>Cyclohexanone</t>
  </si>
  <si>
    <t>87-84-3</t>
  </si>
  <si>
    <t>Cyclohexane, 1,2,3,4,5-pentabromo-6-chloro-</t>
  </si>
  <si>
    <t>110-82-7</t>
  </si>
  <si>
    <t>Cyclohexane</t>
  </si>
  <si>
    <t>557-21-1</t>
  </si>
  <si>
    <t>~Zinc Cyanide</t>
  </si>
  <si>
    <t>463-56-9</t>
  </si>
  <si>
    <t>~Thiocyanate</t>
  </si>
  <si>
    <t>~Sodium Cyanide</t>
  </si>
  <si>
    <t>506-64-9</t>
  </si>
  <si>
    <t>~Silver Cyanide</t>
  </si>
  <si>
    <t>506-61-6</t>
  </si>
  <si>
    <t>~Potassium Silver Cyanide</t>
  </si>
  <si>
    <t>151-50-8</t>
  </si>
  <si>
    <t>~Potassium Cyanide</t>
  </si>
  <si>
    <t>~Hydrogen Cyanide</t>
  </si>
  <si>
    <t>506-77-4</t>
  </si>
  <si>
    <t>~Cyanogen Chloride</t>
  </si>
  <si>
    <t>506-68-3</t>
  </si>
  <si>
    <t>~Cyanogen Bromide</t>
  </si>
  <si>
    <t>460-19-5</t>
  </si>
  <si>
    <t>~Cyanogen</t>
  </si>
  <si>
    <t>~Cyanide (CN-)</t>
  </si>
  <si>
    <t>544-92-3</t>
  </si>
  <si>
    <t>~Copper Cyanide</t>
  </si>
  <si>
    <t>592-01-8</t>
  </si>
  <si>
    <t>~Calcium Cyanide</t>
  </si>
  <si>
    <t>Cyanides</t>
  </si>
  <si>
    <t>21725-46-2</t>
  </si>
  <si>
    <t>Cyanazine</t>
  </si>
  <si>
    <t>135-20-6</t>
  </si>
  <si>
    <t>Cupferron</t>
  </si>
  <si>
    <t>Cumene</t>
  </si>
  <si>
    <t>123-73-9</t>
  </si>
  <si>
    <t>Crotonaldehyde, trans-</t>
  </si>
  <si>
    <t>1319-77-3</t>
  </si>
  <si>
    <t>Cresols</t>
  </si>
  <si>
    <t>Cresol, p-chloro-m-</t>
  </si>
  <si>
    <t>Cresol, p-</t>
  </si>
  <si>
    <t>Cresol, o-</t>
  </si>
  <si>
    <t>Cresol, m-</t>
  </si>
  <si>
    <t>8007-45-2</t>
  </si>
  <si>
    <t>Coke Oven Emissions</t>
  </si>
  <si>
    <t>Chromium, Total</t>
  </si>
  <si>
    <t>Chromium(VI)</t>
  </si>
  <si>
    <t>Chromium(III), Insoluble Salts</t>
  </si>
  <si>
    <t>60238-56-4</t>
  </si>
  <si>
    <t>Chlorthiophos</t>
  </si>
  <si>
    <t>64902-72-3</t>
  </si>
  <si>
    <t>Chlorsulfuron</t>
  </si>
  <si>
    <t>5598-13-0</t>
  </si>
  <si>
    <t>Chlorpyrifos Methyl</t>
  </si>
  <si>
    <t>101-21-3</t>
  </si>
  <si>
    <t>Chlorpropham</t>
  </si>
  <si>
    <t>54749-90-5</t>
  </si>
  <si>
    <t>Chlorozotocin</t>
  </si>
  <si>
    <t>Chlorotoluene, p-</t>
  </si>
  <si>
    <t>Chlorotoluene, o-</t>
  </si>
  <si>
    <t>1897-45-6</t>
  </si>
  <si>
    <t>Chlorothalonil</t>
  </si>
  <si>
    <t>76-06-2</t>
  </si>
  <si>
    <t>Chloropicrin</t>
  </si>
  <si>
    <t>Chlorophenol, 2-</t>
  </si>
  <si>
    <t>100-00-5</t>
  </si>
  <si>
    <t>Chloronitrobenzene, p-</t>
  </si>
  <si>
    <t>88-73-3</t>
  </si>
  <si>
    <t>Chloronitrobenzene, o-</t>
  </si>
  <si>
    <t>Chloronaphthalene, Beta-</t>
  </si>
  <si>
    <t>107-30-2</t>
  </si>
  <si>
    <t>Chloromethyl Methyl Ether</t>
  </si>
  <si>
    <t>Chloromethane</t>
  </si>
  <si>
    <t>107-07-3</t>
  </si>
  <si>
    <t>Chloroethanol, 2-</t>
  </si>
  <si>
    <t>75-45-6</t>
  </si>
  <si>
    <t>Chlorodifluoromethane</t>
  </si>
  <si>
    <t>109-69-3</t>
  </si>
  <si>
    <t>Chlorobutane, 1-</t>
  </si>
  <si>
    <t>98-56-6</t>
  </si>
  <si>
    <t>Chlorobenzotrifluoride, 4-</t>
  </si>
  <si>
    <t>74-11-3</t>
  </si>
  <si>
    <t>Chlorobenzoic Acid, p-</t>
  </si>
  <si>
    <t>Chlorobenzene</t>
  </si>
  <si>
    <t>Chloroaniline, p-</t>
  </si>
  <si>
    <t>532-27-4</t>
  </si>
  <si>
    <t>Chloroacetophenone, 2-</t>
  </si>
  <si>
    <t>Chloroacetic Acid</t>
  </si>
  <si>
    <t>107-20-0</t>
  </si>
  <si>
    <t>Chloroacetaldehyde, 2-</t>
  </si>
  <si>
    <t>95-69-2</t>
  </si>
  <si>
    <t>Chloro-2-methylaniline, 4-</t>
  </si>
  <si>
    <t>3165-93-3</t>
  </si>
  <si>
    <t>Chloro-2-methylaniline HCl, 4-</t>
  </si>
  <si>
    <t>126-99-8</t>
  </si>
  <si>
    <t>Chloro-1,3-butadiene, 2-</t>
  </si>
  <si>
    <t>75-68-3</t>
  </si>
  <si>
    <t>Chloro-1,1-difluoroethane, 1-</t>
  </si>
  <si>
    <t>Chlorite (Sodium Salt)</t>
  </si>
  <si>
    <t>PHYSPROP</t>
  </si>
  <si>
    <t>90982-32-4</t>
  </si>
  <si>
    <t>Chlorimuron, Ethyl-</t>
  </si>
  <si>
    <t>470-90-6</t>
  </si>
  <si>
    <t>Chlorfenvinphos</t>
  </si>
  <si>
    <t>Chlordecone (Kepone)</t>
  </si>
  <si>
    <t>118-75-2</t>
  </si>
  <si>
    <t>Chloranil</t>
  </si>
  <si>
    <t>133-90-4</t>
  </si>
  <si>
    <t>Chloramben</t>
  </si>
  <si>
    <t>302-17-0</t>
  </si>
  <si>
    <t>Chloral Hydrate</t>
  </si>
  <si>
    <t>1306-38-3</t>
  </si>
  <si>
    <t>Ceric oxide</t>
  </si>
  <si>
    <t>5234-68-4</t>
  </si>
  <si>
    <t>Carboxin</t>
  </si>
  <si>
    <t>55285-14-8</t>
  </si>
  <si>
    <t>Carbosulfan</t>
  </si>
  <si>
    <t>Carbon Disulfide</t>
  </si>
  <si>
    <t>63-25-2</t>
  </si>
  <si>
    <t>Carbaryl</t>
  </si>
  <si>
    <t>133-06-2</t>
  </si>
  <si>
    <t>Captan</t>
  </si>
  <si>
    <t>2425-06-1</t>
  </si>
  <si>
    <t>Captafol</t>
  </si>
  <si>
    <t>105-60-2</t>
  </si>
  <si>
    <t>Caprolactam</t>
  </si>
  <si>
    <t>Cadmium (Water)</t>
  </si>
  <si>
    <t>Cadmium (Diet)</t>
  </si>
  <si>
    <t>75-60-5</t>
  </si>
  <si>
    <t>Cacodylic Acid</t>
  </si>
  <si>
    <t>85-70-1</t>
  </si>
  <si>
    <t>Butylphthalyl Butylglycolate</t>
  </si>
  <si>
    <t>Butylbenzene, n-</t>
  </si>
  <si>
    <t>25013-16-5</t>
  </si>
  <si>
    <t>Butylated hydroxyanisole</t>
  </si>
  <si>
    <t>2008-41-5</t>
  </si>
  <si>
    <t>Butylate</t>
  </si>
  <si>
    <t>78-92-2</t>
  </si>
  <si>
    <t>Butyl alcohol, sec-</t>
  </si>
  <si>
    <t>Butyl Benzyl Phthlate</t>
  </si>
  <si>
    <t>71-36-3</t>
  </si>
  <si>
    <t>Butanol, N-</t>
  </si>
  <si>
    <t>106-99-0</t>
  </si>
  <si>
    <t>Butadiene, 1,3-</t>
  </si>
  <si>
    <t>1689-99-2</t>
  </si>
  <si>
    <t>Bromoxynil Octanoate</t>
  </si>
  <si>
    <t>1689-84-5</t>
  </si>
  <si>
    <t>Bromoxynil</t>
  </si>
  <si>
    <t>2104-96-3</t>
  </si>
  <si>
    <t>Bromophos</t>
  </si>
  <si>
    <t>Bromomethane</t>
  </si>
  <si>
    <t>Bromoform</t>
  </si>
  <si>
    <t>107-04-0</t>
  </si>
  <si>
    <t>Bromo-2-chloroethane, 1-</t>
  </si>
  <si>
    <t>7637-07-2</t>
  </si>
  <si>
    <t>Boron Trifluoride</t>
  </si>
  <si>
    <t>10294-34-5</t>
  </si>
  <si>
    <t>Boron Trichloride</t>
  </si>
  <si>
    <t>7440-42-8</t>
  </si>
  <si>
    <t>Boron And Borates Only</t>
  </si>
  <si>
    <t>80-05-7</t>
  </si>
  <si>
    <t>Bisphenol A</t>
  </si>
  <si>
    <t>542-88-1</t>
  </si>
  <si>
    <t>Bis(chloromethyl)ether</t>
  </si>
  <si>
    <t>Bis(2-chloroethoxy)methane</t>
  </si>
  <si>
    <t>Bis(2-chloro-1-methylethyl) ether</t>
  </si>
  <si>
    <t>92-52-4</t>
  </si>
  <si>
    <t>Biphenyl, 1,1'-</t>
  </si>
  <si>
    <t>82657-04-3</t>
  </si>
  <si>
    <t>Biphenthrin</t>
  </si>
  <si>
    <t>42576-02-3</t>
  </si>
  <si>
    <t>Bifenox</t>
  </si>
  <si>
    <t>141-66-2</t>
  </si>
  <si>
    <t>Bidrin</t>
  </si>
  <si>
    <t>Beryllium and compounds</t>
  </si>
  <si>
    <t>100-44-7</t>
  </si>
  <si>
    <t>Benzyl Chloride</t>
  </si>
  <si>
    <t>98-07-7</t>
  </si>
  <si>
    <t>Benzotrichloride</t>
  </si>
  <si>
    <t>Benzoic Acid</t>
  </si>
  <si>
    <t>Benzidine</t>
  </si>
  <si>
    <t>108-98-5</t>
  </si>
  <si>
    <t>Benzenethiol</t>
  </si>
  <si>
    <t>6369-59-1</t>
  </si>
  <si>
    <t>Benzenediamine-2-methyl sulfate, 1,4-</t>
  </si>
  <si>
    <t>100-52-7</t>
  </si>
  <si>
    <t>Benzaldehyde</t>
  </si>
  <si>
    <t>25057-89-0</t>
  </si>
  <si>
    <t>Bentazon</t>
  </si>
  <si>
    <t>17804-35-2</t>
  </si>
  <si>
    <t>Benomyl</t>
  </si>
  <si>
    <t>1861-40-1</t>
  </si>
  <si>
    <t>Benefin</t>
  </si>
  <si>
    <t>68359-37-5</t>
  </si>
  <si>
    <t>Baythroid</t>
  </si>
  <si>
    <t>43121-43-3</t>
  </si>
  <si>
    <t>Bayleton</t>
  </si>
  <si>
    <t>114-26-1</t>
  </si>
  <si>
    <t>Baygon</t>
  </si>
  <si>
    <t>65195-55-3</t>
  </si>
  <si>
    <t>Avermectin B1</t>
  </si>
  <si>
    <t>492-80-8</t>
  </si>
  <si>
    <t>Auramine</t>
  </si>
  <si>
    <t>3337-71-1</t>
  </si>
  <si>
    <t>Asulam</t>
  </si>
  <si>
    <t>76578-14-8</t>
  </si>
  <si>
    <t>Assure</t>
  </si>
  <si>
    <t>7784-42-1</t>
  </si>
  <si>
    <t>Arsine</t>
  </si>
  <si>
    <t>Arsenic, Inorganic</t>
  </si>
  <si>
    <t>140-57-8</t>
  </si>
  <si>
    <t>Aramite</t>
  </si>
  <si>
    <t>74115-24-5</t>
  </si>
  <si>
    <t>Apollo</t>
  </si>
  <si>
    <t>1309-64-4</t>
  </si>
  <si>
    <t>Antimony Trioxide</t>
  </si>
  <si>
    <t>1332-81-6</t>
  </si>
  <si>
    <t>Antimony Tetroxide</t>
  </si>
  <si>
    <t>11071-15-1</t>
  </si>
  <si>
    <t>Antimony Potassium Tartrate</t>
  </si>
  <si>
    <t>1314-60-9</t>
  </si>
  <si>
    <t>Antimony Pentoxide</t>
  </si>
  <si>
    <t>Antimony (metallic)</t>
  </si>
  <si>
    <t>84-65-1</t>
  </si>
  <si>
    <t>Anthraquinone, 9,10-</t>
  </si>
  <si>
    <t>7773-06-0</t>
  </si>
  <si>
    <t>Ammonium Sulfamate</t>
  </si>
  <si>
    <t>33089-61-1</t>
  </si>
  <si>
    <t>Amitraz</t>
  </si>
  <si>
    <t>123-30-8</t>
  </si>
  <si>
    <t>Aminophenol, p-</t>
  </si>
  <si>
    <t>591-27-5</t>
  </si>
  <si>
    <t>Aminophenol, m-</t>
  </si>
  <si>
    <t>92-67-1</t>
  </si>
  <si>
    <t>Aminobiphenyl, 4-</t>
  </si>
  <si>
    <t>834-12-8</t>
  </si>
  <si>
    <t>Ametryn</t>
  </si>
  <si>
    <t>67485-29-4</t>
  </si>
  <si>
    <t>Amdro</t>
  </si>
  <si>
    <t>20859-73-8</t>
  </si>
  <si>
    <t>Aluminum Phosphide</t>
  </si>
  <si>
    <t>107-18-6</t>
  </si>
  <si>
    <t>Allyl Alcohol</t>
  </si>
  <si>
    <t>74223-64-6</t>
  </si>
  <si>
    <t>Ally</t>
  </si>
  <si>
    <t>Aldicarb sulfoxide</t>
  </si>
  <si>
    <t>111-69-3</t>
  </si>
  <si>
    <t>Adiponitrile</t>
  </si>
  <si>
    <t>79-10-7</t>
  </si>
  <si>
    <t>Acrylic Acid</t>
  </si>
  <si>
    <t>79-06-1</t>
  </si>
  <si>
    <t>Acrylamide</t>
  </si>
  <si>
    <t>53-96-3</t>
  </si>
  <si>
    <t>Acetylaminofluorene, 2-</t>
  </si>
  <si>
    <t>98-86-2</t>
  </si>
  <si>
    <t>Acetophenone</t>
  </si>
  <si>
    <t>75-86-5</t>
  </si>
  <si>
    <t>Acetone Cyanohydrin</t>
  </si>
  <si>
    <t>34256-82-1</t>
  </si>
  <si>
    <t>Acetochlor</t>
  </si>
  <si>
    <t>75-07-0</t>
  </si>
  <si>
    <t>Acetaldehyde</t>
  </si>
  <si>
    <t>30560-19-1</t>
  </si>
  <si>
    <t>Acephate</t>
  </si>
  <si>
    <t>1596-84-5</t>
  </si>
  <si>
    <t>ALAR</t>
  </si>
  <si>
    <t>KPREF</t>
  </si>
  <si>
    <r>
      <t>K</t>
    </r>
    <r>
      <rPr>
        <b/>
        <vertAlign val="subscript"/>
        <sz val="11"/>
        <rFont val="Calibri"/>
        <family val="2"/>
      </rPr>
      <t>p</t>
    </r>
    <r>
      <rPr>
        <sz val="11"/>
        <rFont val="Calibri"/>
        <family val="2"/>
      </rPr>
      <t xml:space="preserve">
(cm/hr)</t>
    </r>
  </si>
  <si>
    <t>S Ref</t>
  </si>
  <si>
    <t>S
(mg/L)</t>
  </si>
  <si>
    <t>Koc Ref</t>
  </si>
  <si>
    <t>Koc
(L/kg)</t>
  </si>
  <si>
    <t>Diw Ref</t>
  </si>
  <si>
    <r>
      <t>Diw
(cm</t>
    </r>
    <r>
      <rPr>
        <b/>
        <vertAlign val="superscript"/>
        <sz val="11"/>
        <rFont val="Calibri"/>
        <family val="2"/>
      </rPr>
      <t>2</t>
    </r>
    <r>
      <rPr>
        <sz val="11"/>
        <rFont val="Calibri"/>
        <family val="2"/>
      </rPr>
      <t>/s)</t>
    </r>
  </si>
  <si>
    <t>Dia Ref</t>
  </si>
  <si>
    <r>
      <t>Dia
(cm</t>
    </r>
    <r>
      <rPr>
        <b/>
        <vertAlign val="superscript"/>
        <sz val="11"/>
        <rFont val="Calibri"/>
        <family val="2"/>
      </rPr>
      <t>2</t>
    </r>
    <r>
      <rPr>
        <sz val="11"/>
        <rFont val="Calibri"/>
        <family val="2"/>
      </rPr>
      <t>/s)</t>
    </r>
  </si>
  <si>
    <t>Density Ref</t>
  </si>
  <si>
    <r>
      <t>Density
(g/cm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)</t>
    </r>
  </si>
  <si>
    <t>H` and HLC Ref</t>
  </si>
  <si>
    <r>
      <t>HLC
(atm-m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/mole)</t>
    </r>
  </si>
  <si>
    <t>H`
(unitless)</t>
  </si>
  <si>
    <t>MW Ref</t>
  </si>
  <si>
    <t>MW</t>
  </si>
  <si>
    <t>CAS No.</t>
  </si>
  <si>
    <t>Analyte</t>
  </si>
  <si>
    <t>Permeability Coefficient</t>
  </si>
  <si>
    <t>Water Solubility</t>
  </si>
  <si>
    <t>Organic Carbon Partition Coefficient</t>
  </si>
  <si>
    <t>Diffusivity in Water</t>
  </si>
  <si>
    <t>Diffusivity in Air</t>
  </si>
  <si>
    <t>Density</t>
  </si>
  <si>
    <t>Henry's Law Constants</t>
  </si>
  <si>
    <t>Molecular Weight</t>
  </si>
  <si>
    <t>Contaminant</t>
  </si>
  <si>
    <t>n</t>
  </si>
  <si>
    <t>P</t>
  </si>
  <si>
    <t>I</t>
  </si>
  <si>
    <t>nm</t>
  </si>
  <si>
    <t>ns</t>
  </si>
  <si>
    <t>V</t>
  </si>
  <si>
    <t>S</t>
  </si>
  <si>
    <t>c</t>
  </si>
  <si>
    <t>M</t>
  </si>
  <si>
    <t>c*</t>
  </si>
  <si>
    <t>H</t>
  </si>
  <si>
    <t>c**</t>
  </si>
  <si>
    <t>C</t>
  </si>
  <si>
    <t>X</t>
  </si>
  <si>
    <t>nms</t>
  </si>
  <si>
    <t>A</t>
  </si>
  <si>
    <t>E</t>
  </si>
  <si>
    <t>1.5E+01(F)</t>
  </si>
  <si>
    <t>L</t>
  </si>
  <si>
    <t>8.0E+01(F)</t>
  </si>
  <si>
    <t>J</t>
  </si>
  <si>
    <t>4.0E+00(F)</t>
  </si>
  <si>
    <t>2.0E+00(F)</t>
  </si>
  <si>
    <t>3.0E+00(F)</t>
  </si>
  <si>
    <t>MCL-based
SSL
(mg/kg)</t>
  </si>
  <si>
    <t>Risk-based
SSL
(mg/kg)</t>
  </si>
  <si>
    <t>MCL
(ug/L)</t>
  </si>
  <si>
    <t>key</t>
  </si>
  <si>
    <t>Tapwater
(ug/L)</t>
  </si>
  <si>
    <r>
      <t>Industrial Air
(ug/m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)</t>
    </r>
  </si>
  <si>
    <r>
      <t>Resident Air
(ug/m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)</t>
    </r>
  </si>
  <si>
    <t>Industrial Soil
(mg/kg)</t>
  </si>
  <si>
    <t>Resident Soil
(mg/kg)</t>
  </si>
  <si>
    <r>
      <t>C</t>
    </r>
    <r>
      <rPr>
        <b/>
        <vertAlign val="subscript"/>
        <sz val="11"/>
        <rFont val="Calibri"/>
        <family val="2"/>
      </rPr>
      <t>sat</t>
    </r>
    <r>
      <rPr>
        <sz val="11"/>
        <rFont val="Calibri"/>
        <family val="2"/>
      </rPr>
      <t xml:space="preserve">
(mg/kg)</t>
    </r>
  </si>
  <si>
    <t>ABS</t>
  </si>
  <si>
    <t>GIABS</t>
  </si>
  <si>
    <t>muta-
gen</t>
  </si>
  <si>
    <t>v
o
c</t>
  </si>
  <si>
    <t>k
e
y</t>
  </si>
  <si>
    <r>
      <t>RfC</t>
    </r>
    <r>
      <rPr>
        <b/>
        <vertAlign val="subscript"/>
        <sz val="11"/>
        <rFont val="Calibri"/>
        <family val="2"/>
      </rPr>
      <t>i</t>
    </r>
    <r>
      <rPr>
        <sz val="11"/>
        <rFont val="Calibri"/>
        <family val="2"/>
      </rPr>
      <t xml:space="preserve">
(mg/m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)</t>
    </r>
  </si>
  <si>
    <r>
      <t>RfD</t>
    </r>
    <r>
      <rPr>
        <b/>
        <vertAlign val="subscript"/>
        <sz val="11"/>
        <rFont val="Calibri"/>
        <family val="2"/>
      </rPr>
      <t>o</t>
    </r>
    <r>
      <rPr>
        <sz val="11"/>
        <rFont val="Calibri"/>
        <family val="2"/>
      </rPr>
      <t xml:space="preserve">
(mg/kg-day)</t>
    </r>
  </si>
  <si>
    <r>
      <t>IUR
(ug/m</t>
    </r>
    <r>
      <rPr>
        <b/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)</t>
    </r>
    <r>
      <rPr>
        <b/>
        <vertAlign val="superscript"/>
        <sz val="11"/>
        <rFont val="Calibri"/>
        <family val="2"/>
      </rPr>
      <t>-1</t>
    </r>
  </si>
  <si>
    <r>
      <t>SFO
(mg/kg-day)</t>
    </r>
    <r>
      <rPr>
        <b/>
        <vertAlign val="superscript"/>
        <sz val="11"/>
        <rFont val="Calibri"/>
        <family val="2"/>
      </rPr>
      <t>-1</t>
    </r>
  </si>
  <si>
    <t>Protection of Ground Water SSLs</t>
  </si>
  <si>
    <t>Screening Levels</t>
  </si>
  <si>
    <t>Toxicity and Chemical-specific Information</t>
  </si>
  <si>
    <t>Key: I = IRIS; P = PPRTV; A = ATSDR; C = Cal EPA; X = PPRTV Appendix; H = HEAST; J = New Jersey; O = EPA Office of Water; E = Environmental Criteria and Assessment Office; S = see user guide Section 5; L = see user guide on lead; M = mutagen; V = volatile; F = See FAQ; c = cancer; * = where: n SL &lt; 100X c SL; ** = where n SL &lt; 10X c SL; n = noncancer; m = Concentration may exceed ceiling limit (See User Guide); s = Concentration may exceed Csat (See User Guide); SSL values are based on DAF=1</t>
  </si>
  <si>
    <t>RfDo</t>
  </si>
  <si>
    <t>RfDd</t>
  </si>
  <si>
    <t>SFd</t>
  </si>
  <si>
    <t>Group</t>
  </si>
  <si>
    <t>Cas No.</t>
  </si>
  <si>
    <t>7440-43-9w</t>
  </si>
  <si>
    <t>Cadmium (diet)</t>
  </si>
  <si>
    <t>Cadmium (water)</t>
  </si>
  <si>
    <t>7440-09-7</t>
  </si>
  <si>
    <t>GIabs</t>
  </si>
  <si>
    <t>IUR</t>
  </si>
  <si>
    <t>RfC</t>
  </si>
  <si>
    <t>SFo</t>
  </si>
  <si>
    <t>ABSd</t>
  </si>
  <si>
    <t>H'</t>
  </si>
  <si>
    <t>Dair</t>
  </si>
  <si>
    <t>Dwater</t>
  </si>
  <si>
    <t>Koc</t>
  </si>
  <si>
    <t>--</t>
  </si>
  <si>
    <t>Yaws2008</t>
  </si>
  <si>
    <t>IRISProfile</t>
  </si>
  <si>
    <t>7439-96-5w</t>
  </si>
  <si>
    <t>7439-96-5d</t>
  </si>
  <si>
    <t>Manganese (diet)</t>
  </si>
  <si>
    <t>Manganese (non-diet)</t>
  </si>
  <si>
    <t>All Toxicity Values derived from R9 RSL Tables available at: http://www.epa.gov/region9/superfund/prg/index.html</t>
  </si>
  <si>
    <t>mg/kg-day</t>
  </si>
  <si>
    <t>unitless</t>
  </si>
  <si>
    <r>
      <t>mg/kg-day</t>
    </r>
    <r>
      <rPr>
        <vertAlign val="superscript"/>
        <sz val="10"/>
        <rFont val="Arial"/>
        <family val="2"/>
      </rPr>
      <t>-1</t>
    </r>
  </si>
  <si>
    <r>
      <t>(ug/m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-1</t>
    </r>
  </si>
  <si>
    <r>
      <t>mg/m</t>
    </r>
    <r>
      <rPr>
        <vertAlign val="superscript"/>
        <sz val="10"/>
        <rFont val="Arial"/>
        <family val="2"/>
      </rPr>
      <t>3</t>
    </r>
  </si>
  <si>
    <t>g/mol</t>
  </si>
  <si>
    <t>cm2/s</t>
  </si>
  <si>
    <t>L/kg</t>
  </si>
  <si>
    <r>
      <t>cm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/s</t>
    </r>
  </si>
  <si>
    <t>1, 2</t>
  </si>
  <si>
    <t>HLC</t>
  </si>
  <si>
    <t>Da</t>
  </si>
  <si>
    <t>Dw</t>
  </si>
  <si>
    <t>Reference</t>
  </si>
  <si>
    <t>L-water/L-air</t>
  </si>
  <si>
    <t>mL/g</t>
  </si>
  <si>
    <t>Glyphosate (Roundup)</t>
  </si>
  <si>
    <t>INORGANICS</t>
  </si>
  <si>
    <t>2, 3</t>
  </si>
  <si>
    <t>2, 3, 4</t>
  </si>
  <si>
    <t>Mercury (and compounds) (Mercuric Chloride)</t>
  </si>
  <si>
    <t>Mercury (elemental)</t>
  </si>
  <si>
    <t>5.37E+02 (Koc)</t>
  </si>
  <si>
    <t>2, 5, 6</t>
  </si>
  <si>
    <t>oc</t>
  </si>
  <si>
    <t>1   USEPA Region 9</t>
  </si>
  <si>
    <t>2   Florida Department of Environmental Protection</t>
  </si>
  <si>
    <t>3    USEPA, 1996</t>
  </si>
  <si>
    <t>4    USEPA, 1990</t>
  </si>
  <si>
    <t>6   MADEP, 2005</t>
  </si>
  <si>
    <t>7   U.S. National Library of Medicine, National Institutes of Health</t>
  </si>
  <si>
    <t>8   2008 ADEM Guidance Decision Meeting</t>
  </si>
  <si>
    <r>
      <t xml:space="preserve">5   ATHDR, 2005, </t>
    </r>
    <r>
      <rPr>
        <i/>
        <sz val="10"/>
        <color indexed="8"/>
        <rFont val="Arial"/>
        <family val="2"/>
      </rPr>
      <t>Draft Toxicological Profile for Perchlorates</t>
    </r>
  </si>
  <si>
    <t>-</t>
  </si>
  <si>
    <t>Bis (2-chloro-1-methylethyl) ether</t>
  </si>
  <si>
    <t>PARAMETER</t>
  </si>
  <si>
    <t>SYMBOL</t>
  </si>
  <si>
    <t>UNIT</t>
  </si>
  <si>
    <t>RM-1 VALUE</t>
  </si>
  <si>
    <t>SOIL:</t>
  </si>
  <si>
    <t>Length of Soil Source Area Parallel to Wind Direction</t>
  </si>
  <si>
    <t>cm</t>
  </si>
  <si>
    <t>**</t>
  </si>
  <si>
    <t>Depth to Subsurface Soil Sources</t>
  </si>
  <si>
    <t>Lower Depth of Surficial Soil Zone</t>
  </si>
  <si>
    <t>d</t>
  </si>
  <si>
    <t>Thickness of Capillary Fringe</t>
  </si>
  <si>
    <t>Thickness of Vadose Zone*</t>
  </si>
  <si>
    <t>Dry Soil Bulk Density in the Vadose Zone</t>
  </si>
  <si>
    <t>Fractional Organic Carbon Content in the Vadose Zone</t>
  </si>
  <si>
    <t>foc</t>
  </si>
  <si>
    <t>g-C/g-soil</t>
  </si>
  <si>
    <t>Total Soil Porosity in the Vadose Zone</t>
  </si>
  <si>
    <t>Volumetric Water Content in Vadose Zone</t>
  </si>
  <si>
    <t>Volumetric Air Content in Vadose Zone*</t>
  </si>
  <si>
    <t>Volumetric Water Content in Capillary Fringe</t>
  </si>
  <si>
    <t>Volumetric Air Content in Capillary Fringe*</t>
  </si>
  <si>
    <t>Volumetric Water Content in Foundation or Wall Cracks</t>
  </si>
  <si>
    <t>Volumetric Air Content in Foundation/Wall  Cracks*</t>
  </si>
  <si>
    <t>GROUNDWATER:</t>
  </si>
  <si>
    <t>Depth to Groundwater</t>
  </si>
  <si>
    <t>Width of GW Source Perpendicular to the GW Flow Direction</t>
  </si>
  <si>
    <t>Y</t>
  </si>
  <si>
    <t>Length of the GW Source Parallel to the GW Flow Direction</t>
  </si>
  <si>
    <t>W</t>
  </si>
  <si>
    <t>Total Soil Porosity in the Saturated Zone</t>
  </si>
  <si>
    <t>Dry Soil Bulk Density in the Saturated Zone</t>
  </si>
  <si>
    <t>Fractional Organic Carbon Content in the Saturated Zone</t>
  </si>
  <si>
    <t>g/g</t>
  </si>
  <si>
    <t>Groundwater Mixing Zone Thickness</t>
  </si>
  <si>
    <t>Hydraulic Conductivity in the Saturated Zone</t>
  </si>
  <si>
    <t>K</t>
  </si>
  <si>
    <t>cm/year</t>
  </si>
  <si>
    <t>Hydraulic Gradient in the Saturated Zone</t>
  </si>
  <si>
    <t>i</t>
  </si>
  <si>
    <t>Groundwater Darcy Velocity*</t>
  </si>
  <si>
    <t>Infiltration Rate</t>
  </si>
  <si>
    <t>AMBIENT AIR:</t>
  </si>
  <si>
    <t>Breathing Zone Height</t>
  </si>
  <si>
    <t>Wind Speed within the Breathing Zone</t>
  </si>
  <si>
    <t>cm/s</t>
  </si>
  <si>
    <t>ENCLOSED SPACE:</t>
  </si>
  <si>
    <t>Enclosed Space Air Exchange Rate:</t>
  </si>
  <si>
    <t>Residential</t>
  </si>
  <si>
    <t>ER</t>
  </si>
  <si>
    <t>1/sec</t>
  </si>
  <si>
    <t>Trespasser</t>
  </si>
  <si>
    <t>Commercial/Construction Worker</t>
  </si>
  <si>
    <t>Enclosed Space Volume/Infiltration Area Ratio:</t>
  </si>
  <si>
    <t>Enclosed Space Foundation or Wall Thickness</t>
  </si>
  <si>
    <t>Areal Fraction of Cracks in Foundation/Walls</t>
  </si>
  <si>
    <t>η</t>
  </si>
  <si>
    <r>
      <t xml:space="preserve">W </t>
    </r>
    <r>
      <rPr>
        <i/>
        <sz val="6"/>
        <color indexed="8"/>
        <rFont val="Arial"/>
        <family val="2"/>
      </rPr>
      <t>a</t>
    </r>
  </si>
  <si>
    <r>
      <t xml:space="preserve">L </t>
    </r>
    <r>
      <rPr>
        <i/>
        <sz val="6"/>
        <color indexed="8"/>
        <rFont val="Arial"/>
        <family val="2"/>
      </rPr>
      <t>s</t>
    </r>
  </si>
  <si>
    <r>
      <t xml:space="preserve">h </t>
    </r>
    <r>
      <rPr>
        <i/>
        <sz val="6"/>
        <color indexed="8"/>
        <rFont val="Arial"/>
        <family val="2"/>
      </rPr>
      <t>cap</t>
    </r>
  </si>
  <si>
    <r>
      <t xml:space="preserve">h </t>
    </r>
    <r>
      <rPr>
        <i/>
        <sz val="6"/>
        <color indexed="8"/>
        <rFont val="Arial"/>
        <family val="2"/>
      </rPr>
      <t>v</t>
    </r>
  </si>
  <si>
    <r>
      <t xml:space="preserve">ρ </t>
    </r>
    <r>
      <rPr>
        <i/>
        <sz val="6"/>
        <color indexed="8"/>
        <rFont val="Arial"/>
        <family val="2"/>
      </rPr>
      <t>s</t>
    </r>
  </si>
  <si>
    <r>
      <t xml:space="preserve">θ </t>
    </r>
    <r>
      <rPr>
        <i/>
        <sz val="6"/>
        <color indexed="8"/>
        <rFont val="Arial"/>
        <family val="2"/>
      </rPr>
      <t>T</t>
    </r>
  </si>
  <si>
    <r>
      <t xml:space="preserve">θ </t>
    </r>
    <r>
      <rPr>
        <i/>
        <sz val="6"/>
        <color indexed="8"/>
        <rFont val="Arial"/>
        <family val="2"/>
      </rPr>
      <t>ws</t>
    </r>
  </si>
  <si>
    <r>
      <t xml:space="preserve">θ </t>
    </r>
    <r>
      <rPr>
        <i/>
        <sz val="6"/>
        <color indexed="8"/>
        <rFont val="Arial"/>
        <family val="2"/>
      </rPr>
      <t>as</t>
    </r>
  </si>
  <si>
    <r>
      <t xml:space="preserve">θ </t>
    </r>
    <r>
      <rPr>
        <i/>
        <sz val="6"/>
        <color indexed="8"/>
        <rFont val="Arial"/>
        <family val="2"/>
      </rPr>
      <t>wcap</t>
    </r>
  </si>
  <si>
    <r>
      <t xml:space="preserve">θ </t>
    </r>
    <r>
      <rPr>
        <i/>
        <sz val="6"/>
        <color indexed="8"/>
        <rFont val="Arial"/>
        <family val="2"/>
      </rPr>
      <t>acap</t>
    </r>
  </si>
  <si>
    <r>
      <t xml:space="preserve">θ </t>
    </r>
    <r>
      <rPr>
        <i/>
        <sz val="6"/>
        <color indexed="8"/>
        <rFont val="Arial"/>
        <family val="2"/>
      </rPr>
      <t>wcrack</t>
    </r>
  </si>
  <si>
    <r>
      <t xml:space="preserve">θ </t>
    </r>
    <r>
      <rPr>
        <i/>
        <sz val="6"/>
        <color indexed="8"/>
        <rFont val="Arial"/>
        <family val="2"/>
      </rPr>
      <t>acrack</t>
    </r>
  </si>
  <si>
    <r>
      <t xml:space="preserve">L </t>
    </r>
    <r>
      <rPr>
        <i/>
        <sz val="6"/>
        <color indexed="8"/>
        <rFont val="Arial"/>
        <family val="2"/>
      </rPr>
      <t>gw</t>
    </r>
  </si>
  <si>
    <r>
      <t xml:space="preserve">θ </t>
    </r>
    <r>
      <rPr>
        <i/>
        <sz val="6"/>
        <color indexed="8"/>
        <rFont val="Arial"/>
        <family val="2"/>
      </rPr>
      <t>TS</t>
    </r>
  </si>
  <si>
    <r>
      <t xml:space="preserve">ρ </t>
    </r>
    <r>
      <rPr>
        <i/>
        <sz val="6"/>
        <color indexed="8"/>
        <rFont val="Arial"/>
        <family val="2"/>
      </rPr>
      <t>ss</t>
    </r>
  </si>
  <si>
    <r>
      <t xml:space="preserve">foc </t>
    </r>
    <r>
      <rPr>
        <i/>
        <sz val="6"/>
        <color indexed="8"/>
        <rFont val="Arial"/>
        <family val="2"/>
      </rPr>
      <t>s</t>
    </r>
  </si>
  <si>
    <r>
      <t xml:space="preserve">δ </t>
    </r>
    <r>
      <rPr>
        <i/>
        <sz val="6"/>
        <color indexed="8"/>
        <rFont val="Arial"/>
        <family val="2"/>
      </rPr>
      <t>gw</t>
    </r>
  </si>
  <si>
    <r>
      <t xml:space="preserve">U </t>
    </r>
    <r>
      <rPr>
        <i/>
        <sz val="6"/>
        <color indexed="8"/>
        <rFont val="Arial"/>
        <family val="2"/>
      </rPr>
      <t>gw</t>
    </r>
  </si>
  <si>
    <r>
      <t xml:space="preserve">δ </t>
    </r>
    <r>
      <rPr>
        <i/>
        <sz val="6"/>
        <color indexed="8"/>
        <rFont val="Arial"/>
        <family val="2"/>
      </rPr>
      <t>a</t>
    </r>
  </si>
  <si>
    <r>
      <t xml:space="preserve">U </t>
    </r>
    <r>
      <rPr>
        <i/>
        <sz val="6"/>
        <color indexed="8"/>
        <rFont val="Arial"/>
        <family val="2"/>
      </rPr>
      <t>a</t>
    </r>
  </si>
  <si>
    <r>
      <t xml:space="preserve">L </t>
    </r>
    <r>
      <rPr>
        <i/>
        <sz val="6"/>
        <color indexed="8"/>
        <rFont val="Arial"/>
        <family val="2"/>
      </rPr>
      <t>B</t>
    </r>
  </si>
  <si>
    <r>
      <t xml:space="preserve">L </t>
    </r>
    <r>
      <rPr>
        <i/>
        <sz val="6"/>
        <color indexed="8"/>
        <rFont val="Arial"/>
        <family val="2"/>
      </rPr>
      <t>crack</t>
    </r>
  </si>
  <si>
    <t>τ</t>
  </si>
  <si>
    <t>sec</t>
  </si>
  <si>
    <t>Xpoe</t>
  </si>
  <si>
    <t>ft</t>
  </si>
  <si>
    <t>Xpoe/10</t>
  </si>
  <si>
    <t>Xpoe/30</t>
  </si>
  <si>
    <t>Xpoe/200</t>
  </si>
  <si>
    <t>Xsw</t>
  </si>
  <si>
    <t>Xcw/10</t>
  </si>
  <si>
    <t>Xcw/30</t>
  </si>
  <si>
    <t>Xcw/200</t>
  </si>
  <si>
    <t>Xs</t>
  </si>
  <si>
    <t>Xs/10</t>
  </si>
  <si>
    <t>Xs/30</t>
  </si>
  <si>
    <t>Xs/200</t>
  </si>
  <si>
    <t>Xssw</t>
  </si>
  <si>
    <t>Xscw/10</t>
  </si>
  <si>
    <t>Xscw/30</t>
  </si>
  <si>
    <t>Xscw/200</t>
  </si>
  <si>
    <t>PARTICULATE  EMISSION RATE:</t>
  </si>
  <si>
    <t>Residential and Commercial</t>
  </si>
  <si>
    <t>Construction Worker</t>
  </si>
  <si>
    <t>AVERAGING TIME FOR VAPOR FLUX:</t>
  </si>
  <si>
    <t>Resident Child</t>
  </si>
  <si>
    <t>Resident Adult</t>
  </si>
  <si>
    <t>Commercial Worker</t>
  </si>
  <si>
    <t>GROUNDWATER  RESOURCE PROTECTION:</t>
  </si>
  <si>
    <t>Distance from the Downgradient Edge of the Groundwater Source
to the Point of Exposure</t>
  </si>
  <si>
    <t>Site-specific
Variable</t>
  </si>
  <si>
    <t>Longitudinal Dispersivity*</t>
  </si>
  <si>
    <t>Transverse Dispersivity*</t>
  </si>
  <si>
    <t>Vertical Dispersivity*</t>
  </si>
  <si>
    <t>Distance from the Downgradient Edge of the Groundwater Source to the Sentry Well</t>
  </si>
  <si>
    <t>STREAM PROTECTION:</t>
  </si>
  <si>
    <t>Stream Flow Rate</t>
  </si>
  <si>
    <t>Distance from the Downgradient Edge of the Groundwater Source to the Stream</t>
  </si>
  <si>
    <t> KEY  </t>
  </si>
  <si>
    <t>*     Calculated value</t>
  </si>
  <si>
    <t>1500cm), ii) Medium (1/2 acre) = (4,498cm x 4,498cm), or  iii) Large (1 acre) = (6,362cm x 6,362cm).</t>
  </si>
  <si>
    <r>
      <t xml:space="preserve">P </t>
    </r>
    <r>
      <rPr>
        <i/>
        <sz val="6"/>
        <color indexed="8"/>
        <rFont val="Arial"/>
        <family val="2"/>
      </rPr>
      <t>e</t>
    </r>
  </si>
  <si>
    <r>
      <t xml:space="preserve">α </t>
    </r>
    <r>
      <rPr>
        <i/>
        <sz val="6"/>
        <color indexed="8"/>
        <rFont val="Arial"/>
        <family val="2"/>
      </rPr>
      <t>x</t>
    </r>
  </si>
  <si>
    <r>
      <t xml:space="preserve">α </t>
    </r>
    <r>
      <rPr>
        <i/>
        <sz val="6"/>
        <color indexed="8"/>
        <rFont val="Arial"/>
        <family val="2"/>
      </rPr>
      <t>y</t>
    </r>
  </si>
  <si>
    <r>
      <t xml:space="preserve">α </t>
    </r>
    <r>
      <rPr>
        <i/>
        <sz val="6"/>
        <color indexed="8"/>
        <rFont val="Arial"/>
        <family val="2"/>
      </rPr>
      <t>z</t>
    </r>
  </si>
  <si>
    <r>
      <t xml:space="preserve">Q </t>
    </r>
    <r>
      <rPr>
        <i/>
        <sz val="6"/>
        <color indexed="8"/>
        <rFont val="Arial"/>
        <family val="2"/>
      </rPr>
      <t>sw</t>
    </r>
  </si>
  <si>
    <r>
      <t>**    The  Source  Area  (assumed  to be a square)  should  be classified  as either   i) Small  (270  yd</t>
    </r>
    <r>
      <rPr>
        <sz val="6"/>
        <color indexed="8"/>
        <rFont val="Arial"/>
        <family val="2"/>
      </rPr>
      <t>2</t>
    </r>
    <r>
      <rPr>
        <sz val="9"/>
        <color indexed="8"/>
        <rFont val="Arial"/>
        <family val="2"/>
      </rPr>
      <t>) = (1500cm  x</t>
    </r>
  </si>
  <si>
    <r>
      <t>cm</t>
    </r>
    <r>
      <rPr>
        <vertAlign val="superscript"/>
        <sz val="9"/>
        <color indexed="8"/>
        <rFont val="Arial"/>
        <family val="2"/>
      </rPr>
      <t>2</t>
    </r>
    <r>
      <rPr>
        <sz val="9"/>
        <color indexed="8"/>
        <rFont val="Arial"/>
        <family val="2"/>
      </rPr>
      <t>/cm</t>
    </r>
    <r>
      <rPr>
        <vertAlign val="superscript"/>
        <sz val="9"/>
        <color indexed="8"/>
        <rFont val="Arial"/>
        <family val="2"/>
      </rPr>
      <t>2</t>
    </r>
  </si>
  <si>
    <r>
      <t>g/cm</t>
    </r>
    <r>
      <rPr>
        <vertAlign val="superscript"/>
        <sz val="9"/>
        <color indexed="8"/>
        <rFont val="Arial"/>
        <family val="2"/>
      </rPr>
      <t>3</t>
    </r>
  </si>
  <si>
    <r>
      <t>cm</t>
    </r>
    <r>
      <rPr>
        <vertAlign val="superscript"/>
        <sz val="9"/>
        <color indexed="8"/>
        <rFont val="Arial"/>
        <family val="2"/>
      </rPr>
      <t>3</t>
    </r>
    <r>
      <rPr>
        <sz val="9"/>
        <color indexed="8"/>
        <rFont val="Arial"/>
        <family val="2"/>
      </rPr>
      <t>/cm</t>
    </r>
    <r>
      <rPr>
        <vertAlign val="superscript"/>
        <sz val="9"/>
        <color indexed="8"/>
        <rFont val="Arial"/>
        <family val="2"/>
      </rPr>
      <t xml:space="preserve">3 </t>
    </r>
    <r>
      <rPr>
        <sz val="9"/>
        <color indexed="8"/>
        <rFont val="Arial"/>
        <family val="2"/>
      </rPr>
      <t>-soil</t>
    </r>
  </si>
  <si>
    <r>
      <t>cm</t>
    </r>
    <r>
      <rPr>
        <vertAlign val="superscript"/>
        <sz val="9"/>
        <color indexed="8"/>
        <rFont val="Arial"/>
        <family val="2"/>
      </rPr>
      <t>3</t>
    </r>
    <r>
      <rPr>
        <sz val="9"/>
        <color indexed="8"/>
        <rFont val="Arial"/>
        <family val="2"/>
      </rPr>
      <t>/cm</t>
    </r>
    <r>
      <rPr>
        <vertAlign val="superscript"/>
        <sz val="9"/>
        <color indexed="8"/>
        <rFont val="Arial"/>
        <family val="2"/>
      </rPr>
      <t>3</t>
    </r>
  </si>
  <si>
    <r>
      <t>g/cm</t>
    </r>
    <r>
      <rPr>
        <vertAlign val="superscript"/>
        <sz val="9"/>
        <color indexed="8"/>
        <rFont val="Arial"/>
        <family val="2"/>
      </rPr>
      <t>2</t>
    </r>
    <r>
      <rPr>
        <sz val="9"/>
        <color indexed="8"/>
        <rFont val="Arial"/>
        <family val="2"/>
      </rPr>
      <t>sec</t>
    </r>
  </si>
  <si>
    <r>
      <t>ft</t>
    </r>
    <r>
      <rPr>
        <vertAlign val="superscript"/>
        <sz val="9"/>
        <color indexed="8"/>
        <rFont val="Arial"/>
        <family val="2"/>
      </rPr>
      <t>3</t>
    </r>
    <r>
      <rPr>
        <sz val="9"/>
        <color indexed="8"/>
        <rFont val="Arial"/>
        <family val="2"/>
      </rPr>
      <t>/day</t>
    </r>
  </si>
  <si>
    <t>FA</t>
  </si>
  <si>
    <t>CHEMICAL</t>
  </si>
  <si>
    <r>
      <t>K</t>
    </r>
    <r>
      <rPr>
        <b/>
        <sz val="6"/>
        <color indexed="8"/>
        <rFont val="Times New Roman"/>
        <family val="1"/>
        <charset val="204"/>
      </rPr>
      <t xml:space="preserve">p </t>
    </r>
    <r>
      <rPr>
        <b/>
        <sz val="10"/>
        <color indexed="8"/>
        <rFont val="Times New Roman"/>
        <family val="1"/>
        <charset val="204"/>
      </rPr>
      <t xml:space="preserve">(cm/hr) </t>
    </r>
    <r>
      <rPr>
        <b/>
        <sz val="9"/>
        <color indexed="8"/>
        <rFont val="Times New Roman"/>
        <family val="1"/>
        <charset val="204"/>
      </rPr>
      <t>predicted</t>
    </r>
  </si>
  <si>
    <r>
      <t>K</t>
    </r>
    <r>
      <rPr>
        <b/>
        <sz val="6"/>
        <color indexed="8"/>
        <rFont val="Times New Roman"/>
        <family val="1"/>
        <charset val="204"/>
      </rPr>
      <t xml:space="preserve">p </t>
    </r>
    <r>
      <rPr>
        <b/>
        <sz val="10"/>
        <color indexed="8"/>
        <rFont val="Times New Roman"/>
        <family val="1"/>
        <charset val="204"/>
      </rPr>
      <t>(cm/hr) measured</t>
    </r>
  </si>
  <si>
    <t>Acetamide</t>
  </si>
  <si>
    <t>Acetylaminofluorene, 2­</t>
  </si>
  <si>
    <t>5.0E-04</t>
  </si>
  <si>
    <t>1.4E-03</t>
  </si>
  <si>
    <t>** 8</t>
  </si>
  <si>
    <t>Allyl chloride</t>
  </si>
  <si>
    <t>Amino-2-methylanthraquin one, 1­</t>
  </si>
  <si>
    <t>Aminoanthraquinone, 2­</t>
  </si>
  <si>
    <t>Aminoazobenzene, p­</t>
  </si>
  <si>
    <t>Aminoazotoluene, o­</t>
  </si>
  <si>
    <t>Aminobiphenyl, 4­</t>
  </si>
  <si>
    <t>1.3E-02</t>
  </si>
  <si>
    <t>Anisidine, o­</t>
  </si>
  <si>
    <r>
      <t xml:space="preserve">1.1E-01 </t>
    </r>
    <r>
      <rPr>
        <sz val="10"/>
        <color indexed="8"/>
        <rFont val="Times New Roman"/>
        <family val="1"/>
        <charset val="204"/>
      </rPr>
      <t>Blank and
McAuliffe 1985</t>
    </r>
  </si>
  <si>
    <t>* 19</t>
  </si>
  <si>
    <t>Benzo-a-anthracene</t>
  </si>
  <si>
    <t>* 20</t>
  </si>
  <si>
    <t>Benzo-a-pyrene</t>
  </si>
  <si>
    <t>* 21</t>
  </si>
  <si>
    <t>Benzo-b-fluoranthene</t>
  </si>
  <si>
    <t>Benzyl chloride</t>
  </si>
  <si>
    <t>** 26</t>
  </si>
  <si>
    <t>** 27</t>
  </si>
  <si>
    <t>** 28</t>
  </si>
  <si>
    <t>Bromophenol, p­</t>
  </si>
  <si>
    <t>Butadiene, 1,3­</t>
  </si>
  <si>
    <t>2,3-Butanediol</t>
  </si>
  <si>
    <t>4.0E-05 Blank et al. 1967</t>
  </si>
  <si>
    <t>n-Butanol</t>
  </si>
  <si>
    <r>
      <t>2.5E-03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</si>
  <si>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Butoxyethanol, 2­</t>
  </si>
  <si>
    <t>** 36</t>
  </si>
  <si>
    <t>Carbon tetrachloride</t>
  </si>
  <si>
    <t>Chlordane (cis)</t>
  </si>
  <si>
    <t>Chlordane (trans)</t>
  </si>
  <si>
    <t>4-Chlorocresol</t>
  </si>
  <si>
    <t>5.5E-02 Roberts et al. 1977</t>
  </si>
  <si>
    <t>** 42</t>
  </si>
  <si>
    <t>Chlorodibromomethane</t>
  </si>
  <si>
    <t>** 43</t>
  </si>
  <si>
    <t>** 44</t>
  </si>
  <si>
    <r>
      <t xml:space="preserve">1.4E-01 </t>
    </r>
    <r>
      <rPr>
        <sz val="10"/>
        <color indexed="8"/>
        <rFont val="Times New Roman"/>
        <family val="1"/>
        <charset val="204"/>
      </rPr>
      <t>Nakai et al. 1999</t>
    </r>
  </si>
  <si>
    <t>** 45</t>
  </si>
  <si>
    <t>3.3E-02 Roberts et al. 1977</t>
  </si>
  <si>
    <t>4-Chlorophenol</t>
  </si>
  <si>
    <t>3.6E-02 Roberts et al. 1977</t>
  </si>
  <si>
    <t>* 49</t>
  </si>
  <si>
    <t>Cresidine, p­</t>
  </si>
  <si>
    <t>m-Cresol</t>
  </si>
  <si>
    <t>1.5E-02 Roberts et al. 1977</t>
  </si>
  <si>
    <t>o-Cresol</t>
  </si>
  <si>
    <t>1.6E-02 Roberts et al. 1977</t>
  </si>
  <si>
    <t>p-Cresol</t>
  </si>
  <si>
    <t>1.8E-02 Roberts et al. 1977</t>
  </si>
  <si>
    <t>* 54</t>
  </si>
  <si>
    <t>* 55</t>
  </si>
  <si>
    <t>DDE</t>
  </si>
  <si>
    <t>* 56</t>
  </si>
  <si>
    <t>* 57</t>
  </si>
  <si>
    <t>n-Decanol</t>
  </si>
  <si>
    <r>
      <t>7.9E-02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</si>
  <si>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Di-2-ethylhexyl phthalate</t>
  </si>
  <si>
    <t>Diaminoanisole, 2,4­</t>
  </si>
  <si>
    <t>Diaminotoluene</t>
  </si>
  <si>
    <t>Diaminotoluene, 2,4­</t>
  </si>
  <si>
    <t>* 62</t>
  </si>
  <si>
    <t>Dibutyl phthalate</t>
  </si>
  <si>
    <t>Dichlorobenzene, 1,2­</t>
  </si>
  <si>
    <t>Dichlorobenzene, 1,3­</t>
  </si>
  <si>
    <t>Dichlorobenzene, 1,4­</t>
  </si>
  <si>
    <t>Dichlorobenzidine, 3,3'</t>
  </si>
  <si>
    <t>** 68</t>
  </si>
  <si>
    <t>** 69</t>
  </si>
  <si>
    <t>Dichloroethane, 1,1­</t>
  </si>
  <si>
    <t>** 70</t>
  </si>
  <si>
    <t>Dichloroethane, 1,2­</t>
  </si>
  <si>
    <t>** 71</t>
  </si>
  <si>
    <t>Dichloroethylene, 1,1­</t>
  </si>
  <si>
    <t>** 72</t>
  </si>
  <si>
    <t>Dichloroethylene, 1,2­ (trans)</t>
  </si>
  <si>
    <t>6.0E-02 Roberts et al. 1977</t>
  </si>
  <si>
    <t>** 74</t>
  </si>
  <si>
    <t>Dichloropropane, 1,2­</t>
  </si>
  <si>
    <t>** 75</t>
  </si>
  <si>
    <t>Dichloropropene, 1,3­</t>
  </si>
  <si>
    <t>Diepoxybutane</t>
  </si>
  <si>
    <t>Diethyl sulfate</t>
  </si>
  <si>
    <t>Dimethoxybenzidine, 3,3'­</t>
  </si>
  <si>
    <t>Dimethyl sulfate</t>
  </si>
  <si>
    <t>Dimethylamine, n-nitroso­</t>
  </si>
  <si>
    <t>Dimethylaminoazobenzene
, 4­</t>
  </si>
  <si>
    <t>Dimethylbenzidine, 3,3'­</t>
  </si>
  <si>
    <t>Dimethylcarbamyl chloride</t>
  </si>
  <si>
    <t>Dimethylhydrazine, 1,1­</t>
  </si>
  <si>
    <t>Dimethylphenol, 2,4­</t>
  </si>
  <si>
    <t>Dimethylphenol, 3,4­</t>
  </si>
  <si>
    <t>Dinitrophenol, 2,4­</t>
  </si>
  <si>
    <t>Dinitrotoluene, 2,4­</t>
  </si>
  <si>
    <t>Dinitrotoluene, 2,6­</t>
  </si>
  <si>
    <t>Dioxane, 1,4­</t>
  </si>
  <si>
    <t>Diphenylamine, n-nitroso­</t>
  </si>
  <si>
    <t>Diphenylhydrazine, 1,2­</t>
  </si>
  <si>
    <t>Dipropylamine, n-nitroso­</t>
  </si>
  <si>
    <t>Ethanol</t>
  </si>
  <si>
    <r>
      <t>7.9E-04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</si>
  <si>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Ethanol,
2-(2-butoxyethoxy)­</t>
  </si>
  <si>
    <t>Ethanol,
2-(2-ethoxyethoxy)­</t>
  </si>
  <si>
    <t>Ethanol,
2-(2-methoxyethoxy)­</t>
  </si>
  <si>
    <r>
      <t>2-Ethoxy ethanol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(Cellosolve)</t>
    </r>
  </si>
  <si>
    <t>Ethoxyethyl acetate, 2­</t>
  </si>
  <si>
    <t>Ethyl acrylate</t>
  </si>
  <si>
    <t>Ethyl carbamate</t>
  </si>
  <si>
    <t>Ethyl ether</t>
  </si>
  <si>
    <t>1.6E-02 Blank et al. 1967</t>
  </si>
  <si>
    <t>Ethylene oxide</t>
  </si>
  <si>
    <t>** 111</t>
  </si>
  <si>
    <t>Ethylenedibromide</t>
  </si>
  <si>
    <t>Ethylenethiourea</t>
  </si>
  <si>
    <t>4-Ethylphenol</t>
  </si>
  <si>
    <t>3.5E-02 Roberts et al. 1977</t>
  </si>
  <si>
    <t>* 115</t>
  </si>
  <si>
    <t>Glycerol</t>
  </si>
  <si>
    <t>n-Heptanol</t>
  </si>
  <si>
    <t>3.2E-02</t>
  </si>
  <si>
    <t>* 120</t>
  </si>
  <si>
    <t>** 121</t>
  </si>
  <si>
    <t>** 122</t>
  </si>
  <si>
    <t>Hexamethylphosphoramid e</t>
  </si>
  <si>
    <t>n-Hexanol</t>
  </si>
  <si>
    <t>* 125</t>
  </si>
  <si>
    <t>Hydrazine/Hydrazine sulfate</t>
  </si>
  <si>
    <t>* 126</t>
  </si>
  <si>
    <t>Indeno(1,2,3-CD)pyrene</t>
  </si>
  <si>
    <t>Lindane</t>
  </si>
  <si>
    <t>Mechlorethamine</t>
  </si>
  <si>
    <r>
      <t>5.0E-04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</si>
  <si>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Methoxyethanol, 2­</t>
  </si>
  <si>
    <t>Methoxypropan-2-ol, 1­</t>
  </si>
  <si>
    <t>Methyl ethyl ketone</t>
  </si>
  <si>
    <t>Methyl-4-hydroxy benzoate</t>
  </si>
  <si>
    <t>9.1E-03 Roberts et al. 1977</t>
  </si>
  <si>
    <t>** 135</t>
  </si>
  <si>
    <t>Methyl iodide</t>
  </si>
  <si>
    <t>Methylaziridine, 2­</t>
  </si>
  <si>
    <t>Methylene
bis(2-chloroaniline), 4,4'­</t>
  </si>
  <si>
    <t>Methylene
bis(N,N'-dimethyl)aniline,
4,4'­</t>
  </si>
  <si>
    <t>** 139</t>
  </si>
  <si>
    <t>Methylene chloride</t>
  </si>
  <si>
    <t>Methylenedianiline, 4,4'­</t>
  </si>
  <si>
    <t>Michler's ketone</t>
  </si>
  <si>
    <t>** 142</t>
  </si>
  <si>
    <t>Mustard Gas</t>
  </si>
  <si>
    <t>2-Naphthol</t>
  </si>
  <si>
    <t>2.8E-02 Roberts et al. 1977</t>
  </si>
  <si>
    <t>Naphthylamine, 1­</t>
  </si>
  <si>
    <t>Naphthylamine, 2­</t>
  </si>
  <si>
    <t>Nitrilotriacetic acid</t>
  </si>
  <si>
    <t>Nitro-o-anisidine, 5­</t>
  </si>
  <si>
    <t>Nitrobiphenyl, 4­</t>
  </si>
  <si>
    <t>* 150</t>
  </si>
  <si>
    <t>Nitrofen</t>
  </si>
  <si>
    <t>Nitrophenol, 2­</t>
  </si>
  <si>
    <t>Nitrophenol, 2-amino-4­</t>
  </si>
  <si>
    <t>3-Nitrophenol</t>
  </si>
  <si>
    <t>5.6E-03 Roberts et al. 1977</t>
  </si>
  <si>
    <t>4-Nitrophenol</t>
  </si>
  <si>
    <t>Nitrophenol, 4-amino-2­</t>
  </si>
  <si>
    <t>Nitropropane, 2­</t>
  </si>
  <si>
    <t>Nitroso-di-n-butylamine, n­</t>
  </si>
  <si>
    <t>Nitroso-N-ethylurea, n­</t>
  </si>
  <si>
    <t>Nitroso-N-methylurea, n­</t>
  </si>
  <si>
    <t>Nitrosodiethanolamine, n­</t>
  </si>
  <si>
    <t>Nitrosodiethylamine, n­</t>
  </si>
  <si>
    <t>Nitrosodiphenylamine, p­</t>
  </si>
  <si>
    <t>Nitrosomethylvinylamine, n­</t>
  </si>
  <si>
    <t>Nitrosomorpholine, n­</t>
  </si>
  <si>
    <t>Nitrosonornicotine, n­</t>
  </si>
  <si>
    <t>Nitrosopiperidine, n­</t>
  </si>
  <si>
    <t>n-Nonanol</t>
  </si>
  <si>
    <r>
      <t>6.0E-02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</si>
  <si>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n-Octanol</t>
  </si>
  <si>
    <r>
      <t>5.2E-02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</si>
  <si>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* 170</t>
  </si>
  <si>
    <t>PCB-chlorobiphenyl, 4­</t>
  </si>
  <si>
    <t>* 171</t>
  </si>
  <si>
    <t>PCB-hexachlorobiphenyl</t>
  </si>
  <si>
    <t>** 172</t>
  </si>
  <si>
    <t>* 173</t>
  </si>
  <si>
    <t>n-Pentanol</t>
  </si>
  <si>
    <r>
      <t>6.0E-03 Scheuplein and</t>
    </r>
    <r>
      <rPr>
        <sz val="10"/>
        <color indexed="8"/>
        <rFont val="Times New Roman"/>
        <family val="1"/>
        <charset val="204"/>
      </rPr>
      <t xml:space="preserve">
</t>
    </r>
    <r>
      <rPr>
        <i/>
        <sz val="10"/>
        <color indexed="8"/>
        <rFont val="Times New Roman"/>
        <family val="1"/>
        <charset val="204"/>
      </rPr>
      <t>Blank 1973</t>
    </r>
  </si>
  <si>
    <t>Pentanone, 4-methyl-2­</t>
  </si>
  <si>
    <t>* 176</t>
  </si>
  <si>
    <t>8.1E-03 Roberts et al. 1977</t>
  </si>
  <si>
    <t>Phenol,
4,6-dinitro-2-methyl­</t>
  </si>
  <si>
    <t>n-Propanol</t>
  </si>
  <si>
    <t>Propiolactone, beta­</t>
  </si>
  <si>
    <t>Propylene oxide</t>
  </si>
  <si>
    <t>Resorcinol</t>
  </si>
  <si>
    <t>2.4E-04 Roberts et al. 1977</t>
  </si>
  <si>
    <t>Styrene oxide</t>
  </si>
  <si>
    <t>* 186</t>
  </si>
  <si>
    <t>TCDD</t>
  </si>
  <si>
    <t>** 187</t>
  </si>
  <si>
    <t>Tetrachlorethylene</t>
  </si>
  <si>
    <r>
      <t xml:space="preserve">1.8E-02 </t>
    </r>
    <r>
      <rPr>
        <sz val="10"/>
        <color indexed="8"/>
        <rFont val="Times New Roman"/>
        <family val="1"/>
        <charset val="204"/>
      </rPr>
      <t>Nakai et al. 1999</t>
    </r>
  </si>
  <si>
    <t>** 188</t>
  </si>
  <si>
    <t>Tetrachloroethane, 1,1,2,2­</t>
  </si>
  <si>
    <t>Thioacetamide</t>
  </si>
  <si>
    <t>Thiodianiline, 4,4'­</t>
  </si>
  <si>
    <t>Thiourea</t>
  </si>
  <si>
    <t>Thymol</t>
  </si>
  <si>
    <t>5.2E-02 Roberts et al. 1977</t>
  </si>
  <si>
    <t>Toluidine hydrochloride, o­</t>
  </si>
  <si>
    <t>Toluidine, o­</t>
  </si>
  <si>
    <t>Trichlorobenzene, 1,2,4­</t>
  </si>
  <si>
    <t>** 198</t>
  </si>
  <si>
    <t>Trichloroethane, 1,1,1­</t>
  </si>
  <si>
    <t>** 199</t>
  </si>
  <si>
    <t>Trichloroethane, 1,1,2­</t>
  </si>
  <si>
    <t>** 200</t>
  </si>
  <si>
    <r>
      <t xml:space="preserve">1.2E-01 </t>
    </r>
    <r>
      <rPr>
        <sz val="10"/>
        <color indexed="8"/>
        <rFont val="Times New Roman"/>
        <family val="1"/>
        <charset val="204"/>
      </rPr>
      <t>Nakai et al. 1999</t>
    </r>
  </si>
  <si>
    <t>** 201</t>
  </si>
  <si>
    <t>5.9E-02 Roberts et al. 1977</t>
  </si>
  <si>
    <t>* 203</t>
  </si>
  <si>
    <t>Tris(2,3-dibromopropyl)ph osphate</t>
  </si>
  <si>
    <t>Tris(aziridinyl)-para-benzo quinone</t>
  </si>
  <si>
    <t>* 205</t>
  </si>
  <si>
    <t>Urea</t>
  </si>
  <si>
    <t>** 206</t>
  </si>
  <si>
    <t>Vinyl bromide</t>
  </si>
  <si>
    <t>** 207</t>
  </si>
  <si>
    <t>Vinyl chloride</t>
  </si>
  <si>
    <t>* 208</t>
  </si>
  <si>
    <t>Water</t>
  </si>
  <si>
    <t>Xylene, m­</t>
  </si>
  <si>
    <t>1918021</t>
  </si>
  <si>
    <t>7440439d</t>
  </si>
  <si>
    <t>7440439w</t>
  </si>
  <si>
    <t>7439965d</t>
  </si>
  <si>
    <t>7439965w</t>
  </si>
  <si>
    <t>7440097</t>
  </si>
  <si>
    <t>N</t>
  </si>
  <si>
    <t>Amino-2-methylanthraq uinone, 1­</t>
  </si>
  <si>
    <r>
      <t>K</t>
    </r>
    <r>
      <rPr>
        <b/>
        <sz val="6"/>
        <color indexed="8"/>
        <rFont val="Times New Roman"/>
        <family val="1"/>
        <charset val="204"/>
      </rPr>
      <t xml:space="preserve">p
</t>
    </r>
    <r>
      <rPr>
        <b/>
        <sz val="10"/>
        <color indexed="8"/>
        <rFont val="Times New Roman"/>
        <family val="1"/>
        <charset val="204"/>
      </rPr>
      <t>(cm/hr)</t>
    </r>
  </si>
  <si>
    <t>B</t>
  </si>
  <si>
    <r>
      <t xml:space="preserve">τ
</t>
    </r>
    <r>
      <rPr>
        <b/>
        <sz val="10"/>
        <color indexed="8"/>
        <rFont val="Times New Roman"/>
        <family val="1"/>
        <charset val="204"/>
      </rPr>
      <t>(hr)</t>
    </r>
  </si>
  <si>
    <t>t* (hr)</t>
  </si>
  <si>
    <r>
      <t>DA</t>
    </r>
    <r>
      <rPr>
        <b/>
        <sz val="6"/>
        <color indexed="8"/>
        <rFont val="Times New Roman"/>
        <family val="1"/>
        <charset val="204"/>
      </rPr>
      <t xml:space="preserve">event
</t>
    </r>
    <r>
      <rPr>
        <b/>
        <sz val="10"/>
        <color indexed="8"/>
        <rFont val="Times New Roman"/>
        <family val="1"/>
        <charset val="204"/>
      </rPr>
      <t>(mg/cm</t>
    </r>
    <r>
      <rPr>
        <b/>
        <sz val="6"/>
        <color indexed="8"/>
        <rFont val="Times New Roman"/>
        <family val="1"/>
        <charset val="204"/>
      </rPr>
      <t xml:space="preserve">2
</t>
    </r>
    <r>
      <rPr>
        <b/>
        <sz val="10"/>
        <color indexed="8"/>
        <rFont val="Times New Roman"/>
        <family val="1"/>
        <charset val="204"/>
      </rPr>
      <t>-event)</t>
    </r>
  </si>
  <si>
    <t>DAD (mg/kg
-day)</t>
  </si>
  <si>
    <t>Derm/ Oral (%)</t>
  </si>
  <si>
    <t>Chem
Assess</t>
  </si>
  <si>
    <t>Dichlorodifluoromethan e</t>
  </si>
  <si>
    <t>Dimethoxybenzidine,
3,3'­</t>
  </si>
  <si>
    <t>Dimethylaminoazobenze ne, 4­</t>
  </si>
  <si>
    <t>2-Ethoxy ethanol
(Cellosolve)</t>
  </si>
  <si>
    <t>**111</t>
  </si>
  <si>
    <t>**121</t>
  </si>
  <si>
    <t>**122</t>
  </si>
  <si>
    <t>Hexamethylphosphorami de</t>
  </si>
  <si>
    <t>**135</t>
  </si>
  <si>
    <t>Methylene
bis(2-chloroaniline),
4,4'­</t>
  </si>
  <si>
    <t>Methylene
bis(N,N'-dimethyl)anilin e, 4,4'­</t>
  </si>
  <si>
    <t>**139</t>
  </si>
  <si>
    <t>**142</t>
  </si>
  <si>
    <t>Nitrosomethylvinylamin e, n­</t>
  </si>
  <si>
    <t>1654355
8</t>
  </si>
  <si>
    <t>PCB-hexachlorobipheny l</t>
  </si>
  <si>
    <t>2660164
9</t>
  </si>
  <si>
    <t>**172</t>
  </si>
  <si>
    <t>**187</t>
  </si>
  <si>
    <t>**188</t>
  </si>
  <si>
    <t>Tetrachloroethane,
1,1,2,2­</t>
  </si>
  <si>
    <t>**198</t>
  </si>
  <si>
    <t>**199</t>
  </si>
  <si>
    <t>**200</t>
  </si>
  <si>
    <t>**201</t>
  </si>
  <si>
    <t>Tris(2,3-dibromopropyl)
phosphate</t>
  </si>
  <si>
    <t>Tris(aziridinyl)-para-ben zoquinone</t>
  </si>
  <si>
    <t>**206</t>
  </si>
  <si>
    <t>**207</t>
  </si>
  <si>
    <r>
      <t xml:space="preserve">Kp </t>
    </r>
    <r>
      <rPr>
        <b/>
        <vertAlign val="superscript"/>
        <sz val="9"/>
        <rFont val="Times New Roman"/>
        <family val="1"/>
      </rPr>
      <t>(5)</t>
    </r>
  </si>
  <si>
    <r>
      <t xml:space="preserve">B </t>
    </r>
    <r>
      <rPr>
        <b/>
        <vertAlign val="superscript"/>
        <sz val="9"/>
        <rFont val="Times New Roman"/>
        <family val="1"/>
      </rPr>
      <t>(6)</t>
    </r>
  </si>
  <si>
    <r>
      <t>tao</t>
    </r>
    <r>
      <rPr>
        <b/>
        <vertAlign val="subscript"/>
        <sz val="9"/>
        <rFont val="Times New Roman"/>
        <family val="1"/>
      </rPr>
      <t>event</t>
    </r>
    <r>
      <rPr>
        <b/>
        <vertAlign val="superscript"/>
        <sz val="9"/>
        <rFont val="Times New Roman"/>
        <family val="1"/>
      </rPr>
      <t xml:space="preserve"> (6)</t>
    </r>
  </si>
  <si>
    <r>
      <t xml:space="preserve">t* </t>
    </r>
    <r>
      <rPr>
        <b/>
        <vertAlign val="superscript"/>
        <sz val="9"/>
        <rFont val="Times New Roman"/>
        <family val="1"/>
      </rPr>
      <t>(6)</t>
    </r>
  </si>
  <si>
    <r>
      <t xml:space="preserve">FA </t>
    </r>
    <r>
      <rPr>
        <b/>
        <vertAlign val="superscript"/>
        <sz val="9"/>
        <rFont val="Times New Roman"/>
        <family val="1"/>
      </rPr>
      <t>(6)</t>
    </r>
    <r>
      <rPr>
        <b/>
        <sz val="9"/>
        <color rgb="FFFF0000"/>
        <rFont val="Times New Roman"/>
        <family val="1"/>
      </rPr>
      <t/>
    </r>
  </si>
  <si>
    <t>cm/hr</t>
  </si>
  <si>
    <t>g/mole</t>
  </si>
  <si>
    <t>dimensionless</t>
  </si>
  <si>
    <t>hr/event</t>
  </si>
  <si>
    <t>hour</t>
  </si>
  <si>
    <r>
      <t>K</t>
    </r>
    <r>
      <rPr>
        <b/>
        <sz val="6"/>
        <color indexed="8"/>
        <rFont val="Times New Roman"/>
        <family val="1"/>
        <charset val="204"/>
      </rPr>
      <t xml:space="preserve">p </t>
    </r>
    <r>
      <rPr>
        <b/>
        <sz val="10"/>
        <color indexed="8"/>
        <rFont val="Times New Roman"/>
        <family val="1"/>
        <charset val="204"/>
      </rPr>
      <t>95% LCL</t>
    </r>
  </si>
  <si>
    <r>
      <t>log K</t>
    </r>
    <r>
      <rPr>
        <b/>
        <sz val="6"/>
        <color indexed="8"/>
        <rFont val="Times New Roman"/>
        <family val="1"/>
        <charset val="204"/>
      </rPr>
      <t>ow</t>
    </r>
  </si>
  <si>
    <r>
      <t>K</t>
    </r>
    <r>
      <rPr>
        <b/>
        <sz val="6"/>
        <color indexed="8"/>
        <rFont val="Times New Roman"/>
        <family val="1"/>
        <charset val="204"/>
      </rPr>
      <t xml:space="preserve">p </t>
    </r>
    <r>
      <rPr>
        <b/>
        <sz val="10"/>
        <color indexed="8"/>
        <rFont val="Times New Roman"/>
        <family val="1"/>
        <charset val="204"/>
      </rPr>
      <t>95% UCL</t>
    </r>
  </si>
  <si>
    <t>Child Resident</t>
  </si>
  <si>
    <t>Adult Resident</t>
  </si>
  <si>
    <t>Mutagen?</t>
  </si>
  <si>
    <t>FOR INORGANIC CHEMICALS IN WATER (latest version 04/01)</t>
  </si>
  <si>
    <t>Worksheet to Calculate Dermal Absorption of Inorganic Chemicals from Aqueous Media</t>
  </si>
  <si>
    <t>Enter the Following Exposure Conditions:  for site specific conditions, change values for A through AT (Given are default values from Table 8-6)</t>
  </si>
  <si>
    <t>Conc =</t>
  </si>
  <si>
    <t>mg/cm3 (default value for purpose of illustration)</t>
  </si>
  <si>
    <t>SA=</t>
  </si>
  <si>
    <t>cm2</t>
  </si>
  <si>
    <t>t_event =</t>
  </si>
  <si>
    <t>hr/event (35 minutes/event)</t>
  </si>
  <si>
    <t>EV =</t>
  </si>
  <si>
    <t>event/day</t>
  </si>
  <si>
    <t>EF =</t>
  </si>
  <si>
    <t>days/yr</t>
  </si>
  <si>
    <t>ED =</t>
  </si>
  <si>
    <t>years</t>
  </si>
  <si>
    <t>BW =</t>
  </si>
  <si>
    <t>kg</t>
  </si>
  <si>
    <t>AT =</t>
  </si>
  <si>
    <t>days</t>
  </si>
  <si>
    <t>Default conditions for screening purposes:</t>
  </si>
  <si>
    <t>Compare Dermal to Drinking:  Adults showering for 35 minutes/day, compared to drinking 2L water/day</t>
  </si>
  <si>
    <t xml:space="preserve">     Dermal (mg/day) = DA_event * A * EV</t>
  </si>
  <si>
    <t xml:space="preserve">     Drinking (mg/day) = Conc * IR * ABSIG</t>
  </si>
  <si>
    <t xml:space="preserve">     IR:  Ingestion rate of drinking water</t>
  </si>
  <si>
    <t>IR =</t>
  </si>
  <si>
    <t>(cm3/day = L/day * 1000 cm3/L)</t>
  </si>
  <si>
    <t xml:space="preserve">     ABSIG:  Absorption fraction in GI tract</t>
  </si>
  <si>
    <t>Chemical specific</t>
  </si>
  <si>
    <t xml:space="preserve">     Condition for screening:  "Y" when Dermal is 10% of Drinking</t>
  </si>
  <si>
    <t>Compare Dermal to Total dose exposed during adult showering assuming 5 gal/min of water flow rate</t>
  </si>
  <si>
    <t>Total dose (mg/day) = Q * T_event * EV</t>
  </si>
  <si>
    <t>Q:  Shower flow rate (5-15 gal/min; here using 5 gal/min)</t>
  </si>
  <si>
    <t xml:space="preserve">Q = </t>
  </si>
  <si>
    <t>(cm3/hr = gal/min * 3.785 gal/l * 60 min/hr *1000 cm3/hr)</t>
  </si>
  <si>
    <t>Refer to Appendix A for equations to evaluate DA_event and DAD</t>
  </si>
  <si>
    <t>Kp</t>
  </si>
  <si>
    <t xml:space="preserve">Source of </t>
  </si>
  <si>
    <t>Conc</t>
  </si>
  <si>
    <t>DA_event</t>
  </si>
  <si>
    <t xml:space="preserve">DAD </t>
  </si>
  <si>
    <t xml:space="preserve">ABSGI </t>
  </si>
  <si>
    <t>Screening</t>
  </si>
  <si>
    <t xml:space="preserve">Chemicals to </t>
  </si>
  <si>
    <t>Derm/</t>
  </si>
  <si>
    <t>(cm/hr)</t>
  </si>
  <si>
    <t>Kp (exp or</t>
  </si>
  <si>
    <t>(mg/cm3)</t>
  </si>
  <si>
    <t>(mg/cm2-event)</t>
  </si>
  <si>
    <t>(mg/kg-day)</t>
  </si>
  <si>
    <t>(chemical</t>
  </si>
  <si>
    <t>be assessed</t>
  </si>
  <si>
    <t>Total Dose</t>
  </si>
  <si>
    <t>default)</t>
  </si>
  <si>
    <t>specific)</t>
  </si>
  <si>
    <t>default</t>
  </si>
  <si>
    <t xml:space="preserve">      N    </t>
  </si>
  <si>
    <t>Arsenic (arsenite)</t>
  </si>
  <si>
    <t xml:space="preserve">       Y    </t>
  </si>
  <si>
    <t>Cadmium</t>
  </si>
  <si>
    <t>experimental</t>
  </si>
  <si>
    <t>Cyanate</t>
  </si>
  <si>
    <t xml:space="preserve">Manganese </t>
  </si>
  <si>
    <t>Mercuric chloride (other soluble salts)</t>
  </si>
  <si>
    <t>Insoluble or metallic mercury</t>
  </si>
  <si>
    <t>highly variable</t>
  </si>
  <si>
    <t>EXPOSURE VARIABLE SUMMARY</t>
  </si>
  <si>
    <t>Averaging time (carc.)</t>
  </si>
  <si>
    <r>
      <t>AT</t>
    </r>
    <r>
      <rPr>
        <vertAlign val="subscript"/>
        <sz val="11"/>
        <color theme="1"/>
        <rFont val="Calibri"/>
        <family val="2"/>
        <scheme val="minor"/>
      </rPr>
      <t>c</t>
    </r>
  </si>
  <si>
    <t>(1)</t>
  </si>
  <si>
    <t>Averaging time (noncarc.)</t>
  </si>
  <si>
    <r>
      <t>AT</t>
    </r>
    <r>
      <rPr>
        <vertAlign val="subscript"/>
        <sz val="11"/>
        <color theme="1"/>
        <rFont val="Calibri"/>
        <family val="2"/>
        <scheme val="minor"/>
      </rPr>
      <t>nc</t>
    </r>
  </si>
  <si>
    <t>Body weight</t>
  </si>
  <si>
    <t>BW</t>
  </si>
  <si>
    <t>Kg</t>
  </si>
  <si>
    <t>Exposure duration</t>
  </si>
  <si>
    <t>ED</t>
  </si>
  <si>
    <t>Soil</t>
  </si>
  <si>
    <t>Ingestion rate</t>
  </si>
  <si>
    <t>mg/day</t>
  </si>
  <si>
    <t>Adherence Factor</t>
  </si>
  <si>
    <r>
      <t>mg/cm</t>
    </r>
    <r>
      <rPr>
        <vertAlign val="superscript"/>
        <sz val="11"/>
        <color theme="1"/>
        <rFont val="Calibri"/>
        <family val="2"/>
        <scheme val="minor"/>
      </rPr>
      <t>2</t>
    </r>
  </si>
  <si>
    <t>Skin surface area</t>
  </si>
  <si>
    <t>SA</t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</si>
  <si>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</si>
  <si>
    <t>Exposure frequency</t>
  </si>
  <si>
    <t>EF</t>
  </si>
  <si>
    <t>days/yr.</t>
  </si>
  <si>
    <t>Groundwater</t>
  </si>
  <si>
    <t>(2)</t>
  </si>
  <si>
    <t>Exposure time</t>
  </si>
  <si>
    <t>ET</t>
  </si>
  <si>
    <t>(3)</t>
  </si>
  <si>
    <t>(7)</t>
  </si>
  <si>
    <t>Event frequency</t>
  </si>
  <si>
    <t>EV</t>
  </si>
  <si>
    <t>/day</t>
  </si>
  <si>
    <t>(6)</t>
  </si>
  <si>
    <t>Surface water and Sediment</t>
  </si>
  <si>
    <t>Contact rate (SW ingestion)</t>
  </si>
  <si>
    <t>CR</t>
  </si>
  <si>
    <t>L/hr.</t>
  </si>
  <si>
    <t>(9)</t>
  </si>
  <si>
    <r>
      <t>IR</t>
    </r>
    <r>
      <rPr>
        <vertAlign val="subscript"/>
        <sz val="11"/>
        <color theme="1"/>
        <rFont val="Calibri"/>
        <family val="2"/>
        <scheme val="minor"/>
      </rPr>
      <t>Sed</t>
    </r>
  </si>
  <si>
    <t>Dashes indicate that the pathway is not relevant for that receptor.</t>
  </si>
  <si>
    <t>ARBCA default (Table 3-1 of ARBCA guidance)</t>
  </si>
  <si>
    <t>(4)</t>
  </si>
  <si>
    <t>Area of hands and forearms; recommended values for adult males and females; forearms based on 45% of arms (Exposure Factors Handbook, 2011, Table 7-2)</t>
  </si>
  <si>
    <t>(5)</t>
  </si>
  <si>
    <t>Assumes 30 seconds to wash hands</t>
  </si>
  <si>
    <t>(8)</t>
  </si>
  <si>
    <t>Professional judgment</t>
  </si>
  <si>
    <t>Dermal Exposure Variables</t>
  </si>
  <si>
    <r>
      <t>Skin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0"/>
        <rFont val="Arial"/>
        <family val="2"/>
      </rPr>
      <t>)</t>
    </r>
  </si>
  <si>
    <t>Arms</t>
  </si>
  <si>
    <t>Legs</t>
  </si>
  <si>
    <t>Forearms</t>
  </si>
  <si>
    <t>Hands</t>
  </si>
  <si>
    <t>Feet</t>
  </si>
  <si>
    <t>Lower Legs</t>
  </si>
  <si>
    <t>TOTAL</t>
  </si>
  <si>
    <t>45% of arms</t>
  </si>
  <si>
    <t>40% of legs</t>
  </si>
  <si>
    <t>Reference Values</t>
  </si>
  <si>
    <t>Adult Male</t>
  </si>
  <si>
    <t>EFH, Table 7-2, Recommended Values</t>
  </si>
  <si>
    <t>Adult Female</t>
  </si>
  <si>
    <t>Child</t>
  </si>
  <si>
    <t>Adolescent</t>
  </si>
  <si>
    <t>Receptor Values</t>
  </si>
  <si>
    <t>Adult Worker</t>
  </si>
  <si>
    <t>Child Wader</t>
  </si>
  <si>
    <t>Adolescent Wader</t>
  </si>
  <si>
    <t>Adult wader</t>
  </si>
  <si>
    <r>
      <t>Specific Adherence Factors by Activity 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0"/>
        <rFont val="Arial"/>
        <family val="2"/>
      </rPr>
      <t>) (a)</t>
    </r>
  </si>
  <si>
    <r>
      <t>Weighted Adherence Factor Skin Area (mg/cm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0"/>
        <rFont val="Arial"/>
        <family val="2"/>
      </rPr>
      <t>) (b)</t>
    </r>
  </si>
  <si>
    <t>"Activities with soil"</t>
  </si>
  <si>
    <t>"Playing in sediment"</t>
  </si>
  <si>
    <t>AFwtd =  (AF1)(SA1) + (AF2)(SA2) + . . . . (AFi)(SAi)</t>
  </si>
  <si>
    <t>SA1 + SA2 + . . . SAi</t>
  </si>
  <si>
    <t>(c)</t>
  </si>
  <si>
    <t>Residential default for groundskeeers from RAGS Part E, Section 3.2.2.3 (lowest exposure)</t>
  </si>
  <si>
    <t>Applies to erging (no specific contact with soil) and casual site use;</t>
  </si>
  <si>
    <t>residential value includes gardening and assumes some incidental contact with soil</t>
  </si>
  <si>
    <t>Adolescent Trespasser</t>
  </si>
  <si>
    <t>check order</t>
  </si>
  <si>
    <t>ug/L</t>
  </si>
  <si>
    <t>O</t>
  </si>
  <si>
    <t>MCL</t>
  </si>
  <si>
    <t>mg/l</t>
  </si>
  <si>
    <t>ug/l</t>
  </si>
  <si>
    <r>
      <t>RBTL</t>
    </r>
    <r>
      <rPr>
        <vertAlign val="subscript"/>
        <sz val="10"/>
        <rFont val="Arial"/>
        <family val="2"/>
      </rPr>
      <t>derm</t>
    </r>
  </si>
  <si>
    <t xml:space="preserve">B </t>
  </si>
  <si>
    <t xml:space="preserve">t* </t>
  </si>
  <si>
    <t xml:space="preserve">FA </t>
  </si>
  <si>
    <t xml:space="preserve">Kp </t>
  </si>
  <si>
    <t>hrs</t>
  </si>
  <si>
    <t>noncarc</t>
  </si>
  <si>
    <t>carc</t>
  </si>
  <si>
    <r>
      <rPr>
        <sz val="12"/>
        <rFont val="Calibri"/>
        <family val="2"/>
      </rPr>
      <t>τ</t>
    </r>
    <r>
      <rPr>
        <vertAlign val="subscript"/>
        <sz val="10"/>
        <rFont val="Arial"/>
        <family val="2"/>
      </rPr>
      <t xml:space="preserve">event </t>
    </r>
  </si>
  <si>
    <r>
      <t>DA</t>
    </r>
    <r>
      <rPr>
        <vertAlign val="subscript"/>
        <sz val="10"/>
        <rFont val="Arial"/>
        <family val="2"/>
      </rPr>
      <t>event</t>
    </r>
  </si>
  <si>
    <r>
      <t>(1+B)</t>
    </r>
    <r>
      <rPr>
        <vertAlign val="superscript"/>
        <sz val="10"/>
        <rFont val="Arial"/>
        <family val="2"/>
      </rPr>
      <t>2</t>
    </r>
  </si>
  <si>
    <r>
      <rPr>
        <sz val="12"/>
        <rFont val="Calibri"/>
        <family val="2"/>
      </rPr>
      <t>2 x τ</t>
    </r>
    <r>
      <rPr>
        <vertAlign val="subscript"/>
        <sz val="10"/>
        <rFont val="Arial"/>
        <family val="2"/>
      </rPr>
      <t>event</t>
    </r>
    <r>
      <rPr>
        <sz val="10"/>
        <rFont val="Arial"/>
        <family val="2"/>
      </rPr>
      <t xml:space="preserve"> x "a"</t>
    </r>
  </si>
  <si>
    <t>Mut</t>
  </si>
  <si>
    <t>"a"</t>
  </si>
  <si>
    <t>"b"</t>
  </si>
  <si>
    <t>ET/(1+B)</t>
  </si>
  <si>
    <t>noncancer</t>
  </si>
  <si>
    <t>ingestion</t>
  </si>
  <si>
    <t>dermal inorgs</t>
  </si>
  <si>
    <t>dermal organics---------&gt;</t>
  </si>
  <si>
    <r>
      <t>RBTL</t>
    </r>
    <r>
      <rPr>
        <vertAlign val="subscript"/>
        <sz val="10"/>
        <rFont val="Arial"/>
        <family val="2"/>
      </rPr>
      <t>ing</t>
    </r>
  </si>
  <si>
    <t>inh'n</t>
  </si>
  <si>
    <r>
      <t>RBTL</t>
    </r>
    <r>
      <rPr>
        <vertAlign val="subscript"/>
        <sz val="10"/>
        <rFont val="Arial"/>
        <family val="2"/>
      </rPr>
      <t>inh</t>
    </r>
  </si>
  <si>
    <r>
      <t>ug/m</t>
    </r>
    <r>
      <rPr>
        <vertAlign val="superscript"/>
        <sz val="10"/>
        <rFont val="Arial"/>
        <family val="2"/>
      </rPr>
      <t>3</t>
    </r>
  </si>
  <si>
    <t>Volatilization factor from shower water to air</t>
  </si>
  <si>
    <t>RBTL in air (EC)</t>
  </si>
  <si>
    <t>mg/m3</t>
  </si>
  <si>
    <t>XXX</t>
  </si>
  <si>
    <t>XXO</t>
  </si>
  <si>
    <t>XOO</t>
  </si>
  <si>
    <t>OOX</t>
  </si>
  <si>
    <r>
      <t>RBTL</t>
    </r>
    <r>
      <rPr>
        <vertAlign val="subscript"/>
        <sz val="9"/>
        <rFont val="Arial"/>
        <family val="2"/>
      </rPr>
      <t>GW</t>
    </r>
  </si>
  <si>
    <t>ug/m3</t>
  </si>
  <si>
    <t>dermal final noncarc</t>
  </si>
  <si>
    <t>all</t>
  </si>
  <si>
    <t>inh only</t>
  </si>
  <si>
    <t>inh+ing</t>
  </si>
  <si>
    <t>ing only</t>
  </si>
  <si>
    <t>OXX</t>
  </si>
  <si>
    <t>ing+derm</t>
  </si>
  <si>
    <t>Mutagenic Ingestion Scaling Factor</t>
  </si>
  <si>
    <t>Mutagenic Dermal Scaling Factor</t>
  </si>
  <si>
    <t>Particulate Volatilization Factor</t>
  </si>
  <si>
    <t>Mutagenic Inhalation (Ventilation) Scaling Factor</t>
  </si>
  <si>
    <t>final derm</t>
  </si>
  <si>
    <t>CARC</t>
  </si>
  <si>
    <t>MUT</t>
  </si>
  <si>
    <r>
      <t>ug/cm</t>
    </r>
    <r>
      <rPr>
        <vertAlign val="superscript"/>
        <sz val="10"/>
        <rFont val="Arial"/>
        <family val="2"/>
      </rPr>
      <t>2</t>
    </r>
  </si>
  <si>
    <t>carc ug/L</t>
  </si>
  <si>
    <t>carc (units at left)</t>
  </si>
  <si>
    <t>(units at left)</t>
  </si>
  <si>
    <r>
      <t>ug/L</t>
    </r>
    <r>
      <rPr>
        <vertAlign val="superscript"/>
        <sz val="10"/>
        <rFont val="Arial"/>
        <family val="2"/>
      </rPr>
      <t/>
    </r>
  </si>
  <si>
    <t>OXO</t>
  </si>
  <si>
    <r>
      <t>1+3B+3B</t>
    </r>
    <r>
      <rPr>
        <u/>
        <vertAlign val="superscript"/>
        <sz val="10"/>
        <rFont val="Arial"/>
        <family val="2"/>
      </rPr>
      <t>2</t>
    </r>
  </si>
  <si>
    <t>ug/L noncarc</t>
  </si>
  <si>
    <r>
      <t>ug/cm</t>
    </r>
    <r>
      <rPr>
        <vertAlign val="superscript"/>
        <sz val="10"/>
        <rFont val="Arial"/>
        <family val="2"/>
      </rPr>
      <t xml:space="preserve">2 </t>
    </r>
  </si>
  <si>
    <t>hr/day</t>
  </si>
  <si>
    <t>both</t>
  </si>
  <si>
    <t>XX</t>
  </si>
  <si>
    <t>L/day</t>
  </si>
  <si>
    <t>inorgs</t>
  </si>
  <si>
    <t>kg/m3</t>
  </si>
  <si>
    <t>CAS#</t>
  </si>
  <si>
    <t>Units</t>
  </si>
  <si>
    <t>TABLE C-1</t>
  </si>
  <si>
    <t>Notes:</t>
  </si>
  <si>
    <t>Target Excess Lifetime Cancer Risk (ELCR)</t>
  </si>
  <si>
    <t>Target Hazard Quotient (HQ)</t>
  </si>
  <si>
    <r>
      <t>IR</t>
    </r>
    <r>
      <rPr>
        <vertAlign val="subscript"/>
        <sz val="11"/>
        <color theme="1"/>
        <rFont val="Calibri"/>
        <family val="2"/>
        <scheme val="minor"/>
      </rPr>
      <t>S</t>
    </r>
  </si>
  <si>
    <t>hrs./day</t>
  </si>
  <si>
    <r>
      <t>IR</t>
    </r>
    <r>
      <rPr>
        <vertAlign val="subscript"/>
        <sz val="11"/>
        <color theme="1"/>
        <rFont val="Calibri"/>
        <family val="2"/>
        <scheme val="minor"/>
      </rPr>
      <t>W</t>
    </r>
  </si>
  <si>
    <t>events/day</t>
  </si>
  <si>
    <t>Assumed same as for soil exposure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</si>
  <si>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/L</t>
    </r>
  </si>
  <si>
    <r>
      <t>RBTL</t>
    </r>
    <r>
      <rPr>
        <vertAlign val="subscript"/>
        <sz val="9"/>
        <rFont val="Arial"/>
        <family val="2"/>
      </rPr>
      <t>sw</t>
    </r>
  </si>
  <si>
    <t>Mutagenic Scaling Factor</t>
  </si>
  <si>
    <t>Scenario</t>
  </si>
  <si>
    <t>RBTL (Scenario B)</t>
  </si>
  <si>
    <t>RBTL (Scenario A)</t>
  </si>
  <si>
    <t>(back-up worksheets):</t>
  </si>
  <si>
    <t>From EPA RAGS Part E</t>
  </si>
  <si>
    <t>Chemical-specific</t>
  </si>
  <si>
    <t xml:space="preserve">t*                     =     </t>
  </si>
  <si>
    <t xml:space="preserve">Time to reach steady-state (hr)                                      </t>
  </si>
  <si>
    <r>
      <rPr>
        <sz val="11"/>
        <color theme="1"/>
        <rFont val="Calibri"/>
        <family val="2"/>
      </rPr>
      <t>τ</t>
    </r>
    <r>
      <rPr>
        <sz val="11"/>
        <color theme="1"/>
        <rFont val="Calibri"/>
        <family val="2"/>
        <scheme val="minor"/>
      </rPr>
      <t xml:space="preserve">event              =    </t>
    </r>
  </si>
  <si>
    <t xml:space="preserve"> Lag time per event (hr/event)                                        </t>
  </si>
  <si>
    <t>=</t>
  </si>
  <si>
    <t>Dimensionless ratio of the</t>
  </si>
  <si>
    <t>permeability coefficient of a</t>
  </si>
  <si>
    <t>compound through the stratum</t>
  </si>
  <si>
    <t>corneum relative to its</t>
  </si>
  <si>
    <t>permeability coefficient across</t>
  </si>
  <si>
    <t>the viable epidermis</t>
  </si>
  <si>
    <t>Slope Factor (oral)</t>
  </si>
  <si>
    <r>
      <t>CSF</t>
    </r>
    <r>
      <rPr>
        <vertAlign val="subscript"/>
        <sz val="11"/>
        <color theme="1"/>
        <rFont val="Calibri"/>
        <family val="2"/>
        <scheme val="minor"/>
      </rPr>
      <t>o</t>
    </r>
  </si>
  <si>
    <t>kg-day/mg</t>
  </si>
  <si>
    <t>chemical specific</t>
  </si>
  <si>
    <t>Slope Factor (dermal)</t>
  </si>
  <si>
    <t>Inhalation Unit Risk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</si>
  <si>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/ug</t>
    </r>
  </si>
  <si>
    <t>Reference Dose (oral)</t>
  </si>
  <si>
    <r>
      <t>RdD</t>
    </r>
    <r>
      <rPr>
        <vertAlign val="subscript"/>
        <sz val="11"/>
        <color theme="1"/>
        <rFont val="Calibri"/>
        <family val="2"/>
        <scheme val="minor"/>
      </rPr>
      <t>o</t>
    </r>
  </si>
  <si>
    <t>Reference Dose (dermal)</t>
  </si>
  <si>
    <r>
      <t>RdD</t>
    </r>
    <r>
      <rPr>
        <vertAlign val="subscript"/>
        <sz val="11"/>
        <color theme="1"/>
        <rFont val="Calibri"/>
        <family val="2"/>
        <scheme val="minor"/>
      </rPr>
      <t>d</t>
    </r>
  </si>
  <si>
    <t>Reference Concentration</t>
  </si>
  <si>
    <r>
      <t>mg/m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</si>
  <si>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VF</t>
    </r>
    <r>
      <rPr>
        <vertAlign val="subscript"/>
        <sz val="11"/>
        <color theme="1"/>
        <rFont val="Calibri"/>
        <family val="2"/>
        <scheme val="minor"/>
      </rPr>
      <t>p</t>
    </r>
  </si>
  <si>
    <t>(10)</t>
  </si>
  <si>
    <t>USEPA default (RAGS Part E, Exhibit 3-2)</t>
  </si>
  <si>
    <t>(11)</t>
  </si>
  <si>
    <r>
      <t>RBTL</t>
    </r>
    <r>
      <rPr>
        <vertAlign val="subscript"/>
        <sz val="10"/>
        <rFont val="Arial"/>
        <family val="2"/>
      </rPr>
      <t>GW</t>
    </r>
  </si>
  <si>
    <t>Type</t>
  </si>
  <si>
    <t>Matrix</t>
  </si>
  <si>
    <t>GW</t>
  </si>
  <si>
    <t>SW</t>
  </si>
  <si>
    <t>Analytes</t>
  </si>
  <si>
    <t>Surface Water RBTLs</t>
  </si>
  <si>
    <t>Groundwater RBTLs</t>
  </si>
  <si>
    <t>μg/L = Micrograms per liter</t>
  </si>
  <si>
    <t>HERB = Herbicides</t>
  </si>
  <si>
    <t>mg/L = Milligrams per liter</t>
  </si>
  <si>
    <t>OPP = Organophosphorus pesticides</t>
  </si>
  <si>
    <t>CARB = Carbamate (EPA Method 8321)</t>
  </si>
  <si>
    <t>PCB = Polychlorinated biphenyls (Aroclors)</t>
  </si>
  <si>
    <t>COM = Commercial Worker - Adult</t>
  </si>
  <si>
    <t>PEST = Pesticides</t>
  </si>
  <si>
    <t>CW = Construction Worker  - Adult</t>
  </si>
  <si>
    <t>RBTL = Risk-Based Target Level</t>
  </si>
  <si>
    <t>DXN = Dioxins</t>
  </si>
  <si>
    <t>RS = Resident</t>
  </si>
  <si>
    <t>GW = Groundwater</t>
  </si>
  <si>
    <t>RSK = Method RSK-175</t>
  </si>
  <si>
    <t>INO = Miscellaneous inorganic parameters</t>
  </si>
  <si>
    <t>TSA = Trespasser - Adolescent</t>
  </si>
  <si>
    <t>MET = Metals</t>
  </si>
  <si>
    <t>SVOC = Semivolatile Organic Compound</t>
  </si>
  <si>
    <t>VOC = Volatile Organic Compound</t>
  </si>
  <si>
    <r>
      <t>mg/cm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-day</t>
    </r>
  </si>
  <si>
    <t>Mutagen</t>
  </si>
  <si>
    <t>RS-Child    cancer</t>
  </si>
  <si>
    <t>RS-Child                               noncancer</t>
  </si>
  <si>
    <t>RS-Adult    cancer</t>
  </si>
  <si>
    <t>RS-Adult  noncancer</t>
  </si>
  <si>
    <r>
      <t xml:space="preserve"> RS     mutagenic</t>
    </r>
    <r>
      <rPr>
        <b/>
        <vertAlign val="superscript"/>
        <sz val="8"/>
        <rFont val="Arial"/>
        <family val="2"/>
      </rPr>
      <t>(1)</t>
    </r>
  </si>
  <si>
    <t>COM noncancer</t>
  </si>
  <si>
    <t>1.  Mutagenic cancer adjustments apply to all receptors up to the age of 16.</t>
  </si>
  <si>
    <t>2.  Italicized values exceed unity, and therefore no RBTL is applicable.</t>
  </si>
  <si>
    <t>Legend:</t>
  </si>
  <si>
    <t>EXPL = Explosives</t>
  </si>
  <si>
    <t>EXPL= Explosives</t>
  </si>
  <si>
    <t>SW = Surface Water</t>
  </si>
  <si>
    <t>COM           cancer</t>
  </si>
  <si>
    <t>TSA                              cancer</t>
  </si>
  <si>
    <t>TSA                                  noncancer</t>
  </si>
  <si>
    <r>
      <t>TSA                            mutagenic</t>
    </r>
    <r>
      <rPr>
        <b/>
        <vertAlign val="superscript"/>
        <sz val="8"/>
        <rFont val="Arial"/>
        <family val="2"/>
      </rPr>
      <t>(1)</t>
    </r>
  </si>
  <si>
    <t>(2,3)</t>
  </si>
  <si>
    <t>(1,3)</t>
  </si>
  <si>
    <t>Per page B-10 or ARBCA guidance</t>
  </si>
  <si>
    <t>USEPA default for ages 7 and up (RAGS Part E page 3-19)</t>
  </si>
  <si>
    <t>Assumes worker washes hands 3 times per day during workday; based on 3-5 times per day (including non-occupational) as most common frequency for adults 18-65 (EPA Exposure Factors Handbook, Table 16-37)</t>
  </si>
  <si>
    <t>USEPA default (RSL calculator)</t>
  </si>
  <si>
    <t>Calculated; see algorithms in Attachment C</t>
  </si>
  <si>
    <t>Kp
(cm/hr)</t>
  </si>
  <si>
    <t>Amyl Alcohol, tert-</t>
  </si>
  <si>
    <t>Azodicarbonamide</t>
  </si>
  <si>
    <t>Butylated hydroxytoluene</t>
  </si>
  <si>
    <t>Butylbenzene, sec-</t>
  </si>
  <si>
    <t>Butylbenzene, tert-</t>
  </si>
  <si>
    <t>~Thiocyanates</t>
  </si>
  <si>
    <t>~Thiocyanic Acid</t>
  </si>
  <si>
    <t>Dibenzothiophene</t>
  </si>
  <si>
    <t>Dinitrotoluene, Technical grade</t>
  </si>
  <si>
    <t>Ethyl Chloride (Chloroethane)</t>
  </si>
  <si>
    <t>Guanidine</t>
  </si>
  <si>
    <t>Guanidine Chloride</t>
  </si>
  <si>
    <t>Octahydro-1,3,5,7-tetranitro-1,3,5,7-tetrazocine (HMX)</t>
  </si>
  <si>
    <t>Phthalates</t>
  </si>
  <si>
    <t>~Bis(2-ethylhexyl)phthalate</t>
  </si>
  <si>
    <t>~Butylphthalyl Butylglycolate</t>
  </si>
  <si>
    <t>~Dibutyl Phthalate</t>
  </si>
  <si>
    <t>~Diethyl Phthalate</t>
  </si>
  <si>
    <t>~Dimethylterephthalate</t>
  </si>
  <si>
    <t>~Octyl Phthalate, di-N-</t>
  </si>
  <si>
    <t>~Phthalic Acid, P-</t>
  </si>
  <si>
    <t>~Phthalic Anhydride</t>
  </si>
  <si>
    <t>~Aroclor 5460</t>
  </si>
  <si>
    <t>~Chloronaphthalene, Beta-</t>
  </si>
  <si>
    <t>Total Petroleum Hydrocarbons (Aliphatic High)</t>
  </si>
  <si>
    <t>Total Petroleum Hydrocarbons (Aliphatic Low)</t>
  </si>
  <si>
    <t>Total Petroleum Hydrocarbons (Aliphatic Medium)</t>
  </si>
  <si>
    <t>Total Petroleum Hydrocarbons (Aromatic High)</t>
  </si>
  <si>
    <t>Total Petroleum Hydrocarbons (Aromatic Low)</t>
  </si>
  <si>
    <t>Total Petroleum Hydrocarbons (Aromatic Medium)</t>
  </si>
  <si>
    <t>Tricresyl Phosphate (TCP)</t>
  </si>
  <si>
    <t>Tris(1,3-Dichloro-2-propyl) Phosphate</t>
  </si>
  <si>
    <t>RBTLderm</t>
  </si>
  <si>
    <t>derm inorgs</t>
  </si>
  <si>
    <t>RBTLGW</t>
  </si>
  <si>
    <t>3. TCE and vinyl chloride mutagenic RBTLs are the EPA tapwater RSLs (November 2013) multiplied by 10 to adjust for 1E-05 ELCR target.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</si>
</sst>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0.0E+00"/>
    <numFmt numFmtId="165" formatCode="###0.0;###0.0"/>
    <numFmt numFmtId="166" formatCode="###0;###0"/>
    <numFmt numFmtId="167" formatCode="###0.00;###0.00"/>
    <numFmt numFmtId="168" formatCode="###0.000;###0.000"/>
    <numFmt numFmtId="169" formatCode="###0.00000;###0.00000"/>
    <numFmt numFmtId="170" formatCode="###0.00"/>
    <numFmt numFmtId="171" formatCode="[$-409]mmmm\ d\,\ yyyy;@"/>
    <numFmt numFmtId="172" formatCode="0.0%"/>
    <numFmt numFmtId="173" formatCode="0.0"/>
    <numFmt numFmtId="174" formatCode="0E+00"/>
    <numFmt numFmtId="175" formatCode="0.0000"/>
    <numFmt numFmtId="176" formatCode="0.000"/>
    <numFmt numFmtId="177" formatCode="0.00000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vertAlign val="subscript"/>
      <sz val="11"/>
      <name val="Calibri"/>
      <family val="2"/>
    </font>
    <font>
      <sz val="11"/>
      <name val="Calibri"/>
      <family val="2"/>
    </font>
    <font>
      <b/>
      <vertAlign val="superscript"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name val="Times New Roman"/>
      <family val="1"/>
      <charset val="204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6"/>
      <color indexed="8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b/>
      <u/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6"/>
      <name val="Arial"/>
      <family val="2"/>
    </font>
    <font>
      <b/>
      <sz val="10"/>
      <color indexed="8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Arial"/>
      <family val="1"/>
      <charset val="204"/>
    </font>
    <font>
      <sz val="12"/>
      <name val="Arial"/>
      <family val="2"/>
    </font>
    <font>
      <b/>
      <vertAlign val="superscript"/>
      <sz val="9"/>
      <name val="Times New Roman"/>
      <family val="1"/>
    </font>
    <font>
      <b/>
      <vertAlign val="subscript"/>
      <sz val="9"/>
      <name val="Times New Roman"/>
      <family val="1"/>
    </font>
    <font>
      <b/>
      <sz val="9"/>
      <color rgb="FFFF0000"/>
      <name val="Times New Roman"/>
      <family val="1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</font>
    <font>
      <u/>
      <sz val="10"/>
      <name val="Arial"/>
      <family val="2"/>
    </font>
    <font>
      <u/>
      <vertAlign val="superscript"/>
      <sz val="10"/>
      <name val="Arial"/>
      <family val="2"/>
    </font>
    <font>
      <vertAlign val="subscript"/>
      <sz val="9"/>
      <name val="Arial"/>
      <family val="2"/>
    </font>
    <font>
      <sz val="11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vertAlign val="superscript"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171" fontId="43" fillId="0" borderId="0"/>
    <xf numFmtId="171" fontId="43" fillId="14" borderId="0"/>
    <xf numFmtId="0" fontId="43" fillId="0" borderId="0"/>
    <xf numFmtId="0" fontId="12" fillId="0" borderId="0"/>
    <xf numFmtId="173" fontId="36" fillId="0" borderId="0"/>
    <xf numFmtId="0" fontId="59" fillId="0" borderId="0" applyNumberFormat="0" applyFill="0" applyBorder="0" applyAlignment="0" applyProtection="0"/>
    <xf numFmtId="0" fontId="60" fillId="0" borderId="77" applyNumberFormat="0" applyFill="0" applyAlignment="0" applyProtection="0"/>
    <xf numFmtId="0" fontId="61" fillId="0" borderId="78" applyNumberFormat="0" applyFill="0" applyAlignment="0" applyProtection="0"/>
    <xf numFmtId="0" fontId="62" fillId="0" borderId="79" applyNumberFormat="0" applyFill="0" applyAlignment="0" applyProtection="0"/>
    <xf numFmtId="0" fontId="62" fillId="0" borderId="0" applyNumberFormat="0" applyFill="0" applyBorder="0" applyAlignment="0" applyProtection="0"/>
    <xf numFmtId="0" fontId="63" fillId="15" borderId="0" applyNumberFormat="0" applyBorder="0" applyAlignment="0" applyProtection="0"/>
    <xf numFmtId="0" fontId="64" fillId="16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80" applyNumberFormat="0" applyAlignment="0" applyProtection="0"/>
    <xf numFmtId="0" fontId="67" fillId="19" borderId="81" applyNumberFormat="0" applyAlignment="0" applyProtection="0"/>
    <xf numFmtId="0" fontId="68" fillId="19" borderId="80" applyNumberFormat="0" applyAlignment="0" applyProtection="0"/>
    <xf numFmtId="0" fontId="69" fillId="0" borderId="82" applyNumberFormat="0" applyFill="0" applyAlignment="0" applyProtection="0"/>
    <xf numFmtId="0" fontId="70" fillId="20" borderId="83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3" fillId="0" borderId="85" applyNumberFormat="0" applyFill="0" applyAlignment="0" applyProtection="0"/>
    <xf numFmtId="0" fontId="7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73" fillId="29" borderId="0" applyNumberFormat="0" applyBorder="0" applyAlignment="0" applyProtection="0"/>
    <xf numFmtId="0" fontId="7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3" fillId="33" borderId="0" applyNumberFormat="0" applyBorder="0" applyAlignment="0" applyProtection="0"/>
    <xf numFmtId="0" fontId="73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73" fillId="37" borderId="0" applyNumberFormat="0" applyBorder="0" applyAlignment="0" applyProtection="0"/>
    <xf numFmtId="0" fontId="73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73" fillId="41" borderId="0" applyNumberFormat="0" applyBorder="0" applyAlignment="0" applyProtection="0"/>
    <xf numFmtId="0" fontId="73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73" fillId="45" borderId="0" applyNumberFormat="0" applyBorder="0" applyAlignment="0" applyProtection="0"/>
    <xf numFmtId="0" fontId="2" fillId="0" borderId="0"/>
    <xf numFmtId="0" fontId="2" fillId="21" borderId="84" applyNumberFormat="0" applyFont="0" applyAlignment="0" applyProtection="0"/>
  </cellStyleXfs>
  <cellXfs count="667">
    <xf numFmtId="0" fontId="0" fillId="0" borderId="0" xfId="0"/>
    <xf numFmtId="0" fontId="0" fillId="2" borderId="0" xfId="0" applyNumberFormat="1" applyFont="1" applyFill="1" applyBorder="1" applyAlignment="1" applyProtection="1"/>
    <xf numFmtId="0" fontId="0" fillId="3" borderId="1" xfId="0" applyNumberFormat="1" applyFont="1" applyFill="1" applyBorder="1" applyAlignment="1" applyProtection="1">
      <alignment horizontal="center"/>
    </xf>
    <xf numFmtId="0" fontId="0" fillId="3" borderId="2" xfId="0" applyNumberFormat="1" applyFont="1" applyFill="1" applyBorder="1" applyAlignment="1" applyProtection="1">
      <alignment horizontal="center"/>
    </xf>
    <xf numFmtId="0" fontId="0" fillId="5" borderId="3" xfId="0" applyNumberFormat="1" applyFont="1" applyFill="1" applyBorder="1" applyAlignment="1" applyProtection="1">
      <alignment horizontal="left"/>
    </xf>
    <xf numFmtId="0" fontId="0" fillId="3" borderId="3" xfId="0" applyNumberFormat="1" applyFont="1" applyFill="1" applyBorder="1" applyAlignment="1" applyProtection="1">
      <alignment horizontal="center"/>
    </xf>
    <xf numFmtId="0" fontId="0" fillId="9" borderId="3" xfId="0" applyNumberFormat="1" applyFont="1" applyFill="1" applyBorder="1" applyAlignment="1" applyProtection="1">
      <alignment horizontal="center"/>
    </xf>
    <xf numFmtId="0" fontId="0" fillId="9" borderId="2" xfId="0" applyNumberFormat="1" applyFont="1" applyFill="1" applyBorder="1" applyAlignment="1" applyProtection="1">
      <alignment horizontal="center"/>
    </xf>
    <xf numFmtId="0" fontId="0" fillId="5" borderId="4" xfId="0" applyNumberFormat="1" applyFont="1" applyFill="1" applyBorder="1" applyAlignment="1" applyProtection="1">
      <alignment horizontal="left"/>
    </xf>
    <xf numFmtId="0" fontId="0" fillId="3" borderId="5" xfId="0" applyNumberFormat="1" applyFont="1" applyFill="1" applyBorder="1" applyAlignment="1" applyProtection="1">
      <alignment horizontal="center"/>
    </xf>
    <xf numFmtId="0" fontId="0" fillId="3" borderId="6" xfId="0" applyNumberFormat="1" applyFont="1" applyFill="1" applyBorder="1" applyAlignment="1" applyProtection="1">
      <alignment horizontal="center"/>
    </xf>
    <xf numFmtId="0" fontId="0" fillId="4" borderId="7" xfId="0" applyNumberFormat="1" applyFont="1" applyFill="1" applyBorder="1" applyAlignment="1" applyProtection="1">
      <alignment horizontal="center"/>
    </xf>
    <xf numFmtId="0" fontId="0" fillId="4" borderId="6" xfId="0" applyNumberFormat="1" applyFont="1" applyFill="1" applyBorder="1" applyAlignment="1" applyProtection="1">
      <alignment horizontal="center"/>
    </xf>
    <xf numFmtId="0" fontId="0" fillId="5" borderId="7" xfId="0" applyNumberFormat="1" applyFont="1" applyFill="1" applyBorder="1" applyAlignment="1" applyProtection="1">
      <alignment horizontal="center"/>
    </xf>
    <xf numFmtId="0" fontId="0" fillId="5" borderId="6" xfId="0" applyNumberFormat="1" applyFont="1" applyFill="1" applyBorder="1" applyAlignment="1" applyProtection="1">
      <alignment horizontal="center"/>
    </xf>
    <xf numFmtId="0" fontId="0" fillId="6" borderId="7" xfId="0" applyNumberFormat="1" applyFont="1" applyFill="1" applyBorder="1" applyAlignment="1" applyProtection="1">
      <alignment horizontal="center"/>
    </xf>
    <xf numFmtId="0" fontId="0" fillId="6" borderId="6" xfId="0" applyNumberFormat="1" applyFont="1" applyFill="1" applyBorder="1" applyAlignment="1" applyProtection="1">
      <alignment horizontal="center"/>
    </xf>
    <xf numFmtId="0" fontId="0" fillId="7" borderId="7" xfId="0" applyNumberFormat="1" applyFont="1" applyFill="1" applyBorder="1" applyAlignment="1" applyProtection="1">
      <alignment horizontal="center"/>
    </xf>
    <xf numFmtId="0" fontId="0" fillId="7" borderId="6" xfId="0" applyNumberFormat="1" applyFont="1" applyFill="1" applyBorder="1" applyAlignment="1" applyProtection="1">
      <alignment horizontal="center"/>
    </xf>
    <xf numFmtId="0" fontId="0" fillId="8" borderId="7" xfId="0" applyNumberFormat="1" applyFont="1" applyFill="1" applyBorder="1" applyAlignment="1" applyProtection="1">
      <alignment horizontal="center"/>
    </xf>
    <xf numFmtId="0" fontId="0" fillId="8" borderId="6" xfId="0" applyNumberFormat="1" applyFont="1" applyFill="1" applyBorder="1" applyAlignment="1" applyProtection="1">
      <alignment horizontal="center"/>
    </xf>
    <xf numFmtId="0" fontId="0" fillId="9" borderId="7" xfId="0" applyNumberFormat="1" applyFont="1" applyFill="1" applyBorder="1" applyAlignment="1" applyProtection="1">
      <alignment horizontal="center"/>
    </xf>
    <xf numFmtId="0" fontId="0" fillId="9" borderId="6" xfId="0" applyNumberFormat="1" applyFont="1" applyFill="1" applyBorder="1" applyAlignment="1" applyProtection="1">
      <alignment horizontal="center"/>
    </xf>
    <xf numFmtId="0" fontId="0" fillId="5" borderId="7" xfId="0" applyNumberFormat="1" applyFont="1" applyFill="1" applyBorder="1" applyAlignment="1" applyProtection="1">
      <alignment horizontal="left"/>
    </xf>
    <xf numFmtId="0" fontId="0" fillId="5" borderId="8" xfId="0" applyNumberFormat="1" applyFont="1" applyFill="1" applyBorder="1" applyAlignment="1" applyProtection="1">
      <alignment horizontal="left"/>
    </xf>
    <xf numFmtId="0" fontId="0" fillId="3" borderId="9" xfId="0" applyNumberFormat="1" applyFont="1" applyFill="1" applyBorder="1" applyAlignment="1" applyProtection="1">
      <alignment horizontal="center"/>
    </xf>
    <xf numFmtId="0" fontId="0" fillId="3" borderId="10" xfId="0" applyNumberFormat="1" applyFont="1" applyFill="1" applyBorder="1" applyAlignment="1" applyProtection="1">
      <alignment horizontal="center"/>
    </xf>
    <xf numFmtId="0" fontId="0" fillId="5" borderId="11" xfId="0" applyNumberFormat="1" applyFont="1" applyFill="1" applyBorder="1" applyAlignment="1" applyProtection="1">
      <alignment horizontal="left"/>
    </xf>
    <xf numFmtId="0" fontId="0" fillId="3" borderId="11" xfId="0" applyNumberFormat="1" applyFont="1" applyFill="1" applyBorder="1" applyAlignment="1" applyProtection="1">
      <alignment horizontal="center"/>
    </xf>
    <xf numFmtId="0" fontId="0" fillId="9" borderId="11" xfId="0" applyNumberFormat="1" applyFont="1" applyFill="1" applyBorder="1" applyAlignment="1" applyProtection="1">
      <alignment horizontal="center"/>
    </xf>
    <xf numFmtId="0" fontId="0" fillId="9" borderId="10" xfId="0" applyNumberFormat="1" applyFont="1" applyFill="1" applyBorder="1" applyAlignment="1" applyProtection="1">
      <alignment horizontal="center"/>
    </xf>
    <xf numFmtId="0" fontId="0" fillId="5" borderId="12" xfId="0" applyNumberFormat="1" applyFont="1" applyFill="1" applyBorder="1" applyAlignment="1" applyProtection="1">
      <alignment horizontal="left"/>
    </xf>
    <xf numFmtId="0" fontId="0" fillId="3" borderId="13" xfId="0" applyNumberFormat="1" applyFont="1" applyFill="1" applyBorder="1" applyAlignment="1" applyProtection="1">
      <alignment horizontal="center"/>
    </xf>
    <xf numFmtId="0" fontId="0" fillId="3" borderId="0" xfId="0" applyNumberFormat="1" applyFont="1" applyFill="1" applyBorder="1" applyAlignment="1" applyProtection="1">
      <alignment horizontal="center"/>
    </xf>
    <xf numFmtId="0" fontId="0" fillId="5" borderId="14" xfId="0" applyNumberFormat="1" applyFont="1" applyFill="1" applyBorder="1" applyAlignment="1" applyProtection="1">
      <alignment horizontal="left"/>
    </xf>
    <xf numFmtId="0" fontId="0" fillId="3" borderId="14" xfId="0" applyNumberFormat="1" applyFont="1" applyFill="1" applyBorder="1" applyAlignment="1" applyProtection="1">
      <alignment horizontal="center"/>
    </xf>
    <xf numFmtId="0" fontId="0" fillId="9" borderId="14" xfId="0" applyNumberFormat="1" applyFont="1" applyFill="1" applyBorder="1" applyAlignment="1" applyProtection="1">
      <alignment horizontal="center"/>
    </xf>
    <xf numFmtId="0" fontId="0" fillId="9" borderId="0" xfId="0" applyNumberFormat="1" applyFont="1" applyFill="1" applyBorder="1" applyAlignment="1" applyProtection="1">
      <alignment horizontal="center"/>
    </xf>
    <xf numFmtId="0" fontId="0" fillId="5" borderId="15" xfId="0" applyNumberFormat="1" applyFont="1" applyFill="1" applyBorder="1" applyAlignment="1" applyProtection="1">
      <alignment horizontal="left"/>
    </xf>
    <xf numFmtId="0" fontId="0" fillId="4" borderId="14" xfId="0" applyNumberFormat="1" applyFont="1" applyFill="1" applyBorder="1" applyAlignment="1" applyProtection="1">
      <alignment horizontal="center"/>
    </xf>
    <xf numFmtId="0" fontId="0" fillId="4" borderId="0" xfId="0" applyNumberFormat="1" applyFont="1" applyFill="1" applyBorder="1" applyAlignment="1" applyProtection="1">
      <alignment horizontal="center"/>
    </xf>
    <xf numFmtId="0" fontId="0" fillId="5" borderId="14" xfId="0" applyNumberFormat="1" applyFont="1" applyFill="1" applyBorder="1" applyAlignment="1" applyProtection="1">
      <alignment horizontal="center"/>
    </xf>
    <xf numFmtId="0" fontId="0" fillId="5" borderId="0" xfId="0" applyNumberFormat="1" applyFont="1" applyFill="1" applyBorder="1" applyAlignment="1" applyProtection="1">
      <alignment horizontal="center"/>
    </xf>
    <xf numFmtId="0" fontId="0" fillId="6" borderId="14" xfId="0" applyNumberFormat="1" applyFont="1" applyFill="1" applyBorder="1" applyAlignment="1" applyProtection="1">
      <alignment horizontal="center"/>
    </xf>
    <xf numFmtId="0" fontId="0" fillId="6" borderId="0" xfId="0" applyNumberFormat="1" applyFont="1" applyFill="1" applyBorder="1" applyAlignment="1" applyProtection="1">
      <alignment horizontal="center"/>
    </xf>
    <xf numFmtId="0" fontId="0" fillId="7" borderId="14" xfId="0" applyNumberFormat="1" applyFont="1" applyFill="1" applyBorder="1" applyAlignment="1" applyProtection="1">
      <alignment horizontal="center"/>
    </xf>
    <xf numFmtId="0" fontId="0" fillId="7" borderId="0" xfId="0" applyNumberFormat="1" applyFont="1" applyFill="1" applyBorder="1" applyAlignment="1" applyProtection="1">
      <alignment horizontal="center"/>
    </xf>
    <xf numFmtId="0" fontId="0" fillId="8" borderId="14" xfId="0" applyNumberFormat="1" applyFont="1" applyFill="1" applyBorder="1" applyAlignment="1" applyProtection="1">
      <alignment horizontal="center"/>
    </xf>
    <xf numFmtId="0" fontId="0" fillId="8" borderId="0" xfId="0" applyNumberFormat="1" applyFont="1" applyFill="1" applyBorder="1" applyAlignment="1" applyProtection="1">
      <alignment horizontal="center"/>
    </xf>
    <xf numFmtId="0" fontId="0" fillId="4" borderId="11" xfId="0" applyNumberFormat="1" applyFont="1" applyFill="1" applyBorder="1" applyAlignment="1" applyProtection="1">
      <alignment horizontal="center"/>
    </xf>
    <xf numFmtId="0" fontId="0" fillId="4" borderId="10" xfId="0" applyNumberFormat="1" applyFont="1" applyFill="1" applyBorder="1" applyAlignment="1" applyProtection="1">
      <alignment horizontal="center"/>
    </xf>
    <xf numFmtId="0" fontId="0" fillId="5" borderId="11" xfId="0" applyNumberFormat="1" applyFont="1" applyFill="1" applyBorder="1" applyAlignment="1" applyProtection="1">
      <alignment horizontal="center"/>
    </xf>
    <xf numFmtId="0" fontId="0" fillId="5" borderId="10" xfId="0" applyNumberFormat="1" applyFont="1" applyFill="1" applyBorder="1" applyAlignment="1" applyProtection="1">
      <alignment horizontal="center"/>
    </xf>
    <xf numFmtId="0" fontId="0" fillId="6" borderId="11" xfId="0" applyNumberFormat="1" applyFont="1" applyFill="1" applyBorder="1" applyAlignment="1" applyProtection="1">
      <alignment horizontal="center"/>
    </xf>
    <xf numFmtId="0" fontId="0" fillId="6" borderId="10" xfId="0" applyNumberFormat="1" applyFont="1" applyFill="1" applyBorder="1" applyAlignment="1" applyProtection="1">
      <alignment horizontal="center"/>
    </xf>
    <xf numFmtId="0" fontId="0" fillId="7" borderId="11" xfId="0" applyNumberFormat="1" applyFont="1" applyFill="1" applyBorder="1" applyAlignment="1" applyProtection="1">
      <alignment horizontal="center"/>
    </xf>
    <xf numFmtId="0" fontId="0" fillId="7" borderId="10" xfId="0" applyNumberFormat="1" applyFont="1" applyFill="1" applyBorder="1" applyAlignment="1" applyProtection="1">
      <alignment horizontal="center"/>
    </xf>
    <xf numFmtId="0" fontId="0" fillId="8" borderId="11" xfId="0" applyNumberFormat="1" applyFont="1" applyFill="1" applyBorder="1" applyAlignment="1" applyProtection="1">
      <alignment horizontal="center"/>
    </xf>
    <xf numFmtId="0" fontId="0" fillId="8" borderId="10" xfId="0" applyNumberFormat="1" applyFont="1" applyFill="1" applyBorder="1" applyAlignment="1" applyProtection="1">
      <alignment horizontal="center"/>
    </xf>
    <xf numFmtId="0" fontId="13" fillId="5" borderId="15" xfId="0" applyNumberFormat="1" applyFont="1" applyFill="1" applyBorder="1" applyAlignment="1" applyProtection="1">
      <alignment horizontal="left"/>
    </xf>
    <xf numFmtId="0" fontId="13" fillId="5" borderId="12" xfId="0" applyNumberFormat="1" applyFont="1" applyFill="1" applyBorder="1" applyAlignment="1" applyProtection="1">
      <alignment horizontal="left"/>
    </xf>
    <xf numFmtId="0" fontId="0" fillId="3" borderId="16" xfId="0" applyNumberFormat="1" applyFont="1" applyFill="1" applyBorder="1" applyAlignment="1" applyProtection="1">
      <alignment horizontal="center"/>
    </xf>
    <xf numFmtId="0" fontId="0" fillId="3" borderId="17" xfId="0" applyNumberFormat="1" applyFont="1" applyFill="1" applyBorder="1" applyAlignment="1" applyProtection="1">
      <alignment horizontal="center"/>
    </xf>
    <xf numFmtId="0" fontId="0" fillId="4" borderId="18" xfId="0" applyNumberFormat="1" applyFont="1" applyFill="1" applyBorder="1" applyAlignment="1" applyProtection="1">
      <alignment horizontal="center"/>
    </xf>
    <xf numFmtId="0" fontId="0" fillId="4" borderId="17" xfId="0" applyNumberFormat="1" applyFont="1" applyFill="1" applyBorder="1" applyAlignment="1" applyProtection="1">
      <alignment horizontal="center"/>
    </xf>
    <xf numFmtId="0" fontId="0" fillId="5" borderId="18" xfId="0" applyNumberFormat="1" applyFont="1" applyFill="1" applyBorder="1" applyAlignment="1" applyProtection="1">
      <alignment horizontal="center"/>
    </xf>
    <xf numFmtId="0" fontId="0" fillId="5" borderId="17" xfId="0" applyNumberFormat="1" applyFont="1" applyFill="1" applyBorder="1" applyAlignment="1" applyProtection="1">
      <alignment horizontal="center"/>
    </xf>
    <xf numFmtId="0" fontId="0" fillId="6" borderId="18" xfId="0" applyNumberFormat="1" applyFont="1" applyFill="1" applyBorder="1" applyAlignment="1" applyProtection="1">
      <alignment horizontal="center"/>
    </xf>
    <xf numFmtId="0" fontId="0" fillId="6" borderId="17" xfId="0" applyNumberFormat="1" applyFont="1" applyFill="1" applyBorder="1" applyAlignment="1" applyProtection="1">
      <alignment horizontal="center"/>
    </xf>
    <xf numFmtId="0" fontId="0" fillId="7" borderId="18" xfId="0" applyNumberFormat="1" applyFont="1" applyFill="1" applyBorder="1" applyAlignment="1" applyProtection="1">
      <alignment horizontal="center"/>
    </xf>
    <xf numFmtId="0" fontId="0" fillId="7" borderId="17" xfId="0" applyNumberFormat="1" applyFont="1" applyFill="1" applyBorder="1" applyAlignment="1" applyProtection="1">
      <alignment horizontal="center"/>
    </xf>
    <xf numFmtId="0" fontId="0" fillId="8" borderId="18" xfId="0" applyNumberFormat="1" applyFont="1" applyFill="1" applyBorder="1" applyAlignment="1" applyProtection="1">
      <alignment horizontal="center"/>
    </xf>
    <xf numFmtId="0" fontId="0" fillId="8" borderId="17" xfId="0" applyNumberFormat="1" applyFont="1" applyFill="1" applyBorder="1" applyAlignment="1" applyProtection="1">
      <alignment horizontal="center"/>
    </xf>
    <xf numFmtId="0" fontId="0" fillId="9" borderId="18" xfId="0" applyNumberFormat="1" applyFont="1" applyFill="1" applyBorder="1" applyAlignment="1" applyProtection="1">
      <alignment horizontal="center"/>
    </xf>
    <xf numFmtId="0" fontId="0" fillId="9" borderId="17" xfId="0" applyNumberFormat="1" applyFont="1" applyFill="1" applyBorder="1" applyAlignment="1" applyProtection="1">
      <alignment horizontal="center"/>
    </xf>
    <xf numFmtId="0" fontId="0" fillId="5" borderId="18" xfId="0" applyNumberFormat="1" applyFont="1" applyFill="1" applyBorder="1" applyAlignment="1" applyProtection="1">
      <alignment horizontal="left"/>
    </xf>
    <xf numFmtId="0" fontId="0" fillId="5" borderId="19" xfId="0" applyNumberFormat="1" applyFont="1" applyFill="1" applyBorder="1" applyAlignment="1" applyProtection="1">
      <alignment horizontal="left"/>
    </xf>
    <xf numFmtId="0" fontId="0" fillId="3" borderId="20" xfId="0" applyNumberFormat="1" applyFont="1" applyFill="1" applyBorder="1" applyAlignment="1" applyProtection="1">
      <alignment horizontal="center"/>
    </xf>
    <xf numFmtId="0" fontId="16" fillId="3" borderId="20" xfId="0" applyNumberFormat="1" applyFont="1" applyFill="1" applyBorder="1" applyAlignment="1" applyProtection="1">
      <alignment horizontal="center"/>
    </xf>
    <xf numFmtId="0" fontId="0" fillId="4" borderId="20" xfId="0" applyNumberFormat="1" applyFont="1" applyFill="1" applyBorder="1" applyAlignment="1" applyProtection="1">
      <alignment horizontal="center"/>
    </xf>
    <xf numFmtId="0" fontId="0" fillId="5" borderId="20" xfId="0" applyNumberFormat="1" applyFont="1" applyFill="1" applyBorder="1" applyAlignment="1" applyProtection="1">
      <alignment horizontal="center"/>
    </xf>
    <xf numFmtId="0" fontId="0" fillId="6" borderId="20" xfId="0" applyNumberFormat="1" applyFont="1" applyFill="1" applyBorder="1" applyAlignment="1" applyProtection="1">
      <alignment horizontal="center"/>
    </xf>
    <xf numFmtId="0" fontId="16" fillId="6" borderId="20" xfId="0" applyNumberFormat="1" applyFont="1" applyFill="1" applyBorder="1" applyAlignment="1" applyProtection="1">
      <alignment horizontal="center"/>
    </xf>
    <xf numFmtId="0" fontId="0" fillId="7" borderId="20" xfId="0" applyNumberFormat="1" applyFont="1" applyFill="1" applyBorder="1" applyAlignment="1" applyProtection="1">
      <alignment horizontal="center"/>
    </xf>
    <xf numFmtId="0" fontId="16" fillId="7" borderId="20" xfId="0" applyNumberFormat="1" applyFont="1" applyFill="1" applyBorder="1" applyAlignment="1" applyProtection="1">
      <alignment horizontal="center"/>
    </xf>
    <xf numFmtId="0" fontId="0" fillId="8" borderId="20" xfId="0" applyNumberFormat="1" applyFont="1" applyFill="1" applyBorder="1" applyAlignment="1" applyProtection="1">
      <alignment horizontal="center"/>
    </xf>
    <xf numFmtId="0" fontId="16" fillId="8" borderId="20" xfId="0" applyNumberFormat="1" applyFont="1" applyFill="1" applyBorder="1" applyAlignment="1" applyProtection="1">
      <alignment horizontal="center"/>
    </xf>
    <xf numFmtId="0" fontId="0" fillId="9" borderId="20" xfId="0" applyNumberFormat="1" applyFont="1" applyFill="1" applyBorder="1" applyAlignment="1" applyProtection="1">
      <alignment horizontal="center"/>
    </xf>
    <xf numFmtId="0" fontId="0" fillId="5" borderId="26" xfId="0" applyNumberFormat="1" applyFont="1" applyFill="1" applyBorder="1" applyAlignment="1" applyProtection="1">
      <alignment horizontal="center"/>
    </xf>
    <xf numFmtId="0" fontId="0" fillId="10" borderId="21" xfId="0" applyNumberFormat="1" applyFont="1" applyFill="1" applyBorder="1" applyAlignment="1" applyProtection="1"/>
    <xf numFmtId="0" fontId="0" fillId="10" borderId="23" xfId="0" applyNumberFormat="1" applyFont="1" applyFill="1" applyBorder="1" applyAlignment="1" applyProtection="1"/>
    <xf numFmtId="0" fontId="0" fillId="10" borderId="22" xfId="0" applyNumberFormat="1" applyFont="1" applyFill="1" applyBorder="1" applyAlignment="1" applyProtection="1"/>
    <xf numFmtId="0" fontId="0" fillId="0" borderId="0" xfId="0" applyAlignment="1">
      <alignment horizontal="center"/>
    </xf>
    <xf numFmtId="0" fontId="0" fillId="3" borderId="18" xfId="0" quotePrefix="1" applyNumberFormat="1" applyFont="1" applyFill="1" applyBorder="1" applyAlignment="1" applyProtection="1">
      <alignment horizontal="left"/>
    </xf>
    <xf numFmtId="0" fontId="0" fillId="3" borderId="14" xfId="0" quotePrefix="1" applyNumberFormat="1" applyFont="1" applyFill="1" applyBorder="1" applyAlignment="1" applyProtection="1">
      <alignment horizontal="left"/>
    </xf>
    <xf numFmtId="0" fontId="0" fillId="3" borderId="11" xfId="0" quotePrefix="1" applyNumberFormat="1" applyFont="1" applyFill="1" applyBorder="1" applyAlignment="1" applyProtection="1">
      <alignment horizontal="left"/>
    </xf>
    <xf numFmtId="0" fontId="0" fillId="8" borderId="14" xfId="0" quotePrefix="1" applyNumberFormat="1" applyFont="1" applyFill="1" applyBorder="1" applyAlignment="1" applyProtection="1">
      <alignment horizontal="left"/>
    </xf>
    <xf numFmtId="0" fontId="0" fillId="7" borderId="14" xfId="0" quotePrefix="1" applyNumberFormat="1" applyFont="1" applyFill="1" applyBorder="1" applyAlignment="1" applyProtection="1">
      <alignment horizontal="left"/>
    </xf>
    <xf numFmtId="0" fontId="0" fillId="6" borderId="14" xfId="0" quotePrefix="1" applyNumberFormat="1" applyFont="1" applyFill="1" applyBorder="1" applyAlignment="1" applyProtection="1">
      <alignment horizontal="left"/>
    </xf>
    <xf numFmtId="0" fontId="0" fillId="5" borderId="14" xfId="0" quotePrefix="1" applyNumberFormat="1" applyFont="1" applyFill="1" applyBorder="1" applyAlignment="1" applyProtection="1">
      <alignment horizontal="left"/>
    </xf>
    <xf numFmtId="0" fontId="0" fillId="4" borderId="14" xfId="0" quotePrefix="1" applyNumberFormat="1" applyFont="1" applyFill="1" applyBorder="1" applyAlignment="1" applyProtection="1">
      <alignment horizontal="left"/>
    </xf>
    <xf numFmtId="0" fontId="0" fillId="8" borderId="11" xfId="0" quotePrefix="1" applyNumberFormat="1" applyFont="1" applyFill="1" applyBorder="1" applyAlignment="1" applyProtection="1">
      <alignment horizontal="left"/>
    </xf>
    <xf numFmtId="0" fontId="0" fillId="7" borderId="11" xfId="0" quotePrefix="1" applyNumberFormat="1" applyFont="1" applyFill="1" applyBorder="1" applyAlignment="1" applyProtection="1">
      <alignment horizontal="left"/>
    </xf>
    <xf numFmtId="0" fontId="0" fillId="6" borderId="11" xfId="0" quotePrefix="1" applyNumberFormat="1" applyFont="1" applyFill="1" applyBorder="1" applyAlignment="1" applyProtection="1">
      <alignment horizontal="left"/>
    </xf>
    <xf numFmtId="0" fontId="0" fillId="5" borderId="11" xfId="0" quotePrefix="1" applyNumberFormat="1" applyFont="1" applyFill="1" applyBorder="1" applyAlignment="1" applyProtection="1">
      <alignment horizontal="left"/>
    </xf>
    <xf numFmtId="0" fontId="0" fillId="4" borderId="11" xfId="0" quotePrefix="1" applyNumberFormat="1" applyFont="1" applyFill="1" applyBorder="1" applyAlignment="1" applyProtection="1">
      <alignment horizontal="left"/>
    </xf>
    <xf numFmtId="0" fontId="0" fillId="9" borderId="11" xfId="0" quotePrefix="1" applyNumberFormat="1" applyFont="1" applyFill="1" applyBorder="1" applyAlignment="1" applyProtection="1">
      <alignment horizontal="left"/>
    </xf>
    <xf numFmtId="0" fontId="0" fillId="3" borderId="9" xfId="0" quotePrefix="1" applyNumberFormat="1" applyFont="1" applyFill="1" applyBorder="1" applyAlignment="1" applyProtection="1">
      <alignment horizontal="left"/>
    </xf>
    <xf numFmtId="0" fontId="0" fillId="9" borderId="14" xfId="0" quotePrefix="1" applyNumberFormat="1" applyFont="1" applyFill="1" applyBorder="1" applyAlignment="1" applyProtection="1">
      <alignment horizontal="left"/>
    </xf>
    <xf numFmtId="0" fontId="0" fillId="3" borderId="13" xfId="0" quotePrefix="1" applyNumberFormat="1" applyFont="1" applyFill="1" applyBorder="1" applyAlignment="1" applyProtection="1">
      <alignment horizontal="left"/>
    </xf>
    <xf numFmtId="0" fontId="0" fillId="3" borderId="7" xfId="0" quotePrefix="1" applyNumberFormat="1" applyFont="1" applyFill="1" applyBorder="1" applyAlignment="1" applyProtection="1">
      <alignment horizontal="left"/>
    </xf>
    <xf numFmtId="0" fontId="0" fillId="8" borderId="3" xfId="0" quotePrefix="1" applyNumberFormat="1" applyFont="1" applyFill="1" applyBorder="1" applyAlignment="1" applyProtection="1">
      <alignment horizontal="left"/>
    </xf>
    <xf numFmtId="0" fontId="0" fillId="7" borderId="3" xfId="0" quotePrefix="1" applyNumberFormat="1" applyFont="1" applyFill="1" applyBorder="1" applyAlignment="1" applyProtection="1">
      <alignment horizontal="left"/>
    </xf>
    <xf numFmtId="0" fontId="0" fillId="6" borderId="3" xfId="0" quotePrefix="1" applyNumberFormat="1" applyFont="1" applyFill="1" applyBorder="1" applyAlignment="1" applyProtection="1">
      <alignment horizontal="left"/>
    </xf>
    <xf numFmtId="0" fontId="0" fillId="5" borderId="3" xfId="0" quotePrefix="1" applyNumberFormat="1" applyFont="1" applyFill="1" applyBorder="1" applyAlignment="1" applyProtection="1">
      <alignment horizontal="left"/>
    </xf>
    <xf numFmtId="0" fontId="0" fillId="4" borderId="3" xfId="0" quotePrefix="1" applyNumberFormat="1" applyFont="1" applyFill="1" applyBorder="1" applyAlignment="1" applyProtection="1">
      <alignment horizontal="left"/>
    </xf>
    <xf numFmtId="0" fontId="0" fillId="3" borderId="17" xfId="0" quotePrefix="1" applyNumberFormat="1" applyFont="1" applyFill="1" applyBorder="1" applyAlignment="1" applyProtection="1">
      <alignment horizontal="right"/>
    </xf>
    <xf numFmtId="0" fontId="0" fillId="3" borderId="0" xfId="0" quotePrefix="1" applyNumberFormat="1" applyFont="1" applyFill="1" applyBorder="1" applyAlignment="1" applyProtection="1">
      <alignment horizontal="right"/>
    </xf>
    <xf numFmtId="0" fontId="0" fillId="3" borderId="10" xfId="0" quotePrefix="1" applyNumberFormat="1" applyFont="1" applyFill="1" applyBorder="1" applyAlignment="1" applyProtection="1">
      <alignment horizontal="right"/>
    </xf>
    <xf numFmtId="0" fontId="0" fillId="8" borderId="0" xfId="0" quotePrefix="1" applyNumberFormat="1" applyFont="1" applyFill="1" applyBorder="1" applyAlignment="1" applyProtection="1">
      <alignment horizontal="right"/>
    </xf>
    <xf numFmtId="0" fontId="0" fillId="7" borderId="0" xfId="0" quotePrefix="1" applyNumberFormat="1" applyFont="1" applyFill="1" applyBorder="1" applyAlignment="1" applyProtection="1">
      <alignment horizontal="right"/>
    </xf>
    <xf numFmtId="0" fontId="0" fillId="6" borderId="0" xfId="0" quotePrefix="1" applyNumberFormat="1" applyFont="1" applyFill="1" applyBorder="1" applyAlignment="1" applyProtection="1">
      <alignment horizontal="right"/>
    </xf>
    <xf numFmtId="0" fontId="0" fillId="5" borderId="0" xfId="0" quotePrefix="1" applyNumberFormat="1" applyFont="1" applyFill="1" applyBorder="1" applyAlignment="1" applyProtection="1">
      <alignment horizontal="right"/>
    </xf>
    <xf numFmtId="0" fontId="0" fillId="4" borderId="0" xfId="0" quotePrefix="1" applyNumberFormat="1" applyFont="1" applyFill="1" applyBorder="1" applyAlignment="1" applyProtection="1">
      <alignment horizontal="right"/>
    </xf>
    <xf numFmtId="0" fontId="0" fillId="8" borderId="10" xfId="0" quotePrefix="1" applyNumberFormat="1" applyFont="1" applyFill="1" applyBorder="1" applyAlignment="1" applyProtection="1">
      <alignment horizontal="right"/>
    </xf>
    <xf numFmtId="0" fontId="0" fillId="7" borderId="10" xfId="0" quotePrefix="1" applyNumberFormat="1" applyFont="1" applyFill="1" applyBorder="1" applyAlignment="1" applyProtection="1">
      <alignment horizontal="right"/>
    </xf>
    <xf numFmtId="0" fontId="0" fillId="6" borderId="10" xfId="0" quotePrefix="1" applyNumberFormat="1" applyFont="1" applyFill="1" applyBorder="1" applyAlignment="1" applyProtection="1">
      <alignment horizontal="right"/>
    </xf>
    <xf numFmtId="0" fontId="0" fillId="5" borderId="10" xfId="0" quotePrefix="1" applyNumberFormat="1" applyFont="1" applyFill="1" applyBorder="1" applyAlignment="1" applyProtection="1">
      <alignment horizontal="right"/>
    </xf>
    <xf numFmtId="0" fontId="0" fillId="4" borderId="10" xfId="0" quotePrefix="1" applyNumberFormat="1" applyFont="1" applyFill="1" applyBorder="1" applyAlignment="1" applyProtection="1">
      <alignment horizontal="right"/>
    </xf>
    <xf numFmtId="0" fontId="0" fillId="9" borderId="10" xfId="0" quotePrefix="1" applyNumberFormat="1" applyFont="1" applyFill="1" applyBorder="1" applyAlignment="1" applyProtection="1">
      <alignment horizontal="right"/>
    </xf>
    <xf numFmtId="0" fontId="0" fillId="9" borderId="0" xfId="0" quotePrefix="1" applyNumberFormat="1" applyFont="1" applyFill="1" applyBorder="1" applyAlignment="1" applyProtection="1">
      <alignment horizontal="right"/>
    </xf>
    <xf numFmtId="0" fontId="0" fillId="3" borderId="6" xfId="0" quotePrefix="1" applyNumberFormat="1" applyFont="1" applyFill="1" applyBorder="1" applyAlignment="1" applyProtection="1">
      <alignment horizontal="right"/>
    </xf>
    <xf numFmtId="0" fontId="0" fillId="8" borderId="2" xfId="0" quotePrefix="1" applyNumberFormat="1" applyFont="1" applyFill="1" applyBorder="1" applyAlignment="1" applyProtection="1">
      <alignment horizontal="right"/>
    </xf>
    <xf numFmtId="0" fontId="0" fillId="7" borderId="2" xfId="0" quotePrefix="1" applyNumberFormat="1" applyFont="1" applyFill="1" applyBorder="1" applyAlignment="1" applyProtection="1">
      <alignment horizontal="right"/>
    </xf>
    <xf numFmtId="0" fontId="0" fillId="6" borderId="2" xfId="0" quotePrefix="1" applyNumberFormat="1" applyFont="1" applyFill="1" applyBorder="1" applyAlignment="1" applyProtection="1">
      <alignment horizontal="right"/>
    </xf>
    <xf numFmtId="0" fontId="0" fillId="5" borderId="2" xfId="0" quotePrefix="1" applyNumberFormat="1" applyFont="1" applyFill="1" applyBorder="1" applyAlignment="1" applyProtection="1">
      <alignment horizontal="right"/>
    </xf>
    <xf numFmtId="0" fontId="0" fillId="4" borderId="2" xfId="0" quotePrefix="1" applyNumberFormat="1" applyFont="1" applyFill="1" applyBorder="1" applyAlignment="1" applyProtection="1">
      <alignment horizontal="right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vertical="top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25" fillId="10" borderId="28" xfId="0" applyFont="1" applyFill="1" applyBorder="1" applyAlignment="1">
      <alignment horizontal="center" vertical="top" wrapText="1"/>
    </xf>
    <xf numFmtId="0" fontId="25" fillId="10" borderId="0" xfId="0" applyFont="1" applyFill="1" applyAlignment="1">
      <alignment horizontal="left" vertical="top"/>
    </xf>
    <xf numFmtId="0" fontId="29" fillId="10" borderId="0" xfId="0" applyFont="1" applyFill="1" applyAlignment="1">
      <alignment horizontal="left" vertical="top"/>
    </xf>
    <xf numFmtId="0" fontId="15" fillId="10" borderId="28" xfId="0" applyFont="1" applyFill="1" applyBorder="1" applyAlignment="1">
      <alignment horizontal="center" vertical="top" wrapText="1"/>
    </xf>
    <xf numFmtId="165" fontId="15" fillId="10" borderId="28" xfId="0" applyNumberFormat="1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top"/>
    </xf>
    <xf numFmtId="0" fontId="15" fillId="10" borderId="0" xfId="0" applyFont="1" applyFill="1" applyAlignment="1">
      <alignment horizontal="left" vertical="top"/>
    </xf>
    <xf numFmtId="0" fontId="0" fillId="0" borderId="0" xfId="0" applyFont="1" applyAlignment="1">
      <alignment horizontal="center" vertical="top" wrapText="1"/>
    </xf>
    <xf numFmtId="11" fontId="15" fillId="10" borderId="28" xfId="0" applyNumberFormat="1" applyFont="1" applyFill="1" applyBorder="1" applyAlignment="1">
      <alignment horizontal="center" vertical="top" wrapText="1"/>
    </xf>
    <xf numFmtId="0" fontId="0" fillId="10" borderId="28" xfId="0" quotePrefix="1" applyFont="1" applyFill="1" applyBorder="1" applyAlignment="1">
      <alignment horizontal="center" vertical="top" wrapText="1"/>
    </xf>
    <xf numFmtId="11" fontId="15" fillId="10" borderId="31" xfId="0" applyNumberFormat="1" applyFont="1" applyFill="1" applyBorder="1" applyAlignment="1">
      <alignment horizontal="center" vertical="top" wrapText="1"/>
    </xf>
    <xf numFmtId="165" fontId="15" fillId="10" borderId="31" xfId="0" applyNumberFormat="1" applyFont="1" applyFill="1" applyBorder="1" applyAlignment="1">
      <alignment horizontal="center" vertical="top" wrapText="1"/>
    </xf>
    <xf numFmtId="0" fontId="15" fillId="10" borderId="32" xfId="0" applyFont="1" applyFill="1" applyBorder="1" applyAlignment="1">
      <alignment horizontal="center" vertical="top" wrapText="1"/>
    </xf>
    <xf numFmtId="166" fontId="15" fillId="10" borderId="34" xfId="0" applyNumberFormat="1" applyFont="1" applyFill="1" applyBorder="1" applyAlignment="1">
      <alignment horizontal="center" vertical="top" wrapText="1"/>
    </xf>
    <xf numFmtId="0" fontId="15" fillId="10" borderId="34" xfId="0" applyFont="1" applyFill="1" applyBorder="1" applyAlignment="1">
      <alignment horizontal="center" vertical="top" wrapText="1"/>
    </xf>
    <xf numFmtId="0" fontId="0" fillId="10" borderId="34" xfId="0" quotePrefix="1" applyFont="1" applyFill="1" applyBorder="1" applyAlignment="1">
      <alignment horizontal="center" vertical="top" wrapText="1"/>
    </xf>
    <xf numFmtId="0" fontId="29" fillId="10" borderId="28" xfId="0" applyFont="1" applyFill="1" applyBorder="1" applyAlignment="1">
      <alignment vertical="top" wrapText="1"/>
    </xf>
    <xf numFmtId="0" fontId="29" fillId="10" borderId="34" xfId="0" applyFont="1" applyFill="1" applyBorder="1" applyAlignment="1">
      <alignment vertical="top" wrapText="1"/>
    </xf>
    <xf numFmtId="0" fontId="15" fillId="10" borderId="28" xfId="0" applyFont="1" applyFill="1" applyBorder="1" applyAlignment="1">
      <alignment vertical="top" wrapText="1"/>
    </xf>
    <xf numFmtId="0" fontId="15" fillId="10" borderId="34" xfId="0" applyFont="1" applyFill="1" applyBorder="1" applyAlignment="1">
      <alignment vertical="top" wrapText="1"/>
    </xf>
    <xf numFmtId="11" fontId="15" fillId="10" borderId="36" xfId="0" applyNumberFormat="1" applyFont="1" applyFill="1" applyBorder="1" applyAlignment="1">
      <alignment horizontal="center" vertical="top" wrapText="1"/>
    </xf>
    <xf numFmtId="0" fontId="15" fillId="10" borderId="36" xfId="0" applyFont="1" applyFill="1" applyBorder="1" applyAlignment="1">
      <alignment horizontal="center" vertical="top" wrapText="1"/>
    </xf>
    <xf numFmtId="165" fontId="15" fillId="10" borderId="36" xfId="0" applyNumberFormat="1" applyFont="1" applyFill="1" applyBorder="1" applyAlignment="1">
      <alignment horizontal="center" vertical="top" wrapText="1"/>
    </xf>
    <xf numFmtId="0" fontId="15" fillId="10" borderId="37" xfId="0" applyFont="1" applyFill="1" applyBorder="1" applyAlignment="1">
      <alignment horizontal="center" vertical="top" wrapText="1"/>
    </xf>
    <xf numFmtId="0" fontId="15" fillId="10" borderId="38" xfId="0" applyFont="1" applyFill="1" applyBorder="1" applyAlignment="1">
      <alignment horizontal="left" vertical="top"/>
    </xf>
    <xf numFmtId="0" fontId="15" fillId="10" borderId="39" xfId="0" applyFont="1" applyFill="1" applyBorder="1" applyAlignment="1">
      <alignment horizontal="left" vertical="top"/>
    </xf>
    <xf numFmtId="0" fontId="14" fillId="0" borderId="39" xfId="0" applyFont="1" applyBorder="1"/>
    <xf numFmtId="0" fontId="0" fillId="0" borderId="39" xfId="0" applyBorder="1"/>
    <xf numFmtId="0" fontId="15" fillId="13" borderId="39" xfId="0" applyFont="1" applyFill="1" applyBorder="1" applyAlignment="1">
      <alignment horizontal="left" vertical="top"/>
    </xf>
    <xf numFmtId="0" fontId="15" fillId="10" borderId="40" xfId="0" applyFont="1" applyFill="1" applyBorder="1" applyAlignment="1">
      <alignment horizontal="left" vertical="top"/>
    </xf>
    <xf numFmtId="0" fontId="15" fillId="10" borderId="32" xfId="0" applyFont="1" applyFill="1" applyBorder="1" applyAlignment="1">
      <alignment horizontal="left" vertical="top"/>
    </xf>
    <xf numFmtId="0" fontId="15" fillId="10" borderId="34" xfId="0" applyFont="1" applyFill="1" applyBorder="1" applyAlignment="1">
      <alignment horizontal="left" vertical="top"/>
    </xf>
    <xf numFmtId="0" fontId="14" fillId="0" borderId="34" xfId="0" applyFont="1" applyBorder="1"/>
    <xf numFmtId="0" fontId="0" fillId="0" borderId="34" xfId="0" applyBorder="1"/>
    <xf numFmtId="0" fontId="15" fillId="13" borderId="34" xfId="0" applyFont="1" applyFill="1" applyBorder="1" applyAlignment="1">
      <alignment horizontal="left" vertical="top"/>
    </xf>
    <xf numFmtId="0" fontId="15" fillId="10" borderId="37" xfId="0" applyFont="1" applyFill="1" applyBorder="1" applyAlignment="1">
      <alignment horizontal="left" vertical="top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top"/>
    </xf>
    <xf numFmtId="0" fontId="29" fillId="10" borderId="0" xfId="0" applyFont="1" applyFill="1" applyAlignment="1">
      <alignment horizontal="center" vertical="top"/>
    </xf>
    <xf numFmtId="0" fontId="15" fillId="10" borderId="41" xfId="0" applyFont="1" applyFill="1" applyBorder="1" applyAlignment="1">
      <alignment horizontal="center" vertical="top"/>
    </xf>
    <xf numFmtId="0" fontId="15" fillId="10" borderId="27" xfId="0" applyFont="1" applyFill="1" applyBorder="1" applyAlignment="1">
      <alignment horizontal="center" vertical="top"/>
    </xf>
    <xf numFmtId="0" fontId="15" fillId="10" borderId="42" xfId="0" applyFont="1" applyFill="1" applyBorder="1" applyAlignment="1">
      <alignment horizontal="center" vertical="top"/>
    </xf>
    <xf numFmtId="0" fontId="28" fillId="10" borderId="28" xfId="0" applyFont="1" applyFill="1" applyBorder="1" applyAlignment="1">
      <alignment horizontal="center" vertical="top"/>
    </xf>
    <xf numFmtId="0" fontId="25" fillId="10" borderId="28" xfId="0" applyFont="1" applyFill="1" applyBorder="1" applyAlignment="1">
      <alignment horizontal="center" vertical="top"/>
    </xf>
    <xf numFmtId="0" fontId="15" fillId="10" borderId="28" xfId="0" applyFont="1" applyFill="1" applyBorder="1" applyAlignment="1">
      <alignment horizontal="center" vertical="top"/>
    </xf>
    <xf numFmtId="0" fontId="0" fillId="10" borderId="28" xfId="0" applyFont="1" applyFill="1" applyBorder="1" applyAlignment="1">
      <alignment horizontal="center" vertical="top"/>
    </xf>
    <xf numFmtId="0" fontId="28" fillId="10" borderId="28" xfId="0" applyFont="1" applyFill="1" applyBorder="1" applyAlignment="1">
      <alignment horizontal="center" vertical="top" wrapText="1"/>
    </xf>
    <xf numFmtId="0" fontId="28" fillId="10" borderId="28" xfId="0" applyFont="1" applyFill="1" applyBorder="1" applyAlignment="1">
      <alignment horizontal="center" vertical="center" wrapText="1"/>
    </xf>
    <xf numFmtId="0" fontId="25" fillId="10" borderId="28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left" vertical="top"/>
    </xf>
    <xf numFmtId="0" fontId="26" fillId="10" borderId="30" xfId="0" applyFont="1" applyFill="1" applyBorder="1" applyAlignment="1">
      <alignment horizontal="center" vertical="top"/>
    </xf>
    <xf numFmtId="0" fontId="26" fillId="10" borderId="31" xfId="0" applyFont="1" applyFill="1" applyBorder="1" applyAlignment="1">
      <alignment horizontal="center" vertical="top"/>
    </xf>
    <xf numFmtId="0" fontId="26" fillId="10" borderId="32" xfId="0" applyFont="1" applyFill="1" applyBorder="1" applyAlignment="1">
      <alignment horizontal="center" vertical="top"/>
    </xf>
    <xf numFmtId="0" fontId="25" fillId="10" borderId="33" xfId="0" applyFont="1" applyFill="1" applyBorder="1" applyAlignment="1">
      <alignment horizontal="left" vertical="top"/>
    </xf>
    <xf numFmtId="0" fontId="25" fillId="10" borderId="34" xfId="0" applyFont="1" applyFill="1" applyBorder="1" applyAlignment="1">
      <alignment horizontal="center" vertical="top"/>
    </xf>
    <xf numFmtId="167" fontId="25" fillId="10" borderId="34" xfId="0" applyNumberFormat="1" applyFont="1" applyFill="1" applyBorder="1" applyAlignment="1">
      <alignment horizontal="center" vertical="top"/>
    </xf>
    <xf numFmtId="166" fontId="25" fillId="10" borderId="34" xfId="0" applyNumberFormat="1" applyFont="1" applyFill="1" applyBorder="1" applyAlignment="1">
      <alignment horizontal="center" vertical="top"/>
    </xf>
    <xf numFmtId="165" fontId="25" fillId="10" borderId="34" xfId="0" applyNumberFormat="1" applyFont="1" applyFill="1" applyBorder="1" applyAlignment="1">
      <alignment horizontal="center" vertical="top"/>
    </xf>
    <xf numFmtId="168" fontId="25" fillId="10" borderId="34" xfId="0" applyNumberFormat="1" applyFont="1" applyFill="1" applyBorder="1" applyAlignment="1">
      <alignment horizontal="center" vertical="top"/>
    </xf>
    <xf numFmtId="0" fontId="0" fillId="10" borderId="34" xfId="0" applyFont="1" applyFill="1" applyBorder="1" applyAlignment="1">
      <alignment horizontal="center" vertical="top"/>
    </xf>
    <xf numFmtId="169" fontId="25" fillId="10" borderId="34" xfId="0" applyNumberFormat="1" applyFont="1" applyFill="1" applyBorder="1" applyAlignment="1">
      <alignment horizontal="center" vertical="top"/>
    </xf>
    <xf numFmtId="11" fontId="25" fillId="10" borderId="34" xfId="0" applyNumberFormat="1" applyFont="1" applyFill="1" applyBorder="1" applyAlignment="1">
      <alignment horizontal="center" vertical="top" wrapText="1"/>
    </xf>
    <xf numFmtId="0" fontId="25" fillId="10" borderId="34" xfId="0" applyFont="1" applyFill="1" applyBorder="1" applyAlignment="1">
      <alignment horizontal="center" vertical="top" wrapText="1"/>
    </xf>
    <xf numFmtId="0" fontId="25" fillId="10" borderId="35" xfId="0" applyFont="1" applyFill="1" applyBorder="1" applyAlignment="1">
      <alignment horizontal="left" vertical="top"/>
    </xf>
    <xf numFmtId="0" fontId="25" fillId="10" borderId="36" xfId="0" applyFont="1" applyFill="1" applyBorder="1" applyAlignment="1">
      <alignment horizontal="center" vertical="top" wrapText="1"/>
    </xf>
    <xf numFmtId="0" fontId="25" fillId="10" borderId="37" xfId="0" applyFont="1" applyFill="1" applyBorder="1" applyAlignment="1">
      <alignment horizontal="center" vertical="top" wrapText="1"/>
    </xf>
    <xf numFmtId="0" fontId="0" fillId="0" borderId="47" xfId="0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34" fillId="10" borderId="28" xfId="0" applyFont="1" applyFill="1" applyBorder="1" applyAlignment="1">
      <alignment horizontal="center" vertical="top"/>
    </xf>
    <xf numFmtId="0" fontId="34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24" fillId="10" borderId="28" xfId="0" applyFont="1" applyFill="1" applyBorder="1" applyAlignment="1">
      <alignment horizontal="left" vertical="top"/>
    </xf>
    <xf numFmtId="0" fontId="37" fillId="10" borderId="28" xfId="0" applyFont="1" applyFill="1" applyBorder="1" applyAlignment="1">
      <alignment horizontal="left" vertical="top"/>
    </xf>
    <xf numFmtId="166" fontId="15" fillId="10" borderId="28" xfId="0" applyNumberFormat="1" applyFont="1" applyFill="1" applyBorder="1" applyAlignment="1">
      <alignment horizontal="right" vertical="top"/>
    </xf>
    <xf numFmtId="0" fontId="40" fillId="10" borderId="28" xfId="0" applyFont="1" applyFill="1" applyBorder="1" applyAlignment="1">
      <alignment horizontal="left" vertical="top"/>
    </xf>
    <xf numFmtId="166" fontId="15" fillId="10" borderId="28" xfId="0" applyNumberFormat="1" applyFont="1" applyFill="1" applyBorder="1" applyAlignment="1">
      <alignment horizontal="left" vertical="top"/>
    </xf>
    <xf numFmtId="0" fontId="41" fillId="10" borderId="28" xfId="0" applyFont="1" applyFill="1" applyBorder="1" applyAlignment="1">
      <alignment horizontal="left" vertical="top"/>
    </xf>
    <xf numFmtId="0" fontId="40" fillId="10" borderId="59" xfId="0" applyFont="1" applyFill="1" applyBorder="1" applyAlignment="1">
      <alignment horizontal="left" vertical="top"/>
    </xf>
    <xf numFmtId="166" fontId="30" fillId="10" borderId="59" xfId="0" applyNumberFormat="1" applyFont="1" applyFill="1" applyBorder="1" applyAlignment="1">
      <alignment horizontal="left" vertical="top"/>
    </xf>
    <xf numFmtId="0" fontId="41" fillId="10" borderId="59" xfId="0" applyFont="1" applyFill="1" applyBorder="1" applyAlignment="1">
      <alignment horizontal="left" vertical="top"/>
    </xf>
    <xf numFmtId="0" fontId="0" fillId="0" borderId="0" xfId="0" applyAlignment="1"/>
    <xf numFmtId="0" fontId="37" fillId="10" borderId="28" xfId="0" applyFont="1" applyFill="1" applyBorder="1" applyAlignment="1">
      <alignment horizontal="center" vertical="top"/>
    </xf>
    <xf numFmtId="166" fontId="15" fillId="10" borderId="28" xfId="0" applyNumberFormat="1" applyFont="1" applyFill="1" applyBorder="1" applyAlignment="1">
      <alignment horizontal="center" vertical="top"/>
    </xf>
    <xf numFmtId="165" fontId="15" fillId="10" borderId="28" xfId="0" applyNumberFormat="1" applyFont="1" applyFill="1" applyBorder="1" applyAlignment="1">
      <alignment horizontal="center" vertical="top"/>
    </xf>
    <xf numFmtId="170" fontId="15" fillId="10" borderId="28" xfId="0" applyNumberFormat="1" applyFont="1" applyFill="1" applyBorder="1" applyAlignment="1">
      <alignment horizontal="center" vertical="top"/>
    </xf>
    <xf numFmtId="11" fontId="40" fillId="10" borderId="28" xfId="0" applyNumberFormat="1" applyFont="1" applyFill="1" applyBorder="1" applyAlignment="1">
      <alignment horizontal="center" vertical="top"/>
    </xf>
    <xf numFmtId="0" fontId="24" fillId="10" borderId="28" xfId="0" applyFont="1" applyFill="1" applyBorder="1" applyAlignment="1">
      <alignment horizontal="center" vertical="top"/>
    </xf>
    <xf numFmtId="167" fontId="15" fillId="10" borderId="28" xfId="0" applyNumberFormat="1" applyFont="1" applyFill="1" applyBorder="1" applyAlignment="1">
      <alignment horizontal="center" vertical="top"/>
    </xf>
    <xf numFmtId="0" fontId="41" fillId="10" borderId="28" xfId="0" applyFont="1" applyFill="1" applyBorder="1" applyAlignment="1">
      <alignment horizontal="center" vertical="top"/>
    </xf>
    <xf numFmtId="11" fontId="41" fillId="10" borderId="28" xfId="0" applyNumberFormat="1" applyFont="1" applyFill="1" applyBorder="1" applyAlignment="1">
      <alignment horizontal="center" vertical="top"/>
    </xf>
    <xf numFmtId="166" fontId="15" fillId="10" borderId="59" xfId="0" applyNumberFormat="1" applyFont="1" applyFill="1" applyBorder="1" applyAlignment="1">
      <alignment horizontal="center" vertical="top"/>
    </xf>
    <xf numFmtId="167" fontId="15" fillId="10" borderId="59" xfId="0" applyNumberFormat="1" applyFont="1" applyFill="1" applyBorder="1" applyAlignment="1">
      <alignment horizontal="center" vertical="top"/>
    </xf>
    <xf numFmtId="11" fontId="40" fillId="10" borderId="59" xfId="0" applyNumberFormat="1" applyFont="1" applyFill="1" applyBorder="1" applyAlignment="1">
      <alignment horizontal="center" vertical="top"/>
    </xf>
    <xf numFmtId="0" fontId="24" fillId="10" borderId="59" xfId="0" applyFont="1" applyFill="1" applyBorder="1" applyAlignment="1">
      <alignment horizontal="center" vertical="top"/>
    </xf>
    <xf numFmtId="166" fontId="30" fillId="10" borderId="59" xfId="0" applyNumberFormat="1" applyFont="1" applyFill="1" applyBorder="1" applyAlignment="1">
      <alignment horizontal="center" vertical="top"/>
    </xf>
    <xf numFmtId="165" fontId="30" fillId="10" borderId="59" xfId="0" applyNumberFormat="1" applyFont="1" applyFill="1" applyBorder="1" applyAlignment="1">
      <alignment horizontal="center" vertical="top"/>
    </xf>
    <xf numFmtId="167" fontId="30" fillId="10" borderId="59" xfId="0" applyNumberFormat="1" applyFont="1" applyFill="1" applyBorder="1" applyAlignment="1">
      <alignment horizontal="center" vertical="top"/>
    </xf>
    <xf numFmtId="11" fontId="41" fillId="10" borderId="59" xfId="0" applyNumberFormat="1" applyFont="1" applyFill="1" applyBorder="1" applyAlignment="1">
      <alignment horizontal="center" vertical="top"/>
    </xf>
    <xf numFmtId="0" fontId="41" fillId="10" borderId="59" xfId="0" applyFont="1" applyFill="1" applyBorder="1" applyAlignment="1">
      <alignment horizontal="center" vertical="top"/>
    </xf>
    <xf numFmtId="0" fontId="0" fillId="0" borderId="55" xfId="0" applyFill="1" applyBorder="1" applyAlignment="1">
      <alignment horizontal="center"/>
    </xf>
    <xf numFmtId="2" fontId="43" fillId="0" borderId="0" xfId="3" applyNumberFormat="1" applyFont="1" applyAlignment="1" applyProtection="1">
      <protection locked="0"/>
    </xf>
    <xf numFmtId="164" fontId="43" fillId="0" borderId="0" xfId="3" applyNumberFormat="1" applyFont="1" applyAlignment="1" applyProtection="1">
      <protection locked="0"/>
    </xf>
    <xf numFmtId="9" fontId="43" fillId="0" borderId="0" xfId="3" applyNumberFormat="1" applyFont="1" applyAlignment="1" applyProtection="1">
      <protection locked="0"/>
    </xf>
    <xf numFmtId="172" fontId="43" fillId="0" borderId="0" xfId="3" applyNumberFormat="1" applyFont="1" applyAlignment="1" applyProtection="1">
      <protection locked="0"/>
    </xf>
    <xf numFmtId="10" fontId="43" fillId="0" borderId="0" xfId="3" applyNumberFormat="1" applyFont="1" applyAlignment="1" applyProtection="1">
      <protection locked="0"/>
    </xf>
    <xf numFmtId="0" fontId="43" fillId="0" borderId="0" xfId="3" applyFont="1" applyAlignment="1"/>
    <xf numFmtId="1" fontId="43" fillId="0" borderId="0" xfId="3" applyNumberFormat="1" applyFont="1" applyAlignment="1"/>
    <xf numFmtId="2" fontId="43" fillId="0" borderId="0" xfId="3" applyNumberFormat="1" applyFont="1" applyAlignment="1"/>
    <xf numFmtId="164" fontId="43" fillId="0" borderId="0" xfId="3" applyNumberFormat="1" applyFont="1" applyAlignment="1"/>
    <xf numFmtId="0" fontId="43" fillId="0" borderId="0" xfId="3" applyNumberFormat="1" applyFont="1" applyAlignment="1"/>
    <xf numFmtId="2" fontId="43" fillId="0" borderId="0" xfId="3" applyNumberFormat="1" applyFont="1" applyAlignment="1" applyProtection="1">
      <alignment horizontal="center"/>
      <protection locked="0"/>
    </xf>
    <xf numFmtId="0" fontId="43" fillId="0" borderId="0" xfId="3" applyFont="1" applyAlignment="1">
      <alignment horizontal="center"/>
    </xf>
    <xf numFmtId="164" fontId="43" fillId="0" borderId="0" xfId="3" applyNumberFormat="1" applyFont="1" applyAlignment="1">
      <alignment horizontal="center"/>
    </xf>
    <xf numFmtId="0" fontId="43" fillId="0" borderId="0" xfId="3" applyNumberFormat="1" applyFont="1" applyAlignment="1">
      <alignment horizontal="center"/>
    </xf>
    <xf numFmtId="11" fontId="0" fillId="0" borderId="47" xfId="0" applyNumberFormat="1" applyFill="1" applyBorder="1" applyAlignment="1">
      <alignment horizontal="center"/>
    </xf>
    <xf numFmtId="0" fontId="12" fillId="0" borderId="0" xfId="4" applyFill="1" applyAlignment="1"/>
    <xf numFmtId="0" fontId="12" fillId="0" borderId="64" xfId="4" applyFill="1" applyBorder="1" applyAlignment="1">
      <alignment horizontal="centerContinuous"/>
    </xf>
    <xf numFmtId="0" fontId="12" fillId="0" borderId="0" xfId="4" applyFill="1" applyAlignment="1">
      <alignment horizontal="center"/>
    </xf>
    <xf numFmtId="0" fontId="12" fillId="0" borderId="65" xfId="4" applyFill="1" applyBorder="1" applyAlignment="1">
      <alignment horizontal="center"/>
    </xf>
    <xf numFmtId="0" fontId="12" fillId="0" borderId="0" xfId="4" applyFill="1" applyAlignment="1">
      <alignment wrapText="1"/>
    </xf>
    <xf numFmtId="0" fontId="12" fillId="0" borderId="64" xfId="4" applyFill="1" applyBorder="1" applyAlignment="1">
      <alignment horizontal="center" wrapText="1"/>
    </xf>
    <xf numFmtId="0" fontId="12" fillId="0" borderId="64" xfId="4" applyFill="1" applyBorder="1" applyAlignment="1">
      <alignment wrapText="1"/>
    </xf>
    <xf numFmtId="0" fontId="12" fillId="0" borderId="63" xfId="4" applyFill="1" applyBorder="1" applyAlignment="1">
      <alignment wrapText="1"/>
    </xf>
    <xf numFmtId="0" fontId="49" fillId="0" borderId="0" xfId="4" applyFont="1" applyFill="1" applyAlignment="1"/>
    <xf numFmtId="176" fontId="12" fillId="0" borderId="0" xfId="4" applyNumberFormat="1" applyFill="1" applyAlignment="1">
      <alignment horizontal="center"/>
    </xf>
    <xf numFmtId="0" fontId="12" fillId="0" borderId="66" xfId="4" applyFill="1" applyBorder="1" applyAlignment="1"/>
    <xf numFmtId="0" fontId="12" fillId="0" borderId="0" xfId="4" applyFill="1" applyAlignment="1">
      <alignment horizontal="right"/>
    </xf>
    <xf numFmtId="176" fontId="12" fillId="0" borderId="66" xfId="4" applyNumberFormat="1" applyFill="1" applyBorder="1" applyAlignment="1">
      <alignment horizontal="center"/>
    </xf>
    <xf numFmtId="0" fontId="12" fillId="0" borderId="66" xfId="4" applyFill="1" applyBorder="1" applyAlignment="1">
      <alignment horizontal="center"/>
    </xf>
    <xf numFmtId="1" fontId="12" fillId="0" borderId="0" xfId="4" applyNumberFormat="1" applyFill="1" applyAlignment="1">
      <alignment horizontal="center"/>
    </xf>
    <xf numFmtId="0" fontId="12" fillId="0" borderId="0" xfId="4" applyFill="1" applyBorder="1" applyAlignment="1">
      <alignment horizontal="centerContinuous"/>
    </xf>
    <xf numFmtId="0" fontId="12" fillId="0" borderId="63" xfId="4" applyFill="1" applyBorder="1" applyAlignment="1">
      <alignment horizontal="centerContinuous"/>
    </xf>
    <xf numFmtId="174" fontId="12" fillId="0" borderId="0" xfId="4" applyNumberFormat="1" applyFill="1" applyAlignment="1"/>
    <xf numFmtId="0" fontId="12" fillId="0" borderId="0" xfId="4" applyFill="1" applyAlignment="1">
      <alignment horizontal="centerContinuous"/>
    </xf>
    <xf numFmtId="0" fontId="12" fillId="0" borderId="0" xfId="4" quotePrefix="1" applyFill="1" applyAlignment="1">
      <alignment horizontal="right"/>
    </xf>
    <xf numFmtId="0" fontId="0" fillId="0" borderId="68" xfId="0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52" xfId="0" applyFill="1" applyBorder="1"/>
    <xf numFmtId="0" fontId="0" fillId="0" borderId="53" xfId="0" applyFill="1" applyBorder="1"/>
    <xf numFmtId="0" fontId="0" fillId="0" borderId="5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57" xfId="0" applyFill="1" applyBorder="1"/>
    <xf numFmtId="0" fontId="0" fillId="0" borderId="58" xfId="0" applyFill="1" applyBorder="1"/>
    <xf numFmtId="0" fontId="0" fillId="0" borderId="58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4" xfId="0" applyFill="1" applyBorder="1"/>
    <xf numFmtId="0" fontId="0" fillId="0" borderId="55" xfId="0" applyFill="1" applyBorder="1"/>
    <xf numFmtId="0" fontId="0" fillId="0" borderId="56" xfId="0" applyFill="1" applyBorder="1" applyAlignment="1">
      <alignment horizontal="center"/>
    </xf>
    <xf numFmtId="0" fontId="0" fillId="0" borderId="46" xfId="0" applyFill="1" applyBorder="1"/>
    <xf numFmtId="0" fontId="0" fillId="0" borderId="47" xfId="0" applyFill="1" applyBorder="1"/>
    <xf numFmtId="0" fontId="0" fillId="0" borderId="48" xfId="0" applyFill="1" applyBorder="1" applyAlignment="1">
      <alignment horizontal="center"/>
    </xf>
    <xf numFmtId="0" fontId="14" fillId="0" borderId="47" xfId="0" applyFont="1" applyFill="1" applyBorder="1"/>
    <xf numFmtId="0" fontId="0" fillId="0" borderId="47" xfId="0" applyFont="1" applyFill="1" applyBorder="1"/>
    <xf numFmtId="14" fontId="0" fillId="0" borderId="47" xfId="0" quotePrefix="1" applyNumberFormat="1" applyFill="1" applyBorder="1" applyAlignment="1">
      <alignment horizontal="center"/>
    </xf>
    <xf numFmtId="0" fontId="0" fillId="0" borderId="49" xfId="0" applyFill="1" applyBorder="1"/>
    <xf numFmtId="0" fontId="0" fillId="0" borderId="50" xfId="0" applyFill="1" applyBorder="1"/>
    <xf numFmtId="0" fontId="0" fillId="0" borderId="61" xfId="0" applyFill="1" applyBorder="1" applyAlignment="1">
      <alignment horizontal="center"/>
    </xf>
    <xf numFmtId="0" fontId="0" fillId="0" borderId="61" xfId="0" applyFill="1" applyBorder="1" applyAlignment="1">
      <alignment horizontal="center" vertical="center"/>
    </xf>
    <xf numFmtId="0" fontId="0" fillId="0" borderId="62" xfId="0" applyFill="1" applyBorder="1" applyAlignment="1">
      <alignment horizontal="center"/>
    </xf>
    <xf numFmtId="0" fontId="0" fillId="0" borderId="55" xfId="0" applyNumberFormat="1" applyFill="1" applyBorder="1" applyAlignment="1">
      <alignment horizontal="center"/>
    </xf>
    <xf numFmtId="11" fontId="0" fillId="0" borderId="55" xfId="0" applyNumberFormat="1" applyFill="1" applyBorder="1" applyAlignment="1">
      <alignment horizontal="center"/>
    </xf>
    <xf numFmtId="11" fontId="0" fillId="0" borderId="47" xfId="0" quotePrefix="1" applyNumberFormat="1" applyFill="1" applyBorder="1" applyAlignment="1">
      <alignment horizontal="center"/>
    </xf>
    <xf numFmtId="14" fontId="0" fillId="0" borderId="68" xfId="0" quotePrefix="1" applyNumberFormat="1" applyFill="1" applyBorder="1" applyAlignment="1">
      <alignment horizontal="center"/>
    </xf>
    <xf numFmtId="11" fontId="0" fillId="0" borderId="50" xfId="0" applyNumberFormat="1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0" xfId="0" applyFill="1" applyAlignment="1"/>
    <xf numFmtId="0" fontId="0" fillId="0" borderId="0" xfId="0" applyFont="1" applyFill="1" applyAlignment="1"/>
    <xf numFmtId="0" fontId="0" fillId="0" borderId="52" xfId="0" applyFill="1" applyBorder="1" applyAlignment="1"/>
    <xf numFmtId="0" fontId="0" fillId="0" borderId="53" xfId="0" applyFill="1" applyBorder="1" applyAlignment="1"/>
    <xf numFmtId="0" fontId="0" fillId="0" borderId="57" xfId="0" applyFill="1" applyBorder="1" applyAlignment="1"/>
    <xf numFmtId="0" fontId="0" fillId="0" borderId="58" xfId="0" applyFill="1" applyBorder="1" applyAlignment="1"/>
    <xf numFmtId="0" fontId="0" fillId="0" borderId="54" xfId="0" applyFill="1" applyBorder="1" applyAlignment="1"/>
    <xf numFmtId="0" fontId="0" fillId="0" borderId="55" xfId="0" applyFill="1" applyBorder="1" applyAlignment="1"/>
    <xf numFmtId="0" fontId="0" fillId="0" borderId="46" xfId="0" applyFill="1" applyBorder="1" applyAlignment="1"/>
    <xf numFmtId="0" fontId="0" fillId="0" borderId="47" xfId="0" applyFill="1" applyBorder="1" applyAlignment="1"/>
    <xf numFmtId="0" fontId="14" fillId="0" borderId="47" xfId="0" applyFont="1" applyFill="1" applyBorder="1" applyAlignment="1"/>
    <xf numFmtId="0" fontId="0" fillId="0" borderId="47" xfId="0" applyFont="1" applyFill="1" applyBorder="1" applyAlignment="1"/>
    <xf numFmtId="0" fontId="0" fillId="0" borderId="49" xfId="0" applyFill="1" applyBorder="1" applyAlignment="1"/>
    <xf numFmtId="0" fontId="0" fillId="0" borderId="50" xfId="0" applyFill="1" applyBorder="1" applyAlignment="1"/>
    <xf numFmtId="164" fontId="0" fillId="0" borderId="0" xfId="0" applyNumberFormat="1" applyFill="1" applyAlignment="1">
      <alignment horizontal="center"/>
    </xf>
    <xf numFmtId="164" fontId="0" fillId="0" borderId="55" xfId="0" applyNumberFormat="1" applyFill="1" applyBorder="1" applyAlignment="1">
      <alignment horizontal="center"/>
    </xf>
    <xf numFmtId="0" fontId="0" fillId="0" borderId="57" xfId="0" applyFill="1" applyBorder="1" applyAlignment="1">
      <alignment wrapText="1"/>
    </xf>
    <xf numFmtId="0" fontId="0" fillId="0" borderId="58" xfId="0" applyFill="1" applyBorder="1" applyAlignment="1">
      <alignment wrapText="1"/>
    </xf>
    <xf numFmtId="0" fontId="0" fillId="0" borderId="58" xfId="0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73" fontId="0" fillId="0" borderId="47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left"/>
    </xf>
    <xf numFmtId="0" fontId="0" fillId="0" borderId="0" xfId="0" applyFill="1" applyBorder="1" applyAlignment="1">
      <alignment horizontal="center" wrapText="1"/>
    </xf>
    <xf numFmtId="0" fontId="0" fillId="0" borderId="72" xfId="0" applyFill="1" applyBorder="1" applyAlignment="1">
      <alignment wrapText="1"/>
    </xf>
    <xf numFmtId="0" fontId="0" fillId="0" borderId="70" xfId="0" applyFill="1" applyBorder="1" applyAlignment="1">
      <alignment wrapText="1"/>
    </xf>
    <xf numFmtId="0" fontId="0" fillId="0" borderId="70" xfId="0" applyFill="1" applyBorder="1" applyAlignment="1">
      <alignment horizontal="center" wrapText="1"/>
    </xf>
    <xf numFmtId="0" fontId="0" fillId="0" borderId="71" xfId="0" applyFill="1" applyBorder="1" applyAlignment="1">
      <alignment horizontal="center" wrapText="1"/>
    </xf>
    <xf numFmtId="164" fontId="0" fillId="0" borderId="71" xfId="0" applyNumberFormat="1" applyFill="1" applyBorder="1" applyAlignment="1">
      <alignment horizontal="center" wrapText="1"/>
    </xf>
    <xf numFmtId="164" fontId="0" fillId="0" borderId="71" xfId="0" applyNumberFormat="1" applyFill="1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72" xfId="0" applyFill="1" applyBorder="1" applyAlignment="1"/>
    <xf numFmtId="0" fontId="0" fillId="0" borderId="70" xfId="0" applyFill="1" applyBorder="1" applyAlignment="1"/>
    <xf numFmtId="0" fontId="0" fillId="0" borderId="70" xfId="0" applyFill="1" applyBorder="1" applyAlignment="1">
      <alignment horizontal="center"/>
    </xf>
    <xf numFmtId="0" fontId="12" fillId="0" borderId="0" xfId="4" applyFill="1"/>
    <xf numFmtId="0" fontId="12" fillId="0" borderId="60" xfId="4" applyFill="1" applyBorder="1"/>
    <xf numFmtId="0" fontId="12" fillId="0" borderId="0" xfId="4" applyFill="1" applyAlignment="1">
      <alignment textRotation="45"/>
    </xf>
    <xf numFmtId="174" fontId="12" fillId="0" borderId="0" xfId="4" applyNumberFormat="1" applyFill="1" applyAlignment="1">
      <alignment horizontal="center"/>
    </xf>
    <xf numFmtId="0" fontId="12" fillId="0" borderId="0" xfId="4" quotePrefix="1" applyFill="1" applyAlignment="1">
      <alignment horizontal="center"/>
    </xf>
    <xf numFmtId="0" fontId="10" fillId="0" borderId="0" xfId="4" applyFont="1" applyFill="1" applyAlignment="1">
      <alignment horizontal="center" vertical="top" wrapText="1"/>
    </xf>
    <xf numFmtId="3" fontId="12" fillId="0" borderId="0" xfId="4" applyNumberFormat="1" applyFill="1" applyAlignment="1">
      <alignment horizontal="center"/>
    </xf>
    <xf numFmtId="0" fontId="10" fillId="0" borderId="0" xfId="4" applyFont="1" applyFill="1"/>
    <xf numFmtId="0" fontId="10" fillId="0" borderId="0" xfId="4" applyFont="1" applyFill="1" applyAlignment="1">
      <alignment horizontal="center"/>
    </xf>
    <xf numFmtId="0" fontId="12" fillId="0" borderId="0" xfId="4" applyFill="1" applyAlignment="1">
      <alignment vertical="top" wrapText="1"/>
    </xf>
    <xf numFmtId="0" fontId="10" fillId="0" borderId="0" xfId="4" applyFont="1" applyFill="1" applyAlignment="1">
      <alignment vertical="top" wrapText="1"/>
    </xf>
    <xf numFmtId="11" fontId="10" fillId="0" borderId="0" xfId="4" applyNumberFormat="1" applyFont="1" applyFill="1" applyAlignment="1">
      <alignment vertical="top" wrapText="1"/>
    </xf>
    <xf numFmtId="177" fontId="10" fillId="0" borderId="0" xfId="4" applyNumberFormat="1" applyFont="1" applyFill="1" applyAlignment="1">
      <alignment horizontal="center" vertical="top" wrapText="1"/>
    </xf>
    <xf numFmtId="0" fontId="0" fillId="0" borderId="0" xfId="0" applyFill="1" applyAlignment="1">
      <alignment vertical="top" wrapText="1"/>
    </xf>
    <xf numFmtId="176" fontId="10" fillId="0" borderId="0" xfId="4" applyNumberFormat="1" applyFont="1" applyFill="1" applyAlignment="1">
      <alignment horizontal="center" vertical="top" wrapText="1"/>
    </xf>
    <xf numFmtId="175" fontId="12" fillId="0" borderId="0" xfId="4" applyNumberFormat="1" applyFill="1" applyAlignment="1">
      <alignment horizontal="center"/>
    </xf>
    <xf numFmtId="0" fontId="11" fillId="0" borderId="0" xfId="4" applyFont="1" applyFill="1" applyAlignment="1">
      <alignment wrapText="1"/>
    </xf>
    <xf numFmtId="0" fontId="12" fillId="0" borderId="0" xfId="4" quotePrefix="1" applyFill="1" applyAlignment="1">
      <alignment horizontal="right" vertical="top"/>
    </xf>
    <xf numFmtId="0" fontId="10" fillId="0" borderId="0" xfId="4" quotePrefix="1" applyFont="1" applyFill="1" applyAlignment="1">
      <alignment horizontal="right" vertical="top"/>
    </xf>
    <xf numFmtId="0" fontId="8" fillId="0" borderId="0" xfId="4" quotePrefix="1" applyFont="1" applyFill="1" applyAlignment="1">
      <alignment horizontal="right" vertical="top"/>
    </xf>
    <xf numFmtId="174" fontId="12" fillId="0" borderId="0" xfId="4" applyNumberFormat="1" applyFill="1" applyAlignment="1">
      <alignment horizontal="center" vertical="center"/>
    </xf>
    <xf numFmtId="176" fontId="8" fillId="0" borderId="0" xfId="4" applyNumberFormat="1" applyFont="1" applyFill="1" applyAlignment="1">
      <alignment horizontal="center" vertical="center" wrapText="1"/>
    </xf>
    <xf numFmtId="176" fontId="8" fillId="0" borderId="0" xfId="4" applyNumberFormat="1" applyFont="1" applyFill="1" applyAlignment="1">
      <alignment horizontal="center" vertical="center"/>
    </xf>
    <xf numFmtId="0" fontId="13" fillId="0" borderId="0" xfId="4" applyFont="1" applyFill="1"/>
    <xf numFmtId="0" fontId="12" fillId="0" borderId="0" xfId="4" applyFill="1" applyBorder="1"/>
    <xf numFmtId="0" fontId="12" fillId="0" borderId="0" xfId="4" applyFill="1" applyBorder="1" applyAlignment="1">
      <alignment textRotation="45"/>
    </xf>
    <xf numFmtId="0" fontId="12" fillId="0" borderId="0" xfId="4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177" fontId="10" fillId="0" borderId="0" xfId="4" applyNumberFormat="1" applyFont="1" applyFill="1" applyBorder="1" applyAlignment="1">
      <alignment horizontal="center" vertical="top" wrapText="1"/>
    </xf>
    <xf numFmtId="0" fontId="12" fillId="0" borderId="0" xfId="4" applyFill="1" applyBorder="1" applyAlignment="1">
      <alignment wrapText="1"/>
    </xf>
    <xf numFmtId="0" fontId="12" fillId="0" borderId="60" xfId="4" applyFill="1" applyBorder="1" applyAlignment="1">
      <alignment horizontal="center"/>
    </xf>
    <xf numFmtId="0" fontId="10" fillId="0" borderId="0" xfId="4" quotePrefix="1" applyFont="1" applyFill="1" applyAlignment="1">
      <alignment horizontal="center" vertical="top"/>
    </xf>
    <xf numFmtId="0" fontId="9" fillId="0" borderId="0" xfId="4" applyFont="1" applyFill="1" applyAlignment="1">
      <alignment horizontal="center"/>
    </xf>
    <xf numFmtId="0" fontId="12" fillId="0" borderId="0" xfId="4" applyFill="1" applyAlignment="1">
      <alignment horizontal="left"/>
    </xf>
    <xf numFmtId="0" fontId="12" fillId="0" borderId="0" xfId="4" quotePrefix="1" applyFill="1" applyAlignment="1">
      <alignment horizontal="left"/>
    </xf>
    <xf numFmtId="0" fontId="8" fillId="0" borderId="0" xfId="4" quotePrefix="1" applyFont="1" applyFill="1" applyAlignment="1">
      <alignment horizontal="left"/>
    </xf>
    <xf numFmtId="0" fontId="12" fillId="0" borderId="0" xfId="4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177" fontId="10" fillId="0" borderId="0" xfId="4" applyNumberFormat="1" applyFont="1" applyFill="1" applyAlignment="1">
      <alignment horizontal="left" vertical="top"/>
    </xf>
    <xf numFmtId="0" fontId="10" fillId="0" borderId="0" xfId="4" applyFont="1" applyFill="1" applyAlignment="1">
      <alignment horizontal="left" vertical="top" wrapText="1"/>
    </xf>
    <xf numFmtId="0" fontId="12" fillId="0" borderId="0" xfId="4" quotePrefix="1" applyFill="1" applyAlignment="1">
      <alignment horizontal="left" vertical="top" wrapText="1"/>
    </xf>
    <xf numFmtId="0" fontId="10" fillId="0" borderId="0" xfId="4" quotePrefix="1" applyFont="1" applyFill="1" applyAlignment="1">
      <alignment horizontal="left" vertical="top" wrapText="1"/>
    </xf>
    <xf numFmtId="49" fontId="8" fillId="0" borderId="0" xfId="4" quotePrefix="1" applyNumberFormat="1" applyFont="1" applyFill="1" applyAlignment="1">
      <alignment horizontal="left" vertical="top"/>
    </xf>
    <xf numFmtId="0" fontId="7" fillId="0" borderId="0" xfId="4" applyFont="1" applyFill="1"/>
    <xf numFmtId="0" fontId="7" fillId="0" borderId="0" xfId="4" applyFont="1" applyFill="1" applyAlignment="1">
      <alignment horizontal="center"/>
    </xf>
    <xf numFmtId="0" fontId="7" fillId="0" borderId="0" xfId="4" quotePrefix="1" applyFont="1" applyFill="1" applyAlignment="1">
      <alignment horizontal="center"/>
    </xf>
    <xf numFmtId="0" fontId="7" fillId="0" borderId="0" xfId="4" quotePrefix="1" applyFont="1" applyFill="1" applyAlignment="1">
      <alignment horizontal="left"/>
    </xf>
    <xf numFmtId="0" fontId="7" fillId="0" borderId="0" xfId="4" quotePrefix="1" applyFont="1" applyFill="1" applyAlignment="1">
      <alignment horizontal="right" vertical="top"/>
    </xf>
    <xf numFmtId="49" fontId="0" fillId="0" borderId="0" xfId="0" applyNumberFormat="1" applyFill="1" applyAlignment="1">
      <alignment vertical="center" wrapText="1"/>
    </xf>
    <xf numFmtId="0" fontId="6" fillId="0" borderId="0" xfId="4" applyFont="1" applyFill="1" applyAlignment="1">
      <alignment vertical="top" wrapText="1"/>
    </xf>
    <xf numFmtId="0" fontId="49" fillId="0" borderId="0" xfId="4" applyFont="1" applyFill="1" applyAlignment="1">
      <alignment vertical="top" wrapText="1"/>
    </xf>
    <xf numFmtId="0" fontId="6" fillId="0" borderId="0" xfId="4" applyFont="1" applyFill="1" applyAlignment="1">
      <alignment horizontal="left"/>
    </xf>
    <xf numFmtId="0" fontId="6" fillId="0" borderId="0" xfId="4" applyFont="1" applyFill="1"/>
    <xf numFmtId="0" fontId="6" fillId="0" borderId="0" xfId="4" applyFont="1" applyFill="1" applyAlignment="1">
      <alignment horizontal="center"/>
    </xf>
    <xf numFmtId="3" fontId="12" fillId="0" borderId="0" xfId="4" applyNumberFormat="1" applyFill="1" applyAlignment="1">
      <alignment horizontal="left"/>
    </xf>
    <xf numFmtId="3" fontId="6" fillId="0" borderId="0" xfId="4" applyNumberFormat="1" applyFont="1" applyFill="1" applyAlignment="1"/>
    <xf numFmtId="3" fontId="12" fillId="0" borderId="0" xfId="4" applyNumberFormat="1" applyFill="1" applyAlignment="1"/>
    <xf numFmtId="0" fontId="6" fillId="0" borderId="0" xfId="4" applyFont="1" applyFill="1" applyAlignment="1">
      <alignment horizontal="center" vertical="top" wrapText="1"/>
    </xf>
    <xf numFmtId="0" fontId="6" fillId="0" borderId="0" xfId="4" quotePrefix="1" applyFont="1" applyFill="1" applyAlignment="1">
      <alignment horizontal="left"/>
    </xf>
    <xf numFmtId="0" fontId="6" fillId="0" borderId="0" xfId="4" quotePrefix="1" applyFont="1" applyFill="1" applyAlignment="1">
      <alignment horizontal="right" vertical="top"/>
    </xf>
    <xf numFmtId="0" fontId="36" fillId="0" borderId="0" xfId="0" applyFont="1" applyFill="1"/>
    <xf numFmtId="0" fontId="24" fillId="0" borderId="28" xfId="0" applyFont="1" applyFill="1" applyBorder="1" applyAlignment="1">
      <alignment horizontal="left" vertical="top"/>
    </xf>
    <xf numFmtId="0" fontId="37" fillId="0" borderId="28" xfId="0" applyFont="1" applyFill="1" applyBorder="1" applyAlignment="1">
      <alignment horizontal="left" vertical="top"/>
    </xf>
    <xf numFmtId="0" fontId="42" fillId="0" borderId="28" xfId="0" applyFont="1" applyFill="1" applyBorder="1" applyAlignment="1">
      <alignment horizontal="left" vertical="top"/>
    </xf>
    <xf numFmtId="166" fontId="15" fillId="0" borderId="28" xfId="0" applyNumberFormat="1" applyFont="1" applyFill="1" applyBorder="1" applyAlignment="1">
      <alignment horizontal="right" vertical="top"/>
    </xf>
    <xf numFmtId="0" fontId="40" fillId="0" borderId="28" xfId="0" applyFont="1" applyFill="1" applyBorder="1" applyAlignment="1">
      <alignment horizontal="left" vertical="top"/>
    </xf>
    <xf numFmtId="166" fontId="15" fillId="0" borderId="28" xfId="0" applyNumberFormat="1" applyFont="1" applyFill="1" applyBorder="1" applyAlignment="1">
      <alignment horizontal="left" vertical="top"/>
    </xf>
    <xf numFmtId="11" fontId="40" fillId="0" borderId="28" xfId="0" applyNumberFormat="1" applyFont="1" applyFill="1" applyBorder="1" applyAlignment="1">
      <alignment horizontal="left" vertical="top"/>
    </xf>
    <xf numFmtId="167" fontId="15" fillId="0" borderId="28" xfId="0" applyNumberFormat="1" applyFont="1" applyFill="1" applyBorder="1" applyAlignment="1">
      <alignment horizontal="left" vertical="top"/>
    </xf>
    <xf numFmtId="165" fontId="15" fillId="0" borderId="28" xfId="0" applyNumberFormat="1" applyFont="1" applyFill="1" applyBorder="1" applyAlignment="1">
      <alignment horizontal="left" vertical="top"/>
    </xf>
    <xf numFmtId="9" fontId="40" fillId="0" borderId="28" xfId="0" applyNumberFormat="1" applyFont="1" applyFill="1" applyBorder="1" applyAlignment="1">
      <alignment horizontal="left" vertical="top"/>
    </xf>
    <xf numFmtId="166" fontId="15" fillId="0" borderId="59" xfId="0" applyNumberFormat="1" applyFont="1" applyFill="1" applyBorder="1" applyAlignment="1">
      <alignment horizontal="left" vertical="top"/>
    </xf>
    <xf numFmtId="0" fontId="40" fillId="0" borderId="59" xfId="0" applyFont="1" applyFill="1" applyBorder="1" applyAlignment="1">
      <alignment horizontal="left" vertical="top"/>
    </xf>
    <xf numFmtId="11" fontId="40" fillId="0" borderId="59" xfId="0" applyNumberFormat="1" applyFont="1" applyFill="1" applyBorder="1" applyAlignment="1">
      <alignment horizontal="left" vertical="top"/>
    </xf>
    <xf numFmtId="167" fontId="15" fillId="0" borderId="59" xfId="0" applyNumberFormat="1" applyFont="1" applyFill="1" applyBorder="1" applyAlignment="1">
      <alignment horizontal="left" vertical="top"/>
    </xf>
    <xf numFmtId="165" fontId="15" fillId="0" borderId="59" xfId="0" applyNumberFormat="1" applyFont="1" applyFill="1" applyBorder="1" applyAlignment="1">
      <alignment horizontal="left" vertical="top"/>
    </xf>
    <xf numFmtId="9" fontId="40" fillId="0" borderId="59" xfId="0" applyNumberFormat="1" applyFont="1" applyFill="1" applyBorder="1" applyAlignment="1">
      <alignment horizontal="left" vertical="top"/>
    </xf>
    <xf numFmtId="0" fontId="40" fillId="0" borderId="28" xfId="0" applyFont="1" applyFill="1" applyBorder="1" applyAlignment="1">
      <alignment horizontal="right" vertical="top"/>
    </xf>
    <xf numFmtId="0" fontId="55" fillId="0" borderId="0" xfId="0" applyFont="1" applyFill="1" applyAlignment="1">
      <alignment horizontal="right"/>
    </xf>
    <xf numFmtId="0" fontId="56" fillId="0" borderId="0" xfId="0" applyFont="1" applyFill="1"/>
    <xf numFmtId="0" fontId="56" fillId="0" borderId="0" xfId="0" applyFont="1" applyFill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6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/>
    <xf numFmtId="0" fontId="56" fillId="0" borderId="0" xfId="0" applyFont="1" applyFill="1" applyAlignment="1"/>
    <xf numFmtId="0" fontId="55" fillId="0" borderId="0" xfId="0" applyFont="1" applyFill="1" applyAlignment="1">
      <alignment horizontal="center"/>
    </xf>
    <xf numFmtId="0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0" xfId="0" applyNumberFormat="1" applyFont="1" applyFill="1" applyBorder="1" applyAlignment="1">
      <alignment horizontal="center" wrapText="1"/>
    </xf>
    <xf numFmtId="0" fontId="56" fillId="0" borderId="0" xfId="0" applyFont="1" applyFill="1" applyBorder="1" applyAlignment="1">
      <alignment wrapText="1"/>
    </xf>
    <xf numFmtId="0" fontId="56" fillId="0" borderId="0" xfId="0" applyFont="1" applyFill="1" applyAlignment="1">
      <alignment wrapText="1"/>
    </xf>
    <xf numFmtId="0" fontId="56" fillId="0" borderId="47" xfId="0" applyFont="1" applyFill="1" applyBorder="1" applyAlignment="1"/>
    <xf numFmtId="0" fontId="56" fillId="0" borderId="47" xfId="0" applyFont="1" applyFill="1" applyBorder="1" applyAlignment="1">
      <alignment horizontal="center"/>
    </xf>
    <xf numFmtId="164" fontId="56" fillId="0" borderId="47" xfId="0" applyNumberFormat="1" applyFont="1" applyFill="1" applyBorder="1" applyAlignment="1">
      <alignment horizontal="center"/>
    </xf>
    <xf numFmtId="11" fontId="56" fillId="0" borderId="0" xfId="0" applyNumberFormat="1" applyFont="1" applyFill="1" applyBorder="1" applyAlignment="1">
      <alignment horizontal="center"/>
    </xf>
    <xf numFmtId="2" fontId="56" fillId="0" borderId="0" xfId="0" applyNumberFormat="1" applyFont="1" applyFill="1" applyBorder="1" applyAlignment="1">
      <alignment horizontal="center"/>
    </xf>
    <xf numFmtId="14" fontId="56" fillId="0" borderId="47" xfId="0" quotePrefix="1" applyNumberFormat="1" applyFont="1" applyFill="1" applyBorder="1" applyAlignment="1">
      <alignment horizontal="center"/>
    </xf>
    <xf numFmtId="11" fontId="56" fillId="0" borderId="0" xfId="0" quotePrefix="1" applyNumberFormat="1" applyFont="1" applyFill="1" applyBorder="1" applyAlignment="1">
      <alignment horizontal="center"/>
    </xf>
    <xf numFmtId="14" fontId="56" fillId="0" borderId="0" xfId="0" quotePrefix="1" applyNumberFormat="1" applyFont="1" applyFill="1" applyBorder="1" applyAlignment="1">
      <alignment horizontal="center"/>
    </xf>
    <xf numFmtId="164" fontId="56" fillId="0" borderId="0" xfId="0" applyNumberFormat="1" applyFont="1" applyFill="1" applyAlignment="1">
      <alignment horizontal="center"/>
    </xf>
    <xf numFmtId="173" fontId="56" fillId="0" borderId="0" xfId="0" applyNumberFormat="1" applyFont="1" applyFill="1" applyBorder="1" applyAlignment="1">
      <alignment horizontal="center" wrapText="1"/>
    </xf>
    <xf numFmtId="164" fontId="56" fillId="0" borderId="0" xfId="0" applyNumberFormat="1" applyFont="1" applyFill="1" applyBorder="1" applyAlignment="1">
      <alignment horizontal="center" wrapText="1"/>
    </xf>
    <xf numFmtId="164" fontId="56" fillId="0" borderId="0" xfId="0" applyNumberFormat="1" applyFont="1" applyFill="1" applyBorder="1" applyAlignment="1">
      <alignment horizontal="center"/>
    </xf>
    <xf numFmtId="164" fontId="56" fillId="0" borderId="0" xfId="0" applyNumberFormat="1" applyFont="1" applyFill="1" applyBorder="1" applyAlignment="1">
      <alignment horizontal="left"/>
    </xf>
    <xf numFmtId="173" fontId="56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/>
    <xf numFmtId="0" fontId="55" fillId="0" borderId="0" xfId="0" applyFont="1" applyFill="1" applyAlignment="1"/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wrapText="1"/>
    </xf>
    <xf numFmtId="0" fontId="55" fillId="0" borderId="0" xfId="0" applyFont="1" applyFill="1" applyAlignment="1">
      <alignment wrapText="1"/>
    </xf>
    <xf numFmtId="0" fontId="5" fillId="0" borderId="0" xfId="4" applyFont="1" applyFill="1" applyAlignment="1">
      <alignment horizontal="center" vertical="top" wrapText="1"/>
    </xf>
    <xf numFmtId="2" fontId="0" fillId="0" borderId="55" xfId="0" applyNumberForma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71" xfId="0" applyNumberFormat="1" applyFill="1" applyBorder="1" applyAlignment="1">
      <alignment horizontal="center" wrapText="1"/>
    </xf>
    <xf numFmtId="0" fontId="0" fillId="0" borderId="47" xfId="0" applyNumberFormat="1" applyFill="1" applyBorder="1" applyAlignment="1">
      <alignment horizontal="center"/>
    </xf>
    <xf numFmtId="11" fontId="0" fillId="0" borderId="0" xfId="0" applyNumberFormat="1" applyFill="1" applyAlignment="1">
      <alignment horizontal="center" wrapText="1"/>
    </xf>
    <xf numFmtId="11" fontId="0" fillId="0" borderId="71" xfId="0" applyNumberFormat="1" applyFill="1" applyBorder="1" applyAlignment="1">
      <alignment horizontal="center"/>
    </xf>
    <xf numFmtId="11" fontId="0" fillId="0" borderId="67" xfId="0" applyNumberFormat="1" applyFill="1" applyBorder="1" applyAlignment="1">
      <alignment horizontal="center"/>
    </xf>
    <xf numFmtId="11" fontId="0" fillId="0" borderId="0" xfId="0" applyNumberFormat="1" applyFill="1" applyAlignment="1">
      <alignment horizontal="center"/>
    </xf>
    <xf numFmtId="0" fontId="55" fillId="0" borderId="64" xfId="0" applyFont="1" applyFill="1" applyBorder="1" applyAlignment="1"/>
    <xf numFmtId="0" fontId="55" fillId="0" borderId="64" xfId="0" applyFont="1" applyFill="1" applyBorder="1" applyAlignment="1">
      <alignment horizontal="center"/>
    </xf>
    <xf numFmtId="164" fontId="55" fillId="0" borderId="64" xfId="0" applyNumberFormat="1" applyFont="1" applyFill="1" applyBorder="1" applyAlignment="1">
      <alignment horizontal="center"/>
    </xf>
    <xf numFmtId="0" fontId="55" fillId="0" borderId="47" xfId="0" applyFont="1" applyFill="1" applyBorder="1" applyAlignment="1">
      <alignment vertical="center" wrapText="1"/>
    </xf>
    <xf numFmtId="0" fontId="55" fillId="0" borderId="47" xfId="0" applyFont="1" applyFill="1" applyBorder="1" applyAlignment="1">
      <alignment horizontal="center" vertical="center" wrapText="1"/>
    </xf>
    <xf numFmtId="164" fontId="55" fillId="0" borderId="47" xfId="0" applyNumberFormat="1" applyFont="1" applyFill="1" applyBorder="1" applyAlignment="1">
      <alignment horizontal="center" vertical="center" wrapText="1"/>
    </xf>
    <xf numFmtId="0" fontId="12" fillId="0" borderId="0" xfId="4" applyFill="1" applyAlignment="1">
      <alignment wrapText="1"/>
    </xf>
    <xf numFmtId="0" fontId="4" fillId="0" borderId="0" xfId="4" quotePrefix="1" applyFont="1" applyFill="1" applyAlignment="1">
      <alignment horizontal="left"/>
    </xf>
    <xf numFmtId="0" fontId="4" fillId="0" borderId="0" xfId="4" applyFont="1" applyFill="1" applyAlignment="1">
      <alignment horizontal="left" vertical="top" wrapText="1"/>
    </xf>
    <xf numFmtId="0" fontId="4" fillId="0" borderId="0" xfId="4" quotePrefix="1" applyFont="1" applyFill="1" applyAlignment="1">
      <alignment horizontal="left" vertical="center"/>
    </xf>
    <xf numFmtId="49" fontId="4" fillId="0" borderId="0" xfId="4" quotePrefix="1" applyNumberFormat="1" applyFont="1" applyFill="1" applyAlignment="1">
      <alignment vertical="center" wrapText="1"/>
    </xf>
    <xf numFmtId="0" fontId="4" fillId="0" borderId="0" xfId="4" applyFont="1" applyFill="1" applyAlignment="1">
      <alignment vertical="top" wrapText="1"/>
    </xf>
    <xf numFmtId="0" fontId="4" fillId="0" borderId="0" xfId="4" applyFont="1" applyFill="1"/>
    <xf numFmtId="0" fontId="4" fillId="0" borderId="0" xfId="4" quotePrefix="1" applyFont="1" applyFill="1" applyAlignment="1">
      <alignment horizontal="right" vertical="top"/>
    </xf>
    <xf numFmtId="0" fontId="4" fillId="0" borderId="0" xfId="4" applyFont="1" applyFill="1" applyAlignment="1">
      <alignment wrapText="1"/>
    </xf>
    <xf numFmtId="0" fontId="3" fillId="0" borderId="0" xfId="4" applyFont="1" applyFill="1"/>
    <xf numFmtId="176" fontId="56" fillId="0" borderId="0" xfId="0" applyNumberFormat="1" applyFont="1" applyFill="1" applyBorder="1" applyAlignment="1">
      <alignment horizontal="center"/>
    </xf>
    <xf numFmtId="164" fontId="0" fillId="0" borderId="47" xfId="0" applyNumberFormat="1" applyFill="1" applyBorder="1" applyAlignment="1">
      <alignment horizontal="center"/>
    </xf>
    <xf numFmtId="0" fontId="0" fillId="0" borderId="73" xfId="0" applyFill="1" applyBorder="1" applyAlignment="1"/>
    <xf numFmtId="0" fontId="0" fillId="0" borderId="44" xfId="0" applyFill="1" applyBorder="1" applyAlignment="1"/>
    <xf numFmtId="164" fontId="0" fillId="0" borderId="44" xfId="0" applyNumberFormat="1" applyFill="1" applyBorder="1" applyAlignment="1">
      <alignment horizontal="center"/>
    </xf>
    <xf numFmtId="11" fontId="0" fillId="0" borderId="44" xfId="0" applyNumberFormat="1" applyFill="1" applyBorder="1" applyAlignment="1">
      <alignment horizontal="center"/>
    </xf>
    <xf numFmtId="0" fontId="0" fillId="0" borderId="44" xfId="0" applyNumberFormat="1" applyFill="1" applyBorder="1" applyAlignment="1">
      <alignment horizontal="center"/>
    </xf>
    <xf numFmtId="11" fontId="0" fillId="0" borderId="45" xfId="0" applyNumberFormat="1" applyFill="1" applyBorder="1" applyAlignment="1">
      <alignment horizontal="center"/>
    </xf>
    <xf numFmtId="11" fontId="0" fillId="0" borderId="48" xfId="0" applyNumberFormat="1" applyFill="1" applyBorder="1" applyAlignment="1">
      <alignment horizontal="center"/>
    </xf>
    <xf numFmtId="164" fontId="0" fillId="0" borderId="50" xfId="0" applyNumberFormat="1" applyFill="1" applyBorder="1" applyAlignment="1">
      <alignment horizontal="center"/>
    </xf>
    <xf numFmtId="0" fontId="0" fillId="0" borderId="50" xfId="0" applyNumberFormat="1" applyFill="1" applyBorder="1" applyAlignment="1">
      <alignment horizontal="center"/>
    </xf>
    <xf numFmtId="11" fontId="0" fillId="0" borderId="51" xfId="0" applyNumberFormat="1" applyFill="1" applyBorder="1" applyAlignment="1">
      <alignment horizontal="center"/>
    </xf>
    <xf numFmtId="11" fontId="0" fillId="0" borderId="74" xfId="0" applyNumberFormat="1" applyFill="1" applyBorder="1" applyAlignment="1">
      <alignment horizontal="center" vertical="center"/>
    </xf>
    <xf numFmtId="11" fontId="0" fillId="0" borderId="75" xfId="0" applyNumberFormat="1" applyFill="1" applyBorder="1" applyAlignment="1">
      <alignment horizontal="center"/>
    </xf>
    <xf numFmtId="0" fontId="0" fillId="0" borderId="47" xfId="0" applyFill="1" applyBorder="1" applyAlignment="1">
      <alignment horizontal="center" wrapText="1"/>
    </xf>
    <xf numFmtId="164" fontId="0" fillId="0" borderId="47" xfId="0" applyNumberFormat="1" applyFill="1" applyBorder="1" applyAlignment="1">
      <alignment horizontal="center" wrapText="1"/>
    </xf>
    <xf numFmtId="0" fontId="0" fillId="0" borderId="47" xfId="0" applyNumberFormat="1" applyFill="1" applyBorder="1" applyAlignment="1">
      <alignment horizontal="center" wrapText="1"/>
    </xf>
    <xf numFmtId="0" fontId="0" fillId="0" borderId="46" xfId="0" applyFill="1" applyBorder="1" applyAlignment="1">
      <alignment wrapText="1"/>
    </xf>
    <xf numFmtId="0" fontId="0" fillId="0" borderId="47" xfId="0" applyFill="1" applyBorder="1" applyAlignment="1">
      <alignment wrapText="1"/>
    </xf>
    <xf numFmtId="0" fontId="34" fillId="0" borderId="47" xfId="0" applyFont="1" applyFill="1" applyBorder="1" applyAlignment="1">
      <alignment horizontal="center" wrapText="1"/>
    </xf>
    <xf numFmtId="0" fontId="34" fillId="0" borderId="47" xfId="0" applyFont="1" applyFill="1" applyBorder="1" applyAlignment="1">
      <alignment horizontal="center"/>
    </xf>
    <xf numFmtId="0" fontId="34" fillId="0" borderId="53" xfId="0" applyFont="1" applyFill="1" applyBorder="1" applyAlignment="1">
      <alignment horizontal="center"/>
    </xf>
    <xf numFmtId="164" fontId="0" fillId="0" borderId="53" xfId="0" applyNumberFormat="1" applyFill="1" applyBorder="1" applyAlignment="1">
      <alignment horizontal="center" vertical="center"/>
    </xf>
    <xf numFmtId="164" fontId="0" fillId="0" borderId="53" xfId="0" applyNumberFormat="1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/>
    </xf>
    <xf numFmtId="164" fontId="51" fillId="0" borderId="53" xfId="0" applyNumberFormat="1" applyFont="1" applyFill="1" applyBorder="1" applyAlignment="1">
      <alignment horizontal="center"/>
    </xf>
    <xf numFmtId="0" fontId="0" fillId="0" borderId="53" xfId="0" applyNumberFormat="1" applyFill="1" applyBorder="1" applyAlignment="1">
      <alignment horizontal="center" vertical="center"/>
    </xf>
    <xf numFmtId="11" fontId="0" fillId="0" borderId="53" xfId="0" applyNumberFormat="1" applyFill="1" applyBorder="1" applyAlignment="1">
      <alignment horizontal="center" vertical="center"/>
    </xf>
    <xf numFmtId="0" fontId="0" fillId="0" borderId="54" xfId="0" applyFill="1" applyBorder="1" applyAlignment="1">
      <alignment wrapText="1"/>
    </xf>
    <xf numFmtId="0" fontId="0" fillId="0" borderId="55" xfId="0" applyFill="1" applyBorder="1" applyAlignment="1">
      <alignment wrapText="1"/>
    </xf>
    <xf numFmtId="0" fontId="0" fillId="0" borderId="55" xfId="0" applyFill="1" applyBorder="1" applyAlignment="1">
      <alignment horizontal="center" wrapText="1"/>
    </xf>
    <xf numFmtId="0" fontId="34" fillId="0" borderId="55" xfId="0" applyFont="1" applyFill="1" applyBorder="1" applyAlignment="1">
      <alignment horizontal="center" wrapText="1"/>
    </xf>
    <xf numFmtId="164" fontId="0" fillId="0" borderId="55" xfId="0" applyNumberFormat="1" applyFill="1" applyBorder="1" applyAlignment="1">
      <alignment horizontal="center" wrapText="1"/>
    </xf>
    <xf numFmtId="0" fontId="34" fillId="0" borderId="55" xfId="0" applyFont="1" applyFill="1" applyBorder="1" applyAlignment="1">
      <alignment horizontal="center"/>
    </xf>
    <xf numFmtId="0" fontId="0" fillId="0" borderId="55" xfId="0" applyNumberFormat="1" applyFill="1" applyBorder="1" applyAlignment="1">
      <alignment horizontal="center" wrapText="1"/>
    </xf>
    <xf numFmtId="11" fontId="0" fillId="0" borderId="56" xfId="0" applyNumberForma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164" fontId="0" fillId="0" borderId="58" xfId="0" applyNumberFormat="1" applyFill="1" applyBorder="1" applyAlignment="1">
      <alignment horizontal="center" wrapText="1"/>
    </xf>
    <xf numFmtId="164" fontId="0" fillId="0" borderId="58" xfId="0" applyNumberFormat="1" applyFill="1" applyBorder="1" applyAlignment="1">
      <alignment horizontal="center"/>
    </xf>
    <xf numFmtId="164" fontId="0" fillId="0" borderId="58" xfId="0" applyNumberFormat="1" applyFill="1" applyBorder="1" applyAlignment="1">
      <alignment horizontal="center" vertical="top" wrapText="1"/>
    </xf>
    <xf numFmtId="0" fontId="0" fillId="0" borderId="58" xfId="0" applyNumberFormat="1" applyFill="1" applyBorder="1" applyAlignment="1">
      <alignment horizontal="center" wrapText="1"/>
    </xf>
    <xf numFmtId="11" fontId="0" fillId="0" borderId="58" xfId="0" applyNumberFormat="1" applyFill="1" applyBorder="1" applyAlignment="1">
      <alignment horizontal="center"/>
    </xf>
    <xf numFmtId="164" fontId="0" fillId="0" borderId="55" xfId="0" applyNumberFormat="1" applyFill="1" applyBorder="1" applyAlignment="1">
      <alignment horizontal="center" vertical="top"/>
    </xf>
    <xf numFmtId="11" fontId="0" fillId="0" borderId="76" xfId="0" applyNumberFormat="1" applyFill="1" applyBorder="1" applyAlignment="1">
      <alignment horizontal="center"/>
    </xf>
    <xf numFmtId="0" fontId="12" fillId="0" borderId="0" xfId="4" applyFill="1" applyBorder="1" applyAlignment="1">
      <alignment horizontal="center"/>
    </xf>
    <xf numFmtId="0" fontId="12" fillId="0" borderId="0" xfId="4" applyFill="1" applyBorder="1" applyAlignment="1">
      <alignment horizontal="left"/>
    </xf>
    <xf numFmtId="174" fontId="56" fillId="0" borderId="47" xfId="0" applyNumberFormat="1" applyFont="1" applyFill="1" applyBorder="1" applyAlignment="1">
      <alignment horizontal="center"/>
    </xf>
    <xf numFmtId="164" fontId="74" fillId="3" borderId="26" xfId="0" applyNumberFormat="1" applyFont="1" applyFill="1" applyBorder="1" applyAlignment="1" applyProtection="1">
      <alignment horizontal="center" wrapText="1"/>
    </xf>
    <xf numFmtId="0" fontId="75" fillId="3" borderId="26" xfId="0" applyNumberFormat="1" applyFont="1" applyFill="1" applyBorder="1" applyAlignment="1" applyProtection="1">
      <alignment horizontal="center" wrapText="1"/>
    </xf>
    <xf numFmtId="0" fontId="75" fillId="5" borderId="26" xfId="0" applyNumberFormat="1" applyFont="1" applyFill="1" applyBorder="1" applyAlignment="1" applyProtection="1">
      <alignment horizontal="center" wrapText="1"/>
    </xf>
    <xf numFmtId="164" fontId="75" fillId="11" borderId="26" xfId="0" applyNumberFormat="1" applyFont="1" applyFill="1" applyBorder="1" applyAlignment="1" applyProtection="1">
      <alignment horizontal="center" wrapText="1"/>
    </xf>
    <xf numFmtId="0" fontId="75" fillId="11" borderId="26" xfId="0" applyNumberFormat="1" applyFont="1" applyFill="1" applyBorder="1" applyAlignment="1" applyProtection="1">
      <alignment horizontal="center" wrapText="1"/>
    </xf>
    <xf numFmtId="164" fontId="74" fillId="11" borderId="26" xfId="0" applyNumberFormat="1" applyFont="1" applyFill="1" applyBorder="1" applyAlignment="1" applyProtection="1">
      <alignment horizontal="center" wrapText="1"/>
    </xf>
    <xf numFmtId="164" fontId="75" fillId="6" borderId="26" xfId="0" applyNumberFormat="1" applyFont="1" applyFill="1" applyBorder="1" applyAlignment="1" applyProtection="1">
      <alignment horizontal="center" wrapText="1"/>
    </xf>
    <xf numFmtId="0" fontId="75" fillId="6" borderId="26" xfId="0" applyNumberFormat="1" applyFont="1" applyFill="1" applyBorder="1" applyAlignment="1" applyProtection="1">
      <alignment horizontal="center" wrapText="1"/>
    </xf>
    <xf numFmtId="164" fontId="75" fillId="3" borderId="25" xfId="0" applyNumberFormat="1" applyFont="1" applyFill="1" applyBorder="1" applyAlignment="1" applyProtection="1">
      <alignment horizontal="center" wrapText="1"/>
    </xf>
    <xf numFmtId="0" fontId="75" fillId="3" borderId="0" xfId="0" applyNumberFormat="1" applyFont="1" applyFill="1" applyBorder="1" applyAlignment="1" applyProtection="1">
      <alignment horizontal="center" wrapText="1"/>
    </xf>
    <xf numFmtId="164" fontId="75" fillId="3" borderId="0" xfId="0" applyNumberFormat="1" applyFont="1" applyFill="1" applyBorder="1" applyAlignment="1" applyProtection="1">
      <alignment horizontal="center" wrapText="1"/>
    </xf>
    <xf numFmtId="164" fontId="75" fillId="3" borderId="0" xfId="0" applyNumberFormat="1" applyFont="1" applyFill="1" applyBorder="1" applyAlignment="1" applyProtection="1">
      <alignment horizontal="right"/>
    </xf>
    <xf numFmtId="0" fontId="75" fillId="3" borderId="0" xfId="0" applyNumberFormat="1" applyFont="1" applyFill="1" applyBorder="1" applyAlignment="1" applyProtection="1">
      <alignment horizontal="left" wrapText="1"/>
    </xf>
    <xf numFmtId="164" fontId="75" fillId="3" borderId="14" xfId="0" applyNumberFormat="1" applyFont="1" applyFill="1" applyBorder="1" applyAlignment="1" applyProtection="1">
      <alignment horizontal="right"/>
    </xf>
    <xf numFmtId="0" fontId="75" fillId="5" borderId="0" xfId="0" applyNumberFormat="1" applyFont="1" applyFill="1" applyBorder="1" applyAlignment="1" applyProtection="1">
      <alignment horizontal="left" wrapText="1"/>
    </xf>
    <xf numFmtId="0" fontId="75" fillId="5" borderId="14" xfId="0" applyNumberFormat="1" applyFont="1" applyFill="1" applyBorder="1" applyAlignment="1" applyProtection="1">
      <alignment horizontal="left" wrapText="1"/>
    </xf>
    <xf numFmtId="164" fontId="75" fillId="11" borderId="0" xfId="0" applyNumberFormat="1" applyFont="1" applyFill="1" applyBorder="1" applyAlignment="1" applyProtection="1">
      <alignment horizontal="center" wrapText="1"/>
    </xf>
    <xf numFmtId="0" fontId="75" fillId="11" borderId="0" xfId="0" applyNumberFormat="1" applyFont="1" applyFill="1" applyBorder="1" applyAlignment="1" applyProtection="1">
      <alignment horizontal="center" wrapText="1"/>
    </xf>
    <xf numFmtId="0" fontId="75" fillId="11" borderId="14" xfId="0" applyNumberFormat="1" applyFont="1" applyFill="1" applyBorder="1" applyAlignment="1" applyProtection="1">
      <alignment horizontal="center" wrapText="1"/>
    </xf>
    <xf numFmtId="164" fontId="75" fillId="11" borderId="14" xfId="0" applyNumberFormat="1" applyFont="1" applyFill="1" applyBorder="1" applyAlignment="1" applyProtection="1">
      <alignment horizontal="left" wrapText="1"/>
    </xf>
    <xf numFmtId="164" fontId="75" fillId="6" borderId="0" xfId="0" applyNumberFormat="1" applyFont="1" applyFill="1" applyBorder="1" applyAlignment="1" applyProtection="1">
      <alignment horizontal="center" wrapText="1"/>
    </xf>
    <xf numFmtId="0" fontId="75" fillId="6" borderId="0" xfId="0" applyNumberFormat="1" applyFont="1" applyFill="1" applyBorder="1" applyAlignment="1" applyProtection="1">
      <alignment horizontal="center" wrapText="1"/>
    </xf>
    <xf numFmtId="164" fontId="75" fillId="6" borderId="14" xfId="0" applyNumberFormat="1" applyFont="1" applyFill="1" applyBorder="1" applyAlignment="1" applyProtection="1">
      <alignment horizontal="right"/>
    </xf>
    <xf numFmtId="164" fontId="75" fillId="11" borderId="0" xfId="0" applyNumberFormat="1" applyFont="1" applyFill="1" applyBorder="1" applyAlignment="1" applyProtection="1">
      <alignment horizontal="right"/>
    </xf>
    <xf numFmtId="0" fontId="75" fillId="11" borderId="0" xfId="0" applyNumberFormat="1" applyFont="1" applyFill="1" applyBorder="1" applyAlignment="1" applyProtection="1">
      <alignment horizontal="left" wrapText="1"/>
    </xf>
    <xf numFmtId="164" fontId="75" fillId="3" borderId="24" xfId="0" applyNumberFormat="1" applyFont="1" applyFill="1" applyBorder="1" applyAlignment="1" applyProtection="1">
      <alignment horizontal="right"/>
    </xf>
    <xf numFmtId="0" fontId="75" fillId="3" borderId="10" xfId="0" applyNumberFormat="1" applyFont="1" applyFill="1" applyBorder="1" applyAlignment="1" applyProtection="1">
      <alignment horizontal="left" wrapText="1"/>
    </xf>
    <xf numFmtId="164" fontId="75" fillId="3" borderId="10" xfId="0" applyNumberFormat="1" applyFont="1" applyFill="1" applyBorder="1" applyAlignment="1" applyProtection="1">
      <alignment horizontal="center" wrapText="1"/>
    </xf>
    <xf numFmtId="0" fontId="75" fillId="3" borderId="10" xfId="0" applyNumberFormat="1" applyFont="1" applyFill="1" applyBorder="1" applyAlignment="1" applyProtection="1">
      <alignment horizontal="center" wrapText="1"/>
    </xf>
    <xf numFmtId="164" fontId="75" fillId="3" borderId="10" xfId="0" applyNumberFormat="1" applyFont="1" applyFill="1" applyBorder="1" applyAlignment="1" applyProtection="1">
      <alignment horizontal="right"/>
    </xf>
    <xf numFmtId="0" fontId="75" fillId="3" borderId="10" xfId="0" applyNumberFormat="1" applyFont="1" applyFill="1" applyBorder="1" applyAlignment="1" applyProtection="1">
      <alignment horizontal="right"/>
    </xf>
    <xf numFmtId="164" fontId="75" fillId="3" borderId="11" xfId="0" applyNumberFormat="1" applyFont="1" applyFill="1" applyBorder="1" applyAlignment="1" applyProtection="1">
      <alignment horizontal="center" wrapText="1"/>
    </xf>
    <xf numFmtId="0" fontId="75" fillId="5" borderId="10" xfId="0" applyNumberFormat="1" applyFont="1" applyFill="1" applyBorder="1" applyAlignment="1" applyProtection="1">
      <alignment horizontal="left" wrapText="1"/>
    </xf>
    <xf numFmtId="0" fontId="75" fillId="5" borderId="11" xfId="0" applyNumberFormat="1" applyFont="1" applyFill="1" applyBorder="1" applyAlignment="1" applyProtection="1">
      <alignment horizontal="left" wrapText="1"/>
    </xf>
    <xf numFmtId="164" fontId="75" fillId="11" borderId="10" xfId="0" applyNumberFormat="1" applyFont="1" applyFill="1" applyBorder="1" applyAlignment="1" applyProtection="1">
      <alignment horizontal="center" wrapText="1"/>
    </xf>
    <xf numFmtId="0" fontId="75" fillId="11" borderId="10" xfId="0" applyNumberFormat="1" applyFont="1" applyFill="1" applyBorder="1" applyAlignment="1" applyProtection="1">
      <alignment horizontal="center" wrapText="1"/>
    </xf>
    <xf numFmtId="0" fontId="75" fillId="11" borderId="11" xfId="0" applyNumberFormat="1" applyFont="1" applyFill="1" applyBorder="1" applyAlignment="1" applyProtection="1">
      <alignment horizontal="center" wrapText="1"/>
    </xf>
    <xf numFmtId="164" fontId="75" fillId="11" borderId="11" xfId="0" applyNumberFormat="1" applyFont="1" applyFill="1" applyBorder="1" applyAlignment="1" applyProtection="1">
      <alignment horizontal="left" wrapText="1"/>
    </xf>
    <xf numFmtId="164" fontId="75" fillId="6" borderId="10" xfId="0" applyNumberFormat="1" applyFont="1" applyFill="1" applyBorder="1" applyAlignment="1" applyProtection="1">
      <alignment horizontal="center" wrapText="1"/>
    </xf>
    <xf numFmtId="0" fontId="75" fillId="6" borderId="10" xfId="0" applyNumberFormat="1" applyFont="1" applyFill="1" applyBorder="1" applyAlignment="1" applyProtection="1">
      <alignment horizontal="center" wrapText="1"/>
    </xf>
    <xf numFmtId="164" fontId="75" fillId="6" borderId="11" xfId="0" applyNumberFormat="1" applyFont="1" applyFill="1" applyBorder="1" applyAlignment="1" applyProtection="1">
      <alignment horizontal="right"/>
    </xf>
    <xf numFmtId="164" fontId="75" fillId="3" borderId="25" xfId="0" applyNumberFormat="1" applyFont="1" applyFill="1" applyBorder="1" applyAlignment="1" applyProtection="1">
      <alignment horizontal="right"/>
    </xf>
    <xf numFmtId="0" fontId="75" fillId="3" borderId="0" xfId="0" applyNumberFormat="1" applyFont="1" applyFill="1" applyBorder="1" applyAlignment="1" applyProtection="1">
      <alignment horizontal="right"/>
    </xf>
    <xf numFmtId="164" fontId="75" fillId="3" borderId="14" xfId="0" applyNumberFormat="1" applyFont="1" applyFill="1" applyBorder="1" applyAlignment="1" applyProtection="1">
      <alignment horizontal="center" wrapText="1"/>
    </xf>
    <xf numFmtId="164" fontId="75" fillId="3" borderId="24" xfId="0" applyNumberFormat="1" applyFont="1" applyFill="1" applyBorder="1" applyAlignment="1" applyProtection="1">
      <alignment horizontal="center" wrapText="1"/>
    </xf>
    <xf numFmtId="164" fontId="75" fillId="3" borderId="11" xfId="0" applyNumberFormat="1" applyFont="1" applyFill="1" applyBorder="1" applyAlignment="1" applyProtection="1">
      <alignment horizontal="right"/>
    </xf>
    <xf numFmtId="0" fontId="75" fillId="11" borderId="14" xfId="0" applyNumberFormat="1" applyFont="1" applyFill="1" applyBorder="1" applyAlignment="1" applyProtection="1">
      <alignment horizontal="left" wrapText="1"/>
    </xf>
    <xf numFmtId="164" fontId="75" fillId="6" borderId="0" xfId="0" applyNumberFormat="1" applyFont="1" applyFill="1" applyBorder="1" applyAlignment="1" applyProtection="1">
      <alignment horizontal="right"/>
    </xf>
    <xf numFmtId="0" fontId="75" fillId="6" borderId="0" xfId="0" applyNumberFormat="1" applyFont="1" applyFill="1" applyBorder="1" applyAlignment="1" applyProtection="1">
      <alignment horizontal="left" wrapText="1"/>
    </xf>
    <xf numFmtId="164" fontId="75" fillId="11" borderId="10" xfId="0" applyNumberFormat="1" applyFont="1" applyFill="1" applyBorder="1" applyAlignment="1" applyProtection="1">
      <alignment horizontal="right"/>
    </xf>
    <xf numFmtId="0" fontId="75" fillId="11" borderId="10" xfId="0" applyNumberFormat="1" applyFont="1" applyFill="1" applyBorder="1" applyAlignment="1" applyProtection="1">
      <alignment horizontal="left" wrapText="1"/>
    </xf>
    <xf numFmtId="164" fontId="75" fillId="11" borderId="11" xfId="0" applyNumberFormat="1" applyFont="1" applyFill="1" applyBorder="1" applyAlignment="1" applyProtection="1">
      <alignment horizontal="center" wrapText="1"/>
    </xf>
    <xf numFmtId="164" fontId="75" fillId="6" borderId="11" xfId="0" applyNumberFormat="1" applyFont="1" applyFill="1" applyBorder="1" applyAlignment="1" applyProtection="1">
      <alignment horizontal="center" wrapText="1"/>
    </xf>
    <xf numFmtId="164" fontId="75" fillId="11" borderId="14" xfId="0" applyNumberFormat="1" applyFont="1" applyFill="1" applyBorder="1" applyAlignment="1" applyProtection="1">
      <alignment horizontal="center" wrapText="1"/>
    </xf>
    <xf numFmtId="164" fontId="75" fillId="6" borderId="14" xfId="0" applyNumberFormat="1" applyFont="1" applyFill="1" applyBorder="1" applyAlignment="1" applyProtection="1">
      <alignment horizontal="center" wrapText="1"/>
    </xf>
    <xf numFmtId="0" fontId="75" fillId="11" borderId="11" xfId="0" applyNumberFormat="1" applyFont="1" applyFill="1" applyBorder="1" applyAlignment="1" applyProtection="1">
      <alignment horizontal="left" wrapText="1"/>
    </xf>
    <xf numFmtId="164" fontId="75" fillId="6" borderId="10" xfId="0" applyNumberFormat="1" applyFont="1" applyFill="1" applyBorder="1" applyAlignment="1" applyProtection="1">
      <alignment horizontal="right"/>
    </xf>
    <xf numFmtId="0" fontId="75" fillId="6" borderId="10" xfId="0" applyNumberFormat="1" applyFont="1" applyFill="1" applyBorder="1" applyAlignment="1" applyProtection="1">
      <alignment horizontal="left" wrapText="1"/>
    </xf>
    <xf numFmtId="0" fontId="22" fillId="5" borderId="0" xfId="0" applyNumberFormat="1" applyFont="1" applyFill="1" applyBorder="1" applyAlignment="1" applyProtection="1">
      <alignment horizontal="left" wrapText="1"/>
    </xf>
    <xf numFmtId="0" fontId="22" fillId="5" borderId="10" xfId="0" applyNumberFormat="1" applyFont="1" applyFill="1" applyBorder="1" applyAlignment="1" applyProtection="1">
      <alignment horizontal="left" wrapText="1"/>
    </xf>
    <xf numFmtId="0" fontId="75" fillId="12" borderId="0" xfId="0" applyNumberFormat="1" applyFont="1" applyFill="1" applyBorder="1" applyAlignment="1" applyProtection="1">
      <alignment horizontal="left" wrapText="1"/>
    </xf>
    <xf numFmtId="0" fontId="0" fillId="0" borderId="71" xfId="0" applyFill="1" applyBorder="1" applyAlignment="1">
      <alignment horizontal="center" vertical="center"/>
    </xf>
    <xf numFmtId="11" fontId="0" fillId="0" borderId="0" xfId="0" applyNumberFormat="1" applyFill="1"/>
    <xf numFmtId="11" fontId="75" fillId="11" borderId="0" xfId="0" applyNumberFormat="1" applyFont="1" applyFill="1" applyBorder="1" applyAlignment="1" applyProtection="1">
      <alignment horizontal="center" wrapText="1"/>
    </xf>
    <xf numFmtId="11" fontId="75" fillId="11" borderId="0" xfId="0" applyNumberFormat="1" applyFont="1" applyFill="1" applyBorder="1" applyAlignment="1" applyProtection="1">
      <alignment horizontal="left" wrapText="1"/>
    </xf>
    <xf numFmtId="0" fontId="2" fillId="3" borderId="26" xfId="46" applyNumberFormat="1" applyFont="1" applyFill="1" applyBorder="1" applyAlignment="1" applyProtection="1">
      <alignment horizontal="center" wrapText="1"/>
    </xf>
    <xf numFmtId="0" fontId="2" fillId="5" borderId="26" xfId="46" applyNumberFormat="1" applyFont="1" applyFill="1" applyBorder="1" applyAlignment="1" applyProtection="1">
      <alignment horizontal="center" wrapText="1"/>
    </xf>
    <xf numFmtId="0" fontId="2" fillId="3" borderId="0" xfId="46" applyNumberFormat="1" applyFont="1" applyFill="1" applyBorder="1" applyAlignment="1" applyProtection="1">
      <alignment horizontal="center" wrapText="1"/>
    </xf>
    <xf numFmtId="0" fontId="2" fillId="5" borderId="14" xfId="46" applyNumberFormat="1" applyFont="1" applyFill="1" applyBorder="1" applyAlignment="1" applyProtection="1">
      <alignment horizontal="left" wrapText="1"/>
    </xf>
    <xf numFmtId="0" fontId="2" fillId="3" borderId="10" xfId="46" applyNumberFormat="1" applyFont="1" applyFill="1" applyBorder="1" applyAlignment="1" applyProtection="1">
      <alignment horizontal="center" wrapText="1"/>
    </xf>
    <xf numFmtId="0" fontId="2" fillId="3" borderId="10" xfId="46" applyNumberFormat="1" applyFont="1" applyFill="1" applyBorder="1" applyAlignment="1" applyProtection="1">
      <alignment horizontal="right"/>
    </xf>
    <xf numFmtId="0" fontId="2" fillId="5" borderId="11" xfId="46" applyNumberFormat="1" applyFont="1" applyFill="1" applyBorder="1" applyAlignment="1" applyProtection="1">
      <alignment horizontal="left" wrapText="1"/>
    </xf>
    <xf numFmtId="0" fontId="2" fillId="3" borderId="0" xfId="46" applyNumberFormat="1" applyFont="1" applyFill="1" applyBorder="1" applyAlignment="1" applyProtection="1">
      <alignment horizontal="right"/>
    </xf>
    <xf numFmtId="0" fontId="2" fillId="3" borderId="14" xfId="46" applyNumberFormat="1" applyFont="1" applyFill="1" applyBorder="1" applyAlignment="1" applyProtection="1">
      <alignment horizontal="left" wrapText="1"/>
    </xf>
    <xf numFmtId="0" fontId="2" fillId="3" borderId="11" xfId="46" applyNumberFormat="1" applyFont="1" applyFill="1" applyBorder="1" applyAlignment="1" applyProtection="1">
      <alignment horizontal="left" wrapText="1"/>
    </xf>
    <xf numFmtId="0" fontId="2" fillId="3" borderId="14" xfId="46" applyNumberFormat="1" applyFont="1" applyFill="1" applyBorder="1" applyAlignment="1" applyProtection="1">
      <alignment horizontal="center" wrapText="1"/>
    </xf>
    <xf numFmtId="0" fontId="2" fillId="3" borderId="11" xfId="46" applyNumberFormat="1" applyFont="1" applyFill="1" applyBorder="1" applyAlignment="1" applyProtection="1">
      <alignment horizontal="center" wrapText="1"/>
    </xf>
    <xf numFmtId="0" fontId="16" fillId="3" borderId="26" xfId="46" applyNumberFormat="1" applyFont="1" applyFill="1" applyBorder="1" applyAlignment="1" applyProtection="1">
      <alignment horizontal="center" wrapText="1"/>
    </xf>
    <xf numFmtId="0" fontId="2" fillId="5" borderId="25" xfId="46" applyNumberFormat="1" applyFont="1" applyFill="1" applyBorder="1" applyAlignment="1" applyProtection="1">
      <alignment horizontal="left" wrapText="1"/>
    </xf>
    <xf numFmtId="0" fontId="2" fillId="5" borderId="24" xfId="46" applyNumberFormat="1" applyFont="1" applyFill="1" applyBorder="1" applyAlignment="1" applyProtection="1">
      <alignment horizontal="left" wrapText="1"/>
    </xf>
    <xf numFmtId="164" fontId="0" fillId="46" borderId="47" xfId="0" applyNumberFormat="1" applyFill="1" applyBorder="1" applyAlignment="1">
      <alignment horizontal="center"/>
    </xf>
    <xf numFmtId="164" fontId="0" fillId="47" borderId="0" xfId="0" applyNumberFormat="1" applyFill="1" applyAlignment="1">
      <alignment horizontal="center" wrapText="1"/>
    </xf>
    <xf numFmtId="164" fontId="0" fillId="47" borderId="0" xfId="0" applyNumberFormat="1" applyFill="1" applyAlignment="1">
      <alignment horizontal="left"/>
    </xf>
    <xf numFmtId="164" fontId="0" fillId="47" borderId="53" xfId="0" applyNumberFormat="1" applyFill="1" applyBorder="1" applyAlignment="1">
      <alignment horizontal="center" vertical="center"/>
    </xf>
    <xf numFmtId="164" fontId="0" fillId="47" borderId="53" xfId="0" applyNumberFormat="1" applyFill="1" applyBorder="1" applyAlignment="1">
      <alignment horizontal="center" vertical="center" wrapText="1"/>
    </xf>
    <xf numFmtId="164" fontId="0" fillId="47" borderId="58" xfId="0" applyNumberFormat="1" applyFill="1" applyBorder="1" applyAlignment="1">
      <alignment horizontal="center"/>
    </xf>
    <xf numFmtId="164" fontId="0" fillId="47" borderId="58" xfId="0" applyNumberFormat="1" applyFill="1" applyBorder="1" applyAlignment="1">
      <alignment horizontal="center" wrapText="1"/>
    </xf>
    <xf numFmtId="164" fontId="0" fillId="47" borderId="71" xfId="0" applyNumberFormat="1" applyFill="1" applyBorder="1" applyAlignment="1">
      <alignment horizontal="center"/>
    </xf>
    <xf numFmtId="164" fontId="0" fillId="47" borderId="71" xfId="0" applyNumberFormat="1" applyFill="1" applyBorder="1" applyAlignment="1">
      <alignment horizontal="center" wrapText="1"/>
    </xf>
    <xf numFmtId="164" fontId="0" fillId="47" borderId="44" xfId="0" applyNumberFormat="1" applyFill="1" applyBorder="1" applyAlignment="1">
      <alignment horizontal="center"/>
    </xf>
    <xf numFmtId="164" fontId="0" fillId="47" borderId="47" xfId="0" applyNumberFormat="1" applyFill="1" applyBorder="1" applyAlignment="1">
      <alignment horizontal="center"/>
    </xf>
    <xf numFmtId="164" fontId="0" fillId="47" borderId="50" xfId="0" applyNumberFormat="1" applyFill="1" applyBorder="1" applyAlignment="1">
      <alignment horizontal="center"/>
    </xf>
    <xf numFmtId="164" fontId="0" fillId="47" borderId="0" xfId="0" applyNumberFormat="1" applyFill="1" applyAlignment="1">
      <alignment horizontal="center"/>
    </xf>
    <xf numFmtId="11" fontId="0" fillId="0" borderId="0" xfId="0" applyNumberFormat="1" applyFill="1" applyBorder="1" applyAlignment="1">
      <alignment horizontal="center" vertical="center"/>
    </xf>
    <xf numFmtId="11" fontId="0" fillId="0" borderId="0" xfId="0" applyNumberFormat="1" applyFill="1" applyBorder="1" applyAlignment="1">
      <alignment horizontal="center"/>
    </xf>
    <xf numFmtId="174" fontId="0" fillId="0" borderId="47" xfId="0" applyNumberFormat="1" applyFill="1" applyBorder="1" applyAlignment="1">
      <alignment horizontal="center"/>
    </xf>
    <xf numFmtId="174" fontId="0" fillId="0" borderId="48" xfId="0" applyNumberFormat="1" applyFill="1" applyBorder="1" applyAlignment="1">
      <alignment horizontal="center"/>
    </xf>
    <xf numFmtId="174" fontId="0" fillId="0" borderId="0" xfId="0" applyNumberFormat="1" applyFill="1" applyBorder="1" applyAlignment="1">
      <alignment horizontal="center"/>
    </xf>
    <xf numFmtId="174" fontId="0" fillId="47" borderId="47" xfId="0" applyNumberFormat="1" applyFill="1" applyBorder="1" applyAlignment="1">
      <alignment horizontal="center"/>
    </xf>
    <xf numFmtId="174" fontId="0" fillId="0" borderId="47" xfId="0" quotePrefix="1" applyNumberFormat="1" applyFill="1" applyBorder="1" applyAlignment="1">
      <alignment horizontal="center"/>
    </xf>
    <xf numFmtId="174" fontId="0" fillId="0" borderId="50" xfId="0" applyNumberFormat="1" applyFill="1" applyBorder="1" applyAlignment="1">
      <alignment horizontal="center"/>
    </xf>
    <xf numFmtId="174" fontId="0" fillId="0" borderId="51" xfId="0" applyNumberFormat="1" applyFill="1" applyBorder="1" applyAlignment="1">
      <alignment horizontal="center"/>
    </xf>
    <xf numFmtId="174" fontId="0" fillId="47" borderId="50" xfId="0" applyNumberFormat="1" applyFill="1" applyBorder="1" applyAlignment="1">
      <alignment horizontal="center"/>
    </xf>
    <xf numFmtId="174" fontId="0" fillId="0" borderId="0" xfId="0" applyNumberFormat="1" applyFill="1" applyAlignment="1">
      <alignment horizontal="center" wrapText="1"/>
    </xf>
    <xf numFmtId="174" fontId="0" fillId="0" borderId="0" xfId="0" applyNumberFormat="1" applyFill="1" applyAlignment="1">
      <alignment horizontal="center"/>
    </xf>
    <xf numFmtId="174" fontId="0" fillId="0" borderId="0" xfId="0" applyNumberFormat="1" applyFill="1" applyBorder="1" applyAlignment="1">
      <alignment horizontal="center" vertical="center"/>
    </xf>
    <xf numFmtId="0" fontId="0" fillId="10" borderId="22" xfId="0" applyNumberFormat="1" applyFont="1" applyFill="1" applyBorder="1" applyAlignment="1" applyProtection="1">
      <alignment horizontal="center"/>
    </xf>
    <xf numFmtId="0" fontId="0" fillId="10" borderId="21" xfId="0" applyNumberFormat="1" applyFont="1" applyFill="1" applyBorder="1" applyAlignment="1" applyProtection="1">
      <alignment horizontal="center"/>
    </xf>
    <xf numFmtId="0" fontId="0" fillId="10" borderId="23" xfId="0" applyNumberFormat="1" applyFont="1" applyFill="1" applyBorder="1" applyAlignment="1" applyProtection="1">
      <alignment horizontal="center"/>
    </xf>
    <xf numFmtId="0" fontId="55" fillId="0" borderId="0" xfId="0" applyFont="1" applyFill="1" applyAlignment="1">
      <alignment horizontal="center"/>
    </xf>
    <xf numFmtId="164" fontId="55" fillId="0" borderId="64" xfId="0" applyNumberFormat="1" applyFont="1" applyFill="1" applyBorder="1" applyAlignment="1">
      <alignment horizontal="center"/>
    </xf>
    <xf numFmtId="0" fontId="56" fillId="0" borderId="64" xfId="0" applyFont="1" applyBorder="1" applyAlignment="1">
      <alignment horizontal="center"/>
    </xf>
    <xf numFmtId="0" fontId="12" fillId="0" borderId="0" xfId="4" applyFill="1" applyAlignment="1">
      <alignment wrapText="1"/>
    </xf>
    <xf numFmtId="0" fontId="13" fillId="0" borderId="60" xfId="4" applyFont="1" applyFill="1" applyBorder="1" applyAlignment="1">
      <alignment horizontal="center" wrapText="1"/>
    </xf>
    <xf numFmtId="0" fontId="4" fillId="0" borderId="0" xfId="4" applyFont="1" applyFill="1" applyAlignment="1">
      <alignment wrapText="1"/>
    </xf>
    <xf numFmtId="0" fontId="7" fillId="0" borderId="0" xfId="4" applyFont="1" applyFill="1" applyAlignment="1">
      <alignment wrapText="1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22" fillId="0" borderId="10" xfId="0" applyFont="1" applyBorder="1" applyAlignment="1">
      <alignment horizontal="center"/>
    </xf>
    <xf numFmtId="0" fontId="26" fillId="10" borderId="39" xfId="0" applyFont="1" applyFill="1" applyBorder="1" applyAlignment="1">
      <alignment horizontal="left" vertical="top" wrapText="1"/>
    </xf>
    <xf numFmtId="0" fontId="26" fillId="10" borderId="29" xfId="0" applyFont="1" applyFill="1" applyBorder="1" applyAlignment="1">
      <alignment horizontal="left" vertical="top" wrapText="1"/>
    </xf>
    <xf numFmtId="0" fontId="26" fillId="10" borderId="43" xfId="0" applyFont="1" applyFill="1" applyBorder="1" applyAlignment="1">
      <alignment horizontal="left" vertical="top" wrapText="1"/>
    </xf>
    <xf numFmtId="0" fontId="26" fillId="10" borderId="39" xfId="0" applyFont="1" applyFill="1" applyBorder="1" applyAlignment="1">
      <alignment horizontal="left" vertical="top"/>
    </xf>
    <xf numFmtId="0" fontId="26" fillId="10" borderId="29" xfId="0" applyFont="1" applyFill="1" applyBorder="1" applyAlignment="1">
      <alignment horizontal="left" vertical="top"/>
    </xf>
    <xf numFmtId="0" fontId="26" fillId="10" borderId="43" xfId="0" applyFont="1" applyFill="1" applyBorder="1" applyAlignment="1">
      <alignment horizontal="left" vertical="top"/>
    </xf>
    <xf numFmtId="0" fontId="12" fillId="0" borderId="0" xfId="4" applyFill="1" applyAlignment="1">
      <alignment vertical="center" wrapText="1"/>
    </xf>
    <xf numFmtId="0" fontId="12" fillId="0" borderId="0" xfId="4" applyAlignment="1">
      <alignment vertical="center" wrapText="1"/>
    </xf>
    <xf numFmtId="0" fontId="12" fillId="0" borderId="0" xfId="4" applyAlignment="1">
      <alignment vertical="center"/>
    </xf>
    <xf numFmtId="0" fontId="2" fillId="10" borderId="22" xfId="46" applyNumberFormat="1" applyFont="1" applyFill="1" applyBorder="1" applyAlignment="1" applyProtection="1">
      <alignment horizontal="center" wrapText="1"/>
    </xf>
    <xf numFmtId="0" fontId="2" fillId="10" borderId="21" xfId="46" applyNumberFormat="1" applyFont="1" applyFill="1" applyBorder="1" applyAlignment="1" applyProtection="1">
      <alignment horizontal="center" wrapText="1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Explanatory Text" xfId="20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/>
    <cellStyle name="Normal 17 8" xfId="2"/>
    <cellStyle name="Normal 2" xfId="3"/>
    <cellStyle name="Normal 2 10 2" xfId="1"/>
    <cellStyle name="Normal 3" xfId="4"/>
    <cellStyle name="Normal 4" xfId="5"/>
    <cellStyle name="Normal 5" xfId="46"/>
    <cellStyle name="Note 2" xfId="47"/>
    <cellStyle name="Output" xfId="15" builtinId="21" customBuiltin="1"/>
    <cellStyle name="Title" xfId="6" builtinId="15" customBuiltin="1"/>
    <cellStyle name="Total" xfId="21" builtinId="25" customBuiltin="1"/>
    <cellStyle name="Warning Text" xfId="19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237</xdr:row>
      <xdr:rowOff>68867</xdr:rowOff>
    </xdr:from>
    <xdr:to>
      <xdr:col>21</xdr:col>
      <xdr:colOff>527685</xdr:colOff>
      <xdr:row>268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38492717"/>
          <a:ext cx="5895975" cy="496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66"/>
  <sheetViews>
    <sheetView workbookViewId="0">
      <pane ySplit="2" topLeftCell="A276" activePane="bottomLeft" state="frozen"/>
      <selection pane="bottomLeft" activeCell="E280" sqref="E280"/>
    </sheetView>
  </sheetViews>
  <sheetFormatPr defaultRowHeight="13.2" x14ac:dyDescent="0.25"/>
  <cols>
    <col min="1" max="1" width="68.44140625" style="1" bestFit="1" customWidth="1"/>
    <col min="2" max="2" width="11.44140625" style="1" bestFit="1" customWidth="1"/>
    <col min="3" max="3" width="7.5546875" style="1" bestFit="1" customWidth="1"/>
    <col min="4" max="4" width="8" style="1" bestFit="1" customWidth="1"/>
    <col min="5" max="5" width="11.5546875" style="1" bestFit="1" customWidth="1"/>
    <col min="6" max="6" width="14.5546875" style="1" bestFit="1" customWidth="1"/>
    <col min="7" max="7" width="13.88671875" style="1" bestFit="1" customWidth="1"/>
    <col min="8" max="8" width="7.6640625" style="1" bestFit="1" customWidth="1"/>
    <col min="9" max="9" width="11.109375" style="1" bestFit="1" customWidth="1"/>
    <col min="10" max="10" width="9.5546875" style="1" bestFit="1" customWidth="1"/>
    <col min="11" max="11" width="8.33203125" style="1" bestFit="1" customWidth="1"/>
    <col min="12" max="12" width="11.5546875" style="1" bestFit="1" customWidth="1"/>
    <col min="13" max="13" width="8.33203125" style="1" bestFit="1" customWidth="1"/>
    <col min="14" max="14" width="12" style="1" bestFit="1" customWidth="1"/>
    <col min="15" max="15" width="7.5546875" style="1" bestFit="1" customWidth="1"/>
    <col min="16" max="16" width="11.5546875" style="1" bestFit="1" customWidth="1"/>
    <col min="17" max="17" width="10.6640625" style="1" bestFit="1" customWidth="1"/>
    <col min="18" max="18" width="14" style="1" customWidth="1"/>
    <col min="19" max="19" width="10.6640625" style="1" customWidth="1"/>
  </cols>
  <sheetData>
    <row r="1" spans="1:19" ht="13.8" thickBot="1" x14ac:dyDescent="0.3">
      <c r="A1" s="642" t="s">
        <v>1790</v>
      </c>
      <c r="B1" s="643"/>
      <c r="C1" s="642" t="s">
        <v>1789</v>
      </c>
      <c r="D1" s="643"/>
      <c r="E1" s="642" t="s">
        <v>1788</v>
      </c>
      <c r="F1" s="644"/>
      <c r="G1" s="643"/>
      <c r="H1" s="642" t="s">
        <v>1787</v>
      </c>
      <c r="I1" s="643"/>
      <c r="J1" s="642" t="s">
        <v>1786</v>
      </c>
      <c r="K1" s="643"/>
      <c r="L1" s="642" t="s">
        <v>1785</v>
      </c>
      <c r="M1" s="643"/>
      <c r="N1" s="642" t="s">
        <v>1784</v>
      </c>
      <c r="O1" s="643"/>
      <c r="P1" s="642" t="s">
        <v>1783</v>
      </c>
      <c r="Q1" s="643"/>
      <c r="R1" s="642" t="s">
        <v>1782</v>
      </c>
      <c r="S1" s="643"/>
    </row>
    <row r="2" spans="1:19" ht="17.399999999999999" thickBot="1" x14ac:dyDescent="0.4">
      <c r="A2" s="80" t="s">
        <v>1781</v>
      </c>
      <c r="B2" s="80" t="s">
        <v>1780</v>
      </c>
      <c r="C2" s="87" t="s">
        <v>1779</v>
      </c>
      <c r="D2" s="87" t="s">
        <v>1778</v>
      </c>
      <c r="E2" s="85" t="s">
        <v>1777</v>
      </c>
      <c r="F2" s="86" t="s">
        <v>1776</v>
      </c>
      <c r="G2" s="85" t="s">
        <v>1775</v>
      </c>
      <c r="H2" s="78" t="s">
        <v>1774</v>
      </c>
      <c r="I2" s="77" t="s">
        <v>1773</v>
      </c>
      <c r="J2" s="84" t="s">
        <v>1772</v>
      </c>
      <c r="K2" s="83" t="s">
        <v>1771</v>
      </c>
      <c r="L2" s="82" t="s">
        <v>1770</v>
      </c>
      <c r="M2" s="81" t="s">
        <v>1769</v>
      </c>
      <c r="N2" s="80" t="s">
        <v>1768</v>
      </c>
      <c r="O2" s="80" t="s">
        <v>1767</v>
      </c>
      <c r="P2" s="79" t="s">
        <v>1766</v>
      </c>
      <c r="Q2" s="79" t="s">
        <v>1765</v>
      </c>
      <c r="R2" s="78" t="s">
        <v>1764</v>
      </c>
      <c r="S2" s="77" t="s">
        <v>1763</v>
      </c>
    </row>
    <row r="3" spans="1:19" x14ac:dyDescent="0.25">
      <c r="A3" s="76" t="s">
        <v>1762</v>
      </c>
      <c r="B3" s="75" t="s">
        <v>1761</v>
      </c>
      <c r="C3" s="74">
        <v>160.16999999999999</v>
      </c>
      <c r="D3" s="73" t="s">
        <v>552</v>
      </c>
      <c r="E3" s="72">
        <v>1.7293999999999999E-8</v>
      </c>
      <c r="F3" s="72">
        <v>4.2299999999999999E-10</v>
      </c>
      <c r="G3" s="71" t="s">
        <v>552</v>
      </c>
      <c r="H3" s="116" t="s">
        <v>1856</v>
      </c>
      <c r="I3" s="93" t="s">
        <v>1856</v>
      </c>
      <c r="J3" s="70">
        <v>6.4421800000000001E-2</v>
      </c>
      <c r="K3" s="69" t="s">
        <v>555</v>
      </c>
      <c r="L3" s="68">
        <v>7.5271999999999997E-6</v>
      </c>
      <c r="M3" s="67" t="s">
        <v>555</v>
      </c>
      <c r="N3" s="66">
        <v>10</v>
      </c>
      <c r="O3" s="65" t="s">
        <v>552</v>
      </c>
      <c r="P3" s="64">
        <v>100000</v>
      </c>
      <c r="Q3" s="63" t="s">
        <v>552</v>
      </c>
      <c r="R3" s="62">
        <v>1.9899999999999999E-5</v>
      </c>
      <c r="S3" s="61" t="s">
        <v>552</v>
      </c>
    </row>
    <row r="4" spans="1:19" x14ac:dyDescent="0.25">
      <c r="A4" s="38" t="s">
        <v>1760</v>
      </c>
      <c r="B4" s="34" t="s">
        <v>1759</v>
      </c>
      <c r="C4" s="37">
        <v>183.16</v>
      </c>
      <c r="D4" s="36" t="s">
        <v>552</v>
      </c>
      <c r="E4" s="48">
        <v>2.048E-11</v>
      </c>
      <c r="F4" s="48">
        <v>5.0099999999999999E-13</v>
      </c>
      <c r="G4" s="47" t="s">
        <v>552</v>
      </c>
      <c r="H4" s="33">
        <v>1.35</v>
      </c>
      <c r="I4" s="35" t="s">
        <v>551</v>
      </c>
      <c r="J4" s="46">
        <v>3.7353499999999998E-2</v>
      </c>
      <c r="K4" s="45" t="s">
        <v>555</v>
      </c>
      <c r="L4" s="44">
        <v>7.9758000000000008E-6</v>
      </c>
      <c r="M4" s="43" t="s">
        <v>555</v>
      </c>
      <c r="N4" s="42">
        <v>10</v>
      </c>
      <c r="O4" s="41" t="s">
        <v>552</v>
      </c>
      <c r="P4" s="40">
        <v>818000</v>
      </c>
      <c r="Q4" s="39" t="s">
        <v>552</v>
      </c>
      <c r="R4" s="33">
        <v>4.0000000000000003E-5</v>
      </c>
      <c r="S4" s="32" t="s">
        <v>552</v>
      </c>
    </row>
    <row r="5" spans="1:19" ht="13.8" thickBot="1" x14ac:dyDescent="0.3">
      <c r="A5" s="31" t="s">
        <v>1758</v>
      </c>
      <c r="B5" s="27" t="s">
        <v>1757</v>
      </c>
      <c r="C5" s="30">
        <v>44.05</v>
      </c>
      <c r="D5" s="29" t="s">
        <v>552</v>
      </c>
      <c r="E5" s="58">
        <v>2.7269E-3</v>
      </c>
      <c r="F5" s="58">
        <v>6.6699999999999995E-5</v>
      </c>
      <c r="G5" s="57" t="s">
        <v>552</v>
      </c>
      <c r="H5" s="26">
        <v>0.78339999999999999</v>
      </c>
      <c r="I5" s="28" t="s">
        <v>551</v>
      </c>
      <c r="J5" s="56">
        <v>0.1277103</v>
      </c>
      <c r="K5" s="55" t="s">
        <v>555</v>
      </c>
      <c r="L5" s="54">
        <v>1.3499999999999999E-5</v>
      </c>
      <c r="M5" s="53" t="s">
        <v>555</v>
      </c>
      <c r="N5" s="52">
        <v>1</v>
      </c>
      <c r="O5" s="51" t="s">
        <v>552</v>
      </c>
      <c r="P5" s="50">
        <v>1000000</v>
      </c>
      <c r="Q5" s="49" t="s">
        <v>552</v>
      </c>
      <c r="R5" s="26">
        <v>5.2700000000000002E-4</v>
      </c>
      <c r="S5" s="25" t="s">
        <v>552</v>
      </c>
    </row>
    <row r="6" spans="1:19" x14ac:dyDescent="0.25">
      <c r="A6" s="38" t="s">
        <v>1756</v>
      </c>
      <c r="B6" s="34" t="s">
        <v>1755</v>
      </c>
      <c r="C6" s="37">
        <v>269.77</v>
      </c>
      <c r="D6" s="36" t="s">
        <v>552</v>
      </c>
      <c r="E6" s="48">
        <v>9.1169000000000003E-7</v>
      </c>
      <c r="F6" s="48">
        <v>2.2300000000000001E-8</v>
      </c>
      <c r="G6" s="47" t="s">
        <v>552</v>
      </c>
      <c r="H6" s="117" t="s">
        <v>1856</v>
      </c>
      <c r="I6" s="94" t="s">
        <v>1856</v>
      </c>
      <c r="J6" s="46">
        <v>4.5508399999999997E-2</v>
      </c>
      <c r="K6" s="45" t="s">
        <v>555</v>
      </c>
      <c r="L6" s="44">
        <v>5.3172999999999999E-6</v>
      </c>
      <c r="M6" s="43" t="s">
        <v>555</v>
      </c>
      <c r="N6" s="42">
        <v>298.39999999999998</v>
      </c>
      <c r="O6" s="41" t="s">
        <v>552</v>
      </c>
      <c r="P6" s="40">
        <v>223</v>
      </c>
      <c r="Q6" s="39" t="s">
        <v>552</v>
      </c>
      <c r="R6" s="33">
        <v>4.9500000000000004E-3</v>
      </c>
      <c r="S6" s="32" t="s">
        <v>552</v>
      </c>
    </row>
    <row r="7" spans="1:19" x14ac:dyDescent="0.25">
      <c r="A7" s="38" t="s">
        <v>501</v>
      </c>
      <c r="B7" s="34" t="s">
        <v>500</v>
      </c>
      <c r="C7" s="37">
        <v>58.08</v>
      </c>
      <c r="D7" s="36" t="s">
        <v>552</v>
      </c>
      <c r="E7" s="48">
        <v>1.4308999999999999E-3</v>
      </c>
      <c r="F7" s="48">
        <v>3.4999999999999997E-5</v>
      </c>
      <c r="G7" s="47" t="s">
        <v>552</v>
      </c>
      <c r="H7" s="33">
        <v>0.78449999999999998</v>
      </c>
      <c r="I7" s="35" t="s">
        <v>551</v>
      </c>
      <c r="J7" s="46">
        <v>0.1059228</v>
      </c>
      <c r="K7" s="45" t="s">
        <v>555</v>
      </c>
      <c r="L7" s="44">
        <v>1.15E-5</v>
      </c>
      <c r="M7" s="43" t="s">
        <v>555</v>
      </c>
      <c r="N7" s="42">
        <v>2.3639999999999999</v>
      </c>
      <c r="O7" s="41" t="s">
        <v>552</v>
      </c>
      <c r="P7" s="40">
        <v>1000000</v>
      </c>
      <c r="Q7" s="39" t="s">
        <v>552</v>
      </c>
      <c r="R7" s="33">
        <v>5.1199999999999998E-4</v>
      </c>
      <c r="S7" s="32" t="s">
        <v>552</v>
      </c>
    </row>
    <row r="8" spans="1:19" ht="13.8" thickBot="1" x14ac:dyDescent="0.3">
      <c r="A8" s="31" t="s">
        <v>1754</v>
      </c>
      <c r="B8" s="27" t="s">
        <v>1753</v>
      </c>
      <c r="C8" s="30">
        <v>85.11</v>
      </c>
      <c r="D8" s="29" t="s">
        <v>552</v>
      </c>
      <c r="E8" s="58">
        <v>5.3149999999999996E-4</v>
      </c>
      <c r="F8" s="58">
        <v>1.2999999999999999E-5</v>
      </c>
      <c r="G8" s="57" t="s">
        <v>552</v>
      </c>
      <c r="H8" s="26">
        <v>0.93200000000000005</v>
      </c>
      <c r="I8" s="28" t="s">
        <v>551</v>
      </c>
      <c r="J8" s="56">
        <v>8.5945800000000003E-2</v>
      </c>
      <c r="K8" s="55" t="s">
        <v>555</v>
      </c>
      <c r="L8" s="54">
        <v>1.01E-5</v>
      </c>
      <c r="M8" s="53" t="s">
        <v>555</v>
      </c>
      <c r="N8" s="52">
        <v>1</v>
      </c>
      <c r="O8" s="51" t="s">
        <v>552</v>
      </c>
      <c r="P8" s="50">
        <v>1000000</v>
      </c>
      <c r="Q8" s="49" t="s">
        <v>552</v>
      </c>
      <c r="R8" s="26">
        <v>4.95E-4</v>
      </c>
      <c r="S8" s="25" t="s">
        <v>552</v>
      </c>
    </row>
    <row r="9" spans="1:19" x14ac:dyDescent="0.25">
      <c r="A9" s="38" t="s">
        <v>499</v>
      </c>
      <c r="B9" s="34" t="s">
        <v>498</v>
      </c>
      <c r="C9" s="37">
        <v>41.05</v>
      </c>
      <c r="D9" s="36" t="s">
        <v>552</v>
      </c>
      <c r="E9" s="48">
        <v>1.4105000000000001E-3</v>
      </c>
      <c r="F9" s="48">
        <v>3.4499999999999998E-5</v>
      </c>
      <c r="G9" s="47" t="s">
        <v>552</v>
      </c>
      <c r="H9" s="33">
        <v>0.78569999999999995</v>
      </c>
      <c r="I9" s="35" t="s">
        <v>551</v>
      </c>
      <c r="J9" s="46">
        <v>0.13400039999999999</v>
      </c>
      <c r="K9" s="45" t="s">
        <v>555</v>
      </c>
      <c r="L9" s="44">
        <v>1.4100000000000001E-5</v>
      </c>
      <c r="M9" s="43" t="s">
        <v>555</v>
      </c>
      <c r="N9" s="42">
        <v>4.67</v>
      </c>
      <c r="O9" s="41" t="s">
        <v>552</v>
      </c>
      <c r="P9" s="40">
        <v>1000000</v>
      </c>
      <c r="Q9" s="39" t="s">
        <v>552</v>
      </c>
      <c r="R9" s="33">
        <v>5.4799999999999998E-4</v>
      </c>
      <c r="S9" s="32" t="s">
        <v>552</v>
      </c>
    </row>
    <row r="10" spans="1:19" x14ac:dyDescent="0.25">
      <c r="A10" s="38" t="s">
        <v>1752</v>
      </c>
      <c r="B10" s="34" t="s">
        <v>1751</v>
      </c>
      <c r="C10" s="37">
        <v>120.15</v>
      </c>
      <c r="D10" s="36" t="s">
        <v>552</v>
      </c>
      <c r="E10" s="48">
        <v>4.2519999999999998E-4</v>
      </c>
      <c r="F10" s="48">
        <v>1.04E-5</v>
      </c>
      <c r="G10" s="47" t="s">
        <v>552</v>
      </c>
      <c r="H10" s="33">
        <v>1.0281</v>
      </c>
      <c r="I10" s="35" t="s">
        <v>551</v>
      </c>
      <c r="J10" s="46">
        <v>6.5222100000000005E-2</v>
      </c>
      <c r="K10" s="45" t="s">
        <v>555</v>
      </c>
      <c r="L10" s="44">
        <v>8.7229000000000008E-6</v>
      </c>
      <c r="M10" s="43" t="s">
        <v>555</v>
      </c>
      <c r="N10" s="42">
        <v>51.85</v>
      </c>
      <c r="O10" s="41" t="s">
        <v>552</v>
      </c>
      <c r="P10" s="40">
        <v>6130</v>
      </c>
      <c r="Q10" s="39" t="s">
        <v>552</v>
      </c>
      <c r="R10" s="33">
        <v>3.7200000000000002E-3</v>
      </c>
      <c r="S10" s="32" t="s">
        <v>552</v>
      </c>
    </row>
    <row r="11" spans="1:19" ht="13.8" thickBot="1" x14ac:dyDescent="0.3">
      <c r="A11" s="31" t="s">
        <v>1750</v>
      </c>
      <c r="B11" s="27" t="s">
        <v>1749</v>
      </c>
      <c r="C11" s="30">
        <v>223.28</v>
      </c>
      <c r="D11" s="29" t="s">
        <v>552</v>
      </c>
      <c r="E11" s="58">
        <v>7.8496000000000007E-9</v>
      </c>
      <c r="F11" s="58">
        <v>1.9200000000000001E-10</v>
      </c>
      <c r="G11" s="57" t="s">
        <v>552</v>
      </c>
      <c r="H11" s="118" t="s">
        <v>1856</v>
      </c>
      <c r="I11" s="95" t="s">
        <v>1856</v>
      </c>
      <c r="J11" s="56">
        <v>5.1624200000000002E-2</v>
      </c>
      <c r="K11" s="55" t="s">
        <v>555</v>
      </c>
      <c r="L11" s="54">
        <v>6.0318999999999998E-6</v>
      </c>
      <c r="M11" s="53" t="s">
        <v>555</v>
      </c>
      <c r="N11" s="52">
        <v>2206</v>
      </c>
      <c r="O11" s="51" t="s">
        <v>552</v>
      </c>
      <c r="P11" s="50">
        <v>8.4606999999999992</v>
      </c>
      <c r="Q11" s="49" t="s">
        <v>552</v>
      </c>
      <c r="R11" s="26">
        <v>1.2495900000000001E-2</v>
      </c>
      <c r="S11" s="25" t="s">
        <v>548</v>
      </c>
    </row>
    <row r="12" spans="1:19" x14ac:dyDescent="0.25">
      <c r="A12" s="38" t="s">
        <v>497</v>
      </c>
      <c r="B12" s="34" t="s">
        <v>496</v>
      </c>
      <c r="C12" s="37">
        <v>56.06</v>
      </c>
      <c r="D12" s="36" t="s">
        <v>552</v>
      </c>
      <c r="E12" s="48">
        <v>4.9877000000000003E-3</v>
      </c>
      <c r="F12" s="48">
        <v>1.22E-4</v>
      </c>
      <c r="G12" s="47" t="s">
        <v>552</v>
      </c>
      <c r="H12" s="33">
        <v>0.84</v>
      </c>
      <c r="I12" s="35" t="s">
        <v>551</v>
      </c>
      <c r="J12" s="46">
        <v>0.111693</v>
      </c>
      <c r="K12" s="45" t="s">
        <v>555</v>
      </c>
      <c r="L12" s="44">
        <v>1.22E-5</v>
      </c>
      <c r="M12" s="43" t="s">
        <v>555</v>
      </c>
      <c r="N12" s="42">
        <v>1</v>
      </c>
      <c r="O12" s="41" t="s">
        <v>552</v>
      </c>
      <c r="P12" s="40">
        <v>212000</v>
      </c>
      <c r="Q12" s="39" t="s">
        <v>552</v>
      </c>
      <c r="R12" s="33">
        <v>7.4799999999999997E-4</v>
      </c>
      <c r="S12" s="32" t="s">
        <v>552</v>
      </c>
    </row>
    <row r="13" spans="1:19" x14ac:dyDescent="0.25">
      <c r="A13" s="38" t="s">
        <v>1748</v>
      </c>
      <c r="B13" s="34" t="s">
        <v>1747</v>
      </c>
      <c r="C13" s="37">
        <v>71.08</v>
      </c>
      <c r="D13" s="36" t="s">
        <v>552</v>
      </c>
      <c r="E13" s="48">
        <v>6.9500999999999995E-8</v>
      </c>
      <c r="F13" s="48">
        <v>1.6999999999999999E-9</v>
      </c>
      <c r="G13" s="47" t="s">
        <v>552</v>
      </c>
      <c r="H13" s="33">
        <v>1.222</v>
      </c>
      <c r="I13" s="35" t="s">
        <v>1099</v>
      </c>
      <c r="J13" s="46">
        <v>0.11039930000000001</v>
      </c>
      <c r="K13" s="45" t="s">
        <v>555</v>
      </c>
      <c r="L13" s="44">
        <v>1.33E-5</v>
      </c>
      <c r="M13" s="43" t="s">
        <v>555</v>
      </c>
      <c r="N13" s="42">
        <v>5.694</v>
      </c>
      <c r="O13" s="41" t="s">
        <v>552</v>
      </c>
      <c r="P13" s="40">
        <v>390000</v>
      </c>
      <c r="Q13" s="39" t="s">
        <v>552</v>
      </c>
      <c r="R13" s="33">
        <v>2.24E-4</v>
      </c>
      <c r="S13" s="32" t="s">
        <v>552</v>
      </c>
    </row>
    <row r="14" spans="1:19" ht="13.8" thickBot="1" x14ac:dyDescent="0.3">
      <c r="A14" s="31" t="s">
        <v>1746</v>
      </c>
      <c r="B14" s="27" t="s">
        <v>1745</v>
      </c>
      <c r="C14" s="30">
        <v>72.06</v>
      </c>
      <c r="D14" s="29" t="s">
        <v>552</v>
      </c>
      <c r="E14" s="58">
        <v>1.5099999999999999E-5</v>
      </c>
      <c r="F14" s="58">
        <v>3.7E-7</v>
      </c>
      <c r="G14" s="57" t="s">
        <v>552</v>
      </c>
      <c r="H14" s="26">
        <v>1.0510999999999999</v>
      </c>
      <c r="I14" s="28" t="s">
        <v>551</v>
      </c>
      <c r="J14" s="56">
        <v>0.10272149999999999</v>
      </c>
      <c r="K14" s="55" t="s">
        <v>555</v>
      </c>
      <c r="L14" s="54">
        <v>1.2E-5</v>
      </c>
      <c r="M14" s="53" t="s">
        <v>555</v>
      </c>
      <c r="N14" s="52">
        <v>1.44</v>
      </c>
      <c r="O14" s="51" t="s">
        <v>552</v>
      </c>
      <c r="P14" s="50">
        <v>1000000</v>
      </c>
      <c r="Q14" s="49" t="s">
        <v>552</v>
      </c>
      <c r="R14" s="26">
        <v>1.0499999999999999E-3</v>
      </c>
      <c r="S14" s="25" t="s">
        <v>552</v>
      </c>
    </row>
    <row r="15" spans="1:19" x14ac:dyDescent="0.25">
      <c r="A15" s="38" t="s">
        <v>495</v>
      </c>
      <c r="B15" s="34" t="s">
        <v>494</v>
      </c>
      <c r="C15" s="37">
        <v>53.06</v>
      </c>
      <c r="D15" s="36" t="s">
        <v>552</v>
      </c>
      <c r="E15" s="48">
        <v>5.6419E-3</v>
      </c>
      <c r="F15" s="48">
        <v>1.3799999999999999E-4</v>
      </c>
      <c r="G15" s="47" t="s">
        <v>552</v>
      </c>
      <c r="H15" s="33">
        <v>0.80069999999999997</v>
      </c>
      <c r="I15" s="35" t="s">
        <v>551</v>
      </c>
      <c r="J15" s="46">
        <v>0.1136895</v>
      </c>
      <c r="K15" s="45" t="s">
        <v>555</v>
      </c>
      <c r="L15" s="44">
        <v>1.2300000000000001E-5</v>
      </c>
      <c r="M15" s="43" t="s">
        <v>555</v>
      </c>
      <c r="N15" s="42">
        <v>8.5109999999999992</v>
      </c>
      <c r="O15" s="41" t="s">
        <v>552</v>
      </c>
      <c r="P15" s="40">
        <v>74500</v>
      </c>
      <c r="Q15" s="39" t="s">
        <v>552</v>
      </c>
      <c r="R15" s="33">
        <v>1.16E-3</v>
      </c>
      <c r="S15" s="32" t="s">
        <v>552</v>
      </c>
    </row>
    <row r="16" spans="1:19" x14ac:dyDescent="0.25">
      <c r="A16" s="38" t="s">
        <v>1744</v>
      </c>
      <c r="B16" s="34" t="s">
        <v>1743</v>
      </c>
      <c r="C16" s="37">
        <v>108.14</v>
      </c>
      <c r="D16" s="36" t="s">
        <v>552</v>
      </c>
      <c r="E16" s="48">
        <v>4.9468999999999998E-8</v>
      </c>
      <c r="F16" s="48">
        <v>1.21E-9</v>
      </c>
      <c r="G16" s="47" t="s">
        <v>552</v>
      </c>
      <c r="H16" s="33">
        <v>0.96760000000000002</v>
      </c>
      <c r="I16" s="35" t="s">
        <v>551</v>
      </c>
      <c r="J16" s="46">
        <v>7.0777499999999993E-2</v>
      </c>
      <c r="K16" s="45" t="s">
        <v>555</v>
      </c>
      <c r="L16" s="44">
        <v>8.9598000000000002E-6</v>
      </c>
      <c r="M16" s="43" t="s">
        <v>555</v>
      </c>
      <c r="N16" s="42">
        <v>20.18</v>
      </c>
      <c r="O16" s="41" t="s">
        <v>552</v>
      </c>
      <c r="P16" s="40">
        <v>80000</v>
      </c>
      <c r="Q16" s="39" t="s">
        <v>552</v>
      </c>
      <c r="R16" s="33">
        <v>2.3699999999999999E-4</v>
      </c>
      <c r="S16" s="32" t="s">
        <v>552</v>
      </c>
    </row>
    <row r="17" spans="1:19" ht="13.8" thickBot="1" x14ac:dyDescent="0.3">
      <c r="A17" s="31" t="s">
        <v>113</v>
      </c>
      <c r="B17" s="27" t="s">
        <v>112</v>
      </c>
      <c r="C17" s="30">
        <v>269.77</v>
      </c>
      <c r="D17" s="29" t="s">
        <v>552</v>
      </c>
      <c r="E17" s="58">
        <v>3.4014999999999999E-7</v>
      </c>
      <c r="F17" s="58">
        <v>8.3199999999999994E-9</v>
      </c>
      <c r="G17" s="57" t="s">
        <v>552</v>
      </c>
      <c r="H17" s="26">
        <v>1.133</v>
      </c>
      <c r="I17" s="28" t="s">
        <v>551</v>
      </c>
      <c r="J17" s="56">
        <v>2.26407E-2</v>
      </c>
      <c r="K17" s="55" t="s">
        <v>555</v>
      </c>
      <c r="L17" s="54">
        <v>5.6913E-6</v>
      </c>
      <c r="M17" s="53" t="s">
        <v>555</v>
      </c>
      <c r="N17" s="52">
        <v>312.3</v>
      </c>
      <c r="O17" s="51" t="s">
        <v>552</v>
      </c>
      <c r="P17" s="50">
        <v>240</v>
      </c>
      <c r="Q17" s="49" t="s">
        <v>552</v>
      </c>
      <c r="R17" s="26">
        <v>1.0500000000000001E-2</v>
      </c>
      <c r="S17" s="25" t="s">
        <v>552</v>
      </c>
    </row>
    <row r="18" spans="1:19" x14ac:dyDescent="0.25">
      <c r="A18" s="38" t="s">
        <v>99</v>
      </c>
      <c r="B18" s="34" t="s">
        <v>98</v>
      </c>
      <c r="C18" s="37">
        <v>190.26</v>
      </c>
      <c r="D18" s="36" t="s">
        <v>552</v>
      </c>
      <c r="E18" s="48">
        <v>5.8871999999999999E-8</v>
      </c>
      <c r="F18" s="48">
        <v>1.44E-9</v>
      </c>
      <c r="G18" s="47" t="s">
        <v>552</v>
      </c>
      <c r="H18" s="33">
        <v>1.1950000000000001</v>
      </c>
      <c r="I18" s="35" t="s">
        <v>551</v>
      </c>
      <c r="J18" s="46">
        <v>3.1867800000000002E-2</v>
      </c>
      <c r="K18" s="45" t="s">
        <v>555</v>
      </c>
      <c r="L18" s="44">
        <v>7.2458000000000002E-6</v>
      </c>
      <c r="M18" s="43" t="s">
        <v>555</v>
      </c>
      <c r="N18" s="42">
        <v>24.64</v>
      </c>
      <c r="O18" s="41" t="s">
        <v>552</v>
      </c>
      <c r="P18" s="40">
        <v>6030</v>
      </c>
      <c r="Q18" s="39" t="s">
        <v>552</v>
      </c>
      <c r="R18" s="33">
        <v>7.5500000000000003E-4</v>
      </c>
      <c r="S18" s="32" t="s">
        <v>552</v>
      </c>
    </row>
    <row r="19" spans="1:19" x14ac:dyDescent="0.25">
      <c r="A19" s="38" t="s">
        <v>97</v>
      </c>
      <c r="B19" s="34" t="s">
        <v>96</v>
      </c>
      <c r="C19" s="37">
        <v>222.26</v>
      </c>
      <c r="D19" s="36" t="s">
        <v>552</v>
      </c>
      <c r="E19" s="48">
        <v>1.3778000000000001E-7</v>
      </c>
      <c r="F19" s="48">
        <v>3.3700000000000001E-9</v>
      </c>
      <c r="G19" s="47" t="s">
        <v>552</v>
      </c>
      <c r="H19" s="117" t="s">
        <v>1856</v>
      </c>
      <c r="I19" s="94" t="s">
        <v>1856</v>
      </c>
      <c r="J19" s="46">
        <v>5.1782099999999998E-2</v>
      </c>
      <c r="K19" s="45" t="s">
        <v>555</v>
      </c>
      <c r="L19" s="44">
        <v>6.0503000000000003E-6</v>
      </c>
      <c r="M19" s="43" t="s">
        <v>555</v>
      </c>
      <c r="N19" s="42">
        <v>10</v>
      </c>
      <c r="O19" s="41" t="s">
        <v>552</v>
      </c>
      <c r="P19" s="40">
        <v>10000</v>
      </c>
      <c r="Q19" s="39" t="s">
        <v>552</v>
      </c>
      <c r="R19" s="33">
        <v>3.7100000000000001E-5</v>
      </c>
      <c r="S19" s="32" t="s">
        <v>552</v>
      </c>
    </row>
    <row r="20" spans="1:19" ht="13.8" thickBot="1" x14ac:dyDescent="0.3">
      <c r="A20" s="31" t="s">
        <v>1742</v>
      </c>
      <c r="B20" s="27" t="s">
        <v>94</v>
      </c>
      <c r="C20" s="30">
        <v>206.26</v>
      </c>
      <c r="D20" s="29" t="s">
        <v>552</v>
      </c>
      <c r="E20" s="58">
        <v>3.9616000000000002E-8</v>
      </c>
      <c r="F20" s="58">
        <v>9.6900000000000007E-10</v>
      </c>
      <c r="G20" s="57" t="s">
        <v>552</v>
      </c>
      <c r="H20" s="118" t="s">
        <v>1856</v>
      </c>
      <c r="I20" s="95" t="s">
        <v>1856</v>
      </c>
      <c r="J20" s="56">
        <v>5.4426500000000003E-2</v>
      </c>
      <c r="K20" s="55" t="s">
        <v>555</v>
      </c>
      <c r="L20" s="54">
        <v>6.3593000000000003E-6</v>
      </c>
      <c r="M20" s="53" t="s">
        <v>555</v>
      </c>
      <c r="N20" s="52">
        <v>10</v>
      </c>
      <c r="O20" s="51" t="s">
        <v>552</v>
      </c>
      <c r="P20" s="50">
        <v>28000</v>
      </c>
      <c r="Q20" s="49" t="s">
        <v>552</v>
      </c>
      <c r="R20" s="26">
        <v>3.29E-5</v>
      </c>
      <c r="S20" s="25" t="s">
        <v>552</v>
      </c>
    </row>
    <row r="21" spans="1:19" x14ac:dyDescent="0.25">
      <c r="A21" s="38" t="s">
        <v>201</v>
      </c>
      <c r="B21" s="34" t="s">
        <v>200</v>
      </c>
      <c r="C21" s="37">
        <v>364.92</v>
      </c>
      <c r="D21" s="36" t="s">
        <v>552</v>
      </c>
      <c r="E21" s="48">
        <v>1.7989E-3</v>
      </c>
      <c r="F21" s="48">
        <v>4.3999999999999999E-5</v>
      </c>
      <c r="G21" s="47" t="s">
        <v>552</v>
      </c>
      <c r="H21" s="117" t="s">
        <v>1856</v>
      </c>
      <c r="I21" s="94" t="s">
        <v>1856</v>
      </c>
      <c r="J21" s="46">
        <v>3.7206799999999998E-2</v>
      </c>
      <c r="K21" s="45" t="s">
        <v>555</v>
      </c>
      <c r="L21" s="44">
        <v>4.3472999999999999E-6</v>
      </c>
      <c r="M21" s="43" t="s">
        <v>555</v>
      </c>
      <c r="N21" s="42">
        <v>82020</v>
      </c>
      <c r="O21" s="41" t="s">
        <v>552</v>
      </c>
      <c r="P21" s="40">
        <v>1.7000000000000001E-2</v>
      </c>
      <c r="Q21" s="39" t="s">
        <v>552</v>
      </c>
      <c r="R21" s="33">
        <v>0.29299999999999998</v>
      </c>
      <c r="S21" s="32" t="s">
        <v>552</v>
      </c>
    </row>
    <row r="22" spans="1:19" x14ac:dyDescent="0.25">
      <c r="A22" s="38" t="s">
        <v>1741</v>
      </c>
      <c r="B22" s="34" t="s">
        <v>1740</v>
      </c>
      <c r="C22" s="37">
        <v>381.37</v>
      </c>
      <c r="D22" s="36" t="s">
        <v>552</v>
      </c>
      <c r="E22" s="48">
        <v>5.3969999999999999E-15</v>
      </c>
      <c r="F22" s="48">
        <v>1.32E-16</v>
      </c>
      <c r="G22" s="47" t="s">
        <v>552</v>
      </c>
      <c r="H22" s="117" t="s">
        <v>1856</v>
      </c>
      <c r="I22" s="94" t="s">
        <v>1856</v>
      </c>
      <c r="J22" s="46">
        <v>3.6129000000000001E-2</v>
      </c>
      <c r="K22" s="45" t="s">
        <v>555</v>
      </c>
      <c r="L22" s="44">
        <v>4.2213999999999999E-6</v>
      </c>
      <c r="M22" s="43" t="s">
        <v>555</v>
      </c>
      <c r="N22" s="42">
        <v>92.5</v>
      </c>
      <c r="O22" s="41" t="s">
        <v>552</v>
      </c>
      <c r="P22" s="40">
        <v>9500</v>
      </c>
      <c r="Q22" s="39" t="s">
        <v>552</v>
      </c>
      <c r="R22" s="33">
        <v>3.2899999999999997E-4</v>
      </c>
      <c r="S22" s="32" t="s">
        <v>552</v>
      </c>
    </row>
    <row r="23" spans="1:19" ht="13.8" thickBot="1" x14ac:dyDescent="0.3">
      <c r="A23" s="31" t="s">
        <v>1739</v>
      </c>
      <c r="B23" s="27" t="s">
        <v>1738</v>
      </c>
      <c r="C23" s="30">
        <v>58.08</v>
      </c>
      <c r="D23" s="29" t="s">
        <v>552</v>
      </c>
      <c r="E23" s="58">
        <v>2.04E-4</v>
      </c>
      <c r="F23" s="58">
        <v>4.9899999999999997E-6</v>
      </c>
      <c r="G23" s="57" t="s">
        <v>552</v>
      </c>
      <c r="H23" s="26">
        <v>0.85399999999999998</v>
      </c>
      <c r="I23" s="28" t="s">
        <v>551</v>
      </c>
      <c r="J23" s="56">
        <v>0.1097548</v>
      </c>
      <c r="K23" s="55" t="s">
        <v>555</v>
      </c>
      <c r="L23" s="54">
        <v>1.2099999999999999E-5</v>
      </c>
      <c r="M23" s="53" t="s">
        <v>555</v>
      </c>
      <c r="N23" s="52">
        <v>1.9039999999999999</v>
      </c>
      <c r="O23" s="51" t="s">
        <v>552</v>
      </c>
      <c r="P23" s="50">
        <v>1000000</v>
      </c>
      <c r="Q23" s="49" t="s">
        <v>552</v>
      </c>
      <c r="R23" s="26">
        <v>9.59E-4</v>
      </c>
      <c r="S23" s="25" t="s">
        <v>552</v>
      </c>
    </row>
    <row r="24" spans="1:19" x14ac:dyDescent="0.25">
      <c r="A24" s="38" t="s">
        <v>493</v>
      </c>
      <c r="B24" s="34" t="s">
        <v>492</v>
      </c>
      <c r="C24" s="37">
        <v>76.53</v>
      </c>
      <c r="D24" s="36" t="s">
        <v>552</v>
      </c>
      <c r="E24" s="48">
        <v>0.4497138</v>
      </c>
      <c r="F24" s="48">
        <v>1.0999999999999999E-2</v>
      </c>
      <c r="G24" s="47" t="s">
        <v>552</v>
      </c>
      <c r="H24" s="33">
        <v>0.93759999999999999</v>
      </c>
      <c r="I24" s="35" t="s">
        <v>551</v>
      </c>
      <c r="J24" s="46">
        <v>9.3607200000000002E-2</v>
      </c>
      <c r="K24" s="45" t="s">
        <v>555</v>
      </c>
      <c r="L24" s="44">
        <v>1.08E-5</v>
      </c>
      <c r="M24" s="43" t="s">
        <v>555</v>
      </c>
      <c r="N24" s="42">
        <v>39.6</v>
      </c>
      <c r="O24" s="41" t="s">
        <v>552</v>
      </c>
      <c r="P24" s="40">
        <v>3370</v>
      </c>
      <c r="Q24" s="39" t="s">
        <v>552</v>
      </c>
      <c r="R24" s="33">
        <v>1.12E-2</v>
      </c>
      <c r="S24" s="32" t="s">
        <v>552</v>
      </c>
    </row>
    <row r="25" spans="1:19" x14ac:dyDescent="0.25">
      <c r="A25" s="38" t="s">
        <v>85</v>
      </c>
      <c r="B25" s="34" t="s">
        <v>84</v>
      </c>
      <c r="C25" s="37">
        <v>26.981999999999999</v>
      </c>
      <c r="D25" s="36" t="s">
        <v>551</v>
      </c>
      <c r="E25" s="119" t="s">
        <v>1856</v>
      </c>
      <c r="F25" s="119" t="s">
        <v>1856</v>
      </c>
      <c r="G25" s="96" t="s">
        <v>1856</v>
      </c>
      <c r="H25" s="33">
        <v>2.7</v>
      </c>
      <c r="I25" s="35" t="s">
        <v>551</v>
      </c>
      <c r="J25" s="120" t="s">
        <v>1856</v>
      </c>
      <c r="K25" s="97" t="s">
        <v>1856</v>
      </c>
      <c r="L25" s="121" t="s">
        <v>1856</v>
      </c>
      <c r="M25" s="98" t="s">
        <v>1856</v>
      </c>
      <c r="N25" s="122" t="s">
        <v>1856</v>
      </c>
      <c r="O25" s="99" t="s">
        <v>1856</v>
      </c>
      <c r="P25" s="123" t="s">
        <v>1856</v>
      </c>
      <c r="Q25" s="100" t="s">
        <v>1856</v>
      </c>
      <c r="R25" s="33">
        <v>1E-3</v>
      </c>
      <c r="S25" s="32" t="s">
        <v>548</v>
      </c>
    </row>
    <row r="26" spans="1:19" ht="13.8" thickBot="1" x14ac:dyDescent="0.3">
      <c r="A26" s="31" t="s">
        <v>1737</v>
      </c>
      <c r="B26" s="27" t="s">
        <v>1736</v>
      </c>
      <c r="C26" s="30">
        <v>57.96</v>
      </c>
      <c r="D26" s="29" t="s">
        <v>552</v>
      </c>
      <c r="E26" s="124" t="s">
        <v>1856</v>
      </c>
      <c r="F26" s="124" t="s">
        <v>1856</v>
      </c>
      <c r="G26" s="101" t="s">
        <v>1856</v>
      </c>
      <c r="H26" s="26">
        <v>2.4</v>
      </c>
      <c r="I26" s="28" t="s">
        <v>551</v>
      </c>
      <c r="J26" s="125" t="s">
        <v>1856</v>
      </c>
      <c r="K26" s="102" t="s">
        <v>1856</v>
      </c>
      <c r="L26" s="126" t="s">
        <v>1856</v>
      </c>
      <c r="M26" s="103" t="s">
        <v>1856</v>
      </c>
      <c r="N26" s="127" t="s">
        <v>1856</v>
      </c>
      <c r="O26" s="104" t="s">
        <v>1856</v>
      </c>
      <c r="P26" s="128" t="s">
        <v>1856</v>
      </c>
      <c r="Q26" s="105" t="s">
        <v>1856</v>
      </c>
      <c r="R26" s="26">
        <v>1E-3</v>
      </c>
      <c r="S26" s="25" t="s">
        <v>548</v>
      </c>
    </row>
    <row r="27" spans="1:19" x14ac:dyDescent="0.25">
      <c r="A27" s="38" t="s">
        <v>1735</v>
      </c>
      <c r="B27" s="34" t="s">
        <v>1734</v>
      </c>
      <c r="C27" s="37">
        <v>494.49</v>
      </c>
      <c r="D27" s="36" t="s">
        <v>552</v>
      </c>
      <c r="E27" s="48">
        <v>8.9900000000000003E-5</v>
      </c>
      <c r="F27" s="48">
        <v>2.2000000000000001E-6</v>
      </c>
      <c r="G27" s="47" t="s">
        <v>552</v>
      </c>
      <c r="H27" s="117" t="s">
        <v>1856</v>
      </c>
      <c r="I27" s="94" t="s">
        <v>1856</v>
      </c>
      <c r="J27" s="46">
        <v>3.03843E-2</v>
      </c>
      <c r="K27" s="45" t="s">
        <v>555</v>
      </c>
      <c r="L27" s="44">
        <v>3.5501999999999999E-6</v>
      </c>
      <c r="M27" s="43" t="s">
        <v>555</v>
      </c>
      <c r="N27" s="42">
        <v>179700000</v>
      </c>
      <c r="O27" s="41" t="s">
        <v>552</v>
      </c>
      <c r="P27" s="40">
        <v>6.0000000000000001E-3</v>
      </c>
      <c r="Q27" s="39" t="s">
        <v>552</v>
      </c>
      <c r="R27" s="33">
        <v>9.0199999999999997E-5</v>
      </c>
      <c r="S27" s="32" t="s">
        <v>552</v>
      </c>
    </row>
    <row r="28" spans="1:19" x14ac:dyDescent="0.25">
      <c r="A28" s="38" t="s">
        <v>1733</v>
      </c>
      <c r="B28" s="34" t="s">
        <v>1732</v>
      </c>
      <c r="C28" s="37">
        <v>227.33</v>
      </c>
      <c r="D28" s="36" t="s">
        <v>552</v>
      </c>
      <c r="E28" s="48">
        <v>9.9345999999999995E-8</v>
      </c>
      <c r="F28" s="48">
        <v>2.4300000000000001E-9</v>
      </c>
      <c r="G28" s="47" t="s">
        <v>552</v>
      </c>
      <c r="H28" s="117" t="s">
        <v>1856</v>
      </c>
      <c r="I28" s="94" t="s">
        <v>1856</v>
      </c>
      <c r="J28" s="46">
        <v>5.10093E-2</v>
      </c>
      <c r="K28" s="45" t="s">
        <v>555</v>
      </c>
      <c r="L28" s="44">
        <v>5.9599999999999997E-6</v>
      </c>
      <c r="M28" s="43" t="s">
        <v>555</v>
      </c>
      <c r="N28" s="42">
        <v>428.2</v>
      </c>
      <c r="O28" s="41" t="s">
        <v>552</v>
      </c>
      <c r="P28" s="40">
        <v>209</v>
      </c>
      <c r="Q28" s="39" t="s">
        <v>552</v>
      </c>
      <c r="R28" s="33">
        <v>7.9399999999999991E-3</v>
      </c>
      <c r="S28" s="32" t="s">
        <v>552</v>
      </c>
    </row>
    <row r="29" spans="1:19" ht="13.8" thickBot="1" x14ac:dyDescent="0.3">
      <c r="A29" s="31" t="s">
        <v>1731</v>
      </c>
      <c r="B29" s="27" t="s">
        <v>1730</v>
      </c>
      <c r="C29" s="30">
        <v>169.23</v>
      </c>
      <c r="D29" s="29" t="s">
        <v>552</v>
      </c>
      <c r="E29" s="58">
        <v>7.0728000000000003E-6</v>
      </c>
      <c r="F29" s="58">
        <v>1.73E-7</v>
      </c>
      <c r="G29" s="57" t="s">
        <v>552</v>
      </c>
      <c r="H29" s="118" t="s">
        <v>1856</v>
      </c>
      <c r="I29" s="95" t="s">
        <v>1856</v>
      </c>
      <c r="J29" s="56">
        <v>6.2101499999999997E-2</v>
      </c>
      <c r="K29" s="55" t="s">
        <v>555</v>
      </c>
      <c r="L29" s="54">
        <v>7.2560999999999999E-6</v>
      </c>
      <c r="M29" s="53" t="s">
        <v>555</v>
      </c>
      <c r="N29" s="52">
        <v>2471</v>
      </c>
      <c r="O29" s="51" t="s">
        <v>552</v>
      </c>
      <c r="P29" s="50">
        <v>128.81</v>
      </c>
      <c r="Q29" s="49" t="s">
        <v>552</v>
      </c>
      <c r="R29" s="26">
        <v>1.4E-2</v>
      </c>
      <c r="S29" s="25" t="s">
        <v>552</v>
      </c>
    </row>
    <row r="30" spans="1:19" x14ac:dyDescent="0.25">
      <c r="A30" s="38" t="s">
        <v>1729</v>
      </c>
      <c r="B30" s="34" t="s">
        <v>1728</v>
      </c>
      <c r="C30" s="37">
        <v>109.13</v>
      </c>
      <c r="D30" s="36" t="s">
        <v>552</v>
      </c>
      <c r="E30" s="48">
        <v>1.0957E-8</v>
      </c>
      <c r="F30" s="48">
        <v>2.6800000000000001E-10</v>
      </c>
      <c r="G30" s="47" t="s">
        <v>552</v>
      </c>
      <c r="H30" s="117" t="s">
        <v>1856</v>
      </c>
      <c r="I30" s="94" t="s">
        <v>1856</v>
      </c>
      <c r="J30" s="46">
        <v>8.3200200000000002E-2</v>
      </c>
      <c r="K30" s="45" t="s">
        <v>555</v>
      </c>
      <c r="L30" s="44">
        <v>9.7212999999999996E-6</v>
      </c>
      <c r="M30" s="43" t="s">
        <v>555</v>
      </c>
      <c r="N30" s="42">
        <v>90.2</v>
      </c>
      <c r="O30" s="41" t="s">
        <v>552</v>
      </c>
      <c r="P30" s="40">
        <v>27000</v>
      </c>
      <c r="Q30" s="39" t="s">
        <v>552</v>
      </c>
      <c r="R30" s="33">
        <v>5.2700000000000002E-4</v>
      </c>
      <c r="S30" s="32" t="s">
        <v>552</v>
      </c>
    </row>
    <row r="31" spans="1:19" x14ac:dyDescent="0.25">
      <c r="A31" s="38" t="s">
        <v>1727</v>
      </c>
      <c r="B31" s="34" t="s">
        <v>1726</v>
      </c>
      <c r="C31" s="37">
        <v>109.13</v>
      </c>
      <c r="D31" s="36" t="s">
        <v>552</v>
      </c>
      <c r="E31" s="48">
        <v>1.4677E-8</v>
      </c>
      <c r="F31" s="48">
        <v>3.59E-10</v>
      </c>
      <c r="G31" s="47" t="s">
        <v>552</v>
      </c>
      <c r="H31" s="117" t="s">
        <v>1856</v>
      </c>
      <c r="I31" s="94" t="s">
        <v>1856</v>
      </c>
      <c r="J31" s="46">
        <v>8.3200200000000002E-2</v>
      </c>
      <c r="K31" s="45" t="s">
        <v>555</v>
      </c>
      <c r="L31" s="44">
        <v>9.7212999999999996E-6</v>
      </c>
      <c r="M31" s="43" t="s">
        <v>555</v>
      </c>
      <c r="N31" s="42">
        <v>90.2</v>
      </c>
      <c r="O31" s="41" t="s">
        <v>552</v>
      </c>
      <c r="P31" s="40">
        <v>16000</v>
      </c>
      <c r="Q31" s="39" t="s">
        <v>552</v>
      </c>
      <c r="R31" s="33">
        <v>4.0700000000000003E-4</v>
      </c>
      <c r="S31" s="32" t="s">
        <v>552</v>
      </c>
    </row>
    <row r="32" spans="1:19" ht="13.8" thickBot="1" x14ac:dyDescent="0.3">
      <c r="A32" s="31" t="s">
        <v>1725</v>
      </c>
      <c r="B32" s="27" t="s">
        <v>1724</v>
      </c>
      <c r="C32" s="30">
        <v>293.42</v>
      </c>
      <c r="D32" s="29" t="s">
        <v>552</v>
      </c>
      <c r="E32" s="58">
        <v>4.035E-4</v>
      </c>
      <c r="F32" s="58">
        <v>9.8700000000000004E-6</v>
      </c>
      <c r="G32" s="57" t="s">
        <v>552</v>
      </c>
      <c r="H32" s="26">
        <v>1.1279999999999999</v>
      </c>
      <c r="I32" s="28" t="s">
        <v>551</v>
      </c>
      <c r="J32" s="56">
        <v>2.1614299999999999E-2</v>
      </c>
      <c r="K32" s="55" t="s">
        <v>555</v>
      </c>
      <c r="L32" s="54">
        <v>5.3971000000000004E-6</v>
      </c>
      <c r="M32" s="53" t="s">
        <v>555</v>
      </c>
      <c r="N32" s="52">
        <v>257300</v>
      </c>
      <c r="O32" s="51" t="s">
        <v>552</v>
      </c>
      <c r="P32" s="50">
        <v>1</v>
      </c>
      <c r="Q32" s="49" t="s">
        <v>552</v>
      </c>
      <c r="R32" s="26">
        <v>0.16</v>
      </c>
      <c r="S32" s="25" t="s">
        <v>552</v>
      </c>
    </row>
    <row r="33" spans="1:19" x14ac:dyDescent="0.25">
      <c r="A33" s="38" t="s">
        <v>31</v>
      </c>
      <c r="B33" s="34" t="s">
        <v>30</v>
      </c>
      <c r="C33" s="37">
        <v>17.03</v>
      </c>
      <c r="D33" s="36" t="s">
        <v>552</v>
      </c>
      <c r="E33" s="48">
        <v>6.5819999999999995E-4</v>
      </c>
      <c r="F33" s="48">
        <v>1.6099999999999998E-5</v>
      </c>
      <c r="G33" s="47" t="s">
        <v>1596</v>
      </c>
      <c r="H33" s="33">
        <v>0.69599999999999995</v>
      </c>
      <c r="I33" s="35" t="s">
        <v>551</v>
      </c>
      <c r="J33" s="120" t="s">
        <v>1856</v>
      </c>
      <c r="K33" s="97" t="s">
        <v>1856</v>
      </c>
      <c r="L33" s="121" t="s">
        <v>1856</v>
      </c>
      <c r="M33" s="98" t="s">
        <v>1856</v>
      </c>
      <c r="N33" s="122" t="s">
        <v>1856</v>
      </c>
      <c r="O33" s="99" t="s">
        <v>1856</v>
      </c>
      <c r="P33" s="40">
        <v>899000</v>
      </c>
      <c r="Q33" s="39" t="s">
        <v>558</v>
      </c>
      <c r="R33" s="33">
        <v>1E-3</v>
      </c>
      <c r="S33" s="32" t="s">
        <v>548</v>
      </c>
    </row>
    <row r="34" spans="1:19" x14ac:dyDescent="0.25">
      <c r="A34" s="38" t="s">
        <v>1723</v>
      </c>
      <c r="B34" s="34" t="s">
        <v>1722</v>
      </c>
      <c r="C34" s="37">
        <v>114.124</v>
      </c>
      <c r="D34" s="36" t="s">
        <v>551</v>
      </c>
      <c r="E34" s="119" t="s">
        <v>1856</v>
      </c>
      <c r="F34" s="119" t="s">
        <v>1856</v>
      </c>
      <c r="G34" s="96" t="s">
        <v>1856</v>
      </c>
      <c r="H34" s="117" t="s">
        <v>1856</v>
      </c>
      <c r="I34" s="94" t="s">
        <v>1856</v>
      </c>
      <c r="J34" s="120" t="s">
        <v>1856</v>
      </c>
      <c r="K34" s="97" t="s">
        <v>1856</v>
      </c>
      <c r="L34" s="121" t="s">
        <v>1856</v>
      </c>
      <c r="M34" s="98" t="s">
        <v>1856</v>
      </c>
      <c r="N34" s="122" t="s">
        <v>1856</v>
      </c>
      <c r="O34" s="99" t="s">
        <v>1856</v>
      </c>
      <c r="P34" s="40">
        <v>147000</v>
      </c>
      <c r="Q34" s="39" t="s">
        <v>552</v>
      </c>
      <c r="R34" s="33">
        <v>1E-3</v>
      </c>
      <c r="S34" s="32" t="s">
        <v>548</v>
      </c>
    </row>
    <row r="35" spans="1:19" ht="13.8" thickBot="1" x14ac:dyDescent="0.3">
      <c r="A35" s="31" t="s">
        <v>331</v>
      </c>
      <c r="B35" s="27" t="s">
        <v>330</v>
      </c>
      <c r="C35" s="30">
        <v>93.13</v>
      </c>
      <c r="D35" s="29" t="s">
        <v>552</v>
      </c>
      <c r="E35" s="58">
        <v>8.2600000000000002E-5</v>
      </c>
      <c r="F35" s="58">
        <v>2.0200000000000001E-6</v>
      </c>
      <c r="G35" s="57" t="s">
        <v>552</v>
      </c>
      <c r="H35" s="26">
        <v>1.0217000000000001</v>
      </c>
      <c r="I35" s="28" t="s">
        <v>551</v>
      </c>
      <c r="J35" s="56">
        <v>8.3011399999999999E-2</v>
      </c>
      <c r="K35" s="55" t="s">
        <v>555</v>
      </c>
      <c r="L35" s="54">
        <v>1.01E-5</v>
      </c>
      <c r="M35" s="53" t="s">
        <v>555</v>
      </c>
      <c r="N35" s="52">
        <v>70.23</v>
      </c>
      <c r="O35" s="51" t="s">
        <v>552</v>
      </c>
      <c r="P35" s="50">
        <v>36000</v>
      </c>
      <c r="Q35" s="49" t="s">
        <v>552</v>
      </c>
      <c r="R35" s="26">
        <v>1.8600000000000001E-3</v>
      </c>
      <c r="S35" s="25" t="s">
        <v>552</v>
      </c>
    </row>
    <row r="36" spans="1:19" x14ac:dyDescent="0.25">
      <c r="A36" s="38" t="s">
        <v>1721</v>
      </c>
      <c r="B36" s="34" t="s">
        <v>1720</v>
      </c>
      <c r="C36" s="37">
        <v>208.22</v>
      </c>
      <c r="D36" s="36" t="s">
        <v>552</v>
      </c>
      <c r="E36" s="48">
        <v>9.6099999999999999E-7</v>
      </c>
      <c r="F36" s="48">
        <v>2.3499999999999999E-8</v>
      </c>
      <c r="G36" s="47" t="s">
        <v>552</v>
      </c>
      <c r="H36" s="117" t="s">
        <v>1856</v>
      </c>
      <c r="I36" s="94" t="s">
        <v>1856</v>
      </c>
      <c r="J36" s="46">
        <v>5.4084399999999998E-2</v>
      </c>
      <c r="K36" s="45" t="s">
        <v>555</v>
      </c>
      <c r="L36" s="44">
        <v>6.3192999999999998E-6</v>
      </c>
      <c r="M36" s="43" t="s">
        <v>555</v>
      </c>
      <c r="N36" s="42">
        <v>5012</v>
      </c>
      <c r="O36" s="41" t="s">
        <v>552</v>
      </c>
      <c r="P36" s="40">
        <v>1.35</v>
      </c>
      <c r="Q36" s="39" t="s">
        <v>552</v>
      </c>
      <c r="R36" s="33">
        <v>1.9E-2</v>
      </c>
      <c r="S36" s="32" t="s">
        <v>552</v>
      </c>
    </row>
    <row r="37" spans="1:19" x14ac:dyDescent="0.25">
      <c r="A37" s="38" t="s">
        <v>1719</v>
      </c>
      <c r="B37" s="34" t="s">
        <v>82</v>
      </c>
      <c r="C37" s="37">
        <v>121.76</v>
      </c>
      <c r="D37" s="36" t="s">
        <v>551</v>
      </c>
      <c r="E37" s="119" t="s">
        <v>1856</v>
      </c>
      <c r="F37" s="119" t="s">
        <v>1856</v>
      </c>
      <c r="G37" s="96" t="s">
        <v>1856</v>
      </c>
      <c r="H37" s="33">
        <v>6.68</v>
      </c>
      <c r="I37" s="35" t="s">
        <v>551</v>
      </c>
      <c r="J37" s="120" t="s">
        <v>1856</v>
      </c>
      <c r="K37" s="97" t="s">
        <v>1856</v>
      </c>
      <c r="L37" s="121" t="s">
        <v>1856</v>
      </c>
      <c r="M37" s="98" t="s">
        <v>1856</v>
      </c>
      <c r="N37" s="122" t="s">
        <v>1856</v>
      </c>
      <c r="O37" s="99" t="s">
        <v>1856</v>
      </c>
      <c r="P37" s="123" t="s">
        <v>1856</v>
      </c>
      <c r="Q37" s="100" t="s">
        <v>1856</v>
      </c>
      <c r="R37" s="33">
        <v>1E-3</v>
      </c>
      <c r="S37" s="32" t="s">
        <v>548</v>
      </c>
    </row>
    <row r="38" spans="1:19" ht="13.8" thickBot="1" x14ac:dyDescent="0.3">
      <c r="A38" s="31" t="s">
        <v>1718</v>
      </c>
      <c r="B38" s="27" t="s">
        <v>1717</v>
      </c>
      <c r="C38" s="30">
        <v>323.517</v>
      </c>
      <c r="D38" s="29" t="s">
        <v>551</v>
      </c>
      <c r="E38" s="124" t="s">
        <v>1856</v>
      </c>
      <c r="F38" s="124" t="s">
        <v>1856</v>
      </c>
      <c r="G38" s="101" t="s">
        <v>1856</v>
      </c>
      <c r="H38" s="26">
        <v>3.78</v>
      </c>
      <c r="I38" s="28" t="s">
        <v>551</v>
      </c>
      <c r="J38" s="125" t="s">
        <v>1856</v>
      </c>
      <c r="K38" s="102" t="s">
        <v>1856</v>
      </c>
      <c r="L38" s="126" t="s">
        <v>1856</v>
      </c>
      <c r="M38" s="103" t="s">
        <v>1856</v>
      </c>
      <c r="N38" s="127" t="s">
        <v>1856</v>
      </c>
      <c r="O38" s="104" t="s">
        <v>1856</v>
      </c>
      <c r="P38" s="50">
        <v>3000</v>
      </c>
      <c r="Q38" s="49" t="s">
        <v>551</v>
      </c>
      <c r="R38" s="26">
        <v>1E-3</v>
      </c>
      <c r="S38" s="25" t="s">
        <v>548</v>
      </c>
    </row>
    <row r="39" spans="1:19" x14ac:dyDescent="0.25">
      <c r="A39" s="38" t="s">
        <v>1716</v>
      </c>
      <c r="B39" s="34" t="s">
        <v>1715</v>
      </c>
      <c r="C39" s="37">
        <v>614.84</v>
      </c>
      <c r="D39" s="36" t="s">
        <v>552</v>
      </c>
      <c r="E39" s="119" t="s">
        <v>1856</v>
      </c>
      <c r="F39" s="119" t="s">
        <v>1856</v>
      </c>
      <c r="G39" s="96" t="s">
        <v>1856</v>
      </c>
      <c r="H39" s="117" t="s">
        <v>1856</v>
      </c>
      <c r="I39" s="94" t="s">
        <v>1856</v>
      </c>
      <c r="J39" s="120" t="s">
        <v>1856</v>
      </c>
      <c r="K39" s="97" t="s">
        <v>1856</v>
      </c>
      <c r="L39" s="121" t="s">
        <v>1856</v>
      </c>
      <c r="M39" s="98" t="s">
        <v>1856</v>
      </c>
      <c r="N39" s="122" t="s">
        <v>1856</v>
      </c>
      <c r="O39" s="99" t="s">
        <v>1856</v>
      </c>
      <c r="P39" s="40">
        <v>52600</v>
      </c>
      <c r="Q39" s="39" t="s">
        <v>552</v>
      </c>
      <c r="R39" s="33">
        <v>1E-3</v>
      </c>
      <c r="S39" s="32" t="s">
        <v>548</v>
      </c>
    </row>
    <row r="40" spans="1:19" x14ac:dyDescent="0.25">
      <c r="A40" s="38" t="s">
        <v>1714</v>
      </c>
      <c r="B40" s="34" t="s">
        <v>1713</v>
      </c>
      <c r="C40" s="37">
        <v>307.52</v>
      </c>
      <c r="D40" s="36" t="s">
        <v>552</v>
      </c>
      <c r="E40" s="119" t="s">
        <v>1856</v>
      </c>
      <c r="F40" s="119" t="s">
        <v>1856</v>
      </c>
      <c r="G40" s="96" t="s">
        <v>1856</v>
      </c>
      <c r="H40" s="33">
        <v>6.64</v>
      </c>
      <c r="I40" s="35" t="s">
        <v>551</v>
      </c>
      <c r="J40" s="120" t="s">
        <v>1856</v>
      </c>
      <c r="K40" s="97" t="s">
        <v>1856</v>
      </c>
      <c r="L40" s="121" t="s">
        <v>1856</v>
      </c>
      <c r="M40" s="98" t="s">
        <v>1856</v>
      </c>
      <c r="N40" s="122" t="s">
        <v>1856</v>
      </c>
      <c r="O40" s="99" t="s">
        <v>1856</v>
      </c>
      <c r="P40" s="123" t="s">
        <v>1856</v>
      </c>
      <c r="Q40" s="100" t="s">
        <v>1856</v>
      </c>
      <c r="R40" s="33">
        <v>1E-3</v>
      </c>
      <c r="S40" s="32" t="s">
        <v>548</v>
      </c>
    </row>
    <row r="41" spans="1:19" ht="13.8" thickBot="1" x14ac:dyDescent="0.3">
      <c r="A41" s="31" t="s">
        <v>1712</v>
      </c>
      <c r="B41" s="27" t="s">
        <v>1711</v>
      </c>
      <c r="C41" s="30">
        <v>291.52</v>
      </c>
      <c r="D41" s="29" t="s">
        <v>552</v>
      </c>
      <c r="E41" s="124" t="s">
        <v>1856</v>
      </c>
      <c r="F41" s="124" t="s">
        <v>1856</v>
      </c>
      <c r="G41" s="101" t="s">
        <v>1856</v>
      </c>
      <c r="H41" s="26">
        <v>5.58</v>
      </c>
      <c r="I41" s="28" t="s">
        <v>551</v>
      </c>
      <c r="J41" s="125" t="s">
        <v>1856</v>
      </c>
      <c r="K41" s="102" t="s">
        <v>1856</v>
      </c>
      <c r="L41" s="126" t="s">
        <v>1856</v>
      </c>
      <c r="M41" s="103" t="s">
        <v>1856</v>
      </c>
      <c r="N41" s="127" t="s">
        <v>1856</v>
      </c>
      <c r="O41" s="104" t="s">
        <v>1856</v>
      </c>
      <c r="P41" s="128" t="s">
        <v>1856</v>
      </c>
      <c r="Q41" s="105" t="s">
        <v>1856</v>
      </c>
      <c r="R41" s="26">
        <v>1E-3</v>
      </c>
      <c r="S41" s="25" t="s">
        <v>548</v>
      </c>
    </row>
    <row r="42" spans="1:19" x14ac:dyDescent="0.25">
      <c r="A42" s="38" t="s">
        <v>1710</v>
      </c>
      <c r="B42" s="34" t="s">
        <v>1709</v>
      </c>
      <c r="C42" s="37">
        <v>303.14999999999998</v>
      </c>
      <c r="D42" s="36" t="s">
        <v>552</v>
      </c>
      <c r="E42" s="48">
        <v>1.5944E-8</v>
      </c>
      <c r="F42" s="48">
        <v>3.9E-10</v>
      </c>
      <c r="G42" s="47" t="s">
        <v>552</v>
      </c>
      <c r="H42" s="117" t="s">
        <v>1856</v>
      </c>
      <c r="I42" s="94" t="s">
        <v>1856</v>
      </c>
      <c r="J42" s="46">
        <v>4.21032E-2</v>
      </c>
      <c r="K42" s="45" t="s">
        <v>555</v>
      </c>
      <c r="L42" s="44">
        <v>4.9193999999999999E-6</v>
      </c>
      <c r="M42" s="43" t="s">
        <v>555</v>
      </c>
      <c r="N42" s="42">
        <v>30210</v>
      </c>
      <c r="O42" s="41" t="s">
        <v>552</v>
      </c>
      <c r="P42" s="40">
        <v>1</v>
      </c>
      <c r="Q42" s="39" t="s">
        <v>552</v>
      </c>
      <c r="R42" s="33">
        <v>3.5799999999999998E-3</v>
      </c>
      <c r="S42" s="32" t="s">
        <v>552</v>
      </c>
    </row>
    <row r="43" spans="1:19" x14ac:dyDescent="0.25">
      <c r="A43" s="38" t="s">
        <v>1708</v>
      </c>
      <c r="B43" s="34" t="s">
        <v>1707</v>
      </c>
      <c r="C43" s="37">
        <v>334.86</v>
      </c>
      <c r="D43" s="36" t="s">
        <v>552</v>
      </c>
      <c r="E43" s="48">
        <v>7.7678000000000004E-6</v>
      </c>
      <c r="F43" s="48">
        <v>1.9000000000000001E-7</v>
      </c>
      <c r="G43" s="47" t="s">
        <v>552</v>
      </c>
      <c r="H43" s="33">
        <v>1.143</v>
      </c>
      <c r="I43" s="35" t="s">
        <v>551</v>
      </c>
      <c r="J43" s="46">
        <v>2.0289999999999999E-2</v>
      </c>
      <c r="K43" s="45" t="s">
        <v>555</v>
      </c>
      <c r="L43" s="44">
        <v>5.0255000000000004E-6</v>
      </c>
      <c r="M43" s="43" t="s">
        <v>555</v>
      </c>
      <c r="N43" s="42">
        <v>5550</v>
      </c>
      <c r="O43" s="41" t="s">
        <v>552</v>
      </c>
      <c r="P43" s="40">
        <v>2.5922000000000001</v>
      </c>
      <c r="Q43" s="39" t="s">
        <v>552</v>
      </c>
      <c r="R43" s="33">
        <v>3.2800000000000003E-2</v>
      </c>
      <c r="S43" s="32" t="s">
        <v>552</v>
      </c>
    </row>
    <row r="44" spans="1:19" ht="13.8" thickBot="1" x14ac:dyDescent="0.3">
      <c r="A44" s="31" t="s">
        <v>1706</v>
      </c>
      <c r="B44" s="27" t="s">
        <v>80</v>
      </c>
      <c r="C44" s="30">
        <v>74.921999999999997</v>
      </c>
      <c r="D44" s="29" t="s">
        <v>551</v>
      </c>
      <c r="E44" s="124" t="s">
        <v>1856</v>
      </c>
      <c r="F44" s="124" t="s">
        <v>1856</v>
      </c>
      <c r="G44" s="101" t="s">
        <v>1856</v>
      </c>
      <c r="H44" s="26">
        <v>5.75</v>
      </c>
      <c r="I44" s="28" t="s">
        <v>551</v>
      </c>
      <c r="J44" s="125" t="s">
        <v>1856</v>
      </c>
      <c r="K44" s="102" t="s">
        <v>1856</v>
      </c>
      <c r="L44" s="126" t="s">
        <v>1856</v>
      </c>
      <c r="M44" s="103" t="s">
        <v>1856</v>
      </c>
      <c r="N44" s="127" t="s">
        <v>1856</v>
      </c>
      <c r="O44" s="104" t="s">
        <v>1856</v>
      </c>
      <c r="P44" s="128" t="s">
        <v>1856</v>
      </c>
      <c r="Q44" s="105" t="s">
        <v>1856</v>
      </c>
      <c r="R44" s="26">
        <v>1E-3</v>
      </c>
      <c r="S44" s="25" t="s">
        <v>548</v>
      </c>
    </row>
    <row r="45" spans="1:19" x14ac:dyDescent="0.25">
      <c r="A45" s="38" t="s">
        <v>1705</v>
      </c>
      <c r="B45" s="34" t="s">
        <v>1704</v>
      </c>
      <c r="C45" s="37">
        <v>77.95</v>
      </c>
      <c r="D45" s="36" t="s">
        <v>552</v>
      </c>
      <c r="E45" s="119" t="s">
        <v>1856</v>
      </c>
      <c r="F45" s="119" t="s">
        <v>1856</v>
      </c>
      <c r="G45" s="96" t="s">
        <v>1856</v>
      </c>
      <c r="H45" s="33">
        <v>3.1859999999999999</v>
      </c>
      <c r="I45" s="35" t="s">
        <v>551</v>
      </c>
      <c r="J45" s="120" t="s">
        <v>1856</v>
      </c>
      <c r="K45" s="97" t="s">
        <v>1856</v>
      </c>
      <c r="L45" s="121" t="s">
        <v>1856</v>
      </c>
      <c r="M45" s="98" t="s">
        <v>1856</v>
      </c>
      <c r="N45" s="122" t="s">
        <v>1856</v>
      </c>
      <c r="O45" s="99" t="s">
        <v>1856</v>
      </c>
      <c r="P45" s="40">
        <v>200000</v>
      </c>
      <c r="Q45" s="39" t="s">
        <v>558</v>
      </c>
      <c r="R45" s="33">
        <v>1E-3</v>
      </c>
      <c r="S45" s="32" t="s">
        <v>548</v>
      </c>
    </row>
    <row r="46" spans="1:19" x14ac:dyDescent="0.25">
      <c r="A46" s="38" t="s">
        <v>1703</v>
      </c>
      <c r="B46" s="34" t="s">
        <v>1702</v>
      </c>
      <c r="C46" s="37">
        <v>372.81</v>
      </c>
      <c r="D46" s="36" t="s">
        <v>552</v>
      </c>
      <c r="E46" s="48">
        <v>4.3336000000000001E-7</v>
      </c>
      <c r="F46" s="48">
        <v>1.0600000000000001E-8</v>
      </c>
      <c r="G46" s="47" t="s">
        <v>552</v>
      </c>
      <c r="H46" s="117" t="s">
        <v>1856</v>
      </c>
      <c r="I46" s="94" t="s">
        <v>1856</v>
      </c>
      <c r="J46" s="46">
        <v>3.6679900000000001E-2</v>
      </c>
      <c r="K46" s="45" t="s">
        <v>555</v>
      </c>
      <c r="L46" s="44">
        <v>4.2857999999999997E-6</v>
      </c>
      <c r="M46" s="43" t="s">
        <v>555</v>
      </c>
      <c r="N46" s="42">
        <v>7736</v>
      </c>
      <c r="O46" s="41" t="s">
        <v>552</v>
      </c>
      <c r="P46" s="40">
        <v>0.3</v>
      </c>
      <c r="Q46" s="39" t="s">
        <v>552</v>
      </c>
      <c r="R46" s="33">
        <v>8.8599999999999998E-3</v>
      </c>
      <c r="S46" s="32" t="s">
        <v>552</v>
      </c>
    </row>
    <row r="47" spans="1:19" ht="13.8" thickBot="1" x14ac:dyDescent="0.3">
      <c r="A47" s="31" t="s">
        <v>1701</v>
      </c>
      <c r="B47" s="27" t="s">
        <v>1700</v>
      </c>
      <c r="C47" s="30">
        <v>230.24</v>
      </c>
      <c r="D47" s="29" t="s">
        <v>552</v>
      </c>
      <c r="E47" s="58">
        <v>6.9909999999999994E-11</v>
      </c>
      <c r="F47" s="58">
        <v>1.71E-12</v>
      </c>
      <c r="G47" s="57" t="s">
        <v>552</v>
      </c>
      <c r="H47" s="118" t="s">
        <v>1856</v>
      </c>
      <c r="I47" s="95" t="s">
        <v>1856</v>
      </c>
      <c r="J47" s="56">
        <v>5.0578600000000001E-2</v>
      </c>
      <c r="K47" s="55" t="s">
        <v>555</v>
      </c>
      <c r="L47" s="54">
        <v>5.9097000000000004E-6</v>
      </c>
      <c r="M47" s="53" t="s">
        <v>555</v>
      </c>
      <c r="N47" s="52">
        <v>27.8</v>
      </c>
      <c r="O47" s="51" t="s">
        <v>552</v>
      </c>
      <c r="P47" s="50">
        <v>5000</v>
      </c>
      <c r="Q47" s="49" t="s">
        <v>552</v>
      </c>
      <c r="R47" s="26">
        <v>5.2899999999999998E-5</v>
      </c>
      <c r="S47" s="25" t="s">
        <v>552</v>
      </c>
    </row>
    <row r="48" spans="1:19" x14ac:dyDescent="0.25">
      <c r="A48" s="38" t="s">
        <v>156</v>
      </c>
      <c r="B48" s="34" t="s">
        <v>155</v>
      </c>
      <c r="C48" s="37">
        <v>215.69</v>
      </c>
      <c r="D48" s="36" t="s">
        <v>552</v>
      </c>
      <c r="E48" s="48">
        <v>9.6484000000000006E-8</v>
      </c>
      <c r="F48" s="48">
        <v>2.3600000000000001E-9</v>
      </c>
      <c r="G48" s="47" t="s">
        <v>552</v>
      </c>
      <c r="H48" s="117" t="s">
        <v>1856</v>
      </c>
      <c r="I48" s="94" t="s">
        <v>1856</v>
      </c>
      <c r="J48" s="46">
        <v>5.2828300000000002E-2</v>
      </c>
      <c r="K48" s="45" t="s">
        <v>555</v>
      </c>
      <c r="L48" s="44">
        <v>6.1726E-6</v>
      </c>
      <c r="M48" s="43" t="s">
        <v>555</v>
      </c>
      <c r="N48" s="42">
        <v>224.5</v>
      </c>
      <c r="O48" s="41" t="s">
        <v>552</v>
      </c>
      <c r="P48" s="40">
        <v>34.700000000000003</v>
      </c>
      <c r="Q48" s="39" t="s">
        <v>552</v>
      </c>
      <c r="R48" s="33">
        <v>5.2399999999999999E-3</v>
      </c>
      <c r="S48" s="32" t="s">
        <v>552</v>
      </c>
    </row>
    <row r="49" spans="1:19" x14ac:dyDescent="0.25">
      <c r="A49" s="38" t="s">
        <v>1699</v>
      </c>
      <c r="B49" s="34" t="s">
        <v>1698</v>
      </c>
      <c r="C49" s="37">
        <v>267.38</v>
      </c>
      <c r="D49" s="36" t="s">
        <v>552</v>
      </c>
      <c r="E49" s="48">
        <v>1.4880999999999999E-7</v>
      </c>
      <c r="F49" s="48">
        <v>3.6399999999999998E-9</v>
      </c>
      <c r="G49" s="47" t="s">
        <v>552</v>
      </c>
      <c r="H49" s="117" t="s">
        <v>1856</v>
      </c>
      <c r="I49" s="94" t="s">
        <v>1856</v>
      </c>
      <c r="J49" s="46">
        <v>4.5779100000000003E-2</v>
      </c>
      <c r="K49" s="45" t="s">
        <v>555</v>
      </c>
      <c r="L49" s="44">
        <v>5.3488999999999997E-6</v>
      </c>
      <c r="M49" s="43" t="s">
        <v>555</v>
      </c>
      <c r="N49" s="42">
        <v>4456</v>
      </c>
      <c r="O49" s="41" t="s">
        <v>552</v>
      </c>
      <c r="P49" s="40">
        <v>10000</v>
      </c>
      <c r="Q49" s="39" t="s">
        <v>552</v>
      </c>
      <c r="R49" s="33">
        <v>1.11424E-2</v>
      </c>
      <c r="S49" s="32" t="s">
        <v>548</v>
      </c>
    </row>
    <row r="50" spans="1:19" ht="13.8" thickBot="1" x14ac:dyDescent="0.3">
      <c r="A50" s="31" t="s">
        <v>1697</v>
      </c>
      <c r="B50" s="27" t="s">
        <v>1696</v>
      </c>
      <c r="C50" s="30">
        <v>875.12</v>
      </c>
      <c r="D50" s="29" t="s">
        <v>552</v>
      </c>
      <c r="E50" s="58">
        <v>5.3970000000000006E-26</v>
      </c>
      <c r="F50" s="58">
        <v>1.3200000000000001E-27</v>
      </c>
      <c r="G50" s="57" t="s">
        <v>552</v>
      </c>
      <c r="H50" s="118" t="s">
        <v>1856</v>
      </c>
      <c r="I50" s="95" t="s">
        <v>1856</v>
      </c>
      <c r="J50" s="56">
        <v>2.07671E-2</v>
      </c>
      <c r="K50" s="55" t="s">
        <v>555</v>
      </c>
      <c r="L50" s="54">
        <v>2.4265E-6</v>
      </c>
      <c r="M50" s="53" t="s">
        <v>555</v>
      </c>
      <c r="N50" s="52">
        <v>876700</v>
      </c>
      <c r="O50" s="51" t="s">
        <v>552</v>
      </c>
      <c r="P50" s="50">
        <v>1.4194</v>
      </c>
      <c r="Q50" s="49" t="s">
        <v>552</v>
      </c>
      <c r="R50" s="26">
        <v>1.8099999999999999E-5</v>
      </c>
      <c r="S50" s="25" t="s">
        <v>552</v>
      </c>
    </row>
    <row r="51" spans="1:19" x14ac:dyDescent="0.25">
      <c r="A51" s="38" t="s">
        <v>327</v>
      </c>
      <c r="B51" s="34" t="s">
        <v>326</v>
      </c>
      <c r="C51" s="37">
        <v>182.23</v>
      </c>
      <c r="D51" s="36" t="s">
        <v>552</v>
      </c>
      <c r="E51" s="48">
        <v>5.5190000000000003E-4</v>
      </c>
      <c r="F51" s="48">
        <v>1.3499999999999999E-5</v>
      </c>
      <c r="G51" s="47" t="s">
        <v>552</v>
      </c>
      <c r="H51" s="33">
        <v>1.2030000000000001</v>
      </c>
      <c r="I51" s="35" t="s">
        <v>558</v>
      </c>
      <c r="J51" s="46">
        <v>3.5908500000000003E-2</v>
      </c>
      <c r="K51" s="45" t="s">
        <v>555</v>
      </c>
      <c r="L51" s="44">
        <v>7.4654999999999999E-6</v>
      </c>
      <c r="M51" s="43" t="s">
        <v>555</v>
      </c>
      <c r="N51" s="42">
        <v>3759</v>
      </c>
      <c r="O51" s="41" t="s">
        <v>552</v>
      </c>
      <c r="P51" s="40">
        <v>6.4</v>
      </c>
      <c r="Q51" s="39" t="s">
        <v>552</v>
      </c>
      <c r="R51" s="33">
        <v>5.1400000000000001E-2</v>
      </c>
      <c r="S51" s="32" t="s">
        <v>552</v>
      </c>
    </row>
    <row r="52" spans="1:19" x14ac:dyDescent="0.25">
      <c r="A52" s="38" t="s">
        <v>79</v>
      </c>
      <c r="B52" s="34" t="s">
        <v>78</v>
      </c>
      <c r="C52" s="37">
        <v>137.33000000000001</v>
      </c>
      <c r="D52" s="36" t="s">
        <v>552</v>
      </c>
      <c r="E52" s="119" t="s">
        <v>1856</v>
      </c>
      <c r="F52" s="119" t="s">
        <v>1856</v>
      </c>
      <c r="G52" s="96" t="s">
        <v>1856</v>
      </c>
      <c r="H52" s="33">
        <v>3.62</v>
      </c>
      <c r="I52" s="35" t="s">
        <v>551</v>
      </c>
      <c r="J52" s="120" t="s">
        <v>1856</v>
      </c>
      <c r="K52" s="97" t="s">
        <v>1856</v>
      </c>
      <c r="L52" s="121" t="s">
        <v>1856</v>
      </c>
      <c r="M52" s="98" t="s">
        <v>1856</v>
      </c>
      <c r="N52" s="122" t="s">
        <v>1856</v>
      </c>
      <c r="O52" s="99" t="s">
        <v>1856</v>
      </c>
      <c r="P52" s="123" t="s">
        <v>1856</v>
      </c>
      <c r="Q52" s="100" t="s">
        <v>1856</v>
      </c>
      <c r="R52" s="33">
        <v>1E-3</v>
      </c>
      <c r="S52" s="32" t="s">
        <v>548</v>
      </c>
    </row>
    <row r="53" spans="1:19" ht="13.8" thickBot="1" x14ac:dyDescent="0.3">
      <c r="A53" s="31" t="s">
        <v>1695</v>
      </c>
      <c r="B53" s="27" t="s">
        <v>1694</v>
      </c>
      <c r="C53" s="30">
        <v>209.25</v>
      </c>
      <c r="D53" s="29" t="s">
        <v>552</v>
      </c>
      <c r="E53" s="58">
        <v>5.8462999999999999E-8</v>
      </c>
      <c r="F53" s="58">
        <v>1.43E-9</v>
      </c>
      <c r="G53" s="57" t="s">
        <v>552</v>
      </c>
      <c r="H53" s="26">
        <v>1.1200000000000001</v>
      </c>
      <c r="I53" s="28" t="s">
        <v>551</v>
      </c>
      <c r="J53" s="56">
        <v>2.57445E-2</v>
      </c>
      <c r="K53" s="55" t="s">
        <v>555</v>
      </c>
      <c r="L53" s="54">
        <v>6.5826999999999997E-6</v>
      </c>
      <c r="M53" s="53" t="s">
        <v>555</v>
      </c>
      <c r="N53" s="52">
        <v>59.95</v>
      </c>
      <c r="O53" s="51" t="s">
        <v>552</v>
      </c>
      <c r="P53" s="50">
        <v>1860</v>
      </c>
      <c r="Q53" s="49" t="s">
        <v>552</v>
      </c>
      <c r="R53" s="26">
        <v>1.07E-3</v>
      </c>
      <c r="S53" s="25" t="s">
        <v>552</v>
      </c>
    </row>
    <row r="54" spans="1:19" x14ac:dyDescent="0.25">
      <c r="A54" s="38" t="s">
        <v>1693</v>
      </c>
      <c r="B54" s="34" t="s">
        <v>1692</v>
      </c>
      <c r="C54" s="37">
        <v>293.76</v>
      </c>
      <c r="D54" s="36" t="s">
        <v>552</v>
      </c>
      <c r="E54" s="48">
        <v>3.3156E-9</v>
      </c>
      <c r="F54" s="48">
        <v>8.1099999999999997E-11</v>
      </c>
      <c r="G54" s="47" t="s">
        <v>552</v>
      </c>
      <c r="H54" s="33">
        <v>1.22</v>
      </c>
      <c r="I54" s="35" t="s">
        <v>551</v>
      </c>
      <c r="J54" s="46">
        <v>2.24291E-2</v>
      </c>
      <c r="K54" s="45" t="s">
        <v>555</v>
      </c>
      <c r="L54" s="44">
        <v>5.6532000000000004E-6</v>
      </c>
      <c r="M54" s="43" t="s">
        <v>555</v>
      </c>
      <c r="N54" s="42">
        <v>298.5</v>
      </c>
      <c r="O54" s="41" t="s">
        <v>552</v>
      </c>
      <c r="P54" s="40">
        <v>71.5</v>
      </c>
      <c r="Q54" s="39" t="s">
        <v>552</v>
      </c>
      <c r="R54" s="33">
        <v>2.4399999999999999E-3</v>
      </c>
      <c r="S54" s="32" t="s">
        <v>552</v>
      </c>
    </row>
    <row r="55" spans="1:19" x14ac:dyDescent="0.25">
      <c r="A55" s="38" t="s">
        <v>1691</v>
      </c>
      <c r="B55" s="34" t="s">
        <v>1690</v>
      </c>
      <c r="C55" s="37">
        <v>434.3</v>
      </c>
      <c r="D55" s="36" t="s">
        <v>552</v>
      </c>
      <c r="E55" s="48">
        <v>1.1855999999999999E-6</v>
      </c>
      <c r="F55" s="48">
        <v>2.9000000000000002E-8</v>
      </c>
      <c r="G55" s="47" t="s">
        <v>552</v>
      </c>
      <c r="H55" s="117" t="s">
        <v>1856</v>
      </c>
      <c r="I55" s="94" t="s">
        <v>1856</v>
      </c>
      <c r="J55" s="46">
        <v>3.3130399999999997E-2</v>
      </c>
      <c r="K55" s="45" t="s">
        <v>555</v>
      </c>
      <c r="L55" s="44">
        <v>3.8709999999999999E-6</v>
      </c>
      <c r="M55" s="43" t="s">
        <v>555</v>
      </c>
      <c r="N55" s="42">
        <v>130600</v>
      </c>
      <c r="O55" s="41" t="s">
        <v>552</v>
      </c>
      <c r="P55" s="40">
        <v>3.0000000000000001E-3</v>
      </c>
      <c r="Q55" s="39" t="s">
        <v>552</v>
      </c>
      <c r="R55" s="33">
        <v>5.1499999999999997E-2</v>
      </c>
      <c r="S55" s="32" t="s">
        <v>552</v>
      </c>
    </row>
    <row r="56" spans="1:19" ht="13.8" thickBot="1" x14ac:dyDescent="0.3">
      <c r="A56" s="31" t="s">
        <v>1689</v>
      </c>
      <c r="B56" s="27" t="s">
        <v>1688</v>
      </c>
      <c r="C56" s="30">
        <v>335.29</v>
      </c>
      <c r="D56" s="29" t="s">
        <v>552</v>
      </c>
      <c r="E56" s="58">
        <v>1.1897E-2</v>
      </c>
      <c r="F56" s="58">
        <v>2.9100000000000003E-4</v>
      </c>
      <c r="G56" s="57" t="s">
        <v>552</v>
      </c>
      <c r="H56" s="118" t="s">
        <v>1856</v>
      </c>
      <c r="I56" s="95" t="s">
        <v>1856</v>
      </c>
      <c r="J56" s="56">
        <v>3.9367699999999999E-2</v>
      </c>
      <c r="K56" s="55" t="s">
        <v>555</v>
      </c>
      <c r="L56" s="54">
        <v>4.5998000000000004E-6</v>
      </c>
      <c r="M56" s="53" t="s">
        <v>555</v>
      </c>
      <c r="N56" s="52">
        <v>16390</v>
      </c>
      <c r="O56" s="51" t="s">
        <v>552</v>
      </c>
      <c r="P56" s="50">
        <v>0.1</v>
      </c>
      <c r="Q56" s="49" t="s">
        <v>552</v>
      </c>
      <c r="R56" s="26">
        <v>6.7500000000000004E-2</v>
      </c>
      <c r="S56" s="25" t="s">
        <v>552</v>
      </c>
    </row>
    <row r="57" spans="1:19" x14ac:dyDescent="0.25">
      <c r="A57" s="38" t="s">
        <v>1687</v>
      </c>
      <c r="B57" s="34" t="s">
        <v>1686</v>
      </c>
      <c r="C57" s="37">
        <v>290.32</v>
      </c>
      <c r="D57" s="36" t="s">
        <v>552</v>
      </c>
      <c r="E57" s="48">
        <v>2.0160000000000001E-10</v>
      </c>
      <c r="F57" s="48">
        <v>4.9300000000000002E-12</v>
      </c>
      <c r="G57" s="47" t="s">
        <v>552</v>
      </c>
      <c r="H57" s="117" t="s">
        <v>1856</v>
      </c>
      <c r="I57" s="94" t="s">
        <v>1856</v>
      </c>
      <c r="J57" s="46">
        <v>4.3334699999999997E-2</v>
      </c>
      <c r="K57" s="45" t="s">
        <v>555</v>
      </c>
      <c r="L57" s="44">
        <v>5.0633000000000003E-6</v>
      </c>
      <c r="M57" s="43" t="s">
        <v>555</v>
      </c>
      <c r="N57" s="42">
        <v>336.2</v>
      </c>
      <c r="O57" s="41" t="s">
        <v>552</v>
      </c>
      <c r="P57" s="40">
        <v>3.8</v>
      </c>
      <c r="Q57" s="39" t="s">
        <v>552</v>
      </c>
      <c r="R57" s="33">
        <v>9.4300000000000004E-4</v>
      </c>
      <c r="S57" s="32" t="s">
        <v>552</v>
      </c>
    </row>
    <row r="58" spans="1:19" x14ac:dyDescent="0.25">
      <c r="A58" s="38" t="s">
        <v>1685</v>
      </c>
      <c r="B58" s="34" t="s">
        <v>1684</v>
      </c>
      <c r="C58" s="37">
        <v>240.28</v>
      </c>
      <c r="D58" s="36" t="s">
        <v>552</v>
      </c>
      <c r="E58" s="48">
        <v>8.9124999999999999E-8</v>
      </c>
      <c r="F58" s="48">
        <v>2.1799999999999999E-9</v>
      </c>
      <c r="G58" s="47" t="s">
        <v>552</v>
      </c>
      <c r="H58" s="117" t="s">
        <v>1856</v>
      </c>
      <c r="I58" s="94" t="s">
        <v>1856</v>
      </c>
      <c r="J58" s="46">
        <v>4.9159599999999998E-2</v>
      </c>
      <c r="K58" s="45" t="s">
        <v>555</v>
      </c>
      <c r="L58" s="44">
        <v>5.7439000000000002E-6</v>
      </c>
      <c r="M58" s="43" t="s">
        <v>555</v>
      </c>
      <c r="N58" s="42">
        <v>10</v>
      </c>
      <c r="O58" s="41" t="s">
        <v>552</v>
      </c>
      <c r="P58" s="40">
        <v>500</v>
      </c>
      <c r="Q58" s="39" t="s">
        <v>552</v>
      </c>
      <c r="R58" s="33">
        <v>2.5200000000000001E-3</v>
      </c>
      <c r="S58" s="32" t="s">
        <v>552</v>
      </c>
    </row>
    <row r="59" spans="1:19" ht="13.8" thickBot="1" x14ac:dyDescent="0.3">
      <c r="A59" s="31" t="s">
        <v>1683</v>
      </c>
      <c r="B59" s="27" t="s">
        <v>1682</v>
      </c>
      <c r="C59" s="30">
        <v>106.13</v>
      </c>
      <c r="D59" s="29" t="s">
        <v>552</v>
      </c>
      <c r="E59" s="58">
        <v>1.0916000000000001E-3</v>
      </c>
      <c r="F59" s="58">
        <v>2.6699999999999998E-5</v>
      </c>
      <c r="G59" s="57" t="s">
        <v>552</v>
      </c>
      <c r="H59" s="26">
        <v>1.0401</v>
      </c>
      <c r="I59" s="28" t="s">
        <v>551</v>
      </c>
      <c r="J59" s="56">
        <v>7.4393000000000001E-2</v>
      </c>
      <c r="K59" s="55" t="s">
        <v>555</v>
      </c>
      <c r="L59" s="54">
        <v>9.4627000000000001E-6</v>
      </c>
      <c r="M59" s="53" t="s">
        <v>555</v>
      </c>
      <c r="N59" s="52">
        <v>11.09</v>
      </c>
      <c r="O59" s="51" t="s">
        <v>552</v>
      </c>
      <c r="P59" s="50">
        <v>6950</v>
      </c>
      <c r="Q59" s="49" t="s">
        <v>552</v>
      </c>
      <c r="R59" s="26">
        <v>3.8300000000000001E-3</v>
      </c>
      <c r="S59" s="25" t="s">
        <v>552</v>
      </c>
    </row>
    <row r="60" spans="1:19" x14ac:dyDescent="0.25">
      <c r="A60" s="38" t="s">
        <v>491</v>
      </c>
      <c r="B60" s="34" t="s">
        <v>490</v>
      </c>
      <c r="C60" s="37">
        <v>78.11</v>
      </c>
      <c r="D60" s="36" t="s">
        <v>552</v>
      </c>
      <c r="E60" s="48">
        <v>0.22690109999999999</v>
      </c>
      <c r="F60" s="48">
        <v>5.5500000000000002E-3</v>
      </c>
      <c r="G60" s="47" t="s">
        <v>552</v>
      </c>
      <c r="H60" s="33">
        <v>0.87649999999999995</v>
      </c>
      <c r="I60" s="35" t="s">
        <v>551</v>
      </c>
      <c r="J60" s="46">
        <v>8.9538400000000004E-2</v>
      </c>
      <c r="K60" s="45" t="s">
        <v>555</v>
      </c>
      <c r="L60" s="44">
        <v>1.03E-5</v>
      </c>
      <c r="M60" s="43" t="s">
        <v>555</v>
      </c>
      <c r="N60" s="42">
        <v>145.80000000000001</v>
      </c>
      <c r="O60" s="41" t="s">
        <v>552</v>
      </c>
      <c r="P60" s="40">
        <v>1790</v>
      </c>
      <c r="Q60" s="39" t="s">
        <v>552</v>
      </c>
      <c r="R60" s="33">
        <v>1.49E-2</v>
      </c>
      <c r="S60" s="32" t="s">
        <v>552</v>
      </c>
    </row>
    <row r="61" spans="1:19" x14ac:dyDescent="0.25">
      <c r="A61" s="38" t="s">
        <v>1681</v>
      </c>
      <c r="B61" s="34" t="s">
        <v>1680</v>
      </c>
      <c r="C61" s="37">
        <v>220.24</v>
      </c>
      <c r="D61" s="36" t="s">
        <v>552</v>
      </c>
      <c r="E61" s="48">
        <v>8.8600000000000003E-22</v>
      </c>
      <c r="F61" s="48">
        <v>2.1700000000000001E-23</v>
      </c>
      <c r="G61" s="47" t="s">
        <v>552</v>
      </c>
      <c r="H61" s="117" t="s">
        <v>1856</v>
      </c>
      <c r="I61" s="94" t="s">
        <v>1856</v>
      </c>
      <c r="J61" s="46">
        <v>5.2098199999999997E-2</v>
      </c>
      <c r="K61" s="45" t="s">
        <v>555</v>
      </c>
      <c r="L61" s="44">
        <v>6.0873000000000001E-6</v>
      </c>
      <c r="M61" s="43" t="s">
        <v>555</v>
      </c>
      <c r="N61" s="42">
        <v>38.380000000000003</v>
      </c>
      <c r="O61" s="41" t="s">
        <v>552</v>
      </c>
      <c r="P61" s="40">
        <v>1000000</v>
      </c>
      <c r="Q61" s="39" t="s">
        <v>552</v>
      </c>
      <c r="R61" s="33">
        <v>3.0400000000000002E-7</v>
      </c>
      <c r="S61" s="32" t="s">
        <v>552</v>
      </c>
    </row>
    <row r="62" spans="1:19" ht="13.8" thickBot="1" x14ac:dyDescent="0.3">
      <c r="A62" s="31" t="s">
        <v>1679</v>
      </c>
      <c r="B62" s="27" t="s">
        <v>1678</v>
      </c>
      <c r="C62" s="30">
        <v>110.17</v>
      </c>
      <c r="D62" s="29" t="s">
        <v>552</v>
      </c>
      <c r="E62" s="58">
        <v>1.3695799999999999E-2</v>
      </c>
      <c r="F62" s="58">
        <v>3.3500000000000001E-4</v>
      </c>
      <c r="G62" s="57" t="s">
        <v>552</v>
      </c>
      <c r="H62" s="26">
        <v>1.0774999999999999</v>
      </c>
      <c r="I62" s="28" t="s">
        <v>551</v>
      </c>
      <c r="J62" s="56">
        <v>7.2862899999999994E-2</v>
      </c>
      <c r="K62" s="55" t="s">
        <v>555</v>
      </c>
      <c r="L62" s="54">
        <v>9.4511E-6</v>
      </c>
      <c r="M62" s="53" t="s">
        <v>555</v>
      </c>
      <c r="N62" s="52">
        <v>233.9</v>
      </c>
      <c r="O62" s="51" t="s">
        <v>552</v>
      </c>
      <c r="P62" s="50">
        <v>835</v>
      </c>
      <c r="Q62" s="49" t="s">
        <v>552</v>
      </c>
      <c r="R62" s="26">
        <v>1.78E-2</v>
      </c>
      <c r="S62" s="25" t="s">
        <v>552</v>
      </c>
    </row>
    <row r="63" spans="1:19" x14ac:dyDescent="0.25">
      <c r="A63" s="38" t="s">
        <v>1677</v>
      </c>
      <c r="B63" s="34" t="s">
        <v>324</v>
      </c>
      <c r="C63" s="37">
        <v>184.24</v>
      </c>
      <c r="D63" s="36" t="s">
        <v>552</v>
      </c>
      <c r="E63" s="48">
        <v>2.8822999999999999E-9</v>
      </c>
      <c r="F63" s="48">
        <v>7.0500000000000002E-11</v>
      </c>
      <c r="G63" s="47" t="s">
        <v>552</v>
      </c>
      <c r="H63" s="33">
        <v>1.2190000000000001</v>
      </c>
      <c r="I63" s="35" t="s">
        <v>1857</v>
      </c>
      <c r="J63" s="46">
        <v>3.51273E-2</v>
      </c>
      <c r="K63" s="45" t="s">
        <v>555</v>
      </c>
      <c r="L63" s="44">
        <v>7.4756000000000001E-6</v>
      </c>
      <c r="M63" s="43" t="s">
        <v>555</v>
      </c>
      <c r="N63" s="42">
        <v>1190</v>
      </c>
      <c r="O63" s="41" t="s">
        <v>552</v>
      </c>
      <c r="P63" s="40">
        <v>322</v>
      </c>
      <c r="Q63" s="39" t="s">
        <v>552</v>
      </c>
      <c r="R63" s="33">
        <v>1.1299999999999999E-3</v>
      </c>
      <c r="S63" s="32" t="s">
        <v>552</v>
      </c>
    </row>
    <row r="64" spans="1:19" x14ac:dyDescent="0.25">
      <c r="A64" s="38" t="s">
        <v>1676</v>
      </c>
      <c r="B64" s="34" t="s">
        <v>312</v>
      </c>
      <c r="C64" s="37">
        <v>122.12</v>
      </c>
      <c r="D64" s="36" t="s">
        <v>552</v>
      </c>
      <c r="E64" s="48">
        <v>1.5575999999999999E-6</v>
      </c>
      <c r="F64" s="48">
        <v>3.8099999999999997E-8</v>
      </c>
      <c r="G64" s="47" t="s">
        <v>552</v>
      </c>
      <c r="H64" s="33">
        <v>1.2659</v>
      </c>
      <c r="I64" s="35" t="s">
        <v>551</v>
      </c>
      <c r="J64" s="46">
        <v>7.0193900000000004E-2</v>
      </c>
      <c r="K64" s="45" t="s">
        <v>555</v>
      </c>
      <c r="L64" s="44">
        <v>9.7867999999999992E-6</v>
      </c>
      <c r="M64" s="43" t="s">
        <v>555</v>
      </c>
      <c r="N64" s="42">
        <v>16.55</v>
      </c>
      <c r="O64" s="41" t="s">
        <v>552</v>
      </c>
      <c r="P64" s="40">
        <v>3400</v>
      </c>
      <c r="Q64" s="39" t="s">
        <v>552</v>
      </c>
      <c r="R64" s="33">
        <v>5.6499999999999996E-3</v>
      </c>
      <c r="S64" s="32" t="s">
        <v>552</v>
      </c>
    </row>
    <row r="65" spans="1:19" ht="13.8" thickBot="1" x14ac:dyDescent="0.3">
      <c r="A65" s="31" t="s">
        <v>1675</v>
      </c>
      <c r="B65" s="27" t="s">
        <v>1674</v>
      </c>
      <c r="C65" s="30">
        <v>195.48</v>
      </c>
      <c r="D65" s="29" t="s">
        <v>552</v>
      </c>
      <c r="E65" s="58">
        <v>1.0629599999999999E-2</v>
      </c>
      <c r="F65" s="58">
        <v>2.5999999999999998E-4</v>
      </c>
      <c r="G65" s="57" t="s">
        <v>552</v>
      </c>
      <c r="H65" s="26">
        <v>1.3723000000000001</v>
      </c>
      <c r="I65" s="28" t="s">
        <v>551</v>
      </c>
      <c r="J65" s="56">
        <v>3.1255499999999999E-2</v>
      </c>
      <c r="K65" s="55" t="s">
        <v>555</v>
      </c>
      <c r="L65" s="54">
        <v>7.746E-6</v>
      </c>
      <c r="M65" s="53" t="s">
        <v>555</v>
      </c>
      <c r="N65" s="52">
        <v>1001</v>
      </c>
      <c r="O65" s="51" t="s">
        <v>552</v>
      </c>
      <c r="P65" s="50">
        <v>53</v>
      </c>
      <c r="Q65" s="49" t="s">
        <v>552</v>
      </c>
      <c r="R65" s="26">
        <v>4.87E-2</v>
      </c>
      <c r="S65" s="25" t="s">
        <v>552</v>
      </c>
    </row>
    <row r="66" spans="1:19" x14ac:dyDescent="0.25">
      <c r="A66" s="38" t="s">
        <v>311</v>
      </c>
      <c r="B66" s="34" t="s">
        <v>310</v>
      </c>
      <c r="C66" s="37">
        <v>108.14</v>
      </c>
      <c r="D66" s="36" t="s">
        <v>552</v>
      </c>
      <c r="E66" s="48">
        <v>1.38E-5</v>
      </c>
      <c r="F66" s="48">
        <v>3.3700000000000001E-7</v>
      </c>
      <c r="G66" s="47" t="s">
        <v>552</v>
      </c>
      <c r="H66" s="33">
        <v>1.0419</v>
      </c>
      <c r="I66" s="35" t="s">
        <v>551</v>
      </c>
      <c r="J66" s="46">
        <v>7.3118600000000006E-2</v>
      </c>
      <c r="K66" s="45" t="s">
        <v>555</v>
      </c>
      <c r="L66" s="44">
        <v>9.3664999999999992E-6</v>
      </c>
      <c r="M66" s="43" t="s">
        <v>555</v>
      </c>
      <c r="N66" s="42">
        <v>21.46</v>
      </c>
      <c r="O66" s="41" t="s">
        <v>552</v>
      </c>
      <c r="P66" s="40">
        <v>42900</v>
      </c>
      <c r="Q66" s="39" t="s">
        <v>552</v>
      </c>
      <c r="R66" s="33">
        <v>2.0899999999999998E-3</v>
      </c>
      <c r="S66" s="32" t="s">
        <v>552</v>
      </c>
    </row>
    <row r="67" spans="1:19" x14ac:dyDescent="0.25">
      <c r="A67" s="38" t="s">
        <v>1673</v>
      </c>
      <c r="B67" s="34" t="s">
        <v>1672</v>
      </c>
      <c r="C67" s="37">
        <v>126.59</v>
      </c>
      <c r="D67" s="36" t="s">
        <v>552</v>
      </c>
      <c r="E67" s="48">
        <v>1.6843799999999999E-2</v>
      </c>
      <c r="F67" s="48">
        <v>4.1199999999999999E-4</v>
      </c>
      <c r="G67" s="47" t="s">
        <v>552</v>
      </c>
      <c r="H67" s="33">
        <v>1.1004</v>
      </c>
      <c r="I67" s="35" t="s">
        <v>551</v>
      </c>
      <c r="J67" s="46">
        <v>6.3361799999999996E-2</v>
      </c>
      <c r="K67" s="45" t="s">
        <v>555</v>
      </c>
      <c r="L67" s="44">
        <v>8.8056999999999994E-6</v>
      </c>
      <c r="M67" s="43" t="s">
        <v>555</v>
      </c>
      <c r="N67" s="42">
        <v>446.1</v>
      </c>
      <c r="O67" s="41" t="s">
        <v>552</v>
      </c>
      <c r="P67" s="40">
        <v>525</v>
      </c>
      <c r="Q67" s="39" t="s">
        <v>552</v>
      </c>
      <c r="R67" s="33">
        <v>1.03E-2</v>
      </c>
      <c r="S67" s="32" t="s">
        <v>552</v>
      </c>
    </row>
    <row r="68" spans="1:19" ht="13.8" thickBot="1" x14ac:dyDescent="0.3">
      <c r="A68" s="31" t="s">
        <v>1671</v>
      </c>
      <c r="B68" s="27" t="s">
        <v>76</v>
      </c>
      <c r="C68" s="30">
        <v>9.01</v>
      </c>
      <c r="D68" s="29" t="s">
        <v>552</v>
      </c>
      <c r="E68" s="124" t="s">
        <v>1856</v>
      </c>
      <c r="F68" s="124" t="s">
        <v>1856</v>
      </c>
      <c r="G68" s="101" t="s">
        <v>1856</v>
      </c>
      <c r="H68" s="26">
        <v>1.85</v>
      </c>
      <c r="I68" s="28" t="s">
        <v>551</v>
      </c>
      <c r="J68" s="125" t="s">
        <v>1856</v>
      </c>
      <c r="K68" s="102" t="s">
        <v>1856</v>
      </c>
      <c r="L68" s="126" t="s">
        <v>1856</v>
      </c>
      <c r="M68" s="103" t="s">
        <v>1856</v>
      </c>
      <c r="N68" s="127" t="s">
        <v>1856</v>
      </c>
      <c r="O68" s="104" t="s">
        <v>1856</v>
      </c>
      <c r="P68" s="128" t="s">
        <v>1856</v>
      </c>
      <c r="Q68" s="105" t="s">
        <v>1856</v>
      </c>
      <c r="R68" s="26">
        <v>1E-3</v>
      </c>
      <c r="S68" s="25" t="s">
        <v>548</v>
      </c>
    </row>
    <row r="69" spans="1:19" x14ac:dyDescent="0.25">
      <c r="A69" s="38" t="s">
        <v>1670</v>
      </c>
      <c r="B69" s="34" t="s">
        <v>1669</v>
      </c>
      <c r="C69" s="37">
        <v>237.19</v>
      </c>
      <c r="D69" s="36" t="s">
        <v>552</v>
      </c>
      <c r="E69" s="48">
        <v>2.0564000000000001E-9</v>
      </c>
      <c r="F69" s="48">
        <v>5.0299999999999997E-11</v>
      </c>
      <c r="G69" s="47" t="s">
        <v>552</v>
      </c>
      <c r="H69" s="33">
        <v>1.216</v>
      </c>
      <c r="I69" s="35" t="s">
        <v>551</v>
      </c>
      <c r="J69" s="46">
        <v>2.5047400000000001E-2</v>
      </c>
      <c r="K69" s="45" t="s">
        <v>555</v>
      </c>
      <c r="L69" s="44">
        <v>6.4146999999999998E-6</v>
      </c>
      <c r="M69" s="43" t="s">
        <v>555</v>
      </c>
      <c r="N69" s="42">
        <v>16.579999999999998</v>
      </c>
      <c r="O69" s="41" t="s">
        <v>552</v>
      </c>
      <c r="P69" s="40">
        <v>1000000</v>
      </c>
      <c r="Q69" s="39" t="s">
        <v>552</v>
      </c>
      <c r="R69" s="33">
        <v>7.3100000000000001E-5</v>
      </c>
      <c r="S69" s="32" t="s">
        <v>552</v>
      </c>
    </row>
    <row r="70" spans="1:19" x14ac:dyDescent="0.25">
      <c r="A70" s="38" t="s">
        <v>1668</v>
      </c>
      <c r="B70" s="34" t="s">
        <v>1667</v>
      </c>
      <c r="C70" s="37">
        <v>342.14</v>
      </c>
      <c r="D70" s="36" t="s">
        <v>552</v>
      </c>
      <c r="E70" s="48">
        <v>4.4154000000000001E-6</v>
      </c>
      <c r="F70" s="48">
        <v>1.08E-7</v>
      </c>
      <c r="G70" s="47" t="s">
        <v>552</v>
      </c>
      <c r="H70" s="117" t="s">
        <v>1856</v>
      </c>
      <c r="I70" s="94" t="s">
        <v>1856</v>
      </c>
      <c r="J70" s="46">
        <v>3.88405E-2</v>
      </c>
      <c r="K70" s="45" t="s">
        <v>555</v>
      </c>
      <c r="L70" s="44">
        <v>4.5382E-6</v>
      </c>
      <c r="M70" s="43" t="s">
        <v>555</v>
      </c>
      <c r="N70" s="42">
        <v>3679</v>
      </c>
      <c r="O70" s="41" t="s">
        <v>552</v>
      </c>
      <c r="P70" s="40">
        <v>0.39800000000000002</v>
      </c>
      <c r="Q70" s="39" t="s">
        <v>552</v>
      </c>
      <c r="R70" s="33">
        <v>1.7899999999999999E-2</v>
      </c>
      <c r="S70" s="32" t="s">
        <v>552</v>
      </c>
    </row>
    <row r="71" spans="1:19" ht="13.8" thickBot="1" x14ac:dyDescent="0.3">
      <c r="A71" s="31" t="s">
        <v>1666</v>
      </c>
      <c r="B71" s="27" t="s">
        <v>1665</v>
      </c>
      <c r="C71" s="30">
        <v>422.88</v>
      </c>
      <c r="D71" s="29" t="s">
        <v>552</v>
      </c>
      <c r="E71" s="58">
        <v>4.0899999999999998E-5</v>
      </c>
      <c r="F71" s="58">
        <v>9.9999999999999995E-7</v>
      </c>
      <c r="G71" s="57" t="s">
        <v>552</v>
      </c>
      <c r="H71" s="26">
        <v>1.2</v>
      </c>
      <c r="I71" s="28" t="s">
        <v>551</v>
      </c>
      <c r="J71" s="56">
        <v>1.8375499999999999E-2</v>
      </c>
      <c r="K71" s="55" t="s">
        <v>555</v>
      </c>
      <c r="L71" s="54">
        <v>4.4982999999999998E-6</v>
      </c>
      <c r="M71" s="53" t="s">
        <v>555</v>
      </c>
      <c r="N71" s="52">
        <v>2272000</v>
      </c>
      <c r="O71" s="51" t="s">
        <v>552</v>
      </c>
      <c r="P71" s="50">
        <v>0.1</v>
      </c>
      <c r="Q71" s="49" t="s">
        <v>552</v>
      </c>
      <c r="R71" s="26">
        <v>1.74</v>
      </c>
      <c r="S71" s="25" t="s">
        <v>552</v>
      </c>
    </row>
    <row r="72" spans="1:19" x14ac:dyDescent="0.25">
      <c r="A72" s="38" t="s">
        <v>1664</v>
      </c>
      <c r="B72" s="34" t="s">
        <v>1663</v>
      </c>
      <c r="C72" s="37">
        <v>154.21</v>
      </c>
      <c r="D72" s="36" t="s">
        <v>552</v>
      </c>
      <c r="E72" s="48">
        <v>1.2592000000000001E-2</v>
      </c>
      <c r="F72" s="48">
        <v>3.0800000000000001E-4</v>
      </c>
      <c r="G72" s="47" t="s">
        <v>552</v>
      </c>
      <c r="H72" s="33">
        <v>1.04</v>
      </c>
      <c r="I72" s="35" t="s">
        <v>551</v>
      </c>
      <c r="J72" s="46">
        <v>4.7059200000000002E-2</v>
      </c>
      <c r="K72" s="45" t="s">
        <v>555</v>
      </c>
      <c r="L72" s="44">
        <v>7.5618000000000002E-6</v>
      </c>
      <c r="M72" s="43" t="s">
        <v>555</v>
      </c>
      <c r="N72" s="42">
        <v>5129</v>
      </c>
      <c r="O72" s="41" t="s">
        <v>552</v>
      </c>
      <c r="P72" s="40">
        <v>6.94</v>
      </c>
      <c r="Q72" s="39" t="s">
        <v>552</v>
      </c>
      <c r="R72" s="33">
        <v>9.4299999999999995E-2</v>
      </c>
      <c r="S72" s="32" t="s">
        <v>552</v>
      </c>
    </row>
    <row r="73" spans="1:19" x14ac:dyDescent="0.25">
      <c r="A73" s="38" t="s">
        <v>1662</v>
      </c>
      <c r="B73" s="34" t="s">
        <v>304</v>
      </c>
      <c r="C73" s="37">
        <v>171.07</v>
      </c>
      <c r="D73" s="36" t="s">
        <v>552</v>
      </c>
      <c r="E73" s="48">
        <v>3.0335000000000002E-3</v>
      </c>
      <c r="F73" s="48">
        <v>7.4200000000000001E-5</v>
      </c>
      <c r="G73" s="47" t="s">
        <v>552</v>
      </c>
      <c r="H73" s="33">
        <v>1.103</v>
      </c>
      <c r="I73" s="35" t="s">
        <v>551</v>
      </c>
      <c r="J73" s="46">
        <v>3.9889099999999997E-2</v>
      </c>
      <c r="K73" s="45" t="s">
        <v>555</v>
      </c>
      <c r="L73" s="44">
        <v>7.3606000000000003E-6</v>
      </c>
      <c r="M73" s="43" t="s">
        <v>555</v>
      </c>
      <c r="N73" s="42">
        <v>82.92</v>
      </c>
      <c r="O73" s="41" t="s">
        <v>552</v>
      </c>
      <c r="P73" s="40">
        <v>1700</v>
      </c>
      <c r="Q73" s="39" t="s">
        <v>552</v>
      </c>
      <c r="R73" s="33">
        <v>7.6400000000000001E-3</v>
      </c>
      <c r="S73" s="32" t="s">
        <v>552</v>
      </c>
    </row>
    <row r="74" spans="1:19" ht="13.8" thickBot="1" x14ac:dyDescent="0.3">
      <c r="A74" s="31" t="s">
        <v>1661</v>
      </c>
      <c r="B74" s="27" t="s">
        <v>308</v>
      </c>
      <c r="C74" s="30">
        <v>173.04</v>
      </c>
      <c r="D74" s="29" t="s">
        <v>552</v>
      </c>
      <c r="E74" s="58">
        <v>1.574E-4</v>
      </c>
      <c r="F74" s="58">
        <v>3.8500000000000004E-6</v>
      </c>
      <c r="G74" s="57" t="s">
        <v>552</v>
      </c>
      <c r="H74" s="118" t="s">
        <v>1856</v>
      </c>
      <c r="I74" s="95" t="s">
        <v>1856</v>
      </c>
      <c r="J74" s="56">
        <v>6.1186499999999998E-2</v>
      </c>
      <c r="K74" s="55" t="s">
        <v>555</v>
      </c>
      <c r="L74" s="54">
        <v>7.1492000000000001E-6</v>
      </c>
      <c r="M74" s="53" t="s">
        <v>555</v>
      </c>
      <c r="N74" s="52">
        <v>14.38</v>
      </c>
      <c r="O74" s="51" t="s">
        <v>552</v>
      </c>
      <c r="P74" s="50">
        <v>7800</v>
      </c>
      <c r="Q74" s="49" t="s">
        <v>552</v>
      </c>
      <c r="R74" s="26">
        <v>1.2199999999999999E-3</v>
      </c>
      <c r="S74" s="25" t="s">
        <v>552</v>
      </c>
    </row>
    <row r="75" spans="1:19" x14ac:dyDescent="0.25">
      <c r="A75" s="38" t="s">
        <v>307</v>
      </c>
      <c r="B75" s="34" t="s">
        <v>306</v>
      </c>
      <c r="C75" s="37">
        <v>143.01</v>
      </c>
      <c r="D75" s="36" t="s">
        <v>552</v>
      </c>
      <c r="E75" s="48">
        <v>6.9499999999999998E-4</v>
      </c>
      <c r="F75" s="48">
        <v>1.7E-5</v>
      </c>
      <c r="G75" s="47" t="s">
        <v>552</v>
      </c>
      <c r="H75" s="33">
        <v>1.22</v>
      </c>
      <c r="I75" s="35" t="s">
        <v>551</v>
      </c>
      <c r="J75" s="46">
        <v>5.6719199999999997E-2</v>
      </c>
      <c r="K75" s="45" t="s">
        <v>555</v>
      </c>
      <c r="L75" s="44">
        <v>8.7069999999999998E-6</v>
      </c>
      <c r="M75" s="43" t="s">
        <v>555</v>
      </c>
      <c r="N75" s="42">
        <v>32.21</v>
      </c>
      <c r="O75" s="41" t="s">
        <v>552</v>
      </c>
      <c r="P75" s="40">
        <v>17200</v>
      </c>
      <c r="Q75" s="39" t="s">
        <v>552</v>
      </c>
      <c r="R75" s="33">
        <v>1.7799999999999999E-3</v>
      </c>
      <c r="S75" s="32" t="s">
        <v>552</v>
      </c>
    </row>
    <row r="76" spans="1:19" x14ac:dyDescent="0.25">
      <c r="A76" s="38" t="s">
        <v>303</v>
      </c>
      <c r="B76" s="34" t="s">
        <v>302</v>
      </c>
      <c r="C76" s="37">
        <v>390.57</v>
      </c>
      <c r="D76" s="36" t="s">
        <v>552</v>
      </c>
      <c r="E76" s="48">
        <v>1.1E-5</v>
      </c>
      <c r="F76" s="48">
        <v>2.7000000000000001E-7</v>
      </c>
      <c r="G76" s="47" t="s">
        <v>552</v>
      </c>
      <c r="H76" s="33">
        <v>0.98099999999999998</v>
      </c>
      <c r="I76" s="35" t="s">
        <v>551</v>
      </c>
      <c r="J76" s="46">
        <v>1.7340299999999999E-2</v>
      </c>
      <c r="K76" s="45" t="s">
        <v>555</v>
      </c>
      <c r="L76" s="44">
        <v>4.1806999999999996E-6</v>
      </c>
      <c r="M76" s="43" t="s">
        <v>555</v>
      </c>
      <c r="N76" s="42">
        <v>119600</v>
      </c>
      <c r="O76" s="41" t="s">
        <v>552</v>
      </c>
      <c r="P76" s="40">
        <v>0.27</v>
      </c>
      <c r="Q76" s="39" t="s">
        <v>552</v>
      </c>
      <c r="R76" s="33">
        <v>1.1299999999999999</v>
      </c>
      <c r="S76" s="32" t="s">
        <v>552</v>
      </c>
    </row>
    <row r="77" spans="1:19" ht="13.8" thickBot="1" x14ac:dyDescent="0.3">
      <c r="A77" s="31" t="s">
        <v>1660</v>
      </c>
      <c r="B77" s="27" t="s">
        <v>1659</v>
      </c>
      <c r="C77" s="30">
        <v>114.96</v>
      </c>
      <c r="D77" s="29" t="s">
        <v>552</v>
      </c>
      <c r="E77" s="58">
        <v>0.1782502</v>
      </c>
      <c r="F77" s="58">
        <v>4.3600000000000002E-3</v>
      </c>
      <c r="G77" s="57" t="s">
        <v>552</v>
      </c>
      <c r="H77" s="26">
        <v>1.323</v>
      </c>
      <c r="I77" s="28" t="s">
        <v>551</v>
      </c>
      <c r="J77" s="56">
        <v>7.6300099999999996E-2</v>
      </c>
      <c r="K77" s="55" t="s">
        <v>555</v>
      </c>
      <c r="L77" s="54">
        <v>1.04E-5</v>
      </c>
      <c r="M77" s="53" t="s">
        <v>555</v>
      </c>
      <c r="N77" s="52">
        <v>9.6989999999999998</v>
      </c>
      <c r="O77" s="51" t="s">
        <v>552</v>
      </c>
      <c r="P77" s="50">
        <v>22000</v>
      </c>
      <c r="Q77" s="49" t="s">
        <v>552</v>
      </c>
      <c r="R77" s="26">
        <v>8.5499999999999997E-4</v>
      </c>
      <c r="S77" s="25" t="s">
        <v>552</v>
      </c>
    </row>
    <row r="78" spans="1:19" x14ac:dyDescent="0.25">
      <c r="A78" s="38" t="s">
        <v>1658</v>
      </c>
      <c r="B78" s="34" t="s">
        <v>1657</v>
      </c>
      <c r="C78" s="37">
        <v>228.29</v>
      </c>
      <c r="D78" s="36" t="s">
        <v>552</v>
      </c>
      <c r="E78" s="48">
        <v>3.745E-10</v>
      </c>
      <c r="F78" s="48">
        <v>9.1600000000000006E-12</v>
      </c>
      <c r="G78" s="47" t="s">
        <v>552</v>
      </c>
      <c r="H78" s="117" t="s">
        <v>1856</v>
      </c>
      <c r="I78" s="94" t="s">
        <v>1856</v>
      </c>
      <c r="J78" s="46">
        <v>5.08662E-2</v>
      </c>
      <c r="K78" s="45" t="s">
        <v>555</v>
      </c>
      <c r="L78" s="44">
        <v>5.9433000000000003E-6</v>
      </c>
      <c r="M78" s="43" t="s">
        <v>555</v>
      </c>
      <c r="N78" s="42">
        <v>37670</v>
      </c>
      <c r="O78" s="41" t="s">
        <v>552</v>
      </c>
      <c r="P78" s="40">
        <v>120</v>
      </c>
      <c r="Q78" s="39" t="s">
        <v>552</v>
      </c>
      <c r="R78" s="33">
        <v>1.32E-2</v>
      </c>
      <c r="S78" s="32" t="s">
        <v>552</v>
      </c>
    </row>
    <row r="79" spans="1:19" x14ac:dyDescent="0.25">
      <c r="A79" s="38" t="s">
        <v>1656</v>
      </c>
      <c r="B79" s="34" t="s">
        <v>1655</v>
      </c>
      <c r="C79" s="37">
        <v>13.84</v>
      </c>
      <c r="D79" s="36" t="s">
        <v>552</v>
      </c>
      <c r="E79" s="119" t="s">
        <v>1856</v>
      </c>
      <c r="F79" s="119" t="s">
        <v>1856</v>
      </c>
      <c r="G79" s="96" t="s">
        <v>1856</v>
      </c>
      <c r="H79" s="33">
        <v>2.34</v>
      </c>
      <c r="I79" s="35" t="s">
        <v>551</v>
      </c>
      <c r="J79" s="120" t="s">
        <v>1856</v>
      </c>
      <c r="K79" s="97" t="s">
        <v>1856</v>
      </c>
      <c r="L79" s="121" t="s">
        <v>1856</v>
      </c>
      <c r="M79" s="98" t="s">
        <v>1856</v>
      </c>
      <c r="N79" s="122" t="s">
        <v>1856</v>
      </c>
      <c r="O79" s="99" t="s">
        <v>1856</v>
      </c>
      <c r="P79" s="123" t="s">
        <v>1856</v>
      </c>
      <c r="Q79" s="100" t="s">
        <v>1856</v>
      </c>
      <c r="R79" s="33">
        <v>1E-3</v>
      </c>
      <c r="S79" s="32" t="s">
        <v>548</v>
      </c>
    </row>
    <row r="80" spans="1:19" ht="13.8" thickBot="1" x14ac:dyDescent="0.3">
      <c r="A80" s="31" t="s">
        <v>1654</v>
      </c>
      <c r="B80" s="27" t="s">
        <v>1653</v>
      </c>
      <c r="C80" s="30">
        <v>117.17</v>
      </c>
      <c r="D80" s="29" t="s">
        <v>551</v>
      </c>
      <c r="E80" s="124" t="s">
        <v>1856</v>
      </c>
      <c r="F80" s="124" t="s">
        <v>1856</v>
      </c>
      <c r="G80" s="101" t="s">
        <v>1856</v>
      </c>
      <c r="H80" s="26">
        <v>4.7889999999999997</v>
      </c>
      <c r="I80" s="28" t="s">
        <v>551</v>
      </c>
      <c r="J80" s="125" t="s">
        <v>1856</v>
      </c>
      <c r="K80" s="102" t="s">
        <v>1856</v>
      </c>
      <c r="L80" s="126" t="s">
        <v>1856</v>
      </c>
      <c r="M80" s="103" t="s">
        <v>1856</v>
      </c>
      <c r="N80" s="127" t="s">
        <v>1856</v>
      </c>
      <c r="O80" s="104" t="s">
        <v>1856</v>
      </c>
      <c r="P80" s="128" t="s">
        <v>1856</v>
      </c>
      <c r="Q80" s="105" t="s">
        <v>1856</v>
      </c>
      <c r="R80" s="26">
        <v>1E-3</v>
      </c>
      <c r="S80" s="25" t="s">
        <v>548</v>
      </c>
    </row>
    <row r="81" spans="1:19" x14ac:dyDescent="0.25">
      <c r="A81" s="38" t="s">
        <v>1652</v>
      </c>
      <c r="B81" s="34" t="s">
        <v>1651</v>
      </c>
      <c r="C81" s="37">
        <v>67.81</v>
      </c>
      <c r="D81" s="36" t="s">
        <v>552</v>
      </c>
      <c r="E81" s="119" t="s">
        <v>1856</v>
      </c>
      <c r="F81" s="119" t="s">
        <v>1856</v>
      </c>
      <c r="G81" s="96" t="s">
        <v>1856</v>
      </c>
      <c r="H81" s="33">
        <v>2.7719999999999998</v>
      </c>
      <c r="I81" s="35" t="s">
        <v>551</v>
      </c>
      <c r="J81" s="120" t="s">
        <v>1856</v>
      </c>
      <c r="K81" s="97" t="s">
        <v>1856</v>
      </c>
      <c r="L81" s="121" t="s">
        <v>1856</v>
      </c>
      <c r="M81" s="98" t="s">
        <v>1856</v>
      </c>
      <c r="N81" s="122" t="s">
        <v>1856</v>
      </c>
      <c r="O81" s="99" t="s">
        <v>1856</v>
      </c>
      <c r="P81" s="40">
        <v>3320000</v>
      </c>
      <c r="Q81" s="39" t="s">
        <v>552</v>
      </c>
      <c r="R81" s="33">
        <v>1E-3</v>
      </c>
      <c r="S81" s="32" t="s">
        <v>548</v>
      </c>
    </row>
    <row r="82" spans="1:19" x14ac:dyDescent="0.25">
      <c r="A82" s="38" t="s">
        <v>29</v>
      </c>
      <c r="B82" s="34" t="s">
        <v>28</v>
      </c>
      <c r="C82" s="37">
        <v>79.900000000000006</v>
      </c>
      <c r="D82" s="36" t="s">
        <v>552</v>
      </c>
      <c r="E82" s="119" t="s">
        <v>1856</v>
      </c>
      <c r="F82" s="119" t="s">
        <v>1856</v>
      </c>
      <c r="G82" s="96" t="s">
        <v>1856</v>
      </c>
      <c r="H82" s="117" t="s">
        <v>1856</v>
      </c>
      <c r="I82" s="94" t="s">
        <v>1856</v>
      </c>
      <c r="J82" s="120" t="s">
        <v>1856</v>
      </c>
      <c r="K82" s="97" t="s">
        <v>1856</v>
      </c>
      <c r="L82" s="121" t="s">
        <v>1856</v>
      </c>
      <c r="M82" s="98" t="s">
        <v>1856</v>
      </c>
      <c r="N82" s="122" t="s">
        <v>1856</v>
      </c>
      <c r="O82" s="99" t="s">
        <v>1856</v>
      </c>
      <c r="P82" s="123" t="s">
        <v>1856</v>
      </c>
      <c r="Q82" s="100" t="s">
        <v>1856</v>
      </c>
      <c r="R82" s="33">
        <v>1E-3</v>
      </c>
      <c r="S82" s="32" t="s">
        <v>548</v>
      </c>
    </row>
    <row r="83" spans="1:19" ht="13.8" thickBot="1" x14ac:dyDescent="0.3">
      <c r="A83" s="31" t="s">
        <v>1650</v>
      </c>
      <c r="B83" s="27" t="s">
        <v>1649</v>
      </c>
      <c r="C83" s="30">
        <v>143.41</v>
      </c>
      <c r="D83" s="29" t="s">
        <v>552</v>
      </c>
      <c r="E83" s="58">
        <v>3.71627E-2</v>
      </c>
      <c r="F83" s="58">
        <v>9.0899999999999998E-4</v>
      </c>
      <c r="G83" s="57" t="s">
        <v>552</v>
      </c>
      <c r="H83" s="26">
        <v>1.7392000000000001</v>
      </c>
      <c r="I83" s="28" t="s">
        <v>551</v>
      </c>
      <c r="J83" s="56">
        <v>6.5924800000000006E-2</v>
      </c>
      <c r="K83" s="55" t="s">
        <v>555</v>
      </c>
      <c r="L83" s="54">
        <v>1.08E-5</v>
      </c>
      <c r="M83" s="53" t="s">
        <v>555</v>
      </c>
      <c r="N83" s="52">
        <v>39.6</v>
      </c>
      <c r="O83" s="51" t="s">
        <v>552</v>
      </c>
      <c r="P83" s="50">
        <v>6900</v>
      </c>
      <c r="Q83" s="49" t="s">
        <v>558</v>
      </c>
      <c r="R83" s="26">
        <v>4.64E-3</v>
      </c>
      <c r="S83" s="25" t="s">
        <v>552</v>
      </c>
    </row>
    <row r="84" spans="1:19" x14ac:dyDescent="0.25">
      <c r="A84" s="38" t="s">
        <v>489</v>
      </c>
      <c r="B84" s="34" t="s">
        <v>488</v>
      </c>
      <c r="C84" s="37">
        <v>157.01</v>
      </c>
      <c r="D84" s="36" t="s">
        <v>552</v>
      </c>
      <c r="E84" s="48">
        <v>0.10098119999999999</v>
      </c>
      <c r="F84" s="48">
        <v>2.47E-3</v>
      </c>
      <c r="G84" s="47" t="s">
        <v>552</v>
      </c>
      <c r="H84" s="33">
        <v>1.4950000000000001</v>
      </c>
      <c r="I84" s="35" t="s">
        <v>551</v>
      </c>
      <c r="J84" s="46">
        <v>5.3713200000000003E-2</v>
      </c>
      <c r="K84" s="45" t="s">
        <v>555</v>
      </c>
      <c r="L84" s="44">
        <v>9.3003999999999999E-6</v>
      </c>
      <c r="M84" s="43" t="s">
        <v>555</v>
      </c>
      <c r="N84" s="42">
        <v>233.9</v>
      </c>
      <c r="O84" s="41" t="s">
        <v>552</v>
      </c>
      <c r="P84" s="40">
        <v>446</v>
      </c>
      <c r="Q84" s="39" t="s">
        <v>552</v>
      </c>
      <c r="R84" s="33">
        <v>0.02</v>
      </c>
      <c r="S84" s="32" t="s">
        <v>552</v>
      </c>
    </row>
    <row r="85" spans="1:19" x14ac:dyDescent="0.25">
      <c r="A85" s="38" t="s">
        <v>487</v>
      </c>
      <c r="B85" s="34" t="s">
        <v>486</v>
      </c>
      <c r="C85" s="37">
        <v>129.38</v>
      </c>
      <c r="D85" s="36" t="s">
        <v>552</v>
      </c>
      <c r="E85" s="48">
        <v>5.9689300000000001E-2</v>
      </c>
      <c r="F85" s="48">
        <v>1.4599999999999999E-3</v>
      </c>
      <c r="G85" s="47" t="s">
        <v>552</v>
      </c>
      <c r="H85" s="33">
        <v>1.9343999999999999</v>
      </c>
      <c r="I85" s="35" t="s">
        <v>551</v>
      </c>
      <c r="J85" s="46">
        <v>7.8691999999999998E-2</v>
      </c>
      <c r="K85" s="45" t="s">
        <v>555</v>
      </c>
      <c r="L85" s="44">
        <v>1.22E-5</v>
      </c>
      <c r="M85" s="43" t="s">
        <v>555</v>
      </c>
      <c r="N85" s="42">
        <v>21.73</v>
      </c>
      <c r="O85" s="41" t="s">
        <v>552</v>
      </c>
      <c r="P85" s="40">
        <v>16700</v>
      </c>
      <c r="Q85" s="39" t="s">
        <v>552</v>
      </c>
      <c r="R85" s="33">
        <v>2.5500000000000002E-3</v>
      </c>
      <c r="S85" s="32" t="s">
        <v>552</v>
      </c>
    </row>
    <row r="86" spans="1:19" ht="13.8" thickBot="1" x14ac:dyDescent="0.3">
      <c r="A86" s="31" t="s">
        <v>485</v>
      </c>
      <c r="B86" s="27" t="s">
        <v>484</v>
      </c>
      <c r="C86" s="30">
        <v>163.83000000000001</v>
      </c>
      <c r="D86" s="29" t="s">
        <v>552</v>
      </c>
      <c r="E86" s="58">
        <v>8.6672100000000002E-2</v>
      </c>
      <c r="F86" s="58">
        <v>2.1199999999999999E-3</v>
      </c>
      <c r="G86" s="57" t="s">
        <v>552</v>
      </c>
      <c r="H86" s="26">
        <v>1.98</v>
      </c>
      <c r="I86" s="28" t="s">
        <v>551</v>
      </c>
      <c r="J86" s="56">
        <v>5.6262899999999998E-2</v>
      </c>
      <c r="K86" s="55" t="s">
        <v>555</v>
      </c>
      <c r="L86" s="54">
        <v>1.0699999999999999E-5</v>
      </c>
      <c r="M86" s="53" t="s">
        <v>555</v>
      </c>
      <c r="N86" s="52">
        <v>31.82</v>
      </c>
      <c r="O86" s="51" t="s">
        <v>552</v>
      </c>
      <c r="P86" s="50">
        <v>3030</v>
      </c>
      <c r="Q86" s="49" t="s">
        <v>552</v>
      </c>
      <c r="R86" s="26">
        <v>4.0200000000000001E-3</v>
      </c>
      <c r="S86" s="25" t="s">
        <v>552</v>
      </c>
    </row>
    <row r="87" spans="1:19" x14ac:dyDescent="0.25">
      <c r="A87" s="38" t="s">
        <v>1648</v>
      </c>
      <c r="B87" s="34" t="s">
        <v>482</v>
      </c>
      <c r="C87" s="37">
        <v>252.73</v>
      </c>
      <c r="D87" s="36" t="s">
        <v>552</v>
      </c>
      <c r="E87" s="48">
        <v>2.18724E-2</v>
      </c>
      <c r="F87" s="48">
        <v>5.3499999999999999E-4</v>
      </c>
      <c r="G87" s="47" t="s">
        <v>552</v>
      </c>
      <c r="H87" s="33">
        <v>2.8788</v>
      </c>
      <c r="I87" s="35" t="s">
        <v>551</v>
      </c>
      <c r="J87" s="46">
        <v>3.5732399999999997E-2</v>
      </c>
      <c r="K87" s="45" t="s">
        <v>555</v>
      </c>
      <c r="L87" s="44">
        <v>1.04E-5</v>
      </c>
      <c r="M87" s="43" t="s">
        <v>555</v>
      </c>
      <c r="N87" s="42">
        <v>31.82</v>
      </c>
      <c r="O87" s="41" t="s">
        <v>552</v>
      </c>
      <c r="P87" s="40">
        <v>3100</v>
      </c>
      <c r="Q87" s="39" t="s">
        <v>552</v>
      </c>
      <c r="R87" s="33">
        <v>2.3500000000000001E-3</v>
      </c>
      <c r="S87" s="32" t="s">
        <v>552</v>
      </c>
    </row>
    <row r="88" spans="1:19" x14ac:dyDescent="0.25">
      <c r="A88" s="38" t="s">
        <v>1647</v>
      </c>
      <c r="B88" s="34" t="s">
        <v>480</v>
      </c>
      <c r="C88" s="37">
        <v>94.94</v>
      </c>
      <c r="D88" s="36" t="s">
        <v>552</v>
      </c>
      <c r="E88" s="48">
        <v>0.30008180000000001</v>
      </c>
      <c r="F88" s="48">
        <v>7.3400000000000002E-3</v>
      </c>
      <c r="G88" s="47" t="s">
        <v>552</v>
      </c>
      <c r="H88" s="33">
        <v>1.6755</v>
      </c>
      <c r="I88" s="35" t="s">
        <v>551</v>
      </c>
      <c r="J88" s="46">
        <v>0.10049669999999999</v>
      </c>
      <c r="K88" s="45" t="s">
        <v>555</v>
      </c>
      <c r="L88" s="44">
        <v>1.3499999999999999E-5</v>
      </c>
      <c r="M88" s="43" t="s">
        <v>555</v>
      </c>
      <c r="N88" s="42">
        <v>13.22</v>
      </c>
      <c r="O88" s="41" t="s">
        <v>552</v>
      </c>
      <c r="P88" s="40">
        <v>15200</v>
      </c>
      <c r="Q88" s="39" t="s">
        <v>552</v>
      </c>
      <c r="R88" s="33">
        <v>2.8400000000000001E-3</v>
      </c>
      <c r="S88" s="32" t="s">
        <v>552</v>
      </c>
    </row>
    <row r="89" spans="1:19" ht="13.8" thickBot="1" x14ac:dyDescent="0.3">
      <c r="A89" s="31" t="s">
        <v>1646</v>
      </c>
      <c r="B89" s="27" t="s">
        <v>1645</v>
      </c>
      <c r="C89" s="30">
        <v>365.99</v>
      </c>
      <c r="D89" s="29" t="s">
        <v>552</v>
      </c>
      <c r="E89" s="58">
        <v>8.3809999999999996E-3</v>
      </c>
      <c r="F89" s="58">
        <v>2.05E-4</v>
      </c>
      <c r="G89" s="57" t="s">
        <v>552</v>
      </c>
      <c r="H89" s="118" t="s">
        <v>1856</v>
      </c>
      <c r="I89" s="95" t="s">
        <v>1856</v>
      </c>
      <c r="J89" s="56">
        <v>3.7134199999999999E-2</v>
      </c>
      <c r="K89" s="55" t="s">
        <v>555</v>
      </c>
      <c r="L89" s="54">
        <v>4.3387999999999999E-6</v>
      </c>
      <c r="M89" s="53" t="s">
        <v>555</v>
      </c>
      <c r="N89" s="52">
        <v>2019</v>
      </c>
      <c r="O89" s="51" t="s">
        <v>552</v>
      </c>
      <c r="P89" s="50">
        <v>0.3</v>
      </c>
      <c r="Q89" s="49" t="s">
        <v>552</v>
      </c>
      <c r="R89" s="26">
        <v>4.0099999999999997E-2</v>
      </c>
      <c r="S89" s="25" t="s">
        <v>552</v>
      </c>
    </row>
    <row r="90" spans="1:19" x14ac:dyDescent="0.25">
      <c r="A90" s="38" t="s">
        <v>1644</v>
      </c>
      <c r="B90" s="34" t="s">
        <v>1643</v>
      </c>
      <c r="C90" s="37">
        <v>276.92</v>
      </c>
      <c r="D90" s="36" t="s">
        <v>552</v>
      </c>
      <c r="E90" s="48">
        <v>5.3966000000000002E-9</v>
      </c>
      <c r="F90" s="48">
        <v>1.3200000000000001E-10</v>
      </c>
      <c r="G90" s="47" t="s">
        <v>552</v>
      </c>
      <c r="H90" s="117" t="s">
        <v>1856</v>
      </c>
      <c r="I90" s="94" t="s">
        <v>1856</v>
      </c>
      <c r="J90" s="46">
        <v>4.47216E-2</v>
      </c>
      <c r="K90" s="45" t="s">
        <v>555</v>
      </c>
      <c r="L90" s="44">
        <v>5.2254E-6</v>
      </c>
      <c r="M90" s="43" t="s">
        <v>555</v>
      </c>
      <c r="N90" s="42">
        <v>330.1</v>
      </c>
      <c r="O90" s="41" t="s">
        <v>552</v>
      </c>
      <c r="P90" s="40">
        <v>130</v>
      </c>
      <c r="Q90" s="39" t="s">
        <v>552</v>
      </c>
      <c r="R90" s="33">
        <v>7.8300000000000002E-3</v>
      </c>
      <c r="S90" s="32" t="s">
        <v>552</v>
      </c>
    </row>
    <row r="91" spans="1:19" x14ac:dyDescent="0.25">
      <c r="A91" s="38" t="s">
        <v>1642</v>
      </c>
      <c r="B91" s="34" t="s">
        <v>1641</v>
      </c>
      <c r="C91" s="37">
        <v>403.12</v>
      </c>
      <c r="D91" s="36" t="s">
        <v>552</v>
      </c>
      <c r="E91" s="48">
        <v>1.3041999999999999E-3</v>
      </c>
      <c r="F91" s="48">
        <v>3.1900000000000003E-5</v>
      </c>
      <c r="G91" s="47" t="s">
        <v>552</v>
      </c>
      <c r="H91" s="117" t="s">
        <v>1856</v>
      </c>
      <c r="I91" s="94" t="s">
        <v>1856</v>
      </c>
      <c r="J91" s="46">
        <v>3.4817500000000001E-2</v>
      </c>
      <c r="K91" s="45" t="s">
        <v>555</v>
      </c>
      <c r="L91" s="44">
        <v>4.0681000000000001E-6</v>
      </c>
      <c r="M91" s="43" t="s">
        <v>555</v>
      </c>
      <c r="N91" s="42">
        <v>4252</v>
      </c>
      <c r="O91" s="41" t="s">
        <v>552</v>
      </c>
      <c r="P91" s="40">
        <v>0.08</v>
      </c>
      <c r="Q91" s="39" t="s">
        <v>552</v>
      </c>
      <c r="R91" s="33">
        <v>3.32E-2</v>
      </c>
      <c r="S91" s="32" t="s">
        <v>552</v>
      </c>
    </row>
    <row r="92" spans="1:19" ht="13.8" thickBot="1" x14ac:dyDescent="0.3">
      <c r="A92" s="31" t="s">
        <v>1640</v>
      </c>
      <c r="B92" s="27" t="s">
        <v>1639</v>
      </c>
      <c r="C92" s="30">
        <v>54.09</v>
      </c>
      <c r="D92" s="29" t="s">
        <v>552</v>
      </c>
      <c r="E92" s="58">
        <v>3.0089942999999999</v>
      </c>
      <c r="F92" s="58">
        <v>7.3599999999999999E-2</v>
      </c>
      <c r="G92" s="57" t="s">
        <v>552</v>
      </c>
      <c r="H92" s="26">
        <v>0.6149</v>
      </c>
      <c r="I92" s="28" t="s">
        <v>551</v>
      </c>
      <c r="J92" s="56">
        <v>0.10035139999999999</v>
      </c>
      <c r="K92" s="55" t="s">
        <v>555</v>
      </c>
      <c r="L92" s="54">
        <v>1.03E-5</v>
      </c>
      <c r="M92" s="53" t="s">
        <v>555</v>
      </c>
      <c r="N92" s="52">
        <v>39.6</v>
      </c>
      <c r="O92" s="51" t="s">
        <v>552</v>
      </c>
      <c r="P92" s="50">
        <v>735</v>
      </c>
      <c r="Q92" s="49" t="s">
        <v>552</v>
      </c>
      <c r="R92" s="26">
        <v>1.6400000000000001E-2</v>
      </c>
      <c r="S92" s="25" t="s">
        <v>552</v>
      </c>
    </row>
    <row r="93" spans="1:19" x14ac:dyDescent="0.25">
      <c r="A93" s="38" t="s">
        <v>1638</v>
      </c>
      <c r="B93" s="34" t="s">
        <v>1637</v>
      </c>
      <c r="C93" s="37">
        <v>74.12</v>
      </c>
      <c r="D93" s="36" t="s">
        <v>552</v>
      </c>
      <c r="E93" s="48">
        <v>3.6019999999999997E-4</v>
      </c>
      <c r="F93" s="48">
        <v>8.8100000000000004E-6</v>
      </c>
      <c r="G93" s="47" t="s">
        <v>552</v>
      </c>
      <c r="H93" s="33">
        <v>0.8095</v>
      </c>
      <c r="I93" s="35" t="s">
        <v>551</v>
      </c>
      <c r="J93" s="46">
        <v>9.0042399999999995E-2</v>
      </c>
      <c r="K93" s="45" t="s">
        <v>555</v>
      </c>
      <c r="L93" s="44">
        <v>1.01E-5</v>
      </c>
      <c r="M93" s="43" t="s">
        <v>555</v>
      </c>
      <c r="N93" s="42">
        <v>3.4710000000000001</v>
      </c>
      <c r="O93" s="41" t="s">
        <v>552</v>
      </c>
      <c r="P93" s="40">
        <v>63200</v>
      </c>
      <c r="Q93" s="39" t="s">
        <v>552</v>
      </c>
      <c r="R93" s="33">
        <v>2.31E-3</v>
      </c>
      <c r="S93" s="32" t="s">
        <v>552</v>
      </c>
    </row>
    <row r="94" spans="1:19" x14ac:dyDescent="0.25">
      <c r="A94" s="38" t="s">
        <v>1636</v>
      </c>
      <c r="B94" s="34" t="s">
        <v>300</v>
      </c>
      <c r="C94" s="37">
        <v>312.37</v>
      </c>
      <c r="D94" s="36" t="s">
        <v>552</v>
      </c>
      <c r="E94" s="48">
        <v>5.1499999999999998E-5</v>
      </c>
      <c r="F94" s="48">
        <v>1.26E-6</v>
      </c>
      <c r="G94" s="47" t="s">
        <v>552</v>
      </c>
      <c r="H94" s="33">
        <v>1.119</v>
      </c>
      <c r="I94" s="35" t="s">
        <v>551</v>
      </c>
      <c r="J94" s="46">
        <v>2.08319E-2</v>
      </c>
      <c r="K94" s="45" t="s">
        <v>555</v>
      </c>
      <c r="L94" s="44">
        <v>5.1733000000000001E-6</v>
      </c>
      <c r="M94" s="43" t="s">
        <v>555</v>
      </c>
      <c r="N94" s="42">
        <v>7155</v>
      </c>
      <c r="O94" s="41" t="s">
        <v>552</v>
      </c>
      <c r="P94" s="40">
        <v>2.69</v>
      </c>
      <c r="Q94" s="39" t="s">
        <v>552</v>
      </c>
      <c r="R94" s="33">
        <v>3.85E-2</v>
      </c>
      <c r="S94" s="32" t="s">
        <v>552</v>
      </c>
    </row>
    <row r="95" spans="1:19" ht="13.8" thickBot="1" x14ac:dyDescent="0.3">
      <c r="A95" s="31" t="s">
        <v>1635</v>
      </c>
      <c r="B95" s="27" t="s">
        <v>1634</v>
      </c>
      <c r="C95" s="30">
        <v>74.12</v>
      </c>
      <c r="D95" s="29" t="s">
        <v>552</v>
      </c>
      <c r="E95" s="58">
        <v>3.704E-4</v>
      </c>
      <c r="F95" s="58">
        <v>9.0599999999999997E-6</v>
      </c>
      <c r="G95" s="57" t="s">
        <v>552</v>
      </c>
      <c r="H95" s="26">
        <v>0.80630000000000002</v>
      </c>
      <c r="I95" s="28" t="s">
        <v>551</v>
      </c>
      <c r="J95" s="56">
        <v>8.9888499999999996E-2</v>
      </c>
      <c r="K95" s="55" t="s">
        <v>555</v>
      </c>
      <c r="L95" s="54">
        <v>1.01E-5</v>
      </c>
      <c r="M95" s="53" t="s">
        <v>555</v>
      </c>
      <c r="N95" s="52">
        <v>2.919</v>
      </c>
      <c r="O95" s="51" t="s">
        <v>552</v>
      </c>
      <c r="P95" s="50">
        <v>181000</v>
      </c>
      <c r="Q95" s="49" t="s">
        <v>552</v>
      </c>
      <c r="R95" s="26">
        <v>1.5299999999999999E-3</v>
      </c>
      <c r="S95" s="25" t="s">
        <v>552</v>
      </c>
    </row>
    <row r="96" spans="1:19" x14ac:dyDescent="0.25">
      <c r="A96" s="38" t="s">
        <v>1633</v>
      </c>
      <c r="B96" s="34" t="s">
        <v>1632</v>
      </c>
      <c r="C96" s="37">
        <v>217.37</v>
      </c>
      <c r="D96" s="36" t="s">
        <v>552</v>
      </c>
      <c r="E96" s="48">
        <v>3.4545999999999999E-3</v>
      </c>
      <c r="F96" s="48">
        <v>8.4499999999999994E-5</v>
      </c>
      <c r="G96" s="47" t="s">
        <v>552</v>
      </c>
      <c r="H96" s="33">
        <v>0.94020000000000004</v>
      </c>
      <c r="I96" s="35" t="s">
        <v>551</v>
      </c>
      <c r="J96" s="46">
        <v>2.32312E-2</v>
      </c>
      <c r="K96" s="45" t="s">
        <v>555</v>
      </c>
      <c r="L96" s="44">
        <v>5.7926999999999996E-6</v>
      </c>
      <c r="M96" s="43" t="s">
        <v>555</v>
      </c>
      <c r="N96" s="42">
        <v>385.7</v>
      </c>
      <c r="O96" s="41" t="s">
        <v>552</v>
      </c>
      <c r="P96" s="40">
        <v>45</v>
      </c>
      <c r="Q96" s="39" t="s">
        <v>552</v>
      </c>
      <c r="R96" s="33">
        <v>5.4100000000000002E-2</v>
      </c>
      <c r="S96" s="32" t="s">
        <v>552</v>
      </c>
    </row>
    <row r="97" spans="1:19" x14ac:dyDescent="0.25">
      <c r="A97" s="38" t="s">
        <v>1631</v>
      </c>
      <c r="B97" s="34" t="s">
        <v>1630</v>
      </c>
      <c r="C97" s="37">
        <v>180.25</v>
      </c>
      <c r="D97" s="36" t="s">
        <v>552</v>
      </c>
      <c r="E97" s="48">
        <v>4.7800000000000003E-5</v>
      </c>
      <c r="F97" s="48">
        <v>1.17E-6</v>
      </c>
      <c r="G97" s="47" t="s">
        <v>552</v>
      </c>
      <c r="H97" s="117" t="s">
        <v>1856</v>
      </c>
      <c r="I97" s="94" t="s">
        <v>1856</v>
      </c>
      <c r="J97" s="46">
        <v>5.9543800000000001E-2</v>
      </c>
      <c r="K97" s="45" t="s">
        <v>555</v>
      </c>
      <c r="L97" s="44">
        <v>6.9572000000000001E-6</v>
      </c>
      <c r="M97" s="43" t="s">
        <v>555</v>
      </c>
      <c r="N97" s="42">
        <v>840.7</v>
      </c>
      <c r="O97" s="41" t="s">
        <v>552</v>
      </c>
      <c r="P97" s="40">
        <v>742.97</v>
      </c>
      <c r="Q97" s="39" t="s">
        <v>552</v>
      </c>
      <c r="R97" s="33">
        <v>3.2500000000000001E-2</v>
      </c>
      <c r="S97" s="32" t="s">
        <v>552</v>
      </c>
    </row>
    <row r="98" spans="1:19" ht="13.8" thickBot="1" x14ac:dyDescent="0.3">
      <c r="A98" s="31" t="s">
        <v>1629</v>
      </c>
      <c r="B98" s="27" t="s">
        <v>440</v>
      </c>
      <c r="C98" s="30">
        <v>134.22</v>
      </c>
      <c r="D98" s="29" t="s">
        <v>552</v>
      </c>
      <c r="E98" s="58">
        <v>0.65004090000000003</v>
      </c>
      <c r="F98" s="58">
        <v>1.5900000000000001E-2</v>
      </c>
      <c r="G98" s="57" t="s">
        <v>552</v>
      </c>
      <c r="H98" s="26">
        <v>0.86009999999999998</v>
      </c>
      <c r="I98" s="28" t="s">
        <v>551</v>
      </c>
      <c r="J98" s="56">
        <v>5.2773199999999999E-2</v>
      </c>
      <c r="K98" s="55" t="s">
        <v>555</v>
      </c>
      <c r="L98" s="54">
        <v>7.3335000000000002E-6</v>
      </c>
      <c r="M98" s="53" t="s">
        <v>555</v>
      </c>
      <c r="N98" s="52">
        <v>1482</v>
      </c>
      <c r="O98" s="51" t="s">
        <v>552</v>
      </c>
      <c r="P98" s="50">
        <v>11.8</v>
      </c>
      <c r="Q98" s="49" t="s">
        <v>552</v>
      </c>
      <c r="R98" s="26">
        <v>0.22500000000000001</v>
      </c>
      <c r="S98" s="25" t="s">
        <v>552</v>
      </c>
    </row>
    <row r="99" spans="1:19" x14ac:dyDescent="0.25">
      <c r="A99" s="38" t="s">
        <v>1628</v>
      </c>
      <c r="B99" s="34" t="s">
        <v>1627</v>
      </c>
      <c r="C99" s="37">
        <v>336.39</v>
      </c>
      <c r="D99" s="36" t="s">
        <v>552</v>
      </c>
      <c r="E99" s="48">
        <v>1.2592000000000001E-7</v>
      </c>
      <c r="F99" s="48">
        <v>3.0800000000000001E-9</v>
      </c>
      <c r="G99" s="47" t="s">
        <v>552</v>
      </c>
      <c r="H99" s="33">
        <v>1.1000000000000001</v>
      </c>
      <c r="I99" s="35" t="s">
        <v>1099</v>
      </c>
      <c r="J99" s="46">
        <v>1.98663E-2</v>
      </c>
      <c r="K99" s="45" t="s">
        <v>555</v>
      </c>
      <c r="L99" s="44">
        <v>4.8977999999999999E-6</v>
      </c>
      <c r="M99" s="43" t="s">
        <v>555</v>
      </c>
      <c r="N99" s="42">
        <v>11240</v>
      </c>
      <c r="O99" s="41" t="s">
        <v>552</v>
      </c>
      <c r="P99" s="40">
        <v>8.4709000000000003</v>
      </c>
      <c r="Q99" s="39" t="s">
        <v>552</v>
      </c>
      <c r="R99" s="33">
        <v>1.1599999999999999E-2</v>
      </c>
      <c r="S99" s="32" t="s">
        <v>552</v>
      </c>
    </row>
    <row r="100" spans="1:19" x14ac:dyDescent="0.25">
      <c r="A100" s="38" t="s">
        <v>1626</v>
      </c>
      <c r="B100" s="34" t="s">
        <v>1625</v>
      </c>
      <c r="C100" s="37">
        <v>138</v>
      </c>
      <c r="D100" s="36" t="s">
        <v>552</v>
      </c>
      <c r="E100" s="119" t="s">
        <v>1856</v>
      </c>
      <c r="F100" s="119" t="s">
        <v>1856</v>
      </c>
      <c r="G100" s="96" t="s">
        <v>1856</v>
      </c>
      <c r="H100" s="117" t="s">
        <v>1856</v>
      </c>
      <c r="I100" s="94" t="s">
        <v>1856</v>
      </c>
      <c r="J100" s="46">
        <v>7.1148799999999998E-2</v>
      </c>
      <c r="K100" s="45" t="s">
        <v>555</v>
      </c>
      <c r="L100" s="44">
        <v>8.3132000000000003E-6</v>
      </c>
      <c r="M100" s="43" t="s">
        <v>555</v>
      </c>
      <c r="N100" s="42">
        <v>43.89</v>
      </c>
      <c r="O100" s="41" t="s">
        <v>552</v>
      </c>
      <c r="P100" s="40">
        <v>2000000</v>
      </c>
      <c r="Q100" s="39" t="s">
        <v>552</v>
      </c>
      <c r="R100" s="33">
        <v>4.6000000000000001E-4</v>
      </c>
      <c r="S100" s="32" t="s">
        <v>552</v>
      </c>
    </row>
    <row r="101" spans="1:19" ht="13.8" thickBot="1" x14ac:dyDescent="0.3">
      <c r="A101" s="31" t="s">
        <v>1624</v>
      </c>
      <c r="B101" s="27" t="s">
        <v>75</v>
      </c>
      <c r="C101" s="30">
        <v>112.41</v>
      </c>
      <c r="D101" s="29" t="s">
        <v>552</v>
      </c>
      <c r="E101" s="124" t="s">
        <v>1856</v>
      </c>
      <c r="F101" s="124" t="s">
        <v>1856</v>
      </c>
      <c r="G101" s="101" t="s">
        <v>1856</v>
      </c>
      <c r="H101" s="26">
        <v>8.69</v>
      </c>
      <c r="I101" s="28" t="s">
        <v>551</v>
      </c>
      <c r="J101" s="125" t="s">
        <v>1856</v>
      </c>
      <c r="K101" s="102" t="s">
        <v>1856</v>
      </c>
      <c r="L101" s="126" t="s">
        <v>1856</v>
      </c>
      <c r="M101" s="103" t="s">
        <v>1856</v>
      </c>
      <c r="N101" s="127" t="s">
        <v>1856</v>
      </c>
      <c r="O101" s="104" t="s">
        <v>1856</v>
      </c>
      <c r="P101" s="128" t="s">
        <v>1856</v>
      </c>
      <c r="Q101" s="105" t="s">
        <v>1856</v>
      </c>
      <c r="R101" s="26">
        <v>1E-3</v>
      </c>
      <c r="S101" s="25" t="s">
        <v>548</v>
      </c>
    </row>
    <row r="102" spans="1:19" x14ac:dyDescent="0.25">
      <c r="A102" s="38" t="s">
        <v>1623</v>
      </c>
      <c r="B102" s="34" t="s">
        <v>75</v>
      </c>
      <c r="C102" s="37">
        <v>112.41</v>
      </c>
      <c r="D102" s="36" t="s">
        <v>552</v>
      </c>
      <c r="E102" s="119" t="s">
        <v>1856</v>
      </c>
      <c r="F102" s="119" t="s">
        <v>1856</v>
      </c>
      <c r="G102" s="96" t="s">
        <v>1856</v>
      </c>
      <c r="H102" s="33">
        <v>8.69</v>
      </c>
      <c r="I102" s="35" t="s">
        <v>551</v>
      </c>
      <c r="J102" s="120" t="s">
        <v>1856</v>
      </c>
      <c r="K102" s="97" t="s">
        <v>1856</v>
      </c>
      <c r="L102" s="121" t="s">
        <v>1856</v>
      </c>
      <c r="M102" s="98" t="s">
        <v>1856</v>
      </c>
      <c r="N102" s="122" t="s">
        <v>1856</v>
      </c>
      <c r="O102" s="99" t="s">
        <v>1856</v>
      </c>
      <c r="P102" s="123" t="s">
        <v>1856</v>
      </c>
      <c r="Q102" s="100" t="s">
        <v>1856</v>
      </c>
      <c r="R102" s="33">
        <v>1E-3</v>
      </c>
      <c r="S102" s="32" t="s">
        <v>548</v>
      </c>
    </row>
    <row r="103" spans="1:19" x14ac:dyDescent="0.25">
      <c r="A103" s="38" t="s">
        <v>1622</v>
      </c>
      <c r="B103" s="34" t="s">
        <v>1621</v>
      </c>
      <c r="C103" s="37">
        <v>113.16</v>
      </c>
      <c r="D103" s="36" t="s">
        <v>552</v>
      </c>
      <c r="E103" s="48">
        <v>1.0343E-6</v>
      </c>
      <c r="F103" s="48">
        <v>2.5300000000000002E-8</v>
      </c>
      <c r="G103" s="47" t="s">
        <v>552</v>
      </c>
      <c r="H103" s="33">
        <v>1.02</v>
      </c>
      <c r="I103" s="35" t="s">
        <v>1099</v>
      </c>
      <c r="J103" s="46">
        <v>6.9242200000000004E-2</v>
      </c>
      <c r="K103" s="45" t="s">
        <v>555</v>
      </c>
      <c r="L103" s="44">
        <v>8.9995000000000008E-6</v>
      </c>
      <c r="M103" s="43" t="s">
        <v>555</v>
      </c>
      <c r="N103" s="42">
        <v>24.5</v>
      </c>
      <c r="O103" s="41" t="s">
        <v>552</v>
      </c>
      <c r="P103" s="40">
        <v>772000</v>
      </c>
      <c r="Q103" s="39" t="s">
        <v>552</v>
      </c>
      <c r="R103" s="33">
        <v>1E-3</v>
      </c>
      <c r="S103" s="32" t="s">
        <v>552</v>
      </c>
    </row>
    <row r="104" spans="1:19" ht="13.8" thickBot="1" x14ac:dyDescent="0.3">
      <c r="A104" s="31" t="s">
        <v>1620</v>
      </c>
      <c r="B104" s="27" t="s">
        <v>1619</v>
      </c>
      <c r="C104" s="30">
        <v>349.06</v>
      </c>
      <c r="D104" s="29" t="s">
        <v>552</v>
      </c>
      <c r="E104" s="58">
        <v>2.0114000000000001E-7</v>
      </c>
      <c r="F104" s="58">
        <v>4.9200000000000004E-9</v>
      </c>
      <c r="G104" s="57" t="s">
        <v>552</v>
      </c>
      <c r="H104" s="118" t="s">
        <v>1856</v>
      </c>
      <c r="I104" s="95" t="s">
        <v>1856</v>
      </c>
      <c r="J104" s="56">
        <v>3.8325400000000003E-2</v>
      </c>
      <c r="K104" s="55" t="s">
        <v>555</v>
      </c>
      <c r="L104" s="54">
        <v>4.4780000000000002E-6</v>
      </c>
      <c r="M104" s="53" t="s">
        <v>555</v>
      </c>
      <c r="N104" s="52">
        <v>782.7</v>
      </c>
      <c r="O104" s="51" t="s">
        <v>552</v>
      </c>
      <c r="P104" s="50">
        <v>1.4</v>
      </c>
      <c r="Q104" s="49" t="s">
        <v>552</v>
      </c>
      <c r="R104" s="26">
        <v>5.77E-3</v>
      </c>
      <c r="S104" s="25" t="s">
        <v>552</v>
      </c>
    </row>
    <row r="105" spans="1:19" x14ac:dyDescent="0.25">
      <c r="A105" s="38" t="s">
        <v>1618</v>
      </c>
      <c r="B105" s="34" t="s">
        <v>1617</v>
      </c>
      <c r="C105" s="37">
        <v>300.58999999999997</v>
      </c>
      <c r="D105" s="36" t="s">
        <v>552</v>
      </c>
      <c r="E105" s="48">
        <v>2.8617999999999999E-7</v>
      </c>
      <c r="F105" s="48">
        <v>6.9999999999999998E-9</v>
      </c>
      <c r="G105" s="47" t="s">
        <v>552</v>
      </c>
      <c r="H105" s="33">
        <v>1.74</v>
      </c>
      <c r="I105" s="35" t="s">
        <v>551</v>
      </c>
      <c r="J105" s="46">
        <v>2.6194100000000001E-2</v>
      </c>
      <c r="K105" s="45" t="s">
        <v>555</v>
      </c>
      <c r="L105" s="44">
        <v>6.8994999999999998E-6</v>
      </c>
      <c r="M105" s="43" t="s">
        <v>555</v>
      </c>
      <c r="N105" s="42">
        <v>252.2</v>
      </c>
      <c r="O105" s="41" t="s">
        <v>552</v>
      </c>
      <c r="P105" s="40">
        <v>5.0999999999999996</v>
      </c>
      <c r="Q105" s="39" t="s">
        <v>552</v>
      </c>
      <c r="R105" s="33">
        <v>2.3400000000000001E-3</v>
      </c>
      <c r="S105" s="32" t="s">
        <v>552</v>
      </c>
    </row>
    <row r="106" spans="1:19" x14ac:dyDescent="0.25">
      <c r="A106" s="38" t="s">
        <v>1616</v>
      </c>
      <c r="B106" s="34" t="s">
        <v>1615</v>
      </c>
      <c r="C106" s="37">
        <v>201.23</v>
      </c>
      <c r="D106" s="36" t="s">
        <v>552</v>
      </c>
      <c r="E106" s="48">
        <v>1.3369E-7</v>
      </c>
      <c r="F106" s="48">
        <v>3.2700000000000001E-9</v>
      </c>
      <c r="G106" s="47" t="s">
        <v>552</v>
      </c>
      <c r="H106" s="33">
        <v>1.228</v>
      </c>
      <c r="I106" s="35" t="s">
        <v>551</v>
      </c>
      <c r="J106" s="46">
        <v>2.7424400000000002E-2</v>
      </c>
      <c r="K106" s="45" t="s">
        <v>555</v>
      </c>
      <c r="L106" s="44">
        <v>7.1215999999999997E-6</v>
      </c>
      <c r="M106" s="43" t="s">
        <v>555</v>
      </c>
      <c r="N106" s="42">
        <v>354.8</v>
      </c>
      <c r="O106" s="41" t="s">
        <v>552</v>
      </c>
      <c r="P106" s="40">
        <v>110</v>
      </c>
      <c r="Q106" s="39" t="s">
        <v>552</v>
      </c>
      <c r="R106" s="33">
        <v>4.3099999999999996E-3</v>
      </c>
      <c r="S106" s="32" t="s">
        <v>552</v>
      </c>
    </row>
    <row r="107" spans="1:19" ht="13.8" thickBot="1" x14ac:dyDescent="0.3">
      <c r="A107" s="31" t="s">
        <v>93</v>
      </c>
      <c r="B107" s="27" t="s">
        <v>92</v>
      </c>
      <c r="C107" s="30">
        <v>221.26</v>
      </c>
      <c r="D107" s="29" t="s">
        <v>552</v>
      </c>
      <c r="E107" s="58">
        <v>1.2632999999999999E-7</v>
      </c>
      <c r="F107" s="58">
        <v>3.0899999999999999E-9</v>
      </c>
      <c r="G107" s="57" t="s">
        <v>552</v>
      </c>
      <c r="H107" s="26">
        <v>1.18</v>
      </c>
      <c r="I107" s="28" t="s">
        <v>551</v>
      </c>
      <c r="J107" s="56">
        <v>2.5614899999999999E-2</v>
      </c>
      <c r="K107" s="55" t="s">
        <v>555</v>
      </c>
      <c r="L107" s="54">
        <v>6.5683999999999997E-6</v>
      </c>
      <c r="M107" s="53" t="s">
        <v>555</v>
      </c>
      <c r="N107" s="52">
        <v>95.25</v>
      </c>
      <c r="O107" s="51" t="s">
        <v>552</v>
      </c>
      <c r="P107" s="50">
        <v>320</v>
      </c>
      <c r="Q107" s="49" t="s">
        <v>552</v>
      </c>
      <c r="R107" s="26">
        <v>3.13E-3</v>
      </c>
      <c r="S107" s="25" t="s">
        <v>552</v>
      </c>
    </row>
    <row r="108" spans="1:19" x14ac:dyDescent="0.25">
      <c r="A108" s="38" t="s">
        <v>1614</v>
      </c>
      <c r="B108" s="34" t="s">
        <v>478</v>
      </c>
      <c r="C108" s="37">
        <v>76.13</v>
      </c>
      <c r="D108" s="36" t="s">
        <v>552</v>
      </c>
      <c r="E108" s="48">
        <v>0.58871629999999997</v>
      </c>
      <c r="F108" s="48">
        <v>1.44E-2</v>
      </c>
      <c r="G108" s="47" t="s">
        <v>552</v>
      </c>
      <c r="H108" s="33">
        <v>1.2632000000000001</v>
      </c>
      <c r="I108" s="35" t="s">
        <v>551</v>
      </c>
      <c r="J108" s="46">
        <v>0.1064466</v>
      </c>
      <c r="K108" s="45" t="s">
        <v>555</v>
      </c>
      <c r="L108" s="44">
        <v>1.2999999999999999E-5</v>
      </c>
      <c r="M108" s="43" t="s">
        <v>555</v>
      </c>
      <c r="N108" s="42">
        <v>21.73</v>
      </c>
      <c r="O108" s="41" t="s">
        <v>552</v>
      </c>
      <c r="P108" s="40">
        <v>2160</v>
      </c>
      <c r="Q108" s="39" t="s">
        <v>552</v>
      </c>
      <c r="R108" s="33">
        <v>1.14E-2</v>
      </c>
      <c r="S108" s="32" t="s">
        <v>552</v>
      </c>
    </row>
    <row r="109" spans="1:19" x14ac:dyDescent="0.25">
      <c r="A109" s="38" t="s">
        <v>477</v>
      </c>
      <c r="B109" s="34" t="s">
        <v>476</v>
      </c>
      <c r="C109" s="37">
        <v>153.82</v>
      </c>
      <c r="D109" s="36" t="s">
        <v>552</v>
      </c>
      <c r="E109" s="48">
        <v>1.1283729</v>
      </c>
      <c r="F109" s="48">
        <v>2.76E-2</v>
      </c>
      <c r="G109" s="47" t="s">
        <v>552</v>
      </c>
      <c r="H109" s="33">
        <v>1.5940000000000001</v>
      </c>
      <c r="I109" s="35" t="s">
        <v>551</v>
      </c>
      <c r="J109" s="46">
        <v>5.71435E-2</v>
      </c>
      <c r="K109" s="45" t="s">
        <v>555</v>
      </c>
      <c r="L109" s="44">
        <v>9.7849000000000001E-6</v>
      </c>
      <c r="M109" s="43" t="s">
        <v>555</v>
      </c>
      <c r="N109" s="42">
        <v>43.89</v>
      </c>
      <c r="O109" s="41" t="s">
        <v>552</v>
      </c>
      <c r="P109" s="40">
        <v>793</v>
      </c>
      <c r="Q109" s="39" t="s">
        <v>552</v>
      </c>
      <c r="R109" s="33">
        <v>1.6299999999999999E-2</v>
      </c>
      <c r="S109" s="32" t="s">
        <v>552</v>
      </c>
    </row>
    <row r="110" spans="1:19" ht="13.8" thickBot="1" x14ac:dyDescent="0.3">
      <c r="A110" s="31" t="s">
        <v>1613</v>
      </c>
      <c r="B110" s="27" t="s">
        <v>1612</v>
      </c>
      <c r="C110" s="30">
        <v>380.55</v>
      </c>
      <c r="D110" s="29" t="s">
        <v>552</v>
      </c>
      <c r="E110" s="58">
        <v>2.09E-5</v>
      </c>
      <c r="F110" s="58">
        <v>5.1200000000000003E-7</v>
      </c>
      <c r="G110" s="57" t="s">
        <v>552</v>
      </c>
      <c r="H110" s="26">
        <v>1.056</v>
      </c>
      <c r="I110" s="28" t="s">
        <v>551</v>
      </c>
      <c r="J110" s="56">
        <v>1.8238799999999999E-2</v>
      </c>
      <c r="K110" s="55" t="s">
        <v>555</v>
      </c>
      <c r="L110" s="54">
        <v>4.4383999999999997E-6</v>
      </c>
      <c r="M110" s="53" t="s">
        <v>555</v>
      </c>
      <c r="N110" s="52">
        <v>11960</v>
      </c>
      <c r="O110" s="51" t="s">
        <v>552</v>
      </c>
      <c r="P110" s="50">
        <v>0.3</v>
      </c>
      <c r="Q110" s="49" t="s">
        <v>552</v>
      </c>
      <c r="R110" s="26">
        <v>5.79E-2</v>
      </c>
      <c r="S110" s="25" t="s">
        <v>552</v>
      </c>
    </row>
    <row r="111" spans="1:19" x14ac:dyDescent="0.25">
      <c r="A111" s="38" t="s">
        <v>1611</v>
      </c>
      <c r="B111" s="34" t="s">
        <v>1610</v>
      </c>
      <c r="C111" s="37">
        <v>235.3</v>
      </c>
      <c r="D111" s="36" t="s">
        <v>552</v>
      </c>
      <c r="E111" s="48">
        <v>1.3083E-8</v>
      </c>
      <c r="F111" s="48">
        <v>3.1999999999999998E-10</v>
      </c>
      <c r="G111" s="47" t="s">
        <v>552</v>
      </c>
      <c r="H111" s="117" t="s">
        <v>1856</v>
      </c>
      <c r="I111" s="94" t="s">
        <v>1856</v>
      </c>
      <c r="J111" s="46">
        <v>4.9850800000000001E-2</v>
      </c>
      <c r="K111" s="45" t="s">
        <v>555</v>
      </c>
      <c r="L111" s="44">
        <v>5.8247000000000003E-6</v>
      </c>
      <c r="M111" s="43" t="s">
        <v>555</v>
      </c>
      <c r="N111" s="42">
        <v>169.4</v>
      </c>
      <c r="O111" s="41" t="s">
        <v>552</v>
      </c>
      <c r="P111" s="40">
        <v>147</v>
      </c>
      <c r="Q111" s="39" t="s">
        <v>552</v>
      </c>
      <c r="R111" s="33">
        <v>1.98E-3</v>
      </c>
      <c r="S111" s="32" t="s">
        <v>552</v>
      </c>
    </row>
    <row r="112" spans="1:19" x14ac:dyDescent="0.25">
      <c r="A112" s="38" t="s">
        <v>1609</v>
      </c>
      <c r="B112" s="34" t="s">
        <v>1608</v>
      </c>
      <c r="C112" s="37">
        <v>172.11</v>
      </c>
      <c r="D112" s="36" t="s">
        <v>552</v>
      </c>
      <c r="E112" s="119" t="s">
        <v>1856</v>
      </c>
      <c r="F112" s="119" t="s">
        <v>1856</v>
      </c>
      <c r="G112" s="96" t="s">
        <v>1856</v>
      </c>
      <c r="H112" s="33">
        <v>7.2160000000000002</v>
      </c>
      <c r="I112" s="35" t="s">
        <v>551</v>
      </c>
      <c r="J112" s="120" t="s">
        <v>1856</v>
      </c>
      <c r="K112" s="97" t="s">
        <v>1856</v>
      </c>
      <c r="L112" s="121" t="s">
        <v>1856</v>
      </c>
      <c r="M112" s="98" t="s">
        <v>1856</v>
      </c>
      <c r="N112" s="122" t="s">
        <v>1856</v>
      </c>
      <c r="O112" s="99" t="s">
        <v>1856</v>
      </c>
      <c r="P112" s="40">
        <v>107000</v>
      </c>
      <c r="Q112" s="39" t="s">
        <v>552</v>
      </c>
      <c r="R112" s="33">
        <v>1E-3</v>
      </c>
      <c r="S112" s="32" t="s">
        <v>548</v>
      </c>
    </row>
    <row r="113" spans="1:19" ht="13.8" thickBot="1" x14ac:dyDescent="0.3">
      <c r="A113" s="31" t="s">
        <v>1607</v>
      </c>
      <c r="B113" s="27" t="s">
        <v>1606</v>
      </c>
      <c r="C113" s="30">
        <v>165.4</v>
      </c>
      <c r="D113" s="29" t="s">
        <v>552</v>
      </c>
      <c r="E113" s="58">
        <v>4.4563E-9</v>
      </c>
      <c r="F113" s="58">
        <v>1.09E-10</v>
      </c>
      <c r="G113" s="57" t="s">
        <v>552</v>
      </c>
      <c r="H113" s="26">
        <v>1.9080999999999999</v>
      </c>
      <c r="I113" s="28" t="s">
        <v>551</v>
      </c>
      <c r="J113" s="56">
        <v>5.4399099999999999E-2</v>
      </c>
      <c r="K113" s="55" t="s">
        <v>555</v>
      </c>
      <c r="L113" s="54">
        <v>1.04E-5</v>
      </c>
      <c r="M113" s="53" t="s">
        <v>555</v>
      </c>
      <c r="N113" s="52">
        <v>1</v>
      </c>
      <c r="O113" s="51" t="s">
        <v>552</v>
      </c>
      <c r="P113" s="50">
        <v>793000</v>
      </c>
      <c r="Q113" s="49" t="s">
        <v>552</v>
      </c>
      <c r="R113" s="26">
        <v>8.4099999999999995E-4</v>
      </c>
      <c r="S113" s="25" t="s">
        <v>552</v>
      </c>
    </row>
    <row r="114" spans="1:19" x14ac:dyDescent="0.25">
      <c r="A114" s="38" t="s">
        <v>1605</v>
      </c>
      <c r="B114" s="34" t="s">
        <v>1604</v>
      </c>
      <c r="C114" s="37">
        <v>206.03</v>
      </c>
      <c r="D114" s="36" t="s">
        <v>552</v>
      </c>
      <c r="E114" s="48">
        <v>1.5822E-9</v>
      </c>
      <c r="F114" s="48">
        <v>3.8699999999999999E-11</v>
      </c>
      <c r="G114" s="47" t="s">
        <v>552</v>
      </c>
      <c r="H114" s="117" t="s">
        <v>1856</v>
      </c>
      <c r="I114" s="94" t="s">
        <v>1856</v>
      </c>
      <c r="J114" s="46">
        <v>5.4467000000000002E-2</v>
      </c>
      <c r="K114" s="45" t="s">
        <v>555</v>
      </c>
      <c r="L114" s="44">
        <v>6.3640000000000004E-6</v>
      </c>
      <c r="M114" s="43" t="s">
        <v>555</v>
      </c>
      <c r="N114" s="42">
        <v>21.37</v>
      </c>
      <c r="O114" s="41" t="s">
        <v>552</v>
      </c>
      <c r="P114" s="40">
        <v>700</v>
      </c>
      <c r="Q114" s="39" t="s">
        <v>552</v>
      </c>
      <c r="R114" s="33">
        <v>2.0100000000000001E-3</v>
      </c>
      <c r="S114" s="32" t="s">
        <v>552</v>
      </c>
    </row>
    <row r="115" spans="1:19" x14ac:dyDescent="0.25">
      <c r="A115" s="38" t="s">
        <v>1603</v>
      </c>
      <c r="B115" s="34" t="s">
        <v>1602</v>
      </c>
      <c r="C115" s="37">
        <v>245.88</v>
      </c>
      <c r="D115" s="36" t="s">
        <v>552</v>
      </c>
      <c r="E115" s="48">
        <v>1.3369E-8</v>
      </c>
      <c r="F115" s="48">
        <v>3.2700000000000001E-10</v>
      </c>
      <c r="G115" s="47" t="s">
        <v>552</v>
      </c>
      <c r="H115" s="117" t="s">
        <v>1856</v>
      </c>
      <c r="I115" s="94" t="s">
        <v>1856</v>
      </c>
      <c r="J115" s="46">
        <v>4.8410300000000003E-2</v>
      </c>
      <c r="K115" s="45" t="s">
        <v>555</v>
      </c>
      <c r="L115" s="44">
        <v>5.6563999999999997E-6</v>
      </c>
      <c r="M115" s="43" t="s">
        <v>555</v>
      </c>
      <c r="N115" s="42">
        <v>308.10000000000002</v>
      </c>
      <c r="O115" s="41" t="s">
        <v>552</v>
      </c>
      <c r="P115" s="40">
        <v>250</v>
      </c>
      <c r="Q115" s="39" t="s">
        <v>552</v>
      </c>
      <c r="R115" s="33">
        <v>1.9400000000000001E-3</v>
      </c>
      <c r="S115" s="32" t="s">
        <v>552</v>
      </c>
    </row>
    <row r="116" spans="1:19" ht="13.8" thickBot="1" x14ac:dyDescent="0.3">
      <c r="A116" s="31" t="s">
        <v>193</v>
      </c>
      <c r="B116" s="27" t="s">
        <v>192</v>
      </c>
      <c r="C116" s="30">
        <v>409.78</v>
      </c>
      <c r="D116" s="29" t="s">
        <v>552</v>
      </c>
      <c r="E116" s="58">
        <v>1.9869000000000002E-3</v>
      </c>
      <c r="F116" s="58">
        <v>4.8600000000000002E-5</v>
      </c>
      <c r="G116" s="57" t="s">
        <v>552</v>
      </c>
      <c r="H116" s="118" t="s">
        <v>1856</v>
      </c>
      <c r="I116" s="95" t="s">
        <v>1856</v>
      </c>
      <c r="J116" s="56">
        <v>3.4439200000000003E-2</v>
      </c>
      <c r="K116" s="55" t="s">
        <v>555</v>
      </c>
      <c r="L116" s="54">
        <v>4.0238999999999997E-6</v>
      </c>
      <c r="M116" s="53" t="s">
        <v>555</v>
      </c>
      <c r="N116" s="52">
        <v>33780</v>
      </c>
      <c r="O116" s="51" t="s">
        <v>552</v>
      </c>
      <c r="P116" s="50">
        <v>5.6000000000000001E-2</v>
      </c>
      <c r="Q116" s="49" t="s">
        <v>552</v>
      </c>
      <c r="R116" s="26">
        <v>0.107</v>
      </c>
      <c r="S116" s="25" t="s">
        <v>552</v>
      </c>
    </row>
    <row r="117" spans="1:19" x14ac:dyDescent="0.25">
      <c r="A117" s="38" t="s">
        <v>1601</v>
      </c>
      <c r="B117" s="34" t="s">
        <v>162</v>
      </c>
      <c r="C117" s="37">
        <v>490.64</v>
      </c>
      <c r="D117" s="36" t="s">
        <v>552</v>
      </c>
      <c r="E117" s="48">
        <v>2.1994999999999999E-6</v>
      </c>
      <c r="F117" s="48">
        <v>5.3799999999999999E-8</v>
      </c>
      <c r="G117" s="47" t="s">
        <v>552</v>
      </c>
      <c r="H117" s="33">
        <v>1.61</v>
      </c>
      <c r="I117" s="35" t="s">
        <v>551</v>
      </c>
      <c r="J117" s="46">
        <v>1.9647000000000001E-2</v>
      </c>
      <c r="K117" s="45" t="s">
        <v>555</v>
      </c>
      <c r="L117" s="44">
        <v>4.9080999999999996E-6</v>
      </c>
      <c r="M117" s="43" t="s">
        <v>555</v>
      </c>
      <c r="N117" s="42">
        <v>17500</v>
      </c>
      <c r="O117" s="41" t="s">
        <v>552</v>
      </c>
      <c r="P117" s="40">
        <v>2.7</v>
      </c>
      <c r="Q117" s="39" t="s">
        <v>552</v>
      </c>
      <c r="R117" s="33">
        <v>1.09E-2</v>
      </c>
      <c r="S117" s="32" t="s">
        <v>552</v>
      </c>
    </row>
    <row r="118" spans="1:19" x14ac:dyDescent="0.25">
      <c r="A118" s="38" t="s">
        <v>1600</v>
      </c>
      <c r="B118" s="34" t="s">
        <v>1599</v>
      </c>
      <c r="C118" s="37">
        <v>359.58</v>
      </c>
      <c r="D118" s="36" t="s">
        <v>552</v>
      </c>
      <c r="E118" s="48">
        <v>1.1815E-6</v>
      </c>
      <c r="F118" s="48">
        <v>2.8900000000000001E-8</v>
      </c>
      <c r="G118" s="47" t="s">
        <v>552</v>
      </c>
      <c r="H118" s="117" t="s">
        <v>1856</v>
      </c>
      <c r="I118" s="94" t="s">
        <v>1856</v>
      </c>
      <c r="J118" s="46">
        <v>3.7574200000000002E-2</v>
      </c>
      <c r="K118" s="45" t="s">
        <v>555</v>
      </c>
      <c r="L118" s="44">
        <v>4.3903000000000001E-6</v>
      </c>
      <c r="M118" s="43" t="s">
        <v>555</v>
      </c>
      <c r="N118" s="42">
        <v>1264</v>
      </c>
      <c r="O118" s="41" t="s">
        <v>552</v>
      </c>
      <c r="P118" s="40">
        <v>124</v>
      </c>
      <c r="Q118" s="39" t="s">
        <v>552</v>
      </c>
      <c r="R118" s="33">
        <v>5.1200000000000004E-3</v>
      </c>
      <c r="S118" s="32" t="s">
        <v>552</v>
      </c>
    </row>
    <row r="119" spans="1:19" ht="13.8" thickBot="1" x14ac:dyDescent="0.3">
      <c r="A119" s="31" t="s">
        <v>1598</v>
      </c>
      <c r="B119" s="27" t="s">
        <v>1597</v>
      </c>
      <c r="C119" s="30">
        <v>414.82</v>
      </c>
      <c r="D119" s="29" t="s">
        <v>552</v>
      </c>
      <c r="E119" s="58">
        <v>7.4409999999999995E-14</v>
      </c>
      <c r="F119" s="58">
        <v>1.82E-15</v>
      </c>
      <c r="G119" s="57" t="s">
        <v>552</v>
      </c>
      <c r="H119" s="118" t="s">
        <v>1856</v>
      </c>
      <c r="I119" s="95" t="s">
        <v>1856</v>
      </c>
      <c r="J119" s="56">
        <v>3.4159700000000001E-2</v>
      </c>
      <c r="K119" s="55" t="s">
        <v>555</v>
      </c>
      <c r="L119" s="54">
        <v>3.9913000000000002E-6</v>
      </c>
      <c r="M119" s="53" t="s">
        <v>555</v>
      </c>
      <c r="N119" s="52">
        <v>71.790000000000006</v>
      </c>
      <c r="O119" s="51" t="s">
        <v>552</v>
      </c>
      <c r="P119" s="50">
        <v>1200</v>
      </c>
      <c r="Q119" s="49" t="s">
        <v>552</v>
      </c>
      <c r="R119" s="26">
        <v>3.3799999999999998E-4</v>
      </c>
      <c r="S119" s="25" t="s">
        <v>552</v>
      </c>
    </row>
    <row r="120" spans="1:19" x14ac:dyDescent="0.25">
      <c r="A120" s="38" t="s">
        <v>23</v>
      </c>
      <c r="B120" s="34" t="s">
        <v>22</v>
      </c>
      <c r="C120" s="37">
        <v>70.91</v>
      </c>
      <c r="D120" s="36" t="s">
        <v>552</v>
      </c>
      <c r="E120" s="48">
        <v>0.4783</v>
      </c>
      <c r="F120" s="48">
        <v>1.17E-2</v>
      </c>
      <c r="G120" s="47" t="s">
        <v>1596</v>
      </c>
      <c r="H120" s="33">
        <v>2.8980000000000001</v>
      </c>
      <c r="I120" s="35" t="s">
        <v>551</v>
      </c>
      <c r="J120" s="120" t="s">
        <v>1856</v>
      </c>
      <c r="K120" s="97" t="s">
        <v>1856</v>
      </c>
      <c r="L120" s="121" t="s">
        <v>1856</v>
      </c>
      <c r="M120" s="98" t="s">
        <v>1856</v>
      </c>
      <c r="N120" s="122" t="s">
        <v>1856</v>
      </c>
      <c r="O120" s="99" t="s">
        <v>1856</v>
      </c>
      <c r="P120" s="40">
        <v>6300</v>
      </c>
      <c r="Q120" s="39" t="s">
        <v>552</v>
      </c>
      <c r="R120" s="33">
        <v>1E-3</v>
      </c>
      <c r="S120" s="32" t="s">
        <v>548</v>
      </c>
    </row>
    <row r="121" spans="1:19" x14ac:dyDescent="0.25">
      <c r="A121" s="38" t="s">
        <v>21</v>
      </c>
      <c r="B121" s="34" t="s">
        <v>20</v>
      </c>
      <c r="C121" s="37">
        <v>67.45</v>
      </c>
      <c r="D121" s="36" t="s">
        <v>552</v>
      </c>
      <c r="E121" s="119" t="s">
        <v>1856</v>
      </c>
      <c r="F121" s="119" t="s">
        <v>1856</v>
      </c>
      <c r="G121" s="96" t="s">
        <v>1856</v>
      </c>
      <c r="H121" s="33">
        <v>2.7570000000000001</v>
      </c>
      <c r="I121" s="35" t="s">
        <v>551</v>
      </c>
      <c r="J121" s="120" t="s">
        <v>1856</v>
      </c>
      <c r="K121" s="97" t="s">
        <v>1856</v>
      </c>
      <c r="L121" s="121" t="s">
        <v>1856</v>
      </c>
      <c r="M121" s="98" t="s">
        <v>1856</v>
      </c>
      <c r="N121" s="122" t="s">
        <v>1856</v>
      </c>
      <c r="O121" s="99" t="s">
        <v>1856</v>
      </c>
      <c r="P121" s="123" t="s">
        <v>1856</v>
      </c>
      <c r="Q121" s="100" t="s">
        <v>1856</v>
      </c>
      <c r="R121" s="33">
        <v>1E-3</v>
      </c>
      <c r="S121" s="32" t="s">
        <v>548</v>
      </c>
    </row>
    <row r="122" spans="1:19" ht="13.8" thickBot="1" x14ac:dyDescent="0.3">
      <c r="A122" s="31" t="s">
        <v>1595</v>
      </c>
      <c r="B122" s="27" t="s">
        <v>18</v>
      </c>
      <c r="C122" s="30">
        <v>90.44</v>
      </c>
      <c r="D122" s="29" t="s">
        <v>552</v>
      </c>
      <c r="E122" s="124" t="s">
        <v>1856</v>
      </c>
      <c r="F122" s="124" t="s">
        <v>1856</v>
      </c>
      <c r="G122" s="101" t="s">
        <v>1856</v>
      </c>
      <c r="H122" s="118" t="s">
        <v>1856</v>
      </c>
      <c r="I122" s="95" t="s">
        <v>1856</v>
      </c>
      <c r="J122" s="125" t="s">
        <v>1856</v>
      </c>
      <c r="K122" s="102" t="s">
        <v>1856</v>
      </c>
      <c r="L122" s="126" t="s">
        <v>1856</v>
      </c>
      <c r="M122" s="103" t="s">
        <v>1856</v>
      </c>
      <c r="N122" s="127" t="s">
        <v>1856</v>
      </c>
      <c r="O122" s="104" t="s">
        <v>1856</v>
      </c>
      <c r="P122" s="50">
        <v>640000</v>
      </c>
      <c r="Q122" s="49" t="s">
        <v>551</v>
      </c>
      <c r="R122" s="26">
        <v>1E-3</v>
      </c>
      <c r="S122" s="25" t="s">
        <v>548</v>
      </c>
    </row>
    <row r="123" spans="1:19" x14ac:dyDescent="0.25">
      <c r="A123" s="38" t="s">
        <v>1594</v>
      </c>
      <c r="B123" s="34" t="s">
        <v>1593</v>
      </c>
      <c r="C123" s="37">
        <v>100.5</v>
      </c>
      <c r="D123" s="36" t="s">
        <v>552</v>
      </c>
      <c r="E123" s="48">
        <v>2.4039248</v>
      </c>
      <c r="F123" s="48">
        <v>5.8799999999999998E-2</v>
      </c>
      <c r="G123" s="47" t="s">
        <v>552</v>
      </c>
      <c r="H123" s="33">
        <v>1.107</v>
      </c>
      <c r="I123" s="35" t="s">
        <v>551</v>
      </c>
      <c r="J123" s="46">
        <v>8.0392500000000006E-2</v>
      </c>
      <c r="K123" s="45" t="s">
        <v>555</v>
      </c>
      <c r="L123" s="44">
        <v>1.01E-5</v>
      </c>
      <c r="M123" s="43" t="s">
        <v>555</v>
      </c>
      <c r="N123" s="42">
        <v>43.89</v>
      </c>
      <c r="O123" s="41" t="s">
        <v>552</v>
      </c>
      <c r="P123" s="40">
        <v>1400</v>
      </c>
      <c r="Q123" s="39" t="s">
        <v>552</v>
      </c>
      <c r="R123" s="33">
        <v>9.8899999999999995E-3</v>
      </c>
      <c r="S123" s="32" t="s">
        <v>552</v>
      </c>
    </row>
    <row r="124" spans="1:19" x14ac:dyDescent="0.25">
      <c r="A124" s="38" t="s">
        <v>1592</v>
      </c>
      <c r="B124" s="34" t="s">
        <v>1591</v>
      </c>
      <c r="C124" s="37">
        <v>88.54</v>
      </c>
      <c r="D124" s="36" t="s">
        <v>552</v>
      </c>
      <c r="E124" s="48">
        <v>2.29</v>
      </c>
      <c r="F124" s="48">
        <v>5.6099999999999997E-2</v>
      </c>
      <c r="G124" s="47" t="s">
        <v>552</v>
      </c>
      <c r="H124" s="33">
        <v>0.95599999999999996</v>
      </c>
      <c r="I124" s="35" t="s">
        <v>551</v>
      </c>
      <c r="J124" s="46">
        <v>8.4146600000000002E-2</v>
      </c>
      <c r="K124" s="45" t="s">
        <v>555</v>
      </c>
      <c r="L124" s="44">
        <v>1.0000000000000001E-5</v>
      </c>
      <c r="M124" s="43" t="s">
        <v>555</v>
      </c>
      <c r="N124" s="42">
        <v>60.7</v>
      </c>
      <c r="O124" s="41" t="s">
        <v>552</v>
      </c>
      <c r="P124" s="40">
        <v>836.92</v>
      </c>
      <c r="Q124" s="39" t="s">
        <v>552</v>
      </c>
      <c r="R124" s="33">
        <v>2.3800000000000002E-2</v>
      </c>
      <c r="S124" s="32" t="s">
        <v>552</v>
      </c>
    </row>
    <row r="125" spans="1:19" ht="13.8" thickBot="1" x14ac:dyDescent="0.3">
      <c r="A125" s="31" t="s">
        <v>1590</v>
      </c>
      <c r="B125" s="27" t="s">
        <v>1589</v>
      </c>
      <c r="C125" s="30">
        <v>178.06</v>
      </c>
      <c r="D125" s="29" t="s">
        <v>552</v>
      </c>
      <c r="E125" s="58">
        <v>5.8870000000000003E-12</v>
      </c>
      <c r="F125" s="58">
        <v>1.4399999999999999E-13</v>
      </c>
      <c r="G125" s="57" t="s">
        <v>552</v>
      </c>
      <c r="H125" s="118" t="s">
        <v>1856</v>
      </c>
      <c r="I125" s="95" t="s">
        <v>1856</v>
      </c>
      <c r="J125" s="56">
        <v>6.0031099999999997E-2</v>
      </c>
      <c r="K125" s="55" t="s">
        <v>555</v>
      </c>
      <c r="L125" s="54">
        <v>7.0141999999999997E-6</v>
      </c>
      <c r="M125" s="53" t="s">
        <v>555</v>
      </c>
      <c r="N125" s="52">
        <v>351.9</v>
      </c>
      <c r="O125" s="51" t="s">
        <v>552</v>
      </c>
      <c r="P125" s="50">
        <v>115.68</v>
      </c>
      <c r="Q125" s="49" t="s">
        <v>552</v>
      </c>
      <c r="R125" s="26">
        <v>1.8E-5</v>
      </c>
      <c r="S125" s="25" t="s">
        <v>552</v>
      </c>
    </row>
    <row r="126" spans="1:19" x14ac:dyDescent="0.25">
      <c r="A126" s="38" t="s">
        <v>1588</v>
      </c>
      <c r="B126" s="34" t="s">
        <v>1587</v>
      </c>
      <c r="C126" s="37">
        <v>141.6</v>
      </c>
      <c r="D126" s="36" t="s">
        <v>552</v>
      </c>
      <c r="E126" s="48">
        <v>8.14E-5</v>
      </c>
      <c r="F126" s="48">
        <v>1.99E-6</v>
      </c>
      <c r="G126" s="47" t="s">
        <v>552</v>
      </c>
      <c r="H126" s="117" t="s">
        <v>1856</v>
      </c>
      <c r="I126" s="94" t="s">
        <v>1856</v>
      </c>
      <c r="J126" s="46">
        <v>6.9937700000000005E-2</v>
      </c>
      <c r="K126" s="45" t="s">
        <v>555</v>
      </c>
      <c r="L126" s="44">
        <v>8.1717E-6</v>
      </c>
      <c r="M126" s="43" t="s">
        <v>555</v>
      </c>
      <c r="N126" s="42">
        <v>184.5</v>
      </c>
      <c r="O126" s="41" t="s">
        <v>552</v>
      </c>
      <c r="P126" s="40">
        <v>1732.4</v>
      </c>
      <c r="Q126" s="39" t="s">
        <v>552</v>
      </c>
      <c r="R126" s="33">
        <v>8.0800000000000004E-3</v>
      </c>
      <c r="S126" s="32" t="s">
        <v>552</v>
      </c>
    </row>
    <row r="127" spans="1:19" x14ac:dyDescent="0.25">
      <c r="A127" s="38" t="s">
        <v>1586</v>
      </c>
      <c r="B127" s="34" t="s">
        <v>1585</v>
      </c>
      <c r="C127" s="37">
        <v>78.5</v>
      </c>
      <c r="D127" s="36" t="s">
        <v>552</v>
      </c>
      <c r="E127" s="48">
        <v>7.3999999999999999E-4</v>
      </c>
      <c r="F127" s="48">
        <v>1.8099999999999999E-5</v>
      </c>
      <c r="G127" s="47" t="s">
        <v>552</v>
      </c>
      <c r="H127" s="33">
        <v>1.19</v>
      </c>
      <c r="I127" s="35" t="s">
        <v>551</v>
      </c>
      <c r="J127" s="46">
        <v>0.1015051</v>
      </c>
      <c r="K127" s="45" t="s">
        <v>555</v>
      </c>
      <c r="L127" s="44">
        <v>1.2300000000000001E-5</v>
      </c>
      <c r="M127" s="43" t="s">
        <v>555</v>
      </c>
      <c r="N127" s="42">
        <v>1</v>
      </c>
      <c r="O127" s="41" t="s">
        <v>552</v>
      </c>
      <c r="P127" s="40">
        <v>266780</v>
      </c>
      <c r="Q127" s="39" t="s">
        <v>552</v>
      </c>
      <c r="R127" s="33">
        <v>6.4999999999999997E-4</v>
      </c>
      <c r="S127" s="32" t="s">
        <v>552</v>
      </c>
    </row>
    <row r="128" spans="1:19" ht="13.8" thickBot="1" x14ac:dyDescent="0.3">
      <c r="A128" s="31" t="s">
        <v>1584</v>
      </c>
      <c r="B128" s="27" t="s">
        <v>262</v>
      </c>
      <c r="C128" s="30">
        <v>94.5</v>
      </c>
      <c r="D128" s="29" t="s">
        <v>552</v>
      </c>
      <c r="E128" s="58">
        <v>3.7857999999999999E-7</v>
      </c>
      <c r="F128" s="58">
        <v>9.2599999999999999E-9</v>
      </c>
      <c r="G128" s="57" t="s">
        <v>552</v>
      </c>
      <c r="H128" s="26">
        <v>1.4043000000000001</v>
      </c>
      <c r="I128" s="28" t="s">
        <v>551</v>
      </c>
      <c r="J128" s="56">
        <v>9.3820600000000004E-2</v>
      </c>
      <c r="K128" s="55" t="s">
        <v>555</v>
      </c>
      <c r="L128" s="54">
        <v>1.2099999999999999E-5</v>
      </c>
      <c r="M128" s="53" t="s">
        <v>555</v>
      </c>
      <c r="N128" s="52">
        <v>1.44</v>
      </c>
      <c r="O128" s="51" t="s">
        <v>552</v>
      </c>
      <c r="P128" s="50">
        <v>858000</v>
      </c>
      <c r="Q128" s="49" t="s">
        <v>552</v>
      </c>
      <c r="R128" s="26">
        <v>6.4700000000000001E-4</v>
      </c>
      <c r="S128" s="25" t="s">
        <v>552</v>
      </c>
    </row>
    <row r="129" spans="1:19" x14ac:dyDescent="0.25">
      <c r="A129" s="38" t="s">
        <v>1583</v>
      </c>
      <c r="B129" s="34" t="s">
        <v>1582</v>
      </c>
      <c r="C129" s="37">
        <v>154.6</v>
      </c>
      <c r="D129" s="36" t="s">
        <v>552</v>
      </c>
      <c r="E129" s="48">
        <v>1.349E-4</v>
      </c>
      <c r="F129" s="48">
        <v>3.3000000000000002E-6</v>
      </c>
      <c r="G129" s="47" t="s">
        <v>552</v>
      </c>
      <c r="H129" s="33">
        <v>1.3240000000000001</v>
      </c>
      <c r="I129" s="35" t="s">
        <v>551</v>
      </c>
      <c r="J129" s="46">
        <v>5.2239099999999997E-2</v>
      </c>
      <c r="K129" s="45" t="s">
        <v>555</v>
      </c>
      <c r="L129" s="44">
        <v>8.7273000000000003E-6</v>
      </c>
      <c r="M129" s="43" t="s">
        <v>555</v>
      </c>
      <c r="N129" s="42">
        <v>98.9</v>
      </c>
      <c r="O129" s="41" t="s">
        <v>552</v>
      </c>
      <c r="P129" s="40">
        <v>1100</v>
      </c>
      <c r="Q129" s="39" t="s">
        <v>558</v>
      </c>
      <c r="R129" s="33">
        <v>4.0600000000000002E-3</v>
      </c>
      <c r="S129" s="32" t="s">
        <v>552</v>
      </c>
    </row>
    <row r="130" spans="1:19" x14ac:dyDescent="0.25">
      <c r="A130" s="38" t="s">
        <v>1581</v>
      </c>
      <c r="B130" s="34" t="s">
        <v>344</v>
      </c>
      <c r="C130" s="37">
        <v>127.57</v>
      </c>
      <c r="D130" s="36" t="s">
        <v>552</v>
      </c>
      <c r="E130" s="48">
        <v>4.74E-5</v>
      </c>
      <c r="F130" s="48">
        <v>1.1599999999999999E-6</v>
      </c>
      <c r="G130" s="47" t="s">
        <v>552</v>
      </c>
      <c r="H130" s="33">
        <v>1.429</v>
      </c>
      <c r="I130" s="35" t="s">
        <v>551</v>
      </c>
      <c r="J130" s="46">
        <v>7.0384699999999994E-2</v>
      </c>
      <c r="K130" s="45" t="s">
        <v>555</v>
      </c>
      <c r="L130" s="44">
        <v>1.03E-5</v>
      </c>
      <c r="M130" s="43" t="s">
        <v>555</v>
      </c>
      <c r="N130" s="42">
        <v>112.7</v>
      </c>
      <c r="O130" s="41" t="s">
        <v>552</v>
      </c>
      <c r="P130" s="40">
        <v>3900</v>
      </c>
      <c r="Q130" s="39" t="s">
        <v>552</v>
      </c>
      <c r="R130" s="33">
        <v>4.96E-3</v>
      </c>
      <c r="S130" s="32" t="s">
        <v>552</v>
      </c>
    </row>
    <row r="131" spans="1:19" ht="13.8" thickBot="1" x14ac:dyDescent="0.3">
      <c r="A131" s="31" t="s">
        <v>1580</v>
      </c>
      <c r="B131" s="27" t="s">
        <v>474</v>
      </c>
      <c r="C131" s="30">
        <v>112.56</v>
      </c>
      <c r="D131" s="29" t="s">
        <v>552</v>
      </c>
      <c r="E131" s="58">
        <v>0.12714639999999999</v>
      </c>
      <c r="F131" s="58">
        <v>3.1099999999999999E-3</v>
      </c>
      <c r="G131" s="57" t="s">
        <v>552</v>
      </c>
      <c r="H131" s="26">
        <v>1.1057999999999999</v>
      </c>
      <c r="I131" s="28" t="s">
        <v>551</v>
      </c>
      <c r="J131" s="56">
        <v>7.2130600000000003E-2</v>
      </c>
      <c r="K131" s="55" t="s">
        <v>555</v>
      </c>
      <c r="L131" s="54">
        <v>9.4764999999999998E-6</v>
      </c>
      <c r="M131" s="53" t="s">
        <v>555</v>
      </c>
      <c r="N131" s="52">
        <v>233.9</v>
      </c>
      <c r="O131" s="51" t="s">
        <v>552</v>
      </c>
      <c r="P131" s="50">
        <v>498</v>
      </c>
      <c r="Q131" s="49" t="s">
        <v>552</v>
      </c>
      <c r="R131" s="26">
        <v>2.8199999999999999E-2</v>
      </c>
      <c r="S131" s="25" t="s">
        <v>552</v>
      </c>
    </row>
    <row r="132" spans="1:19" x14ac:dyDescent="0.25">
      <c r="A132" s="38" t="s">
        <v>191</v>
      </c>
      <c r="B132" s="34" t="s">
        <v>190</v>
      </c>
      <c r="C132" s="37">
        <v>325.19</v>
      </c>
      <c r="D132" s="36" t="s">
        <v>552</v>
      </c>
      <c r="E132" s="48">
        <v>2.9598999999999998E-6</v>
      </c>
      <c r="F132" s="48">
        <v>7.24E-8</v>
      </c>
      <c r="G132" s="47" t="s">
        <v>552</v>
      </c>
      <c r="H132" s="33">
        <v>1.2816000000000001</v>
      </c>
      <c r="I132" s="35" t="s">
        <v>551</v>
      </c>
      <c r="J132" s="46">
        <v>2.17767E-2</v>
      </c>
      <c r="K132" s="45" t="s">
        <v>555</v>
      </c>
      <c r="L132" s="44">
        <v>5.4782000000000003E-6</v>
      </c>
      <c r="M132" s="43" t="s">
        <v>555</v>
      </c>
      <c r="N132" s="42">
        <v>1539</v>
      </c>
      <c r="O132" s="41" t="s">
        <v>552</v>
      </c>
      <c r="P132" s="40">
        <v>13</v>
      </c>
      <c r="Q132" s="39" t="s">
        <v>552</v>
      </c>
      <c r="R132" s="33">
        <v>3.3099999999999997E-2</v>
      </c>
      <c r="S132" s="32" t="s">
        <v>552</v>
      </c>
    </row>
    <row r="133" spans="1:19" x14ac:dyDescent="0.25">
      <c r="A133" s="38" t="s">
        <v>1579</v>
      </c>
      <c r="B133" s="34" t="s">
        <v>1578</v>
      </c>
      <c r="C133" s="37">
        <v>156.57</v>
      </c>
      <c r="D133" s="36" t="s">
        <v>552</v>
      </c>
      <c r="E133" s="48">
        <v>1.5863E-6</v>
      </c>
      <c r="F133" s="48">
        <v>3.8799999999999997E-8</v>
      </c>
      <c r="G133" s="47" t="s">
        <v>552</v>
      </c>
      <c r="H133" s="33">
        <v>1.5409999999999999</v>
      </c>
      <c r="I133" s="35" t="s">
        <v>558</v>
      </c>
      <c r="J133" s="46">
        <v>5.4688500000000001E-2</v>
      </c>
      <c r="K133" s="45" t="s">
        <v>555</v>
      </c>
      <c r="L133" s="44">
        <v>9.4870000000000008E-6</v>
      </c>
      <c r="M133" s="43" t="s">
        <v>555</v>
      </c>
      <c r="N133" s="42">
        <v>26.56</v>
      </c>
      <c r="O133" s="41" t="s">
        <v>552</v>
      </c>
      <c r="P133" s="40">
        <v>72</v>
      </c>
      <c r="Q133" s="39" t="s">
        <v>552</v>
      </c>
      <c r="R133" s="33">
        <v>1.2E-2</v>
      </c>
      <c r="S133" s="32" t="s">
        <v>552</v>
      </c>
    </row>
    <row r="134" spans="1:19" ht="13.8" thickBot="1" x14ac:dyDescent="0.3">
      <c r="A134" s="31" t="s">
        <v>1577</v>
      </c>
      <c r="B134" s="27" t="s">
        <v>1576</v>
      </c>
      <c r="C134" s="30">
        <v>180.56</v>
      </c>
      <c r="D134" s="29" t="s">
        <v>552</v>
      </c>
      <c r="E134" s="58">
        <v>1.4186426999999999</v>
      </c>
      <c r="F134" s="58">
        <v>3.4700000000000002E-2</v>
      </c>
      <c r="G134" s="57" t="s">
        <v>552</v>
      </c>
      <c r="H134" s="26">
        <v>1.3340000000000001</v>
      </c>
      <c r="I134" s="28" t="s">
        <v>551</v>
      </c>
      <c r="J134" s="56">
        <v>3.8499499999999999E-2</v>
      </c>
      <c r="K134" s="55" t="s">
        <v>555</v>
      </c>
      <c r="L134" s="54">
        <v>7.9872000000000004E-6</v>
      </c>
      <c r="M134" s="53" t="s">
        <v>555</v>
      </c>
      <c r="N134" s="52">
        <v>1606</v>
      </c>
      <c r="O134" s="51" t="s">
        <v>552</v>
      </c>
      <c r="P134" s="50">
        <v>11.723000000000001</v>
      </c>
      <c r="Q134" s="49" t="s">
        <v>552</v>
      </c>
      <c r="R134" s="26">
        <v>3.7499999999999999E-2</v>
      </c>
      <c r="S134" s="25" t="s">
        <v>552</v>
      </c>
    </row>
    <row r="135" spans="1:19" x14ac:dyDescent="0.25">
      <c r="A135" s="38" t="s">
        <v>1575</v>
      </c>
      <c r="B135" s="34" t="s">
        <v>1574</v>
      </c>
      <c r="C135" s="37">
        <v>92.57</v>
      </c>
      <c r="D135" s="36" t="s">
        <v>552</v>
      </c>
      <c r="E135" s="48">
        <v>0.68274729999999995</v>
      </c>
      <c r="F135" s="48">
        <v>1.67E-2</v>
      </c>
      <c r="G135" s="47" t="s">
        <v>552</v>
      </c>
      <c r="H135" s="33">
        <v>0.88570000000000004</v>
      </c>
      <c r="I135" s="35" t="s">
        <v>551</v>
      </c>
      <c r="J135" s="46">
        <v>7.8412999999999997E-2</v>
      </c>
      <c r="K135" s="45" t="s">
        <v>555</v>
      </c>
      <c r="L135" s="44">
        <v>9.3273999999999998E-6</v>
      </c>
      <c r="M135" s="43" t="s">
        <v>555</v>
      </c>
      <c r="N135" s="42">
        <v>72.17</v>
      </c>
      <c r="O135" s="41" t="s">
        <v>552</v>
      </c>
      <c r="P135" s="40">
        <v>1100</v>
      </c>
      <c r="Q135" s="39" t="s">
        <v>552</v>
      </c>
      <c r="R135" s="33">
        <v>2.69E-2</v>
      </c>
      <c r="S135" s="32" t="s">
        <v>552</v>
      </c>
    </row>
    <row r="136" spans="1:19" x14ac:dyDescent="0.25">
      <c r="A136" s="38" t="s">
        <v>1573</v>
      </c>
      <c r="B136" s="34" t="s">
        <v>1572</v>
      </c>
      <c r="C136" s="37">
        <v>86.47</v>
      </c>
      <c r="D136" s="36" t="s">
        <v>552</v>
      </c>
      <c r="E136" s="48">
        <v>1.6598527999999999</v>
      </c>
      <c r="F136" s="48">
        <v>4.0599999999999997E-2</v>
      </c>
      <c r="G136" s="47" t="s">
        <v>552</v>
      </c>
      <c r="H136" s="33">
        <v>1.4908999999999999</v>
      </c>
      <c r="I136" s="35" t="s">
        <v>551</v>
      </c>
      <c r="J136" s="46">
        <v>0.10337789999999999</v>
      </c>
      <c r="K136" s="45" t="s">
        <v>555</v>
      </c>
      <c r="L136" s="44">
        <v>1.33E-5</v>
      </c>
      <c r="M136" s="43" t="s">
        <v>555</v>
      </c>
      <c r="N136" s="42">
        <v>31.82</v>
      </c>
      <c r="O136" s="41" t="s">
        <v>552</v>
      </c>
      <c r="P136" s="40">
        <v>2770</v>
      </c>
      <c r="Q136" s="39" t="s">
        <v>552</v>
      </c>
      <c r="R136" s="33">
        <v>2.6800000000000001E-3</v>
      </c>
      <c r="S136" s="32" t="s">
        <v>552</v>
      </c>
    </row>
    <row r="137" spans="1:19" ht="13.8" thickBot="1" x14ac:dyDescent="0.3">
      <c r="A137" s="31" t="s">
        <v>1571</v>
      </c>
      <c r="B137" s="27" t="s">
        <v>1570</v>
      </c>
      <c r="C137" s="30">
        <v>80.510000000000005</v>
      </c>
      <c r="D137" s="29" t="s">
        <v>552</v>
      </c>
      <c r="E137" s="58">
        <v>3.1099999999999997E-5</v>
      </c>
      <c r="F137" s="58">
        <v>7.61E-7</v>
      </c>
      <c r="G137" s="57" t="s">
        <v>552</v>
      </c>
      <c r="H137" s="26">
        <v>1.2019</v>
      </c>
      <c r="I137" s="28" t="s">
        <v>551</v>
      </c>
      <c r="J137" s="56">
        <v>9.9986099999999994E-2</v>
      </c>
      <c r="K137" s="55" t="s">
        <v>555</v>
      </c>
      <c r="L137" s="54">
        <v>1.22E-5</v>
      </c>
      <c r="M137" s="53" t="s">
        <v>555</v>
      </c>
      <c r="N137" s="52">
        <v>1.9039999999999999</v>
      </c>
      <c r="O137" s="51" t="s">
        <v>552</v>
      </c>
      <c r="P137" s="50">
        <v>1000000</v>
      </c>
      <c r="Q137" s="49" t="s">
        <v>552</v>
      </c>
      <c r="R137" s="26">
        <v>5.7899999999999998E-4</v>
      </c>
      <c r="S137" s="25" t="s">
        <v>552</v>
      </c>
    </row>
    <row r="138" spans="1:19" x14ac:dyDescent="0.25">
      <c r="A138" s="38" t="s">
        <v>471</v>
      </c>
      <c r="B138" s="34" t="s">
        <v>470</v>
      </c>
      <c r="C138" s="37">
        <v>119.38</v>
      </c>
      <c r="D138" s="36" t="s">
        <v>552</v>
      </c>
      <c r="E138" s="48">
        <v>0.1500409</v>
      </c>
      <c r="F138" s="48">
        <v>3.6700000000000001E-3</v>
      </c>
      <c r="G138" s="47" t="s">
        <v>552</v>
      </c>
      <c r="H138" s="33">
        <v>1.4787999999999999</v>
      </c>
      <c r="I138" s="35" t="s">
        <v>551</v>
      </c>
      <c r="J138" s="46">
        <v>7.6919699999999994E-2</v>
      </c>
      <c r="K138" s="45" t="s">
        <v>555</v>
      </c>
      <c r="L138" s="44">
        <v>1.0900000000000001E-5</v>
      </c>
      <c r="M138" s="43" t="s">
        <v>555</v>
      </c>
      <c r="N138" s="42">
        <v>31.82</v>
      </c>
      <c r="O138" s="41" t="s">
        <v>552</v>
      </c>
      <c r="P138" s="40">
        <v>7950</v>
      </c>
      <c r="Q138" s="39" t="s">
        <v>552</v>
      </c>
      <c r="R138" s="33">
        <v>6.8300000000000001E-3</v>
      </c>
      <c r="S138" s="32" t="s">
        <v>552</v>
      </c>
    </row>
    <row r="139" spans="1:19" x14ac:dyDescent="0.25">
      <c r="A139" s="38" t="s">
        <v>1569</v>
      </c>
      <c r="B139" s="34" t="s">
        <v>468</v>
      </c>
      <c r="C139" s="37">
        <v>50.49</v>
      </c>
      <c r="D139" s="36" t="s">
        <v>552</v>
      </c>
      <c r="E139" s="48">
        <v>0.36058869999999998</v>
      </c>
      <c r="F139" s="48">
        <v>8.8199999999999997E-3</v>
      </c>
      <c r="G139" s="47" t="s">
        <v>552</v>
      </c>
      <c r="H139" s="33">
        <v>0.91100000000000003</v>
      </c>
      <c r="I139" s="35" t="s">
        <v>551</v>
      </c>
      <c r="J139" s="46">
        <v>0.1239618</v>
      </c>
      <c r="K139" s="45" t="s">
        <v>555</v>
      </c>
      <c r="L139" s="44">
        <v>1.36E-5</v>
      </c>
      <c r="M139" s="43" t="s">
        <v>555</v>
      </c>
      <c r="N139" s="42">
        <v>13.22</v>
      </c>
      <c r="O139" s="41" t="s">
        <v>552</v>
      </c>
      <c r="P139" s="40">
        <v>5320</v>
      </c>
      <c r="Q139" s="39" t="s">
        <v>552</v>
      </c>
      <c r="R139" s="33">
        <v>3.2799999999999999E-3</v>
      </c>
      <c r="S139" s="32" t="s">
        <v>552</v>
      </c>
    </row>
    <row r="140" spans="1:19" ht="13.8" thickBot="1" x14ac:dyDescent="0.3">
      <c r="A140" s="31" t="s">
        <v>1568</v>
      </c>
      <c r="B140" s="27" t="s">
        <v>1567</v>
      </c>
      <c r="C140" s="30">
        <v>80.510000000000005</v>
      </c>
      <c r="D140" s="29" t="s">
        <v>552</v>
      </c>
      <c r="E140" s="58">
        <v>1.24285E-2</v>
      </c>
      <c r="F140" s="58">
        <v>3.0400000000000002E-4</v>
      </c>
      <c r="G140" s="57" t="s">
        <v>552</v>
      </c>
      <c r="H140" s="26">
        <v>1.0629999999999999</v>
      </c>
      <c r="I140" s="28" t="s">
        <v>551</v>
      </c>
      <c r="J140" s="56">
        <v>9.4972799999999996E-2</v>
      </c>
      <c r="K140" s="55" t="s">
        <v>555</v>
      </c>
      <c r="L140" s="54">
        <v>1.13E-5</v>
      </c>
      <c r="M140" s="53" t="s">
        <v>555</v>
      </c>
      <c r="N140" s="52">
        <v>5.3220000000000001</v>
      </c>
      <c r="O140" s="51" t="s">
        <v>552</v>
      </c>
      <c r="P140" s="50">
        <v>192400</v>
      </c>
      <c r="Q140" s="49" t="s">
        <v>552</v>
      </c>
      <c r="R140" s="26">
        <v>9.0499999999999999E-4</v>
      </c>
      <c r="S140" s="25" t="s">
        <v>552</v>
      </c>
    </row>
    <row r="141" spans="1:19" x14ac:dyDescent="0.25">
      <c r="A141" s="38" t="s">
        <v>1566</v>
      </c>
      <c r="B141" s="34" t="s">
        <v>372</v>
      </c>
      <c r="C141" s="37">
        <v>162.62</v>
      </c>
      <c r="D141" s="36" t="s">
        <v>552</v>
      </c>
      <c r="E141" s="48">
        <v>1.30826E-2</v>
      </c>
      <c r="F141" s="48">
        <v>3.2000000000000003E-4</v>
      </c>
      <c r="G141" s="47" t="s">
        <v>552</v>
      </c>
      <c r="H141" s="33">
        <v>1.1376999999999999</v>
      </c>
      <c r="I141" s="35" t="s">
        <v>551</v>
      </c>
      <c r="J141" s="46">
        <v>4.4691399999999999E-2</v>
      </c>
      <c r="K141" s="45" t="s">
        <v>555</v>
      </c>
      <c r="L141" s="44">
        <v>7.7301000000000007E-6</v>
      </c>
      <c r="M141" s="43" t="s">
        <v>555</v>
      </c>
      <c r="N141" s="42">
        <v>2478</v>
      </c>
      <c r="O141" s="41" t="s">
        <v>552</v>
      </c>
      <c r="P141" s="40">
        <v>11.7</v>
      </c>
      <c r="Q141" s="39" t="s">
        <v>552</v>
      </c>
      <c r="R141" s="33">
        <v>7.4899999999999994E-2</v>
      </c>
      <c r="S141" s="32" t="s">
        <v>552</v>
      </c>
    </row>
    <row r="142" spans="1:19" x14ac:dyDescent="0.25">
      <c r="A142" s="38" t="s">
        <v>1565</v>
      </c>
      <c r="B142" s="34" t="s">
        <v>1564</v>
      </c>
      <c r="C142" s="37">
        <v>157.56</v>
      </c>
      <c r="D142" s="36" t="s">
        <v>552</v>
      </c>
      <c r="E142" s="48">
        <v>3.8020000000000003E-4</v>
      </c>
      <c r="F142" s="48">
        <v>9.3000000000000007E-6</v>
      </c>
      <c r="G142" s="47" t="s">
        <v>552</v>
      </c>
      <c r="H142" s="33">
        <v>1.3680000000000001</v>
      </c>
      <c r="I142" s="35" t="s">
        <v>551</v>
      </c>
      <c r="J142" s="46">
        <v>5.1345300000000003E-2</v>
      </c>
      <c r="K142" s="45" t="s">
        <v>555</v>
      </c>
      <c r="L142" s="44">
        <v>8.7994999999999994E-6</v>
      </c>
      <c r="M142" s="43" t="s">
        <v>555</v>
      </c>
      <c r="N142" s="42">
        <v>370.6</v>
      </c>
      <c r="O142" s="41" t="s">
        <v>552</v>
      </c>
      <c r="P142" s="40">
        <v>441</v>
      </c>
      <c r="Q142" s="39" t="s">
        <v>552</v>
      </c>
      <c r="R142" s="33">
        <v>6.3E-3</v>
      </c>
      <c r="S142" s="32" t="s">
        <v>552</v>
      </c>
    </row>
    <row r="143" spans="1:19" ht="13.8" thickBot="1" x14ac:dyDescent="0.3">
      <c r="A143" s="31" t="s">
        <v>1563</v>
      </c>
      <c r="B143" s="27" t="s">
        <v>1562</v>
      </c>
      <c r="C143" s="30">
        <v>157.56</v>
      </c>
      <c r="D143" s="29" t="s">
        <v>552</v>
      </c>
      <c r="E143" s="58">
        <v>1.9990000000000001E-4</v>
      </c>
      <c r="F143" s="58">
        <v>4.8899999999999998E-6</v>
      </c>
      <c r="G143" s="57" t="s">
        <v>552</v>
      </c>
      <c r="H143" s="26">
        <v>1.2979000000000001</v>
      </c>
      <c r="I143" s="28" t="s">
        <v>551</v>
      </c>
      <c r="J143" s="56">
        <v>5.0158700000000001E-2</v>
      </c>
      <c r="K143" s="55" t="s">
        <v>555</v>
      </c>
      <c r="L143" s="54">
        <v>8.5260999999999996E-6</v>
      </c>
      <c r="M143" s="53" t="s">
        <v>555</v>
      </c>
      <c r="N143" s="52">
        <v>363.2</v>
      </c>
      <c r="O143" s="51" t="s">
        <v>552</v>
      </c>
      <c r="P143" s="50">
        <v>225</v>
      </c>
      <c r="Q143" s="49" t="s">
        <v>552</v>
      </c>
      <c r="R143" s="26">
        <v>7.9299999999999995E-3</v>
      </c>
      <c r="S143" s="25" t="s">
        <v>552</v>
      </c>
    </row>
    <row r="144" spans="1:19" x14ac:dyDescent="0.25">
      <c r="A144" s="38" t="s">
        <v>1561</v>
      </c>
      <c r="B144" s="34" t="s">
        <v>370</v>
      </c>
      <c r="C144" s="37">
        <v>128.56</v>
      </c>
      <c r="D144" s="36" t="s">
        <v>552</v>
      </c>
      <c r="E144" s="48">
        <v>4.5790000000000002E-4</v>
      </c>
      <c r="F144" s="48">
        <v>1.1199999999999999E-5</v>
      </c>
      <c r="G144" s="47" t="s">
        <v>552</v>
      </c>
      <c r="H144" s="33">
        <v>1.2634000000000001</v>
      </c>
      <c r="I144" s="35" t="s">
        <v>551</v>
      </c>
      <c r="J144" s="46">
        <v>6.6117499999999996E-2</v>
      </c>
      <c r="K144" s="45" t="s">
        <v>555</v>
      </c>
      <c r="L144" s="44">
        <v>9.4784000000000006E-6</v>
      </c>
      <c r="M144" s="43" t="s">
        <v>555</v>
      </c>
      <c r="N144" s="42">
        <v>306.5</v>
      </c>
      <c r="O144" s="41" t="s">
        <v>552</v>
      </c>
      <c r="P144" s="40">
        <v>11300</v>
      </c>
      <c r="Q144" s="39" t="s">
        <v>552</v>
      </c>
      <c r="R144" s="33">
        <v>7.9900000000000006E-3</v>
      </c>
      <c r="S144" s="32" t="s">
        <v>552</v>
      </c>
    </row>
    <row r="145" spans="1:19" x14ac:dyDescent="0.25">
      <c r="A145" s="38" t="s">
        <v>1560</v>
      </c>
      <c r="B145" s="34" t="s">
        <v>1559</v>
      </c>
      <c r="C145" s="37">
        <v>164.38</v>
      </c>
      <c r="D145" s="36" t="s">
        <v>552</v>
      </c>
      <c r="E145" s="48">
        <v>8.3810300000000004E-2</v>
      </c>
      <c r="F145" s="48">
        <v>2.0500000000000002E-3</v>
      </c>
      <c r="G145" s="47" t="s">
        <v>552</v>
      </c>
      <c r="H145" s="33">
        <v>1.6557999999999999</v>
      </c>
      <c r="I145" s="35" t="s">
        <v>551</v>
      </c>
      <c r="J145" s="46">
        <v>5.1763700000000003E-2</v>
      </c>
      <c r="K145" s="45" t="s">
        <v>555</v>
      </c>
      <c r="L145" s="44">
        <v>9.6198000000000006E-6</v>
      </c>
      <c r="M145" s="43" t="s">
        <v>555</v>
      </c>
      <c r="N145" s="42">
        <v>44.19</v>
      </c>
      <c r="O145" s="41" t="s">
        <v>552</v>
      </c>
      <c r="P145" s="40">
        <v>1620</v>
      </c>
      <c r="Q145" s="39" t="s">
        <v>552</v>
      </c>
      <c r="R145" s="33">
        <v>4.5900000000000003E-3</v>
      </c>
      <c r="S145" s="32" t="s">
        <v>552</v>
      </c>
    </row>
    <row r="146" spans="1:19" ht="13.8" thickBot="1" x14ac:dyDescent="0.3">
      <c r="A146" s="31" t="s">
        <v>1558</v>
      </c>
      <c r="B146" s="27" t="s">
        <v>1557</v>
      </c>
      <c r="C146" s="30">
        <v>265.91000000000003</v>
      </c>
      <c r="D146" s="29" t="s">
        <v>552</v>
      </c>
      <c r="E146" s="58">
        <v>8.1799999999999996E-5</v>
      </c>
      <c r="F146" s="58">
        <v>1.9999999999999999E-6</v>
      </c>
      <c r="G146" s="57" t="s">
        <v>552</v>
      </c>
      <c r="H146" s="26">
        <v>1.7</v>
      </c>
      <c r="I146" s="28" t="s">
        <v>551</v>
      </c>
      <c r="J146" s="56">
        <v>2.7578700000000001E-2</v>
      </c>
      <c r="K146" s="55" t="s">
        <v>555</v>
      </c>
      <c r="L146" s="54">
        <v>7.3231999999999996E-6</v>
      </c>
      <c r="M146" s="53" t="s">
        <v>555</v>
      </c>
      <c r="N146" s="52">
        <v>1041</v>
      </c>
      <c r="O146" s="51" t="s">
        <v>552</v>
      </c>
      <c r="P146" s="50">
        <v>0.81</v>
      </c>
      <c r="Q146" s="49" t="s">
        <v>552</v>
      </c>
      <c r="R146" s="26">
        <v>5.3699999999999998E-3</v>
      </c>
      <c r="S146" s="25" t="s">
        <v>552</v>
      </c>
    </row>
    <row r="147" spans="1:19" x14ac:dyDescent="0.25">
      <c r="A147" s="38" t="s">
        <v>1556</v>
      </c>
      <c r="B147" s="34" t="s">
        <v>508</v>
      </c>
      <c r="C147" s="37">
        <v>126.59</v>
      </c>
      <c r="D147" s="36" t="s">
        <v>552</v>
      </c>
      <c r="E147" s="48">
        <v>0.14595259999999999</v>
      </c>
      <c r="F147" s="48">
        <v>3.5699999999999998E-3</v>
      </c>
      <c r="G147" s="47" t="s">
        <v>552</v>
      </c>
      <c r="H147" s="33">
        <v>1.0825</v>
      </c>
      <c r="I147" s="35" t="s">
        <v>551</v>
      </c>
      <c r="J147" s="46">
        <v>6.29025E-2</v>
      </c>
      <c r="K147" s="45" t="s">
        <v>555</v>
      </c>
      <c r="L147" s="44">
        <v>8.7193999999999999E-6</v>
      </c>
      <c r="M147" s="43" t="s">
        <v>555</v>
      </c>
      <c r="N147" s="42">
        <v>382.9</v>
      </c>
      <c r="O147" s="41" t="s">
        <v>552</v>
      </c>
      <c r="P147" s="40">
        <v>374</v>
      </c>
      <c r="Q147" s="39" t="s">
        <v>552</v>
      </c>
      <c r="R147" s="33">
        <v>5.7200000000000001E-2</v>
      </c>
      <c r="S147" s="32" t="s">
        <v>552</v>
      </c>
    </row>
    <row r="148" spans="1:19" x14ac:dyDescent="0.25">
      <c r="A148" s="38" t="s">
        <v>1555</v>
      </c>
      <c r="B148" s="34" t="s">
        <v>504</v>
      </c>
      <c r="C148" s="37">
        <v>126.59</v>
      </c>
      <c r="D148" s="36" t="s">
        <v>552</v>
      </c>
      <c r="E148" s="48">
        <v>0.1790679</v>
      </c>
      <c r="F148" s="48">
        <v>4.3800000000000002E-3</v>
      </c>
      <c r="G148" s="47" t="s">
        <v>552</v>
      </c>
      <c r="H148" s="33">
        <v>1.0697000000000001</v>
      </c>
      <c r="I148" s="35" t="s">
        <v>551</v>
      </c>
      <c r="J148" s="46">
        <v>6.2571000000000002E-2</v>
      </c>
      <c r="K148" s="45" t="s">
        <v>555</v>
      </c>
      <c r="L148" s="44">
        <v>8.6573999999999995E-6</v>
      </c>
      <c r="M148" s="43" t="s">
        <v>555</v>
      </c>
      <c r="N148" s="42">
        <v>375.3</v>
      </c>
      <c r="O148" s="41" t="s">
        <v>552</v>
      </c>
      <c r="P148" s="40">
        <v>106</v>
      </c>
      <c r="Q148" s="39" t="s">
        <v>552</v>
      </c>
      <c r="R148" s="33">
        <v>4.9799999999999997E-2</v>
      </c>
      <c r="S148" s="32" t="s">
        <v>552</v>
      </c>
    </row>
    <row r="149" spans="1:19" ht="13.8" thickBot="1" x14ac:dyDescent="0.3">
      <c r="A149" s="31" t="s">
        <v>1554</v>
      </c>
      <c r="B149" s="27" t="s">
        <v>1553</v>
      </c>
      <c r="C149" s="30">
        <v>313.7</v>
      </c>
      <c r="D149" s="29" t="s">
        <v>552</v>
      </c>
      <c r="E149" s="58">
        <v>1.5000000000000001E-20</v>
      </c>
      <c r="F149" s="58">
        <v>3.67E-22</v>
      </c>
      <c r="G149" s="57" t="s">
        <v>552</v>
      </c>
      <c r="H149" s="118" t="s">
        <v>1856</v>
      </c>
      <c r="I149" s="95" t="s">
        <v>1856</v>
      </c>
      <c r="J149" s="56">
        <v>4.11539E-2</v>
      </c>
      <c r="K149" s="55" t="s">
        <v>555</v>
      </c>
      <c r="L149" s="54">
        <v>4.8084999999999998E-6</v>
      </c>
      <c r="M149" s="53" t="s">
        <v>555</v>
      </c>
      <c r="N149" s="52">
        <v>10</v>
      </c>
      <c r="O149" s="51" t="s">
        <v>552</v>
      </c>
      <c r="P149" s="50">
        <v>1000000</v>
      </c>
      <c r="Q149" s="49" t="s">
        <v>552</v>
      </c>
      <c r="R149" s="26">
        <v>9.91E-6</v>
      </c>
      <c r="S149" s="25" t="s">
        <v>552</v>
      </c>
    </row>
    <row r="150" spans="1:19" x14ac:dyDescent="0.25">
      <c r="A150" s="38" t="s">
        <v>1552</v>
      </c>
      <c r="B150" s="34" t="s">
        <v>1551</v>
      </c>
      <c r="C150" s="37">
        <v>213.67</v>
      </c>
      <c r="D150" s="36" t="s">
        <v>552</v>
      </c>
      <c r="E150" s="48">
        <v>2.3300000000000001E-5</v>
      </c>
      <c r="F150" s="48">
        <v>5.6899999999999997E-7</v>
      </c>
      <c r="G150" s="47" t="s">
        <v>552</v>
      </c>
      <c r="H150" s="33">
        <v>1.18</v>
      </c>
      <c r="I150" s="35" t="s">
        <v>551</v>
      </c>
      <c r="J150" s="46">
        <v>2.6089000000000001E-2</v>
      </c>
      <c r="K150" s="45" t="s">
        <v>555</v>
      </c>
      <c r="L150" s="44">
        <v>6.7074000000000004E-6</v>
      </c>
      <c r="M150" s="43" t="s">
        <v>555</v>
      </c>
      <c r="N150" s="42">
        <v>350.7</v>
      </c>
      <c r="O150" s="41" t="s">
        <v>552</v>
      </c>
      <c r="P150" s="40">
        <v>89</v>
      </c>
      <c r="Q150" s="39" t="s">
        <v>552</v>
      </c>
      <c r="R150" s="33">
        <v>2.1299999999999999E-2</v>
      </c>
      <c r="S150" s="32" t="s">
        <v>552</v>
      </c>
    </row>
    <row r="151" spans="1:19" x14ac:dyDescent="0.25">
      <c r="A151" s="38" t="s">
        <v>154</v>
      </c>
      <c r="B151" s="34" t="s">
        <v>153</v>
      </c>
      <c r="C151" s="37">
        <v>350.59</v>
      </c>
      <c r="D151" s="36" t="s">
        <v>552</v>
      </c>
      <c r="E151" s="48">
        <v>1.198E-4</v>
      </c>
      <c r="F151" s="48">
        <v>2.9299999999999999E-6</v>
      </c>
      <c r="G151" s="47" t="s">
        <v>552</v>
      </c>
      <c r="H151" s="117" t="s">
        <v>1856</v>
      </c>
      <c r="I151" s="94" t="s">
        <v>1856</v>
      </c>
      <c r="J151" s="46">
        <v>3.8213799999999999E-2</v>
      </c>
      <c r="K151" s="45" t="s">
        <v>555</v>
      </c>
      <c r="L151" s="44">
        <v>4.4649999999999996E-6</v>
      </c>
      <c r="M151" s="43" t="s">
        <v>555</v>
      </c>
      <c r="N151" s="42">
        <v>7283</v>
      </c>
      <c r="O151" s="41" t="s">
        <v>552</v>
      </c>
      <c r="P151" s="40">
        <v>1.1200000000000001</v>
      </c>
      <c r="Q151" s="39" t="s">
        <v>552</v>
      </c>
      <c r="R151" s="33">
        <v>3.3399999999999999E-2</v>
      </c>
      <c r="S151" s="32" t="s">
        <v>552</v>
      </c>
    </row>
    <row r="152" spans="1:19" ht="13.8" thickBot="1" x14ac:dyDescent="0.3">
      <c r="A152" s="31" t="s">
        <v>1550</v>
      </c>
      <c r="B152" s="27" t="s">
        <v>1549</v>
      </c>
      <c r="C152" s="30">
        <v>322.52999999999997</v>
      </c>
      <c r="D152" s="29" t="s">
        <v>552</v>
      </c>
      <c r="E152" s="58">
        <v>1.5330000000000001E-4</v>
      </c>
      <c r="F152" s="58">
        <v>3.7500000000000001E-6</v>
      </c>
      <c r="G152" s="57" t="s">
        <v>552</v>
      </c>
      <c r="H152" s="118" t="s">
        <v>1856</v>
      </c>
      <c r="I152" s="95" t="s">
        <v>1856</v>
      </c>
      <c r="J152" s="56">
        <v>4.0399299999999999E-2</v>
      </c>
      <c r="K152" s="55" t="s">
        <v>555</v>
      </c>
      <c r="L152" s="54">
        <v>4.7203000000000004E-6</v>
      </c>
      <c r="M152" s="53" t="s">
        <v>555</v>
      </c>
      <c r="N152" s="52">
        <v>2193</v>
      </c>
      <c r="O152" s="51" t="s">
        <v>552</v>
      </c>
      <c r="P152" s="50">
        <v>4.76</v>
      </c>
      <c r="Q152" s="49" t="s">
        <v>552</v>
      </c>
      <c r="R152" s="26">
        <v>1.78E-2</v>
      </c>
      <c r="S152" s="25" t="s">
        <v>552</v>
      </c>
    </row>
    <row r="153" spans="1:19" x14ac:dyDescent="0.25">
      <c r="A153" s="38" t="s">
        <v>1548</v>
      </c>
      <c r="B153" s="34" t="s">
        <v>1547</v>
      </c>
      <c r="C153" s="37">
        <v>357.77</v>
      </c>
      <c r="D153" s="36" t="s">
        <v>552</v>
      </c>
      <c r="E153" s="48">
        <v>1.3980000000000001E-14</v>
      </c>
      <c r="F153" s="48">
        <v>3.4199999999999999E-16</v>
      </c>
      <c r="G153" s="47" t="s">
        <v>552</v>
      </c>
      <c r="H153" s="117" t="s">
        <v>1856</v>
      </c>
      <c r="I153" s="94" t="s">
        <v>1856</v>
      </c>
      <c r="J153" s="46">
        <v>3.77008E-2</v>
      </c>
      <c r="K153" s="45" t="s">
        <v>555</v>
      </c>
      <c r="L153" s="44">
        <v>4.4050000000000002E-6</v>
      </c>
      <c r="M153" s="43" t="s">
        <v>555</v>
      </c>
      <c r="N153" s="42">
        <v>322</v>
      </c>
      <c r="O153" s="41" t="s">
        <v>552</v>
      </c>
      <c r="P153" s="40">
        <v>31000</v>
      </c>
      <c r="Q153" s="39" t="s">
        <v>552</v>
      </c>
      <c r="R153" s="33">
        <v>3.28E-4</v>
      </c>
      <c r="S153" s="32" t="s">
        <v>552</v>
      </c>
    </row>
    <row r="154" spans="1:19" x14ac:dyDescent="0.25">
      <c r="A154" s="38" t="s">
        <v>1546</v>
      </c>
      <c r="B154" s="34" t="s">
        <v>1545</v>
      </c>
      <c r="C154" s="37">
        <v>361.24</v>
      </c>
      <c r="D154" s="36" t="s">
        <v>552</v>
      </c>
      <c r="E154" s="48">
        <v>4.9100000000000001E-5</v>
      </c>
      <c r="F154" s="48">
        <v>1.1999999999999999E-6</v>
      </c>
      <c r="G154" s="47" t="s">
        <v>552</v>
      </c>
      <c r="H154" s="117" t="s">
        <v>1856</v>
      </c>
      <c r="I154" s="94" t="s">
        <v>1856</v>
      </c>
      <c r="J154" s="46">
        <v>3.7458999999999999E-2</v>
      </c>
      <c r="K154" s="45" t="s">
        <v>555</v>
      </c>
      <c r="L154" s="44">
        <v>4.3768000000000002E-6</v>
      </c>
      <c r="M154" s="43" t="s">
        <v>555</v>
      </c>
      <c r="N154" s="42">
        <v>12790</v>
      </c>
      <c r="O154" s="41" t="s">
        <v>552</v>
      </c>
      <c r="P154" s="40">
        <v>0.3</v>
      </c>
      <c r="Q154" s="39" t="s">
        <v>552</v>
      </c>
      <c r="R154" s="33">
        <v>0.106</v>
      </c>
      <c r="S154" s="32" t="s">
        <v>552</v>
      </c>
    </row>
    <row r="155" spans="1:19" ht="13.8" thickBot="1" x14ac:dyDescent="0.3">
      <c r="A155" s="31" t="s">
        <v>1544</v>
      </c>
      <c r="B155" s="27" t="s">
        <v>71</v>
      </c>
      <c r="C155" s="30">
        <v>52</v>
      </c>
      <c r="D155" s="29" t="s">
        <v>552</v>
      </c>
      <c r="E155" s="124" t="s">
        <v>1856</v>
      </c>
      <c r="F155" s="124" t="s">
        <v>1856</v>
      </c>
      <c r="G155" s="101" t="s">
        <v>1856</v>
      </c>
      <c r="H155" s="26">
        <v>5.22</v>
      </c>
      <c r="I155" s="28" t="s">
        <v>551</v>
      </c>
      <c r="J155" s="125" t="s">
        <v>1856</v>
      </c>
      <c r="K155" s="102" t="s">
        <v>1856</v>
      </c>
      <c r="L155" s="126" t="s">
        <v>1856</v>
      </c>
      <c r="M155" s="103" t="s">
        <v>1856</v>
      </c>
      <c r="N155" s="127" t="s">
        <v>1856</v>
      </c>
      <c r="O155" s="104" t="s">
        <v>1856</v>
      </c>
      <c r="P155" s="128" t="s">
        <v>1856</v>
      </c>
      <c r="Q155" s="105" t="s">
        <v>1856</v>
      </c>
      <c r="R155" s="26">
        <v>1E-3</v>
      </c>
      <c r="S155" s="25" t="s">
        <v>548</v>
      </c>
    </row>
    <row r="156" spans="1:19" x14ac:dyDescent="0.25">
      <c r="A156" s="38" t="s">
        <v>1543</v>
      </c>
      <c r="B156" s="34" t="s">
        <v>67</v>
      </c>
      <c r="C156" s="37">
        <v>52</v>
      </c>
      <c r="D156" s="36" t="s">
        <v>552</v>
      </c>
      <c r="E156" s="119" t="s">
        <v>1856</v>
      </c>
      <c r="F156" s="119" t="s">
        <v>1856</v>
      </c>
      <c r="G156" s="96" t="s">
        <v>1856</v>
      </c>
      <c r="H156" s="117" t="s">
        <v>1856</v>
      </c>
      <c r="I156" s="94" t="s">
        <v>1856</v>
      </c>
      <c r="J156" s="120" t="s">
        <v>1856</v>
      </c>
      <c r="K156" s="97" t="s">
        <v>1856</v>
      </c>
      <c r="L156" s="121" t="s">
        <v>1856</v>
      </c>
      <c r="M156" s="98" t="s">
        <v>1856</v>
      </c>
      <c r="N156" s="122" t="s">
        <v>1856</v>
      </c>
      <c r="O156" s="99" t="s">
        <v>1856</v>
      </c>
      <c r="P156" s="40">
        <v>1690000</v>
      </c>
      <c r="Q156" s="39" t="s">
        <v>551</v>
      </c>
      <c r="R156" s="33">
        <v>2E-3</v>
      </c>
      <c r="S156" s="32" t="s">
        <v>548</v>
      </c>
    </row>
    <row r="157" spans="1:19" x14ac:dyDescent="0.25">
      <c r="A157" s="38" t="s">
        <v>1542</v>
      </c>
      <c r="B157" s="34" t="s">
        <v>69</v>
      </c>
      <c r="C157" s="37">
        <v>52</v>
      </c>
      <c r="D157" s="36" t="s">
        <v>552</v>
      </c>
      <c r="E157" s="119" t="s">
        <v>1856</v>
      </c>
      <c r="F157" s="119" t="s">
        <v>1856</v>
      </c>
      <c r="G157" s="96" t="s">
        <v>1856</v>
      </c>
      <c r="H157" s="33">
        <v>7.15</v>
      </c>
      <c r="I157" s="35" t="s">
        <v>551</v>
      </c>
      <c r="J157" s="120" t="s">
        <v>1856</v>
      </c>
      <c r="K157" s="97" t="s">
        <v>1856</v>
      </c>
      <c r="L157" s="121" t="s">
        <v>1856</v>
      </c>
      <c r="M157" s="98" t="s">
        <v>1856</v>
      </c>
      <c r="N157" s="122" t="s">
        <v>1856</v>
      </c>
      <c r="O157" s="99" t="s">
        <v>1856</v>
      </c>
      <c r="P157" s="123" t="s">
        <v>1856</v>
      </c>
      <c r="Q157" s="100" t="s">
        <v>1856</v>
      </c>
      <c r="R157" s="33">
        <v>1E-3</v>
      </c>
      <c r="S157" s="32" t="s">
        <v>548</v>
      </c>
    </row>
    <row r="158" spans="1:19" ht="13.8" thickBot="1" x14ac:dyDescent="0.3">
      <c r="A158" s="31" t="s">
        <v>66</v>
      </c>
      <c r="B158" s="27" t="s">
        <v>65</v>
      </c>
      <c r="C158" s="30">
        <v>58.93</v>
      </c>
      <c r="D158" s="29" t="s">
        <v>552</v>
      </c>
      <c r="E158" s="124" t="s">
        <v>1856</v>
      </c>
      <c r="F158" s="124" t="s">
        <v>1856</v>
      </c>
      <c r="G158" s="101" t="s">
        <v>1856</v>
      </c>
      <c r="H158" s="26">
        <v>8.86</v>
      </c>
      <c r="I158" s="28" t="s">
        <v>551</v>
      </c>
      <c r="J158" s="125" t="s">
        <v>1856</v>
      </c>
      <c r="K158" s="102" t="s">
        <v>1856</v>
      </c>
      <c r="L158" s="126" t="s">
        <v>1856</v>
      </c>
      <c r="M158" s="103" t="s">
        <v>1856</v>
      </c>
      <c r="N158" s="127" t="s">
        <v>1856</v>
      </c>
      <c r="O158" s="104" t="s">
        <v>1856</v>
      </c>
      <c r="P158" s="128" t="s">
        <v>1856</v>
      </c>
      <c r="Q158" s="105" t="s">
        <v>1856</v>
      </c>
      <c r="R158" s="26">
        <v>4.0000000000000002E-4</v>
      </c>
      <c r="S158" s="25" t="s">
        <v>548</v>
      </c>
    </row>
    <row r="159" spans="1:19" x14ac:dyDescent="0.25">
      <c r="A159" s="38" t="s">
        <v>1541</v>
      </c>
      <c r="B159" s="34" t="s">
        <v>1540</v>
      </c>
      <c r="C159" s="37">
        <v>78.11</v>
      </c>
      <c r="D159" s="36" t="s">
        <v>552</v>
      </c>
      <c r="E159" s="48">
        <v>0.22690109999999999</v>
      </c>
      <c r="F159" s="48">
        <v>5.5500000000000002E-3</v>
      </c>
      <c r="G159" s="47" t="s">
        <v>552</v>
      </c>
      <c r="H159" s="117" t="s">
        <v>1856</v>
      </c>
      <c r="I159" s="94" t="s">
        <v>1856</v>
      </c>
      <c r="J159" s="46">
        <v>0.1039798</v>
      </c>
      <c r="K159" s="45" t="s">
        <v>555</v>
      </c>
      <c r="L159" s="44">
        <v>1.2099999999999999E-5</v>
      </c>
      <c r="M159" s="43" t="s">
        <v>555</v>
      </c>
      <c r="N159" s="42">
        <v>145.80000000000001</v>
      </c>
      <c r="O159" s="41" t="s">
        <v>552</v>
      </c>
      <c r="P159" s="40">
        <v>1790</v>
      </c>
      <c r="Q159" s="39" t="s">
        <v>552</v>
      </c>
      <c r="R159" s="33">
        <v>1.49E-2</v>
      </c>
      <c r="S159" s="32" t="s">
        <v>552</v>
      </c>
    </row>
    <row r="160" spans="1:19" x14ac:dyDescent="0.25">
      <c r="A160" s="38" t="s">
        <v>64</v>
      </c>
      <c r="B160" s="34" t="s">
        <v>63</v>
      </c>
      <c r="C160" s="37">
        <v>63.55</v>
      </c>
      <c r="D160" s="36" t="s">
        <v>552</v>
      </c>
      <c r="E160" s="119" t="s">
        <v>1856</v>
      </c>
      <c r="F160" s="119" t="s">
        <v>1856</v>
      </c>
      <c r="G160" s="96" t="s">
        <v>1856</v>
      </c>
      <c r="H160" s="33">
        <v>8.9600000000000009</v>
      </c>
      <c r="I160" s="35" t="s">
        <v>551</v>
      </c>
      <c r="J160" s="120" t="s">
        <v>1856</v>
      </c>
      <c r="K160" s="97" t="s">
        <v>1856</v>
      </c>
      <c r="L160" s="121" t="s">
        <v>1856</v>
      </c>
      <c r="M160" s="98" t="s">
        <v>1856</v>
      </c>
      <c r="N160" s="122" t="s">
        <v>1856</v>
      </c>
      <c r="O160" s="99" t="s">
        <v>1856</v>
      </c>
      <c r="P160" s="123" t="s">
        <v>1856</v>
      </c>
      <c r="Q160" s="100" t="s">
        <v>1856</v>
      </c>
      <c r="R160" s="33">
        <v>1E-3</v>
      </c>
      <c r="S160" s="32" t="s">
        <v>548</v>
      </c>
    </row>
    <row r="161" spans="1:19" ht="13.8" thickBot="1" x14ac:dyDescent="0.3">
      <c r="A161" s="31" t="s">
        <v>1539</v>
      </c>
      <c r="B161" s="27" t="s">
        <v>354</v>
      </c>
      <c r="C161" s="30">
        <v>108.14</v>
      </c>
      <c r="D161" s="29" t="s">
        <v>552</v>
      </c>
      <c r="E161" s="58">
        <v>3.4999999999999997E-5</v>
      </c>
      <c r="F161" s="58">
        <v>8.5600000000000004E-7</v>
      </c>
      <c r="G161" s="57" t="s">
        <v>552</v>
      </c>
      <c r="H161" s="26">
        <v>1.0339</v>
      </c>
      <c r="I161" s="28" t="s">
        <v>551</v>
      </c>
      <c r="J161" s="56">
        <v>7.2872099999999995E-2</v>
      </c>
      <c r="K161" s="55" t="s">
        <v>555</v>
      </c>
      <c r="L161" s="54">
        <v>9.3232000000000008E-6</v>
      </c>
      <c r="M161" s="53" t="s">
        <v>555</v>
      </c>
      <c r="N161" s="52">
        <v>300.39999999999998</v>
      </c>
      <c r="O161" s="51" t="s">
        <v>552</v>
      </c>
      <c r="P161" s="50">
        <v>22700</v>
      </c>
      <c r="Q161" s="49" t="s">
        <v>552</v>
      </c>
      <c r="R161" s="26">
        <v>7.77E-3</v>
      </c>
      <c r="S161" s="25" t="s">
        <v>552</v>
      </c>
    </row>
    <row r="162" spans="1:19" x14ac:dyDescent="0.25">
      <c r="A162" s="38" t="s">
        <v>1538</v>
      </c>
      <c r="B162" s="34" t="s">
        <v>366</v>
      </c>
      <c r="C162" s="37">
        <v>108.14</v>
      </c>
      <c r="D162" s="36" t="s">
        <v>552</v>
      </c>
      <c r="E162" s="48">
        <v>4.9100000000000001E-5</v>
      </c>
      <c r="F162" s="48">
        <v>1.1999999999999999E-6</v>
      </c>
      <c r="G162" s="47" t="s">
        <v>552</v>
      </c>
      <c r="H162" s="33">
        <v>1.0327</v>
      </c>
      <c r="I162" s="35" t="s">
        <v>551</v>
      </c>
      <c r="J162" s="46">
        <v>7.2834999999999997E-2</v>
      </c>
      <c r="K162" s="45" t="s">
        <v>555</v>
      </c>
      <c r="L162" s="44">
        <v>9.3168000000000003E-6</v>
      </c>
      <c r="M162" s="43" t="s">
        <v>555</v>
      </c>
      <c r="N162" s="42">
        <v>306.5</v>
      </c>
      <c r="O162" s="41" t="s">
        <v>552</v>
      </c>
      <c r="P162" s="40">
        <v>25900</v>
      </c>
      <c r="Q162" s="39" t="s">
        <v>552</v>
      </c>
      <c r="R162" s="33">
        <v>7.6600000000000001E-3</v>
      </c>
      <c r="S162" s="32" t="s">
        <v>552</v>
      </c>
    </row>
    <row r="163" spans="1:19" x14ac:dyDescent="0.25">
      <c r="A163" s="38" t="s">
        <v>1537</v>
      </c>
      <c r="B163" s="34" t="s">
        <v>340</v>
      </c>
      <c r="C163" s="37">
        <v>108.14</v>
      </c>
      <c r="D163" s="36" t="s">
        <v>552</v>
      </c>
      <c r="E163" s="48">
        <v>4.0899999999999998E-5</v>
      </c>
      <c r="F163" s="48">
        <v>9.9999999999999995E-7</v>
      </c>
      <c r="G163" s="47" t="s">
        <v>552</v>
      </c>
      <c r="H163" s="33">
        <v>1.0185</v>
      </c>
      <c r="I163" s="35" t="s">
        <v>551</v>
      </c>
      <c r="J163" s="46">
        <v>7.2393799999999994E-2</v>
      </c>
      <c r="K163" s="45" t="s">
        <v>555</v>
      </c>
      <c r="L163" s="44">
        <v>9.2397000000000007E-6</v>
      </c>
      <c r="M163" s="43" t="s">
        <v>555</v>
      </c>
      <c r="N163" s="42">
        <v>300.39999999999998</v>
      </c>
      <c r="O163" s="41" t="s">
        <v>552</v>
      </c>
      <c r="P163" s="40">
        <v>21500</v>
      </c>
      <c r="Q163" s="39" t="s">
        <v>552</v>
      </c>
      <c r="R163" s="33">
        <v>7.5399999999999998E-3</v>
      </c>
      <c r="S163" s="32" t="s">
        <v>552</v>
      </c>
    </row>
    <row r="164" spans="1:19" ht="13.8" thickBot="1" x14ac:dyDescent="0.3">
      <c r="A164" s="31" t="s">
        <v>1536</v>
      </c>
      <c r="B164" s="27" t="s">
        <v>346</v>
      </c>
      <c r="C164" s="30">
        <v>142.59</v>
      </c>
      <c r="D164" s="29" t="s">
        <v>552</v>
      </c>
      <c r="E164" s="58">
        <v>1.002E-4</v>
      </c>
      <c r="F164" s="58">
        <v>2.4499999999999998E-6</v>
      </c>
      <c r="G164" s="57" t="s">
        <v>552</v>
      </c>
      <c r="H164" s="118" t="s">
        <v>1856</v>
      </c>
      <c r="I164" s="95" t="s">
        <v>1856</v>
      </c>
      <c r="J164" s="56">
        <v>6.9613599999999998E-2</v>
      </c>
      <c r="K164" s="55" t="s">
        <v>555</v>
      </c>
      <c r="L164" s="54">
        <v>8.1337999999999999E-6</v>
      </c>
      <c r="M164" s="53" t="s">
        <v>555</v>
      </c>
      <c r="N164" s="52">
        <v>491.8</v>
      </c>
      <c r="O164" s="51" t="s">
        <v>552</v>
      </c>
      <c r="P164" s="50">
        <v>3830</v>
      </c>
      <c r="Q164" s="49" t="s">
        <v>552</v>
      </c>
      <c r="R164" s="26">
        <v>2.8500000000000001E-2</v>
      </c>
      <c r="S164" s="25" t="s">
        <v>552</v>
      </c>
    </row>
    <row r="165" spans="1:19" x14ac:dyDescent="0.25">
      <c r="A165" s="38" t="s">
        <v>1535</v>
      </c>
      <c r="B165" s="34" t="s">
        <v>1534</v>
      </c>
      <c r="C165" s="37">
        <v>108.14</v>
      </c>
      <c r="D165" s="36" t="s">
        <v>552</v>
      </c>
      <c r="E165" s="48">
        <v>4.9100000000000001E-5</v>
      </c>
      <c r="F165" s="48">
        <v>1.1999999999999999E-6</v>
      </c>
      <c r="G165" s="47" t="s">
        <v>552</v>
      </c>
      <c r="H165" s="117" t="s">
        <v>1856</v>
      </c>
      <c r="I165" s="94" t="s">
        <v>1856</v>
      </c>
      <c r="J165" s="46">
        <v>8.3707199999999995E-2</v>
      </c>
      <c r="K165" s="45" t="s">
        <v>555</v>
      </c>
      <c r="L165" s="44">
        <v>9.7805000000000006E-6</v>
      </c>
      <c r="M165" s="43" t="s">
        <v>555</v>
      </c>
      <c r="N165" s="42">
        <v>306.5</v>
      </c>
      <c r="O165" s="41" t="s">
        <v>552</v>
      </c>
      <c r="P165" s="40">
        <v>25900</v>
      </c>
      <c r="Q165" s="39" t="s">
        <v>552</v>
      </c>
      <c r="R165" s="33">
        <v>7.6600000000000001E-3</v>
      </c>
      <c r="S165" s="32" t="s">
        <v>552</v>
      </c>
    </row>
    <row r="166" spans="1:19" x14ac:dyDescent="0.25">
      <c r="A166" s="38" t="s">
        <v>1533</v>
      </c>
      <c r="B166" s="34" t="s">
        <v>1532</v>
      </c>
      <c r="C166" s="37">
        <v>70.09</v>
      </c>
      <c r="D166" s="36" t="s">
        <v>552</v>
      </c>
      <c r="E166" s="48">
        <v>7.9310000000000003E-4</v>
      </c>
      <c r="F166" s="48">
        <v>1.9400000000000001E-5</v>
      </c>
      <c r="G166" s="47" t="s">
        <v>552</v>
      </c>
      <c r="H166" s="33">
        <v>0.85160000000000002</v>
      </c>
      <c r="I166" s="35" t="s">
        <v>551</v>
      </c>
      <c r="J166" s="46">
        <v>9.5925499999999997E-2</v>
      </c>
      <c r="K166" s="45" t="s">
        <v>555</v>
      </c>
      <c r="L166" s="44">
        <v>1.08E-5</v>
      </c>
      <c r="M166" s="43" t="s">
        <v>555</v>
      </c>
      <c r="N166" s="42">
        <v>1.7929999999999999</v>
      </c>
      <c r="O166" s="41" t="s">
        <v>552</v>
      </c>
      <c r="P166" s="40">
        <v>150000</v>
      </c>
      <c r="Q166" s="39" t="s">
        <v>552</v>
      </c>
      <c r="R166" s="33">
        <v>1.5900000000000001E-3</v>
      </c>
      <c r="S166" s="32" t="s">
        <v>552</v>
      </c>
    </row>
    <row r="167" spans="1:19" ht="13.8" thickBot="1" x14ac:dyDescent="0.3">
      <c r="A167" s="31" t="s">
        <v>1531</v>
      </c>
      <c r="B167" s="27" t="s">
        <v>448</v>
      </c>
      <c r="C167" s="30">
        <v>120.2</v>
      </c>
      <c r="D167" s="29" t="s">
        <v>552</v>
      </c>
      <c r="E167" s="58">
        <v>0.4701554</v>
      </c>
      <c r="F167" s="58">
        <v>1.15E-2</v>
      </c>
      <c r="G167" s="57" t="s">
        <v>552</v>
      </c>
      <c r="H167" s="26">
        <v>0.86399999999999999</v>
      </c>
      <c r="I167" s="28" t="s">
        <v>551</v>
      </c>
      <c r="J167" s="56">
        <v>6.0304400000000001E-2</v>
      </c>
      <c r="K167" s="55" t="s">
        <v>555</v>
      </c>
      <c r="L167" s="54">
        <v>7.8566000000000003E-6</v>
      </c>
      <c r="M167" s="53" t="s">
        <v>555</v>
      </c>
      <c r="N167" s="52">
        <v>697.8</v>
      </c>
      <c r="O167" s="51" t="s">
        <v>552</v>
      </c>
      <c r="P167" s="50">
        <v>61.3</v>
      </c>
      <c r="Q167" s="49" t="s">
        <v>552</v>
      </c>
      <c r="R167" s="26">
        <v>8.9700000000000002E-2</v>
      </c>
      <c r="S167" s="25" t="s">
        <v>552</v>
      </c>
    </row>
    <row r="168" spans="1:19" x14ac:dyDescent="0.25">
      <c r="A168" s="38" t="s">
        <v>1530</v>
      </c>
      <c r="B168" s="34" t="s">
        <v>1529</v>
      </c>
      <c r="C168" s="37">
        <v>155.16</v>
      </c>
      <c r="D168" s="36" t="s">
        <v>552</v>
      </c>
      <c r="E168" s="48">
        <v>8.6669999999999996E-16</v>
      </c>
      <c r="F168" s="48">
        <v>2.1200000000000001E-17</v>
      </c>
      <c r="G168" s="47" t="s">
        <v>552</v>
      </c>
      <c r="H168" s="117" t="s">
        <v>1856</v>
      </c>
      <c r="I168" s="94" t="s">
        <v>1856</v>
      </c>
      <c r="J168" s="46">
        <v>6.5801200000000004E-2</v>
      </c>
      <c r="K168" s="45" t="s">
        <v>555</v>
      </c>
      <c r="L168" s="44">
        <v>7.6883000000000006E-6</v>
      </c>
      <c r="M168" s="43" t="s">
        <v>555</v>
      </c>
      <c r="N168" s="42">
        <v>762.4</v>
      </c>
      <c r="O168" s="41" t="s">
        <v>552</v>
      </c>
      <c r="P168" s="40">
        <v>204310</v>
      </c>
      <c r="Q168" s="39" t="s">
        <v>552</v>
      </c>
      <c r="R168" s="33">
        <v>1.6700000000000001E-6</v>
      </c>
      <c r="S168" s="32" t="s">
        <v>552</v>
      </c>
    </row>
    <row r="169" spans="1:19" x14ac:dyDescent="0.25">
      <c r="A169" s="38" t="s">
        <v>1528</v>
      </c>
      <c r="B169" s="34" t="s">
        <v>1527</v>
      </c>
      <c r="C169" s="37">
        <v>240.7</v>
      </c>
      <c r="D169" s="36" t="s">
        <v>552</v>
      </c>
      <c r="E169" s="48">
        <v>1.051E-10</v>
      </c>
      <c r="F169" s="48">
        <v>2.5700000000000002E-12</v>
      </c>
      <c r="G169" s="47" t="s">
        <v>552</v>
      </c>
      <c r="H169" s="117" t="s">
        <v>1856</v>
      </c>
      <c r="I169" s="94" t="s">
        <v>1856</v>
      </c>
      <c r="J169" s="46">
        <v>4.9102399999999997E-2</v>
      </c>
      <c r="K169" s="45" t="s">
        <v>555</v>
      </c>
      <c r="L169" s="44">
        <v>5.7371999999999999E-6</v>
      </c>
      <c r="M169" s="43" t="s">
        <v>555</v>
      </c>
      <c r="N169" s="42">
        <v>134.1</v>
      </c>
      <c r="O169" s="41" t="s">
        <v>552</v>
      </c>
      <c r="P169" s="40">
        <v>170</v>
      </c>
      <c r="Q169" s="39" t="s">
        <v>552</v>
      </c>
      <c r="R169" s="33">
        <v>2.0899999999999998E-3</v>
      </c>
      <c r="S169" s="32" t="s">
        <v>552</v>
      </c>
    </row>
    <row r="170" spans="1:19" ht="15" thickBot="1" x14ac:dyDescent="0.35">
      <c r="A170" s="60" t="s">
        <v>1526</v>
      </c>
      <c r="B170" s="27" t="s">
        <v>549</v>
      </c>
      <c r="C170" s="129" t="s">
        <v>1856</v>
      </c>
      <c r="D170" s="106" t="s">
        <v>1856</v>
      </c>
      <c r="E170" s="124" t="s">
        <v>1856</v>
      </c>
      <c r="F170" s="124" t="s">
        <v>1856</v>
      </c>
      <c r="G170" s="101" t="s">
        <v>1856</v>
      </c>
      <c r="H170" s="118" t="s">
        <v>1856</v>
      </c>
      <c r="I170" s="95" t="s">
        <v>1856</v>
      </c>
      <c r="J170" s="125" t="s">
        <v>1856</v>
      </c>
      <c r="K170" s="102" t="s">
        <v>1856</v>
      </c>
      <c r="L170" s="126" t="s">
        <v>1856</v>
      </c>
      <c r="M170" s="103" t="s">
        <v>1856</v>
      </c>
      <c r="N170" s="127" t="s">
        <v>1856</v>
      </c>
      <c r="O170" s="104" t="s">
        <v>1856</v>
      </c>
      <c r="P170" s="128" t="s">
        <v>1856</v>
      </c>
      <c r="Q170" s="105" t="s">
        <v>1856</v>
      </c>
      <c r="R170" s="118" t="s">
        <v>1856</v>
      </c>
      <c r="S170" s="107" t="s">
        <v>1856</v>
      </c>
    </row>
    <row r="171" spans="1:19" x14ac:dyDescent="0.25">
      <c r="A171" s="38" t="s">
        <v>1525</v>
      </c>
      <c r="B171" s="34" t="s">
        <v>1524</v>
      </c>
      <c r="C171" s="37">
        <v>92.11</v>
      </c>
      <c r="D171" s="36" t="s">
        <v>552</v>
      </c>
      <c r="E171" s="119" t="s">
        <v>1856</v>
      </c>
      <c r="F171" s="119" t="s">
        <v>1856</v>
      </c>
      <c r="G171" s="96" t="s">
        <v>1856</v>
      </c>
      <c r="H171" s="117" t="s">
        <v>1856</v>
      </c>
      <c r="I171" s="94" t="s">
        <v>1856</v>
      </c>
      <c r="J171" s="120" t="s">
        <v>1856</v>
      </c>
      <c r="K171" s="97" t="s">
        <v>1856</v>
      </c>
      <c r="L171" s="121" t="s">
        <v>1856</v>
      </c>
      <c r="M171" s="98" t="s">
        <v>1856</v>
      </c>
      <c r="N171" s="122" t="s">
        <v>1856</v>
      </c>
      <c r="O171" s="99" t="s">
        <v>1856</v>
      </c>
      <c r="P171" s="123" t="s">
        <v>1856</v>
      </c>
      <c r="Q171" s="100" t="s">
        <v>1856</v>
      </c>
      <c r="R171" s="33">
        <v>1E-3</v>
      </c>
      <c r="S171" s="32" t="s">
        <v>548</v>
      </c>
    </row>
    <row r="172" spans="1:19" x14ac:dyDescent="0.25">
      <c r="A172" s="38" t="s">
        <v>1523</v>
      </c>
      <c r="B172" s="34" t="s">
        <v>1522</v>
      </c>
      <c r="C172" s="37">
        <v>89.56</v>
      </c>
      <c r="D172" s="36" t="s">
        <v>552</v>
      </c>
      <c r="E172" s="119" t="s">
        <v>1856</v>
      </c>
      <c r="F172" s="119" t="s">
        <v>1856</v>
      </c>
      <c r="G172" s="96" t="s">
        <v>1856</v>
      </c>
      <c r="H172" s="33">
        <v>2.9</v>
      </c>
      <c r="I172" s="35" t="s">
        <v>551</v>
      </c>
      <c r="J172" s="120" t="s">
        <v>1856</v>
      </c>
      <c r="K172" s="97" t="s">
        <v>1856</v>
      </c>
      <c r="L172" s="121" t="s">
        <v>1856</v>
      </c>
      <c r="M172" s="98" t="s">
        <v>1856</v>
      </c>
      <c r="N172" s="122" t="s">
        <v>1856</v>
      </c>
      <c r="O172" s="99" t="s">
        <v>1856</v>
      </c>
      <c r="P172" s="40">
        <v>23</v>
      </c>
      <c r="Q172" s="39" t="s">
        <v>552</v>
      </c>
      <c r="R172" s="33">
        <v>1E-3</v>
      </c>
      <c r="S172" s="32" t="s">
        <v>548</v>
      </c>
    </row>
    <row r="173" spans="1:19" ht="13.8" thickBot="1" x14ac:dyDescent="0.3">
      <c r="A173" s="31" t="s">
        <v>1521</v>
      </c>
      <c r="B173" s="27" t="s">
        <v>14</v>
      </c>
      <c r="C173" s="30">
        <v>27.03</v>
      </c>
      <c r="D173" s="29" t="s">
        <v>552</v>
      </c>
      <c r="E173" s="58">
        <v>5.4374000000000002E-3</v>
      </c>
      <c r="F173" s="58">
        <v>1.3300000000000001E-4</v>
      </c>
      <c r="G173" s="57" t="s">
        <v>552</v>
      </c>
      <c r="H173" s="118" t="s">
        <v>1856</v>
      </c>
      <c r="I173" s="95" t="s">
        <v>1856</v>
      </c>
      <c r="J173" s="56">
        <v>0.2109549</v>
      </c>
      <c r="K173" s="55" t="s">
        <v>555</v>
      </c>
      <c r="L173" s="54">
        <v>2.4600000000000002E-5</v>
      </c>
      <c r="M173" s="53" t="s">
        <v>555</v>
      </c>
      <c r="N173" s="127" t="s">
        <v>1856</v>
      </c>
      <c r="O173" s="104" t="s">
        <v>1856</v>
      </c>
      <c r="P173" s="50">
        <v>1000000</v>
      </c>
      <c r="Q173" s="49" t="s">
        <v>552</v>
      </c>
      <c r="R173" s="26">
        <v>1E-3</v>
      </c>
      <c r="S173" s="25" t="s">
        <v>548</v>
      </c>
    </row>
    <row r="174" spans="1:19" x14ac:dyDescent="0.25">
      <c r="A174" s="38" t="s">
        <v>1520</v>
      </c>
      <c r="B174" s="34" t="s">
        <v>1519</v>
      </c>
      <c r="C174" s="37">
        <v>52.04</v>
      </c>
      <c r="D174" s="36" t="s">
        <v>552</v>
      </c>
      <c r="E174" s="48">
        <v>0.22076860000000001</v>
      </c>
      <c r="F174" s="48">
        <v>5.4000000000000003E-3</v>
      </c>
      <c r="G174" s="47" t="s">
        <v>552</v>
      </c>
      <c r="H174" s="33">
        <v>0.95369999999999999</v>
      </c>
      <c r="I174" s="35" t="s">
        <v>551</v>
      </c>
      <c r="J174" s="46">
        <v>0.1237533</v>
      </c>
      <c r="K174" s="45" t="s">
        <v>555</v>
      </c>
      <c r="L174" s="44">
        <v>1.38E-5</v>
      </c>
      <c r="M174" s="43" t="s">
        <v>555</v>
      </c>
      <c r="N174" s="122" t="s">
        <v>1856</v>
      </c>
      <c r="O174" s="99" t="s">
        <v>1856</v>
      </c>
      <c r="P174" s="40">
        <v>9487</v>
      </c>
      <c r="Q174" s="39" t="s">
        <v>930</v>
      </c>
      <c r="R174" s="33">
        <v>8.8999999999999995E-4</v>
      </c>
      <c r="S174" s="32" t="s">
        <v>548</v>
      </c>
    </row>
    <row r="175" spans="1:19" x14ac:dyDescent="0.25">
      <c r="A175" s="38" t="s">
        <v>1518</v>
      </c>
      <c r="B175" s="34" t="s">
        <v>1517</v>
      </c>
      <c r="C175" s="37">
        <v>105.92</v>
      </c>
      <c r="D175" s="36" t="s">
        <v>552</v>
      </c>
      <c r="E175" s="48">
        <v>1</v>
      </c>
      <c r="F175" s="48">
        <v>2.4500000000000001E-2</v>
      </c>
      <c r="G175" s="47" t="s">
        <v>552</v>
      </c>
      <c r="H175" s="33">
        <v>2.0150000000000001</v>
      </c>
      <c r="I175" s="35" t="s">
        <v>551</v>
      </c>
      <c r="J175" s="46">
        <v>9.8406499999999994E-2</v>
      </c>
      <c r="K175" s="45" t="s">
        <v>555</v>
      </c>
      <c r="L175" s="44">
        <v>1.4100000000000001E-5</v>
      </c>
      <c r="M175" s="43" t="s">
        <v>555</v>
      </c>
      <c r="N175" s="122" t="s">
        <v>1856</v>
      </c>
      <c r="O175" s="99" t="s">
        <v>1856</v>
      </c>
      <c r="P175" s="123" t="s">
        <v>1856</v>
      </c>
      <c r="Q175" s="100" t="s">
        <v>1856</v>
      </c>
      <c r="R175" s="33">
        <v>2.5500000000000002E-4</v>
      </c>
      <c r="S175" s="32" t="s">
        <v>548</v>
      </c>
    </row>
    <row r="176" spans="1:19" ht="13.8" thickBot="1" x14ac:dyDescent="0.3">
      <c r="A176" s="31" t="s">
        <v>1516</v>
      </c>
      <c r="B176" s="27" t="s">
        <v>1515</v>
      </c>
      <c r="C176" s="30">
        <v>61.47</v>
      </c>
      <c r="D176" s="29" t="s">
        <v>552</v>
      </c>
      <c r="E176" s="58">
        <v>7.87186E-2</v>
      </c>
      <c r="F176" s="58">
        <v>1.9411999999999999E-3</v>
      </c>
      <c r="G176" s="57" t="s">
        <v>930</v>
      </c>
      <c r="H176" s="26">
        <v>1.1859999999999999</v>
      </c>
      <c r="I176" s="28" t="s">
        <v>551</v>
      </c>
      <c r="J176" s="56">
        <v>0.1207454</v>
      </c>
      <c r="K176" s="55" t="s">
        <v>555</v>
      </c>
      <c r="L176" s="54">
        <v>1.42E-5</v>
      </c>
      <c r="M176" s="53" t="s">
        <v>555</v>
      </c>
      <c r="N176" s="127" t="s">
        <v>1856</v>
      </c>
      <c r="O176" s="104" t="s">
        <v>1856</v>
      </c>
      <c r="P176" s="50">
        <v>30000</v>
      </c>
      <c r="Q176" s="49" t="s">
        <v>930</v>
      </c>
      <c r="R176" s="26">
        <v>3.9399999999999998E-4</v>
      </c>
      <c r="S176" s="25" t="s">
        <v>548</v>
      </c>
    </row>
    <row r="177" spans="1:19" x14ac:dyDescent="0.25">
      <c r="A177" s="38" t="s">
        <v>1514</v>
      </c>
      <c r="B177" s="34" t="s">
        <v>16</v>
      </c>
      <c r="C177" s="37">
        <v>27.03</v>
      </c>
      <c r="D177" s="36" t="s">
        <v>552</v>
      </c>
      <c r="E177" s="48">
        <v>5.4374000000000002E-3</v>
      </c>
      <c r="F177" s="48">
        <v>1.3300000000000001E-4</v>
      </c>
      <c r="G177" s="47" t="s">
        <v>552</v>
      </c>
      <c r="H177" s="33">
        <v>0.68759999999999999</v>
      </c>
      <c r="I177" s="35" t="s">
        <v>551</v>
      </c>
      <c r="J177" s="46">
        <v>0.1678036</v>
      </c>
      <c r="K177" s="45" t="s">
        <v>555</v>
      </c>
      <c r="L177" s="44">
        <v>1.6799999999999998E-5</v>
      </c>
      <c r="M177" s="43" t="s">
        <v>555</v>
      </c>
      <c r="N177" s="122" t="s">
        <v>1856</v>
      </c>
      <c r="O177" s="99" t="s">
        <v>1856</v>
      </c>
      <c r="P177" s="40">
        <v>1000000</v>
      </c>
      <c r="Q177" s="39" t="s">
        <v>552</v>
      </c>
      <c r="R177" s="33">
        <v>1E-3</v>
      </c>
      <c r="S177" s="32" t="s">
        <v>548</v>
      </c>
    </row>
    <row r="178" spans="1:19" x14ac:dyDescent="0.25">
      <c r="A178" s="38" t="s">
        <v>1513</v>
      </c>
      <c r="B178" s="34" t="s">
        <v>1512</v>
      </c>
      <c r="C178" s="37">
        <v>65.12</v>
      </c>
      <c r="D178" s="36" t="s">
        <v>552</v>
      </c>
      <c r="E178" s="119" t="s">
        <v>1856</v>
      </c>
      <c r="F178" s="119" t="s">
        <v>1856</v>
      </c>
      <c r="G178" s="96" t="s">
        <v>1856</v>
      </c>
      <c r="H178" s="33">
        <v>1.55</v>
      </c>
      <c r="I178" s="35" t="s">
        <v>551</v>
      </c>
      <c r="J178" s="120" t="s">
        <v>1856</v>
      </c>
      <c r="K178" s="97" t="s">
        <v>1856</v>
      </c>
      <c r="L178" s="121" t="s">
        <v>1856</v>
      </c>
      <c r="M178" s="98" t="s">
        <v>1856</v>
      </c>
      <c r="N178" s="122" t="s">
        <v>1856</v>
      </c>
      <c r="O178" s="99" t="s">
        <v>1856</v>
      </c>
      <c r="P178" s="40">
        <v>720000</v>
      </c>
      <c r="Q178" s="39" t="s">
        <v>552</v>
      </c>
      <c r="R178" s="33">
        <v>2E-3</v>
      </c>
      <c r="S178" s="32" t="s">
        <v>548</v>
      </c>
    </row>
    <row r="179" spans="1:19" ht="13.8" thickBot="1" x14ac:dyDescent="0.3">
      <c r="A179" s="31" t="s">
        <v>1511</v>
      </c>
      <c r="B179" s="27" t="s">
        <v>1510</v>
      </c>
      <c r="C179" s="30">
        <v>199</v>
      </c>
      <c r="D179" s="29" t="s">
        <v>552</v>
      </c>
      <c r="E179" s="124" t="s">
        <v>1856</v>
      </c>
      <c r="F179" s="124" t="s">
        <v>1856</v>
      </c>
      <c r="G179" s="101" t="s">
        <v>1856</v>
      </c>
      <c r="H179" s="118" t="s">
        <v>1856</v>
      </c>
      <c r="I179" s="95" t="s">
        <v>1856</v>
      </c>
      <c r="J179" s="125" t="s">
        <v>1856</v>
      </c>
      <c r="K179" s="102" t="s">
        <v>1856</v>
      </c>
      <c r="L179" s="126" t="s">
        <v>1856</v>
      </c>
      <c r="M179" s="103" t="s">
        <v>1856</v>
      </c>
      <c r="N179" s="127" t="s">
        <v>1856</v>
      </c>
      <c r="O179" s="104" t="s">
        <v>1856</v>
      </c>
      <c r="P179" s="128" t="s">
        <v>1856</v>
      </c>
      <c r="Q179" s="105" t="s">
        <v>1856</v>
      </c>
      <c r="R179" s="26">
        <v>2E-3</v>
      </c>
      <c r="S179" s="25" t="s">
        <v>548</v>
      </c>
    </row>
    <row r="180" spans="1:19" x14ac:dyDescent="0.25">
      <c r="A180" s="38" t="s">
        <v>1509</v>
      </c>
      <c r="B180" s="34" t="s">
        <v>1508</v>
      </c>
      <c r="C180" s="37">
        <v>133.88999999999999</v>
      </c>
      <c r="D180" s="36" t="s">
        <v>552</v>
      </c>
      <c r="E180" s="119" t="s">
        <v>1856</v>
      </c>
      <c r="F180" s="119" t="s">
        <v>1856</v>
      </c>
      <c r="G180" s="96" t="s">
        <v>1856</v>
      </c>
      <c r="H180" s="33">
        <v>3.95</v>
      </c>
      <c r="I180" s="35" t="s">
        <v>551</v>
      </c>
      <c r="J180" s="120" t="s">
        <v>1856</v>
      </c>
      <c r="K180" s="97" t="s">
        <v>1856</v>
      </c>
      <c r="L180" s="121" t="s">
        <v>1856</v>
      </c>
      <c r="M180" s="98" t="s">
        <v>1856</v>
      </c>
      <c r="N180" s="122" t="s">
        <v>1856</v>
      </c>
      <c r="O180" s="99" t="s">
        <v>1856</v>
      </c>
      <c r="P180" s="40">
        <v>23</v>
      </c>
      <c r="Q180" s="39" t="s">
        <v>552</v>
      </c>
      <c r="R180" s="33">
        <v>1E-3</v>
      </c>
      <c r="S180" s="32" t="s">
        <v>548</v>
      </c>
    </row>
    <row r="181" spans="1:19" x14ac:dyDescent="0.25">
      <c r="A181" s="38" t="s">
        <v>1507</v>
      </c>
      <c r="B181" s="34" t="s">
        <v>12</v>
      </c>
      <c r="C181" s="37">
        <v>49.01</v>
      </c>
      <c r="D181" s="36" t="s">
        <v>552</v>
      </c>
      <c r="E181" s="119" t="s">
        <v>1856</v>
      </c>
      <c r="F181" s="119" t="s">
        <v>1856</v>
      </c>
      <c r="G181" s="96" t="s">
        <v>1856</v>
      </c>
      <c r="H181" s="33">
        <v>1.6</v>
      </c>
      <c r="I181" s="35" t="s">
        <v>551</v>
      </c>
      <c r="J181" s="120" t="s">
        <v>1856</v>
      </c>
      <c r="K181" s="97" t="s">
        <v>1856</v>
      </c>
      <c r="L181" s="121" t="s">
        <v>1856</v>
      </c>
      <c r="M181" s="98" t="s">
        <v>1856</v>
      </c>
      <c r="N181" s="122" t="s">
        <v>1856</v>
      </c>
      <c r="O181" s="99" t="s">
        <v>1856</v>
      </c>
      <c r="P181" s="40">
        <v>582000</v>
      </c>
      <c r="Q181" s="39" t="s">
        <v>551</v>
      </c>
      <c r="R181" s="33">
        <v>1E-3</v>
      </c>
      <c r="S181" s="32" t="s">
        <v>548</v>
      </c>
    </row>
    <row r="182" spans="1:19" ht="13.8" thickBot="1" x14ac:dyDescent="0.3">
      <c r="A182" s="31" t="s">
        <v>1506</v>
      </c>
      <c r="B182" s="27" t="s">
        <v>1505</v>
      </c>
      <c r="C182" s="30">
        <v>59.09</v>
      </c>
      <c r="D182" s="29" t="s">
        <v>552</v>
      </c>
      <c r="E182" s="124" t="s">
        <v>1856</v>
      </c>
      <c r="F182" s="124" t="s">
        <v>1856</v>
      </c>
      <c r="G182" s="101" t="s">
        <v>1856</v>
      </c>
      <c r="H182" s="118" t="s">
        <v>1856</v>
      </c>
      <c r="I182" s="95" t="s">
        <v>1856</v>
      </c>
      <c r="J182" s="56">
        <v>0.1252404</v>
      </c>
      <c r="K182" s="55" t="s">
        <v>555</v>
      </c>
      <c r="L182" s="54">
        <v>1.4600000000000001E-5</v>
      </c>
      <c r="M182" s="53" t="s">
        <v>555</v>
      </c>
      <c r="N182" s="127" t="s">
        <v>1856</v>
      </c>
      <c r="O182" s="104" t="s">
        <v>1856</v>
      </c>
      <c r="P182" s="128" t="s">
        <v>1856</v>
      </c>
      <c r="Q182" s="105" t="s">
        <v>1856</v>
      </c>
      <c r="R182" s="118" t="s">
        <v>1856</v>
      </c>
      <c r="S182" s="107" t="s">
        <v>1856</v>
      </c>
    </row>
    <row r="183" spans="1:19" x14ac:dyDescent="0.25">
      <c r="A183" s="38" t="s">
        <v>1504</v>
      </c>
      <c r="B183" s="34" t="s">
        <v>1503</v>
      </c>
      <c r="C183" s="37">
        <v>117.43</v>
      </c>
      <c r="D183" s="36" t="s">
        <v>552</v>
      </c>
      <c r="E183" s="119" t="s">
        <v>1856</v>
      </c>
      <c r="F183" s="119" t="s">
        <v>1856</v>
      </c>
      <c r="G183" s="96" t="s">
        <v>1856</v>
      </c>
      <c r="H183" s="33">
        <v>1.8520000000000001</v>
      </c>
      <c r="I183" s="35" t="s">
        <v>551</v>
      </c>
      <c r="J183" s="120" t="s">
        <v>1856</v>
      </c>
      <c r="K183" s="97" t="s">
        <v>1856</v>
      </c>
      <c r="L183" s="121" t="s">
        <v>1856</v>
      </c>
      <c r="M183" s="98" t="s">
        <v>1856</v>
      </c>
      <c r="N183" s="122" t="s">
        <v>1856</v>
      </c>
      <c r="O183" s="99" t="s">
        <v>1856</v>
      </c>
      <c r="P183" s="40">
        <v>17100</v>
      </c>
      <c r="Q183" s="39" t="s">
        <v>552</v>
      </c>
      <c r="R183" s="33">
        <v>5.9999999999999995E-4</v>
      </c>
      <c r="S183" s="32" t="s">
        <v>548</v>
      </c>
    </row>
    <row r="184" spans="1:19" x14ac:dyDescent="0.25">
      <c r="A184" s="38" t="s">
        <v>1502</v>
      </c>
      <c r="B184" s="34" t="s">
        <v>1501</v>
      </c>
      <c r="C184" s="37">
        <v>84.16</v>
      </c>
      <c r="D184" s="36" t="s">
        <v>552</v>
      </c>
      <c r="E184" s="48">
        <v>6.1324611999999998</v>
      </c>
      <c r="F184" s="48">
        <v>0.15</v>
      </c>
      <c r="G184" s="47" t="s">
        <v>552</v>
      </c>
      <c r="H184" s="33">
        <v>0.77390000000000003</v>
      </c>
      <c r="I184" s="35" t="s">
        <v>551</v>
      </c>
      <c r="J184" s="46">
        <v>7.9975199999999996E-2</v>
      </c>
      <c r="K184" s="45" t="s">
        <v>555</v>
      </c>
      <c r="L184" s="44">
        <v>9.1078999999999997E-6</v>
      </c>
      <c r="M184" s="43" t="s">
        <v>555</v>
      </c>
      <c r="N184" s="42">
        <v>145.80000000000001</v>
      </c>
      <c r="O184" s="41" t="s">
        <v>552</v>
      </c>
      <c r="P184" s="40">
        <v>55</v>
      </c>
      <c r="Q184" s="39" t="s">
        <v>552</v>
      </c>
      <c r="R184" s="33">
        <v>0.10199999999999999</v>
      </c>
      <c r="S184" s="32" t="s">
        <v>552</v>
      </c>
    </row>
    <row r="185" spans="1:19" ht="13.8" thickBot="1" x14ac:dyDescent="0.3">
      <c r="A185" s="31" t="s">
        <v>1500</v>
      </c>
      <c r="B185" s="27" t="s">
        <v>1499</v>
      </c>
      <c r="C185" s="30">
        <v>513.09</v>
      </c>
      <c r="D185" s="29" t="s">
        <v>552</v>
      </c>
      <c r="E185" s="58">
        <v>4.3740000000000001E-10</v>
      </c>
      <c r="F185" s="58">
        <v>1.0699999999999999E-11</v>
      </c>
      <c r="G185" s="57" t="s">
        <v>552</v>
      </c>
      <c r="H185" s="118" t="s">
        <v>1856</v>
      </c>
      <c r="I185" s="95" t="s">
        <v>1856</v>
      </c>
      <c r="J185" s="56">
        <v>2.9645399999999999E-2</v>
      </c>
      <c r="K185" s="55" t="s">
        <v>555</v>
      </c>
      <c r="L185" s="54">
        <v>3.4638000000000002E-6</v>
      </c>
      <c r="M185" s="53" t="s">
        <v>555</v>
      </c>
      <c r="N185" s="52">
        <v>2807</v>
      </c>
      <c r="O185" s="51" t="s">
        <v>552</v>
      </c>
      <c r="P185" s="50">
        <v>0.45388000000000001</v>
      </c>
      <c r="Q185" s="49" t="s">
        <v>552</v>
      </c>
      <c r="R185" s="26">
        <v>2.8300000000000001E-3</v>
      </c>
      <c r="S185" s="25" t="s">
        <v>552</v>
      </c>
    </row>
    <row r="186" spans="1:19" x14ac:dyDescent="0.25">
      <c r="A186" s="38" t="s">
        <v>1498</v>
      </c>
      <c r="B186" s="34" t="s">
        <v>1497</v>
      </c>
      <c r="C186" s="37">
        <v>98.15</v>
      </c>
      <c r="D186" s="36" t="s">
        <v>552</v>
      </c>
      <c r="E186" s="48">
        <v>3.679E-4</v>
      </c>
      <c r="F186" s="48">
        <v>9.0000000000000002E-6</v>
      </c>
      <c r="G186" s="47" t="s">
        <v>552</v>
      </c>
      <c r="H186" s="33">
        <v>0.94779999999999998</v>
      </c>
      <c r="I186" s="35" t="s">
        <v>551</v>
      </c>
      <c r="J186" s="46">
        <v>7.6757099999999995E-2</v>
      </c>
      <c r="K186" s="45" t="s">
        <v>555</v>
      </c>
      <c r="L186" s="44">
        <v>9.3791999999999999E-6</v>
      </c>
      <c r="M186" s="43" t="s">
        <v>555</v>
      </c>
      <c r="N186" s="42">
        <v>17.38</v>
      </c>
      <c r="O186" s="41" t="s">
        <v>552</v>
      </c>
      <c r="P186" s="40">
        <v>25000</v>
      </c>
      <c r="Q186" s="39" t="s">
        <v>552</v>
      </c>
      <c r="R186" s="33">
        <v>1.5200000000000001E-3</v>
      </c>
      <c r="S186" s="32" t="s">
        <v>552</v>
      </c>
    </row>
    <row r="187" spans="1:19" x14ac:dyDescent="0.25">
      <c r="A187" s="38" t="s">
        <v>1496</v>
      </c>
      <c r="B187" s="34" t="s">
        <v>1495</v>
      </c>
      <c r="C187" s="37">
        <v>82.15</v>
      </c>
      <c r="D187" s="36" t="s">
        <v>552</v>
      </c>
      <c r="E187" s="48">
        <v>1.8601799000000001</v>
      </c>
      <c r="F187" s="48">
        <v>4.5499999999999999E-2</v>
      </c>
      <c r="G187" s="47" t="s">
        <v>552</v>
      </c>
      <c r="H187" s="117" t="s">
        <v>1856</v>
      </c>
      <c r="I187" s="94" t="s">
        <v>1856</v>
      </c>
      <c r="J187" s="46">
        <v>0.1005422</v>
      </c>
      <c r="K187" s="45" t="s">
        <v>555</v>
      </c>
      <c r="L187" s="44">
        <v>1.17E-5</v>
      </c>
      <c r="M187" s="43" t="s">
        <v>555</v>
      </c>
      <c r="N187" s="42">
        <v>145.80000000000001</v>
      </c>
      <c r="O187" s="41" t="s">
        <v>552</v>
      </c>
      <c r="P187" s="40">
        <v>213</v>
      </c>
      <c r="Q187" s="39" t="s">
        <v>552</v>
      </c>
      <c r="R187" s="33">
        <v>4.3099999999999999E-2</v>
      </c>
      <c r="S187" s="32" t="s">
        <v>552</v>
      </c>
    </row>
    <row r="188" spans="1:19" ht="13.8" thickBot="1" x14ac:dyDescent="0.3">
      <c r="A188" s="31" t="s">
        <v>1494</v>
      </c>
      <c r="B188" s="27" t="s">
        <v>1493</v>
      </c>
      <c r="C188" s="30">
        <v>99.18</v>
      </c>
      <c r="D188" s="29" t="s">
        <v>552</v>
      </c>
      <c r="E188" s="58">
        <v>1.7009999999999999E-4</v>
      </c>
      <c r="F188" s="58">
        <v>4.16E-6</v>
      </c>
      <c r="G188" s="57" t="s">
        <v>552</v>
      </c>
      <c r="H188" s="26">
        <v>0.81910000000000005</v>
      </c>
      <c r="I188" s="28" t="s">
        <v>551</v>
      </c>
      <c r="J188" s="56">
        <v>7.1292599999999998E-2</v>
      </c>
      <c r="K188" s="55" t="s">
        <v>555</v>
      </c>
      <c r="L188" s="54">
        <v>8.5391999999999995E-6</v>
      </c>
      <c r="M188" s="53" t="s">
        <v>555</v>
      </c>
      <c r="N188" s="52">
        <v>32.17</v>
      </c>
      <c r="O188" s="51" t="s">
        <v>552</v>
      </c>
      <c r="P188" s="50">
        <v>1000000</v>
      </c>
      <c r="Q188" s="49" t="s">
        <v>552</v>
      </c>
      <c r="R188" s="26">
        <v>4.2500000000000003E-3</v>
      </c>
      <c r="S188" s="25" t="s">
        <v>552</v>
      </c>
    </row>
    <row r="189" spans="1:19" x14ac:dyDescent="0.25">
      <c r="A189" s="38" t="s">
        <v>1492</v>
      </c>
      <c r="B189" s="34" t="s">
        <v>1491</v>
      </c>
      <c r="C189" s="37">
        <v>449.86</v>
      </c>
      <c r="D189" s="36" t="s">
        <v>552</v>
      </c>
      <c r="E189" s="48">
        <v>6.05E-5</v>
      </c>
      <c r="F189" s="48">
        <v>1.48E-6</v>
      </c>
      <c r="G189" s="47" t="s">
        <v>552</v>
      </c>
      <c r="H189" s="117" t="s">
        <v>1856</v>
      </c>
      <c r="I189" s="94" t="s">
        <v>1856</v>
      </c>
      <c r="J189" s="46">
        <v>3.2362000000000002E-2</v>
      </c>
      <c r="K189" s="45" t="s">
        <v>555</v>
      </c>
      <c r="L189" s="44">
        <v>3.7811999999999999E-6</v>
      </c>
      <c r="M189" s="43" t="s">
        <v>555</v>
      </c>
      <c r="N189" s="42">
        <v>341300</v>
      </c>
      <c r="O189" s="41" t="s">
        <v>552</v>
      </c>
      <c r="P189" s="40">
        <v>5.0000000000000001E-3</v>
      </c>
      <c r="Q189" s="39" t="s">
        <v>552</v>
      </c>
      <c r="R189" s="33">
        <v>0.21</v>
      </c>
      <c r="S189" s="32" t="s">
        <v>552</v>
      </c>
    </row>
    <row r="190" spans="1:19" x14ac:dyDescent="0.25">
      <c r="A190" s="38" t="s">
        <v>1490</v>
      </c>
      <c r="B190" s="34" t="s">
        <v>1489</v>
      </c>
      <c r="C190" s="37">
        <v>416.31</v>
      </c>
      <c r="D190" s="36" t="s">
        <v>552</v>
      </c>
      <c r="E190" s="48">
        <v>1.7200000000000001E-5</v>
      </c>
      <c r="F190" s="48">
        <v>4.2E-7</v>
      </c>
      <c r="G190" s="47" t="s">
        <v>552</v>
      </c>
      <c r="H190" s="33">
        <v>1.25</v>
      </c>
      <c r="I190" s="35" t="s">
        <v>551</v>
      </c>
      <c r="J190" s="46">
        <v>1.8904600000000001E-2</v>
      </c>
      <c r="K190" s="45" t="s">
        <v>555</v>
      </c>
      <c r="L190" s="44">
        <v>4.6534000000000002E-6</v>
      </c>
      <c r="M190" s="43" t="s">
        <v>555</v>
      </c>
      <c r="N190" s="42">
        <v>79750</v>
      </c>
      <c r="O190" s="41" t="s">
        <v>552</v>
      </c>
      <c r="P190" s="40">
        <v>4.0000000000000001E-3</v>
      </c>
      <c r="Q190" s="39" t="s">
        <v>552</v>
      </c>
      <c r="R190" s="33">
        <v>7.6899999999999996E-2</v>
      </c>
      <c r="S190" s="32" t="s">
        <v>552</v>
      </c>
    </row>
    <row r="191" spans="1:19" ht="13.8" thickBot="1" x14ac:dyDescent="0.3">
      <c r="A191" s="31" t="s">
        <v>1488</v>
      </c>
      <c r="B191" s="27" t="s">
        <v>1487</v>
      </c>
      <c r="C191" s="30">
        <v>166.19</v>
      </c>
      <c r="D191" s="29" t="s">
        <v>552</v>
      </c>
      <c r="E191" s="58">
        <v>2.3100000000000001E-12</v>
      </c>
      <c r="F191" s="58">
        <v>5.6499999999999999E-14</v>
      </c>
      <c r="G191" s="57" t="s">
        <v>552</v>
      </c>
      <c r="H191" s="118" t="s">
        <v>1856</v>
      </c>
      <c r="I191" s="95" t="s">
        <v>1856</v>
      </c>
      <c r="J191" s="56">
        <v>6.2856499999999996E-2</v>
      </c>
      <c r="K191" s="55" t="s">
        <v>555</v>
      </c>
      <c r="L191" s="54">
        <v>7.3443000000000001E-6</v>
      </c>
      <c r="M191" s="53" t="s">
        <v>555</v>
      </c>
      <c r="N191" s="52">
        <v>28.73</v>
      </c>
      <c r="O191" s="51" t="s">
        <v>552</v>
      </c>
      <c r="P191" s="50">
        <v>13000</v>
      </c>
      <c r="Q191" s="49" t="s">
        <v>552</v>
      </c>
      <c r="R191" s="26">
        <v>7.9699999999999997E-4</v>
      </c>
      <c r="S191" s="25" t="s">
        <v>552</v>
      </c>
    </row>
    <row r="192" spans="1:19" x14ac:dyDescent="0.25">
      <c r="A192" s="38" t="s">
        <v>1486</v>
      </c>
      <c r="B192" s="34" t="s">
        <v>206</v>
      </c>
      <c r="C192" s="37">
        <v>320.05</v>
      </c>
      <c r="D192" s="36" t="s">
        <v>552</v>
      </c>
      <c r="E192" s="48">
        <v>2.698E-4</v>
      </c>
      <c r="F192" s="48">
        <v>6.6000000000000003E-6</v>
      </c>
      <c r="G192" s="47" t="s">
        <v>552</v>
      </c>
      <c r="H192" s="117" t="s">
        <v>1856</v>
      </c>
      <c r="I192" s="94" t="s">
        <v>1856</v>
      </c>
      <c r="J192" s="46">
        <v>4.0607699999999997E-2</v>
      </c>
      <c r="K192" s="45" t="s">
        <v>555</v>
      </c>
      <c r="L192" s="44">
        <v>4.7446999999999997E-6</v>
      </c>
      <c r="M192" s="43" t="s">
        <v>555</v>
      </c>
      <c r="N192" s="42">
        <v>117500</v>
      </c>
      <c r="O192" s="41" t="s">
        <v>552</v>
      </c>
      <c r="P192" s="40">
        <v>0.09</v>
      </c>
      <c r="Q192" s="39" t="s">
        <v>552</v>
      </c>
      <c r="R192" s="33">
        <v>0.251</v>
      </c>
      <c r="S192" s="32" t="s">
        <v>552</v>
      </c>
    </row>
    <row r="193" spans="1:19" x14ac:dyDescent="0.25">
      <c r="A193" s="38" t="s">
        <v>1485</v>
      </c>
      <c r="B193" s="34" t="s">
        <v>204</v>
      </c>
      <c r="C193" s="37">
        <v>318.02999999999997</v>
      </c>
      <c r="D193" s="36" t="s">
        <v>552</v>
      </c>
      <c r="E193" s="48">
        <v>1.7007000000000001E-3</v>
      </c>
      <c r="F193" s="48">
        <v>4.1600000000000002E-5</v>
      </c>
      <c r="G193" s="47" t="s">
        <v>552</v>
      </c>
      <c r="H193" s="117" t="s">
        <v>1856</v>
      </c>
      <c r="I193" s="94" t="s">
        <v>1856</v>
      </c>
      <c r="J193" s="46">
        <v>4.0779500000000003E-2</v>
      </c>
      <c r="K193" s="45" t="s">
        <v>555</v>
      </c>
      <c r="L193" s="44">
        <v>4.7647999999999997E-6</v>
      </c>
      <c r="M193" s="43" t="s">
        <v>555</v>
      </c>
      <c r="N193" s="42">
        <v>117500</v>
      </c>
      <c r="O193" s="41" t="s">
        <v>552</v>
      </c>
      <c r="P193" s="40">
        <v>0.04</v>
      </c>
      <c r="Q193" s="39" t="s">
        <v>552</v>
      </c>
      <c r="R193" s="33">
        <v>0.54500000000000004</v>
      </c>
      <c r="S193" s="32" t="s">
        <v>552</v>
      </c>
    </row>
    <row r="194" spans="1:19" ht="13.8" thickBot="1" x14ac:dyDescent="0.3">
      <c r="A194" s="31" t="s">
        <v>1484</v>
      </c>
      <c r="B194" s="27" t="s">
        <v>202</v>
      </c>
      <c r="C194" s="30">
        <v>354.49</v>
      </c>
      <c r="D194" s="29" t="s">
        <v>552</v>
      </c>
      <c r="E194" s="58">
        <v>3.4010000000000003E-4</v>
      </c>
      <c r="F194" s="58">
        <v>8.32E-6</v>
      </c>
      <c r="G194" s="57" t="s">
        <v>552</v>
      </c>
      <c r="H194" s="118" t="s">
        <v>1856</v>
      </c>
      <c r="I194" s="95" t="s">
        <v>1856</v>
      </c>
      <c r="J194" s="56">
        <v>3.7933000000000001E-2</v>
      </c>
      <c r="K194" s="55" t="s">
        <v>555</v>
      </c>
      <c r="L194" s="54">
        <v>4.4321999999999997E-6</v>
      </c>
      <c r="M194" s="53" t="s">
        <v>555</v>
      </c>
      <c r="N194" s="52">
        <v>168600</v>
      </c>
      <c r="O194" s="51" t="s">
        <v>552</v>
      </c>
      <c r="P194" s="50">
        <v>5.4999999999999997E-3</v>
      </c>
      <c r="Q194" s="49" t="s">
        <v>552</v>
      </c>
      <c r="R194" s="26">
        <v>0.628</v>
      </c>
      <c r="S194" s="25" t="s">
        <v>552</v>
      </c>
    </row>
    <row r="195" spans="1:19" x14ac:dyDescent="0.25">
      <c r="A195" s="38" t="s">
        <v>1483</v>
      </c>
      <c r="B195" s="34" t="s">
        <v>1482</v>
      </c>
      <c r="C195" s="37">
        <v>331.97</v>
      </c>
      <c r="D195" s="36" t="s">
        <v>552</v>
      </c>
      <c r="E195" s="48">
        <v>8.9099999999999997E-5</v>
      </c>
      <c r="F195" s="48">
        <v>2.1799999999999999E-6</v>
      </c>
      <c r="G195" s="47" t="s">
        <v>552</v>
      </c>
      <c r="H195" s="117" t="s">
        <v>1856</v>
      </c>
      <c r="I195" s="94" t="s">
        <v>1856</v>
      </c>
      <c r="J195" s="46">
        <v>3.9629699999999997E-2</v>
      </c>
      <c r="K195" s="45" t="s">
        <v>555</v>
      </c>
      <c r="L195" s="44">
        <v>4.6303999999999997E-6</v>
      </c>
      <c r="M195" s="43" t="s">
        <v>555</v>
      </c>
      <c r="N195" s="42">
        <v>511.1</v>
      </c>
      <c r="O195" s="41" t="s">
        <v>552</v>
      </c>
      <c r="P195" s="40">
        <v>0.5</v>
      </c>
      <c r="Q195" s="39" t="s">
        <v>552</v>
      </c>
      <c r="R195" s="33">
        <v>1.4999999999999999E-2</v>
      </c>
      <c r="S195" s="32" t="s">
        <v>552</v>
      </c>
    </row>
    <row r="196" spans="1:19" x14ac:dyDescent="0.25">
      <c r="A196" s="38" t="s">
        <v>1481</v>
      </c>
      <c r="B196" s="34" t="s">
        <v>110</v>
      </c>
      <c r="C196" s="37">
        <v>142.97</v>
      </c>
      <c r="D196" s="36" t="s">
        <v>552</v>
      </c>
      <c r="E196" s="48">
        <v>2.3140000000000002E-6</v>
      </c>
      <c r="F196" s="48">
        <v>5.6599999999999997E-8</v>
      </c>
      <c r="G196" s="47" t="s">
        <v>552</v>
      </c>
      <c r="H196" s="33">
        <v>1.389</v>
      </c>
      <c r="I196" s="35" t="s">
        <v>551</v>
      </c>
      <c r="J196" s="46">
        <v>6.0081299999999997E-2</v>
      </c>
      <c r="K196" s="45" t="s">
        <v>555</v>
      </c>
      <c r="L196" s="44">
        <v>9.4134000000000004E-6</v>
      </c>
      <c r="M196" s="43" t="s">
        <v>555</v>
      </c>
      <c r="N196" s="42">
        <v>3.2309999999999999</v>
      </c>
      <c r="O196" s="41" t="s">
        <v>552</v>
      </c>
      <c r="P196" s="40">
        <v>502000</v>
      </c>
      <c r="Q196" s="39" t="s">
        <v>552</v>
      </c>
      <c r="R196" s="33">
        <v>8.1499999999999997E-4</v>
      </c>
      <c r="S196" s="32" t="s">
        <v>552</v>
      </c>
    </row>
    <row r="197" spans="1:19" ht="13.8" thickBot="1" x14ac:dyDescent="0.3">
      <c r="A197" s="31" t="s">
        <v>1480</v>
      </c>
      <c r="B197" s="27" t="s">
        <v>1479</v>
      </c>
      <c r="C197" s="30">
        <v>959.17</v>
      </c>
      <c r="D197" s="29" t="s">
        <v>552</v>
      </c>
      <c r="E197" s="58">
        <v>1.8193000000000001E-6</v>
      </c>
      <c r="F197" s="58">
        <v>4.4500000000000001E-8</v>
      </c>
      <c r="G197" s="57" t="s">
        <v>552</v>
      </c>
      <c r="H197" s="26">
        <v>3</v>
      </c>
      <c r="I197" s="28" t="s">
        <v>1858</v>
      </c>
      <c r="J197" s="56">
        <v>1.8924099999999999E-2</v>
      </c>
      <c r="K197" s="55" t="s">
        <v>555</v>
      </c>
      <c r="L197" s="54">
        <v>4.7688E-6</v>
      </c>
      <c r="M197" s="53" t="s">
        <v>555</v>
      </c>
      <c r="N197" s="52">
        <v>276200</v>
      </c>
      <c r="O197" s="51" t="s">
        <v>552</v>
      </c>
      <c r="P197" s="50">
        <v>1E-4</v>
      </c>
      <c r="Q197" s="49" t="s">
        <v>552</v>
      </c>
      <c r="R197" s="26">
        <v>0.72499999999999998</v>
      </c>
      <c r="S197" s="25" t="s">
        <v>552</v>
      </c>
    </row>
    <row r="198" spans="1:19" x14ac:dyDescent="0.25">
      <c r="A198" s="38" t="s">
        <v>1478</v>
      </c>
      <c r="B198" s="34" t="s">
        <v>1477</v>
      </c>
      <c r="C198" s="37">
        <v>258.33</v>
      </c>
      <c r="D198" s="36" t="s">
        <v>552</v>
      </c>
      <c r="E198" s="119" t="s">
        <v>1856</v>
      </c>
      <c r="F198" s="119" t="s">
        <v>1856</v>
      </c>
      <c r="G198" s="96" t="s">
        <v>1856</v>
      </c>
      <c r="H198" s="117" t="s">
        <v>1856</v>
      </c>
      <c r="I198" s="94" t="s">
        <v>1856</v>
      </c>
      <c r="J198" s="46">
        <v>4.6842200000000001E-2</v>
      </c>
      <c r="K198" s="45" t="s">
        <v>555</v>
      </c>
      <c r="L198" s="44">
        <v>5.4731000000000002E-6</v>
      </c>
      <c r="M198" s="43" t="s">
        <v>555</v>
      </c>
      <c r="N198" s="42">
        <v>837.9</v>
      </c>
      <c r="O198" s="41" t="s">
        <v>552</v>
      </c>
      <c r="P198" s="40">
        <v>60</v>
      </c>
      <c r="Q198" s="39" t="s">
        <v>552</v>
      </c>
      <c r="R198" s="33">
        <v>7.6099999999999996E-3</v>
      </c>
      <c r="S198" s="32" t="s">
        <v>552</v>
      </c>
    </row>
    <row r="199" spans="1:19" x14ac:dyDescent="0.25">
      <c r="A199" s="38" t="s">
        <v>1476</v>
      </c>
      <c r="B199" s="34" t="s">
        <v>294</v>
      </c>
      <c r="C199" s="37">
        <v>370.58</v>
      </c>
      <c r="D199" s="36" t="s">
        <v>552</v>
      </c>
      <c r="E199" s="48">
        <v>1.77E-5</v>
      </c>
      <c r="F199" s="48">
        <v>4.34E-7</v>
      </c>
      <c r="G199" s="47" t="s">
        <v>552</v>
      </c>
      <c r="H199" s="33">
        <v>0.92200000000000004</v>
      </c>
      <c r="I199" s="35" t="s">
        <v>551</v>
      </c>
      <c r="J199" s="46">
        <v>1.7290799999999999E-2</v>
      </c>
      <c r="K199" s="45" t="s">
        <v>555</v>
      </c>
      <c r="L199" s="44">
        <v>4.1570000000000002E-6</v>
      </c>
      <c r="M199" s="43" t="s">
        <v>555</v>
      </c>
      <c r="N199" s="42">
        <v>36000</v>
      </c>
      <c r="O199" s="41" t="s">
        <v>552</v>
      </c>
      <c r="P199" s="40">
        <v>0.78</v>
      </c>
      <c r="Q199" s="39" t="s">
        <v>552</v>
      </c>
      <c r="R199" s="33">
        <v>3.23</v>
      </c>
      <c r="S199" s="32" t="s">
        <v>552</v>
      </c>
    </row>
    <row r="200" spans="1:19" ht="13.8" thickBot="1" x14ac:dyDescent="0.3">
      <c r="A200" s="31" t="s">
        <v>187</v>
      </c>
      <c r="B200" s="27" t="s">
        <v>186</v>
      </c>
      <c r="C200" s="30">
        <v>270.22000000000003</v>
      </c>
      <c r="D200" s="29" t="s">
        <v>552</v>
      </c>
      <c r="E200" s="58">
        <v>1.5540000000000001E-4</v>
      </c>
      <c r="F200" s="58">
        <v>3.8E-6</v>
      </c>
      <c r="G200" s="57" t="s">
        <v>552</v>
      </c>
      <c r="H200" s="118" t="s">
        <v>1856</v>
      </c>
      <c r="I200" s="95" t="s">
        <v>1856</v>
      </c>
      <c r="J200" s="56">
        <v>4.54578E-2</v>
      </c>
      <c r="K200" s="55" t="s">
        <v>555</v>
      </c>
      <c r="L200" s="54">
        <v>5.3113999999999997E-6</v>
      </c>
      <c r="M200" s="53" t="s">
        <v>555</v>
      </c>
      <c r="N200" s="52">
        <v>644.29999999999995</v>
      </c>
      <c r="O200" s="51" t="s">
        <v>552</v>
      </c>
      <c r="P200" s="50">
        <v>14</v>
      </c>
      <c r="Q200" s="49" t="s">
        <v>552</v>
      </c>
      <c r="R200" s="26">
        <v>4.5999999999999999E-2</v>
      </c>
      <c r="S200" s="25" t="s">
        <v>552</v>
      </c>
    </row>
    <row r="201" spans="1:19" x14ac:dyDescent="0.25">
      <c r="A201" s="38" t="s">
        <v>1475</v>
      </c>
      <c r="B201" s="34" t="s">
        <v>1474</v>
      </c>
      <c r="C201" s="37">
        <v>304.35000000000002</v>
      </c>
      <c r="D201" s="36" t="s">
        <v>552</v>
      </c>
      <c r="E201" s="48">
        <v>4.6198000000000002E-6</v>
      </c>
      <c r="F201" s="48">
        <v>1.1300000000000001E-7</v>
      </c>
      <c r="G201" s="47" t="s">
        <v>552</v>
      </c>
      <c r="H201" s="33">
        <v>1.1088</v>
      </c>
      <c r="I201" s="35" t="s">
        <v>551</v>
      </c>
      <c r="J201" s="46">
        <v>2.1026400000000001E-2</v>
      </c>
      <c r="K201" s="45" t="s">
        <v>555</v>
      </c>
      <c r="L201" s="44">
        <v>5.2259000000000002E-6</v>
      </c>
      <c r="M201" s="43" t="s">
        <v>555</v>
      </c>
      <c r="N201" s="42">
        <v>3034</v>
      </c>
      <c r="O201" s="41" t="s">
        <v>552</v>
      </c>
      <c r="P201" s="40">
        <v>40</v>
      </c>
      <c r="Q201" s="39" t="s">
        <v>552</v>
      </c>
      <c r="R201" s="33">
        <v>1.04E-2</v>
      </c>
      <c r="S201" s="32" t="s">
        <v>552</v>
      </c>
    </row>
    <row r="202" spans="1:19" x14ac:dyDescent="0.25">
      <c r="A202" s="38" t="s">
        <v>1473</v>
      </c>
      <c r="B202" s="34" t="s">
        <v>524</v>
      </c>
      <c r="C202" s="37">
        <v>236.33</v>
      </c>
      <c r="D202" s="36" t="s">
        <v>552</v>
      </c>
      <c r="E202" s="48">
        <v>6.0098E-3</v>
      </c>
      <c r="F202" s="48">
        <v>1.47E-4</v>
      </c>
      <c r="G202" s="47" t="s">
        <v>552</v>
      </c>
      <c r="H202" s="33">
        <v>2.093</v>
      </c>
      <c r="I202" s="35" t="s">
        <v>551</v>
      </c>
      <c r="J202" s="46">
        <v>3.21351E-2</v>
      </c>
      <c r="K202" s="45" t="s">
        <v>555</v>
      </c>
      <c r="L202" s="44">
        <v>8.9047999999999999E-6</v>
      </c>
      <c r="M202" s="43" t="s">
        <v>555</v>
      </c>
      <c r="N202" s="42">
        <v>115.8</v>
      </c>
      <c r="O202" s="41" t="s">
        <v>552</v>
      </c>
      <c r="P202" s="40">
        <v>1230</v>
      </c>
      <c r="Q202" s="39" t="s">
        <v>552</v>
      </c>
      <c r="R202" s="33">
        <v>6.8500000000000002E-3</v>
      </c>
      <c r="S202" s="32" t="s">
        <v>552</v>
      </c>
    </row>
    <row r="203" spans="1:19" ht="13.8" thickBot="1" x14ac:dyDescent="0.3">
      <c r="A203" s="31" t="s">
        <v>1472</v>
      </c>
      <c r="B203" s="27" t="s">
        <v>1471</v>
      </c>
      <c r="C203" s="30">
        <v>235.91</v>
      </c>
      <c r="D203" s="29" t="s">
        <v>552</v>
      </c>
      <c r="E203" s="58">
        <v>3.6508600000000002E-2</v>
      </c>
      <c r="F203" s="58">
        <v>8.9300000000000002E-4</v>
      </c>
      <c r="G203" s="57" t="s">
        <v>552</v>
      </c>
      <c r="H203" s="26">
        <v>2.2610000000000001</v>
      </c>
      <c r="I203" s="28" t="s">
        <v>551</v>
      </c>
      <c r="J203" s="56">
        <v>3.32755E-2</v>
      </c>
      <c r="K203" s="55" t="s">
        <v>555</v>
      </c>
      <c r="L203" s="54">
        <v>9.3369000000000003E-6</v>
      </c>
      <c r="M203" s="53" t="s">
        <v>555</v>
      </c>
      <c r="N203" s="52">
        <v>375.3</v>
      </c>
      <c r="O203" s="51" t="s">
        <v>552</v>
      </c>
      <c r="P203" s="50">
        <v>20</v>
      </c>
      <c r="Q203" s="49" t="s">
        <v>552</v>
      </c>
      <c r="R203" s="26">
        <v>2.4500000000000001E-2</v>
      </c>
      <c r="S203" s="25" t="s">
        <v>552</v>
      </c>
    </row>
    <row r="204" spans="1:19" x14ac:dyDescent="0.25">
      <c r="A204" s="38" t="s">
        <v>463</v>
      </c>
      <c r="B204" s="34" t="s">
        <v>462</v>
      </c>
      <c r="C204" s="37">
        <v>208.28</v>
      </c>
      <c r="D204" s="36" t="s">
        <v>552</v>
      </c>
      <c r="E204" s="48">
        <v>3.2011400000000002E-2</v>
      </c>
      <c r="F204" s="48">
        <v>7.8299999999999995E-4</v>
      </c>
      <c r="G204" s="47" t="s">
        <v>552</v>
      </c>
      <c r="H204" s="33">
        <v>2.4510000000000001</v>
      </c>
      <c r="I204" s="35" t="s">
        <v>551</v>
      </c>
      <c r="J204" s="46">
        <v>3.6635599999999997E-2</v>
      </c>
      <c r="K204" s="45" t="s">
        <v>555</v>
      </c>
      <c r="L204" s="44">
        <v>1.06E-5</v>
      </c>
      <c r="M204" s="43" t="s">
        <v>555</v>
      </c>
      <c r="N204" s="42">
        <v>31.82</v>
      </c>
      <c r="O204" s="41" t="s">
        <v>552</v>
      </c>
      <c r="P204" s="40">
        <v>2700</v>
      </c>
      <c r="Q204" s="39" t="s">
        <v>552</v>
      </c>
      <c r="R204" s="33">
        <v>2.8900000000000002E-3</v>
      </c>
      <c r="S204" s="32" t="s">
        <v>552</v>
      </c>
    </row>
    <row r="205" spans="1:19" x14ac:dyDescent="0.25">
      <c r="A205" s="38" t="s">
        <v>1470</v>
      </c>
      <c r="B205" s="34" t="s">
        <v>522</v>
      </c>
      <c r="C205" s="37">
        <v>187.86</v>
      </c>
      <c r="D205" s="36" t="s">
        <v>552</v>
      </c>
      <c r="E205" s="48">
        <v>2.6574E-2</v>
      </c>
      <c r="F205" s="48">
        <v>6.4999999999999997E-4</v>
      </c>
      <c r="G205" s="47" t="s">
        <v>552</v>
      </c>
      <c r="H205" s="33">
        <v>2.1682999999999999</v>
      </c>
      <c r="I205" s="35" t="s">
        <v>551</v>
      </c>
      <c r="J205" s="46">
        <v>4.3034799999999998E-2</v>
      </c>
      <c r="K205" s="45" t="s">
        <v>555</v>
      </c>
      <c r="L205" s="44">
        <v>1.04E-5</v>
      </c>
      <c r="M205" s="43" t="s">
        <v>555</v>
      </c>
      <c r="N205" s="42">
        <v>39.6</v>
      </c>
      <c r="O205" s="41" t="s">
        <v>552</v>
      </c>
      <c r="P205" s="40">
        <v>3910</v>
      </c>
      <c r="Q205" s="39" t="s">
        <v>552</v>
      </c>
      <c r="R205" s="33">
        <v>2.7799999999999999E-3</v>
      </c>
      <c r="S205" s="32" t="s">
        <v>552</v>
      </c>
    </row>
    <row r="206" spans="1:19" ht="13.8" thickBot="1" x14ac:dyDescent="0.3">
      <c r="A206" s="31" t="s">
        <v>1469</v>
      </c>
      <c r="B206" s="27" t="s">
        <v>460</v>
      </c>
      <c r="C206" s="30">
        <v>173.84</v>
      </c>
      <c r="D206" s="29" t="s">
        <v>552</v>
      </c>
      <c r="E206" s="58">
        <v>3.3605900000000001E-2</v>
      </c>
      <c r="F206" s="58">
        <v>8.2200000000000003E-4</v>
      </c>
      <c r="G206" s="57" t="s">
        <v>552</v>
      </c>
      <c r="H206" s="26">
        <v>2.4969000000000001</v>
      </c>
      <c r="I206" s="28" t="s">
        <v>551</v>
      </c>
      <c r="J206" s="56">
        <v>5.51373E-2</v>
      </c>
      <c r="K206" s="55" t="s">
        <v>555</v>
      </c>
      <c r="L206" s="54">
        <v>1.19E-5</v>
      </c>
      <c r="M206" s="53" t="s">
        <v>555</v>
      </c>
      <c r="N206" s="52">
        <v>21.73</v>
      </c>
      <c r="O206" s="51" t="s">
        <v>552</v>
      </c>
      <c r="P206" s="50">
        <v>11900</v>
      </c>
      <c r="Q206" s="49" t="s">
        <v>552</v>
      </c>
      <c r="R206" s="26">
        <v>2.2300000000000002E-3</v>
      </c>
      <c r="S206" s="25" t="s">
        <v>552</v>
      </c>
    </row>
    <row r="207" spans="1:19" x14ac:dyDescent="0.25">
      <c r="A207" s="38" t="s">
        <v>1468</v>
      </c>
      <c r="B207" s="34" t="s">
        <v>282</v>
      </c>
      <c r="C207" s="37">
        <v>278.35000000000002</v>
      </c>
      <c r="D207" s="36" t="s">
        <v>552</v>
      </c>
      <c r="E207" s="48">
        <v>7.3999999999999996E-5</v>
      </c>
      <c r="F207" s="48">
        <v>1.81E-6</v>
      </c>
      <c r="G207" s="47" t="s">
        <v>552</v>
      </c>
      <c r="H207" s="33">
        <v>1.0465</v>
      </c>
      <c r="I207" s="35" t="s">
        <v>551</v>
      </c>
      <c r="J207" s="46">
        <v>2.1436199999999999E-2</v>
      </c>
      <c r="K207" s="45" t="s">
        <v>555</v>
      </c>
      <c r="L207" s="44">
        <v>5.3255000000000001E-6</v>
      </c>
      <c r="M207" s="43" t="s">
        <v>555</v>
      </c>
      <c r="N207" s="42">
        <v>1157</v>
      </c>
      <c r="O207" s="41" t="s">
        <v>552</v>
      </c>
      <c r="P207" s="40">
        <v>11.2</v>
      </c>
      <c r="Q207" s="39" t="s">
        <v>552</v>
      </c>
      <c r="R207" s="33">
        <v>4.2000000000000003E-2</v>
      </c>
      <c r="S207" s="32" t="s">
        <v>552</v>
      </c>
    </row>
    <row r="208" spans="1:19" x14ac:dyDescent="0.25">
      <c r="A208" s="38" t="s">
        <v>1467</v>
      </c>
      <c r="B208" s="34" t="s">
        <v>576</v>
      </c>
      <c r="C208" s="130" t="s">
        <v>1856</v>
      </c>
      <c r="D208" s="108" t="s">
        <v>1856</v>
      </c>
      <c r="E208" s="119" t="s">
        <v>1856</v>
      </c>
      <c r="F208" s="119" t="s">
        <v>1856</v>
      </c>
      <c r="G208" s="96" t="s">
        <v>1856</v>
      </c>
      <c r="H208" s="117" t="s">
        <v>1856</v>
      </c>
      <c r="I208" s="94" t="s">
        <v>1856</v>
      </c>
      <c r="J208" s="120" t="s">
        <v>1856</v>
      </c>
      <c r="K208" s="97" t="s">
        <v>1856</v>
      </c>
      <c r="L208" s="121" t="s">
        <v>1856</v>
      </c>
      <c r="M208" s="98" t="s">
        <v>1856</v>
      </c>
      <c r="N208" s="122" t="s">
        <v>1856</v>
      </c>
      <c r="O208" s="99" t="s">
        <v>1856</v>
      </c>
      <c r="P208" s="123" t="s">
        <v>1856</v>
      </c>
      <c r="Q208" s="100" t="s">
        <v>1856</v>
      </c>
      <c r="R208" s="117" t="s">
        <v>1856</v>
      </c>
      <c r="S208" s="109" t="s">
        <v>1856</v>
      </c>
    </row>
    <row r="209" spans="1:19" ht="13.8" thickBot="1" x14ac:dyDescent="0.3">
      <c r="A209" s="31" t="s">
        <v>1466</v>
      </c>
      <c r="B209" s="27" t="s">
        <v>1465</v>
      </c>
      <c r="C209" s="30">
        <v>221.04</v>
      </c>
      <c r="D209" s="29" t="s">
        <v>552</v>
      </c>
      <c r="E209" s="58">
        <v>8.9124999999999999E-8</v>
      </c>
      <c r="F209" s="58">
        <v>2.1799999999999999E-9</v>
      </c>
      <c r="G209" s="57" t="s">
        <v>552</v>
      </c>
      <c r="H209" s="26">
        <v>1.57</v>
      </c>
      <c r="I209" s="28" t="s">
        <v>551</v>
      </c>
      <c r="J209" s="56">
        <v>2.9224300000000002E-2</v>
      </c>
      <c r="K209" s="55" t="s">
        <v>555</v>
      </c>
      <c r="L209" s="54">
        <v>7.8005999999999995E-6</v>
      </c>
      <c r="M209" s="53" t="s">
        <v>555</v>
      </c>
      <c r="N209" s="52">
        <v>29.01</v>
      </c>
      <c r="O209" s="51" t="s">
        <v>552</v>
      </c>
      <c r="P209" s="50">
        <v>8310</v>
      </c>
      <c r="Q209" s="49" t="s">
        <v>552</v>
      </c>
      <c r="R209" s="26">
        <v>2.65E-3</v>
      </c>
      <c r="S209" s="25" t="s">
        <v>552</v>
      </c>
    </row>
    <row r="210" spans="1:19" x14ac:dyDescent="0.25">
      <c r="A210" s="38" t="s">
        <v>1464</v>
      </c>
      <c r="B210" s="34" t="s">
        <v>1463</v>
      </c>
      <c r="C210" s="37">
        <v>125</v>
      </c>
      <c r="D210" s="36" t="s">
        <v>552</v>
      </c>
      <c r="E210" s="48">
        <v>2.7146400000000001E-2</v>
      </c>
      <c r="F210" s="48">
        <v>6.6399999999999999E-4</v>
      </c>
      <c r="G210" s="47" t="s">
        <v>552</v>
      </c>
      <c r="H210" s="33">
        <v>1.1879999999999999</v>
      </c>
      <c r="I210" s="35" t="s">
        <v>1099</v>
      </c>
      <c r="J210" s="46">
        <v>6.65047E-2</v>
      </c>
      <c r="K210" s="45" t="s">
        <v>555</v>
      </c>
      <c r="L210" s="44">
        <v>9.2900000000000008E-6</v>
      </c>
      <c r="M210" s="43" t="s">
        <v>555</v>
      </c>
      <c r="N210" s="42">
        <v>131.5</v>
      </c>
      <c r="O210" s="41" t="s">
        <v>552</v>
      </c>
      <c r="P210" s="40">
        <v>580</v>
      </c>
      <c r="Q210" s="39" t="s">
        <v>552</v>
      </c>
      <c r="R210" s="33">
        <v>1.66E-2</v>
      </c>
      <c r="S210" s="32" t="s">
        <v>552</v>
      </c>
    </row>
    <row r="211" spans="1:19" x14ac:dyDescent="0.25">
      <c r="A211" s="38" t="s">
        <v>1462</v>
      </c>
      <c r="B211" s="34" t="s">
        <v>1461</v>
      </c>
      <c r="C211" s="37">
        <v>125</v>
      </c>
      <c r="D211" s="36" t="s">
        <v>552</v>
      </c>
      <c r="E211" s="48">
        <v>2.7146400000000001E-2</v>
      </c>
      <c r="F211" s="48">
        <v>6.6399999999999999E-4</v>
      </c>
      <c r="G211" s="47" t="s">
        <v>552</v>
      </c>
      <c r="H211" s="33">
        <v>1.1879999999999999</v>
      </c>
      <c r="I211" s="35" t="s">
        <v>551</v>
      </c>
      <c r="J211" s="46">
        <v>6.65047E-2</v>
      </c>
      <c r="K211" s="45" t="s">
        <v>555</v>
      </c>
      <c r="L211" s="44">
        <v>9.2900000000000008E-6</v>
      </c>
      <c r="M211" s="43" t="s">
        <v>555</v>
      </c>
      <c r="N211" s="42">
        <v>131.5</v>
      </c>
      <c r="O211" s="41" t="s">
        <v>552</v>
      </c>
      <c r="P211" s="40">
        <v>580</v>
      </c>
      <c r="Q211" s="39" t="s">
        <v>552</v>
      </c>
      <c r="R211" s="33">
        <v>1.66E-2</v>
      </c>
      <c r="S211" s="32" t="s">
        <v>552</v>
      </c>
    </row>
    <row r="212" spans="1:19" ht="13.8" thickBot="1" x14ac:dyDescent="0.3">
      <c r="A212" s="31" t="s">
        <v>1460</v>
      </c>
      <c r="B212" s="27" t="s">
        <v>420</v>
      </c>
      <c r="C212" s="30">
        <v>125</v>
      </c>
      <c r="D212" s="29" t="s">
        <v>552</v>
      </c>
      <c r="E212" s="58">
        <v>2.7146400000000001E-2</v>
      </c>
      <c r="F212" s="58">
        <v>6.6399999999999999E-4</v>
      </c>
      <c r="G212" s="57" t="s">
        <v>552</v>
      </c>
      <c r="H212" s="26">
        <v>1.1830000000000001</v>
      </c>
      <c r="I212" s="28" t="s">
        <v>551</v>
      </c>
      <c r="J212" s="56">
        <v>6.6381800000000005E-2</v>
      </c>
      <c r="K212" s="55" t="s">
        <v>555</v>
      </c>
      <c r="L212" s="54">
        <v>9.2665000000000001E-6</v>
      </c>
      <c r="M212" s="53" t="s">
        <v>555</v>
      </c>
      <c r="N212" s="52">
        <v>131.5</v>
      </c>
      <c r="O212" s="51" t="s">
        <v>552</v>
      </c>
      <c r="P212" s="50">
        <v>850</v>
      </c>
      <c r="Q212" s="49" t="s">
        <v>552</v>
      </c>
      <c r="R212" s="26">
        <v>1.66E-2</v>
      </c>
      <c r="S212" s="25" t="s">
        <v>552</v>
      </c>
    </row>
    <row r="213" spans="1:19" x14ac:dyDescent="0.25">
      <c r="A213" s="38" t="s">
        <v>1459</v>
      </c>
      <c r="B213" s="34" t="s">
        <v>1458</v>
      </c>
      <c r="C213" s="37">
        <v>128.94</v>
      </c>
      <c r="D213" s="36" t="s">
        <v>552</v>
      </c>
      <c r="E213" s="48">
        <v>3.4260000000000001E-7</v>
      </c>
      <c r="F213" s="48">
        <v>8.3799999999999996E-9</v>
      </c>
      <c r="G213" s="47" t="s">
        <v>552</v>
      </c>
      <c r="H213" s="33">
        <v>1.5633999999999999</v>
      </c>
      <c r="I213" s="35" t="s">
        <v>551</v>
      </c>
      <c r="J213" s="46">
        <v>7.2234300000000001E-2</v>
      </c>
      <c r="K213" s="45" t="s">
        <v>555</v>
      </c>
      <c r="L213" s="44">
        <v>1.08E-5</v>
      </c>
      <c r="M213" s="43" t="s">
        <v>555</v>
      </c>
      <c r="N213" s="42">
        <v>2.2519999999999998</v>
      </c>
      <c r="O213" s="41" t="s">
        <v>552</v>
      </c>
      <c r="P213" s="40">
        <v>1000000</v>
      </c>
      <c r="Q213" s="39" t="s">
        <v>552</v>
      </c>
      <c r="R213" s="33">
        <v>1.2099999999999999E-3</v>
      </c>
      <c r="S213" s="32" t="s">
        <v>552</v>
      </c>
    </row>
    <row r="214" spans="1:19" x14ac:dyDescent="0.25">
      <c r="A214" s="38" t="s">
        <v>1457</v>
      </c>
      <c r="B214" s="34" t="s">
        <v>392</v>
      </c>
      <c r="C214" s="37">
        <v>147</v>
      </c>
      <c r="D214" s="36" t="s">
        <v>552</v>
      </c>
      <c r="E214" s="48">
        <v>7.8495499999999996E-2</v>
      </c>
      <c r="F214" s="48">
        <v>1.92E-3</v>
      </c>
      <c r="G214" s="47" t="s">
        <v>552</v>
      </c>
      <c r="H214" s="33">
        <v>1.3059000000000001</v>
      </c>
      <c r="I214" s="35" t="s">
        <v>551</v>
      </c>
      <c r="J214" s="46">
        <v>5.6170299999999999E-2</v>
      </c>
      <c r="K214" s="45" t="s">
        <v>555</v>
      </c>
      <c r="L214" s="44">
        <v>8.9213000000000005E-6</v>
      </c>
      <c r="M214" s="43" t="s">
        <v>555</v>
      </c>
      <c r="N214" s="42">
        <v>382.9</v>
      </c>
      <c r="O214" s="41" t="s">
        <v>552</v>
      </c>
      <c r="P214" s="40">
        <v>156</v>
      </c>
      <c r="Q214" s="39" t="s">
        <v>552</v>
      </c>
      <c r="R214" s="33">
        <v>4.4600000000000001E-2</v>
      </c>
      <c r="S214" s="32" t="s">
        <v>552</v>
      </c>
    </row>
    <row r="215" spans="1:19" ht="13.8" thickBot="1" x14ac:dyDescent="0.3">
      <c r="A215" s="31" t="s">
        <v>1456</v>
      </c>
      <c r="B215" s="27" t="s">
        <v>388</v>
      </c>
      <c r="C215" s="30">
        <v>147</v>
      </c>
      <c r="D215" s="29" t="s">
        <v>552</v>
      </c>
      <c r="E215" s="58">
        <v>9.8528199999999996E-2</v>
      </c>
      <c r="F215" s="58">
        <v>2.4099999999999998E-3</v>
      </c>
      <c r="G215" s="57" t="s">
        <v>552</v>
      </c>
      <c r="H215" s="26">
        <v>1.2475000000000001</v>
      </c>
      <c r="I215" s="28" t="s">
        <v>551</v>
      </c>
      <c r="J215" s="56">
        <v>5.5042899999999999E-2</v>
      </c>
      <c r="K215" s="55" t="s">
        <v>555</v>
      </c>
      <c r="L215" s="54">
        <v>8.6796999999999992E-6</v>
      </c>
      <c r="M215" s="53" t="s">
        <v>555</v>
      </c>
      <c r="N215" s="52">
        <v>375.3</v>
      </c>
      <c r="O215" s="51" t="s">
        <v>552</v>
      </c>
      <c r="P215" s="50">
        <v>81.3</v>
      </c>
      <c r="Q215" s="49" t="s">
        <v>552</v>
      </c>
      <c r="R215" s="26">
        <v>4.53E-2</v>
      </c>
      <c r="S215" s="25" t="s">
        <v>552</v>
      </c>
    </row>
    <row r="216" spans="1:19" x14ac:dyDescent="0.25">
      <c r="A216" s="38" t="s">
        <v>1455</v>
      </c>
      <c r="B216" s="34" t="s">
        <v>360</v>
      </c>
      <c r="C216" s="37">
        <v>253.13</v>
      </c>
      <c r="D216" s="36" t="s">
        <v>552</v>
      </c>
      <c r="E216" s="48">
        <v>1.6400000000000001E-7</v>
      </c>
      <c r="F216" s="48">
        <v>4.0113999999999996E-9</v>
      </c>
      <c r="G216" s="47" t="s">
        <v>643</v>
      </c>
      <c r="H216" s="117" t="s">
        <v>1856</v>
      </c>
      <c r="I216" s="94" t="s">
        <v>1856</v>
      </c>
      <c r="J216" s="46">
        <v>4.7481500000000003E-2</v>
      </c>
      <c r="K216" s="45" t="s">
        <v>555</v>
      </c>
      <c r="L216" s="44">
        <v>5.5477999999999996E-6</v>
      </c>
      <c r="M216" s="43" t="s">
        <v>555</v>
      </c>
      <c r="N216" s="42">
        <v>3190</v>
      </c>
      <c r="O216" s="41" t="s">
        <v>552</v>
      </c>
      <c r="P216" s="40">
        <v>3.1</v>
      </c>
      <c r="Q216" s="39" t="s">
        <v>552</v>
      </c>
      <c r="R216" s="33">
        <v>1.2800000000000001E-2</v>
      </c>
      <c r="S216" s="32" t="s">
        <v>552</v>
      </c>
    </row>
    <row r="217" spans="1:19" x14ac:dyDescent="0.25">
      <c r="A217" s="38" t="s">
        <v>1454</v>
      </c>
      <c r="B217" s="34" t="s">
        <v>1453</v>
      </c>
      <c r="C217" s="37">
        <v>251.11</v>
      </c>
      <c r="D217" s="36" t="s">
        <v>552</v>
      </c>
      <c r="E217" s="48">
        <v>4.3699999999999998E-5</v>
      </c>
      <c r="F217" s="48">
        <v>1.0699999999999999E-6</v>
      </c>
      <c r="G217" s="47" t="s">
        <v>552</v>
      </c>
      <c r="H217" s="33">
        <v>1.45</v>
      </c>
      <c r="I217" s="35" t="s">
        <v>551</v>
      </c>
      <c r="J217" s="46">
        <v>2.63929E-2</v>
      </c>
      <c r="K217" s="45" t="s">
        <v>555</v>
      </c>
      <c r="L217" s="44">
        <v>6.8893000000000003E-6</v>
      </c>
      <c r="M217" s="43" t="s">
        <v>555</v>
      </c>
      <c r="N217" s="42">
        <v>2927</v>
      </c>
      <c r="O217" s="41" t="s">
        <v>552</v>
      </c>
      <c r="P217" s="40">
        <v>7.8019999999999996</v>
      </c>
      <c r="Q217" s="39" t="s">
        <v>552</v>
      </c>
      <c r="R217" s="33">
        <v>5.4199999999999998E-2</v>
      </c>
      <c r="S217" s="32" t="s">
        <v>552</v>
      </c>
    </row>
    <row r="218" spans="1:19" ht="13.8" thickBot="1" x14ac:dyDescent="0.3">
      <c r="A218" s="31" t="s">
        <v>459</v>
      </c>
      <c r="B218" s="27" t="s">
        <v>458</v>
      </c>
      <c r="C218" s="30">
        <v>120.91</v>
      </c>
      <c r="D218" s="29" t="s">
        <v>552</v>
      </c>
      <c r="E218" s="58">
        <v>14.022895</v>
      </c>
      <c r="F218" s="58">
        <v>0.34300000000000003</v>
      </c>
      <c r="G218" s="57" t="s">
        <v>552</v>
      </c>
      <c r="H218" s="26">
        <v>1.486</v>
      </c>
      <c r="I218" s="28" t="s">
        <v>558</v>
      </c>
      <c r="J218" s="56">
        <v>7.6029299999999994E-2</v>
      </c>
      <c r="K218" s="55" t="s">
        <v>555</v>
      </c>
      <c r="L218" s="54">
        <v>1.08E-5</v>
      </c>
      <c r="M218" s="53" t="s">
        <v>555</v>
      </c>
      <c r="N218" s="52">
        <v>43.89</v>
      </c>
      <c r="O218" s="51" t="s">
        <v>552</v>
      </c>
      <c r="P218" s="50">
        <v>280</v>
      </c>
      <c r="Q218" s="49" t="s">
        <v>552</v>
      </c>
      <c r="R218" s="26">
        <v>8.9499999999999996E-3</v>
      </c>
      <c r="S218" s="25" t="s">
        <v>552</v>
      </c>
    </row>
    <row r="219" spans="1:19" x14ac:dyDescent="0.25">
      <c r="A219" s="38" t="s">
        <v>1452</v>
      </c>
      <c r="B219" s="34" t="s">
        <v>536</v>
      </c>
      <c r="C219" s="37">
        <v>98.96</v>
      </c>
      <c r="D219" s="36" t="s">
        <v>552</v>
      </c>
      <c r="E219" s="48">
        <v>0.22976289999999999</v>
      </c>
      <c r="F219" s="48">
        <v>5.62E-3</v>
      </c>
      <c r="G219" s="47" t="s">
        <v>552</v>
      </c>
      <c r="H219" s="33">
        <v>1.1757</v>
      </c>
      <c r="I219" s="35" t="s">
        <v>551</v>
      </c>
      <c r="J219" s="46">
        <v>8.36446E-2</v>
      </c>
      <c r="K219" s="45" t="s">
        <v>555</v>
      </c>
      <c r="L219" s="44">
        <v>1.06E-5</v>
      </c>
      <c r="M219" s="43" t="s">
        <v>555</v>
      </c>
      <c r="N219" s="42">
        <v>31.82</v>
      </c>
      <c r="O219" s="41" t="s">
        <v>552</v>
      </c>
      <c r="P219" s="40">
        <v>5040</v>
      </c>
      <c r="Q219" s="39" t="s">
        <v>552</v>
      </c>
      <c r="R219" s="33">
        <v>6.7499999999999999E-3</v>
      </c>
      <c r="S219" s="32" t="s">
        <v>552</v>
      </c>
    </row>
    <row r="220" spans="1:19" x14ac:dyDescent="0.25">
      <c r="A220" s="38" t="s">
        <v>1451</v>
      </c>
      <c r="B220" s="34" t="s">
        <v>520</v>
      </c>
      <c r="C220" s="37">
        <v>98.96</v>
      </c>
      <c r="D220" s="36" t="s">
        <v>552</v>
      </c>
      <c r="E220" s="48">
        <v>4.8242E-2</v>
      </c>
      <c r="F220" s="48">
        <v>1.1800000000000001E-3</v>
      </c>
      <c r="G220" s="47" t="s">
        <v>552</v>
      </c>
      <c r="H220" s="33">
        <v>1.2454000000000001</v>
      </c>
      <c r="I220" s="35" t="s">
        <v>551</v>
      </c>
      <c r="J220" s="46">
        <v>8.5722099999999996E-2</v>
      </c>
      <c r="K220" s="45" t="s">
        <v>555</v>
      </c>
      <c r="L220" s="44">
        <v>1.1E-5</v>
      </c>
      <c r="M220" s="43" t="s">
        <v>555</v>
      </c>
      <c r="N220" s="42">
        <v>39.6</v>
      </c>
      <c r="O220" s="41" t="s">
        <v>552</v>
      </c>
      <c r="P220" s="40">
        <v>8600</v>
      </c>
      <c r="Q220" s="39" t="s">
        <v>552</v>
      </c>
      <c r="R220" s="33">
        <v>4.1999999999999997E-3</v>
      </c>
      <c r="S220" s="32" t="s">
        <v>552</v>
      </c>
    </row>
    <row r="221" spans="1:19" ht="13.8" thickBot="1" x14ac:dyDescent="0.3">
      <c r="A221" s="31" t="s">
        <v>1450</v>
      </c>
      <c r="B221" s="27" t="s">
        <v>534</v>
      </c>
      <c r="C221" s="30">
        <v>96.94</v>
      </c>
      <c r="D221" s="29" t="s">
        <v>552</v>
      </c>
      <c r="E221" s="58">
        <v>1.0670481999999999</v>
      </c>
      <c r="F221" s="58">
        <v>2.6100000000000002E-2</v>
      </c>
      <c r="G221" s="57" t="s">
        <v>552</v>
      </c>
      <c r="H221" s="26">
        <v>1.2130000000000001</v>
      </c>
      <c r="I221" s="28" t="s">
        <v>551</v>
      </c>
      <c r="J221" s="56">
        <v>8.6313799999999996E-2</v>
      </c>
      <c r="K221" s="55" t="s">
        <v>555</v>
      </c>
      <c r="L221" s="54">
        <v>1.1E-5</v>
      </c>
      <c r="M221" s="53" t="s">
        <v>555</v>
      </c>
      <c r="N221" s="52">
        <v>31.82</v>
      </c>
      <c r="O221" s="51" t="s">
        <v>552</v>
      </c>
      <c r="P221" s="50">
        <v>2420</v>
      </c>
      <c r="Q221" s="49" t="s">
        <v>552</v>
      </c>
      <c r="R221" s="26">
        <v>1.17E-2</v>
      </c>
      <c r="S221" s="25" t="s">
        <v>552</v>
      </c>
    </row>
    <row r="222" spans="1:19" x14ac:dyDescent="0.25">
      <c r="A222" s="38" t="s">
        <v>1449</v>
      </c>
      <c r="B222" s="34" t="s">
        <v>1448</v>
      </c>
      <c r="C222" s="37">
        <v>96.94</v>
      </c>
      <c r="D222" s="36" t="s">
        <v>552</v>
      </c>
      <c r="E222" s="48">
        <v>0.1668029</v>
      </c>
      <c r="F222" s="48">
        <v>4.0800000000000003E-3</v>
      </c>
      <c r="G222" s="47" t="s">
        <v>552</v>
      </c>
      <c r="H222" s="33">
        <v>1.2649999999999999</v>
      </c>
      <c r="I222" s="35" t="s">
        <v>558</v>
      </c>
      <c r="J222" s="46">
        <v>8.7862700000000002E-2</v>
      </c>
      <c r="K222" s="45" t="s">
        <v>555</v>
      </c>
      <c r="L222" s="44">
        <v>1.1199999999999999E-5</v>
      </c>
      <c r="M222" s="43" t="s">
        <v>555</v>
      </c>
      <c r="N222" s="42">
        <v>39.6</v>
      </c>
      <c r="O222" s="41" t="s">
        <v>552</v>
      </c>
      <c r="P222" s="40">
        <v>3500</v>
      </c>
      <c r="Q222" s="39" t="s">
        <v>552</v>
      </c>
      <c r="R222" s="33">
        <v>1.0999999999999999E-2</v>
      </c>
      <c r="S222" s="32" t="s">
        <v>552</v>
      </c>
    </row>
    <row r="223" spans="1:19" x14ac:dyDescent="0.25">
      <c r="A223" s="38" t="s">
        <v>1447</v>
      </c>
      <c r="B223" s="34" t="s">
        <v>466</v>
      </c>
      <c r="C223" s="37">
        <v>96.94</v>
      </c>
      <c r="D223" s="36" t="s">
        <v>552</v>
      </c>
      <c r="E223" s="48">
        <v>0.1668029</v>
      </c>
      <c r="F223" s="48">
        <v>4.0800000000000003E-3</v>
      </c>
      <c r="G223" s="47" t="s">
        <v>552</v>
      </c>
      <c r="H223" s="33">
        <v>1.2837000000000001</v>
      </c>
      <c r="I223" s="35" t="s">
        <v>551</v>
      </c>
      <c r="J223" s="46">
        <v>8.8408799999999996E-2</v>
      </c>
      <c r="K223" s="45" t="s">
        <v>555</v>
      </c>
      <c r="L223" s="44">
        <v>1.13E-5</v>
      </c>
      <c r="M223" s="43" t="s">
        <v>555</v>
      </c>
      <c r="N223" s="42">
        <v>39.6</v>
      </c>
      <c r="O223" s="41" t="s">
        <v>552</v>
      </c>
      <c r="P223" s="40">
        <v>6410</v>
      </c>
      <c r="Q223" s="39" t="s">
        <v>552</v>
      </c>
      <c r="R223" s="33">
        <v>1.0999999999999999E-2</v>
      </c>
      <c r="S223" s="32" t="s">
        <v>552</v>
      </c>
    </row>
    <row r="224" spans="1:19" ht="13.8" thickBot="1" x14ac:dyDescent="0.3">
      <c r="A224" s="31" t="s">
        <v>1446</v>
      </c>
      <c r="B224" s="27" t="s">
        <v>424</v>
      </c>
      <c r="C224" s="30">
        <v>96.94</v>
      </c>
      <c r="D224" s="29" t="s">
        <v>552</v>
      </c>
      <c r="E224" s="58">
        <v>0.1668029</v>
      </c>
      <c r="F224" s="58">
        <v>4.0800000000000003E-3</v>
      </c>
      <c r="G224" s="57" t="s">
        <v>552</v>
      </c>
      <c r="H224" s="26">
        <v>1.2565</v>
      </c>
      <c r="I224" s="28" t="s">
        <v>551</v>
      </c>
      <c r="J224" s="56">
        <v>8.7612599999999999E-2</v>
      </c>
      <c r="K224" s="55" t="s">
        <v>555</v>
      </c>
      <c r="L224" s="54">
        <v>1.1199999999999999E-5</v>
      </c>
      <c r="M224" s="53" t="s">
        <v>555</v>
      </c>
      <c r="N224" s="52">
        <v>39.6</v>
      </c>
      <c r="O224" s="51" t="s">
        <v>552</v>
      </c>
      <c r="P224" s="50">
        <v>4520</v>
      </c>
      <c r="Q224" s="49" t="s">
        <v>552</v>
      </c>
      <c r="R224" s="26">
        <v>1.0999999999999999E-2</v>
      </c>
      <c r="S224" s="25" t="s">
        <v>552</v>
      </c>
    </row>
    <row r="225" spans="1:19" x14ac:dyDescent="0.25">
      <c r="A225" s="38" t="s">
        <v>1445</v>
      </c>
      <c r="B225" s="34" t="s">
        <v>380</v>
      </c>
      <c r="C225" s="37">
        <v>163</v>
      </c>
      <c r="D225" s="36" t="s">
        <v>552</v>
      </c>
      <c r="E225" s="48">
        <v>1.7540000000000001E-4</v>
      </c>
      <c r="F225" s="48">
        <v>4.2899999999999996E-6</v>
      </c>
      <c r="G225" s="47" t="s">
        <v>552</v>
      </c>
      <c r="H225" s="33">
        <v>1.383</v>
      </c>
      <c r="I225" s="35" t="s">
        <v>558</v>
      </c>
      <c r="J225" s="46">
        <v>4.8576800000000003E-2</v>
      </c>
      <c r="K225" s="45" t="s">
        <v>555</v>
      </c>
      <c r="L225" s="44">
        <v>8.6787000000000004E-6</v>
      </c>
      <c r="M225" s="43" t="s">
        <v>555</v>
      </c>
      <c r="N225" s="42">
        <v>491.8</v>
      </c>
      <c r="O225" s="41" t="s">
        <v>552</v>
      </c>
      <c r="P225" s="40">
        <v>4500</v>
      </c>
      <c r="Q225" s="39" t="s">
        <v>552</v>
      </c>
      <c r="R225" s="33">
        <v>2.06E-2</v>
      </c>
      <c r="S225" s="32" t="s">
        <v>552</v>
      </c>
    </row>
    <row r="226" spans="1:19" x14ac:dyDescent="0.25">
      <c r="A226" s="38" t="s">
        <v>1444</v>
      </c>
      <c r="B226" s="34" t="s">
        <v>116</v>
      </c>
      <c r="C226" s="37">
        <v>221.04</v>
      </c>
      <c r="D226" s="36" t="s">
        <v>552</v>
      </c>
      <c r="E226" s="48">
        <v>1.4473000000000001E-6</v>
      </c>
      <c r="F226" s="48">
        <v>3.5399999999999999E-8</v>
      </c>
      <c r="G226" s="47" t="s">
        <v>552</v>
      </c>
      <c r="H226" s="117" t="s">
        <v>1856</v>
      </c>
      <c r="I226" s="94" t="s">
        <v>1856</v>
      </c>
      <c r="J226" s="46">
        <v>5.1972400000000002E-2</v>
      </c>
      <c r="K226" s="45" t="s">
        <v>555</v>
      </c>
      <c r="L226" s="44">
        <v>6.0726000000000001E-6</v>
      </c>
      <c r="M226" s="43" t="s">
        <v>555</v>
      </c>
      <c r="N226" s="42">
        <v>29.63</v>
      </c>
      <c r="O226" s="41" t="s">
        <v>552</v>
      </c>
      <c r="P226" s="40">
        <v>677</v>
      </c>
      <c r="Q226" s="39" t="s">
        <v>552</v>
      </c>
      <c r="R226" s="33">
        <v>6.6400000000000001E-3</v>
      </c>
      <c r="S226" s="32" t="s">
        <v>552</v>
      </c>
    </row>
    <row r="227" spans="1:19" ht="13.8" thickBot="1" x14ac:dyDescent="0.3">
      <c r="A227" s="31" t="s">
        <v>1443</v>
      </c>
      <c r="B227" s="27" t="s">
        <v>1442</v>
      </c>
      <c r="C227" s="30">
        <v>249.1</v>
      </c>
      <c r="D227" s="29" t="s">
        <v>552</v>
      </c>
      <c r="E227" s="58">
        <v>2.3998000000000001E-7</v>
      </c>
      <c r="F227" s="58">
        <v>5.8699999999999998E-9</v>
      </c>
      <c r="G227" s="57" t="s">
        <v>552</v>
      </c>
      <c r="H227" s="118" t="s">
        <v>1856</v>
      </c>
      <c r="I227" s="95" t="s">
        <v>1856</v>
      </c>
      <c r="J227" s="56">
        <v>4.7992300000000002E-2</v>
      </c>
      <c r="K227" s="55" t="s">
        <v>555</v>
      </c>
      <c r="L227" s="54">
        <v>5.6075000000000001E-6</v>
      </c>
      <c r="M227" s="53" t="s">
        <v>555</v>
      </c>
      <c r="N227" s="52">
        <v>98.4</v>
      </c>
      <c r="O227" s="51" t="s">
        <v>552</v>
      </c>
      <c r="P227" s="50">
        <v>46</v>
      </c>
      <c r="Q227" s="49" t="s">
        <v>552</v>
      </c>
      <c r="R227" s="26">
        <v>1.3899999999999999E-2</v>
      </c>
      <c r="S227" s="25" t="s">
        <v>552</v>
      </c>
    </row>
    <row r="228" spans="1:19" x14ac:dyDescent="0.25">
      <c r="A228" s="38" t="s">
        <v>1441</v>
      </c>
      <c r="B228" s="34" t="s">
        <v>518</v>
      </c>
      <c r="C228" s="37">
        <v>112.99</v>
      </c>
      <c r="D228" s="36" t="s">
        <v>552</v>
      </c>
      <c r="E228" s="48">
        <v>0.1152903</v>
      </c>
      <c r="F228" s="48">
        <v>2.82E-3</v>
      </c>
      <c r="G228" s="47" t="s">
        <v>552</v>
      </c>
      <c r="H228" s="33">
        <v>1.159</v>
      </c>
      <c r="I228" s="35" t="s">
        <v>558</v>
      </c>
      <c r="J228" s="46">
        <v>7.3340199999999994E-2</v>
      </c>
      <c r="K228" s="45" t="s">
        <v>555</v>
      </c>
      <c r="L228" s="44">
        <v>9.7251999999999997E-6</v>
      </c>
      <c r="M228" s="43" t="s">
        <v>555</v>
      </c>
      <c r="N228" s="42">
        <v>60.7</v>
      </c>
      <c r="O228" s="41" t="s">
        <v>552</v>
      </c>
      <c r="P228" s="40">
        <v>2800</v>
      </c>
      <c r="Q228" s="39" t="s">
        <v>552</v>
      </c>
      <c r="R228" s="33">
        <v>7.5300000000000002E-3</v>
      </c>
      <c r="S228" s="32" t="s">
        <v>552</v>
      </c>
    </row>
    <row r="229" spans="1:19" x14ac:dyDescent="0.25">
      <c r="A229" s="38" t="s">
        <v>1440</v>
      </c>
      <c r="B229" s="34" t="s">
        <v>514</v>
      </c>
      <c r="C229" s="37">
        <v>112.99</v>
      </c>
      <c r="D229" s="36" t="s">
        <v>552</v>
      </c>
      <c r="E229" s="48">
        <v>3.9901899999999997E-2</v>
      </c>
      <c r="F229" s="48">
        <v>9.7599999999999998E-4</v>
      </c>
      <c r="G229" s="47" t="s">
        <v>552</v>
      </c>
      <c r="H229" s="33">
        <v>1.1785000000000001</v>
      </c>
      <c r="I229" s="35" t="s">
        <v>551</v>
      </c>
      <c r="J229" s="46">
        <v>7.3873800000000003E-2</v>
      </c>
      <c r="K229" s="45" t="s">
        <v>555</v>
      </c>
      <c r="L229" s="44">
        <v>9.8230000000000006E-6</v>
      </c>
      <c r="M229" s="43" t="s">
        <v>555</v>
      </c>
      <c r="N229" s="42">
        <v>72.17</v>
      </c>
      <c r="O229" s="41" t="s">
        <v>552</v>
      </c>
      <c r="P229" s="40">
        <v>2750</v>
      </c>
      <c r="Q229" s="39" t="s">
        <v>552</v>
      </c>
      <c r="R229" s="33">
        <v>7.7600000000000004E-3</v>
      </c>
      <c r="S229" s="32" t="s">
        <v>552</v>
      </c>
    </row>
    <row r="230" spans="1:19" ht="13.8" thickBot="1" x14ac:dyDescent="0.3">
      <c r="A230" s="31" t="s">
        <v>1439</v>
      </c>
      <c r="B230" s="27" t="s">
        <v>1438</v>
      </c>
      <c r="C230" s="30">
        <v>128.99</v>
      </c>
      <c r="D230" s="29" t="s">
        <v>552</v>
      </c>
      <c r="E230" s="58">
        <v>1.48E-7</v>
      </c>
      <c r="F230" s="58">
        <v>3.6199999999999999E-9</v>
      </c>
      <c r="G230" s="57" t="s">
        <v>552</v>
      </c>
      <c r="H230" s="26">
        <v>1.3607</v>
      </c>
      <c r="I230" s="28" t="s">
        <v>551</v>
      </c>
      <c r="J230" s="56">
        <v>6.8016599999999997E-2</v>
      </c>
      <c r="K230" s="55" t="s">
        <v>555</v>
      </c>
      <c r="L230" s="54">
        <v>9.8900000000000002E-6</v>
      </c>
      <c r="M230" s="53" t="s">
        <v>555</v>
      </c>
      <c r="N230" s="52">
        <v>5.5679999999999996</v>
      </c>
      <c r="O230" s="51" t="s">
        <v>552</v>
      </c>
      <c r="P230" s="50">
        <v>60820</v>
      </c>
      <c r="Q230" s="49" t="s">
        <v>552</v>
      </c>
      <c r="R230" s="26">
        <v>9.8299999999999993E-4</v>
      </c>
      <c r="S230" s="25" t="s">
        <v>552</v>
      </c>
    </row>
    <row r="231" spans="1:19" x14ac:dyDescent="0.25">
      <c r="A231" s="38" t="s">
        <v>1437</v>
      </c>
      <c r="B231" s="34" t="s">
        <v>1436</v>
      </c>
      <c r="C231" s="37">
        <v>110.97</v>
      </c>
      <c r="D231" s="36" t="s">
        <v>552</v>
      </c>
      <c r="E231" s="48">
        <v>0.14513490000000001</v>
      </c>
      <c r="F231" s="48">
        <v>3.5500000000000002E-3</v>
      </c>
      <c r="G231" s="47" t="s">
        <v>552</v>
      </c>
      <c r="H231" s="33">
        <v>1.2170000000000001</v>
      </c>
      <c r="I231" s="35" t="s">
        <v>1099</v>
      </c>
      <c r="J231" s="46">
        <v>7.6272499999999993E-2</v>
      </c>
      <c r="K231" s="45" t="s">
        <v>555</v>
      </c>
      <c r="L231" s="44">
        <v>1.01E-5</v>
      </c>
      <c r="M231" s="43" t="s">
        <v>555</v>
      </c>
      <c r="N231" s="42">
        <v>72.17</v>
      </c>
      <c r="O231" s="41" t="s">
        <v>552</v>
      </c>
      <c r="P231" s="40">
        <v>2800</v>
      </c>
      <c r="Q231" s="39" t="s">
        <v>552</v>
      </c>
      <c r="R231" s="33">
        <v>8.3400000000000002E-3</v>
      </c>
      <c r="S231" s="32" t="s">
        <v>552</v>
      </c>
    </row>
    <row r="232" spans="1:19" x14ac:dyDescent="0.25">
      <c r="A232" s="38" t="s">
        <v>1435</v>
      </c>
      <c r="B232" s="34" t="s">
        <v>1434</v>
      </c>
      <c r="C232" s="37">
        <v>220.98</v>
      </c>
      <c r="D232" s="36" t="s">
        <v>552</v>
      </c>
      <c r="E232" s="48">
        <v>2.3499999999999999E-5</v>
      </c>
      <c r="F232" s="48">
        <v>5.7400000000000003E-7</v>
      </c>
      <c r="G232" s="47" t="s">
        <v>552</v>
      </c>
      <c r="H232" s="33">
        <v>1.415</v>
      </c>
      <c r="I232" s="35" t="s">
        <v>551</v>
      </c>
      <c r="J232" s="46">
        <v>2.78768E-2</v>
      </c>
      <c r="K232" s="45" t="s">
        <v>555</v>
      </c>
      <c r="L232" s="44">
        <v>7.3301999999999997E-6</v>
      </c>
      <c r="M232" s="43" t="s">
        <v>555</v>
      </c>
      <c r="N232" s="42">
        <v>53.96</v>
      </c>
      <c r="O232" s="41" t="s">
        <v>552</v>
      </c>
      <c r="P232" s="40">
        <v>8000</v>
      </c>
      <c r="Q232" s="39" t="s">
        <v>552</v>
      </c>
      <c r="R232" s="33">
        <v>8.0400000000000003E-4</v>
      </c>
      <c r="S232" s="32" t="s">
        <v>552</v>
      </c>
    </row>
    <row r="233" spans="1:19" ht="13.8" thickBot="1" x14ac:dyDescent="0.3">
      <c r="A233" s="31" t="s">
        <v>1433</v>
      </c>
      <c r="B233" s="27" t="s">
        <v>1432</v>
      </c>
      <c r="C233" s="30">
        <v>132.21</v>
      </c>
      <c r="D233" s="29" t="s">
        <v>552</v>
      </c>
      <c r="E233" s="58">
        <v>2.5551922</v>
      </c>
      <c r="F233" s="58">
        <v>6.25E-2</v>
      </c>
      <c r="G233" s="57" t="s">
        <v>552</v>
      </c>
      <c r="H233" s="26">
        <v>0.93</v>
      </c>
      <c r="I233" s="28" t="s">
        <v>1099</v>
      </c>
      <c r="J233" s="56">
        <v>5.5745500000000003E-2</v>
      </c>
      <c r="K233" s="55" t="s">
        <v>555</v>
      </c>
      <c r="L233" s="54">
        <v>7.7554000000000003E-6</v>
      </c>
      <c r="M233" s="53" t="s">
        <v>555</v>
      </c>
      <c r="N233" s="52">
        <v>1513</v>
      </c>
      <c r="O233" s="51" t="s">
        <v>552</v>
      </c>
      <c r="P233" s="50">
        <v>13.686999999999999</v>
      </c>
      <c r="Q233" s="49" t="s">
        <v>552</v>
      </c>
      <c r="R233" s="26">
        <v>3.5999999999999997E-2</v>
      </c>
      <c r="S233" s="25" t="s">
        <v>552</v>
      </c>
    </row>
    <row r="234" spans="1:19" x14ac:dyDescent="0.25">
      <c r="A234" s="38" t="s">
        <v>185</v>
      </c>
      <c r="B234" s="34" t="s">
        <v>184</v>
      </c>
      <c r="C234" s="37">
        <v>380.91</v>
      </c>
      <c r="D234" s="36" t="s">
        <v>552</v>
      </c>
      <c r="E234" s="48">
        <v>4.0880000000000002E-4</v>
      </c>
      <c r="F234" s="48">
        <v>1.0000000000000001E-5</v>
      </c>
      <c r="G234" s="47" t="s">
        <v>552</v>
      </c>
      <c r="H234" s="33">
        <v>1.75</v>
      </c>
      <c r="I234" s="35" t="s">
        <v>551</v>
      </c>
      <c r="J234" s="46">
        <v>2.3286500000000002E-2</v>
      </c>
      <c r="K234" s="45" t="s">
        <v>555</v>
      </c>
      <c r="L234" s="44">
        <v>6.0062000000000002E-6</v>
      </c>
      <c r="M234" s="43" t="s">
        <v>555</v>
      </c>
      <c r="N234" s="42">
        <v>20090</v>
      </c>
      <c r="O234" s="41" t="s">
        <v>552</v>
      </c>
      <c r="P234" s="40">
        <v>0.19500000000000001</v>
      </c>
      <c r="Q234" s="39" t="s">
        <v>552</v>
      </c>
      <c r="R234" s="33">
        <v>3.2599999999999997E-2</v>
      </c>
      <c r="S234" s="32" t="s">
        <v>552</v>
      </c>
    </row>
    <row r="235" spans="1:19" x14ac:dyDescent="0.25">
      <c r="A235" s="38" t="s">
        <v>1431</v>
      </c>
      <c r="B235" s="34" t="s">
        <v>576</v>
      </c>
      <c r="C235" s="130" t="s">
        <v>1856</v>
      </c>
      <c r="D235" s="108" t="s">
        <v>1856</v>
      </c>
      <c r="E235" s="119" t="s">
        <v>1856</v>
      </c>
      <c r="F235" s="119" t="s">
        <v>1856</v>
      </c>
      <c r="G235" s="96" t="s">
        <v>1856</v>
      </c>
      <c r="H235" s="117" t="s">
        <v>1856</v>
      </c>
      <c r="I235" s="94" t="s">
        <v>1856</v>
      </c>
      <c r="J235" s="120" t="s">
        <v>1856</v>
      </c>
      <c r="K235" s="97" t="s">
        <v>1856</v>
      </c>
      <c r="L235" s="121" t="s">
        <v>1856</v>
      </c>
      <c r="M235" s="98" t="s">
        <v>1856</v>
      </c>
      <c r="N235" s="122" t="s">
        <v>1856</v>
      </c>
      <c r="O235" s="99" t="s">
        <v>1856</v>
      </c>
      <c r="P235" s="123" t="s">
        <v>1856</v>
      </c>
      <c r="Q235" s="100" t="s">
        <v>1856</v>
      </c>
      <c r="R235" s="117" t="s">
        <v>1856</v>
      </c>
      <c r="S235" s="109" t="s">
        <v>1856</v>
      </c>
    </row>
    <row r="236" spans="1:19" ht="13.8" thickBot="1" x14ac:dyDescent="0.3">
      <c r="A236" s="31" t="s">
        <v>1430</v>
      </c>
      <c r="B236" s="27" t="s">
        <v>1429</v>
      </c>
      <c r="C236" s="30">
        <v>105.14</v>
      </c>
      <c r="D236" s="29" t="s">
        <v>552</v>
      </c>
      <c r="E236" s="58">
        <v>1.5822E-9</v>
      </c>
      <c r="F236" s="58">
        <v>3.8699999999999999E-11</v>
      </c>
      <c r="G236" s="57" t="s">
        <v>552</v>
      </c>
      <c r="H236" s="26">
        <v>1.0966</v>
      </c>
      <c r="I236" s="28" t="s">
        <v>551</v>
      </c>
      <c r="J236" s="56">
        <v>7.6805399999999996E-2</v>
      </c>
      <c r="K236" s="55" t="s">
        <v>555</v>
      </c>
      <c r="L236" s="54">
        <v>9.8229000000000004E-6</v>
      </c>
      <c r="M236" s="53" t="s">
        <v>555</v>
      </c>
      <c r="N236" s="52">
        <v>1</v>
      </c>
      <c r="O236" s="51" t="s">
        <v>552</v>
      </c>
      <c r="P236" s="50">
        <v>1000000</v>
      </c>
      <c r="Q236" s="49" t="s">
        <v>552</v>
      </c>
      <c r="R236" s="26">
        <v>4.5099999999999998E-5</v>
      </c>
      <c r="S236" s="25" t="s">
        <v>552</v>
      </c>
    </row>
    <row r="237" spans="1:19" x14ac:dyDescent="0.25">
      <c r="A237" s="38" t="s">
        <v>1428</v>
      </c>
      <c r="B237" s="34" t="s">
        <v>286</v>
      </c>
      <c r="C237" s="37">
        <v>222.24</v>
      </c>
      <c r="D237" s="36" t="s">
        <v>552</v>
      </c>
      <c r="E237" s="48">
        <v>2.4899999999999999E-5</v>
      </c>
      <c r="F237" s="48">
        <v>6.0999999999999998E-7</v>
      </c>
      <c r="G237" s="47" t="s">
        <v>552</v>
      </c>
      <c r="H237" s="33">
        <v>1.232</v>
      </c>
      <c r="I237" s="35" t="s">
        <v>551</v>
      </c>
      <c r="J237" s="46">
        <v>2.6074099999999999E-2</v>
      </c>
      <c r="K237" s="45" t="s">
        <v>555</v>
      </c>
      <c r="L237" s="44">
        <v>6.7227E-6</v>
      </c>
      <c r="M237" s="43" t="s">
        <v>555</v>
      </c>
      <c r="N237" s="42">
        <v>104.9</v>
      </c>
      <c r="O237" s="41" t="s">
        <v>552</v>
      </c>
      <c r="P237" s="40">
        <v>1080</v>
      </c>
      <c r="Q237" s="39" t="s">
        <v>552</v>
      </c>
      <c r="R237" s="33">
        <v>3.5999999999999999E-3</v>
      </c>
      <c r="S237" s="32" t="s">
        <v>552</v>
      </c>
    </row>
    <row r="238" spans="1:19" x14ac:dyDescent="0.25">
      <c r="A238" s="38" t="s">
        <v>1427</v>
      </c>
      <c r="B238" s="34" t="s">
        <v>1426</v>
      </c>
      <c r="C238" s="37">
        <v>162.22999999999999</v>
      </c>
      <c r="D238" s="36" t="s">
        <v>552</v>
      </c>
      <c r="E238" s="48">
        <v>2.9436E-7</v>
      </c>
      <c r="F238" s="48">
        <v>7.2E-9</v>
      </c>
      <c r="G238" s="47" t="s">
        <v>552</v>
      </c>
      <c r="H238" s="33">
        <v>0.95530000000000004</v>
      </c>
      <c r="I238" s="35" t="s">
        <v>551</v>
      </c>
      <c r="J238" s="46">
        <v>4.14384E-2</v>
      </c>
      <c r="K238" s="45" t="s">
        <v>555</v>
      </c>
      <c r="L238" s="44">
        <v>6.9707E-6</v>
      </c>
      <c r="M238" s="43" t="s">
        <v>555</v>
      </c>
      <c r="N238" s="42">
        <v>10</v>
      </c>
      <c r="O238" s="41" t="s">
        <v>552</v>
      </c>
      <c r="P238" s="40">
        <v>1000000</v>
      </c>
      <c r="Q238" s="39" t="s">
        <v>552</v>
      </c>
      <c r="R238" s="33">
        <v>4.5399999999999998E-4</v>
      </c>
      <c r="S238" s="32" t="s">
        <v>552</v>
      </c>
    </row>
    <row r="239" spans="1:19" ht="13.8" thickBot="1" x14ac:dyDescent="0.3">
      <c r="A239" s="31" t="s">
        <v>1425</v>
      </c>
      <c r="B239" s="27" t="s">
        <v>1424</v>
      </c>
      <c r="C239" s="30">
        <v>134.18</v>
      </c>
      <c r="D239" s="29" t="s">
        <v>552</v>
      </c>
      <c r="E239" s="58">
        <v>9.1169000000000003E-7</v>
      </c>
      <c r="F239" s="58">
        <v>2.2300000000000001E-8</v>
      </c>
      <c r="G239" s="57" t="s">
        <v>552</v>
      </c>
      <c r="H239" s="26">
        <v>0.98850000000000005</v>
      </c>
      <c r="I239" s="28" t="s">
        <v>551</v>
      </c>
      <c r="J239" s="56">
        <v>5.6240499999999999E-2</v>
      </c>
      <c r="K239" s="55" t="s">
        <v>555</v>
      </c>
      <c r="L239" s="54">
        <v>7.9734000000000006E-6</v>
      </c>
      <c r="M239" s="53" t="s">
        <v>555</v>
      </c>
      <c r="N239" s="52">
        <v>1</v>
      </c>
      <c r="O239" s="51" t="s">
        <v>552</v>
      </c>
      <c r="P239" s="50">
        <v>1000000</v>
      </c>
      <c r="Q239" s="49" t="s">
        <v>552</v>
      </c>
      <c r="R239" s="26">
        <v>1.21E-4</v>
      </c>
      <c r="S239" s="25" t="s">
        <v>552</v>
      </c>
    </row>
    <row r="240" spans="1:19" x14ac:dyDescent="0.25">
      <c r="A240" s="38" t="s">
        <v>1423</v>
      </c>
      <c r="B240" s="34" t="s">
        <v>1422</v>
      </c>
      <c r="C240" s="37">
        <v>101.15</v>
      </c>
      <c r="D240" s="36" t="s">
        <v>552</v>
      </c>
      <c r="E240" s="48">
        <v>5.3148000000000003E-6</v>
      </c>
      <c r="F240" s="48">
        <v>1.3E-7</v>
      </c>
      <c r="G240" s="47" t="s">
        <v>552</v>
      </c>
      <c r="H240" s="33">
        <v>0.90800000000000003</v>
      </c>
      <c r="I240" s="35" t="s">
        <v>551</v>
      </c>
      <c r="J240" s="46">
        <v>7.3301000000000005E-2</v>
      </c>
      <c r="K240" s="45" t="s">
        <v>555</v>
      </c>
      <c r="L240" s="44">
        <v>8.9772999999999996E-6</v>
      </c>
      <c r="M240" s="43" t="s">
        <v>555</v>
      </c>
      <c r="N240" s="42">
        <v>2.06</v>
      </c>
      <c r="O240" s="41" t="s">
        <v>552</v>
      </c>
      <c r="P240" s="40">
        <v>1000000</v>
      </c>
      <c r="Q240" s="39" t="s">
        <v>552</v>
      </c>
      <c r="R240" s="33">
        <v>4.57E-4</v>
      </c>
      <c r="S240" s="32" t="s">
        <v>552</v>
      </c>
    </row>
    <row r="241" spans="1:19" x14ac:dyDescent="0.25">
      <c r="A241" s="38" t="s">
        <v>1421</v>
      </c>
      <c r="B241" s="34" t="s">
        <v>1420</v>
      </c>
      <c r="C241" s="37">
        <v>268.36</v>
      </c>
      <c r="D241" s="36" t="s">
        <v>552</v>
      </c>
      <c r="E241" s="48">
        <v>2.3709999999999999E-10</v>
      </c>
      <c r="F241" s="48">
        <v>5.8000000000000003E-12</v>
      </c>
      <c r="G241" s="47" t="s">
        <v>552</v>
      </c>
      <c r="H241" s="117" t="s">
        <v>1856</v>
      </c>
      <c r="I241" s="94" t="s">
        <v>1856</v>
      </c>
      <c r="J241" s="46">
        <v>4.5667600000000003E-2</v>
      </c>
      <c r="K241" s="45" t="s">
        <v>555</v>
      </c>
      <c r="L241" s="44">
        <v>5.3359E-6</v>
      </c>
      <c r="M241" s="43" t="s">
        <v>555</v>
      </c>
      <c r="N241" s="42">
        <v>274100</v>
      </c>
      <c r="O241" s="41" t="s">
        <v>552</v>
      </c>
      <c r="P241" s="40">
        <v>12</v>
      </c>
      <c r="Q241" s="39" t="s">
        <v>552</v>
      </c>
      <c r="R241" s="33">
        <v>0.114</v>
      </c>
      <c r="S241" s="32" t="s">
        <v>552</v>
      </c>
    </row>
    <row r="242" spans="1:19" ht="13.8" thickBot="1" x14ac:dyDescent="0.3">
      <c r="A242" s="31" t="s">
        <v>1419</v>
      </c>
      <c r="B242" s="27" t="s">
        <v>1418</v>
      </c>
      <c r="C242" s="30">
        <v>360.43</v>
      </c>
      <c r="D242" s="29" t="s">
        <v>552</v>
      </c>
      <c r="E242" s="124" t="s">
        <v>1856</v>
      </c>
      <c r="F242" s="124" t="s">
        <v>1856</v>
      </c>
      <c r="G242" s="101" t="s">
        <v>1856</v>
      </c>
      <c r="H242" s="118" t="s">
        <v>1856</v>
      </c>
      <c r="I242" s="95" t="s">
        <v>1856</v>
      </c>
      <c r="J242" s="56">
        <v>3.7515100000000003E-2</v>
      </c>
      <c r="K242" s="55" t="s">
        <v>555</v>
      </c>
      <c r="L242" s="54">
        <v>4.3833E-6</v>
      </c>
      <c r="M242" s="53" t="s">
        <v>555</v>
      </c>
      <c r="N242" s="52">
        <v>78380</v>
      </c>
      <c r="O242" s="51" t="s">
        <v>552</v>
      </c>
      <c r="P242" s="50">
        <v>817000</v>
      </c>
      <c r="Q242" s="49" t="s">
        <v>552</v>
      </c>
      <c r="R242" s="26">
        <v>4.0200000000000001E-5</v>
      </c>
      <c r="S242" s="25" t="s">
        <v>552</v>
      </c>
    </row>
    <row r="243" spans="1:19" x14ac:dyDescent="0.25">
      <c r="A243" s="38" t="s">
        <v>1417</v>
      </c>
      <c r="B243" s="34" t="s">
        <v>1416</v>
      </c>
      <c r="C243" s="37">
        <v>310.69</v>
      </c>
      <c r="D243" s="36" t="s">
        <v>552</v>
      </c>
      <c r="E243" s="48">
        <v>1.8806E-7</v>
      </c>
      <c r="F243" s="48">
        <v>4.5999999999999998E-9</v>
      </c>
      <c r="G243" s="47" t="s">
        <v>552</v>
      </c>
      <c r="H243" s="117" t="s">
        <v>1856</v>
      </c>
      <c r="I243" s="94" t="s">
        <v>1856</v>
      </c>
      <c r="J243" s="46">
        <v>4.1419200000000003E-2</v>
      </c>
      <c r="K243" s="45" t="s">
        <v>555</v>
      </c>
      <c r="L243" s="44">
        <v>4.8395E-6</v>
      </c>
      <c r="M243" s="43" t="s">
        <v>555</v>
      </c>
      <c r="N243" s="42">
        <v>463.2</v>
      </c>
      <c r="O243" s="41" t="s">
        <v>552</v>
      </c>
      <c r="P243" s="40">
        <v>0.08</v>
      </c>
      <c r="Q243" s="39" t="s">
        <v>552</v>
      </c>
      <c r="R243" s="33">
        <v>1.0699999999999999E-2</v>
      </c>
      <c r="S243" s="32" t="s">
        <v>552</v>
      </c>
    </row>
    <row r="244" spans="1:19" x14ac:dyDescent="0.25">
      <c r="A244" s="38" t="s">
        <v>1415</v>
      </c>
      <c r="B244" s="34" t="s">
        <v>1414</v>
      </c>
      <c r="C244" s="37">
        <v>66.05</v>
      </c>
      <c r="D244" s="36" t="s">
        <v>552</v>
      </c>
      <c r="E244" s="48">
        <v>0.82992639999999995</v>
      </c>
      <c r="F244" s="48">
        <v>2.0299999999999999E-2</v>
      </c>
      <c r="G244" s="47" t="s">
        <v>552</v>
      </c>
      <c r="H244" s="33">
        <v>0.89600000000000002</v>
      </c>
      <c r="I244" s="35" t="s">
        <v>551</v>
      </c>
      <c r="J244" s="46">
        <v>0.10231560000000001</v>
      </c>
      <c r="K244" s="45" t="s">
        <v>555</v>
      </c>
      <c r="L244" s="44">
        <v>1.15E-5</v>
      </c>
      <c r="M244" s="43" t="s">
        <v>555</v>
      </c>
      <c r="N244" s="42">
        <v>31.82</v>
      </c>
      <c r="O244" s="41" t="s">
        <v>552</v>
      </c>
      <c r="P244" s="40">
        <v>3200</v>
      </c>
      <c r="Q244" s="39" t="s">
        <v>552</v>
      </c>
      <c r="R244" s="33">
        <v>2.0999999999999999E-3</v>
      </c>
      <c r="S244" s="32" t="s">
        <v>552</v>
      </c>
    </row>
    <row r="245" spans="1:19" ht="13.8" thickBot="1" x14ac:dyDescent="0.3">
      <c r="A245" s="31" t="s">
        <v>1413</v>
      </c>
      <c r="B245" s="27" t="s">
        <v>1412</v>
      </c>
      <c r="C245" s="30">
        <v>164.21</v>
      </c>
      <c r="D245" s="29" t="s">
        <v>552</v>
      </c>
      <c r="E245" s="58">
        <v>6.7457073000000003</v>
      </c>
      <c r="F245" s="58">
        <v>0.16500000000000001</v>
      </c>
      <c r="G245" s="57" t="s">
        <v>552</v>
      </c>
      <c r="H245" s="118" t="s">
        <v>1856</v>
      </c>
      <c r="I245" s="95" t="s">
        <v>1856</v>
      </c>
      <c r="J245" s="56">
        <v>6.3360799999999995E-2</v>
      </c>
      <c r="K245" s="55" t="s">
        <v>555</v>
      </c>
      <c r="L245" s="54">
        <v>7.4031999999999997E-6</v>
      </c>
      <c r="M245" s="53" t="s">
        <v>555</v>
      </c>
      <c r="N245" s="52">
        <v>207.2</v>
      </c>
      <c r="O245" s="51" t="s">
        <v>552</v>
      </c>
      <c r="P245" s="50">
        <v>5.7727000000000004</v>
      </c>
      <c r="Q245" s="49" t="s">
        <v>552</v>
      </c>
      <c r="R245" s="26">
        <v>4.5199999999999997E-2</v>
      </c>
      <c r="S245" s="25" t="s">
        <v>552</v>
      </c>
    </row>
    <row r="246" spans="1:19" x14ac:dyDescent="0.25">
      <c r="A246" s="38" t="s">
        <v>1411</v>
      </c>
      <c r="B246" s="34" t="s">
        <v>1410</v>
      </c>
      <c r="C246" s="37">
        <v>102.18</v>
      </c>
      <c r="D246" s="36" t="s">
        <v>552</v>
      </c>
      <c r="E246" s="48">
        <v>0.1046607</v>
      </c>
      <c r="F246" s="48">
        <v>2.5600000000000002E-3</v>
      </c>
      <c r="G246" s="47" t="s">
        <v>552</v>
      </c>
      <c r="H246" s="33">
        <v>0.71919999999999995</v>
      </c>
      <c r="I246" s="35" t="s">
        <v>551</v>
      </c>
      <c r="J246" s="46">
        <v>6.5422599999999997E-2</v>
      </c>
      <c r="K246" s="45" t="s">
        <v>555</v>
      </c>
      <c r="L246" s="44">
        <v>7.7581999999999997E-6</v>
      </c>
      <c r="M246" s="43" t="s">
        <v>555</v>
      </c>
      <c r="N246" s="42">
        <v>22.79</v>
      </c>
      <c r="O246" s="41" t="s">
        <v>552</v>
      </c>
      <c r="P246" s="40">
        <v>8800</v>
      </c>
      <c r="Q246" s="39" t="s">
        <v>552</v>
      </c>
      <c r="R246" s="33">
        <v>4.28E-3</v>
      </c>
      <c r="S246" s="32" t="s">
        <v>552</v>
      </c>
    </row>
    <row r="247" spans="1:19" x14ac:dyDescent="0.25">
      <c r="A247" s="38" t="s">
        <v>1409</v>
      </c>
      <c r="B247" s="34" t="s">
        <v>1408</v>
      </c>
      <c r="C247" s="37">
        <v>180.19</v>
      </c>
      <c r="D247" s="36" t="s">
        <v>552</v>
      </c>
      <c r="E247" s="48">
        <v>1.7907000000000001E-3</v>
      </c>
      <c r="F247" s="48">
        <v>4.3800000000000001E-5</v>
      </c>
      <c r="G247" s="47" t="s">
        <v>552</v>
      </c>
      <c r="H247" s="117" t="s">
        <v>1856</v>
      </c>
      <c r="I247" s="94" t="s">
        <v>1856</v>
      </c>
      <c r="J247" s="46">
        <v>5.9556999999999999E-2</v>
      </c>
      <c r="K247" s="45" t="s">
        <v>555</v>
      </c>
      <c r="L247" s="44">
        <v>6.9588000000000002E-6</v>
      </c>
      <c r="M247" s="43" t="s">
        <v>555</v>
      </c>
      <c r="N247" s="42">
        <v>42.2</v>
      </c>
      <c r="O247" s="41" t="s">
        <v>552</v>
      </c>
      <c r="P247" s="40">
        <v>1500</v>
      </c>
      <c r="Q247" s="39" t="s">
        <v>552</v>
      </c>
      <c r="R247" s="33">
        <v>7.3800000000000005E-4</v>
      </c>
      <c r="S247" s="32" t="s">
        <v>552</v>
      </c>
    </row>
    <row r="248" spans="1:19" ht="13.8" thickBot="1" x14ac:dyDescent="0.3">
      <c r="A248" s="31" t="s">
        <v>1407</v>
      </c>
      <c r="B248" s="27" t="s">
        <v>1406</v>
      </c>
      <c r="C248" s="30">
        <v>210.26</v>
      </c>
      <c r="D248" s="29" t="s">
        <v>552</v>
      </c>
      <c r="E248" s="58">
        <v>9.4029999999999995E-10</v>
      </c>
      <c r="F248" s="58">
        <v>2.3000000000000001E-11</v>
      </c>
      <c r="G248" s="57" t="s">
        <v>552</v>
      </c>
      <c r="H248" s="118" t="s">
        <v>1856</v>
      </c>
      <c r="I248" s="95" t="s">
        <v>1856</v>
      </c>
      <c r="J248" s="56">
        <v>5.3733999999999997E-2</v>
      </c>
      <c r="K248" s="55" t="s">
        <v>555</v>
      </c>
      <c r="L248" s="54">
        <v>6.2783999999999999E-6</v>
      </c>
      <c r="M248" s="53" t="s">
        <v>555</v>
      </c>
      <c r="N248" s="52">
        <v>10</v>
      </c>
      <c r="O248" s="51" t="s">
        <v>552</v>
      </c>
      <c r="P248" s="50">
        <v>4600</v>
      </c>
      <c r="Q248" s="49" t="s">
        <v>552</v>
      </c>
      <c r="R248" s="26">
        <v>7.9800000000000002E-5</v>
      </c>
      <c r="S248" s="25" t="s">
        <v>552</v>
      </c>
    </row>
    <row r="249" spans="1:19" x14ac:dyDescent="0.25">
      <c r="A249" s="38" t="s">
        <v>152</v>
      </c>
      <c r="B249" s="34" t="s">
        <v>151</v>
      </c>
      <c r="C249" s="37">
        <v>229.25</v>
      </c>
      <c r="D249" s="36" t="s">
        <v>552</v>
      </c>
      <c r="E249" s="48">
        <v>9.9345999999999992E-9</v>
      </c>
      <c r="F249" s="48">
        <v>2.4299999999999999E-10</v>
      </c>
      <c r="G249" s="47" t="s">
        <v>552</v>
      </c>
      <c r="H249" s="33">
        <v>1.2769999999999999</v>
      </c>
      <c r="I249" s="35" t="s">
        <v>551</v>
      </c>
      <c r="J249" s="46">
        <v>2.6085799999999999E-2</v>
      </c>
      <c r="K249" s="45" t="s">
        <v>555</v>
      </c>
      <c r="L249" s="44">
        <v>6.7421999999999996E-6</v>
      </c>
      <c r="M249" s="43" t="s">
        <v>555</v>
      </c>
      <c r="N249" s="42">
        <v>12.77</v>
      </c>
      <c r="O249" s="41" t="s">
        <v>552</v>
      </c>
      <c r="P249" s="40">
        <v>23300</v>
      </c>
      <c r="Q249" s="39" t="s">
        <v>552</v>
      </c>
      <c r="R249" s="33">
        <v>2.6699999999999998E-4</v>
      </c>
      <c r="S249" s="32" t="s">
        <v>552</v>
      </c>
    </row>
    <row r="250" spans="1:19" x14ac:dyDescent="0.25">
      <c r="A250" s="38" t="s">
        <v>1405</v>
      </c>
      <c r="B250" s="34" t="s">
        <v>1404</v>
      </c>
      <c r="C250" s="37">
        <v>244.3</v>
      </c>
      <c r="D250" s="36" t="s">
        <v>552</v>
      </c>
      <c r="E250" s="48">
        <v>1.9052E-9</v>
      </c>
      <c r="F250" s="48">
        <v>4.6599999999999999E-11</v>
      </c>
      <c r="G250" s="47" t="s">
        <v>552</v>
      </c>
      <c r="H250" s="117" t="s">
        <v>1856</v>
      </c>
      <c r="I250" s="94" t="s">
        <v>1856</v>
      </c>
      <c r="J250" s="46">
        <v>4.8618799999999997E-2</v>
      </c>
      <c r="K250" s="45" t="s">
        <v>555</v>
      </c>
      <c r="L250" s="44">
        <v>5.6806999999999997E-6</v>
      </c>
      <c r="M250" s="43" t="s">
        <v>555</v>
      </c>
      <c r="N250" s="42">
        <v>508.8</v>
      </c>
      <c r="O250" s="41" t="s">
        <v>552</v>
      </c>
      <c r="P250" s="40">
        <v>60</v>
      </c>
      <c r="Q250" s="39" t="s">
        <v>552</v>
      </c>
      <c r="R250" s="33">
        <v>1.06E-3</v>
      </c>
      <c r="S250" s="32" t="s">
        <v>552</v>
      </c>
    </row>
    <row r="251" spans="1:19" ht="13.8" thickBot="1" x14ac:dyDescent="0.3">
      <c r="A251" s="31" t="s">
        <v>1403</v>
      </c>
      <c r="B251" s="27" t="s">
        <v>1402</v>
      </c>
      <c r="C251" s="30">
        <v>124.08</v>
      </c>
      <c r="D251" s="29" t="s">
        <v>552</v>
      </c>
      <c r="E251" s="58">
        <v>5.1100000000000002E-5</v>
      </c>
      <c r="F251" s="58">
        <v>1.2500000000000001E-6</v>
      </c>
      <c r="G251" s="57" t="s">
        <v>552</v>
      </c>
      <c r="H251" s="26">
        <v>1.1684000000000001</v>
      </c>
      <c r="I251" s="28" t="s">
        <v>551</v>
      </c>
      <c r="J251" s="56">
        <v>6.6579600000000003E-2</v>
      </c>
      <c r="K251" s="55" t="s">
        <v>555</v>
      </c>
      <c r="L251" s="54">
        <v>9.2385999999999999E-6</v>
      </c>
      <c r="M251" s="53" t="s">
        <v>555</v>
      </c>
      <c r="N251" s="52">
        <v>5.407</v>
      </c>
      <c r="O251" s="51" t="s">
        <v>552</v>
      </c>
      <c r="P251" s="50">
        <v>1000000</v>
      </c>
      <c r="Q251" s="49" t="s">
        <v>552</v>
      </c>
      <c r="R251" s="26">
        <v>1.2400000000000001E-4</v>
      </c>
      <c r="S251" s="25" t="s">
        <v>552</v>
      </c>
    </row>
    <row r="252" spans="1:19" x14ac:dyDescent="0.25">
      <c r="A252" s="38" t="s">
        <v>1401</v>
      </c>
      <c r="B252" s="34" t="s">
        <v>1400</v>
      </c>
      <c r="C252" s="37">
        <v>225.3</v>
      </c>
      <c r="D252" s="36" t="s">
        <v>552</v>
      </c>
      <c r="E252" s="48">
        <v>9.5665999999999992E-6</v>
      </c>
      <c r="F252" s="48">
        <v>2.34E-7</v>
      </c>
      <c r="G252" s="47" t="s">
        <v>552</v>
      </c>
      <c r="H252" s="117" t="s">
        <v>1856</v>
      </c>
      <c r="I252" s="94" t="s">
        <v>1856</v>
      </c>
      <c r="J252" s="46">
        <v>5.1315199999999998E-2</v>
      </c>
      <c r="K252" s="45" t="s">
        <v>555</v>
      </c>
      <c r="L252" s="44">
        <v>5.9958000000000003E-6</v>
      </c>
      <c r="M252" s="43" t="s">
        <v>555</v>
      </c>
      <c r="N252" s="42">
        <v>2028</v>
      </c>
      <c r="O252" s="41" t="s">
        <v>552</v>
      </c>
      <c r="P252" s="40">
        <v>0.23</v>
      </c>
      <c r="Q252" s="39" t="s">
        <v>552</v>
      </c>
      <c r="R252" s="33">
        <v>9.4299999999999995E-2</v>
      </c>
      <c r="S252" s="32" t="s">
        <v>552</v>
      </c>
    </row>
    <row r="253" spans="1:19" x14ac:dyDescent="0.25">
      <c r="A253" s="38" t="s">
        <v>1399</v>
      </c>
      <c r="B253" s="34" t="s">
        <v>1398</v>
      </c>
      <c r="C253" s="37">
        <v>157.63999999999999</v>
      </c>
      <c r="D253" s="36" t="s">
        <v>552</v>
      </c>
      <c r="E253" s="48">
        <v>8.7899999999999995E-12</v>
      </c>
      <c r="F253" s="48">
        <v>2.1499999999999999E-13</v>
      </c>
      <c r="G253" s="47" t="s">
        <v>552</v>
      </c>
      <c r="H253" s="117" t="s">
        <v>1856</v>
      </c>
      <c r="I253" s="94" t="s">
        <v>1856</v>
      </c>
      <c r="J253" s="46">
        <v>6.5109200000000006E-2</v>
      </c>
      <c r="K253" s="45" t="s">
        <v>555</v>
      </c>
      <c r="L253" s="44">
        <v>7.6074999999999996E-6</v>
      </c>
      <c r="M253" s="43" t="s">
        <v>555</v>
      </c>
      <c r="N253" s="42">
        <v>351.9</v>
      </c>
      <c r="O253" s="41" t="s">
        <v>552</v>
      </c>
      <c r="P253" s="40">
        <v>150.28</v>
      </c>
      <c r="Q253" s="39" t="s">
        <v>552</v>
      </c>
      <c r="R253" s="33">
        <v>2.02E-5</v>
      </c>
      <c r="S253" s="32" t="s">
        <v>552</v>
      </c>
    </row>
    <row r="254" spans="1:19" ht="13.8" thickBot="1" x14ac:dyDescent="0.3">
      <c r="A254" s="31" t="s">
        <v>1397</v>
      </c>
      <c r="B254" s="27" t="s">
        <v>1396</v>
      </c>
      <c r="C254" s="30">
        <v>121.18</v>
      </c>
      <c r="D254" s="29" t="s">
        <v>552</v>
      </c>
      <c r="E254" s="58">
        <v>1.022E-4</v>
      </c>
      <c r="F254" s="58">
        <v>2.5000000000000002E-6</v>
      </c>
      <c r="G254" s="57" t="s">
        <v>552</v>
      </c>
      <c r="H254" s="26">
        <v>0.97230000000000005</v>
      </c>
      <c r="I254" s="28" t="s">
        <v>551</v>
      </c>
      <c r="J254" s="56">
        <v>6.3024899999999995E-2</v>
      </c>
      <c r="K254" s="55" t="s">
        <v>555</v>
      </c>
      <c r="L254" s="54">
        <v>8.3924999999999997E-6</v>
      </c>
      <c r="M254" s="53" t="s">
        <v>555</v>
      </c>
      <c r="N254" s="52">
        <v>184.5</v>
      </c>
      <c r="O254" s="51" t="s">
        <v>552</v>
      </c>
      <c r="P254" s="50">
        <v>2175.5</v>
      </c>
      <c r="Q254" s="49" t="s">
        <v>552</v>
      </c>
      <c r="R254" s="26">
        <v>4.28E-3</v>
      </c>
      <c r="S254" s="25" t="s">
        <v>552</v>
      </c>
    </row>
    <row r="255" spans="1:19" x14ac:dyDescent="0.25">
      <c r="A255" s="38" t="s">
        <v>1395</v>
      </c>
      <c r="B255" s="34" t="s">
        <v>1394</v>
      </c>
      <c r="C255" s="37">
        <v>121.18</v>
      </c>
      <c r="D255" s="36" t="s">
        <v>552</v>
      </c>
      <c r="E255" s="48">
        <v>2.3222E-3</v>
      </c>
      <c r="F255" s="48">
        <v>5.6799999999999998E-5</v>
      </c>
      <c r="G255" s="47" t="s">
        <v>552</v>
      </c>
      <c r="H255" s="33">
        <v>0.95569999999999999</v>
      </c>
      <c r="I255" s="35" t="s">
        <v>551</v>
      </c>
      <c r="J255" s="46">
        <v>6.2541100000000002E-2</v>
      </c>
      <c r="K255" s="45" t="s">
        <v>555</v>
      </c>
      <c r="L255" s="44">
        <v>8.3063000000000004E-6</v>
      </c>
      <c r="M255" s="43" t="s">
        <v>555</v>
      </c>
      <c r="N255" s="42">
        <v>78.67</v>
      </c>
      <c r="O255" s="41" t="s">
        <v>552</v>
      </c>
      <c r="P255" s="40">
        <v>1450</v>
      </c>
      <c r="Q255" s="39" t="s">
        <v>552</v>
      </c>
      <c r="R255" s="33">
        <v>1.12E-2</v>
      </c>
      <c r="S255" s="32" t="s">
        <v>552</v>
      </c>
    </row>
    <row r="256" spans="1:19" x14ac:dyDescent="0.25">
      <c r="A256" s="38" t="s">
        <v>1393</v>
      </c>
      <c r="B256" s="34" t="s">
        <v>1392</v>
      </c>
      <c r="C256" s="37">
        <v>212.3</v>
      </c>
      <c r="D256" s="36" t="s">
        <v>552</v>
      </c>
      <c r="E256" s="48">
        <v>3.3115E-9</v>
      </c>
      <c r="F256" s="48">
        <v>8.1000000000000005E-11</v>
      </c>
      <c r="G256" s="47" t="s">
        <v>552</v>
      </c>
      <c r="H256" s="117" t="s">
        <v>1856</v>
      </c>
      <c r="I256" s="94" t="s">
        <v>1856</v>
      </c>
      <c r="J256" s="46">
        <v>5.3389199999999998E-2</v>
      </c>
      <c r="K256" s="45" t="s">
        <v>555</v>
      </c>
      <c r="L256" s="44">
        <v>6.2380999999999996E-6</v>
      </c>
      <c r="M256" s="43" t="s">
        <v>555</v>
      </c>
      <c r="N256" s="42">
        <v>3190</v>
      </c>
      <c r="O256" s="41" t="s">
        <v>552</v>
      </c>
      <c r="P256" s="40">
        <v>1300</v>
      </c>
      <c r="Q256" s="39" t="s">
        <v>552</v>
      </c>
      <c r="R256" s="33">
        <v>3.62E-3</v>
      </c>
      <c r="S256" s="32" t="s">
        <v>552</v>
      </c>
    </row>
    <row r="257" spans="1:19" ht="13.8" thickBot="1" x14ac:dyDescent="0.3">
      <c r="A257" s="31" t="s">
        <v>1391</v>
      </c>
      <c r="B257" s="27" t="s">
        <v>1390</v>
      </c>
      <c r="C257" s="30">
        <v>73.099999999999994</v>
      </c>
      <c r="D257" s="29" t="s">
        <v>552</v>
      </c>
      <c r="E257" s="58">
        <v>3.0213000000000002E-6</v>
      </c>
      <c r="F257" s="58">
        <v>7.3900000000000007E-8</v>
      </c>
      <c r="G257" s="57" t="s">
        <v>552</v>
      </c>
      <c r="H257" s="26">
        <v>0.94450000000000001</v>
      </c>
      <c r="I257" s="28" t="s">
        <v>551</v>
      </c>
      <c r="J257" s="56">
        <v>9.7179699999999994E-2</v>
      </c>
      <c r="K257" s="55" t="s">
        <v>555</v>
      </c>
      <c r="L257" s="54">
        <v>1.1199999999999999E-5</v>
      </c>
      <c r="M257" s="53" t="s">
        <v>555</v>
      </c>
      <c r="N257" s="52">
        <v>1</v>
      </c>
      <c r="O257" s="51" t="s">
        <v>552</v>
      </c>
      <c r="P257" s="50">
        <v>1000000</v>
      </c>
      <c r="Q257" s="49" t="s">
        <v>552</v>
      </c>
      <c r="R257" s="26">
        <v>1.2999999999999999E-4</v>
      </c>
      <c r="S257" s="25" t="s">
        <v>552</v>
      </c>
    </row>
    <row r="258" spans="1:19" x14ac:dyDescent="0.25">
      <c r="A258" s="38" t="s">
        <v>1389</v>
      </c>
      <c r="B258" s="34" t="s">
        <v>1388</v>
      </c>
      <c r="C258" s="37">
        <v>60.1</v>
      </c>
      <c r="D258" s="36" t="s">
        <v>552</v>
      </c>
      <c r="E258" s="48">
        <v>2.8414E-6</v>
      </c>
      <c r="F258" s="48">
        <v>6.9499999999999994E-8</v>
      </c>
      <c r="G258" s="47" t="s">
        <v>552</v>
      </c>
      <c r="H258" s="33">
        <v>0.79100000000000004</v>
      </c>
      <c r="I258" s="35" t="s">
        <v>551</v>
      </c>
      <c r="J258" s="46">
        <v>0.1037845</v>
      </c>
      <c r="K258" s="45" t="s">
        <v>555</v>
      </c>
      <c r="L258" s="44">
        <v>1.13E-5</v>
      </c>
      <c r="M258" s="43" t="s">
        <v>555</v>
      </c>
      <c r="N258" s="42">
        <v>11.95</v>
      </c>
      <c r="O258" s="41" t="s">
        <v>552</v>
      </c>
      <c r="P258" s="40">
        <v>1000000</v>
      </c>
      <c r="Q258" s="39" t="s">
        <v>552</v>
      </c>
      <c r="R258" s="33">
        <v>7.2700000000000005E-5</v>
      </c>
      <c r="S258" s="32" t="s">
        <v>548</v>
      </c>
    </row>
    <row r="259" spans="1:19" x14ac:dyDescent="0.25">
      <c r="A259" s="38" t="s">
        <v>1387</v>
      </c>
      <c r="B259" s="34" t="s">
        <v>1386</v>
      </c>
      <c r="C259" s="37">
        <v>60.1</v>
      </c>
      <c r="D259" s="36" t="s">
        <v>552</v>
      </c>
      <c r="E259" s="48">
        <v>2.8414E-6</v>
      </c>
      <c r="F259" s="48">
        <v>6.9499999999999994E-8</v>
      </c>
      <c r="G259" s="47" t="s">
        <v>552</v>
      </c>
      <c r="H259" s="33">
        <v>0.82740000000000002</v>
      </c>
      <c r="I259" s="35" t="s">
        <v>551</v>
      </c>
      <c r="J259" s="46">
        <v>0.10576919999999999</v>
      </c>
      <c r="K259" s="45" t="s">
        <v>555</v>
      </c>
      <c r="L259" s="44">
        <v>1.1600000000000001E-5</v>
      </c>
      <c r="M259" s="43" t="s">
        <v>555</v>
      </c>
      <c r="N259" s="42">
        <v>14.87</v>
      </c>
      <c r="O259" s="41" t="s">
        <v>552</v>
      </c>
      <c r="P259" s="40">
        <v>1000000</v>
      </c>
      <c r="Q259" s="39" t="s">
        <v>552</v>
      </c>
      <c r="R259" s="33">
        <v>3.1700000000000001E-4</v>
      </c>
      <c r="S259" s="32" t="s">
        <v>552</v>
      </c>
    </row>
    <row r="260" spans="1:19" ht="13.8" thickBot="1" x14ac:dyDescent="0.3">
      <c r="A260" s="31" t="s">
        <v>1385</v>
      </c>
      <c r="B260" s="27" t="s">
        <v>378</v>
      </c>
      <c r="C260" s="30">
        <v>122.17</v>
      </c>
      <c r="D260" s="29" t="s">
        <v>552</v>
      </c>
      <c r="E260" s="58">
        <v>3.8899999999999997E-5</v>
      </c>
      <c r="F260" s="58">
        <v>9.5099999999999998E-7</v>
      </c>
      <c r="G260" s="57" t="s">
        <v>552</v>
      </c>
      <c r="H260" s="26">
        <v>0.96499999999999997</v>
      </c>
      <c r="I260" s="28" t="s">
        <v>551</v>
      </c>
      <c r="J260" s="56">
        <v>6.2245099999999998E-2</v>
      </c>
      <c r="K260" s="55" t="s">
        <v>555</v>
      </c>
      <c r="L260" s="54">
        <v>8.3140000000000004E-6</v>
      </c>
      <c r="M260" s="53" t="s">
        <v>555</v>
      </c>
      <c r="N260" s="52">
        <v>491.8</v>
      </c>
      <c r="O260" s="51" t="s">
        <v>552</v>
      </c>
      <c r="P260" s="50">
        <v>7870</v>
      </c>
      <c r="Q260" s="49" t="s">
        <v>552</v>
      </c>
      <c r="R260" s="26">
        <v>1.09E-2</v>
      </c>
      <c r="S260" s="25" t="s">
        <v>552</v>
      </c>
    </row>
    <row r="261" spans="1:19" x14ac:dyDescent="0.25">
      <c r="A261" s="38" t="s">
        <v>1384</v>
      </c>
      <c r="B261" s="34" t="s">
        <v>374</v>
      </c>
      <c r="C261" s="37">
        <v>122.17</v>
      </c>
      <c r="D261" s="36" t="s">
        <v>552</v>
      </c>
      <c r="E261" s="48">
        <v>2.719E-4</v>
      </c>
      <c r="F261" s="48">
        <v>6.6499999999999999E-6</v>
      </c>
      <c r="G261" s="47" t="s">
        <v>552</v>
      </c>
      <c r="H261" s="117" t="s">
        <v>1856</v>
      </c>
      <c r="I261" s="94" t="s">
        <v>1856</v>
      </c>
      <c r="J261" s="46">
        <v>7.7169199999999993E-2</v>
      </c>
      <c r="K261" s="45" t="s">
        <v>555</v>
      </c>
      <c r="L261" s="44">
        <v>9.0165999999999994E-6</v>
      </c>
      <c r="M261" s="43" t="s">
        <v>555</v>
      </c>
      <c r="N261" s="42">
        <v>501.9</v>
      </c>
      <c r="O261" s="41" t="s">
        <v>552</v>
      </c>
      <c r="P261" s="40">
        <v>6050</v>
      </c>
      <c r="Q261" s="39" t="s">
        <v>552</v>
      </c>
      <c r="R261" s="33">
        <v>1.2E-2</v>
      </c>
      <c r="S261" s="32" t="s">
        <v>552</v>
      </c>
    </row>
    <row r="262" spans="1:19" x14ac:dyDescent="0.25">
      <c r="A262" s="38" t="s">
        <v>1383</v>
      </c>
      <c r="B262" s="34" t="s">
        <v>358</v>
      </c>
      <c r="C262" s="37">
        <v>122.17</v>
      </c>
      <c r="D262" s="36" t="s">
        <v>552</v>
      </c>
      <c r="E262" s="48">
        <v>1.7E-5</v>
      </c>
      <c r="F262" s="48">
        <v>4.15E-7</v>
      </c>
      <c r="G262" s="47" t="s">
        <v>552</v>
      </c>
      <c r="H262" s="33">
        <v>0.98299999999999998</v>
      </c>
      <c r="I262" s="35" t="s">
        <v>551</v>
      </c>
      <c r="J262" s="46">
        <v>6.2761800000000006E-2</v>
      </c>
      <c r="K262" s="45" t="s">
        <v>555</v>
      </c>
      <c r="L262" s="44">
        <v>8.4067000000000003E-6</v>
      </c>
      <c r="M262" s="43" t="s">
        <v>555</v>
      </c>
      <c r="N262" s="42">
        <v>491.8</v>
      </c>
      <c r="O262" s="41" t="s">
        <v>552</v>
      </c>
      <c r="P262" s="40">
        <v>4760</v>
      </c>
      <c r="Q262" s="39" t="s">
        <v>552</v>
      </c>
      <c r="R262" s="33">
        <v>9.7999999999999997E-3</v>
      </c>
      <c r="S262" s="32" t="s">
        <v>552</v>
      </c>
    </row>
    <row r="263" spans="1:19" ht="13.8" thickBot="1" x14ac:dyDescent="0.3">
      <c r="A263" s="31" t="s">
        <v>1382</v>
      </c>
      <c r="B263" s="27" t="s">
        <v>1381</v>
      </c>
      <c r="C263" s="30">
        <v>194.19</v>
      </c>
      <c r="D263" s="29" t="s">
        <v>552</v>
      </c>
      <c r="E263" s="58">
        <v>5.4783000000000002E-3</v>
      </c>
      <c r="F263" s="58">
        <v>1.34E-4</v>
      </c>
      <c r="G263" s="57" t="s">
        <v>552</v>
      </c>
      <c r="H263" s="26">
        <v>1.075</v>
      </c>
      <c r="I263" s="28" t="s">
        <v>551</v>
      </c>
      <c r="J263" s="56">
        <v>2.85329E-2</v>
      </c>
      <c r="K263" s="55" t="s">
        <v>555</v>
      </c>
      <c r="L263" s="54">
        <v>6.7170999999999996E-6</v>
      </c>
      <c r="M263" s="53" t="s">
        <v>555</v>
      </c>
      <c r="N263" s="52">
        <v>30.96</v>
      </c>
      <c r="O263" s="51" t="s">
        <v>552</v>
      </c>
      <c r="P263" s="50">
        <v>19</v>
      </c>
      <c r="Q263" s="49" t="s">
        <v>552</v>
      </c>
      <c r="R263" s="26">
        <v>3.9899999999999996E-3</v>
      </c>
      <c r="S263" s="25" t="s">
        <v>552</v>
      </c>
    </row>
    <row r="264" spans="1:19" x14ac:dyDescent="0.25">
      <c r="A264" s="38" t="s">
        <v>1380</v>
      </c>
      <c r="B264" s="34" t="s">
        <v>1379</v>
      </c>
      <c r="C264" s="37">
        <v>90.55</v>
      </c>
      <c r="D264" s="36" t="s">
        <v>552</v>
      </c>
      <c r="E264" s="48">
        <v>3.3115290000000002</v>
      </c>
      <c r="F264" s="48">
        <v>8.1000000000000003E-2</v>
      </c>
      <c r="G264" s="47" t="s">
        <v>552</v>
      </c>
      <c r="H264" s="33">
        <v>0.91859999999999997</v>
      </c>
      <c r="I264" s="35" t="s">
        <v>551</v>
      </c>
      <c r="J264" s="46">
        <v>8.1173800000000004E-2</v>
      </c>
      <c r="K264" s="45" t="s">
        <v>555</v>
      </c>
      <c r="L264" s="44">
        <v>9.6608000000000007E-6</v>
      </c>
      <c r="M264" s="43" t="s">
        <v>555</v>
      </c>
      <c r="N264" s="42">
        <v>60.7</v>
      </c>
      <c r="O264" s="41" t="s">
        <v>552</v>
      </c>
      <c r="P264" s="40">
        <v>1000</v>
      </c>
      <c r="Q264" s="39" t="s">
        <v>552</v>
      </c>
      <c r="R264" s="33">
        <v>2.53E-2</v>
      </c>
      <c r="S264" s="32" t="s">
        <v>552</v>
      </c>
    </row>
    <row r="265" spans="1:19" x14ac:dyDescent="0.25">
      <c r="A265" s="38" t="s">
        <v>1378</v>
      </c>
      <c r="B265" s="34" t="s">
        <v>350</v>
      </c>
      <c r="C265" s="37">
        <v>198.14</v>
      </c>
      <c r="D265" s="36" t="s">
        <v>552</v>
      </c>
      <c r="E265" s="48">
        <v>5.7200000000000001E-5</v>
      </c>
      <c r="F265" s="48">
        <v>1.3999999999999999E-6</v>
      </c>
      <c r="G265" s="47" t="s">
        <v>552</v>
      </c>
      <c r="H265" s="117" t="s">
        <v>1856</v>
      </c>
      <c r="I265" s="94" t="s">
        <v>1856</v>
      </c>
      <c r="J265" s="46">
        <v>5.5903500000000002E-2</v>
      </c>
      <c r="K265" s="45" t="s">
        <v>555</v>
      </c>
      <c r="L265" s="44">
        <v>6.5319000000000001E-6</v>
      </c>
      <c r="M265" s="43" t="s">
        <v>555</v>
      </c>
      <c r="N265" s="42">
        <v>754.4</v>
      </c>
      <c r="O265" s="41" t="s">
        <v>552</v>
      </c>
      <c r="P265" s="40">
        <v>198</v>
      </c>
      <c r="Q265" s="39" t="s">
        <v>552</v>
      </c>
      <c r="R265" s="33">
        <v>3.15E-3</v>
      </c>
      <c r="S265" s="32" t="s">
        <v>552</v>
      </c>
    </row>
    <row r="266" spans="1:19" ht="13.8" thickBot="1" x14ac:dyDescent="0.3">
      <c r="A266" s="31" t="s">
        <v>1377</v>
      </c>
      <c r="B266" s="27" t="s">
        <v>1376</v>
      </c>
      <c r="C266" s="30">
        <v>266.26</v>
      </c>
      <c r="D266" s="29" t="s">
        <v>552</v>
      </c>
      <c r="E266" s="58">
        <v>1.3817999999999999E-9</v>
      </c>
      <c r="F266" s="58">
        <v>3.3800000000000002E-11</v>
      </c>
      <c r="G266" s="57" t="s">
        <v>552</v>
      </c>
      <c r="H266" s="118" t="s">
        <v>1856</v>
      </c>
      <c r="I266" s="95" t="s">
        <v>1856</v>
      </c>
      <c r="J266" s="56">
        <v>4.5907400000000001E-2</v>
      </c>
      <c r="K266" s="55" t="s">
        <v>555</v>
      </c>
      <c r="L266" s="54">
        <v>5.3638999999999996E-6</v>
      </c>
      <c r="M266" s="53" t="s">
        <v>555</v>
      </c>
      <c r="N266" s="52">
        <v>16540</v>
      </c>
      <c r="O266" s="51" t="s">
        <v>552</v>
      </c>
      <c r="P266" s="50">
        <v>15</v>
      </c>
      <c r="Q266" s="49" t="s">
        <v>552</v>
      </c>
      <c r="R266" s="26">
        <v>2.75E-2</v>
      </c>
      <c r="S266" s="25" t="s">
        <v>552</v>
      </c>
    </row>
    <row r="267" spans="1:19" x14ac:dyDescent="0.25">
      <c r="A267" s="38" t="s">
        <v>1375</v>
      </c>
      <c r="B267" s="34" t="s">
        <v>1374</v>
      </c>
      <c r="C267" s="37">
        <v>168.11</v>
      </c>
      <c r="D267" s="36" t="s">
        <v>552</v>
      </c>
      <c r="E267" s="48">
        <v>2.1791E-6</v>
      </c>
      <c r="F267" s="48">
        <v>5.3300000000000001E-8</v>
      </c>
      <c r="G267" s="47" t="s">
        <v>552</v>
      </c>
      <c r="H267" s="33">
        <v>1.3119000000000001</v>
      </c>
      <c r="I267" s="35" t="s">
        <v>551</v>
      </c>
      <c r="J267" s="46">
        <v>4.4717600000000003E-2</v>
      </c>
      <c r="K267" s="45" t="s">
        <v>555</v>
      </c>
      <c r="L267" s="44">
        <v>8.2538000000000005E-6</v>
      </c>
      <c r="M267" s="43" t="s">
        <v>555</v>
      </c>
      <c r="N267" s="42">
        <v>358.8</v>
      </c>
      <c r="O267" s="41" t="s">
        <v>552</v>
      </c>
      <c r="P267" s="40">
        <v>133</v>
      </c>
      <c r="Q267" s="39" t="s">
        <v>552</v>
      </c>
      <c r="R267" s="33">
        <v>2.3700000000000001E-3</v>
      </c>
      <c r="S267" s="32" t="s">
        <v>552</v>
      </c>
    </row>
    <row r="268" spans="1:19" x14ac:dyDescent="0.25">
      <c r="A268" s="38" t="s">
        <v>1373</v>
      </c>
      <c r="B268" s="34" t="s">
        <v>233</v>
      </c>
      <c r="C268" s="37">
        <v>168.11</v>
      </c>
      <c r="D268" s="36" t="s">
        <v>552</v>
      </c>
      <c r="E268" s="48">
        <v>2.0032999999999999E-6</v>
      </c>
      <c r="F268" s="48">
        <v>4.9000000000000002E-8</v>
      </c>
      <c r="G268" s="47" t="s">
        <v>552</v>
      </c>
      <c r="H268" s="33">
        <v>1.5750999999999999</v>
      </c>
      <c r="I268" s="35" t="s">
        <v>551</v>
      </c>
      <c r="J268" s="46">
        <v>4.8498699999999999E-2</v>
      </c>
      <c r="K268" s="45" t="s">
        <v>555</v>
      </c>
      <c r="L268" s="44">
        <v>9.2109000000000002E-6</v>
      </c>
      <c r="M268" s="43" t="s">
        <v>555</v>
      </c>
      <c r="N268" s="42">
        <v>351.6</v>
      </c>
      <c r="O268" s="41" t="s">
        <v>552</v>
      </c>
      <c r="P268" s="40">
        <v>533</v>
      </c>
      <c r="Q268" s="39" t="s">
        <v>552</v>
      </c>
      <c r="R268" s="33">
        <v>1.74E-3</v>
      </c>
      <c r="S268" s="32" t="s">
        <v>552</v>
      </c>
    </row>
    <row r="269" spans="1:19" ht="13.8" thickBot="1" x14ac:dyDescent="0.3">
      <c r="A269" s="31" t="s">
        <v>1372</v>
      </c>
      <c r="B269" s="27" t="s">
        <v>1371</v>
      </c>
      <c r="C269" s="30">
        <v>168.11</v>
      </c>
      <c r="D269" s="29" t="s">
        <v>552</v>
      </c>
      <c r="E269" s="58">
        <v>1.5099999999999999E-5</v>
      </c>
      <c r="F269" s="58">
        <v>3.7E-7</v>
      </c>
      <c r="G269" s="57" t="s">
        <v>552</v>
      </c>
      <c r="H269" s="26">
        <v>1.625</v>
      </c>
      <c r="I269" s="28" t="s">
        <v>551</v>
      </c>
      <c r="J269" s="56">
        <v>4.9166799999999997E-2</v>
      </c>
      <c r="K269" s="55" t="s">
        <v>555</v>
      </c>
      <c r="L269" s="54">
        <v>9.3849000000000006E-6</v>
      </c>
      <c r="M269" s="53" t="s">
        <v>555</v>
      </c>
      <c r="N269" s="52">
        <v>351.6</v>
      </c>
      <c r="O269" s="51" t="s">
        <v>552</v>
      </c>
      <c r="P269" s="50">
        <v>69</v>
      </c>
      <c r="Q269" s="49" t="s">
        <v>552</v>
      </c>
      <c r="R269" s="26">
        <v>1.67E-3</v>
      </c>
      <c r="S269" s="25" t="s">
        <v>552</v>
      </c>
    </row>
    <row r="270" spans="1:19" x14ac:dyDescent="0.25">
      <c r="A270" s="38" t="s">
        <v>1370</v>
      </c>
      <c r="B270" s="34" t="s">
        <v>376</v>
      </c>
      <c r="C270" s="37">
        <v>184.11</v>
      </c>
      <c r="D270" s="36" t="s">
        <v>552</v>
      </c>
      <c r="E270" s="48">
        <v>3.5159000000000001E-6</v>
      </c>
      <c r="F270" s="48">
        <v>8.6000000000000002E-8</v>
      </c>
      <c r="G270" s="47" t="s">
        <v>552</v>
      </c>
      <c r="H270" s="33">
        <v>1.6830000000000001</v>
      </c>
      <c r="I270" s="35" t="s">
        <v>551</v>
      </c>
      <c r="J270" s="46">
        <v>4.0669900000000002E-2</v>
      </c>
      <c r="K270" s="45" t="s">
        <v>555</v>
      </c>
      <c r="L270" s="44">
        <v>9.0756E-6</v>
      </c>
      <c r="M270" s="43" t="s">
        <v>555</v>
      </c>
      <c r="N270" s="42">
        <v>460.8</v>
      </c>
      <c r="O270" s="41" t="s">
        <v>552</v>
      </c>
      <c r="P270" s="40">
        <v>2790</v>
      </c>
      <c r="Q270" s="39" t="s">
        <v>552</v>
      </c>
      <c r="R270" s="33">
        <v>1.8699999999999999E-3</v>
      </c>
      <c r="S270" s="32" t="s">
        <v>552</v>
      </c>
    </row>
    <row r="271" spans="1:19" x14ac:dyDescent="0.25">
      <c r="A271" s="38" t="s">
        <v>1369</v>
      </c>
      <c r="B271" s="34" t="s">
        <v>1368</v>
      </c>
      <c r="C271" s="37">
        <v>182.14</v>
      </c>
      <c r="D271" s="36" t="s">
        <v>552</v>
      </c>
      <c r="E271" s="48">
        <v>1.6200000000000001E-5</v>
      </c>
      <c r="F271" s="48">
        <v>3.9700000000000002E-7</v>
      </c>
      <c r="G271" s="47" t="s">
        <v>552</v>
      </c>
      <c r="H271" s="117" t="s">
        <v>1856</v>
      </c>
      <c r="I271" s="94" t="s">
        <v>1856</v>
      </c>
      <c r="J271" s="46">
        <v>5.9131200000000002E-2</v>
      </c>
      <c r="K271" s="45" t="s">
        <v>555</v>
      </c>
      <c r="L271" s="44">
        <v>6.9090000000000003E-6</v>
      </c>
      <c r="M271" s="43" t="s">
        <v>555</v>
      </c>
      <c r="N271" s="42">
        <v>587.4</v>
      </c>
      <c r="O271" s="41" t="s">
        <v>552</v>
      </c>
      <c r="P271" s="40">
        <v>270</v>
      </c>
      <c r="Q271" s="39" t="s">
        <v>552</v>
      </c>
      <c r="R271" s="33">
        <v>4.1599999999999996E-3</v>
      </c>
      <c r="S271" s="32" t="s">
        <v>552</v>
      </c>
    </row>
    <row r="272" spans="1:19" ht="13.8" thickBot="1" x14ac:dyDescent="0.3">
      <c r="A272" s="31" t="s">
        <v>1367</v>
      </c>
      <c r="B272" s="27" t="s">
        <v>229</v>
      </c>
      <c r="C272" s="30">
        <v>182.14</v>
      </c>
      <c r="D272" s="29" t="s">
        <v>552</v>
      </c>
      <c r="E272" s="58">
        <v>2.2077000000000001E-6</v>
      </c>
      <c r="F272" s="58">
        <v>5.4E-8</v>
      </c>
      <c r="G272" s="57" t="s">
        <v>552</v>
      </c>
      <c r="H272" s="26">
        <v>1.3208</v>
      </c>
      <c r="I272" s="28" t="s">
        <v>551</v>
      </c>
      <c r="J272" s="56">
        <v>3.7511500000000003E-2</v>
      </c>
      <c r="K272" s="55" t="s">
        <v>555</v>
      </c>
      <c r="L272" s="54">
        <v>7.8982E-6</v>
      </c>
      <c r="M272" s="53" t="s">
        <v>555</v>
      </c>
      <c r="N272" s="52">
        <v>575.6</v>
      </c>
      <c r="O272" s="51" t="s">
        <v>552</v>
      </c>
      <c r="P272" s="50">
        <v>200</v>
      </c>
      <c r="Q272" s="49" t="s">
        <v>552</v>
      </c>
      <c r="R272" s="26">
        <v>3.0799999999999998E-3</v>
      </c>
      <c r="S272" s="25" t="s">
        <v>552</v>
      </c>
    </row>
    <row r="273" spans="1:19" x14ac:dyDescent="0.25">
      <c r="A273" s="38" t="s">
        <v>1366</v>
      </c>
      <c r="B273" s="34" t="s">
        <v>227</v>
      </c>
      <c r="C273" s="37">
        <v>182.14</v>
      </c>
      <c r="D273" s="36" t="s">
        <v>552</v>
      </c>
      <c r="E273" s="48">
        <v>3.0499999999999999E-5</v>
      </c>
      <c r="F273" s="48">
        <v>7.4700000000000001E-7</v>
      </c>
      <c r="G273" s="47" t="s">
        <v>552</v>
      </c>
      <c r="H273" s="33">
        <v>1.2833000000000001</v>
      </c>
      <c r="I273" s="35" t="s">
        <v>551</v>
      </c>
      <c r="J273" s="46">
        <v>3.7025599999999999E-2</v>
      </c>
      <c r="K273" s="45" t="s">
        <v>555</v>
      </c>
      <c r="L273" s="44">
        <v>7.7628999999999998E-6</v>
      </c>
      <c r="M273" s="43" t="s">
        <v>555</v>
      </c>
      <c r="N273" s="42">
        <v>587.4</v>
      </c>
      <c r="O273" s="41" t="s">
        <v>552</v>
      </c>
      <c r="P273" s="40">
        <v>182</v>
      </c>
      <c r="Q273" s="39" t="s">
        <v>643</v>
      </c>
      <c r="R273" s="33">
        <v>3.7000000000000002E-3</v>
      </c>
      <c r="S273" s="32" t="s">
        <v>552</v>
      </c>
    </row>
    <row r="274" spans="1:19" x14ac:dyDescent="0.25">
      <c r="A274" s="38" t="s">
        <v>1365</v>
      </c>
      <c r="B274" s="34" t="s">
        <v>225</v>
      </c>
      <c r="C274" s="37">
        <v>197.15</v>
      </c>
      <c r="D274" s="36" t="s">
        <v>552</v>
      </c>
      <c r="E274" s="48">
        <v>6.6230999999999996E-9</v>
      </c>
      <c r="F274" s="48">
        <v>1.6200000000000001E-10</v>
      </c>
      <c r="G274" s="47" t="s">
        <v>552</v>
      </c>
      <c r="H274" s="117" t="s">
        <v>1856</v>
      </c>
      <c r="I274" s="94" t="s">
        <v>1856</v>
      </c>
      <c r="J274" s="46">
        <v>5.6090500000000001E-2</v>
      </c>
      <c r="K274" s="45" t="s">
        <v>555</v>
      </c>
      <c r="L274" s="44">
        <v>6.5536999999999996E-6</v>
      </c>
      <c r="M274" s="43" t="s">
        <v>555</v>
      </c>
      <c r="N274" s="42">
        <v>283</v>
      </c>
      <c r="O274" s="41" t="s">
        <v>552</v>
      </c>
      <c r="P274" s="40">
        <v>319.49</v>
      </c>
      <c r="Q274" s="39" t="s">
        <v>552</v>
      </c>
      <c r="R274" s="33">
        <v>2.0400000000000001E-3</v>
      </c>
      <c r="S274" s="32" t="s">
        <v>552</v>
      </c>
    </row>
    <row r="275" spans="1:19" ht="13.8" thickBot="1" x14ac:dyDescent="0.3">
      <c r="A275" s="31" t="s">
        <v>1364</v>
      </c>
      <c r="B275" s="27" t="s">
        <v>219</v>
      </c>
      <c r="C275" s="30">
        <v>197.15</v>
      </c>
      <c r="D275" s="29" t="s">
        <v>552</v>
      </c>
      <c r="E275" s="58">
        <v>6.6230999999999996E-9</v>
      </c>
      <c r="F275" s="58">
        <v>1.6200000000000001E-10</v>
      </c>
      <c r="G275" s="57" t="s">
        <v>552</v>
      </c>
      <c r="H275" s="118" t="s">
        <v>1856</v>
      </c>
      <c r="I275" s="95" t="s">
        <v>1856</v>
      </c>
      <c r="J275" s="56">
        <v>5.6090500000000001E-2</v>
      </c>
      <c r="K275" s="55" t="s">
        <v>555</v>
      </c>
      <c r="L275" s="54">
        <v>6.5536999999999996E-6</v>
      </c>
      <c r="M275" s="53" t="s">
        <v>555</v>
      </c>
      <c r="N275" s="52">
        <v>283</v>
      </c>
      <c r="O275" s="51" t="s">
        <v>552</v>
      </c>
      <c r="P275" s="50">
        <v>319.49</v>
      </c>
      <c r="Q275" s="49" t="s">
        <v>552</v>
      </c>
      <c r="R275" s="26">
        <v>2.0400000000000001E-3</v>
      </c>
      <c r="S275" s="25" t="s">
        <v>552</v>
      </c>
    </row>
    <row r="276" spans="1:19" x14ac:dyDescent="0.25">
      <c r="A276" s="38" t="s">
        <v>1363</v>
      </c>
      <c r="B276" s="34" t="s">
        <v>114</v>
      </c>
      <c r="C276" s="37">
        <v>240.22</v>
      </c>
      <c r="D276" s="36" t="s">
        <v>552</v>
      </c>
      <c r="E276" s="48">
        <v>1.8600000000000001E-5</v>
      </c>
      <c r="F276" s="48">
        <v>4.5600000000000001E-7</v>
      </c>
      <c r="G276" s="47" t="s">
        <v>552</v>
      </c>
      <c r="H276" s="33">
        <v>1.2649999999999999</v>
      </c>
      <c r="I276" s="35" t="s">
        <v>551</v>
      </c>
      <c r="J276" s="46">
        <v>2.5345800000000002E-2</v>
      </c>
      <c r="K276" s="45" t="s">
        <v>555</v>
      </c>
      <c r="L276" s="44">
        <v>6.5186999999999999E-6</v>
      </c>
      <c r="M276" s="43" t="s">
        <v>555</v>
      </c>
      <c r="N276" s="42">
        <v>4294</v>
      </c>
      <c r="O276" s="41" t="s">
        <v>552</v>
      </c>
      <c r="P276" s="40">
        <v>52</v>
      </c>
      <c r="Q276" s="39" t="s">
        <v>552</v>
      </c>
      <c r="R276" s="33">
        <v>1.6299999999999999E-2</v>
      </c>
      <c r="S276" s="32" t="s">
        <v>552</v>
      </c>
    </row>
    <row r="277" spans="1:19" x14ac:dyDescent="0.25">
      <c r="A277" s="38" t="s">
        <v>1362</v>
      </c>
      <c r="B277" s="34" t="s">
        <v>1361</v>
      </c>
      <c r="C277" s="37">
        <v>88.11</v>
      </c>
      <c r="D277" s="36" t="s">
        <v>552</v>
      </c>
      <c r="E277" s="48">
        <v>1.962E-4</v>
      </c>
      <c r="F277" s="48">
        <v>4.7999999999999998E-6</v>
      </c>
      <c r="G277" s="47" t="s">
        <v>552</v>
      </c>
      <c r="H277" s="33">
        <v>1.0337000000000001</v>
      </c>
      <c r="I277" s="35" t="s">
        <v>551</v>
      </c>
      <c r="J277" s="46">
        <v>8.7371500000000005E-2</v>
      </c>
      <c r="K277" s="45" t="s">
        <v>555</v>
      </c>
      <c r="L277" s="44">
        <v>1.0499999999999999E-5</v>
      </c>
      <c r="M277" s="43" t="s">
        <v>555</v>
      </c>
      <c r="N277" s="42">
        <v>2.633</v>
      </c>
      <c r="O277" s="41" t="s">
        <v>552</v>
      </c>
      <c r="P277" s="40">
        <v>1000000</v>
      </c>
      <c r="Q277" s="39" t="s">
        <v>552</v>
      </c>
      <c r="R277" s="33">
        <v>3.3199999999999999E-4</v>
      </c>
      <c r="S277" s="32" t="s">
        <v>552</v>
      </c>
    </row>
    <row r="278" spans="1:19" ht="15" thickBot="1" x14ac:dyDescent="0.35">
      <c r="A278" s="60" t="s">
        <v>1360</v>
      </c>
      <c r="B278" s="27" t="s">
        <v>549</v>
      </c>
      <c r="C278" s="129" t="s">
        <v>1856</v>
      </c>
      <c r="D278" s="106" t="s">
        <v>1856</v>
      </c>
      <c r="E278" s="124" t="s">
        <v>1856</v>
      </c>
      <c r="F278" s="124" t="s">
        <v>1856</v>
      </c>
      <c r="G278" s="101" t="s">
        <v>1856</v>
      </c>
      <c r="H278" s="118" t="s">
        <v>1856</v>
      </c>
      <c r="I278" s="95" t="s">
        <v>1856</v>
      </c>
      <c r="J278" s="125" t="s">
        <v>1856</v>
      </c>
      <c r="K278" s="102" t="s">
        <v>1856</v>
      </c>
      <c r="L278" s="126" t="s">
        <v>1856</v>
      </c>
      <c r="M278" s="103" t="s">
        <v>1856</v>
      </c>
      <c r="N278" s="127" t="s">
        <v>1856</v>
      </c>
      <c r="O278" s="104" t="s">
        <v>1856</v>
      </c>
      <c r="P278" s="128" t="s">
        <v>1856</v>
      </c>
      <c r="Q278" s="105" t="s">
        <v>1856</v>
      </c>
      <c r="R278" s="118" t="s">
        <v>1856</v>
      </c>
      <c r="S278" s="107" t="s">
        <v>1856</v>
      </c>
    </row>
    <row r="279" spans="1:19" x14ac:dyDescent="0.25">
      <c r="A279" s="38" t="s">
        <v>1359</v>
      </c>
      <c r="B279" s="34" t="s">
        <v>576</v>
      </c>
      <c r="C279" s="37">
        <v>390.87</v>
      </c>
      <c r="D279" s="36" t="s">
        <v>552</v>
      </c>
      <c r="E279" s="48">
        <v>2.33E-4</v>
      </c>
      <c r="F279" s="48">
        <v>5.6999999999999996E-6</v>
      </c>
      <c r="G279" s="47" t="s">
        <v>552</v>
      </c>
      <c r="H279" s="117" t="s">
        <v>1856</v>
      </c>
      <c r="I279" s="94" t="s">
        <v>1856</v>
      </c>
      <c r="J279" s="46">
        <v>4.26828E-2</v>
      </c>
      <c r="K279" s="45" t="s">
        <v>555</v>
      </c>
      <c r="L279" s="44">
        <v>4.1527000000000001E-6</v>
      </c>
      <c r="M279" s="43" t="s">
        <v>555</v>
      </c>
      <c r="N279" s="42">
        <v>695200</v>
      </c>
      <c r="O279" s="41" t="s">
        <v>552</v>
      </c>
      <c r="P279" s="40">
        <v>3.9999999999999998E-6</v>
      </c>
      <c r="Q279" s="39" t="s">
        <v>552</v>
      </c>
      <c r="R279" s="33">
        <v>2.86</v>
      </c>
      <c r="S279" s="32" t="s">
        <v>552</v>
      </c>
    </row>
    <row r="280" spans="1:19" x14ac:dyDescent="0.25">
      <c r="A280" s="38" t="s">
        <v>1358</v>
      </c>
      <c r="B280" s="34" t="s">
        <v>86</v>
      </c>
      <c r="C280" s="37">
        <v>321.98</v>
      </c>
      <c r="D280" s="36" t="s">
        <v>552</v>
      </c>
      <c r="E280" s="48">
        <v>2.0441999999999999E-3</v>
      </c>
      <c r="F280" s="48">
        <v>5.0000000000000002E-5</v>
      </c>
      <c r="G280" s="47" t="s">
        <v>552</v>
      </c>
      <c r="H280" s="117" t="s">
        <v>1856</v>
      </c>
      <c r="I280" s="94" t="s">
        <v>1856</v>
      </c>
      <c r="J280" s="46">
        <v>4.7027800000000002E-2</v>
      </c>
      <c r="K280" s="45" t="s">
        <v>555</v>
      </c>
      <c r="L280" s="44">
        <v>4.7257000000000003E-6</v>
      </c>
      <c r="M280" s="43" t="s">
        <v>555</v>
      </c>
      <c r="N280" s="42">
        <v>249100</v>
      </c>
      <c r="O280" s="41" t="s">
        <v>552</v>
      </c>
      <c r="P280" s="40">
        <v>2.0000000000000001E-4</v>
      </c>
      <c r="Q280" s="39" t="s">
        <v>552</v>
      </c>
      <c r="R280" s="33">
        <v>0.80800000000000005</v>
      </c>
      <c r="S280" s="32" t="s">
        <v>552</v>
      </c>
    </row>
    <row r="281" spans="1:19" ht="13.8" thickBot="1" x14ac:dyDescent="0.3">
      <c r="A281" s="31" t="s">
        <v>1357</v>
      </c>
      <c r="B281" s="27" t="s">
        <v>1356</v>
      </c>
      <c r="C281" s="30">
        <v>239.32</v>
      </c>
      <c r="D281" s="29" t="s">
        <v>552</v>
      </c>
      <c r="E281" s="58">
        <v>1.4841000000000001E-9</v>
      </c>
      <c r="F281" s="58">
        <v>3.63E-11</v>
      </c>
      <c r="G281" s="57" t="s">
        <v>552</v>
      </c>
      <c r="H281" s="26">
        <v>1.17</v>
      </c>
      <c r="I281" s="28" t="s">
        <v>551</v>
      </c>
      <c r="J281" s="56">
        <v>2.4482899999999998E-2</v>
      </c>
      <c r="K281" s="55" t="s">
        <v>555</v>
      </c>
      <c r="L281" s="54">
        <v>6.2344E-6</v>
      </c>
      <c r="M281" s="53" t="s">
        <v>555</v>
      </c>
      <c r="N281" s="52">
        <v>4798</v>
      </c>
      <c r="O281" s="51" t="s">
        <v>552</v>
      </c>
      <c r="P281" s="50">
        <v>260</v>
      </c>
      <c r="Q281" s="49" t="s">
        <v>552</v>
      </c>
      <c r="R281" s="26">
        <v>5.6299999999999996E-3</v>
      </c>
      <c r="S281" s="25" t="s">
        <v>552</v>
      </c>
    </row>
    <row r="282" spans="1:19" x14ac:dyDescent="0.25">
      <c r="A282" s="38" t="s">
        <v>1355</v>
      </c>
      <c r="B282" s="34" t="s">
        <v>1354</v>
      </c>
      <c r="C282" s="37">
        <v>218.27</v>
      </c>
      <c r="D282" s="36" t="s">
        <v>552</v>
      </c>
      <c r="E282" s="48">
        <v>1.0200000000000001E-5</v>
      </c>
      <c r="F282" s="48">
        <v>2.4900000000000002E-7</v>
      </c>
      <c r="G282" s="47" t="s">
        <v>552</v>
      </c>
      <c r="H282" s="33">
        <v>1.252</v>
      </c>
      <c r="I282" s="35" t="s">
        <v>551</v>
      </c>
      <c r="J282" s="46">
        <v>2.6518400000000001E-2</v>
      </c>
      <c r="K282" s="45" t="s">
        <v>555</v>
      </c>
      <c r="L282" s="44">
        <v>6.8618000000000001E-6</v>
      </c>
      <c r="M282" s="43" t="s">
        <v>555</v>
      </c>
      <c r="N282" s="42">
        <v>1109</v>
      </c>
      <c r="O282" s="41" t="s">
        <v>552</v>
      </c>
      <c r="P282" s="40">
        <v>9.4191000000000003</v>
      </c>
      <c r="Q282" s="39" t="s">
        <v>552</v>
      </c>
      <c r="R282" s="33">
        <v>3.6700000000000001E-3</v>
      </c>
      <c r="S282" s="32" t="s">
        <v>552</v>
      </c>
    </row>
    <row r="283" spans="1:19" x14ac:dyDescent="0.25">
      <c r="A283" s="38" t="s">
        <v>1353</v>
      </c>
      <c r="B283" s="34" t="s">
        <v>1352</v>
      </c>
      <c r="C283" s="37">
        <v>169.23</v>
      </c>
      <c r="D283" s="36" t="s">
        <v>552</v>
      </c>
      <c r="E283" s="48">
        <v>1.1E-4</v>
      </c>
      <c r="F283" s="48">
        <v>2.6900000000000001E-6</v>
      </c>
      <c r="G283" s="47" t="s">
        <v>552</v>
      </c>
      <c r="H283" s="33">
        <v>1.1579999999999999</v>
      </c>
      <c r="I283" s="35" t="s">
        <v>551</v>
      </c>
      <c r="J283" s="46">
        <v>4.1705600000000002E-2</v>
      </c>
      <c r="K283" s="45" t="s">
        <v>555</v>
      </c>
      <c r="L283" s="44">
        <v>7.6279999999999996E-6</v>
      </c>
      <c r="M283" s="43" t="s">
        <v>555</v>
      </c>
      <c r="N283" s="42">
        <v>825.8</v>
      </c>
      <c r="O283" s="41" t="s">
        <v>552</v>
      </c>
      <c r="P283" s="40">
        <v>53</v>
      </c>
      <c r="Q283" s="39" t="s">
        <v>552</v>
      </c>
      <c r="R283" s="33">
        <v>3.73E-2</v>
      </c>
      <c r="S283" s="32" t="s">
        <v>552</v>
      </c>
    </row>
    <row r="284" spans="1:19" ht="13.8" thickBot="1" x14ac:dyDescent="0.3">
      <c r="A284" s="31" t="s">
        <v>1351</v>
      </c>
      <c r="B284" s="27" t="s">
        <v>1350</v>
      </c>
      <c r="C284" s="30">
        <v>184.24</v>
      </c>
      <c r="D284" s="29" t="s">
        <v>552</v>
      </c>
      <c r="E284" s="58">
        <v>1.95E-5</v>
      </c>
      <c r="F284" s="58">
        <v>4.7800000000000002E-7</v>
      </c>
      <c r="G284" s="57" t="s">
        <v>552</v>
      </c>
      <c r="H284" s="26">
        <v>1.1579999999999999</v>
      </c>
      <c r="I284" s="28" t="s">
        <v>551</v>
      </c>
      <c r="J284" s="56">
        <v>3.4311599999999998E-2</v>
      </c>
      <c r="K284" s="55" t="s">
        <v>555</v>
      </c>
      <c r="L284" s="54">
        <v>7.2488E-6</v>
      </c>
      <c r="M284" s="53" t="s">
        <v>555</v>
      </c>
      <c r="N284" s="52">
        <v>1505</v>
      </c>
      <c r="O284" s="51" t="s">
        <v>552</v>
      </c>
      <c r="P284" s="50">
        <v>221</v>
      </c>
      <c r="Q284" s="49" t="s">
        <v>552</v>
      </c>
      <c r="R284" s="26">
        <v>1.2999999999999999E-2</v>
      </c>
      <c r="S284" s="25" t="s">
        <v>552</v>
      </c>
    </row>
    <row r="285" spans="1:19" x14ac:dyDescent="0.25">
      <c r="A285" s="38" t="s">
        <v>109</v>
      </c>
      <c r="B285" s="34" t="s">
        <v>108</v>
      </c>
      <c r="C285" s="37">
        <v>344.05</v>
      </c>
      <c r="D285" s="36" t="s">
        <v>552</v>
      </c>
      <c r="E285" s="48">
        <v>5.8049999999999996E-12</v>
      </c>
      <c r="F285" s="48">
        <v>1.42E-13</v>
      </c>
      <c r="G285" s="47" t="s">
        <v>552</v>
      </c>
      <c r="H285" s="33">
        <v>1.24</v>
      </c>
      <c r="I285" s="35" t="s">
        <v>551</v>
      </c>
      <c r="J285" s="46">
        <v>2.08104E-2</v>
      </c>
      <c r="K285" s="45" t="s">
        <v>555</v>
      </c>
      <c r="L285" s="44">
        <v>5.1922E-6</v>
      </c>
      <c r="M285" s="43" t="s">
        <v>555</v>
      </c>
      <c r="N285" s="42">
        <v>9272</v>
      </c>
      <c r="O285" s="41" t="s">
        <v>552</v>
      </c>
      <c r="P285" s="40">
        <v>708000</v>
      </c>
      <c r="Q285" s="39" t="s">
        <v>552</v>
      </c>
      <c r="R285" s="33">
        <v>2.4400000000000001E-7</v>
      </c>
      <c r="S285" s="32" t="s">
        <v>552</v>
      </c>
    </row>
    <row r="286" spans="1:19" x14ac:dyDescent="0.25">
      <c r="A286" s="38" t="s">
        <v>1349</v>
      </c>
      <c r="B286" s="34" t="s">
        <v>1348</v>
      </c>
      <c r="C286" s="37">
        <v>737.77</v>
      </c>
      <c r="D286" s="36" t="s">
        <v>552</v>
      </c>
      <c r="E286" s="48">
        <v>3.365E-38</v>
      </c>
      <c r="F286" s="48">
        <v>8.2299999999999998E-40</v>
      </c>
      <c r="G286" s="47" t="s">
        <v>552</v>
      </c>
      <c r="H286" s="117" t="s">
        <v>1856</v>
      </c>
      <c r="I286" s="94" t="s">
        <v>1856</v>
      </c>
      <c r="J286" s="46">
        <v>2.32705E-2</v>
      </c>
      <c r="K286" s="45" t="s">
        <v>555</v>
      </c>
      <c r="L286" s="44">
        <v>2.7190000000000001E-6</v>
      </c>
      <c r="M286" s="43" t="s">
        <v>555</v>
      </c>
      <c r="N286" s="42">
        <v>242000000</v>
      </c>
      <c r="O286" s="41" t="s">
        <v>552</v>
      </c>
      <c r="P286" s="40">
        <v>55.936999999999998</v>
      </c>
      <c r="Q286" s="39" t="s">
        <v>552</v>
      </c>
      <c r="R286" s="33">
        <v>2.05E-4</v>
      </c>
      <c r="S286" s="32" t="s">
        <v>552</v>
      </c>
    </row>
    <row r="287" spans="1:19" ht="13.8" thickBot="1" x14ac:dyDescent="0.3">
      <c r="A287" s="31" t="s">
        <v>1347</v>
      </c>
      <c r="B287" s="27" t="s">
        <v>1346</v>
      </c>
      <c r="C287" s="30">
        <v>821.67</v>
      </c>
      <c r="D287" s="29" t="s">
        <v>552</v>
      </c>
      <c r="E287" s="58">
        <v>6.7050000000000002E-42</v>
      </c>
      <c r="F287" s="58">
        <v>1.64E-43</v>
      </c>
      <c r="G287" s="57" t="s">
        <v>552</v>
      </c>
      <c r="H287" s="118" t="s">
        <v>1856</v>
      </c>
      <c r="I287" s="95" t="s">
        <v>1856</v>
      </c>
      <c r="J287" s="56">
        <v>2.1658199999999999E-2</v>
      </c>
      <c r="K287" s="55" t="s">
        <v>555</v>
      </c>
      <c r="L287" s="54">
        <v>2.5306E-6</v>
      </c>
      <c r="M287" s="53" t="s">
        <v>555</v>
      </c>
      <c r="N287" s="52">
        <v>790800000</v>
      </c>
      <c r="O287" s="51" t="s">
        <v>552</v>
      </c>
      <c r="P287" s="50">
        <v>8.2167000000000002E-7</v>
      </c>
      <c r="Q287" s="49" t="s">
        <v>552</v>
      </c>
      <c r="R287" s="26">
        <v>1.73E-9</v>
      </c>
      <c r="S287" s="25" t="s">
        <v>552</v>
      </c>
    </row>
    <row r="288" spans="1:19" x14ac:dyDescent="0.25">
      <c r="A288" s="38" t="s">
        <v>1345</v>
      </c>
      <c r="B288" s="34" t="s">
        <v>1344</v>
      </c>
      <c r="C288" s="37">
        <v>760.11</v>
      </c>
      <c r="D288" s="36" t="s">
        <v>552</v>
      </c>
      <c r="E288" s="119" t="s">
        <v>1856</v>
      </c>
      <c r="F288" s="119" t="s">
        <v>1856</v>
      </c>
      <c r="G288" s="96" t="s">
        <v>1856</v>
      </c>
      <c r="H288" s="117" t="s">
        <v>1856</v>
      </c>
      <c r="I288" s="94" t="s">
        <v>1856</v>
      </c>
      <c r="J288" s="46">
        <v>2.2812300000000001E-2</v>
      </c>
      <c r="K288" s="45" t="s">
        <v>555</v>
      </c>
      <c r="L288" s="44">
        <v>2.6653999999999999E-6</v>
      </c>
      <c r="M288" s="43" t="s">
        <v>555</v>
      </c>
      <c r="N288" s="42">
        <v>6985000</v>
      </c>
      <c r="O288" s="41" t="s">
        <v>552</v>
      </c>
      <c r="P288" s="40">
        <v>9.713299999999999E-7</v>
      </c>
      <c r="Q288" s="39" t="s">
        <v>552</v>
      </c>
      <c r="R288" s="33">
        <v>3.8700000000000003E-12</v>
      </c>
      <c r="S288" s="32" t="s">
        <v>552</v>
      </c>
    </row>
    <row r="289" spans="1:19" x14ac:dyDescent="0.25">
      <c r="A289" s="38" t="s">
        <v>150</v>
      </c>
      <c r="B289" s="34" t="s">
        <v>149</v>
      </c>
      <c r="C289" s="37">
        <v>274.39</v>
      </c>
      <c r="D289" s="36" t="s">
        <v>552</v>
      </c>
      <c r="E289" s="48">
        <v>8.8300000000000005E-5</v>
      </c>
      <c r="F289" s="48">
        <v>2.1600000000000001E-6</v>
      </c>
      <c r="G289" s="47" t="s">
        <v>552</v>
      </c>
      <c r="H289" s="33">
        <v>1.1439999999999999</v>
      </c>
      <c r="I289" s="35" t="s">
        <v>551</v>
      </c>
      <c r="J289" s="46">
        <v>2.2543000000000001E-2</v>
      </c>
      <c r="K289" s="45" t="s">
        <v>555</v>
      </c>
      <c r="L289" s="44">
        <v>5.6663999999999997E-6</v>
      </c>
      <c r="M289" s="43" t="s">
        <v>555</v>
      </c>
      <c r="N289" s="42">
        <v>837.9</v>
      </c>
      <c r="O289" s="41" t="s">
        <v>552</v>
      </c>
      <c r="P289" s="40">
        <v>16.3</v>
      </c>
      <c r="Q289" s="39" t="s">
        <v>552</v>
      </c>
      <c r="R289" s="33">
        <v>2.12E-2</v>
      </c>
      <c r="S289" s="32" t="s">
        <v>552</v>
      </c>
    </row>
    <row r="290" spans="1:19" ht="13.8" thickBot="1" x14ac:dyDescent="0.3">
      <c r="A290" s="31" t="s">
        <v>1343</v>
      </c>
      <c r="B290" s="27" t="s">
        <v>1342</v>
      </c>
      <c r="C290" s="30">
        <v>120.23</v>
      </c>
      <c r="D290" s="29" t="s">
        <v>552</v>
      </c>
      <c r="E290" s="58">
        <v>1.7171E-3</v>
      </c>
      <c r="F290" s="58">
        <v>4.1999999999999998E-5</v>
      </c>
      <c r="G290" s="57" t="s">
        <v>552</v>
      </c>
      <c r="H290" s="118" t="s">
        <v>1856</v>
      </c>
      <c r="I290" s="95" t="s">
        <v>1856</v>
      </c>
      <c r="J290" s="56">
        <v>7.79971E-2</v>
      </c>
      <c r="K290" s="55" t="s">
        <v>555</v>
      </c>
      <c r="L290" s="54">
        <v>9.1132999999999996E-6</v>
      </c>
      <c r="M290" s="53" t="s">
        <v>555</v>
      </c>
      <c r="N290" s="52">
        <v>145.80000000000001</v>
      </c>
      <c r="O290" s="51" t="s">
        <v>552</v>
      </c>
      <c r="P290" s="50">
        <v>3000</v>
      </c>
      <c r="Q290" s="49" t="s">
        <v>552</v>
      </c>
      <c r="R290" s="26">
        <v>1.08E-3</v>
      </c>
      <c r="S290" s="25" t="s">
        <v>552</v>
      </c>
    </row>
    <row r="291" spans="1:19" x14ac:dyDescent="0.25">
      <c r="A291" s="38" t="s">
        <v>1341</v>
      </c>
      <c r="B291" s="34" t="s">
        <v>1340</v>
      </c>
      <c r="C291" s="37">
        <v>233.1</v>
      </c>
      <c r="D291" s="36" t="s">
        <v>552</v>
      </c>
      <c r="E291" s="48">
        <v>2.0605000000000002E-8</v>
      </c>
      <c r="F291" s="48">
        <v>5.0400000000000002E-10</v>
      </c>
      <c r="G291" s="47" t="s">
        <v>552</v>
      </c>
      <c r="H291" s="117" t="s">
        <v>1856</v>
      </c>
      <c r="I291" s="94" t="s">
        <v>1856</v>
      </c>
      <c r="J291" s="46">
        <v>5.0164E-2</v>
      </c>
      <c r="K291" s="45" t="s">
        <v>555</v>
      </c>
      <c r="L291" s="44">
        <v>5.8613000000000001E-6</v>
      </c>
      <c r="M291" s="43" t="s">
        <v>555</v>
      </c>
      <c r="N291" s="42">
        <v>109.1</v>
      </c>
      <c r="O291" s="41" t="s">
        <v>552</v>
      </c>
      <c r="P291" s="40">
        <v>42</v>
      </c>
      <c r="Q291" s="39" t="s">
        <v>552</v>
      </c>
      <c r="R291" s="33">
        <v>4.6600000000000001E-3</v>
      </c>
      <c r="S291" s="32" t="s">
        <v>552</v>
      </c>
    </row>
    <row r="292" spans="1:19" x14ac:dyDescent="0.25">
      <c r="A292" s="38" t="s">
        <v>1339</v>
      </c>
      <c r="B292" s="34" t="s">
        <v>1338</v>
      </c>
      <c r="C292" s="37">
        <v>287.45</v>
      </c>
      <c r="D292" s="36" t="s">
        <v>552</v>
      </c>
      <c r="E292" s="48">
        <v>3.6836E-9</v>
      </c>
      <c r="F292" s="48">
        <v>9.0100000000000004E-11</v>
      </c>
      <c r="G292" s="47" t="s">
        <v>552</v>
      </c>
      <c r="H292" s="117" t="s">
        <v>1856</v>
      </c>
      <c r="I292" s="94" t="s">
        <v>1856</v>
      </c>
      <c r="J292" s="46">
        <v>4.36227E-2</v>
      </c>
      <c r="K292" s="45" t="s">
        <v>555</v>
      </c>
      <c r="L292" s="44">
        <v>5.0969999999999996E-6</v>
      </c>
      <c r="M292" s="43" t="s">
        <v>555</v>
      </c>
      <c r="N292" s="42">
        <v>2482</v>
      </c>
      <c r="O292" s="41" t="s">
        <v>552</v>
      </c>
      <c r="P292" s="40">
        <v>630</v>
      </c>
      <c r="Q292" s="39" t="s">
        <v>552</v>
      </c>
      <c r="R292" s="33">
        <v>2.22E-4</v>
      </c>
      <c r="S292" s="32" t="s">
        <v>552</v>
      </c>
    </row>
    <row r="293" spans="1:19" ht="13.8" thickBot="1" x14ac:dyDescent="0.3">
      <c r="A293" s="31" t="s">
        <v>1337</v>
      </c>
      <c r="B293" s="27" t="s">
        <v>1336</v>
      </c>
      <c r="C293" s="30">
        <v>189.32</v>
      </c>
      <c r="D293" s="29" t="s">
        <v>552</v>
      </c>
      <c r="E293" s="58">
        <v>6.4999999999999997E-4</v>
      </c>
      <c r="F293" s="58">
        <v>1.59E-5</v>
      </c>
      <c r="G293" s="57" t="s">
        <v>552</v>
      </c>
      <c r="H293" s="26">
        <v>0.9546</v>
      </c>
      <c r="I293" s="28" t="s">
        <v>551</v>
      </c>
      <c r="J293" s="56">
        <v>2.9126200000000001E-2</v>
      </c>
      <c r="K293" s="55" t="s">
        <v>555</v>
      </c>
      <c r="L293" s="54">
        <v>6.3511000000000001E-6</v>
      </c>
      <c r="M293" s="53" t="s">
        <v>555</v>
      </c>
      <c r="N293" s="52">
        <v>164.1</v>
      </c>
      <c r="O293" s="51" t="s">
        <v>552</v>
      </c>
      <c r="P293" s="50">
        <v>375</v>
      </c>
      <c r="Q293" s="49" t="s">
        <v>552</v>
      </c>
      <c r="R293" s="26">
        <v>1.84E-2</v>
      </c>
      <c r="S293" s="25" t="s">
        <v>552</v>
      </c>
    </row>
    <row r="294" spans="1:19" x14ac:dyDescent="0.25">
      <c r="A294" s="38" t="s">
        <v>1335</v>
      </c>
      <c r="B294" s="34" t="s">
        <v>1334</v>
      </c>
      <c r="C294" s="37">
        <v>406.92</v>
      </c>
      <c r="D294" s="36" t="s">
        <v>552</v>
      </c>
      <c r="E294" s="48">
        <v>2.6573999999999999E-3</v>
      </c>
      <c r="F294" s="48">
        <v>6.4999999999999994E-5</v>
      </c>
      <c r="G294" s="47" t="s">
        <v>552</v>
      </c>
      <c r="H294" s="33">
        <v>1.7450000000000001</v>
      </c>
      <c r="I294" s="35" t="s">
        <v>551</v>
      </c>
      <c r="J294" s="46">
        <v>2.2484799999999999E-2</v>
      </c>
      <c r="K294" s="45" t="s">
        <v>555</v>
      </c>
      <c r="L294" s="44">
        <v>5.7629000000000003E-6</v>
      </c>
      <c r="M294" s="43" t="s">
        <v>555</v>
      </c>
      <c r="N294" s="42">
        <v>6761</v>
      </c>
      <c r="O294" s="41" t="s">
        <v>552</v>
      </c>
      <c r="P294" s="40">
        <v>0.32500000000000001</v>
      </c>
      <c r="Q294" s="39" t="s">
        <v>552</v>
      </c>
      <c r="R294" s="33">
        <v>2.8600000000000001E-3</v>
      </c>
      <c r="S294" s="32" t="s">
        <v>552</v>
      </c>
    </row>
    <row r="295" spans="1:19" x14ac:dyDescent="0.25">
      <c r="A295" s="38" t="s">
        <v>107</v>
      </c>
      <c r="B295" s="34" t="s">
        <v>106</v>
      </c>
      <c r="C295" s="37">
        <v>186.17</v>
      </c>
      <c r="D295" s="36" t="s">
        <v>552</v>
      </c>
      <c r="E295" s="48">
        <v>1.5740000000000001E-14</v>
      </c>
      <c r="F295" s="48">
        <v>3.8499999999999999E-16</v>
      </c>
      <c r="G295" s="47" t="s">
        <v>552</v>
      </c>
      <c r="H295" s="33">
        <v>1.431</v>
      </c>
      <c r="I295" s="35" t="s">
        <v>551</v>
      </c>
      <c r="J295" s="46">
        <v>3.6747000000000002E-2</v>
      </c>
      <c r="K295" s="45" t="s">
        <v>555</v>
      </c>
      <c r="L295" s="44">
        <v>8.1791999999999995E-6</v>
      </c>
      <c r="M295" s="43" t="s">
        <v>555</v>
      </c>
      <c r="N295" s="42">
        <v>19.41</v>
      </c>
      <c r="O295" s="41" t="s">
        <v>552</v>
      </c>
      <c r="P295" s="40">
        <v>100000</v>
      </c>
      <c r="Q295" s="39" t="s">
        <v>552</v>
      </c>
      <c r="R295" s="33">
        <v>2.63E-3</v>
      </c>
      <c r="S295" s="32" t="s">
        <v>552</v>
      </c>
    </row>
    <row r="296" spans="1:19" ht="13.8" thickBot="1" x14ac:dyDescent="0.3">
      <c r="A296" s="31" t="s">
        <v>177</v>
      </c>
      <c r="B296" s="27" t="s">
        <v>176</v>
      </c>
      <c r="C296" s="30">
        <v>380.91</v>
      </c>
      <c r="D296" s="29" t="s">
        <v>552</v>
      </c>
      <c r="E296" s="58">
        <v>4.0880000000000002E-4</v>
      </c>
      <c r="F296" s="58">
        <v>1.0000000000000001E-5</v>
      </c>
      <c r="G296" s="57" t="s">
        <v>552</v>
      </c>
      <c r="H296" s="118" t="s">
        <v>1856</v>
      </c>
      <c r="I296" s="95" t="s">
        <v>1856</v>
      </c>
      <c r="J296" s="56">
        <v>3.6158099999999999E-2</v>
      </c>
      <c r="K296" s="55" t="s">
        <v>555</v>
      </c>
      <c r="L296" s="54">
        <v>4.2247999999999998E-6</v>
      </c>
      <c r="M296" s="53" t="s">
        <v>555</v>
      </c>
      <c r="N296" s="52">
        <v>20090</v>
      </c>
      <c r="O296" s="51" t="s">
        <v>552</v>
      </c>
      <c r="P296" s="50">
        <v>0.25</v>
      </c>
      <c r="Q296" s="49" t="s">
        <v>552</v>
      </c>
      <c r="R296" s="26">
        <v>3.2599999999999997E-2</v>
      </c>
      <c r="S296" s="25" t="s">
        <v>552</v>
      </c>
    </row>
    <row r="297" spans="1:19" x14ac:dyDescent="0.25">
      <c r="A297" s="38" t="s">
        <v>1333</v>
      </c>
      <c r="B297" s="34" t="s">
        <v>1332</v>
      </c>
      <c r="C297" s="37">
        <v>92.53</v>
      </c>
      <c r="D297" s="36" t="s">
        <v>552</v>
      </c>
      <c r="E297" s="48">
        <v>1.2428000000000001E-3</v>
      </c>
      <c r="F297" s="48">
        <v>3.04E-5</v>
      </c>
      <c r="G297" s="47" t="s">
        <v>552</v>
      </c>
      <c r="H297" s="33">
        <v>1.1830000000000001</v>
      </c>
      <c r="I297" s="35" t="s">
        <v>558</v>
      </c>
      <c r="J297" s="46">
        <v>8.8865E-2</v>
      </c>
      <c r="K297" s="45" t="s">
        <v>555</v>
      </c>
      <c r="L297" s="44">
        <v>1.11E-5</v>
      </c>
      <c r="M297" s="43" t="s">
        <v>555</v>
      </c>
      <c r="N297" s="42">
        <v>9.907</v>
      </c>
      <c r="O297" s="41" t="s">
        <v>552</v>
      </c>
      <c r="P297" s="40">
        <v>65900</v>
      </c>
      <c r="Q297" s="39" t="s">
        <v>552</v>
      </c>
      <c r="R297" s="33">
        <v>9.4399999999999996E-4</v>
      </c>
      <c r="S297" s="32" t="s">
        <v>552</v>
      </c>
    </row>
    <row r="298" spans="1:19" x14ac:dyDescent="0.25">
      <c r="A298" s="38" t="s">
        <v>1331</v>
      </c>
      <c r="B298" s="34" t="s">
        <v>1330</v>
      </c>
      <c r="C298" s="37">
        <v>72.11</v>
      </c>
      <c r="D298" s="36" t="s">
        <v>552</v>
      </c>
      <c r="E298" s="48">
        <v>7.3590000000000001E-3</v>
      </c>
      <c r="F298" s="48">
        <v>1.8000000000000001E-4</v>
      </c>
      <c r="G298" s="47" t="s">
        <v>552</v>
      </c>
      <c r="H298" s="33">
        <v>0.82969999999999999</v>
      </c>
      <c r="I298" s="35" t="s">
        <v>551</v>
      </c>
      <c r="J298" s="46">
        <v>9.2893900000000001E-2</v>
      </c>
      <c r="K298" s="45" t="s">
        <v>555</v>
      </c>
      <c r="L298" s="44">
        <v>1.04E-5</v>
      </c>
      <c r="M298" s="43" t="s">
        <v>555</v>
      </c>
      <c r="N298" s="42">
        <v>9.907</v>
      </c>
      <c r="O298" s="41" t="s">
        <v>552</v>
      </c>
      <c r="P298" s="40">
        <v>95000</v>
      </c>
      <c r="Q298" s="39" t="s">
        <v>552</v>
      </c>
      <c r="R298" s="33">
        <v>2.31E-3</v>
      </c>
      <c r="S298" s="32" t="s">
        <v>552</v>
      </c>
    </row>
    <row r="299" spans="1:19" ht="13.8" thickBot="1" x14ac:dyDescent="0.3">
      <c r="A299" s="31" t="s">
        <v>1329</v>
      </c>
      <c r="B299" s="27" t="s">
        <v>1328</v>
      </c>
      <c r="C299" s="30">
        <v>144.5</v>
      </c>
      <c r="D299" s="29" t="s">
        <v>552</v>
      </c>
      <c r="E299" s="58">
        <v>2.3300000000000002E-10</v>
      </c>
      <c r="F299" s="58">
        <v>5.7000000000000003E-12</v>
      </c>
      <c r="G299" s="57" t="s">
        <v>552</v>
      </c>
      <c r="H299" s="26">
        <v>1.2</v>
      </c>
      <c r="I299" s="28" t="s">
        <v>551</v>
      </c>
      <c r="J299" s="56">
        <v>5.5476499999999998E-2</v>
      </c>
      <c r="K299" s="55" t="s">
        <v>555</v>
      </c>
      <c r="L299" s="54">
        <v>8.5676000000000008E-6</v>
      </c>
      <c r="M299" s="53" t="s">
        <v>555</v>
      </c>
      <c r="N299" s="52">
        <v>5.0279999999999996</v>
      </c>
      <c r="O299" s="51" t="s">
        <v>552</v>
      </c>
      <c r="P299" s="50">
        <v>1000000</v>
      </c>
      <c r="Q299" s="49" t="s">
        <v>552</v>
      </c>
      <c r="R299" s="26">
        <v>1.73E-4</v>
      </c>
      <c r="S299" s="25" t="s">
        <v>552</v>
      </c>
    </row>
    <row r="300" spans="1:19" x14ac:dyDescent="0.25">
      <c r="A300" s="38" t="s">
        <v>1327</v>
      </c>
      <c r="B300" s="34" t="s">
        <v>1326</v>
      </c>
      <c r="C300" s="37">
        <v>384.46</v>
      </c>
      <c r="D300" s="36" t="s">
        <v>552</v>
      </c>
      <c r="E300" s="48">
        <v>1.5500000000000001E-5</v>
      </c>
      <c r="F300" s="48">
        <v>3.7899999999999999E-7</v>
      </c>
      <c r="G300" s="47" t="s">
        <v>552</v>
      </c>
      <c r="H300" s="33">
        <v>1.22</v>
      </c>
      <c r="I300" s="35" t="s">
        <v>551</v>
      </c>
      <c r="J300" s="46">
        <v>1.9477899999999999E-2</v>
      </c>
      <c r="K300" s="45" t="s">
        <v>555</v>
      </c>
      <c r="L300" s="44">
        <v>4.8103999999999997E-6</v>
      </c>
      <c r="M300" s="43" t="s">
        <v>555</v>
      </c>
      <c r="N300" s="42">
        <v>882</v>
      </c>
      <c r="O300" s="41" t="s">
        <v>552</v>
      </c>
      <c r="P300" s="40">
        <v>2</v>
      </c>
      <c r="Q300" s="39" t="s">
        <v>552</v>
      </c>
      <c r="R300" s="33">
        <v>2.5499999999999998E-2</v>
      </c>
      <c r="S300" s="32" t="s">
        <v>552</v>
      </c>
    </row>
    <row r="301" spans="1:19" x14ac:dyDescent="0.25">
      <c r="A301" s="38" t="s">
        <v>1325</v>
      </c>
      <c r="B301" s="34" t="s">
        <v>1324</v>
      </c>
      <c r="C301" s="37">
        <v>132.16</v>
      </c>
      <c r="D301" s="36" t="s">
        <v>552</v>
      </c>
      <c r="E301" s="48">
        <v>1.3080000000000001E-4</v>
      </c>
      <c r="F301" s="48">
        <v>3.1999999999999999E-6</v>
      </c>
      <c r="G301" s="47" t="s">
        <v>552</v>
      </c>
      <c r="H301" s="33">
        <v>0.97399999999999998</v>
      </c>
      <c r="I301" s="35" t="s">
        <v>551</v>
      </c>
      <c r="J301" s="46">
        <v>5.6950399999999998E-2</v>
      </c>
      <c r="K301" s="45" t="s">
        <v>555</v>
      </c>
      <c r="L301" s="44">
        <v>7.9752999999999997E-6</v>
      </c>
      <c r="M301" s="43" t="s">
        <v>555</v>
      </c>
      <c r="N301" s="42">
        <v>4.5419999999999998</v>
      </c>
      <c r="O301" s="41" t="s">
        <v>552</v>
      </c>
      <c r="P301" s="40">
        <v>247000</v>
      </c>
      <c r="Q301" s="39" t="s">
        <v>552</v>
      </c>
      <c r="R301" s="33">
        <v>6.9999999999999999E-4</v>
      </c>
      <c r="S301" s="32" t="s">
        <v>552</v>
      </c>
    </row>
    <row r="302" spans="1:19" ht="13.8" thickBot="1" x14ac:dyDescent="0.3">
      <c r="A302" s="31" t="s">
        <v>1323</v>
      </c>
      <c r="B302" s="27" t="s">
        <v>1322</v>
      </c>
      <c r="C302" s="30">
        <v>90.12</v>
      </c>
      <c r="D302" s="29" t="s">
        <v>552</v>
      </c>
      <c r="E302" s="58">
        <v>1.9199999999999999E-5</v>
      </c>
      <c r="F302" s="58">
        <v>4.7E-7</v>
      </c>
      <c r="G302" s="57" t="s">
        <v>552</v>
      </c>
      <c r="H302" s="26">
        <v>0.92530000000000001</v>
      </c>
      <c r="I302" s="28" t="s">
        <v>551</v>
      </c>
      <c r="J302" s="56">
        <v>8.1755999999999995E-2</v>
      </c>
      <c r="K302" s="55" t="s">
        <v>555</v>
      </c>
      <c r="L302" s="54">
        <v>9.7308000000000001E-6</v>
      </c>
      <c r="M302" s="53" t="s">
        <v>555</v>
      </c>
      <c r="N302" s="52">
        <v>1</v>
      </c>
      <c r="O302" s="51" t="s">
        <v>552</v>
      </c>
      <c r="P302" s="50">
        <v>1000000</v>
      </c>
      <c r="Q302" s="49" t="s">
        <v>552</v>
      </c>
      <c r="R302" s="26">
        <v>2.9999999999999997E-4</v>
      </c>
      <c r="S302" s="25" t="s">
        <v>552</v>
      </c>
    </row>
    <row r="303" spans="1:19" x14ac:dyDescent="0.25">
      <c r="A303" s="38" t="s">
        <v>1321</v>
      </c>
      <c r="B303" s="34" t="s">
        <v>1320</v>
      </c>
      <c r="C303" s="37">
        <v>88.11</v>
      </c>
      <c r="D303" s="36" t="s">
        <v>552</v>
      </c>
      <c r="E303" s="48">
        <v>5.4783000000000002E-3</v>
      </c>
      <c r="F303" s="48">
        <v>1.34E-4</v>
      </c>
      <c r="G303" s="47" t="s">
        <v>552</v>
      </c>
      <c r="H303" s="33">
        <v>0.90029999999999999</v>
      </c>
      <c r="I303" s="35" t="s">
        <v>551</v>
      </c>
      <c r="J303" s="46">
        <v>8.2313499999999998E-2</v>
      </c>
      <c r="K303" s="45" t="s">
        <v>555</v>
      </c>
      <c r="L303" s="44">
        <v>9.7025999999999992E-6</v>
      </c>
      <c r="M303" s="43" t="s">
        <v>555</v>
      </c>
      <c r="N303" s="42">
        <v>5.5830000000000002</v>
      </c>
      <c r="O303" s="41" t="s">
        <v>552</v>
      </c>
      <c r="P303" s="40">
        <v>80000</v>
      </c>
      <c r="Q303" s="39" t="s">
        <v>552</v>
      </c>
      <c r="R303" s="33">
        <v>1.5299999999999999E-3</v>
      </c>
      <c r="S303" s="32" t="s">
        <v>552</v>
      </c>
    </row>
    <row r="304" spans="1:19" x14ac:dyDescent="0.25">
      <c r="A304" s="38" t="s">
        <v>1319</v>
      </c>
      <c r="B304" s="34" t="s">
        <v>1318</v>
      </c>
      <c r="C304" s="37">
        <v>100.12</v>
      </c>
      <c r="D304" s="36" t="s">
        <v>552</v>
      </c>
      <c r="E304" s="48">
        <v>1.3859399999999999E-2</v>
      </c>
      <c r="F304" s="48">
        <v>3.39E-4</v>
      </c>
      <c r="G304" s="47" t="s">
        <v>552</v>
      </c>
      <c r="H304" s="33">
        <v>0.9234</v>
      </c>
      <c r="I304" s="35" t="s">
        <v>551</v>
      </c>
      <c r="J304" s="46">
        <v>7.45392E-2</v>
      </c>
      <c r="K304" s="45" t="s">
        <v>555</v>
      </c>
      <c r="L304" s="44">
        <v>9.1241999999999998E-6</v>
      </c>
      <c r="M304" s="43" t="s">
        <v>555</v>
      </c>
      <c r="N304" s="42">
        <v>10.65</v>
      </c>
      <c r="O304" s="41" t="s">
        <v>552</v>
      </c>
      <c r="P304" s="40">
        <v>15000</v>
      </c>
      <c r="Q304" s="39" t="s">
        <v>552</v>
      </c>
      <c r="R304" s="33">
        <v>3.2399999999999998E-3</v>
      </c>
      <c r="S304" s="32" t="s">
        <v>552</v>
      </c>
    </row>
    <row r="305" spans="1:19" ht="13.8" thickBot="1" x14ac:dyDescent="0.3">
      <c r="A305" s="31" t="s">
        <v>1317</v>
      </c>
      <c r="B305" s="27" t="s">
        <v>472</v>
      </c>
      <c r="C305" s="30">
        <v>64.52</v>
      </c>
      <c r="D305" s="29" t="s">
        <v>552</v>
      </c>
      <c r="E305" s="58">
        <v>0.45380209999999999</v>
      </c>
      <c r="F305" s="58">
        <v>1.11E-2</v>
      </c>
      <c r="G305" s="57" t="s">
        <v>552</v>
      </c>
      <c r="H305" s="26">
        <v>0.89019999999999999</v>
      </c>
      <c r="I305" s="28" t="s">
        <v>551</v>
      </c>
      <c r="J305" s="56">
        <v>0.103754</v>
      </c>
      <c r="K305" s="55" t="s">
        <v>555</v>
      </c>
      <c r="L305" s="54">
        <v>1.1600000000000001E-5</v>
      </c>
      <c r="M305" s="53" t="s">
        <v>555</v>
      </c>
      <c r="N305" s="52">
        <v>21.73</v>
      </c>
      <c r="O305" s="51" t="s">
        <v>552</v>
      </c>
      <c r="P305" s="50">
        <v>6710</v>
      </c>
      <c r="Q305" s="49" t="s">
        <v>552</v>
      </c>
      <c r="R305" s="26">
        <v>6.0699999999999999E-3</v>
      </c>
      <c r="S305" s="25" t="s">
        <v>552</v>
      </c>
    </row>
    <row r="306" spans="1:19" x14ac:dyDescent="0.25">
      <c r="A306" s="38" t="s">
        <v>1316</v>
      </c>
      <c r="B306" s="34" t="s">
        <v>1315</v>
      </c>
      <c r="C306" s="37">
        <v>74.12</v>
      </c>
      <c r="D306" s="36" t="s">
        <v>552</v>
      </c>
      <c r="E306" s="48">
        <v>5.0286200000000003E-2</v>
      </c>
      <c r="F306" s="48">
        <v>1.23E-3</v>
      </c>
      <c r="G306" s="47" t="s">
        <v>552</v>
      </c>
      <c r="H306" s="33">
        <v>0.71379999999999999</v>
      </c>
      <c r="I306" s="35" t="s">
        <v>551</v>
      </c>
      <c r="J306" s="46">
        <v>8.5248099999999993E-2</v>
      </c>
      <c r="K306" s="45" t="s">
        <v>555</v>
      </c>
      <c r="L306" s="44">
        <v>9.3639000000000003E-6</v>
      </c>
      <c r="M306" s="43" t="s">
        <v>555</v>
      </c>
      <c r="N306" s="42">
        <v>9.6989999999999998</v>
      </c>
      <c r="O306" s="41" t="s">
        <v>552</v>
      </c>
      <c r="P306" s="40">
        <v>60400</v>
      </c>
      <c r="Q306" s="39" t="s">
        <v>552</v>
      </c>
      <c r="R306" s="33">
        <v>2.3500000000000001E-3</v>
      </c>
      <c r="S306" s="32" t="s">
        <v>552</v>
      </c>
    </row>
    <row r="307" spans="1:19" x14ac:dyDescent="0.25">
      <c r="A307" s="38" t="s">
        <v>1314</v>
      </c>
      <c r="B307" s="34" t="s">
        <v>1313</v>
      </c>
      <c r="C307" s="37">
        <v>114.15</v>
      </c>
      <c r="D307" s="36" t="s">
        <v>552</v>
      </c>
      <c r="E307" s="48">
        <v>2.3425999999999999E-2</v>
      </c>
      <c r="F307" s="48">
        <v>5.7300000000000005E-4</v>
      </c>
      <c r="G307" s="47" t="s">
        <v>552</v>
      </c>
      <c r="H307" s="33">
        <v>0.91349999999999998</v>
      </c>
      <c r="I307" s="35" t="s">
        <v>551</v>
      </c>
      <c r="J307" s="46">
        <v>6.5344100000000002E-2</v>
      </c>
      <c r="K307" s="45" t="s">
        <v>555</v>
      </c>
      <c r="L307" s="44">
        <v>8.3793999999999998E-6</v>
      </c>
      <c r="M307" s="43" t="s">
        <v>555</v>
      </c>
      <c r="N307" s="42">
        <v>16.66</v>
      </c>
      <c r="O307" s="41" t="s">
        <v>552</v>
      </c>
      <c r="P307" s="40">
        <v>5400</v>
      </c>
      <c r="Q307" s="39" t="s">
        <v>552</v>
      </c>
      <c r="R307" s="33">
        <v>6.9800000000000001E-3</v>
      </c>
      <c r="S307" s="32" t="s">
        <v>552</v>
      </c>
    </row>
    <row r="308" spans="1:19" ht="13.8" thickBot="1" x14ac:dyDescent="0.3">
      <c r="A308" s="31" t="s">
        <v>1312</v>
      </c>
      <c r="B308" s="27" t="s">
        <v>1311</v>
      </c>
      <c r="C308" s="30">
        <v>323.31</v>
      </c>
      <c r="D308" s="29" t="s">
        <v>552</v>
      </c>
      <c r="E308" s="58">
        <v>1.8199999999999999E-5</v>
      </c>
      <c r="F308" s="58">
        <v>4.4400000000000001E-7</v>
      </c>
      <c r="G308" s="57" t="s">
        <v>552</v>
      </c>
      <c r="H308" s="26">
        <v>1.27</v>
      </c>
      <c r="I308" s="28" t="s">
        <v>551</v>
      </c>
      <c r="J308" s="56">
        <v>2.1747499999999999E-2</v>
      </c>
      <c r="K308" s="55" t="s">
        <v>555</v>
      </c>
      <c r="L308" s="54">
        <v>5.4674000000000004E-6</v>
      </c>
      <c r="M308" s="53" t="s">
        <v>555</v>
      </c>
      <c r="N308" s="52">
        <v>15470</v>
      </c>
      <c r="O308" s="51" t="s">
        <v>552</v>
      </c>
      <c r="P308" s="50">
        <v>3.11</v>
      </c>
      <c r="Q308" s="49" t="s">
        <v>552</v>
      </c>
      <c r="R308" s="26">
        <v>3.61E-2</v>
      </c>
      <c r="S308" s="25" t="s">
        <v>552</v>
      </c>
    </row>
    <row r="309" spans="1:19" x14ac:dyDescent="0.25">
      <c r="A309" s="38" t="s">
        <v>457</v>
      </c>
      <c r="B309" s="34" t="s">
        <v>456</v>
      </c>
      <c r="C309" s="37">
        <v>106.17</v>
      </c>
      <c r="D309" s="36" t="s">
        <v>552</v>
      </c>
      <c r="E309" s="48">
        <v>0.32215860000000002</v>
      </c>
      <c r="F309" s="48">
        <v>7.8799999999999999E-3</v>
      </c>
      <c r="G309" s="47" t="s">
        <v>552</v>
      </c>
      <c r="H309" s="33">
        <v>0.86260000000000003</v>
      </c>
      <c r="I309" s="35" t="s">
        <v>551</v>
      </c>
      <c r="J309" s="46">
        <v>6.8465200000000004E-2</v>
      </c>
      <c r="K309" s="45" t="s">
        <v>555</v>
      </c>
      <c r="L309" s="44">
        <v>8.4557999999999996E-6</v>
      </c>
      <c r="M309" s="43" t="s">
        <v>555</v>
      </c>
      <c r="N309" s="42">
        <v>446.1</v>
      </c>
      <c r="O309" s="41" t="s">
        <v>552</v>
      </c>
      <c r="P309" s="40">
        <v>169</v>
      </c>
      <c r="Q309" s="39" t="s">
        <v>552</v>
      </c>
      <c r="R309" s="33">
        <v>4.9299999999999997E-2</v>
      </c>
      <c r="S309" s="32" t="s">
        <v>552</v>
      </c>
    </row>
    <row r="310" spans="1:19" x14ac:dyDescent="0.25">
      <c r="A310" s="38" t="s">
        <v>1310</v>
      </c>
      <c r="B310" s="34" t="s">
        <v>1309</v>
      </c>
      <c r="C310" s="37">
        <v>71.08</v>
      </c>
      <c r="D310" s="36" t="s">
        <v>552</v>
      </c>
      <c r="E310" s="48">
        <v>3.0661999999999998E-7</v>
      </c>
      <c r="F310" s="48">
        <v>7.4999999999999993E-9</v>
      </c>
      <c r="G310" s="47" t="s">
        <v>552</v>
      </c>
      <c r="H310" s="33">
        <v>1.0404</v>
      </c>
      <c r="I310" s="35" t="s">
        <v>551</v>
      </c>
      <c r="J310" s="46">
        <v>0.1033104</v>
      </c>
      <c r="K310" s="45" t="s">
        <v>555</v>
      </c>
      <c r="L310" s="44">
        <v>1.2E-5</v>
      </c>
      <c r="M310" s="43" t="s">
        <v>555</v>
      </c>
      <c r="N310" s="42">
        <v>1</v>
      </c>
      <c r="O310" s="41" t="s">
        <v>552</v>
      </c>
      <c r="P310" s="40">
        <v>1000000</v>
      </c>
      <c r="Q310" s="39" t="s">
        <v>552</v>
      </c>
      <c r="R310" s="33">
        <v>1.4799999999999999E-4</v>
      </c>
      <c r="S310" s="32" t="s">
        <v>552</v>
      </c>
    </row>
    <row r="311" spans="1:19" ht="13.8" thickBot="1" x14ac:dyDescent="0.3">
      <c r="A311" s="31" t="s">
        <v>1308</v>
      </c>
      <c r="B311" s="27" t="s">
        <v>1307</v>
      </c>
      <c r="C311" s="30">
        <v>60.1</v>
      </c>
      <c r="D311" s="29" t="s">
        <v>552</v>
      </c>
      <c r="E311" s="58">
        <v>7.0727999999999996E-8</v>
      </c>
      <c r="F311" s="58">
        <v>1.73E-9</v>
      </c>
      <c r="G311" s="57" t="s">
        <v>552</v>
      </c>
      <c r="H311" s="26">
        <v>0.89790000000000003</v>
      </c>
      <c r="I311" s="28" t="s">
        <v>551</v>
      </c>
      <c r="J311" s="56">
        <v>0.10944479999999999</v>
      </c>
      <c r="K311" s="55" t="s">
        <v>555</v>
      </c>
      <c r="L311" s="54">
        <v>1.22E-5</v>
      </c>
      <c r="M311" s="53" t="s">
        <v>555</v>
      </c>
      <c r="N311" s="52">
        <v>14.87</v>
      </c>
      <c r="O311" s="51" t="s">
        <v>552</v>
      </c>
      <c r="P311" s="50">
        <v>1000000</v>
      </c>
      <c r="Q311" s="49" t="s">
        <v>552</v>
      </c>
      <c r="R311" s="26">
        <v>3.18E-5</v>
      </c>
      <c r="S311" s="25" t="s">
        <v>552</v>
      </c>
    </row>
    <row r="312" spans="1:19" x14ac:dyDescent="0.25">
      <c r="A312" s="38" t="s">
        <v>1306</v>
      </c>
      <c r="B312" s="34" t="s">
        <v>1305</v>
      </c>
      <c r="C312" s="37">
        <v>62.07</v>
      </c>
      <c r="D312" s="36" t="s">
        <v>552</v>
      </c>
      <c r="E312" s="48">
        <v>2.4530000000000001E-6</v>
      </c>
      <c r="F312" s="48">
        <v>5.9999999999999995E-8</v>
      </c>
      <c r="G312" s="47" t="s">
        <v>552</v>
      </c>
      <c r="H312" s="33">
        <v>1.1134999999999999</v>
      </c>
      <c r="I312" s="35" t="s">
        <v>551</v>
      </c>
      <c r="J312" s="46">
        <v>0.11692370000000001</v>
      </c>
      <c r="K312" s="45" t="s">
        <v>555</v>
      </c>
      <c r="L312" s="44">
        <v>1.36E-5</v>
      </c>
      <c r="M312" s="43" t="s">
        <v>555</v>
      </c>
      <c r="N312" s="42">
        <v>1</v>
      </c>
      <c r="O312" s="41" t="s">
        <v>552</v>
      </c>
      <c r="P312" s="40">
        <v>1000000</v>
      </c>
      <c r="Q312" s="39" t="s">
        <v>552</v>
      </c>
      <c r="R312" s="33">
        <v>8.7700000000000004E-5</v>
      </c>
      <c r="S312" s="32" t="s">
        <v>552</v>
      </c>
    </row>
    <row r="313" spans="1:19" x14ac:dyDescent="0.25">
      <c r="A313" s="38" t="s">
        <v>1304</v>
      </c>
      <c r="B313" s="34" t="s">
        <v>1303</v>
      </c>
      <c r="C313" s="37">
        <v>118.18</v>
      </c>
      <c r="D313" s="36" t="s">
        <v>552</v>
      </c>
      <c r="E313" s="48">
        <v>6.5400000000000004E-5</v>
      </c>
      <c r="F313" s="48">
        <v>1.5999999999999999E-6</v>
      </c>
      <c r="G313" s="47" t="s">
        <v>552</v>
      </c>
      <c r="H313" s="33">
        <v>0.90149999999999997</v>
      </c>
      <c r="I313" s="35" t="s">
        <v>551</v>
      </c>
      <c r="J313" s="46">
        <v>6.2618800000000002E-2</v>
      </c>
      <c r="K313" s="45" t="s">
        <v>555</v>
      </c>
      <c r="L313" s="44">
        <v>8.1419000000000008E-6</v>
      </c>
      <c r="M313" s="43" t="s">
        <v>555</v>
      </c>
      <c r="N313" s="42">
        <v>2.823</v>
      </c>
      <c r="O313" s="41" t="s">
        <v>552</v>
      </c>
      <c r="P313" s="40">
        <v>1000000</v>
      </c>
      <c r="Q313" s="39" t="s">
        <v>552</v>
      </c>
      <c r="R313" s="33">
        <v>1.2099999999999999E-3</v>
      </c>
      <c r="S313" s="32" t="s">
        <v>552</v>
      </c>
    </row>
    <row r="314" spans="1:19" ht="13.8" thickBot="1" x14ac:dyDescent="0.3">
      <c r="A314" s="31" t="s">
        <v>1302</v>
      </c>
      <c r="B314" s="27" t="s">
        <v>1301</v>
      </c>
      <c r="C314" s="30">
        <v>44.05</v>
      </c>
      <c r="D314" s="29" t="s">
        <v>552</v>
      </c>
      <c r="E314" s="58">
        <v>6.0507E-3</v>
      </c>
      <c r="F314" s="58">
        <v>1.4799999999999999E-4</v>
      </c>
      <c r="G314" s="57" t="s">
        <v>552</v>
      </c>
      <c r="H314" s="26">
        <v>0.8821</v>
      </c>
      <c r="I314" s="28" t="s">
        <v>551</v>
      </c>
      <c r="J314" s="56">
        <v>0.1339718</v>
      </c>
      <c r="K314" s="55" t="s">
        <v>555</v>
      </c>
      <c r="L314" s="54">
        <v>1.45E-5</v>
      </c>
      <c r="M314" s="53" t="s">
        <v>555</v>
      </c>
      <c r="N314" s="52">
        <v>3.2370000000000001</v>
      </c>
      <c r="O314" s="51" t="s">
        <v>552</v>
      </c>
      <c r="P314" s="50">
        <v>1000000</v>
      </c>
      <c r="Q314" s="49" t="s">
        <v>552</v>
      </c>
      <c r="R314" s="26">
        <v>5.5999999999999995E-4</v>
      </c>
      <c r="S314" s="25" t="s">
        <v>552</v>
      </c>
    </row>
    <row r="315" spans="1:19" x14ac:dyDescent="0.25">
      <c r="A315" s="38" t="s">
        <v>1300</v>
      </c>
      <c r="B315" s="34" t="s">
        <v>1299</v>
      </c>
      <c r="C315" s="37">
        <v>102.15</v>
      </c>
      <c r="D315" s="36" t="s">
        <v>552</v>
      </c>
      <c r="E315" s="48">
        <v>1.3699999999999999E-5</v>
      </c>
      <c r="F315" s="48">
        <v>3.3599999999999999E-7</v>
      </c>
      <c r="G315" s="47" t="s">
        <v>552</v>
      </c>
      <c r="H315" s="117" t="s">
        <v>1856</v>
      </c>
      <c r="I315" s="94" t="s">
        <v>1856</v>
      </c>
      <c r="J315" s="46">
        <v>8.6948399999999995E-2</v>
      </c>
      <c r="K315" s="45" t="s">
        <v>555</v>
      </c>
      <c r="L315" s="44">
        <v>1.0200000000000001E-5</v>
      </c>
      <c r="M315" s="43" t="s">
        <v>555</v>
      </c>
      <c r="N315" s="42">
        <v>12.97</v>
      </c>
      <c r="O315" s="41" t="s">
        <v>552</v>
      </c>
      <c r="P315" s="40">
        <v>20000</v>
      </c>
      <c r="Q315" s="39" t="s">
        <v>552</v>
      </c>
      <c r="R315" s="33">
        <v>1.5200000000000001E-4</v>
      </c>
      <c r="S315" s="32" t="s">
        <v>552</v>
      </c>
    </row>
    <row r="316" spans="1:19" x14ac:dyDescent="0.25">
      <c r="A316" s="38" t="s">
        <v>1298</v>
      </c>
      <c r="B316" s="34" t="s">
        <v>1297</v>
      </c>
      <c r="C316" s="37">
        <v>43.07</v>
      </c>
      <c r="D316" s="36" t="s">
        <v>552</v>
      </c>
      <c r="E316" s="48">
        <v>4.9470000000000004E-4</v>
      </c>
      <c r="F316" s="48">
        <v>1.2099999999999999E-5</v>
      </c>
      <c r="G316" s="47" t="s">
        <v>552</v>
      </c>
      <c r="H316" s="33">
        <v>0.83199999999999996</v>
      </c>
      <c r="I316" s="35" t="s">
        <v>551</v>
      </c>
      <c r="J316" s="46">
        <v>0.13282730000000001</v>
      </c>
      <c r="K316" s="45" t="s">
        <v>555</v>
      </c>
      <c r="L316" s="44">
        <v>1.42E-5</v>
      </c>
      <c r="M316" s="43" t="s">
        <v>555</v>
      </c>
      <c r="N316" s="42">
        <v>9.0429999999999993</v>
      </c>
      <c r="O316" s="41" t="s">
        <v>552</v>
      </c>
      <c r="P316" s="40">
        <v>1000000</v>
      </c>
      <c r="Q316" s="39" t="s">
        <v>552</v>
      </c>
      <c r="R316" s="33">
        <v>5.8100000000000003E-4</v>
      </c>
      <c r="S316" s="32" t="s">
        <v>552</v>
      </c>
    </row>
    <row r="317" spans="1:19" ht="13.8" thickBot="1" x14ac:dyDescent="0.3">
      <c r="A317" s="31" t="s">
        <v>1296</v>
      </c>
      <c r="B317" s="27" t="s">
        <v>1295</v>
      </c>
      <c r="C317" s="30">
        <v>280.27999999999997</v>
      </c>
      <c r="D317" s="29" t="s">
        <v>552</v>
      </c>
      <c r="E317" s="58">
        <v>3.1603000000000002E-8</v>
      </c>
      <c r="F317" s="58">
        <v>7.7300000000000002E-10</v>
      </c>
      <c r="G317" s="57" t="s">
        <v>552</v>
      </c>
      <c r="H317" s="118" t="s">
        <v>1856</v>
      </c>
      <c r="I317" s="95" t="s">
        <v>1856</v>
      </c>
      <c r="J317" s="56">
        <v>4.43635E-2</v>
      </c>
      <c r="K317" s="55" t="s">
        <v>555</v>
      </c>
      <c r="L317" s="54">
        <v>5.1834999999999996E-6</v>
      </c>
      <c r="M317" s="53" t="s">
        <v>555</v>
      </c>
      <c r="N317" s="52">
        <v>1019</v>
      </c>
      <c r="O317" s="51" t="s">
        <v>552</v>
      </c>
      <c r="P317" s="50">
        <v>992.56</v>
      </c>
      <c r="Q317" s="49" t="s">
        <v>552</v>
      </c>
      <c r="R317" s="26">
        <v>1.1900000000000001E-3</v>
      </c>
      <c r="S317" s="25" t="s">
        <v>552</v>
      </c>
    </row>
    <row r="318" spans="1:19" x14ac:dyDescent="0.25">
      <c r="A318" s="38" t="s">
        <v>1294</v>
      </c>
      <c r="B318" s="34" t="s">
        <v>1293</v>
      </c>
      <c r="C318" s="37">
        <v>395.39</v>
      </c>
      <c r="D318" s="36" t="s">
        <v>552</v>
      </c>
      <c r="E318" s="48">
        <v>4.1700000000000002E-12</v>
      </c>
      <c r="F318" s="48">
        <v>1.0199999999999999E-13</v>
      </c>
      <c r="G318" s="47" t="s">
        <v>552</v>
      </c>
      <c r="H318" s="117" t="s">
        <v>1856</v>
      </c>
      <c r="I318" s="94" t="s">
        <v>1856</v>
      </c>
      <c r="J318" s="46">
        <v>3.5269799999999997E-2</v>
      </c>
      <c r="K318" s="45" t="s">
        <v>555</v>
      </c>
      <c r="L318" s="44">
        <v>4.121E-6</v>
      </c>
      <c r="M318" s="43" t="s">
        <v>555</v>
      </c>
      <c r="N318" s="42">
        <v>94.69</v>
      </c>
      <c r="O318" s="41" t="s">
        <v>552</v>
      </c>
      <c r="P318" s="40">
        <v>50</v>
      </c>
      <c r="Q318" s="39" t="s">
        <v>552</v>
      </c>
      <c r="R318" s="33">
        <v>4.6799999999999999E-4</v>
      </c>
      <c r="S318" s="32" t="s">
        <v>552</v>
      </c>
    </row>
    <row r="319" spans="1:19" x14ac:dyDescent="0.25">
      <c r="A319" s="38" t="s">
        <v>1292</v>
      </c>
      <c r="B319" s="34" t="s">
        <v>1291</v>
      </c>
      <c r="C319" s="37">
        <v>303.36</v>
      </c>
      <c r="D319" s="36" t="s">
        <v>552</v>
      </c>
      <c r="E319" s="48">
        <v>4.9468999999999998E-8</v>
      </c>
      <c r="F319" s="48">
        <v>1.21E-9</v>
      </c>
      <c r="G319" s="47" t="s">
        <v>552</v>
      </c>
      <c r="H319" s="33">
        <v>1.1499999999999999</v>
      </c>
      <c r="I319" s="35" t="s">
        <v>551</v>
      </c>
      <c r="J319" s="46">
        <v>2.1437000000000001E-2</v>
      </c>
      <c r="K319" s="45" t="s">
        <v>555</v>
      </c>
      <c r="L319" s="44">
        <v>5.3519999999999997E-6</v>
      </c>
      <c r="M319" s="43" t="s">
        <v>555</v>
      </c>
      <c r="N319" s="42">
        <v>398</v>
      </c>
      <c r="O319" s="41" t="s">
        <v>552</v>
      </c>
      <c r="P319" s="40">
        <v>329</v>
      </c>
      <c r="Q319" s="39" t="s">
        <v>552</v>
      </c>
      <c r="R319" s="33">
        <v>4.3600000000000002E-3</v>
      </c>
      <c r="S319" s="32" t="s">
        <v>552</v>
      </c>
    </row>
    <row r="320" spans="1:19" ht="13.8" thickBot="1" x14ac:dyDescent="0.3">
      <c r="A320" s="31" t="s">
        <v>1290</v>
      </c>
      <c r="B320" s="27" t="s">
        <v>1289</v>
      </c>
      <c r="C320" s="30">
        <v>349.43</v>
      </c>
      <c r="D320" s="29" t="s">
        <v>552</v>
      </c>
      <c r="E320" s="58">
        <v>3.123E-4</v>
      </c>
      <c r="F320" s="58">
        <v>7.6399999999999997E-6</v>
      </c>
      <c r="G320" s="57" t="s">
        <v>552</v>
      </c>
      <c r="H320" s="118" t="s">
        <v>1856</v>
      </c>
      <c r="I320" s="95" t="s">
        <v>1856</v>
      </c>
      <c r="J320" s="56">
        <v>3.8298400000000003E-2</v>
      </c>
      <c r="K320" s="55" t="s">
        <v>555</v>
      </c>
      <c r="L320" s="54">
        <v>4.4749000000000001E-6</v>
      </c>
      <c r="M320" s="53" t="s">
        <v>555</v>
      </c>
      <c r="N320" s="52">
        <v>22490</v>
      </c>
      <c r="O320" s="51" t="s">
        <v>552</v>
      </c>
      <c r="P320" s="50">
        <v>0.33</v>
      </c>
      <c r="Q320" s="49" t="s">
        <v>552</v>
      </c>
      <c r="R320" s="26">
        <v>0.16700000000000001</v>
      </c>
      <c r="S320" s="25" t="s">
        <v>552</v>
      </c>
    </row>
    <row r="321" spans="1:19" x14ac:dyDescent="0.25">
      <c r="A321" s="38" t="s">
        <v>1288</v>
      </c>
      <c r="B321" s="34" t="s">
        <v>1287</v>
      </c>
      <c r="C321" s="37">
        <v>232.21</v>
      </c>
      <c r="D321" s="36" t="s">
        <v>552</v>
      </c>
      <c r="E321" s="48">
        <v>1.067E-7</v>
      </c>
      <c r="F321" s="48">
        <v>2.6099999999999999E-9</v>
      </c>
      <c r="G321" s="47" t="s">
        <v>552</v>
      </c>
      <c r="H321" s="117" t="s">
        <v>1856</v>
      </c>
      <c r="I321" s="94" t="s">
        <v>1856</v>
      </c>
      <c r="J321" s="46">
        <v>5.0292099999999999E-2</v>
      </c>
      <c r="K321" s="45" t="s">
        <v>555</v>
      </c>
      <c r="L321" s="44">
        <v>5.8761999999999997E-6</v>
      </c>
      <c r="M321" s="43" t="s">
        <v>555</v>
      </c>
      <c r="N321" s="42">
        <v>285.3</v>
      </c>
      <c r="O321" s="41" t="s">
        <v>552</v>
      </c>
      <c r="P321" s="40">
        <v>110</v>
      </c>
      <c r="Q321" s="39" t="s">
        <v>552</v>
      </c>
      <c r="R321" s="33">
        <v>3.16E-3</v>
      </c>
      <c r="S321" s="32" t="s">
        <v>552</v>
      </c>
    </row>
    <row r="322" spans="1:19" x14ac:dyDescent="0.25">
      <c r="A322" s="38" t="s">
        <v>11</v>
      </c>
      <c r="B322" s="34" t="s">
        <v>1286</v>
      </c>
      <c r="C322" s="37">
        <v>38</v>
      </c>
      <c r="D322" s="36" t="s">
        <v>552</v>
      </c>
      <c r="E322" s="119" t="s">
        <v>1856</v>
      </c>
      <c r="F322" s="119" t="s">
        <v>1856</v>
      </c>
      <c r="G322" s="96" t="s">
        <v>1856</v>
      </c>
      <c r="H322" s="117" t="s">
        <v>1856</v>
      </c>
      <c r="I322" s="94" t="s">
        <v>1856</v>
      </c>
      <c r="J322" s="120" t="s">
        <v>1856</v>
      </c>
      <c r="K322" s="97" t="s">
        <v>1856</v>
      </c>
      <c r="L322" s="121" t="s">
        <v>1856</v>
      </c>
      <c r="M322" s="98" t="s">
        <v>1856</v>
      </c>
      <c r="N322" s="122" t="s">
        <v>1856</v>
      </c>
      <c r="O322" s="99" t="s">
        <v>1856</v>
      </c>
      <c r="P322" s="40">
        <v>1.69</v>
      </c>
      <c r="Q322" s="39" t="s">
        <v>552</v>
      </c>
      <c r="R322" s="33">
        <v>1E-3</v>
      </c>
      <c r="S322" s="32" t="s">
        <v>548</v>
      </c>
    </row>
    <row r="323" spans="1:19" ht="13.8" thickBot="1" x14ac:dyDescent="0.3">
      <c r="A323" s="31" t="s">
        <v>1285</v>
      </c>
      <c r="B323" s="27" t="s">
        <v>1284</v>
      </c>
      <c r="C323" s="30">
        <v>38</v>
      </c>
      <c r="D323" s="29" t="s">
        <v>552</v>
      </c>
      <c r="E323" s="124" t="s">
        <v>1856</v>
      </c>
      <c r="F323" s="124" t="s">
        <v>1856</v>
      </c>
      <c r="G323" s="101" t="s">
        <v>1856</v>
      </c>
      <c r="H323" s="26">
        <v>1.5529999999999999</v>
      </c>
      <c r="I323" s="28" t="s">
        <v>551</v>
      </c>
      <c r="J323" s="125" t="s">
        <v>1856</v>
      </c>
      <c r="K323" s="102" t="s">
        <v>1856</v>
      </c>
      <c r="L323" s="126" t="s">
        <v>1856</v>
      </c>
      <c r="M323" s="103" t="s">
        <v>1856</v>
      </c>
      <c r="N323" s="127" t="s">
        <v>1856</v>
      </c>
      <c r="O323" s="104" t="s">
        <v>1856</v>
      </c>
      <c r="P323" s="50">
        <v>1.69</v>
      </c>
      <c r="Q323" s="49" t="s">
        <v>552</v>
      </c>
      <c r="R323" s="26">
        <v>1E-3</v>
      </c>
      <c r="S323" s="25" t="s">
        <v>548</v>
      </c>
    </row>
    <row r="324" spans="1:19" x14ac:dyDescent="0.25">
      <c r="A324" s="38" t="s">
        <v>1283</v>
      </c>
      <c r="B324" s="34" t="s">
        <v>1282</v>
      </c>
      <c r="C324" s="37">
        <v>329.32</v>
      </c>
      <c r="D324" s="36" t="s">
        <v>552</v>
      </c>
      <c r="E324" s="48">
        <v>3.3115E-7</v>
      </c>
      <c r="F324" s="48">
        <v>8.0999999999999997E-9</v>
      </c>
      <c r="G324" s="47" t="s">
        <v>552</v>
      </c>
      <c r="H324" s="117" t="s">
        <v>1856</v>
      </c>
      <c r="I324" s="94" t="s">
        <v>1856</v>
      </c>
      <c r="J324" s="46">
        <v>3.9842000000000002E-2</v>
      </c>
      <c r="K324" s="45" t="s">
        <v>555</v>
      </c>
      <c r="L324" s="44">
        <v>4.6551999999999999E-6</v>
      </c>
      <c r="M324" s="43" t="s">
        <v>555</v>
      </c>
      <c r="N324" s="42">
        <v>56770</v>
      </c>
      <c r="O324" s="41" t="s">
        <v>552</v>
      </c>
      <c r="P324" s="40">
        <v>12</v>
      </c>
      <c r="Q324" s="39" t="s">
        <v>552</v>
      </c>
      <c r="R324" s="33">
        <v>2.8E-3</v>
      </c>
      <c r="S324" s="32" t="s">
        <v>552</v>
      </c>
    </row>
    <row r="325" spans="1:19" x14ac:dyDescent="0.25">
      <c r="A325" s="38" t="s">
        <v>1281</v>
      </c>
      <c r="B325" s="34" t="s">
        <v>1280</v>
      </c>
      <c r="C325" s="37">
        <v>312.29000000000002</v>
      </c>
      <c r="D325" s="36" t="s">
        <v>552</v>
      </c>
      <c r="E325" s="48">
        <v>5.3557000000000001E-8</v>
      </c>
      <c r="F325" s="48">
        <v>1.31E-9</v>
      </c>
      <c r="G325" s="47" t="s">
        <v>552</v>
      </c>
      <c r="H325" s="117" t="s">
        <v>1856</v>
      </c>
      <c r="I325" s="94" t="s">
        <v>1856</v>
      </c>
      <c r="J325" s="46">
        <v>4.1277599999999998E-2</v>
      </c>
      <c r="K325" s="45" t="s">
        <v>555</v>
      </c>
      <c r="L325" s="44">
        <v>4.8230000000000002E-6</v>
      </c>
      <c r="M325" s="43" t="s">
        <v>555</v>
      </c>
      <c r="N325" s="42">
        <v>2189</v>
      </c>
      <c r="O325" s="41" t="s">
        <v>552</v>
      </c>
      <c r="P325" s="40">
        <v>114</v>
      </c>
      <c r="Q325" s="39" t="s">
        <v>552</v>
      </c>
      <c r="R325" s="33">
        <v>4.5900000000000003E-3</v>
      </c>
      <c r="S325" s="32" t="s">
        <v>552</v>
      </c>
    </row>
    <row r="326" spans="1:19" ht="13.8" thickBot="1" x14ac:dyDescent="0.3">
      <c r="A326" s="31" t="s">
        <v>1279</v>
      </c>
      <c r="B326" s="27" t="s">
        <v>1278</v>
      </c>
      <c r="C326" s="30">
        <v>323.32</v>
      </c>
      <c r="D326" s="29" t="s">
        <v>552</v>
      </c>
      <c r="E326" s="58">
        <v>1.3001000000000001E-7</v>
      </c>
      <c r="F326" s="58">
        <v>3.1800000000000002E-9</v>
      </c>
      <c r="G326" s="57" t="s">
        <v>552</v>
      </c>
      <c r="H326" s="118" t="s">
        <v>1856</v>
      </c>
      <c r="I326" s="95" t="s">
        <v>1856</v>
      </c>
      <c r="J326" s="56">
        <v>4.0333399999999998E-2</v>
      </c>
      <c r="K326" s="55" t="s">
        <v>555</v>
      </c>
      <c r="L326" s="54">
        <v>4.7126000000000004E-6</v>
      </c>
      <c r="M326" s="53" t="s">
        <v>555</v>
      </c>
      <c r="N326" s="52">
        <v>2558</v>
      </c>
      <c r="O326" s="51" t="s">
        <v>552</v>
      </c>
      <c r="P326" s="50">
        <v>6.53</v>
      </c>
      <c r="Q326" s="49" t="s">
        <v>552</v>
      </c>
      <c r="R326" s="26">
        <v>6.9100000000000003E-3</v>
      </c>
      <c r="S326" s="25" t="s">
        <v>552</v>
      </c>
    </row>
    <row r="327" spans="1:19" x14ac:dyDescent="0.25">
      <c r="A327" s="38" t="s">
        <v>1277</v>
      </c>
      <c r="B327" s="34" t="s">
        <v>1276</v>
      </c>
      <c r="C327" s="37">
        <v>502.92</v>
      </c>
      <c r="D327" s="36" t="s">
        <v>552</v>
      </c>
      <c r="E327" s="48">
        <v>5.9279999999999996E-7</v>
      </c>
      <c r="F327" s="48">
        <v>1.4500000000000001E-8</v>
      </c>
      <c r="G327" s="47" t="s">
        <v>552</v>
      </c>
      <c r="H327" s="117" t="s">
        <v>1856</v>
      </c>
      <c r="I327" s="94" t="s">
        <v>1856</v>
      </c>
      <c r="J327" s="46">
        <v>3.0043799999999999E-2</v>
      </c>
      <c r="K327" s="45" t="s">
        <v>555</v>
      </c>
      <c r="L327" s="44">
        <v>3.5103999999999999E-6</v>
      </c>
      <c r="M327" s="43" t="s">
        <v>555</v>
      </c>
      <c r="N327" s="42">
        <v>730000</v>
      </c>
      <c r="O327" s="41" t="s">
        <v>552</v>
      </c>
      <c r="P327" s="40">
        <v>5.0000000000000001E-3</v>
      </c>
      <c r="Q327" s="39" t="s">
        <v>552</v>
      </c>
      <c r="R327" s="33">
        <v>7.9200000000000007E-2</v>
      </c>
      <c r="S327" s="32" t="s">
        <v>552</v>
      </c>
    </row>
    <row r="328" spans="1:19" x14ac:dyDescent="0.25">
      <c r="A328" s="38" t="s">
        <v>1275</v>
      </c>
      <c r="B328" s="34" t="s">
        <v>1274</v>
      </c>
      <c r="C328" s="37">
        <v>296.56</v>
      </c>
      <c r="D328" s="36" t="s">
        <v>552</v>
      </c>
      <c r="E328" s="48">
        <v>3.1315999999999998E-6</v>
      </c>
      <c r="F328" s="48">
        <v>7.6599999999999998E-8</v>
      </c>
      <c r="G328" s="47" t="s">
        <v>552</v>
      </c>
      <c r="H328" s="117" t="s">
        <v>1856</v>
      </c>
      <c r="I328" s="94" t="s">
        <v>1856</v>
      </c>
      <c r="J328" s="46">
        <v>4.2724699999999997E-2</v>
      </c>
      <c r="K328" s="45" t="s">
        <v>555</v>
      </c>
      <c r="L328" s="44">
        <v>4.9919999999999998E-6</v>
      </c>
      <c r="M328" s="43" t="s">
        <v>555</v>
      </c>
      <c r="N328" s="42">
        <v>17.7</v>
      </c>
      <c r="O328" s="41" t="s">
        <v>552</v>
      </c>
      <c r="P328" s="40">
        <v>0.8</v>
      </c>
      <c r="Q328" s="39" t="s">
        <v>552</v>
      </c>
      <c r="R328" s="33">
        <v>2.66E-3</v>
      </c>
      <c r="S328" s="32" t="s">
        <v>552</v>
      </c>
    </row>
    <row r="329" spans="1:19" ht="13.8" thickBot="1" x14ac:dyDescent="0.3">
      <c r="A329" s="31" t="s">
        <v>1273</v>
      </c>
      <c r="B329" s="27" t="s">
        <v>1272</v>
      </c>
      <c r="C329" s="30">
        <v>438.76</v>
      </c>
      <c r="D329" s="29" t="s">
        <v>552</v>
      </c>
      <c r="E329" s="58">
        <v>3.0780000000000003E-11</v>
      </c>
      <c r="F329" s="58">
        <v>7.5300000000000002E-13</v>
      </c>
      <c r="G329" s="57" t="s">
        <v>552</v>
      </c>
      <c r="H329" s="26">
        <v>1.28</v>
      </c>
      <c r="I329" s="28" t="s">
        <v>551</v>
      </c>
      <c r="J329" s="56">
        <v>1.8606600000000001E-2</v>
      </c>
      <c r="K329" s="55" t="s">
        <v>555</v>
      </c>
      <c r="L329" s="54">
        <v>4.5735999999999997E-6</v>
      </c>
      <c r="M329" s="53" t="s">
        <v>555</v>
      </c>
      <c r="N329" s="52">
        <v>1546</v>
      </c>
      <c r="O329" s="51" t="s">
        <v>552</v>
      </c>
      <c r="P329" s="50">
        <v>50</v>
      </c>
      <c r="Q329" s="49" t="s">
        <v>552</v>
      </c>
      <c r="R329" s="26">
        <v>4.57E-4</v>
      </c>
      <c r="S329" s="25" t="s">
        <v>552</v>
      </c>
    </row>
    <row r="330" spans="1:19" x14ac:dyDescent="0.25">
      <c r="A330" s="38" t="s">
        <v>1271</v>
      </c>
      <c r="B330" s="34" t="s">
        <v>1270</v>
      </c>
      <c r="C330" s="37">
        <v>246.32</v>
      </c>
      <c r="D330" s="36" t="s">
        <v>552</v>
      </c>
      <c r="E330" s="48">
        <v>2.854E-4</v>
      </c>
      <c r="F330" s="48">
        <v>6.9800000000000001E-6</v>
      </c>
      <c r="G330" s="47" t="s">
        <v>552</v>
      </c>
      <c r="H330" s="33">
        <v>1.1599999999999999</v>
      </c>
      <c r="I330" s="35" t="s">
        <v>551</v>
      </c>
      <c r="J330" s="46">
        <v>2.4017400000000001E-2</v>
      </c>
      <c r="K330" s="45" t="s">
        <v>555</v>
      </c>
      <c r="L330" s="44">
        <v>6.0959999999999997E-6</v>
      </c>
      <c r="M330" s="43" t="s">
        <v>555</v>
      </c>
      <c r="N330" s="42">
        <v>855.8</v>
      </c>
      <c r="O330" s="41" t="s">
        <v>552</v>
      </c>
      <c r="P330" s="40">
        <v>15.7</v>
      </c>
      <c r="Q330" s="39" t="s">
        <v>552</v>
      </c>
      <c r="R330" s="33">
        <v>2.7E-2</v>
      </c>
      <c r="S330" s="32" t="s">
        <v>552</v>
      </c>
    </row>
    <row r="331" spans="1:19" x14ac:dyDescent="0.25">
      <c r="A331" s="38" t="s">
        <v>455</v>
      </c>
      <c r="B331" s="34" t="s">
        <v>454</v>
      </c>
      <c r="C331" s="37">
        <v>30.03</v>
      </c>
      <c r="D331" s="36" t="s">
        <v>552</v>
      </c>
      <c r="E331" s="48">
        <v>1.38E-5</v>
      </c>
      <c r="F331" s="48">
        <v>3.3700000000000001E-7</v>
      </c>
      <c r="G331" s="47" t="s">
        <v>552</v>
      </c>
      <c r="H331" s="33">
        <v>0.81499999999999995</v>
      </c>
      <c r="I331" s="35" t="s">
        <v>551</v>
      </c>
      <c r="J331" s="46">
        <v>0.16707250000000001</v>
      </c>
      <c r="K331" s="45" t="s">
        <v>555</v>
      </c>
      <c r="L331" s="44">
        <v>1.7399999999999999E-5</v>
      </c>
      <c r="M331" s="43" t="s">
        <v>555</v>
      </c>
      <c r="N331" s="42">
        <v>1</v>
      </c>
      <c r="O331" s="41" t="s">
        <v>552</v>
      </c>
      <c r="P331" s="40">
        <v>400000</v>
      </c>
      <c r="Q331" s="39" t="s">
        <v>552</v>
      </c>
      <c r="R331" s="33">
        <v>1.82E-3</v>
      </c>
      <c r="S331" s="32" t="s">
        <v>552</v>
      </c>
    </row>
    <row r="332" spans="1:19" ht="13.8" thickBot="1" x14ac:dyDescent="0.3">
      <c r="A332" s="31" t="s">
        <v>1269</v>
      </c>
      <c r="B332" s="27" t="s">
        <v>1268</v>
      </c>
      <c r="C332" s="30">
        <v>46.03</v>
      </c>
      <c r="D332" s="29" t="s">
        <v>552</v>
      </c>
      <c r="E332" s="58">
        <v>6.8275000000000003E-6</v>
      </c>
      <c r="F332" s="58">
        <v>1.67E-7</v>
      </c>
      <c r="G332" s="57" t="s">
        <v>552</v>
      </c>
      <c r="H332" s="26">
        <v>1.22</v>
      </c>
      <c r="I332" s="28" t="s">
        <v>551</v>
      </c>
      <c r="J332" s="56">
        <v>0.14786179999999999</v>
      </c>
      <c r="K332" s="55" t="s">
        <v>555</v>
      </c>
      <c r="L332" s="54">
        <v>1.7200000000000001E-5</v>
      </c>
      <c r="M332" s="53" t="s">
        <v>555</v>
      </c>
      <c r="N332" s="52">
        <v>1</v>
      </c>
      <c r="O332" s="51" t="s">
        <v>552</v>
      </c>
      <c r="P332" s="50">
        <v>1000000</v>
      </c>
      <c r="Q332" s="49" t="s">
        <v>552</v>
      </c>
      <c r="R332" s="26">
        <v>3.7800000000000003E-4</v>
      </c>
      <c r="S332" s="25" t="s">
        <v>552</v>
      </c>
    </row>
    <row r="333" spans="1:19" x14ac:dyDescent="0.25">
      <c r="A333" s="38" t="s">
        <v>1267</v>
      </c>
      <c r="B333" s="34" t="s">
        <v>1266</v>
      </c>
      <c r="C333" s="37">
        <v>354.11</v>
      </c>
      <c r="D333" s="36" t="s">
        <v>552</v>
      </c>
      <c r="E333" s="119" t="s">
        <v>1856</v>
      </c>
      <c r="F333" s="119" t="s">
        <v>1856</v>
      </c>
      <c r="G333" s="96" t="s">
        <v>1856</v>
      </c>
      <c r="H333" s="117" t="s">
        <v>1856</v>
      </c>
      <c r="I333" s="94" t="s">
        <v>1856</v>
      </c>
      <c r="J333" s="46">
        <v>3.7960199999999999E-2</v>
      </c>
      <c r="K333" s="45" t="s">
        <v>555</v>
      </c>
      <c r="L333" s="44">
        <v>4.4352999999999997E-6</v>
      </c>
      <c r="M333" s="43" t="s">
        <v>555</v>
      </c>
      <c r="N333" s="42">
        <v>6485</v>
      </c>
      <c r="O333" s="41" t="s">
        <v>552</v>
      </c>
      <c r="P333" s="40">
        <v>111000</v>
      </c>
      <c r="Q333" s="39" t="s">
        <v>552</v>
      </c>
      <c r="R333" s="33">
        <v>4.0999999999999999E-7</v>
      </c>
      <c r="S333" s="32" t="s">
        <v>552</v>
      </c>
    </row>
    <row r="334" spans="1:19" ht="14.4" x14ac:dyDescent="0.3">
      <c r="A334" s="59" t="s">
        <v>1265</v>
      </c>
      <c r="B334" s="34" t="s">
        <v>549</v>
      </c>
      <c r="C334" s="130" t="s">
        <v>1856</v>
      </c>
      <c r="D334" s="108" t="s">
        <v>1856</v>
      </c>
      <c r="E334" s="119" t="s">
        <v>1856</v>
      </c>
      <c r="F334" s="119" t="s">
        <v>1856</v>
      </c>
      <c r="G334" s="96" t="s">
        <v>1856</v>
      </c>
      <c r="H334" s="117" t="s">
        <v>1856</v>
      </c>
      <c r="I334" s="94" t="s">
        <v>1856</v>
      </c>
      <c r="J334" s="120" t="s">
        <v>1856</v>
      </c>
      <c r="K334" s="97" t="s">
        <v>1856</v>
      </c>
      <c r="L334" s="121" t="s">
        <v>1856</v>
      </c>
      <c r="M334" s="98" t="s">
        <v>1856</v>
      </c>
      <c r="N334" s="122" t="s">
        <v>1856</v>
      </c>
      <c r="O334" s="99" t="s">
        <v>1856</v>
      </c>
      <c r="P334" s="123" t="s">
        <v>1856</v>
      </c>
      <c r="Q334" s="100" t="s">
        <v>1856</v>
      </c>
      <c r="R334" s="117" t="s">
        <v>1856</v>
      </c>
      <c r="S334" s="109" t="s">
        <v>1856</v>
      </c>
    </row>
    <row r="335" spans="1:19" ht="13.8" thickBot="1" x14ac:dyDescent="0.3">
      <c r="A335" s="31" t="s">
        <v>1264</v>
      </c>
      <c r="B335" s="27" t="s">
        <v>290</v>
      </c>
      <c r="C335" s="30">
        <v>168.2</v>
      </c>
      <c r="D335" s="29" t="s">
        <v>552</v>
      </c>
      <c r="E335" s="58">
        <v>8.7080999999999999E-3</v>
      </c>
      <c r="F335" s="58">
        <v>2.13E-4</v>
      </c>
      <c r="G335" s="57" t="s">
        <v>552</v>
      </c>
      <c r="H335" s="26">
        <v>1.0886</v>
      </c>
      <c r="I335" s="28" t="s">
        <v>551</v>
      </c>
      <c r="J335" s="56">
        <v>4.1049700000000001E-2</v>
      </c>
      <c r="K335" s="55" t="s">
        <v>555</v>
      </c>
      <c r="L335" s="54">
        <v>7.3772999999999997E-6</v>
      </c>
      <c r="M335" s="53" t="s">
        <v>555</v>
      </c>
      <c r="N335" s="52">
        <v>9161</v>
      </c>
      <c r="O335" s="51" t="s">
        <v>552</v>
      </c>
      <c r="P335" s="50">
        <v>3.1</v>
      </c>
      <c r="Q335" s="49" t="s">
        <v>552</v>
      </c>
      <c r="R335" s="26">
        <v>9.7500000000000003E-2</v>
      </c>
      <c r="S335" s="25" t="s">
        <v>552</v>
      </c>
    </row>
    <row r="336" spans="1:19" x14ac:dyDescent="0.25">
      <c r="A336" s="38" t="s">
        <v>1263</v>
      </c>
      <c r="B336" s="34" t="s">
        <v>1262</v>
      </c>
      <c r="C336" s="37">
        <v>68.08</v>
      </c>
      <c r="D336" s="36" t="s">
        <v>552</v>
      </c>
      <c r="E336" s="48">
        <v>0.22076860000000001</v>
      </c>
      <c r="F336" s="48">
        <v>5.4000000000000003E-3</v>
      </c>
      <c r="G336" s="47" t="s">
        <v>552</v>
      </c>
      <c r="H336" s="33">
        <v>0.95140000000000002</v>
      </c>
      <c r="I336" s="35" t="s">
        <v>551</v>
      </c>
      <c r="J336" s="46">
        <v>0.10267279999999999</v>
      </c>
      <c r="K336" s="45" t="s">
        <v>555</v>
      </c>
      <c r="L336" s="44">
        <v>1.17E-5</v>
      </c>
      <c r="M336" s="43" t="s">
        <v>555</v>
      </c>
      <c r="N336" s="42">
        <v>79.989999999999995</v>
      </c>
      <c r="O336" s="41" t="s">
        <v>552</v>
      </c>
      <c r="P336" s="40">
        <v>10000</v>
      </c>
      <c r="Q336" s="39" t="s">
        <v>552</v>
      </c>
      <c r="R336" s="33">
        <v>5.0499999999999998E-3</v>
      </c>
      <c r="S336" s="32" t="s">
        <v>552</v>
      </c>
    </row>
    <row r="337" spans="1:19" x14ac:dyDescent="0.25">
      <c r="A337" s="38" t="s">
        <v>1261</v>
      </c>
      <c r="B337" s="34" t="s">
        <v>240</v>
      </c>
      <c r="C337" s="37">
        <v>72.11</v>
      </c>
      <c r="D337" s="36" t="s">
        <v>552</v>
      </c>
      <c r="E337" s="48">
        <v>2.8823E-3</v>
      </c>
      <c r="F337" s="48">
        <v>7.0500000000000006E-5</v>
      </c>
      <c r="G337" s="47" t="s">
        <v>552</v>
      </c>
      <c r="H337" s="33">
        <v>0.88329999999999997</v>
      </c>
      <c r="I337" s="35" t="s">
        <v>551</v>
      </c>
      <c r="J337" s="46">
        <v>9.5413399999999995E-2</v>
      </c>
      <c r="K337" s="45" t="s">
        <v>555</v>
      </c>
      <c r="L337" s="44">
        <v>1.08E-5</v>
      </c>
      <c r="M337" s="43" t="s">
        <v>555</v>
      </c>
      <c r="N337" s="42">
        <v>10.75</v>
      </c>
      <c r="O337" s="41" t="s">
        <v>552</v>
      </c>
      <c r="P337" s="40">
        <v>1000000</v>
      </c>
      <c r="Q337" s="39" t="s">
        <v>552</v>
      </c>
      <c r="R337" s="33">
        <v>1.25E-3</v>
      </c>
      <c r="S337" s="32" t="s">
        <v>552</v>
      </c>
    </row>
    <row r="338" spans="1:19" ht="13.8" thickBot="1" x14ac:dyDescent="0.3">
      <c r="A338" s="31" t="s">
        <v>1260</v>
      </c>
      <c r="B338" s="27" t="s">
        <v>1259</v>
      </c>
      <c r="C338" s="30">
        <v>225.16</v>
      </c>
      <c r="D338" s="29" t="s">
        <v>552</v>
      </c>
      <c r="E338" s="58">
        <v>1.3328E-9</v>
      </c>
      <c r="F338" s="58">
        <v>3.2600000000000002E-11</v>
      </c>
      <c r="G338" s="57" t="s">
        <v>552</v>
      </c>
      <c r="H338" s="118" t="s">
        <v>1856</v>
      </c>
      <c r="I338" s="95" t="s">
        <v>1856</v>
      </c>
      <c r="J338" s="56">
        <v>5.13365E-2</v>
      </c>
      <c r="K338" s="55" t="s">
        <v>555</v>
      </c>
      <c r="L338" s="54">
        <v>5.9982999999999998E-6</v>
      </c>
      <c r="M338" s="53" t="s">
        <v>555</v>
      </c>
      <c r="N338" s="52">
        <v>858.4</v>
      </c>
      <c r="O338" s="51" t="s">
        <v>552</v>
      </c>
      <c r="P338" s="50">
        <v>40</v>
      </c>
      <c r="Q338" s="49" t="s">
        <v>552</v>
      </c>
      <c r="R338" s="26">
        <v>8.03E-5</v>
      </c>
      <c r="S338" s="25" t="s">
        <v>552</v>
      </c>
    </row>
    <row r="339" spans="1:19" x14ac:dyDescent="0.25">
      <c r="A339" s="38" t="s">
        <v>1258</v>
      </c>
      <c r="B339" s="34" t="s">
        <v>1257</v>
      </c>
      <c r="C339" s="37">
        <v>96.09</v>
      </c>
      <c r="D339" s="36" t="s">
        <v>552</v>
      </c>
      <c r="E339" s="48">
        <v>1.5410000000000001E-4</v>
      </c>
      <c r="F339" s="48">
        <v>3.7699999999999999E-6</v>
      </c>
      <c r="G339" s="47" t="s">
        <v>552</v>
      </c>
      <c r="H339" s="33">
        <v>1.1594</v>
      </c>
      <c r="I339" s="35" t="s">
        <v>551</v>
      </c>
      <c r="J339" s="46">
        <v>8.5318199999999997E-2</v>
      </c>
      <c r="K339" s="45" t="s">
        <v>555</v>
      </c>
      <c r="L339" s="44">
        <v>1.0699999999999999E-5</v>
      </c>
      <c r="M339" s="43" t="s">
        <v>555</v>
      </c>
      <c r="N339" s="42">
        <v>6.0830000000000002</v>
      </c>
      <c r="O339" s="41" t="s">
        <v>552</v>
      </c>
      <c r="P339" s="40">
        <v>74100</v>
      </c>
      <c r="Q339" s="39" t="s">
        <v>552</v>
      </c>
      <c r="R339" s="33">
        <v>8.4800000000000001E-4</v>
      </c>
      <c r="S339" s="32" t="s">
        <v>552</v>
      </c>
    </row>
    <row r="340" spans="1:19" x14ac:dyDescent="0.25">
      <c r="A340" s="38" t="s">
        <v>1256</v>
      </c>
      <c r="B340" s="34" t="s">
        <v>1255</v>
      </c>
      <c r="C340" s="37">
        <v>253.23</v>
      </c>
      <c r="D340" s="36" t="s">
        <v>552</v>
      </c>
      <c r="E340" s="48">
        <v>5.437E-14</v>
      </c>
      <c r="F340" s="48">
        <v>1.3299999999999999E-15</v>
      </c>
      <c r="G340" s="47" t="s">
        <v>552</v>
      </c>
      <c r="H340" s="117" t="s">
        <v>1856</v>
      </c>
      <c r="I340" s="94" t="s">
        <v>1856</v>
      </c>
      <c r="J340" s="46">
        <v>4.7468999999999997E-2</v>
      </c>
      <c r="K340" s="45" t="s">
        <v>555</v>
      </c>
      <c r="L340" s="44">
        <v>5.5464E-6</v>
      </c>
      <c r="M340" s="43" t="s">
        <v>555</v>
      </c>
      <c r="N340" s="42">
        <v>577.6</v>
      </c>
      <c r="O340" s="41" t="s">
        <v>552</v>
      </c>
      <c r="P340" s="40">
        <v>4205.3</v>
      </c>
      <c r="Q340" s="39" t="s">
        <v>552</v>
      </c>
      <c r="R340" s="33">
        <v>9.3499999999999996E-4</v>
      </c>
      <c r="S340" s="32" t="s">
        <v>552</v>
      </c>
    </row>
    <row r="341" spans="1:19" ht="13.8" thickBot="1" x14ac:dyDescent="0.3">
      <c r="A341" s="31" t="s">
        <v>1254</v>
      </c>
      <c r="B341" s="27" t="s">
        <v>1253</v>
      </c>
      <c r="C341" s="30">
        <v>251.33</v>
      </c>
      <c r="D341" s="29" t="s">
        <v>552</v>
      </c>
      <c r="E341" s="58">
        <v>2.8168000000000002E-7</v>
      </c>
      <c r="F341" s="58">
        <v>6.89E-9</v>
      </c>
      <c r="G341" s="57" t="s">
        <v>552</v>
      </c>
      <c r="H341" s="118" t="s">
        <v>1856</v>
      </c>
      <c r="I341" s="95" t="s">
        <v>1856</v>
      </c>
      <c r="J341" s="56">
        <v>4.7707899999999998E-2</v>
      </c>
      <c r="K341" s="55" t="s">
        <v>555</v>
      </c>
      <c r="L341" s="54">
        <v>5.5743000000000001E-6</v>
      </c>
      <c r="M341" s="53" t="s">
        <v>555</v>
      </c>
      <c r="N341" s="52">
        <v>429</v>
      </c>
      <c r="O341" s="51" t="s">
        <v>552</v>
      </c>
      <c r="P341" s="50">
        <v>0.3</v>
      </c>
      <c r="Q341" s="49" t="s">
        <v>552</v>
      </c>
      <c r="R341" s="26">
        <v>4.99E-2</v>
      </c>
      <c r="S341" s="25" t="s">
        <v>552</v>
      </c>
    </row>
    <row r="342" spans="1:19" x14ac:dyDescent="0.25">
      <c r="A342" s="38" t="s">
        <v>1252</v>
      </c>
      <c r="B342" s="34" t="s">
        <v>1251</v>
      </c>
      <c r="C342" s="37">
        <v>198.16</v>
      </c>
      <c r="D342" s="36" t="s">
        <v>552</v>
      </c>
      <c r="E342" s="48">
        <v>1.034E-22</v>
      </c>
      <c r="F342" s="48">
        <v>2.5300000000000002E-24</v>
      </c>
      <c r="G342" s="47" t="s">
        <v>552</v>
      </c>
      <c r="H342" s="117" t="s">
        <v>1856</v>
      </c>
      <c r="I342" s="94" t="s">
        <v>1856</v>
      </c>
      <c r="J342" s="46">
        <v>5.5899699999999997E-2</v>
      </c>
      <c r="K342" s="45" t="s">
        <v>555</v>
      </c>
      <c r="L342" s="44">
        <v>6.5313999999999998E-6</v>
      </c>
      <c r="M342" s="43" t="s">
        <v>555</v>
      </c>
      <c r="N342" s="42">
        <v>10</v>
      </c>
      <c r="O342" s="41" t="s">
        <v>552</v>
      </c>
      <c r="P342" s="40">
        <v>1370000</v>
      </c>
      <c r="Q342" s="39" t="s">
        <v>552</v>
      </c>
      <c r="R342" s="33">
        <v>3.4200000000000002E-8</v>
      </c>
      <c r="S342" s="32" t="s">
        <v>552</v>
      </c>
    </row>
    <row r="343" spans="1:19" x14ac:dyDescent="0.25">
      <c r="A343" s="38" t="s">
        <v>1250</v>
      </c>
      <c r="B343" s="34" t="s">
        <v>1249</v>
      </c>
      <c r="C343" s="37">
        <v>100.12</v>
      </c>
      <c r="D343" s="36" t="s">
        <v>552</v>
      </c>
      <c r="E343" s="48">
        <v>9.7710999999999999E-7</v>
      </c>
      <c r="F343" s="48">
        <v>2.3899999999999999E-8</v>
      </c>
      <c r="G343" s="47" t="s">
        <v>552</v>
      </c>
      <c r="H343" s="117" t="s">
        <v>1856</v>
      </c>
      <c r="I343" s="94" t="s">
        <v>1856</v>
      </c>
      <c r="J343" s="46">
        <v>8.8119699999999995E-2</v>
      </c>
      <c r="K343" s="45" t="s">
        <v>555</v>
      </c>
      <c r="L343" s="44">
        <v>1.03E-5</v>
      </c>
      <c r="M343" s="43" t="s">
        <v>555</v>
      </c>
      <c r="N343" s="42">
        <v>1</v>
      </c>
      <c r="O343" s="41" t="s">
        <v>552</v>
      </c>
      <c r="P343" s="40">
        <v>709980</v>
      </c>
      <c r="Q343" s="39" t="s">
        <v>552</v>
      </c>
      <c r="R343" s="33">
        <v>3.2499999999999999E-4</v>
      </c>
      <c r="S343" s="32" t="s">
        <v>552</v>
      </c>
    </row>
    <row r="344" spans="1:19" ht="13.8" thickBot="1" x14ac:dyDescent="0.3">
      <c r="A344" s="31" t="s">
        <v>1248</v>
      </c>
      <c r="B344" s="27" t="s">
        <v>1247</v>
      </c>
      <c r="C344" s="30">
        <v>72.06</v>
      </c>
      <c r="D344" s="29" t="s">
        <v>552</v>
      </c>
      <c r="E344" s="58">
        <v>3.2100000000000001E-5</v>
      </c>
      <c r="F344" s="58">
        <v>7.8400000000000003E-7</v>
      </c>
      <c r="G344" s="57" t="s">
        <v>552</v>
      </c>
      <c r="H344" s="26">
        <v>1.1403000000000001</v>
      </c>
      <c r="I344" s="28" t="s">
        <v>551</v>
      </c>
      <c r="J344" s="56">
        <v>0.1062512</v>
      </c>
      <c r="K344" s="55" t="s">
        <v>555</v>
      </c>
      <c r="L344" s="54">
        <v>1.26E-5</v>
      </c>
      <c r="M344" s="53" t="s">
        <v>555</v>
      </c>
      <c r="N344" s="52">
        <v>1</v>
      </c>
      <c r="O344" s="51" t="s">
        <v>552</v>
      </c>
      <c r="P344" s="50">
        <v>1000000</v>
      </c>
      <c r="Q344" s="49" t="s">
        <v>552</v>
      </c>
      <c r="R344" s="26">
        <v>5.1599999999999997E-4</v>
      </c>
      <c r="S344" s="25" t="s">
        <v>552</v>
      </c>
    </row>
    <row r="345" spans="1:19" x14ac:dyDescent="0.25">
      <c r="A345" s="38" t="s">
        <v>105</v>
      </c>
      <c r="B345" s="34" t="s">
        <v>104</v>
      </c>
      <c r="C345" s="37">
        <v>169.07</v>
      </c>
      <c r="D345" s="36" t="s">
        <v>552</v>
      </c>
      <c r="E345" s="48">
        <v>8.5850000000000006E-11</v>
      </c>
      <c r="F345" s="48">
        <v>2.0999999999999999E-12</v>
      </c>
      <c r="G345" s="47" t="s">
        <v>552</v>
      </c>
      <c r="H345" s="117" t="s">
        <v>1856</v>
      </c>
      <c r="I345" s="94" t="s">
        <v>1856</v>
      </c>
      <c r="J345" s="46">
        <v>6.21407E-2</v>
      </c>
      <c r="K345" s="45" t="s">
        <v>555</v>
      </c>
      <c r="L345" s="44">
        <v>7.2606000000000004E-6</v>
      </c>
      <c r="M345" s="43" t="s">
        <v>555</v>
      </c>
      <c r="N345" s="42">
        <v>1</v>
      </c>
      <c r="O345" s="41" t="s">
        <v>552</v>
      </c>
      <c r="P345" s="40">
        <v>10500</v>
      </c>
      <c r="Q345" s="39" t="s">
        <v>552</v>
      </c>
      <c r="R345" s="33">
        <v>9.6899999999999996E-7</v>
      </c>
      <c r="S345" s="32" t="s">
        <v>552</v>
      </c>
    </row>
    <row r="346" spans="1:19" x14ac:dyDescent="0.25">
      <c r="A346" s="38" t="s">
        <v>1246</v>
      </c>
      <c r="B346" s="34" t="s">
        <v>1245</v>
      </c>
      <c r="C346" s="37">
        <v>361.71</v>
      </c>
      <c r="D346" s="36" t="s">
        <v>552</v>
      </c>
      <c r="E346" s="48">
        <v>3.3500000000000001E-5</v>
      </c>
      <c r="F346" s="48">
        <v>8.1999999999999998E-7</v>
      </c>
      <c r="G346" s="47" t="s">
        <v>552</v>
      </c>
      <c r="H346" s="33">
        <v>1.35</v>
      </c>
      <c r="I346" s="35" t="s">
        <v>551</v>
      </c>
      <c r="J346" s="46">
        <v>2.1124199999999999E-2</v>
      </c>
      <c r="K346" s="45" t="s">
        <v>555</v>
      </c>
      <c r="L346" s="44">
        <v>5.3021999999999998E-6</v>
      </c>
      <c r="M346" s="43" t="s">
        <v>555</v>
      </c>
      <c r="N346" s="42">
        <v>39900</v>
      </c>
      <c r="O346" s="41" t="s">
        <v>552</v>
      </c>
      <c r="P346" s="40">
        <v>0.11600000000000001</v>
      </c>
      <c r="Q346" s="39" t="s">
        <v>552</v>
      </c>
      <c r="R346" s="33">
        <v>2.0400000000000001E-2</v>
      </c>
      <c r="S346" s="32" t="s">
        <v>552</v>
      </c>
    </row>
    <row r="347" spans="1:19" ht="13.8" thickBot="1" x14ac:dyDescent="0.3">
      <c r="A347" s="31" t="s">
        <v>1244</v>
      </c>
      <c r="B347" s="27" t="s">
        <v>1243</v>
      </c>
      <c r="C347" s="30">
        <v>317.32</v>
      </c>
      <c r="D347" s="29" t="s">
        <v>552</v>
      </c>
      <c r="E347" s="58">
        <v>9.7710999999999999E-7</v>
      </c>
      <c r="F347" s="58">
        <v>2.3899999999999999E-8</v>
      </c>
      <c r="G347" s="57" t="s">
        <v>552</v>
      </c>
      <c r="H347" s="26">
        <v>1.44</v>
      </c>
      <c r="I347" s="28" t="s">
        <v>551</v>
      </c>
      <c r="J347" s="56">
        <v>2.33166E-2</v>
      </c>
      <c r="K347" s="55" t="s">
        <v>555</v>
      </c>
      <c r="L347" s="54">
        <v>5.9619999999999998E-6</v>
      </c>
      <c r="M347" s="53" t="s">
        <v>555</v>
      </c>
      <c r="N347" s="52">
        <v>51.93</v>
      </c>
      <c r="O347" s="51" t="s">
        <v>552</v>
      </c>
      <c r="P347" s="50">
        <v>20.9</v>
      </c>
      <c r="Q347" s="49" t="s">
        <v>552</v>
      </c>
      <c r="R347" s="26">
        <v>1.75E-3</v>
      </c>
      <c r="S347" s="25" t="s">
        <v>552</v>
      </c>
    </row>
    <row r="348" spans="1:19" x14ac:dyDescent="0.25">
      <c r="A348" s="38" t="s">
        <v>1242</v>
      </c>
      <c r="B348" s="34" t="s">
        <v>1241</v>
      </c>
      <c r="C348" s="37">
        <v>375.73</v>
      </c>
      <c r="D348" s="36" t="s">
        <v>552</v>
      </c>
      <c r="E348" s="48">
        <v>1.2999999999999999E-5</v>
      </c>
      <c r="F348" s="48">
        <v>3.1899999999999998E-7</v>
      </c>
      <c r="G348" s="47" t="s">
        <v>552</v>
      </c>
      <c r="H348" s="117" t="s">
        <v>1856</v>
      </c>
      <c r="I348" s="94" t="s">
        <v>1856</v>
      </c>
      <c r="J348" s="46">
        <v>3.6489599999999997E-2</v>
      </c>
      <c r="K348" s="45" t="s">
        <v>555</v>
      </c>
      <c r="L348" s="44">
        <v>4.2634999999999999E-6</v>
      </c>
      <c r="M348" s="43" t="s">
        <v>555</v>
      </c>
      <c r="N348" s="42">
        <v>5454</v>
      </c>
      <c r="O348" s="41" t="s">
        <v>552</v>
      </c>
      <c r="P348" s="40">
        <v>9.3000000000000007</v>
      </c>
      <c r="Q348" s="39" t="s">
        <v>552</v>
      </c>
      <c r="R348" s="33">
        <v>6.0000000000000001E-3</v>
      </c>
      <c r="S348" s="32" t="s">
        <v>552</v>
      </c>
    </row>
    <row r="349" spans="1:19" x14ac:dyDescent="0.25">
      <c r="A349" s="38" t="s">
        <v>1240</v>
      </c>
      <c r="B349" s="34" t="s">
        <v>1239</v>
      </c>
      <c r="C349" s="37">
        <v>387.39</v>
      </c>
      <c r="D349" s="36" t="s">
        <v>552</v>
      </c>
      <c r="E349" s="48">
        <v>1.668E-12</v>
      </c>
      <c r="F349" s="48">
        <v>4.08E-14</v>
      </c>
      <c r="G349" s="47" t="s">
        <v>552</v>
      </c>
      <c r="H349" s="117" t="s">
        <v>1856</v>
      </c>
      <c r="I349" s="94" t="s">
        <v>1856</v>
      </c>
      <c r="J349" s="46">
        <v>3.5753699999999999E-2</v>
      </c>
      <c r="K349" s="45" t="s">
        <v>555</v>
      </c>
      <c r="L349" s="44">
        <v>4.1775000000000002E-6</v>
      </c>
      <c r="M349" s="43" t="s">
        <v>555</v>
      </c>
      <c r="N349" s="42">
        <v>50.76</v>
      </c>
      <c r="O349" s="41" t="s">
        <v>552</v>
      </c>
      <c r="P349" s="40">
        <v>2240</v>
      </c>
      <c r="Q349" s="39" t="s">
        <v>552</v>
      </c>
      <c r="R349" s="33">
        <v>1.1400000000000001E-4</v>
      </c>
      <c r="S349" s="32" t="s">
        <v>552</v>
      </c>
    </row>
    <row r="350" spans="1:19" ht="13.8" thickBot="1" x14ac:dyDescent="0.3">
      <c r="A350" s="31" t="s">
        <v>167</v>
      </c>
      <c r="B350" s="27" t="s">
        <v>166</v>
      </c>
      <c r="C350" s="30">
        <v>373.32</v>
      </c>
      <c r="D350" s="29" t="s">
        <v>552</v>
      </c>
      <c r="E350" s="58">
        <v>1.20196E-2</v>
      </c>
      <c r="F350" s="58">
        <v>2.9399999999999999E-4</v>
      </c>
      <c r="G350" s="57" t="s">
        <v>552</v>
      </c>
      <c r="H350" s="26">
        <v>1.57</v>
      </c>
      <c r="I350" s="28" t="s">
        <v>551</v>
      </c>
      <c r="J350" s="56">
        <v>2.2344099999999999E-2</v>
      </c>
      <c r="K350" s="55" t="s">
        <v>555</v>
      </c>
      <c r="L350" s="54">
        <v>5.6959E-6</v>
      </c>
      <c r="M350" s="53" t="s">
        <v>555</v>
      </c>
      <c r="N350" s="52">
        <v>41260</v>
      </c>
      <c r="O350" s="51" t="s">
        <v>552</v>
      </c>
      <c r="P350" s="50">
        <v>0.18</v>
      </c>
      <c r="Q350" s="49" t="s">
        <v>552</v>
      </c>
      <c r="R350" s="26">
        <v>0.14299999999999999</v>
      </c>
      <c r="S350" s="25" t="s">
        <v>552</v>
      </c>
    </row>
    <row r="351" spans="1:19" x14ac:dyDescent="0.25">
      <c r="A351" s="38" t="s">
        <v>1238</v>
      </c>
      <c r="B351" s="34" t="s">
        <v>164</v>
      </c>
      <c r="C351" s="37">
        <v>389.32</v>
      </c>
      <c r="D351" s="36" t="s">
        <v>552</v>
      </c>
      <c r="E351" s="48">
        <v>8.585E-4</v>
      </c>
      <c r="F351" s="48">
        <v>2.0999999999999999E-5</v>
      </c>
      <c r="G351" s="47" t="s">
        <v>552</v>
      </c>
      <c r="H351" s="117" t="s">
        <v>1856</v>
      </c>
      <c r="I351" s="94" t="s">
        <v>1856</v>
      </c>
      <c r="J351" s="46">
        <v>3.5635500000000001E-2</v>
      </c>
      <c r="K351" s="45" t="s">
        <v>555</v>
      </c>
      <c r="L351" s="44">
        <v>4.1636999999999996E-6</v>
      </c>
      <c r="M351" s="43" t="s">
        <v>555</v>
      </c>
      <c r="N351" s="42">
        <v>10110</v>
      </c>
      <c r="O351" s="41" t="s">
        <v>552</v>
      </c>
      <c r="P351" s="40">
        <v>0.2</v>
      </c>
      <c r="Q351" s="39" t="s">
        <v>552</v>
      </c>
      <c r="R351" s="33">
        <v>2.0899999999999998E-2</v>
      </c>
      <c r="S351" s="32" t="s">
        <v>552</v>
      </c>
    </row>
    <row r="352" spans="1:19" x14ac:dyDescent="0.25">
      <c r="A352" s="38" t="s">
        <v>1237</v>
      </c>
      <c r="B352" s="34" t="s">
        <v>1236</v>
      </c>
      <c r="C352" s="37">
        <v>551.49</v>
      </c>
      <c r="D352" s="36" t="s">
        <v>552</v>
      </c>
      <c r="E352" s="48">
        <v>1.1488E-3</v>
      </c>
      <c r="F352" s="48">
        <v>2.8099999999999999E-5</v>
      </c>
      <c r="G352" s="47" t="s">
        <v>552</v>
      </c>
      <c r="H352" s="117" t="s">
        <v>1856</v>
      </c>
      <c r="I352" s="94" t="s">
        <v>1856</v>
      </c>
      <c r="J352" s="46">
        <v>2.8252800000000002E-2</v>
      </c>
      <c r="K352" s="45" t="s">
        <v>555</v>
      </c>
      <c r="L352" s="44">
        <v>3.3011E-6</v>
      </c>
      <c r="M352" s="43" t="s">
        <v>555</v>
      </c>
      <c r="N352" s="42">
        <v>2807</v>
      </c>
      <c r="O352" s="41" t="s">
        <v>552</v>
      </c>
      <c r="P352" s="40">
        <v>1.6000000000000001E-4</v>
      </c>
      <c r="Q352" s="39" t="s">
        <v>552</v>
      </c>
      <c r="R352" s="33">
        <v>1.3599999999999999E-2</v>
      </c>
      <c r="S352" s="32" t="s">
        <v>552</v>
      </c>
    </row>
    <row r="353" spans="1:19" ht="13.8" thickBot="1" x14ac:dyDescent="0.3">
      <c r="A353" s="31" t="s">
        <v>1235</v>
      </c>
      <c r="B353" s="27" t="s">
        <v>1234</v>
      </c>
      <c r="C353" s="129" t="s">
        <v>1856</v>
      </c>
      <c r="D353" s="106" t="s">
        <v>1856</v>
      </c>
      <c r="E353" s="124" t="s">
        <v>1856</v>
      </c>
      <c r="F353" s="124" t="s">
        <v>1856</v>
      </c>
      <c r="G353" s="101" t="s">
        <v>1856</v>
      </c>
      <c r="H353" s="118" t="s">
        <v>1856</v>
      </c>
      <c r="I353" s="95" t="s">
        <v>1856</v>
      </c>
      <c r="J353" s="125" t="s">
        <v>1856</v>
      </c>
      <c r="K353" s="102" t="s">
        <v>1856</v>
      </c>
      <c r="L353" s="126" t="s">
        <v>1856</v>
      </c>
      <c r="M353" s="103" t="s">
        <v>1856</v>
      </c>
      <c r="N353" s="127" t="s">
        <v>1856</v>
      </c>
      <c r="O353" s="104" t="s">
        <v>1856</v>
      </c>
      <c r="P353" s="50">
        <v>8.9999999999999998E-4</v>
      </c>
      <c r="Q353" s="49" t="s">
        <v>1858</v>
      </c>
      <c r="R353" s="118" t="s">
        <v>1856</v>
      </c>
      <c r="S353" s="107" t="s">
        <v>1856</v>
      </c>
    </row>
    <row r="354" spans="1:19" x14ac:dyDescent="0.25">
      <c r="A354" s="38" t="s">
        <v>275</v>
      </c>
      <c r="B354" s="34" t="s">
        <v>274</v>
      </c>
      <c r="C354" s="37">
        <v>284.77999999999997</v>
      </c>
      <c r="D354" s="36" t="s">
        <v>552</v>
      </c>
      <c r="E354" s="48">
        <v>6.9501199999999999E-2</v>
      </c>
      <c r="F354" s="48">
        <v>1.6999999999999999E-3</v>
      </c>
      <c r="G354" s="47" t="s">
        <v>552</v>
      </c>
      <c r="H354" s="33">
        <v>2.044</v>
      </c>
      <c r="I354" s="35" t="s">
        <v>551</v>
      </c>
      <c r="J354" s="46">
        <v>2.89745E-2</v>
      </c>
      <c r="K354" s="45" t="s">
        <v>555</v>
      </c>
      <c r="L354" s="44">
        <v>7.8497000000000004E-6</v>
      </c>
      <c r="M354" s="43" t="s">
        <v>555</v>
      </c>
      <c r="N354" s="42">
        <v>6195</v>
      </c>
      <c r="O354" s="41" t="s">
        <v>552</v>
      </c>
      <c r="P354" s="40">
        <v>6.1999999999999998E-3</v>
      </c>
      <c r="Q354" s="39" t="s">
        <v>552</v>
      </c>
      <c r="R354" s="33">
        <v>0.254</v>
      </c>
      <c r="S354" s="32" t="s">
        <v>552</v>
      </c>
    </row>
    <row r="355" spans="1:19" x14ac:dyDescent="0.25">
      <c r="A355" s="38" t="s">
        <v>273</v>
      </c>
      <c r="B355" s="34" t="s">
        <v>272</v>
      </c>
      <c r="C355" s="37">
        <v>260.76</v>
      </c>
      <c r="D355" s="36" t="s">
        <v>552</v>
      </c>
      <c r="E355" s="48">
        <v>0.42109570000000002</v>
      </c>
      <c r="F355" s="48">
        <v>1.03E-2</v>
      </c>
      <c r="G355" s="47" t="s">
        <v>552</v>
      </c>
      <c r="H355" s="33">
        <v>1.556</v>
      </c>
      <c r="I355" s="35" t="s">
        <v>551</v>
      </c>
      <c r="J355" s="46">
        <v>2.6744500000000001E-2</v>
      </c>
      <c r="K355" s="45" t="s">
        <v>555</v>
      </c>
      <c r="L355" s="44">
        <v>7.0264000000000002E-6</v>
      </c>
      <c r="M355" s="43" t="s">
        <v>555</v>
      </c>
      <c r="N355" s="42">
        <v>845.2</v>
      </c>
      <c r="O355" s="41" t="s">
        <v>552</v>
      </c>
      <c r="P355" s="40">
        <v>3.2</v>
      </c>
      <c r="Q355" s="39" t="s">
        <v>552</v>
      </c>
      <c r="R355" s="33">
        <v>8.1000000000000003E-2</v>
      </c>
      <c r="S355" s="32" t="s">
        <v>552</v>
      </c>
    </row>
    <row r="356" spans="1:19" ht="13.8" thickBot="1" x14ac:dyDescent="0.3">
      <c r="A356" s="31" t="s">
        <v>1233</v>
      </c>
      <c r="B356" s="27" t="s">
        <v>198</v>
      </c>
      <c r="C356" s="30">
        <v>290.83</v>
      </c>
      <c r="D356" s="29" t="s">
        <v>552</v>
      </c>
      <c r="E356" s="58">
        <v>2.1010000000000001E-4</v>
      </c>
      <c r="F356" s="58">
        <v>5.1399999999999999E-6</v>
      </c>
      <c r="G356" s="57" t="s">
        <v>552</v>
      </c>
      <c r="H356" s="118" t="s">
        <v>1856</v>
      </c>
      <c r="I356" s="95" t="s">
        <v>1856</v>
      </c>
      <c r="J356" s="56">
        <v>4.3284000000000003E-2</v>
      </c>
      <c r="K356" s="55" t="s">
        <v>555</v>
      </c>
      <c r="L356" s="54">
        <v>5.0574000000000001E-6</v>
      </c>
      <c r="M356" s="53" t="s">
        <v>555</v>
      </c>
      <c r="N356" s="52">
        <v>2807</v>
      </c>
      <c r="O356" s="51" t="s">
        <v>552</v>
      </c>
      <c r="P356" s="50">
        <v>2</v>
      </c>
      <c r="Q356" s="49" t="s">
        <v>552</v>
      </c>
      <c r="R356" s="26">
        <v>2.06E-2</v>
      </c>
      <c r="S356" s="25" t="s">
        <v>552</v>
      </c>
    </row>
    <row r="357" spans="1:19" x14ac:dyDescent="0.25">
      <c r="A357" s="38" t="s">
        <v>1232</v>
      </c>
      <c r="B357" s="34" t="s">
        <v>194</v>
      </c>
      <c r="C357" s="37">
        <v>290.83</v>
      </c>
      <c r="D357" s="36" t="s">
        <v>552</v>
      </c>
      <c r="E357" s="48">
        <v>2.1010000000000001E-4</v>
      </c>
      <c r="F357" s="48">
        <v>5.1399999999999999E-6</v>
      </c>
      <c r="G357" s="47" t="s">
        <v>552</v>
      </c>
      <c r="H357" s="33">
        <v>1.89</v>
      </c>
      <c r="I357" s="35" t="s">
        <v>551</v>
      </c>
      <c r="J357" s="46">
        <v>2.7667199999999999E-2</v>
      </c>
      <c r="K357" s="45" t="s">
        <v>555</v>
      </c>
      <c r="L357" s="44">
        <v>7.3954999999999998E-6</v>
      </c>
      <c r="M357" s="43" t="s">
        <v>555</v>
      </c>
      <c r="N357" s="42">
        <v>2807</v>
      </c>
      <c r="O357" s="41" t="s">
        <v>552</v>
      </c>
      <c r="P357" s="40">
        <v>0.24</v>
      </c>
      <c r="Q357" s="39" t="s">
        <v>552</v>
      </c>
      <c r="R357" s="33">
        <v>2.06E-2</v>
      </c>
      <c r="S357" s="32" t="s">
        <v>552</v>
      </c>
    </row>
    <row r="358" spans="1:19" x14ac:dyDescent="0.25">
      <c r="A358" s="38" t="s">
        <v>1231</v>
      </c>
      <c r="B358" s="34" t="s">
        <v>170</v>
      </c>
      <c r="C358" s="37">
        <v>290.83</v>
      </c>
      <c r="D358" s="36" t="s">
        <v>552</v>
      </c>
      <c r="E358" s="48">
        <v>2.1010000000000001E-4</v>
      </c>
      <c r="F358" s="48">
        <v>5.1399999999999999E-6</v>
      </c>
      <c r="G358" s="47" t="s">
        <v>552</v>
      </c>
      <c r="H358" s="117" t="s">
        <v>1856</v>
      </c>
      <c r="I358" s="94" t="s">
        <v>1856</v>
      </c>
      <c r="J358" s="46">
        <v>4.3284000000000003E-2</v>
      </c>
      <c r="K358" s="45" t="s">
        <v>555</v>
      </c>
      <c r="L358" s="44">
        <v>5.0574000000000001E-6</v>
      </c>
      <c r="M358" s="43" t="s">
        <v>555</v>
      </c>
      <c r="N358" s="42">
        <v>2807</v>
      </c>
      <c r="O358" s="41" t="s">
        <v>552</v>
      </c>
      <c r="P358" s="40">
        <v>7.3</v>
      </c>
      <c r="Q358" s="39" t="s">
        <v>552</v>
      </c>
      <c r="R358" s="33">
        <v>2.06E-2</v>
      </c>
      <c r="S358" s="32" t="s">
        <v>552</v>
      </c>
    </row>
    <row r="359" spans="1:19" ht="13.8" thickBot="1" x14ac:dyDescent="0.3">
      <c r="A359" s="31" t="s">
        <v>1230</v>
      </c>
      <c r="B359" s="27" t="s">
        <v>1229</v>
      </c>
      <c r="C359" s="30">
        <v>290.83</v>
      </c>
      <c r="D359" s="29" t="s">
        <v>552</v>
      </c>
      <c r="E359" s="58">
        <v>2.1010000000000001E-4</v>
      </c>
      <c r="F359" s="58">
        <v>5.1399999999999999E-6</v>
      </c>
      <c r="G359" s="57" t="s">
        <v>552</v>
      </c>
      <c r="H359" s="118" t="s">
        <v>1856</v>
      </c>
      <c r="I359" s="95" t="s">
        <v>1856</v>
      </c>
      <c r="J359" s="56">
        <v>4.3284000000000003E-2</v>
      </c>
      <c r="K359" s="55" t="s">
        <v>555</v>
      </c>
      <c r="L359" s="54">
        <v>5.0574000000000001E-6</v>
      </c>
      <c r="M359" s="53" t="s">
        <v>555</v>
      </c>
      <c r="N359" s="52">
        <v>2807</v>
      </c>
      <c r="O359" s="51" t="s">
        <v>552</v>
      </c>
      <c r="P359" s="50">
        <v>8</v>
      </c>
      <c r="Q359" s="49" t="s">
        <v>552</v>
      </c>
      <c r="R359" s="26">
        <v>2.06E-2</v>
      </c>
      <c r="S359" s="25" t="s">
        <v>552</v>
      </c>
    </row>
    <row r="360" spans="1:19" x14ac:dyDescent="0.25">
      <c r="A360" s="38" t="s">
        <v>271</v>
      </c>
      <c r="B360" s="34" t="s">
        <v>270</v>
      </c>
      <c r="C360" s="37">
        <v>272.77</v>
      </c>
      <c r="D360" s="36" t="s">
        <v>552</v>
      </c>
      <c r="E360" s="48">
        <v>1.1038429999999999</v>
      </c>
      <c r="F360" s="48">
        <v>2.7E-2</v>
      </c>
      <c r="G360" s="47" t="s">
        <v>552</v>
      </c>
      <c r="H360" s="33">
        <v>1.7019</v>
      </c>
      <c r="I360" s="35" t="s">
        <v>551</v>
      </c>
      <c r="J360" s="46">
        <v>2.7238200000000001E-2</v>
      </c>
      <c r="K360" s="45" t="s">
        <v>555</v>
      </c>
      <c r="L360" s="44">
        <v>7.2169999999999997E-6</v>
      </c>
      <c r="M360" s="43" t="s">
        <v>555</v>
      </c>
      <c r="N360" s="42">
        <v>1404</v>
      </c>
      <c r="O360" s="41" t="s">
        <v>552</v>
      </c>
      <c r="P360" s="40">
        <v>1.8</v>
      </c>
      <c r="Q360" s="39" t="s">
        <v>552</v>
      </c>
      <c r="R360" s="33">
        <v>0.10299999999999999</v>
      </c>
      <c r="S360" s="32" t="s">
        <v>552</v>
      </c>
    </row>
    <row r="361" spans="1:19" x14ac:dyDescent="0.25">
      <c r="A361" s="38" t="s">
        <v>269</v>
      </c>
      <c r="B361" s="34" t="s">
        <v>268</v>
      </c>
      <c r="C361" s="37">
        <v>236.74</v>
      </c>
      <c r="D361" s="36" t="s">
        <v>552</v>
      </c>
      <c r="E361" s="48">
        <v>0.15903519999999999</v>
      </c>
      <c r="F361" s="48">
        <v>3.8899999999999998E-3</v>
      </c>
      <c r="G361" s="47" t="s">
        <v>552</v>
      </c>
      <c r="H361" s="33">
        <v>2.0910000000000002</v>
      </c>
      <c r="I361" s="35" t="s">
        <v>551</v>
      </c>
      <c r="J361" s="46">
        <v>3.2093799999999999E-2</v>
      </c>
      <c r="K361" s="45" t="s">
        <v>555</v>
      </c>
      <c r="L361" s="44">
        <v>8.8904000000000005E-6</v>
      </c>
      <c r="M361" s="43" t="s">
        <v>555</v>
      </c>
      <c r="N361" s="42">
        <v>196.8</v>
      </c>
      <c r="O361" s="41" t="s">
        <v>552</v>
      </c>
      <c r="P361" s="40">
        <v>50</v>
      </c>
      <c r="Q361" s="39" t="s">
        <v>552</v>
      </c>
      <c r="R361" s="33">
        <v>4.1500000000000002E-2</v>
      </c>
      <c r="S361" s="32" t="s">
        <v>552</v>
      </c>
    </row>
    <row r="362" spans="1:19" ht="13.8" thickBot="1" x14ac:dyDescent="0.3">
      <c r="A362" s="31" t="s">
        <v>1228</v>
      </c>
      <c r="B362" s="27" t="s">
        <v>1227</v>
      </c>
      <c r="C362" s="30">
        <v>406.91</v>
      </c>
      <c r="D362" s="29" t="s">
        <v>552</v>
      </c>
      <c r="E362" s="58">
        <v>2.2400000000000001E-11</v>
      </c>
      <c r="F362" s="58">
        <v>5.4799999999999999E-13</v>
      </c>
      <c r="G362" s="57" t="s">
        <v>552</v>
      </c>
      <c r="H362" s="118" t="s">
        <v>1856</v>
      </c>
      <c r="I362" s="95" t="s">
        <v>1856</v>
      </c>
      <c r="J362" s="56">
        <v>3.4601E-2</v>
      </c>
      <c r="K362" s="55" t="s">
        <v>555</v>
      </c>
      <c r="L362" s="54">
        <v>4.0427999999999996E-6</v>
      </c>
      <c r="M362" s="53" t="s">
        <v>555</v>
      </c>
      <c r="N362" s="52">
        <v>668600</v>
      </c>
      <c r="O362" s="51" t="s">
        <v>552</v>
      </c>
      <c r="P362" s="50">
        <v>140</v>
      </c>
      <c r="Q362" s="49" t="s">
        <v>552</v>
      </c>
      <c r="R362" s="26">
        <v>0.83599999999999997</v>
      </c>
      <c r="S362" s="25" t="s">
        <v>552</v>
      </c>
    </row>
    <row r="363" spans="1:19" x14ac:dyDescent="0.25">
      <c r="A363" s="38" t="s">
        <v>1226</v>
      </c>
      <c r="B363" s="34" t="s">
        <v>211</v>
      </c>
      <c r="C363" s="37">
        <v>222.12</v>
      </c>
      <c r="D363" s="36" t="s">
        <v>552</v>
      </c>
      <c r="E363" s="48">
        <v>8.2169999999999996E-10</v>
      </c>
      <c r="F363" s="48">
        <v>2.01E-11</v>
      </c>
      <c r="G363" s="47" t="s">
        <v>552</v>
      </c>
      <c r="H363" s="33">
        <v>1.82</v>
      </c>
      <c r="I363" s="35" t="s">
        <v>551</v>
      </c>
      <c r="J363" s="46">
        <v>3.1154100000000001E-2</v>
      </c>
      <c r="K363" s="45" t="s">
        <v>555</v>
      </c>
      <c r="L363" s="44">
        <v>8.4988999999999992E-6</v>
      </c>
      <c r="M363" s="43" t="s">
        <v>555</v>
      </c>
      <c r="N363" s="42">
        <v>89.07</v>
      </c>
      <c r="O363" s="41" t="s">
        <v>552</v>
      </c>
      <c r="P363" s="40">
        <v>59.7</v>
      </c>
      <c r="Q363" s="39" t="s">
        <v>552</v>
      </c>
      <c r="R363" s="33">
        <v>3.3599999999999998E-4</v>
      </c>
      <c r="S363" s="32" t="s">
        <v>552</v>
      </c>
    </row>
    <row r="364" spans="1:19" x14ac:dyDescent="0.25">
      <c r="A364" s="38" t="s">
        <v>1225</v>
      </c>
      <c r="B364" s="34" t="s">
        <v>1224</v>
      </c>
      <c r="C364" s="37">
        <v>168.2</v>
      </c>
      <c r="D364" s="36" t="s">
        <v>552</v>
      </c>
      <c r="E364" s="48">
        <v>1.9624E-3</v>
      </c>
      <c r="F364" s="48">
        <v>4.8000000000000001E-5</v>
      </c>
      <c r="G364" s="47" t="s">
        <v>552</v>
      </c>
      <c r="H364" s="33">
        <v>1.0528</v>
      </c>
      <c r="I364" s="35" t="s">
        <v>551</v>
      </c>
      <c r="J364" s="46">
        <v>4.0425500000000003E-2</v>
      </c>
      <c r="K364" s="45" t="s">
        <v>555</v>
      </c>
      <c r="L364" s="44">
        <v>7.2308000000000003E-6</v>
      </c>
      <c r="M364" s="43" t="s">
        <v>555</v>
      </c>
      <c r="N364" s="42">
        <v>4818</v>
      </c>
      <c r="O364" s="41" t="s">
        <v>552</v>
      </c>
      <c r="P364" s="40">
        <v>179.03</v>
      </c>
      <c r="Q364" s="39" t="s">
        <v>552</v>
      </c>
      <c r="R364" s="33">
        <v>2.3699999999999999E-2</v>
      </c>
      <c r="S364" s="32" t="s">
        <v>552</v>
      </c>
    </row>
    <row r="365" spans="1:19" ht="13.8" thickBot="1" x14ac:dyDescent="0.3">
      <c r="A365" s="31" t="s">
        <v>1223</v>
      </c>
      <c r="B365" s="27" t="s">
        <v>1222</v>
      </c>
      <c r="C365" s="30">
        <v>179.2</v>
      </c>
      <c r="D365" s="29" t="s">
        <v>552</v>
      </c>
      <c r="E365" s="58">
        <v>2.9200000000000003E-10</v>
      </c>
      <c r="F365" s="58">
        <v>7.1299999999999997E-12</v>
      </c>
      <c r="G365" s="57" t="s">
        <v>552</v>
      </c>
      <c r="H365" s="26">
        <v>1.03</v>
      </c>
      <c r="I365" s="28" t="s">
        <v>551</v>
      </c>
      <c r="J365" s="56">
        <v>3.4836800000000001E-2</v>
      </c>
      <c r="K365" s="55" t="s">
        <v>555</v>
      </c>
      <c r="L365" s="54">
        <v>6.8701999999999999E-6</v>
      </c>
      <c r="M365" s="53" t="s">
        <v>555</v>
      </c>
      <c r="N365" s="52">
        <v>10</v>
      </c>
      <c r="O365" s="51" t="s">
        <v>552</v>
      </c>
      <c r="P365" s="50">
        <v>1000000</v>
      </c>
      <c r="Q365" s="49" t="s">
        <v>552</v>
      </c>
      <c r="R365" s="26">
        <v>2.3699999999999999E-4</v>
      </c>
      <c r="S365" s="25" t="s">
        <v>552</v>
      </c>
    </row>
    <row r="366" spans="1:19" x14ac:dyDescent="0.25">
      <c r="A366" s="38" t="s">
        <v>1221</v>
      </c>
      <c r="B366" s="34" t="s">
        <v>1220</v>
      </c>
      <c r="C366" s="37">
        <v>86.18</v>
      </c>
      <c r="D366" s="36" t="s">
        <v>552</v>
      </c>
      <c r="E366" s="48">
        <v>73.589534</v>
      </c>
      <c r="F366" s="48">
        <v>1.8</v>
      </c>
      <c r="G366" s="47" t="s">
        <v>552</v>
      </c>
      <c r="H366" s="33">
        <v>0.66059999999999997</v>
      </c>
      <c r="I366" s="35" t="s">
        <v>551</v>
      </c>
      <c r="J366" s="46">
        <v>7.3106400000000002E-2</v>
      </c>
      <c r="K366" s="45" t="s">
        <v>555</v>
      </c>
      <c r="L366" s="44">
        <v>8.1657000000000004E-6</v>
      </c>
      <c r="M366" s="43" t="s">
        <v>555</v>
      </c>
      <c r="N366" s="42">
        <v>131.5</v>
      </c>
      <c r="O366" s="41" t="s">
        <v>552</v>
      </c>
      <c r="P366" s="40">
        <v>9.5</v>
      </c>
      <c r="Q366" s="39" t="s">
        <v>552</v>
      </c>
      <c r="R366" s="33">
        <v>0.20100000000000001</v>
      </c>
      <c r="S366" s="32" t="s">
        <v>552</v>
      </c>
    </row>
    <row r="367" spans="1:19" x14ac:dyDescent="0.25">
      <c r="A367" s="38" t="s">
        <v>1219</v>
      </c>
      <c r="B367" s="34" t="s">
        <v>1218</v>
      </c>
      <c r="C367" s="37">
        <v>146.13999999999999</v>
      </c>
      <c r="D367" s="36" t="s">
        <v>552</v>
      </c>
      <c r="E367" s="48">
        <v>1.9260000000000001E-10</v>
      </c>
      <c r="F367" s="48">
        <v>4.7099999999999999E-12</v>
      </c>
      <c r="G367" s="47" t="s">
        <v>552</v>
      </c>
      <c r="H367" s="33">
        <v>1.36</v>
      </c>
      <c r="I367" s="35" t="s">
        <v>551</v>
      </c>
      <c r="J367" s="46">
        <v>5.7681900000000001E-2</v>
      </c>
      <c r="K367" s="45" t="s">
        <v>555</v>
      </c>
      <c r="L367" s="44">
        <v>9.1734999999999995E-6</v>
      </c>
      <c r="M367" s="43" t="s">
        <v>555</v>
      </c>
      <c r="N367" s="42">
        <v>24.34</v>
      </c>
      <c r="O367" s="41" t="s">
        <v>552</v>
      </c>
      <c r="P367" s="40">
        <v>30800</v>
      </c>
      <c r="Q367" s="39" t="s">
        <v>552</v>
      </c>
      <c r="R367" s="33">
        <v>2.6800000000000001E-4</v>
      </c>
      <c r="S367" s="32" t="s">
        <v>552</v>
      </c>
    </row>
    <row r="368" spans="1:19" ht="13.8" thickBot="1" x14ac:dyDescent="0.3">
      <c r="A368" s="31" t="s">
        <v>1217</v>
      </c>
      <c r="B368" s="27" t="s">
        <v>506</v>
      </c>
      <c r="C368" s="30">
        <v>100.16</v>
      </c>
      <c r="D368" s="29" t="s">
        <v>552</v>
      </c>
      <c r="E368" s="58">
        <v>3.8103E-3</v>
      </c>
      <c r="F368" s="58">
        <v>9.3200000000000002E-5</v>
      </c>
      <c r="G368" s="57" t="s">
        <v>552</v>
      </c>
      <c r="H368" s="26">
        <v>0.81130000000000002</v>
      </c>
      <c r="I368" s="28" t="s">
        <v>551</v>
      </c>
      <c r="J368" s="56">
        <v>7.0356399999999999E-2</v>
      </c>
      <c r="K368" s="55" t="s">
        <v>555</v>
      </c>
      <c r="L368" s="54">
        <v>8.4403999999999997E-6</v>
      </c>
      <c r="M368" s="53" t="s">
        <v>555</v>
      </c>
      <c r="N368" s="52">
        <v>14.98</v>
      </c>
      <c r="O368" s="51" t="s">
        <v>552</v>
      </c>
      <c r="P368" s="50">
        <v>17200</v>
      </c>
      <c r="Q368" s="49" t="s">
        <v>552</v>
      </c>
      <c r="R368" s="26">
        <v>3.5500000000000002E-3</v>
      </c>
      <c r="S368" s="25" t="s">
        <v>552</v>
      </c>
    </row>
    <row r="369" spans="1:19" x14ac:dyDescent="0.25">
      <c r="A369" s="38" t="s">
        <v>1216</v>
      </c>
      <c r="B369" s="34" t="s">
        <v>1215</v>
      </c>
      <c r="C369" s="37">
        <v>252.32</v>
      </c>
      <c r="D369" s="36" t="s">
        <v>552</v>
      </c>
      <c r="E369" s="48">
        <v>9.2399999999999999E-11</v>
      </c>
      <c r="F369" s="48">
        <v>2.2600000000000001E-12</v>
      </c>
      <c r="G369" s="47" t="s">
        <v>552</v>
      </c>
      <c r="H369" s="33">
        <v>1.25</v>
      </c>
      <c r="I369" s="35" t="s">
        <v>551</v>
      </c>
      <c r="J369" s="46">
        <v>2.4566299999999999E-2</v>
      </c>
      <c r="K369" s="45" t="s">
        <v>555</v>
      </c>
      <c r="L369" s="44">
        <v>6.2841999999999999E-6</v>
      </c>
      <c r="M369" s="43" t="s">
        <v>555</v>
      </c>
      <c r="N369" s="42">
        <v>129.4</v>
      </c>
      <c r="O369" s="41" t="s">
        <v>552</v>
      </c>
      <c r="P369" s="40">
        <v>33000</v>
      </c>
      <c r="Q369" s="39" t="s">
        <v>552</v>
      </c>
      <c r="R369" s="33">
        <v>1.0200000000000001E-3</v>
      </c>
      <c r="S369" s="32" t="s">
        <v>552</v>
      </c>
    </row>
    <row r="370" spans="1:19" x14ac:dyDescent="0.25">
      <c r="A370" s="38" t="s">
        <v>1214</v>
      </c>
      <c r="B370" s="34" t="s">
        <v>1213</v>
      </c>
      <c r="C370" s="37">
        <v>32.049999999999997</v>
      </c>
      <c r="D370" s="36" t="s">
        <v>552</v>
      </c>
      <c r="E370" s="119" t="s">
        <v>1856</v>
      </c>
      <c r="F370" s="119" t="s">
        <v>1856</v>
      </c>
      <c r="G370" s="96" t="s">
        <v>1856</v>
      </c>
      <c r="H370" s="33">
        <v>1.0036</v>
      </c>
      <c r="I370" s="35" t="s">
        <v>551</v>
      </c>
      <c r="J370" s="120" t="s">
        <v>1856</v>
      </c>
      <c r="K370" s="97" t="s">
        <v>1856</v>
      </c>
      <c r="L370" s="121" t="s">
        <v>1856</v>
      </c>
      <c r="M370" s="98" t="s">
        <v>1856</v>
      </c>
      <c r="N370" s="122" t="s">
        <v>1856</v>
      </c>
      <c r="O370" s="99" t="s">
        <v>1856</v>
      </c>
      <c r="P370" s="40">
        <v>1000000</v>
      </c>
      <c r="Q370" s="39" t="s">
        <v>552</v>
      </c>
      <c r="R370" s="33">
        <v>4.3600000000000003E-5</v>
      </c>
      <c r="S370" s="32" t="s">
        <v>548</v>
      </c>
    </row>
    <row r="371" spans="1:19" ht="13.8" thickBot="1" x14ac:dyDescent="0.3">
      <c r="A371" s="31" t="s">
        <v>1212</v>
      </c>
      <c r="B371" s="27" t="s">
        <v>1211</v>
      </c>
      <c r="C371" s="30">
        <v>128.1</v>
      </c>
      <c r="D371" s="29" t="s">
        <v>552</v>
      </c>
      <c r="E371" s="124" t="s">
        <v>1856</v>
      </c>
      <c r="F371" s="124" t="s">
        <v>1856</v>
      </c>
      <c r="G371" s="101" t="s">
        <v>1856</v>
      </c>
      <c r="H371" s="26">
        <v>1.3779999999999999</v>
      </c>
      <c r="I371" s="28" t="s">
        <v>551</v>
      </c>
      <c r="J371" s="125" t="s">
        <v>1856</v>
      </c>
      <c r="K371" s="102" t="s">
        <v>1856</v>
      </c>
      <c r="L371" s="126" t="s">
        <v>1856</v>
      </c>
      <c r="M371" s="103" t="s">
        <v>1856</v>
      </c>
      <c r="N371" s="127" t="s">
        <v>1856</v>
      </c>
      <c r="O371" s="104" t="s">
        <v>1856</v>
      </c>
      <c r="P371" s="50">
        <v>30550</v>
      </c>
      <c r="Q371" s="49" t="s">
        <v>558</v>
      </c>
      <c r="R371" s="26">
        <v>1E-3</v>
      </c>
      <c r="S371" s="25" t="s">
        <v>548</v>
      </c>
    </row>
    <row r="372" spans="1:19" x14ac:dyDescent="0.25">
      <c r="A372" s="38" t="s">
        <v>1210</v>
      </c>
      <c r="B372" s="34" t="s">
        <v>1209</v>
      </c>
      <c r="C372" s="37">
        <v>35.450000000000003</v>
      </c>
      <c r="D372" s="36" t="s">
        <v>552</v>
      </c>
      <c r="E372" s="119" t="s">
        <v>1856</v>
      </c>
      <c r="F372" s="119" t="s">
        <v>1856</v>
      </c>
      <c r="G372" s="96" t="s">
        <v>1856</v>
      </c>
      <c r="H372" s="33">
        <v>1.49</v>
      </c>
      <c r="I372" s="35" t="s">
        <v>551</v>
      </c>
      <c r="J372" s="120" t="s">
        <v>1856</v>
      </c>
      <c r="K372" s="97" t="s">
        <v>1856</v>
      </c>
      <c r="L372" s="121" t="s">
        <v>1856</v>
      </c>
      <c r="M372" s="98" t="s">
        <v>1856</v>
      </c>
      <c r="N372" s="122" t="s">
        <v>1856</v>
      </c>
      <c r="O372" s="99" t="s">
        <v>1856</v>
      </c>
      <c r="P372" s="123" t="s">
        <v>1856</v>
      </c>
      <c r="Q372" s="100" t="s">
        <v>1856</v>
      </c>
      <c r="R372" s="33">
        <v>1E-3</v>
      </c>
      <c r="S372" s="32" t="s">
        <v>548</v>
      </c>
    </row>
    <row r="373" spans="1:19" x14ac:dyDescent="0.25">
      <c r="A373" s="38" t="s">
        <v>1208</v>
      </c>
      <c r="B373" s="34" t="s">
        <v>1207</v>
      </c>
      <c r="C373" s="37">
        <v>20.010000000000002</v>
      </c>
      <c r="D373" s="36" t="s">
        <v>552</v>
      </c>
      <c r="E373" s="119" t="s">
        <v>1856</v>
      </c>
      <c r="F373" s="119" t="s">
        <v>1856</v>
      </c>
      <c r="G373" s="96" t="s">
        <v>1856</v>
      </c>
      <c r="H373" s="33">
        <v>0.81799999999999995</v>
      </c>
      <c r="I373" s="35" t="s">
        <v>551</v>
      </c>
      <c r="J373" s="120" t="s">
        <v>1856</v>
      </c>
      <c r="K373" s="97" t="s">
        <v>1856</v>
      </c>
      <c r="L373" s="121" t="s">
        <v>1856</v>
      </c>
      <c r="M373" s="98" t="s">
        <v>1856</v>
      </c>
      <c r="N373" s="122" t="s">
        <v>1856</v>
      </c>
      <c r="O373" s="99" t="s">
        <v>1856</v>
      </c>
      <c r="P373" s="123" t="s">
        <v>1856</v>
      </c>
      <c r="Q373" s="100" t="s">
        <v>1856</v>
      </c>
      <c r="R373" s="33">
        <v>1E-3</v>
      </c>
      <c r="S373" s="32" t="s">
        <v>548</v>
      </c>
    </row>
    <row r="374" spans="1:19" ht="13.8" thickBot="1" x14ac:dyDescent="0.3">
      <c r="A374" s="31" t="s">
        <v>1206</v>
      </c>
      <c r="B374" s="27" t="s">
        <v>1205</v>
      </c>
      <c r="C374" s="30">
        <v>34.08</v>
      </c>
      <c r="D374" s="29" t="s">
        <v>552</v>
      </c>
      <c r="E374" s="124" t="s">
        <v>1856</v>
      </c>
      <c r="F374" s="124" t="s">
        <v>1856</v>
      </c>
      <c r="G374" s="101" t="s">
        <v>1856</v>
      </c>
      <c r="H374" s="26">
        <v>1.393</v>
      </c>
      <c r="I374" s="28" t="s">
        <v>551</v>
      </c>
      <c r="J374" s="125" t="s">
        <v>1856</v>
      </c>
      <c r="K374" s="102" t="s">
        <v>1856</v>
      </c>
      <c r="L374" s="126" t="s">
        <v>1856</v>
      </c>
      <c r="M374" s="103" t="s">
        <v>1856</v>
      </c>
      <c r="N374" s="127" t="s">
        <v>1856</v>
      </c>
      <c r="O374" s="104" t="s">
        <v>1856</v>
      </c>
      <c r="P374" s="50">
        <v>4370000</v>
      </c>
      <c r="Q374" s="49" t="s">
        <v>558</v>
      </c>
      <c r="R374" s="26">
        <v>1E-3</v>
      </c>
      <c r="S374" s="25" t="s">
        <v>548</v>
      </c>
    </row>
    <row r="375" spans="1:19" x14ac:dyDescent="0.25">
      <c r="A375" s="38" t="s">
        <v>1204</v>
      </c>
      <c r="B375" s="34" t="s">
        <v>1203</v>
      </c>
      <c r="C375" s="37">
        <v>110.11</v>
      </c>
      <c r="D375" s="36" t="s">
        <v>552</v>
      </c>
      <c r="E375" s="48">
        <v>1.9338000000000001E-9</v>
      </c>
      <c r="F375" s="48">
        <v>4.7300000000000001E-11</v>
      </c>
      <c r="G375" s="47" t="s">
        <v>552</v>
      </c>
      <c r="H375" s="33">
        <v>1.33</v>
      </c>
      <c r="I375" s="35" t="s">
        <v>551</v>
      </c>
      <c r="J375" s="46">
        <v>7.9842499999999997E-2</v>
      </c>
      <c r="K375" s="45" t="s">
        <v>555</v>
      </c>
      <c r="L375" s="44">
        <v>1.0699999999999999E-5</v>
      </c>
      <c r="M375" s="43" t="s">
        <v>555</v>
      </c>
      <c r="N375" s="42">
        <v>240.5</v>
      </c>
      <c r="O375" s="41" t="s">
        <v>552</v>
      </c>
      <c r="P375" s="40">
        <v>72000</v>
      </c>
      <c r="Q375" s="39" t="s">
        <v>552</v>
      </c>
      <c r="R375" s="33">
        <v>9.3099999999999997E-4</v>
      </c>
      <c r="S375" s="32" t="s">
        <v>552</v>
      </c>
    </row>
    <row r="376" spans="1:19" x14ac:dyDescent="0.25">
      <c r="A376" s="38" t="s">
        <v>1202</v>
      </c>
      <c r="B376" s="34" t="s">
        <v>1201</v>
      </c>
      <c r="C376" s="37">
        <v>297.19</v>
      </c>
      <c r="D376" s="36" t="s">
        <v>552</v>
      </c>
      <c r="E376" s="48">
        <v>1.0589E-7</v>
      </c>
      <c r="F376" s="48">
        <v>2.5899999999999999E-9</v>
      </c>
      <c r="G376" s="47" t="s">
        <v>552</v>
      </c>
      <c r="H376" s="33">
        <v>1.2430000000000001</v>
      </c>
      <c r="I376" s="35" t="s">
        <v>551</v>
      </c>
      <c r="J376" s="46">
        <v>2.2493200000000001E-2</v>
      </c>
      <c r="K376" s="45" t="s">
        <v>555</v>
      </c>
      <c r="L376" s="44">
        <v>5.6771999999999996E-6</v>
      </c>
      <c r="M376" s="43" t="s">
        <v>555</v>
      </c>
      <c r="N376" s="42">
        <v>8495</v>
      </c>
      <c r="O376" s="41" t="s">
        <v>552</v>
      </c>
      <c r="P376" s="40">
        <v>180</v>
      </c>
      <c r="Q376" s="39" t="s">
        <v>552</v>
      </c>
      <c r="R376" s="33">
        <v>1.1599999999999999E-2</v>
      </c>
      <c r="S376" s="32" t="s">
        <v>552</v>
      </c>
    </row>
    <row r="377" spans="1:19" ht="13.8" thickBot="1" x14ac:dyDescent="0.3">
      <c r="A377" s="31" t="s">
        <v>1200</v>
      </c>
      <c r="B377" s="27" t="s">
        <v>1199</v>
      </c>
      <c r="C377" s="30">
        <v>311.33999999999997</v>
      </c>
      <c r="D377" s="29" t="s">
        <v>552</v>
      </c>
      <c r="E377" s="58">
        <v>2.8250000000000001E-16</v>
      </c>
      <c r="F377" s="58">
        <v>6.9100000000000002E-18</v>
      </c>
      <c r="G377" s="57" t="s">
        <v>552</v>
      </c>
      <c r="H377" s="118" t="s">
        <v>1856</v>
      </c>
      <c r="I377" s="95" t="s">
        <v>1856</v>
      </c>
      <c r="J377" s="56">
        <v>4.1361599999999998E-2</v>
      </c>
      <c r="K377" s="55" t="s">
        <v>555</v>
      </c>
      <c r="L377" s="54">
        <v>4.8327999999999997E-6</v>
      </c>
      <c r="M377" s="53" t="s">
        <v>555</v>
      </c>
      <c r="N377" s="52">
        <v>2386</v>
      </c>
      <c r="O377" s="51" t="s">
        <v>552</v>
      </c>
      <c r="P377" s="50">
        <v>90</v>
      </c>
      <c r="Q377" s="49" t="s">
        <v>552</v>
      </c>
      <c r="R377" s="26">
        <v>4.8299999999999998E-4</v>
      </c>
      <c r="S377" s="25" t="s">
        <v>552</v>
      </c>
    </row>
    <row r="378" spans="1:19" x14ac:dyDescent="0.25">
      <c r="A378" s="38" t="s">
        <v>1198</v>
      </c>
      <c r="B378" s="34" t="s">
        <v>1197</v>
      </c>
      <c r="C378" s="37">
        <v>253.81</v>
      </c>
      <c r="D378" s="36" t="s">
        <v>552</v>
      </c>
      <c r="E378" s="119" t="s">
        <v>1856</v>
      </c>
      <c r="F378" s="119" t="s">
        <v>1856</v>
      </c>
      <c r="G378" s="96" t="s">
        <v>1856</v>
      </c>
      <c r="H378" s="33">
        <v>4.9329999999999998</v>
      </c>
      <c r="I378" s="35" t="s">
        <v>551</v>
      </c>
      <c r="J378" s="120" t="s">
        <v>1856</v>
      </c>
      <c r="K378" s="97" t="s">
        <v>1856</v>
      </c>
      <c r="L378" s="121" t="s">
        <v>1856</v>
      </c>
      <c r="M378" s="98" t="s">
        <v>1856</v>
      </c>
      <c r="N378" s="122" t="s">
        <v>1856</v>
      </c>
      <c r="O378" s="99" t="s">
        <v>1856</v>
      </c>
      <c r="P378" s="40">
        <v>330</v>
      </c>
      <c r="Q378" s="39" t="s">
        <v>552</v>
      </c>
      <c r="R378" s="33">
        <v>1E-3</v>
      </c>
      <c r="S378" s="32" t="s">
        <v>548</v>
      </c>
    </row>
    <row r="379" spans="1:19" x14ac:dyDescent="0.25">
      <c r="A379" s="38" t="s">
        <v>1196</v>
      </c>
      <c r="B379" s="34" t="s">
        <v>1195</v>
      </c>
      <c r="C379" s="37">
        <v>330.17</v>
      </c>
      <c r="D379" s="36" t="s">
        <v>552</v>
      </c>
      <c r="E379" s="48">
        <v>1.2756000000000001E-7</v>
      </c>
      <c r="F379" s="48">
        <v>3.12E-9</v>
      </c>
      <c r="G379" s="47" t="s">
        <v>552</v>
      </c>
      <c r="H379" s="117" t="s">
        <v>1856</v>
      </c>
      <c r="I379" s="94" t="s">
        <v>1856</v>
      </c>
      <c r="J379" s="46">
        <v>3.9773599999999999E-2</v>
      </c>
      <c r="K379" s="45" t="s">
        <v>555</v>
      </c>
      <c r="L379" s="44">
        <v>4.6472000000000002E-6</v>
      </c>
      <c r="M379" s="43" t="s">
        <v>555</v>
      </c>
      <c r="N379" s="42">
        <v>52.52</v>
      </c>
      <c r="O379" s="41" t="s">
        <v>552</v>
      </c>
      <c r="P379" s="40">
        <v>13.9</v>
      </c>
      <c r="Q379" s="39" t="s">
        <v>552</v>
      </c>
      <c r="R379" s="33">
        <v>2.1700000000000001E-3</v>
      </c>
      <c r="S379" s="32" t="s">
        <v>552</v>
      </c>
    </row>
    <row r="380" spans="1:19" ht="13.8" thickBot="1" x14ac:dyDescent="0.3">
      <c r="A380" s="31" t="s">
        <v>62</v>
      </c>
      <c r="B380" s="27" t="s">
        <v>61</v>
      </c>
      <c r="C380" s="30">
        <v>55.85</v>
      </c>
      <c r="D380" s="29" t="s">
        <v>552</v>
      </c>
      <c r="E380" s="124" t="s">
        <v>1856</v>
      </c>
      <c r="F380" s="124" t="s">
        <v>1856</v>
      </c>
      <c r="G380" s="101" t="s">
        <v>1856</v>
      </c>
      <c r="H380" s="26">
        <v>7.87</v>
      </c>
      <c r="I380" s="28" t="s">
        <v>551</v>
      </c>
      <c r="J380" s="125" t="s">
        <v>1856</v>
      </c>
      <c r="K380" s="102" t="s">
        <v>1856</v>
      </c>
      <c r="L380" s="126" t="s">
        <v>1856</v>
      </c>
      <c r="M380" s="103" t="s">
        <v>1856</v>
      </c>
      <c r="N380" s="127" t="s">
        <v>1856</v>
      </c>
      <c r="O380" s="104" t="s">
        <v>1856</v>
      </c>
      <c r="P380" s="128" t="s">
        <v>1856</v>
      </c>
      <c r="Q380" s="105" t="s">
        <v>1856</v>
      </c>
      <c r="R380" s="26">
        <v>1E-3</v>
      </c>
      <c r="S380" s="25" t="s">
        <v>548</v>
      </c>
    </row>
    <row r="381" spans="1:19" x14ac:dyDescent="0.25">
      <c r="A381" s="38" t="s">
        <v>1194</v>
      </c>
      <c r="B381" s="34" t="s">
        <v>450</v>
      </c>
      <c r="C381" s="37">
        <v>74.12</v>
      </c>
      <c r="D381" s="36" t="s">
        <v>552</v>
      </c>
      <c r="E381" s="48">
        <v>3.9980000000000001E-4</v>
      </c>
      <c r="F381" s="48">
        <v>9.7799999999999995E-6</v>
      </c>
      <c r="G381" s="47" t="s">
        <v>552</v>
      </c>
      <c r="H381" s="33">
        <v>0.80179999999999996</v>
      </c>
      <c r="I381" s="35" t="s">
        <v>551</v>
      </c>
      <c r="J381" s="46">
        <v>8.9671399999999998E-2</v>
      </c>
      <c r="K381" s="45" t="s">
        <v>555</v>
      </c>
      <c r="L381" s="44">
        <v>1.0000000000000001E-5</v>
      </c>
      <c r="M381" s="43" t="s">
        <v>555</v>
      </c>
      <c r="N381" s="42">
        <v>2.919</v>
      </c>
      <c r="O381" s="41" t="s">
        <v>552</v>
      </c>
      <c r="P381" s="40">
        <v>85000</v>
      </c>
      <c r="Q381" s="39" t="s">
        <v>552</v>
      </c>
      <c r="R381" s="33">
        <v>1.92E-3</v>
      </c>
      <c r="S381" s="32" t="s">
        <v>552</v>
      </c>
    </row>
    <row r="382" spans="1:19" x14ac:dyDescent="0.25">
      <c r="A382" s="38" t="s">
        <v>265</v>
      </c>
      <c r="B382" s="34" t="s">
        <v>264</v>
      </c>
      <c r="C382" s="37">
        <v>138.21</v>
      </c>
      <c r="D382" s="36" t="s">
        <v>552</v>
      </c>
      <c r="E382" s="48">
        <v>2.7149999999999999E-4</v>
      </c>
      <c r="F382" s="48">
        <v>6.64E-6</v>
      </c>
      <c r="G382" s="47" t="s">
        <v>552</v>
      </c>
      <c r="H382" s="33">
        <v>0.92549999999999999</v>
      </c>
      <c r="I382" s="35" t="s">
        <v>551</v>
      </c>
      <c r="J382" s="46">
        <v>5.2504799999999997E-2</v>
      </c>
      <c r="K382" s="45" t="s">
        <v>555</v>
      </c>
      <c r="L382" s="44">
        <v>7.5295999999999999E-6</v>
      </c>
      <c r="M382" s="43" t="s">
        <v>555</v>
      </c>
      <c r="N382" s="42">
        <v>65.150000000000006</v>
      </c>
      <c r="O382" s="41" t="s">
        <v>552</v>
      </c>
      <c r="P382" s="40">
        <v>12000</v>
      </c>
      <c r="Q382" s="39" t="s">
        <v>552</v>
      </c>
      <c r="R382" s="33">
        <v>3.5400000000000002E-3</v>
      </c>
      <c r="S382" s="32" t="s">
        <v>552</v>
      </c>
    </row>
    <row r="383" spans="1:19" ht="13.8" thickBot="1" x14ac:dyDescent="0.3">
      <c r="A383" s="31" t="s">
        <v>1193</v>
      </c>
      <c r="B383" s="27" t="s">
        <v>1192</v>
      </c>
      <c r="C383" s="30">
        <v>309.37</v>
      </c>
      <c r="D383" s="29" t="s">
        <v>552</v>
      </c>
      <c r="E383" s="58">
        <v>4.5380000000000004E-3</v>
      </c>
      <c r="F383" s="58">
        <v>1.11E-4</v>
      </c>
      <c r="G383" s="57" t="s">
        <v>552</v>
      </c>
      <c r="H383" s="118" t="s">
        <v>1856</v>
      </c>
      <c r="I383" s="95" t="s">
        <v>1856</v>
      </c>
      <c r="J383" s="56">
        <v>4.1536999999999998E-2</v>
      </c>
      <c r="K383" s="55" t="s">
        <v>555</v>
      </c>
      <c r="L383" s="54">
        <v>4.8532999999999998E-6</v>
      </c>
      <c r="M383" s="53" t="s">
        <v>555</v>
      </c>
      <c r="N383" s="52">
        <v>11430</v>
      </c>
      <c r="O383" s="51" t="s">
        <v>552</v>
      </c>
      <c r="P383" s="50">
        <v>0.11</v>
      </c>
      <c r="Q383" s="49" t="s">
        <v>552</v>
      </c>
      <c r="R383" s="26">
        <v>0.20699999999999999</v>
      </c>
      <c r="S383" s="25" t="s">
        <v>552</v>
      </c>
    </row>
    <row r="384" spans="1:19" x14ac:dyDescent="0.25">
      <c r="A384" s="38" t="s">
        <v>1191</v>
      </c>
      <c r="B384" s="34" t="s">
        <v>1190</v>
      </c>
      <c r="C384" s="37">
        <v>60.1</v>
      </c>
      <c r="D384" s="36" t="s">
        <v>552</v>
      </c>
      <c r="E384" s="48">
        <v>3.3119999999999997E-4</v>
      </c>
      <c r="F384" s="48">
        <v>8.1000000000000004E-6</v>
      </c>
      <c r="G384" s="47" t="s">
        <v>552</v>
      </c>
      <c r="H384" s="33">
        <v>0.78090000000000004</v>
      </c>
      <c r="I384" s="35" t="s">
        <v>551</v>
      </c>
      <c r="J384" s="46">
        <v>0.10322249999999999</v>
      </c>
      <c r="K384" s="45" t="s">
        <v>555</v>
      </c>
      <c r="L384" s="44">
        <v>1.1199999999999999E-5</v>
      </c>
      <c r="M384" s="43" t="s">
        <v>555</v>
      </c>
      <c r="N384" s="42">
        <v>1.53</v>
      </c>
      <c r="O384" s="41" t="s">
        <v>552</v>
      </c>
      <c r="P384" s="40">
        <v>1000000</v>
      </c>
      <c r="Q384" s="39" t="s">
        <v>552</v>
      </c>
      <c r="R384" s="33">
        <v>7.7800000000000005E-4</v>
      </c>
      <c r="S384" s="32" t="s">
        <v>552</v>
      </c>
    </row>
    <row r="385" spans="1:19" x14ac:dyDescent="0.25">
      <c r="A385" s="38" t="s">
        <v>1189</v>
      </c>
      <c r="B385" s="34" t="s">
        <v>1188</v>
      </c>
      <c r="C385" s="37">
        <v>138.1</v>
      </c>
      <c r="D385" s="36" t="s">
        <v>552</v>
      </c>
      <c r="E385" s="48">
        <v>2.8127999999999999E-7</v>
      </c>
      <c r="F385" s="48">
        <v>6.8800000000000002E-9</v>
      </c>
      <c r="G385" s="47" t="s">
        <v>552</v>
      </c>
      <c r="H385" s="117" t="s">
        <v>1856</v>
      </c>
      <c r="I385" s="94" t="s">
        <v>1856</v>
      </c>
      <c r="J385" s="46">
        <v>7.1114399999999994E-2</v>
      </c>
      <c r="K385" s="45" t="s">
        <v>555</v>
      </c>
      <c r="L385" s="44">
        <v>8.3092E-6</v>
      </c>
      <c r="M385" s="43" t="s">
        <v>555</v>
      </c>
      <c r="N385" s="42">
        <v>7.7069999999999999</v>
      </c>
      <c r="O385" s="41" t="s">
        <v>552</v>
      </c>
      <c r="P385" s="40">
        <v>1000000</v>
      </c>
      <c r="Q385" s="39" t="s">
        <v>552</v>
      </c>
      <c r="R385" s="33">
        <v>3.9599999999999998E-4</v>
      </c>
      <c r="S385" s="32" t="s">
        <v>552</v>
      </c>
    </row>
    <row r="386" spans="1:19" ht="13.8" thickBot="1" x14ac:dyDescent="0.3">
      <c r="A386" s="31" t="s">
        <v>1187</v>
      </c>
      <c r="B386" s="27" t="s">
        <v>1186</v>
      </c>
      <c r="C386" s="30">
        <v>332.4</v>
      </c>
      <c r="D386" s="29" t="s">
        <v>552</v>
      </c>
      <c r="E386" s="58">
        <v>5.1922E-8</v>
      </c>
      <c r="F386" s="58">
        <v>1.27E-9</v>
      </c>
      <c r="G386" s="57" t="s">
        <v>552</v>
      </c>
      <c r="H386" s="118" t="s">
        <v>1856</v>
      </c>
      <c r="I386" s="95" t="s">
        <v>1856</v>
      </c>
      <c r="J386" s="56">
        <v>3.9595499999999999E-2</v>
      </c>
      <c r="K386" s="55" t="s">
        <v>555</v>
      </c>
      <c r="L386" s="54">
        <v>4.6264000000000003E-6</v>
      </c>
      <c r="M386" s="53" t="s">
        <v>555</v>
      </c>
      <c r="N386" s="52">
        <v>1262</v>
      </c>
      <c r="O386" s="51" t="s">
        <v>552</v>
      </c>
      <c r="P386" s="50">
        <v>1.42</v>
      </c>
      <c r="Q386" s="49" t="s">
        <v>552</v>
      </c>
      <c r="R386" s="26">
        <v>8.8699999999999994E-3</v>
      </c>
      <c r="S386" s="25" t="s">
        <v>552</v>
      </c>
    </row>
    <row r="387" spans="1:19" x14ac:dyDescent="0.25">
      <c r="A387" s="38" t="s">
        <v>1185</v>
      </c>
      <c r="B387" s="34" t="s">
        <v>576</v>
      </c>
      <c r="C387" s="130" t="s">
        <v>1856</v>
      </c>
      <c r="D387" s="108" t="s">
        <v>1856</v>
      </c>
      <c r="E387" s="119" t="s">
        <v>1856</v>
      </c>
      <c r="F387" s="119" t="s">
        <v>1856</v>
      </c>
      <c r="G387" s="96" t="s">
        <v>1856</v>
      </c>
      <c r="H387" s="117" t="s">
        <v>1856</v>
      </c>
      <c r="I387" s="94" t="s">
        <v>1856</v>
      </c>
      <c r="J387" s="120" t="s">
        <v>1856</v>
      </c>
      <c r="K387" s="97" t="s">
        <v>1856</v>
      </c>
      <c r="L387" s="121" t="s">
        <v>1856</v>
      </c>
      <c r="M387" s="98" t="s">
        <v>1856</v>
      </c>
      <c r="N387" s="122" t="s">
        <v>1856</v>
      </c>
      <c r="O387" s="99" t="s">
        <v>1856</v>
      </c>
      <c r="P387" s="123" t="s">
        <v>1856</v>
      </c>
      <c r="Q387" s="100" t="s">
        <v>1856</v>
      </c>
      <c r="R387" s="117" t="s">
        <v>1856</v>
      </c>
      <c r="S387" s="109" t="s">
        <v>1856</v>
      </c>
    </row>
    <row r="388" spans="1:19" x14ac:dyDescent="0.25">
      <c r="A388" s="38" t="s">
        <v>1184</v>
      </c>
      <c r="B388" s="34" t="s">
        <v>100</v>
      </c>
      <c r="C388" s="37">
        <v>256.13</v>
      </c>
      <c r="D388" s="36" t="s">
        <v>552</v>
      </c>
      <c r="E388" s="48">
        <v>3.9943000000000002E-7</v>
      </c>
      <c r="F388" s="48">
        <v>9.7700000000000008E-9</v>
      </c>
      <c r="G388" s="47" t="s">
        <v>552</v>
      </c>
      <c r="H388" s="117" t="s">
        <v>1856</v>
      </c>
      <c r="I388" s="94" t="s">
        <v>1856</v>
      </c>
      <c r="J388" s="46">
        <v>4.7109999999999999E-2</v>
      </c>
      <c r="K388" s="45" t="s">
        <v>555</v>
      </c>
      <c r="L388" s="44">
        <v>5.5044000000000002E-6</v>
      </c>
      <c r="M388" s="43" t="s">
        <v>555</v>
      </c>
      <c r="N388" s="42">
        <v>404.9</v>
      </c>
      <c r="O388" s="41" t="s">
        <v>552</v>
      </c>
      <c r="P388" s="40">
        <v>15</v>
      </c>
      <c r="Q388" s="39" t="s">
        <v>552</v>
      </c>
      <c r="R388" s="33">
        <v>1.09E-2</v>
      </c>
      <c r="S388" s="32" t="s">
        <v>552</v>
      </c>
    </row>
    <row r="389" spans="1:19" ht="13.8" thickBot="1" x14ac:dyDescent="0.3">
      <c r="A389" s="31" t="s">
        <v>1183</v>
      </c>
      <c r="B389" s="27" t="s">
        <v>1182</v>
      </c>
      <c r="C389" s="30">
        <v>461.78</v>
      </c>
      <c r="D389" s="29" t="s">
        <v>552</v>
      </c>
      <c r="E389" s="58">
        <v>1.9300000000000002E-5</v>
      </c>
      <c r="F389" s="58">
        <v>4.7199999999999999E-7</v>
      </c>
      <c r="G389" s="57" t="s">
        <v>552</v>
      </c>
      <c r="H389" s="118" t="s">
        <v>1856</v>
      </c>
      <c r="I389" s="95" t="s">
        <v>1856</v>
      </c>
      <c r="J389" s="56">
        <v>3.1802700000000003E-2</v>
      </c>
      <c r="K389" s="55" t="s">
        <v>555</v>
      </c>
      <c r="L389" s="54">
        <v>3.7158999999999999E-6</v>
      </c>
      <c r="M389" s="53" t="s">
        <v>555</v>
      </c>
      <c r="N389" s="52">
        <v>23030</v>
      </c>
      <c r="O389" s="51" t="s">
        <v>552</v>
      </c>
      <c r="P389" s="50">
        <v>0.1</v>
      </c>
      <c r="Q389" s="49" t="s">
        <v>552</v>
      </c>
      <c r="R389" s="26">
        <v>6.3099999999999996E-3</v>
      </c>
      <c r="S389" s="25" t="s">
        <v>552</v>
      </c>
    </row>
    <row r="390" spans="1:19" ht="14.4" x14ac:dyDescent="0.3">
      <c r="A390" s="59" t="s">
        <v>1181</v>
      </c>
      <c r="B390" s="34" t="s">
        <v>549</v>
      </c>
      <c r="C390" s="130" t="s">
        <v>1856</v>
      </c>
      <c r="D390" s="108" t="s">
        <v>1856</v>
      </c>
      <c r="E390" s="119" t="s">
        <v>1856</v>
      </c>
      <c r="F390" s="119" t="s">
        <v>1856</v>
      </c>
      <c r="G390" s="96" t="s">
        <v>1856</v>
      </c>
      <c r="H390" s="117" t="s">
        <v>1856</v>
      </c>
      <c r="I390" s="94" t="s">
        <v>1856</v>
      </c>
      <c r="J390" s="120" t="s">
        <v>1856</v>
      </c>
      <c r="K390" s="97" t="s">
        <v>1856</v>
      </c>
      <c r="L390" s="121" t="s">
        <v>1856</v>
      </c>
      <c r="M390" s="98" t="s">
        <v>1856</v>
      </c>
      <c r="N390" s="122" t="s">
        <v>1856</v>
      </c>
      <c r="O390" s="99" t="s">
        <v>1856</v>
      </c>
      <c r="P390" s="123" t="s">
        <v>1856</v>
      </c>
      <c r="Q390" s="100" t="s">
        <v>1856</v>
      </c>
      <c r="R390" s="117" t="s">
        <v>1856</v>
      </c>
      <c r="S390" s="109" t="s">
        <v>1856</v>
      </c>
    </row>
    <row r="391" spans="1:19" x14ac:dyDescent="0.25">
      <c r="A391" s="38" t="s">
        <v>1180</v>
      </c>
      <c r="B391" s="34" t="s">
        <v>1179</v>
      </c>
      <c r="C391" s="37">
        <v>325.29000000000002</v>
      </c>
      <c r="D391" s="36" t="s">
        <v>552</v>
      </c>
      <c r="E391" s="119" t="s">
        <v>1856</v>
      </c>
      <c r="F391" s="119" t="s">
        <v>1856</v>
      </c>
      <c r="G391" s="96" t="s">
        <v>1856</v>
      </c>
      <c r="H391" s="33">
        <v>3.25</v>
      </c>
      <c r="I391" s="35" t="s">
        <v>551</v>
      </c>
      <c r="J391" s="46">
        <v>3.3365899999999997E-2</v>
      </c>
      <c r="K391" s="45" t="s">
        <v>555</v>
      </c>
      <c r="L391" s="44">
        <v>9.5727999999999992E-6</v>
      </c>
      <c r="M391" s="43" t="s">
        <v>555</v>
      </c>
      <c r="N391" s="42">
        <v>1</v>
      </c>
      <c r="O391" s="41" t="s">
        <v>552</v>
      </c>
      <c r="P391" s="40">
        <v>443000</v>
      </c>
      <c r="Q391" s="39" t="s">
        <v>551</v>
      </c>
      <c r="R391" s="33">
        <v>2.0800000000000001E-5</v>
      </c>
      <c r="S391" s="32" t="s">
        <v>552</v>
      </c>
    </row>
    <row r="392" spans="1:19" ht="13.8" thickBot="1" x14ac:dyDescent="0.3">
      <c r="A392" s="31" t="s">
        <v>1178</v>
      </c>
      <c r="B392" s="27" t="s">
        <v>59</v>
      </c>
      <c r="C392" s="30">
        <v>207.2</v>
      </c>
      <c r="D392" s="29" t="s">
        <v>552</v>
      </c>
      <c r="E392" s="124" t="s">
        <v>1856</v>
      </c>
      <c r="F392" s="124" t="s">
        <v>1856</v>
      </c>
      <c r="G392" s="101" t="s">
        <v>1856</v>
      </c>
      <c r="H392" s="26">
        <v>11.3</v>
      </c>
      <c r="I392" s="28" t="s">
        <v>551</v>
      </c>
      <c r="J392" s="125" t="s">
        <v>1856</v>
      </c>
      <c r="K392" s="102" t="s">
        <v>1856</v>
      </c>
      <c r="L392" s="126" t="s">
        <v>1856</v>
      </c>
      <c r="M392" s="103" t="s">
        <v>1856</v>
      </c>
      <c r="N392" s="127" t="s">
        <v>1856</v>
      </c>
      <c r="O392" s="104" t="s">
        <v>1856</v>
      </c>
      <c r="P392" s="128" t="s">
        <v>1856</v>
      </c>
      <c r="Q392" s="105" t="s">
        <v>1856</v>
      </c>
      <c r="R392" s="26">
        <v>1E-4</v>
      </c>
      <c r="S392" s="25" t="s">
        <v>548</v>
      </c>
    </row>
    <row r="393" spans="1:19" x14ac:dyDescent="0.25">
      <c r="A393" s="38" t="s">
        <v>1177</v>
      </c>
      <c r="B393" s="34" t="s">
        <v>1176</v>
      </c>
      <c r="C393" s="37">
        <v>805.7</v>
      </c>
      <c r="D393" s="36" t="s">
        <v>552</v>
      </c>
      <c r="E393" s="119" t="s">
        <v>1856</v>
      </c>
      <c r="F393" s="119" t="s">
        <v>1856</v>
      </c>
      <c r="G393" s="96" t="s">
        <v>1856</v>
      </c>
      <c r="H393" s="117" t="s">
        <v>1856</v>
      </c>
      <c r="I393" s="94" t="s">
        <v>1856</v>
      </c>
      <c r="J393" s="46">
        <v>2.1943399999999998E-2</v>
      </c>
      <c r="K393" s="45" t="s">
        <v>555</v>
      </c>
      <c r="L393" s="44">
        <v>2.5639000000000001E-6</v>
      </c>
      <c r="M393" s="43" t="s">
        <v>555</v>
      </c>
      <c r="N393" s="42">
        <v>10.37</v>
      </c>
      <c r="O393" s="41" t="s">
        <v>552</v>
      </c>
      <c r="P393" s="40">
        <v>63000</v>
      </c>
      <c r="Q393" s="39" t="s">
        <v>551</v>
      </c>
      <c r="R393" s="33">
        <v>1.0300000000000001E-10</v>
      </c>
      <c r="S393" s="32" t="s">
        <v>552</v>
      </c>
    </row>
    <row r="394" spans="1:19" x14ac:dyDescent="0.25">
      <c r="A394" s="38" t="s">
        <v>1175</v>
      </c>
      <c r="B394" s="34" t="s">
        <v>1174</v>
      </c>
      <c r="C394" s="37">
        <v>323.45</v>
      </c>
      <c r="D394" s="36" t="s">
        <v>552</v>
      </c>
      <c r="E394" s="48">
        <v>23.221585999999999</v>
      </c>
      <c r="F394" s="48">
        <v>0.56799999999999995</v>
      </c>
      <c r="G394" s="47" t="s">
        <v>552</v>
      </c>
      <c r="H394" s="33">
        <v>1.653</v>
      </c>
      <c r="I394" s="35" t="s">
        <v>551</v>
      </c>
      <c r="J394" s="46">
        <v>2.46397E-2</v>
      </c>
      <c r="K394" s="45" t="s">
        <v>555</v>
      </c>
      <c r="L394" s="44">
        <v>6.4025000000000001E-6</v>
      </c>
      <c r="M394" s="43" t="s">
        <v>555</v>
      </c>
      <c r="N394" s="42">
        <v>647.9</v>
      </c>
      <c r="O394" s="41" t="s">
        <v>552</v>
      </c>
      <c r="P394" s="40">
        <v>0.28999999999999998</v>
      </c>
      <c r="Q394" s="39" t="s">
        <v>552</v>
      </c>
      <c r="R394" s="33">
        <v>1.37E-2</v>
      </c>
      <c r="S394" s="32" t="s">
        <v>552</v>
      </c>
    </row>
    <row r="395" spans="1:19" ht="13.8" thickBot="1" x14ac:dyDescent="0.3">
      <c r="A395" s="31" t="s">
        <v>1173</v>
      </c>
      <c r="B395" s="27" t="s">
        <v>1172</v>
      </c>
      <c r="C395" s="30">
        <v>249.1</v>
      </c>
      <c r="D395" s="29" t="s">
        <v>552</v>
      </c>
      <c r="E395" s="58">
        <v>2.5552E-7</v>
      </c>
      <c r="F395" s="58">
        <v>6.2499999999999997E-9</v>
      </c>
      <c r="G395" s="57" t="s">
        <v>552</v>
      </c>
      <c r="H395" s="118" t="s">
        <v>1856</v>
      </c>
      <c r="I395" s="95" t="s">
        <v>1856</v>
      </c>
      <c r="J395" s="56">
        <v>4.7992300000000002E-2</v>
      </c>
      <c r="K395" s="55" t="s">
        <v>555</v>
      </c>
      <c r="L395" s="54">
        <v>5.6075000000000001E-6</v>
      </c>
      <c r="M395" s="53" t="s">
        <v>555</v>
      </c>
      <c r="N395" s="52">
        <v>339.8</v>
      </c>
      <c r="O395" s="51" t="s">
        <v>552</v>
      </c>
      <c r="P395" s="50">
        <v>75</v>
      </c>
      <c r="Q395" s="49" t="s">
        <v>552</v>
      </c>
      <c r="R395" s="26">
        <v>8.3899999999999999E-3</v>
      </c>
      <c r="S395" s="25" t="s">
        <v>552</v>
      </c>
    </row>
    <row r="396" spans="1:19" x14ac:dyDescent="0.25">
      <c r="A396" s="38" t="s">
        <v>1171</v>
      </c>
      <c r="B396" s="34" t="s">
        <v>1170</v>
      </c>
      <c r="C396" s="37">
        <v>6.94</v>
      </c>
      <c r="D396" s="36" t="s">
        <v>552</v>
      </c>
      <c r="E396" s="119" t="s">
        <v>1856</v>
      </c>
      <c r="F396" s="119" t="s">
        <v>1856</v>
      </c>
      <c r="G396" s="96" t="s">
        <v>1856</v>
      </c>
      <c r="H396" s="33">
        <v>0.53400000000000003</v>
      </c>
      <c r="I396" s="35" t="s">
        <v>551</v>
      </c>
      <c r="J396" s="120" t="s">
        <v>1856</v>
      </c>
      <c r="K396" s="97" t="s">
        <v>1856</v>
      </c>
      <c r="L396" s="121" t="s">
        <v>1856</v>
      </c>
      <c r="M396" s="98" t="s">
        <v>1856</v>
      </c>
      <c r="N396" s="122" t="s">
        <v>1856</v>
      </c>
      <c r="O396" s="99" t="s">
        <v>1856</v>
      </c>
      <c r="P396" s="123" t="s">
        <v>1856</v>
      </c>
      <c r="Q396" s="100" t="s">
        <v>1856</v>
      </c>
      <c r="R396" s="33">
        <v>1E-3</v>
      </c>
      <c r="S396" s="32" t="s">
        <v>548</v>
      </c>
    </row>
    <row r="397" spans="1:19" x14ac:dyDescent="0.25">
      <c r="A397" s="38" t="s">
        <v>1169</v>
      </c>
      <c r="B397" s="34" t="s">
        <v>1168</v>
      </c>
      <c r="C397" s="37">
        <v>410.4</v>
      </c>
      <c r="D397" s="36" t="s">
        <v>552</v>
      </c>
      <c r="E397" s="48">
        <v>1.545E-13</v>
      </c>
      <c r="F397" s="48">
        <v>3.7799999999999999E-15</v>
      </c>
      <c r="G397" s="47" t="s">
        <v>552</v>
      </c>
      <c r="H397" s="117" t="s">
        <v>1856</v>
      </c>
      <c r="I397" s="94" t="s">
        <v>1856</v>
      </c>
      <c r="J397" s="46">
        <v>3.4404499999999998E-2</v>
      </c>
      <c r="K397" s="45" t="s">
        <v>555</v>
      </c>
      <c r="L397" s="44">
        <v>4.0199000000000003E-6</v>
      </c>
      <c r="M397" s="43" t="s">
        <v>555</v>
      </c>
      <c r="N397" s="42">
        <v>27.76</v>
      </c>
      <c r="O397" s="41" t="s">
        <v>552</v>
      </c>
      <c r="P397" s="40">
        <v>120</v>
      </c>
      <c r="Q397" s="39" t="s">
        <v>552</v>
      </c>
      <c r="R397" s="33">
        <v>2.1900000000000001E-4</v>
      </c>
      <c r="S397" s="32" t="s">
        <v>552</v>
      </c>
    </row>
    <row r="398" spans="1:19" ht="13.8" thickBot="1" x14ac:dyDescent="0.3">
      <c r="A398" s="31" t="s">
        <v>1167</v>
      </c>
      <c r="B398" s="27" t="s">
        <v>1166</v>
      </c>
      <c r="C398" s="30">
        <v>200.62</v>
      </c>
      <c r="D398" s="29" t="s">
        <v>552</v>
      </c>
      <c r="E398" s="58">
        <v>5.4374000000000001E-8</v>
      </c>
      <c r="F398" s="58">
        <v>1.33E-9</v>
      </c>
      <c r="G398" s="57" t="s">
        <v>552</v>
      </c>
      <c r="H398" s="118" t="s">
        <v>1856</v>
      </c>
      <c r="I398" s="95" t="s">
        <v>1856</v>
      </c>
      <c r="J398" s="56">
        <v>5.5441799999999999E-2</v>
      </c>
      <c r="K398" s="55" t="s">
        <v>555</v>
      </c>
      <c r="L398" s="54">
        <v>6.4779000000000003E-6</v>
      </c>
      <c r="M398" s="53" t="s">
        <v>555</v>
      </c>
      <c r="N398" s="52">
        <v>29.63</v>
      </c>
      <c r="O398" s="51" t="s">
        <v>552</v>
      </c>
      <c r="P398" s="50">
        <v>630</v>
      </c>
      <c r="Q398" s="49" t="s">
        <v>552</v>
      </c>
      <c r="R398" s="26">
        <v>1.6899999999999998E-2</v>
      </c>
      <c r="S398" s="25" t="s">
        <v>552</v>
      </c>
    </row>
    <row r="399" spans="1:19" x14ac:dyDescent="0.25">
      <c r="A399" s="38" t="s">
        <v>1165</v>
      </c>
      <c r="B399" s="34" t="s">
        <v>1164</v>
      </c>
      <c r="C399" s="37">
        <v>228.68</v>
      </c>
      <c r="D399" s="36" t="s">
        <v>552</v>
      </c>
      <c r="E399" s="48">
        <v>1.1079E-7</v>
      </c>
      <c r="F399" s="48">
        <v>2.7099999999999999E-9</v>
      </c>
      <c r="G399" s="47" t="s">
        <v>552</v>
      </c>
      <c r="H399" s="117" t="s">
        <v>1856</v>
      </c>
      <c r="I399" s="94" t="s">
        <v>1856</v>
      </c>
      <c r="J399" s="46">
        <v>5.0808300000000001E-2</v>
      </c>
      <c r="K399" s="45" t="s">
        <v>555</v>
      </c>
      <c r="L399" s="44">
        <v>5.9366E-6</v>
      </c>
      <c r="M399" s="43" t="s">
        <v>555</v>
      </c>
      <c r="N399" s="42">
        <v>98.4</v>
      </c>
      <c r="O399" s="41" t="s">
        <v>552</v>
      </c>
      <c r="P399" s="40">
        <v>48</v>
      </c>
      <c r="Q399" s="39" t="s">
        <v>552</v>
      </c>
      <c r="R399" s="33">
        <v>1.7299999999999999E-2</v>
      </c>
      <c r="S399" s="32" t="s">
        <v>552</v>
      </c>
    </row>
    <row r="400" spans="1:19" x14ac:dyDescent="0.25">
      <c r="A400" s="38" t="s">
        <v>1163</v>
      </c>
      <c r="B400" s="34" t="s">
        <v>1162</v>
      </c>
      <c r="C400" s="37">
        <v>214.65</v>
      </c>
      <c r="D400" s="36" t="s">
        <v>552</v>
      </c>
      <c r="E400" s="48">
        <v>3.6630999999999999E-8</v>
      </c>
      <c r="F400" s="48">
        <v>8.9600000000000001E-10</v>
      </c>
      <c r="G400" s="47" t="s">
        <v>552</v>
      </c>
      <c r="H400" s="117" t="s">
        <v>1856</v>
      </c>
      <c r="I400" s="94" t="s">
        <v>1856</v>
      </c>
      <c r="J400" s="46">
        <v>5.2998799999999999E-2</v>
      </c>
      <c r="K400" s="45" t="s">
        <v>555</v>
      </c>
      <c r="L400" s="44">
        <v>6.1924999999999996E-6</v>
      </c>
      <c r="M400" s="43" t="s">
        <v>555</v>
      </c>
      <c r="N400" s="42">
        <v>48.51</v>
      </c>
      <c r="O400" s="41" t="s">
        <v>552</v>
      </c>
      <c r="P400" s="40">
        <v>620</v>
      </c>
      <c r="Q400" s="39" t="s">
        <v>552</v>
      </c>
      <c r="R400" s="33">
        <v>1.3100000000000001E-2</v>
      </c>
      <c r="S400" s="32" t="s">
        <v>552</v>
      </c>
    </row>
    <row r="401" spans="1:19" ht="13.8" thickBot="1" x14ac:dyDescent="0.3">
      <c r="A401" s="31" t="s">
        <v>148</v>
      </c>
      <c r="B401" s="27" t="s">
        <v>147</v>
      </c>
      <c r="C401" s="30">
        <v>330.35</v>
      </c>
      <c r="D401" s="29" t="s">
        <v>552</v>
      </c>
      <c r="E401" s="58">
        <v>1.9992000000000001E-7</v>
      </c>
      <c r="F401" s="58">
        <v>4.8900000000000003E-9</v>
      </c>
      <c r="G401" s="57" t="s">
        <v>552</v>
      </c>
      <c r="H401" s="26">
        <v>1.2076</v>
      </c>
      <c r="I401" s="28" t="s">
        <v>551</v>
      </c>
      <c r="J401" s="56">
        <v>2.0987700000000001E-2</v>
      </c>
      <c r="K401" s="55" t="s">
        <v>555</v>
      </c>
      <c r="L401" s="54">
        <v>5.2364999999999998E-6</v>
      </c>
      <c r="M401" s="53" t="s">
        <v>555</v>
      </c>
      <c r="N401" s="52">
        <v>31.27</v>
      </c>
      <c r="O401" s="51" t="s">
        <v>552</v>
      </c>
      <c r="P401" s="50">
        <v>143</v>
      </c>
      <c r="Q401" s="49" t="s">
        <v>552</v>
      </c>
      <c r="R401" s="26">
        <v>8.12E-4</v>
      </c>
      <c r="S401" s="25" t="s">
        <v>552</v>
      </c>
    </row>
    <row r="402" spans="1:19" x14ac:dyDescent="0.25">
      <c r="A402" s="38" t="s">
        <v>1161</v>
      </c>
      <c r="B402" s="34" t="s">
        <v>1160</v>
      </c>
      <c r="C402" s="37">
        <v>98.06</v>
      </c>
      <c r="D402" s="36" t="s">
        <v>552</v>
      </c>
      <c r="E402" s="48">
        <v>1.607E-4</v>
      </c>
      <c r="F402" s="48">
        <v>3.9299999999999996E-6</v>
      </c>
      <c r="G402" s="47" t="s">
        <v>552</v>
      </c>
      <c r="H402" s="33">
        <v>1.3140000000000001</v>
      </c>
      <c r="I402" s="35" t="s">
        <v>551</v>
      </c>
      <c r="J402" s="46">
        <v>8.8394700000000007E-2</v>
      </c>
      <c r="K402" s="45" t="s">
        <v>555</v>
      </c>
      <c r="L402" s="44">
        <v>1.1399999999999999E-5</v>
      </c>
      <c r="M402" s="43" t="s">
        <v>555</v>
      </c>
      <c r="N402" s="42">
        <v>1</v>
      </c>
      <c r="O402" s="41" t="s">
        <v>552</v>
      </c>
      <c r="P402" s="40">
        <v>163000</v>
      </c>
      <c r="Q402" s="39" t="s">
        <v>558</v>
      </c>
      <c r="R402" s="33">
        <v>5.2500000000000003E-3</v>
      </c>
      <c r="S402" s="32" t="s">
        <v>552</v>
      </c>
    </row>
    <row r="403" spans="1:19" x14ac:dyDescent="0.25">
      <c r="A403" s="38" t="s">
        <v>1159</v>
      </c>
      <c r="B403" s="34" t="s">
        <v>1158</v>
      </c>
      <c r="C403" s="37">
        <v>112.09</v>
      </c>
      <c r="D403" s="36" t="s">
        <v>552</v>
      </c>
      <c r="E403" s="48">
        <v>1.0834E-9</v>
      </c>
      <c r="F403" s="48">
        <v>2.6499999999999999E-11</v>
      </c>
      <c r="G403" s="47" t="s">
        <v>552</v>
      </c>
      <c r="H403" s="117" t="s">
        <v>1856</v>
      </c>
      <c r="I403" s="94" t="s">
        <v>1856</v>
      </c>
      <c r="J403" s="46">
        <v>8.1728899999999993E-2</v>
      </c>
      <c r="K403" s="45" t="s">
        <v>555</v>
      </c>
      <c r="L403" s="44">
        <v>9.5494000000000004E-6</v>
      </c>
      <c r="M403" s="43" t="s">
        <v>555</v>
      </c>
      <c r="N403" s="42">
        <v>3.3029999999999999</v>
      </c>
      <c r="O403" s="41" t="s">
        <v>552</v>
      </c>
      <c r="P403" s="40">
        <v>4510</v>
      </c>
      <c r="Q403" s="39" t="s">
        <v>552</v>
      </c>
      <c r="R403" s="33">
        <v>1.02E-4</v>
      </c>
      <c r="S403" s="32" t="s">
        <v>552</v>
      </c>
    </row>
    <row r="404" spans="1:19" ht="13.8" thickBot="1" x14ac:dyDescent="0.3">
      <c r="A404" s="31" t="s">
        <v>1157</v>
      </c>
      <c r="B404" s="27" t="s">
        <v>1156</v>
      </c>
      <c r="C404" s="30">
        <v>66.06</v>
      </c>
      <c r="D404" s="29" t="s">
        <v>552</v>
      </c>
      <c r="E404" s="58">
        <v>5.3557000000000002E-6</v>
      </c>
      <c r="F404" s="58">
        <v>1.31E-7</v>
      </c>
      <c r="G404" s="57" t="s">
        <v>552</v>
      </c>
      <c r="H404" s="26">
        <v>1.1910000000000001</v>
      </c>
      <c r="I404" s="28" t="s">
        <v>551</v>
      </c>
      <c r="J404" s="56">
        <v>0.1150731</v>
      </c>
      <c r="K404" s="55" t="s">
        <v>555</v>
      </c>
      <c r="L404" s="54">
        <v>1.36E-5</v>
      </c>
      <c r="M404" s="53" t="s">
        <v>555</v>
      </c>
      <c r="N404" s="52">
        <v>3.3340000000000001</v>
      </c>
      <c r="O404" s="51" t="s">
        <v>552</v>
      </c>
      <c r="P404" s="50">
        <v>133000</v>
      </c>
      <c r="Q404" s="49" t="s">
        <v>552</v>
      </c>
      <c r="R404" s="26">
        <v>2.6600000000000001E-4</v>
      </c>
      <c r="S404" s="25" t="s">
        <v>552</v>
      </c>
    </row>
    <row r="405" spans="1:19" x14ac:dyDescent="0.25">
      <c r="A405" s="38" t="s">
        <v>1155</v>
      </c>
      <c r="B405" s="34" t="s">
        <v>1154</v>
      </c>
      <c r="C405" s="37">
        <v>212.36</v>
      </c>
      <c r="D405" s="36" t="s">
        <v>552</v>
      </c>
      <c r="E405" s="48">
        <v>2.3099999999999999E-5</v>
      </c>
      <c r="F405" s="48">
        <v>5.6400000000000002E-7</v>
      </c>
      <c r="G405" s="47" t="s">
        <v>552</v>
      </c>
      <c r="H405" s="117" t="s">
        <v>1856</v>
      </c>
      <c r="I405" s="94" t="s">
        <v>1856</v>
      </c>
      <c r="J405" s="46">
        <v>5.3379200000000002E-2</v>
      </c>
      <c r="K405" s="45" t="s">
        <v>555</v>
      </c>
      <c r="L405" s="44">
        <v>6.2369000000000004E-6</v>
      </c>
      <c r="M405" s="43" t="s">
        <v>555</v>
      </c>
      <c r="N405" s="42">
        <v>607.6</v>
      </c>
      <c r="O405" s="41" t="s">
        <v>552</v>
      </c>
      <c r="P405" s="40">
        <v>1000000</v>
      </c>
      <c r="Q405" s="39" t="s">
        <v>552</v>
      </c>
      <c r="R405" s="33">
        <v>7.7099999999999998E-4</v>
      </c>
      <c r="S405" s="32" t="s">
        <v>552</v>
      </c>
    </row>
    <row r="406" spans="1:19" x14ac:dyDescent="0.25">
      <c r="A406" s="38" t="s">
        <v>1153</v>
      </c>
      <c r="B406" s="34" t="s">
        <v>1152</v>
      </c>
      <c r="C406" s="37">
        <v>212.36</v>
      </c>
      <c r="D406" s="36" t="s">
        <v>552</v>
      </c>
      <c r="E406" s="48">
        <v>2.3099999999999999E-5</v>
      </c>
      <c r="F406" s="48">
        <v>5.6400000000000002E-7</v>
      </c>
      <c r="G406" s="47" t="s">
        <v>552</v>
      </c>
      <c r="H406" s="117" t="s">
        <v>1856</v>
      </c>
      <c r="I406" s="94" t="s">
        <v>1856</v>
      </c>
      <c r="J406" s="46">
        <v>5.3379200000000002E-2</v>
      </c>
      <c r="K406" s="45" t="s">
        <v>555</v>
      </c>
      <c r="L406" s="44">
        <v>6.2369000000000004E-6</v>
      </c>
      <c r="M406" s="43" t="s">
        <v>555</v>
      </c>
      <c r="N406" s="42">
        <v>607.6</v>
      </c>
      <c r="O406" s="41" t="s">
        <v>552</v>
      </c>
      <c r="P406" s="40">
        <v>1000000</v>
      </c>
      <c r="Q406" s="39" t="s">
        <v>552</v>
      </c>
      <c r="R406" s="33">
        <v>7.7099999999999998E-4</v>
      </c>
      <c r="S406" s="32" t="s">
        <v>552</v>
      </c>
    </row>
    <row r="407" spans="1:19" ht="13.8" thickBot="1" x14ac:dyDescent="0.3">
      <c r="A407" s="31" t="s">
        <v>1151</v>
      </c>
      <c r="B407" s="27" t="s">
        <v>56</v>
      </c>
      <c r="C407" s="30">
        <v>54.94</v>
      </c>
      <c r="D407" s="29" t="s">
        <v>552</v>
      </c>
      <c r="E407" s="124" t="s">
        <v>1856</v>
      </c>
      <c r="F407" s="124" t="s">
        <v>1856</v>
      </c>
      <c r="G407" s="101" t="s">
        <v>1856</v>
      </c>
      <c r="H407" s="26">
        <v>7.3</v>
      </c>
      <c r="I407" s="28" t="s">
        <v>551</v>
      </c>
      <c r="J407" s="125" t="s">
        <v>1856</v>
      </c>
      <c r="K407" s="102" t="s">
        <v>1856</v>
      </c>
      <c r="L407" s="126" t="s">
        <v>1856</v>
      </c>
      <c r="M407" s="103" t="s">
        <v>1856</v>
      </c>
      <c r="N407" s="127" t="s">
        <v>1856</v>
      </c>
      <c r="O407" s="104" t="s">
        <v>1856</v>
      </c>
      <c r="P407" s="128" t="s">
        <v>1856</v>
      </c>
      <c r="Q407" s="105" t="s">
        <v>1856</v>
      </c>
      <c r="R407" s="26">
        <v>1E-3</v>
      </c>
      <c r="S407" s="25" t="s">
        <v>548</v>
      </c>
    </row>
    <row r="408" spans="1:19" x14ac:dyDescent="0.25">
      <c r="A408" s="38" t="s">
        <v>1150</v>
      </c>
      <c r="B408" s="34" t="s">
        <v>56</v>
      </c>
      <c r="C408" s="37">
        <v>54.94</v>
      </c>
      <c r="D408" s="36" t="s">
        <v>552</v>
      </c>
      <c r="E408" s="119" t="s">
        <v>1856</v>
      </c>
      <c r="F408" s="119" t="s">
        <v>1856</v>
      </c>
      <c r="G408" s="96" t="s">
        <v>1856</v>
      </c>
      <c r="H408" s="33">
        <v>7.3</v>
      </c>
      <c r="I408" s="35" t="s">
        <v>551</v>
      </c>
      <c r="J408" s="120" t="s">
        <v>1856</v>
      </c>
      <c r="K408" s="97" t="s">
        <v>1856</v>
      </c>
      <c r="L408" s="121" t="s">
        <v>1856</v>
      </c>
      <c r="M408" s="98" t="s">
        <v>1856</v>
      </c>
      <c r="N408" s="122" t="s">
        <v>1856</v>
      </c>
      <c r="O408" s="99" t="s">
        <v>1856</v>
      </c>
      <c r="P408" s="123" t="s">
        <v>1856</v>
      </c>
      <c r="Q408" s="100" t="s">
        <v>1856</v>
      </c>
      <c r="R408" s="33">
        <v>1E-3</v>
      </c>
      <c r="S408" s="32" t="s">
        <v>548</v>
      </c>
    </row>
    <row r="409" spans="1:19" x14ac:dyDescent="0.25">
      <c r="A409" s="38" t="s">
        <v>1149</v>
      </c>
      <c r="B409" s="34" t="s">
        <v>1148</v>
      </c>
      <c r="C409" s="37">
        <v>269.32</v>
      </c>
      <c r="D409" s="36" t="s">
        <v>552</v>
      </c>
      <c r="E409" s="48">
        <v>4.8650999999999997E-9</v>
      </c>
      <c r="F409" s="48">
        <v>1.19E-10</v>
      </c>
      <c r="G409" s="47" t="s">
        <v>552</v>
      </c>
      <c r="H409" s="117" t="s">
        <v>1856</v>
      </c>
      <c r="I409" s="94" t="s">
        <v>1856</v>
      </c>
      <c r="J409" s="46">
        <v>4.5559000000000002E-2</v>
      </c>
      <c r="K409" s="45" t="s">
        <v>555</v>
      </c>
      <c r="L409" s="44">
        <v>5.3232000000000001E-6</v>
      </c>
      <c r="M409" s="43" t="s">
        <v>555</v>
      </c>
      <c r="N409" s="42">
        <v>636.29999999999995</v>
      </c>
      <c r="O409" s="41" t="s">
        <v>552</v>
      </c>
      <c r="P409" s="40">
        <v>57</v>
      </c>
      <c r="Q409" s="39" t="s">
        <v>552</v>
      </c>
      <c r="R409" s="33">
        <v>2.3699999999999999E-4</v>
      </c>
      <c r="S409" s="32" t="s">
        <v>552</v>
      </c>
    </row>
    <row r="410" spans="1:19" ht="13.8" thickBot="1" x14ac:dyDescent="0.3">
      <c r="A410" s="31" t="s">
        <v>1147</v>
      </c>
      <c r="B410" s="27" t="s">
        <v>1146</v>
      </c>
      <c r="C410" s="30">
        <v>149.66999999999999</v>
      </c>
      <c r="D410" s="29" t="s">
        <v>552</v>
      </c>
      <c r="E410" s="58">
        <v>1.762E-10</v>
      </c>
      <c r="F410" s="58">
        <v>4.31E-12</v>
      </c>
      <c r="G410" s="57" t="s">
        <v>552</v>
      </c>
      <c r="H410" s="118" t="s">
        <v>1856</v>
      </c>
      <c r="I410" s="95" t="s">
        <v>1856</v>
      </c>
      <c r="J410" s="56">
        <v>6.7400600000000005E-2</v>
      </c>
      <c r="K410" s="55" t="s">
        <v>555</v>
      </c>
      <c r="L410" s="54">
        <v>7.8752000000000004E-6</v>
      </c>
      <c r="M410" s="53" t="s">
        <v>555</v>
      </c>
      <c r="N410" s="52">
        <v>66.16</v>
      </c>
      <c r="O410" s="51" t="s">
        <v>552</v>
      </c>
      <c r="P410" s="50">
        <v>500000</v>
      </c>
      <c r="Q410" s="49" t="s">
        <v>552</v>
      </c>
      <c r="R410" s="26">
        <v>3.0299999999999998E-6</v>
      </c>
      <c r="S410" s="25" t="s">
        <v>552</v>
      </c>
    </row>
    <row r="411" spans="1:19" ht="14.4" x14ac:dyDescent="0.3">
      <c r="A411" s="59" t="s">
        <v>1145</v>
      </c>
      <c r="B411" s="34" t="s">
        <v>549</v>
      </c>
      <c r="C411" s="130" t="s">
        <v>1856</v>
      </c>
      <c r="D411" s="108" t="s">
        <v>1856</v>
      </c>
      <c r="E411" s="119" t="s">
        <v>1856</v>
      </c>
      <c r="F411" s="119" t="s">
        <v>1856</v>
      </c>
      <c r="G411" s="96" t="s">
        <v>1856</v>
      </c>
      <c r="H411" s="117" t="s">
        <v>1856</v>
      </c>
      <c r="I411" s="94" t="s">
        <v>1856</v>
      </c>
      <c r="J411" s="120" t="s">
        <v>1856</v>
      </c>
      <c r="K411" s="97" t="s">
        <v>1856</v>
      </c>
      <c r="L411" s="121" t="s">
        <v>1856</v>
      </c>
      <c r="M411" s="98" t="s">
        <v>1856</v>
      </c>
      <c r="N411" s="122" t="s">
        <v>1856</v>
      </c>
      <c r="O411" s="99" t="s">
        <v>1856</v>
      </c>
      <c r="P411" s="123" t="s">
        <v>1856</v>
      </c>
      <c r="Q411" s="100" t="s">
        <v>1856</v>
      </c>
      <c r="R411" s="117" t="s">
        <v>1856</v>
      </c>
      <c r="S411" s="109" t="s">
        <v>1856</v>
      </c>
    </row>
    <row r="412" spans="1:19" x14ac:dyDescent="0.25">
      <c r="A412" s="38" t="s">
        <v>1144</v>
      </c>
      <c r="B412" s="34" t="s">
        <v>54</v>
      </c>
      <c r="C412" s="37">
        <v>271.5</v>
      </c>
      <c r="D412" s="36" t="s">
        <v>552</v>
      </c>
      <c r="E412" s="119" t="s">
        <v>1856</v>
      </c>
      <c r="F412" s="119" t="s">
        <v>1856</v>
      </c>
      <c r="G412" s="96" t="s">
        <v>1856</v>
      </c>
      <c r="H412" s="33">
        <v>5.6</v>
      </c>
      <c r="I412" s="35" t="s">
        <v>551</v>
      </c>
      <c r="J412" s="120" t="s">
        <v>1856</v>
      </c>
      <c r="K412" s="97" t="s">
        <v>1856</v>
      </c>
      <c r="L412" s="121" t="s">
        <v>1856</v>
      </c>
      <c r="M412" s="98" t="s">
        <v>1856</v>
      </c>
      <c r="N412" s="122" t="s">
        <v>1856</v>
      </c>
      <c r="O412" s="99" t="s">
        <v>1856</v>
      </c>
      <c r="P412" s="40">
        <v>69000</v>
      </c>
      <c r="Q412" s="39" t="s">
        <v>552</v>
      </c>
      <c r="R412" s="33">
        <v>1E-3</v>
      </c>
      <c r="S412" s="32" t="s">
        <v>548</v>
      </c>
    </row>
    <row r="413" spans="1:19" ht="13.8" thickBot="1" x14ac:dyDescent="0.3">
      <c r="A413" s="31" t="s">
        <v>1143</v>
      </c>
      <c r="B413" s="27" t="s">
        <v>1142</v>
      </c>
      <c r="C413" s="30">
        <v>200.59</v>
      </c>
      <c r="D413" s="29" t="s">
        <v>552</v>
      </c>
      <c r="E413" s="58">
        <v>0.46700000000000003</v>
      </c>
      <c r="F413" s="58">
        <v>1.14228E-2</v>
      </c>
      <c r="G413" s="57" t="s">
        <v>643</v>
      </c>
      <c r="H413" s="26">
        <v>13.5336</v>
      </c>
      <c r="I413" s="28" t="s">
        <v>551</v>
      </c>
      <c r="J413" s="56">
        <v>3.0700000000000002E-2</v>
      </c>
      <c r="K413" s="55" t="s">
        <v>643</v>
      </c>
      <c r="L413" s="54">
        <v>6.2999999999999998E-6</v>
      </c>
      <c r="M413" s="53" t="s">
        <v>643</v>
      </c>
      <c r="N413" s="127" t="s">
        <v>1856</v>
      </c>
      <c r="O413" s="104" t="s">
        <v>1856</v>
      </c>
      <c r="P413" s="50">
        <v>0.06</v>
      </c>
      <c r="Q413" s="49" t="s">
        <v>552</v>
      </c>
      <c r="R413" s="26">
        <v>1E-3</v>
      </c>
      <c r="S413" s="25" t="s">
        <v>548</v>
      </c>
    </row>
    <row r="414" spans="1:19" x14ac:dyDescent="0.25">
      <c r="A414" s="38" t="s">
        <v>1141</v>
      </c>
      <c r="B414" s="34" t="s">
        <v>52</v>
      </c>
      <c r="C414" s="37">
        <v>215.63</v>
      </c>
      <c r="D414" s="36" t="s">
        <v>552</v>
      </c>
      <c r="E414" s="119" t="s">
        <v>1856</v>
      </c>
      <c r="F414" s="119" t="s">
        <v>1856</v>
      </c>
      <c r="G414" s="96" t="s">
        <v>1856</v>
      </c>
      <c r="H414" s="117" t="s">
        <v>1856</v>
      </c>
      <c r="I414" s="94" t="s">
        <v>1856</v>
      </c>
      <c r="J414" s="120" t="s">
        <v>1856</v>
      </c>
      <c r="K414" s="97" t="s">
        <v>1856</v>
      </c>
      <c r="L414" s="121" t="s">
        <v>1856</v>
      </c>
      <c r="M414" s="98" t="s">
        <v>1856</v>
      </c>
      <c r="N414" s="122" t="s">
        <v>1856</v>
      </c>
      <c r="O414" s="99" t="s">
        <v>1856</v>
      </c>
      <c r="P414" s="123" t="s">
        <v>1856</v>
      </c>
      <c r="Q414" s="100" t="s">
        <v>1856</v>
      </c>
      <c r="R414" s="33">
        <v>1E-3</v>
      </c>
      <c r="S414" s="32" t="s">
        <v>548</v>
      </c>
    </row>
    <row r="415" spans="1:19" x14ac:dyDescent="0.25">
      <c r="A415" s="38" t="s">
        <v>1140</v>
      </c>
      <c r="B415" s="34" t="s">
        <v>1139</v>
      </c>
      <c r="C415" s="37">
        <v>336.74</v>
      </c>
      <c r="D415" s="36" t="s">
        <v>552</v>
      </c>
      <c r="E415" s="48">
        <v>2.3140000000000001E-8</v>
      </c>
      <c r="F415" s="48">
        <v>5.6600000000000001E-10</v>
      </c>
      <c r="G415" s="47" t="s">
        <v>552</v>
      </c>
      <c r="H415" s="117" t="s">
        <v>1856</v>
      </c>
      <c r="I415" s="94" t="s">
        <v>1856</v>
      </c>
      <c r="J415" s="46">
        <v>3.9254600000000001E-2</v>
      </c>
      <c r="K415" s="45" t="s">
        <v>555</v>
      </c>
      <c r="L415" s="44">
        <v>4.5866000000000003E-6</v>
      </c>
      <c r="M415" s="43" t="s">
        <v>555</v>
      </c>
      <c r="N415" s="42">
        <v>56.44</v>
      </c>
      <c r="O415" s="41" t="s">
        <v>552</v>
      </c>
      <c r="P415" s="40">
        <v>4370</v>
      </c>
      <c r="Q415" s="39" t="s">
        <v>552</v>
      </c>
      <c r="R415" s="33">
        <v>5.9899999999999999E-5</v>
      </c>
      <c r="S415" s="32" t="s">
        <v>552</v>
      </c>
    </row>
    <row r="416" spans="1:19" ht="13.8" thickBot="1" x14ac:dyDescent="0.3">
      <c r="A416" s="31" t="s">
        <v>1138</v>
      </c>
      <c r="B416" s="27" t="s">
        <v>1137</v>
      </c>
      <c r="C416" s="30">
        <v>298.5</v>
      </c>
      <c r="D416" s="29" t="s">
        <v>552</v>
      </c>
      <c r="E416" s="58">
        <v>9.2800000000000001E-4</v>
      </c>
      <c r="F416" s="58">
        <v>2.27E-5</v>
      </c>
      <c r="G416" s="57" t="s">
        <v>552</v>
      </c>
      <c r="H416" s="26">
        <v>1.02</v>
      </c>
      <c r="I416" s="28" t="s">
        <v>551</v>
      </c>
      <c r="J416" s="56">
        <v>2.0400399999999999E-2</v>
      </c>
      <c r="K416" s="55" t="s">
        <v>555</v>
      </c>
      <c r="L416" s="54">
        <v>5.0288E-6</v>
      </c>
      <c r="M416" s="53" t="s">
        <v>555</v>
      </c>
      <c r="N416" s="52">
        <v>48970</v>
      </c>
      <c r="O416" s="51" t="s">
        <v>552</v>
      </c>
      <c r="P416" s="50">
        <v>9.970999999999999E-4</v>
      </c>
      <c r="Q416" s="49" t="s">
        <v>552</v>
      </c>
      <c r="R416" s="26">
        <v>4.1500000000000004</v>
      </c>
      <c r="S416" s="25" t="s">
        <v>552</v>
      </c>
    </row>
    <row r="417" spans="1:19" x14ac:dyDescent="0.25">
      <c r="A417" s="38" t="s">
        <v>1136</v>
      </c>
      <c r="B417" s="34" t="s">
        <v>1135</v>
      </c>
      <c r="C417" s="37">
        <v>314.5</v>
      </c>
      <c r="D417" s="36" t="s">
        <v>552</v>
      </c>
      <c r="E417" s="48">
        <v>1.2E-5</v>
      </c>
      <c r="F417" s="48">
        <v>2.9400000000000001E-7</v>
      </c>
      <c r="G417" s="47" t="s">
        <v>552</v>
      </c>
      <c r="H417" s="33">
        <v>1.0569999999999999</v>
      </c>
      <c r="I417" s="35" t="s">
        <v>551</v>
      </c>
      <c r="J417" s="46">
        <v>2.0190099999999999E-2</v>
      </c>
      <c r="K417" s="45" t="s">
        <v>555</v>
      </c>
      <c r="L417" s="44">
        <v>4.9790000000000001E-6</v>
      </c>
      <c r="M417" s="43" t="s">
        <v>555</v>
      </c>
      <c r="N417" s="42">
        <v>2350</v>
      </c>
      <c r="O417" s="41" t="s">
        <v>552</v>
      </c>
      <c r="P417" s="40">
        <v>2.2999999999999998</v>
      </c>
      <c r="Q417" s="39" t="s">
        <v>552</v>
      </c>
      <c r="R417" s="33">
        <v>0.16500000000000001</v>
      </c>
      <c r="S417" s="32" t="s">
        <v>552</v>
      </c>
    </row>
    <row r="418" spans="1:19" x14ac:dyDescent="0.25">
      <c r="A418" s="38" t="s">
        <v>1134</v>
      </c>
      <c r="B418" s="34" t="s">
        <v>1133</v>
      </c>
      <c r="C418" s="37">
        <v>279.33999999999997</v>
      </c>
      <c r="D418" s="36" t="s">
        <v>552</v>
      </c>
      <c r="E418" s="48">
        <v>1.2060999999999999E-7</v>
      </c>
      <c r="F418" s="48">
        <v>2.9499999999999999E-9</v>
      </c>
      <c r="G418" s="47" t="s">
        <v>552</v>
      </c>
      <c r="H418" s="117" t="s">
        <v>1856</v>
      </c>
      <c r="I418" s="94" t="s">
        <v>1856</v>
      </c>
      <c r="J418" s="46">
        <v>4.44629E-2</v>
      </c>
      <c r="K418" s="45" t="s">
        <v>555</v>
      </c>
      <c r="L418" s="44">
        <v>5.1950999999999996E-6</v>
      </c>
      <c r="M418" s="43" t="s">
        <v>555</v>
      </c>
      <c r="N418" s="42">
        <v>38.57</v>
      </c>
      <c r="O418" s="41" t="s">
        <v>552</v>
      </c>
      <c r="P418" s="40">
        <v>8400</v>
      </c>
      <c r="Q418" s="39" t="s">
        <v>552</v>
      </c>
      <c r="R418" s="33">
        <v>5.8E-4</v>
      </c>
      <c r="S418" s="32" t="s">
        <v>552</v>
      </c>
    </row>
    <row r="419" spans="1:19" ht="13.8" thickBot="1" x14ac:dyDescent="0.3">
      <c r="A419" s="31" t="s">
        <v>1132</v>
      </c>
      <c r="B419" s="27" t="s">
        <v>1131</v>
      </c>
      <c r="C419" s="30">
        <v>67.09</v>
      </c>
      <c r="D419" s="29" t="s">
        <v>552</v>
      </c>
      <c r="E419" s="58">
        <v>1.00981E-2</v>
      </c>
      <c r="F419" s="58">
        <v>2.4699999999999999E-4</v>
      </c>
      <c r="G419" s="57" t="s">
        <v>552</v>
      </c>
      <c r="H419" s="26">
        <v>0.80010000000000003</v>
      </c>
      <c r="I419" s="28" t="s">
        <v>551</v>
      </c>
      <c r="J419" s="56">
        <v>9.64309E-2</v>
      </c>
      <c r="K419" s="55" t="s">
        <v>555</v>
      </c>
      <c r="L419" s="54">
        <v>1.06E-5</v>
      </c>
      <c r="M419" s="53" t="s">
        <v>555</v>
      </c>
      <c r="N419" s="52">
        <v>13.05</v>
      </c>
      <c r="O419" s="51" t="s">
        <v>552</v>
      </c>
      <c r="P419" s="50">
        <v>25400</v>
      </c>
      <c r="Q419" s="49" t="s">
        <v>552</v>
      </c>
      <c r="R419" s="26">
        <v>1.8600000000000001E-3</v>
      </c>
      <c r="S419" s="25" t="s">
        <v>552</v>
      </c>
    </row>
    <row r="420" spans="1:19" x14ac:dyDescent="0.25">
      <c r="A420" s="38" t="s">
        <v>1130</v>
      </c>
      <c r="B420" s="34" t="s">
        <v>1129</v>
      </c>
      <c r="C420" s="37">
        <v>141.13</v>
      </c>
      <c r="D420" s="36" t="s">
        <v>552</v>
      </c>
      <c r="E420" s="48">
        <v>3.5486999999999999E-8</v>
      </c>
      <c r="F420" s="48">
        <v>8.68E-10</v>
      </c>
      <c r="G420" s="47" t="s">
        <v>552</v>
      </c>
      <c r="H420" s="33">
        <v>1.31</v>
      </c>
      <c r="I420" s="35" t="s">
        <v>551</v>
      </c>
      <c r="J420" s="46">
        <v>5.9623299999999997E-2</v>
      </c>
      <c r="K420" s="45" t="s">
        <v>555</v>
      </c>
      <c r="L420" s="44">
        <v>9.1593000000000005E-6</v>
      </c>
      <c r="M420" s="43" t="s">
        <v>555</v>
      </c>
      <c r="N420" s="42">
        <v>5.407</v>
      </c>
      <c r="O420" s="41" t="s">
        <v>552</v>
      </c>
      <c r="P420" s="40">
        <v>1000000</v>
      </c>
      <c r="Q420" s="39" t="s">
        <v>552</v>
      </c>
      <c r="R420" s="33">
        <v>7.4400000000000006E-5</v>
      </c>
      <c r="S420" s="32" t="s">
        <v>552</v>
      </c>
    </row>
    <row r="421" spans="1:19" x14ac:dyDescent="0.25">
      <c r="A421" s="38" t="s">
        <v>447</v>
      </c>
      <c r="B421" s="34" t="s">
        <v>446</v>
      </c>
      <c r="C421" s="37">
        <v>32.04</v>
      </c>
      <c r="D421" s="36" t="s">
        <v>552</v>
      </c>
      <c r="E421" s="48">
        <v>1.8599999999999999E-4</v>
      </c>
      <c r="F421" s="48">
        <v>4.5499999999999996E-6</v>
      </c>
      <c r="G421" s="47" t="s">
        <v>552</v>
      </c>
      <c r="H421" s="33">
        <v>0.79139999999999999</v>
      </c>
      <c r="I421" s="35" t="s">
        <v>551</v>
      </c>
      <c r="J421" s="46">
        <v>0.15828059999999999</v>
      </c>
      <c r="K421" s="45" t="s">
        <v>555</v>
      </c>
      <c r="L421" s="44">
        <v>1.6500000000000001E-5</v>
      </c>
      <c r="M421" s="43" t="s">
        <v>555</v>
      </c>
      <c r="N421" s="42">
        <v>1</v>
      </c>
      <c r="O421" s="41" t="s">
        <v>552</v>
      </c>
      <c r="P421" s="40">
        <v>1000000</v>
      </c>
      <c r="Q421" s="39" t="s">
        <v>552</v>
      </c>
      <c r="R421" s="33">
        <v>3.19E-4</v>
      </c>
      <c r="S421" s="32" t="s">
        <v>552</v>
      </c>
    </row>
    <row r="422" spans="1:19" ht="13.8" thickBot="1" x14ac:dyDescent="0.3">
      <c r="A422" s="31" t="s">
        <v>1128</v>
      </c>
      <c r="B422" s="27" t="s">
        <v>1127</v>
      </c>
      <c r="C422" s="30">
        <v>302.32</v>
      </c>
      <c r="D422" s="29" t="s">
        <v>552</v>
      </c>
      <c r="E422" s="58">
        <v>2.9312999999999998E-7</v>
      </c>
      <c r="F422" s="58">
        <v>7.1699999999999998E-9</v>
      </c>
      <c r="G422" s="57" t="s">
        <v>552</v>
      </c>
      <c r="H422" s="118" t="s">
        <v>1856</v>
      </c>
      <c r="I422" s="95" t="s">
        <v>1856</v>
      </c>
      <c r="J422" s="56">
        <v>4.2180200000000001E-2</v>
      </c>
      <c r="K422" s="55" t="s">
        <v>555</v>
      </c>
      <c r="L422" s="54">
        <v>4.9284000000000001E-6</v>
      </c>
      <c r="M422" s="53" t="s">
        <v>555</v>
      </c>
      <c r="N422" s="52">
        <v>21.24</v>
      </c>
      <c r="O422" s="51" t="s">
        <v>552</v>
      </c>
      <c r="P422" s="50">
        <v>187</v>
      </c>
      <c r="Q422" s="49" t="s">
        <v>552</v>
      </c>
      <c r="R422" s="26">
        <v>9.1299999999999997E-4</v>
      </c>
      <c r="S422" s="25" t="s">
        <v>552</v>
      </c>
    </row>
    <row r="423" spans="1:19" x14ac:dyDescent="0.25">
      <c r="A423" s="38" t="s">
        <v>1126</v>
      </c>
      <c r="B423" s="34" t="s">
        <v>1125</v>
      </c>
      <c r="C423" s="37">
        <v>162.21</v>
      </c>
      <c r="D423" s="36" t="s">
        <v>552</v>
      </c>
      <c r="E423" s="48">
        <v>8.0540000000000003E-10</v>
      </c>
      <c r="F423" s="48">
        <v>1.97E-11</v>
      </c>
      <c r="G423" s="47" t="s">
        <v>552</v>
      </c>
      <c r="H423" s="33">
        <v>1.2946</v>
      </c>
      <c r="I423" s="35" t="s">
        <v>551</v>
      </c>
      <c r="J423" s="46">
        <v>4.759E-2</v>
      </c>
      <c r="K423" s="45" t="s">
        <v>555</v>
      </c>
      <c r="L423" s="44">
        <v>8.3658000000000004E-6</v>
      </c>
      <c r="M423" s="43" t="s">
        <v>555</v>
      </c>
      <c r="N423" s="42">
        <v>10</v>
      </c>
      <c r="O423" s="41" t="s">
        <v>552</v>
      </c>
      <c r="P423" s="40">
        <v>58000</v>
      </c>
      <c r="Q423" s="39" t="s">
        <v>552</v>
      </c>
      <c r="R423" s="33">
        <v>4.8200000000000001E-4</v>
      </c>
      <c r="S423" s="32" t="s">
        <v>552</v>
      </c>
    </row>
    <row r="424" spans="1:19" x14ac:dyDescent="0.25">
      <c r="A424" s="38" t="s">
        <v>1124</v>
      </c>
      <c r="B424" s="34" t="s">
        <v>1123</v>
      </c>
      <c r="C424" s="37">
        <v>168.15</v>
      </c>
      <c r="D424" s="36" t="s">
        <v>552</v>
      </c>
      <c r="E424" s="48">
        <v>6.0098000000000003E-7</v>
      </c>
      <c r="F424" s="48">
        <v>1.4699999999999999E-8</v>
      </c>
      <c r="G424" s="47" t="s">
        <v>552</v>
      </c>
      <c r="H424" s="33">
        <v>1.2068000000000001</v>
      </c>
      <c r="I424" s="35" t="s">
        <v>551</v>
      </c>
      <c r="J424" s="46">
        <v>4.3046300000000003E-2</v>
      </c>
      <c r="K424" s="45" t="s">
        <v>555</v>
      </c>
      <c r="L424" s="44">
        <v>7.8493999999999998E-6</v>
      </c>
      <c r="M424" s="43" t="s">
        <v>555</v>
      </c>
      <c r="N424" s="42">
        <v>71.31</v>
      </c>
      <c r="O424" s="41" t="s">
        <v>552</v>
      </c>
      <c r="P424" s="40">
        <v>115</v>
      </c>
      <c r="Q424" s="39" t="s">
        <v>552</v>
      </c>
      <c r="R424" s="33">
        <v>1.6900000000000001E-3</v>
      </c>
      <c r="S424" s="32" t="s">
        <v>552</v>
      </c>
    </row>
    <row r="425" spans="1:19" ht="13.8" thickBot="1" x14ac:dyDescent="0.3">
      <c r="A425" s="31" t="s">
        <v>161</v>
      </c>
      <c r="B425" s="27" t="s">
        <v>160</v>
      </c>
      <c r="C425" s="30">
        <v>345.66</v>
      </c>
      <c r="D425" s="29" t="s">
        <v>552</v>
      </c>
      <c r="E425" s="58">
        <v>8.2993000000000003E-6</v>
      </c>
      <c r="F425" s="58">
        <v>2.03E-7</v>
      </c>
      <c r="G425" s="57" t="s">
        <v>552</v>
      </c>
      <c r="H425" s="26">
        <v>1.41</v>
      </c>
      <c r="I425" s="28" t="s">
        <v>551</v>
      </c>
      <c r="J425" s="56">
        <v>2.2084900000000001E-2</v>
      </c>
      <c r="K425" s="55" t="s">
        <v>555</v>
      </c>
      <c r="L425" s="54">
        <v>5.5925999999999996E-6</v>
      </c>
      <c r="M425" s="53" t="s">
        <v>555</v>
      </c>
      <c r="N425" s="52">
        <v>26890</v>
      </c>
      <c r="O425" s="51" t="s">
        <v>552</v>
      </c>
      <c r="P425" s="50">
        <v>0.1</v>
      </c>
      <c r="Q425" s="49" t="s">
        <v>552</v>
      </c>
      <c r="R425" s="26">
        <v>4.2799999999999998E-2</v>
      </c>
      <c r="S425" s="25" t="s">
        <v>552</v>
      </c>
    </row>
    <row r="426" spans="1:19" x14ac:dyDescent="0.25">
      <c r="A426" s="38" t="s">
        <v>1122</v>
      </c>
      <c r="B426" s="34" t="s">
        <v>1121</v>
      </c>
      <c r="C426" s="37">
        <v>118.13</v>
      </c>
      <c r="D426" s="36" t="s">
        <v>552</v>
      </c>
      <c r="E426" s="48">
        <v>1.27E-5</v>
      </c>
      <c r="F426" s="48">
        <v>3.1100000000000002E-7</v>
      </c>
      <c r="G426" s="47" t="s">
        <v>552</v>
      </c>
      <c r="H426" s="33">
        <v>1.0074000000000001</v>
      </c>
      <c r="I426" s="35" t="s">
        <v>551</v>
      </c>
      <c r="J426" s="46">
        <v>6.5834699999999996E-2</v>
      </c>
      <c r="K426" s="45" t="s">
        <v>555</v>
      </c>
      <c r="L426" s="44">
        <v>8.7051999999999993E-6</v>
      </c>
      <c r="M426" s="43" t="s">
        <v>555</v>
      </c>
      <c r="N426" s="42">
        <v>2.492</v>
      </c>
      <c r="O426" s="41" t="s">
        <v>552</v>
      </c>
      <c r="P426" s="40">
        <v>1000000</v>
      </c>
      <c r="Q426" s="39" t="s">
        <v>552</v>
      </c>
      <c r="R426" s="33">
        <v>3.9599999999999998E-4</v>
      </c>
      <c r="S426" s="32" t="s">
        <v>552</v>
      </c>
    </row>
    <row r="427" spans="1:19" x14ac:dyDescent="0.25">
      <c r="A427" s="38" t="s">
        <v>1120</v>
      </c>
      <c r="B427" s="34" t="s">
        <v>1119</v>
      </c>
      <c r="C427" s="37">
        <v>76.099999999999994</v>
      </c>
      <c r="D427" s="36" t="s">
        <v>552</v>
      </c>
      <c r="E427" s="48">
        <v>1.3499999999999999E-5</v>
      </c>
      <c r="F427" s="48">
        <v>3.3000000000000002E-7</v>
      </c>
      <c r="G427" s="47" t="s">
        <v>552</v>
      </c>
      <c r="H427" s="33">
        <v>0.9647</v>
      </c>
      <c r="I427" s="35" t="s">
        <v>551</v>
      </c>
      <c r="J427" s="46">
        <v>9.5151899999999998E-2</v>
      </c>
      <c r="K427" s="45" t="s">
        <v>555</v>
      </c>
      <c r="L427" s="44">
        <v>1.1E-5</v>
      </c>
      <c r="M427" s="43" t="s">
        <v>555</v>
      </c>
      <c r="N427" s="42">
        <v>1</v>
      </c>
      <c r="O427" s="41" t="s">
        <v>552</v>
      </c>
      <c r="P427" s="40">
        <v>1000000</v>
      </c>
      <c r="Q427" s="39" t="s">
        <v>552</v>
      </c>
      <c r="R427" s="33">
        <v>1.8000000000000001E-4</v>
      </c>
      <c r="S427" s="32" t="s">
        <v>552</v>
      </c>
    </row>
    <row r="428" spans="1:19" ht="13.8" thickBot="1" x14ac:dyDescent="0.3">
      <c r="A428" s="31" t="s">
        <v>1118</v>
      </c>
      <c r="B428" s="27" t="s">
        <v>1117</v>
      </c>
      <c r="C428" s="30">
        <v>74.08</v>
      </c>
      <c r="D428" s="29" t="s">
        <v>552</v>
      </c>
      <c r="E428" s="58">
        <v>4.7016000000000002E-3</v>
      </c>
      <c r="F428" s="58">
        <v>1.15E-4</v>
      </c>
      <c r="G428" s="57" t="s">
        <v>552</v>
      </c>
      <c r="H428" s="26">
        <v>0.93420000000000003</v>
      </c>
      <c r="I428" s="28" t="s">
        <v>551</v>
      </c>
      <c r="J428" s="56">
        <v>9.5776299999999995E-2</v>
      </c>
      <c r="K428" s="55" t="s">
        <v>555</v>
      </c>
      <c r="L428" s="54">
        <v>1.1E-5</v>
      </c>
      <c r="M428" s="53" t="s">
        <v>555</v>
      </c>
      <c r="N428" s="52">
        <v>3.0640000000000001</v>
      </c>
      <c r="O428" s="51" t="s">
        <v>552</v>
      </c>
      <c r="P428" s="50">
        <v>243000</v>
      </c>
      <c r="Q428" s="49" t="s">
        <v>552</v>
      </c>
      <c r="R428" s="26">
        <v>7.9199999999999995E-4</v>
      </c>
      <c r="S428" s="25" t="s">
        <v>552</v>
      </c>
    </row>
    <row r="429" spans="1:19" x14ac:dyDescent="0.25">
      <c r="A429" s="38" t="s">
        <v>1116</v>
      </c>
      <c r="B429" s="34" t="s">
        <v>1115</v>
      </c>
      <c r="C429" s="37">
        <v>86.09</v>
      </c>
      <c r="D429" s="36" t="s">
        <v>552</v>
      </c>
      <c r="E429" s="48">
        <v>8.1356999999999992E-3</v>
      </c>
      <c r="F429" s="48">
        <v>1.9900000000000001E-4</v>
      </c>
      <c r="G429" s="47" t="s">
        <v>552</v>
      </c>
      <c r="H429" s="33">
        <v>0.95350000000000001</v>
      </c>
      <c r="I429" s="35" t="s">
        <v>551</v>
      </c>
      <c r="J429" s="46">
        <v>8.5998000000000005E-2</v>
      </c>
      <c r="K429" s="45" t="s">
        <v>555</v>
      </c>
      <c r="L429" s="44">
        <v>1.0200000000000001E-5</v>
      </c>
      <c r="M429" s="43" t="s">
        <v>555</v>
      </c>
      <c r="N429" s="42">
        <v>5.8440000000000003</v>
      </c>
      <c r="O429" s="41" t="s">
        <v>552</v>
      </c>
      <c r="P429" s="40">
        <v>49400</v>
      </c>
      <c r="Q429" s="39" t="s">
        <v>552</v>
      </c>
      <c r="R429" s="33">
        <v>1.75E-3</v>
      </c>
      <c r="S429" s="32" t="s">
        <v>552</v>
      </c>
    </row>
    <row r="430" spans="1:19" x14ac:dyDescent="0.25">
      <c r="A430" s="38" t="s">
        <v>1114</v>
      </c>
      <c r="B430" s="34" t="s">
        <v>510</v>
      </c>
      <c r="C430" s="37">
        <v>72.11</v>
      </c>
      <c r="D430" s="36" t="s">
        <v>552</v>
      </c>
      <c r="E430" s="48">
        <v>2.3262000000000001E-3</v>
      </c>
      <c r="F430" s="48">
        <v>5.6900000000000001E-5</v>
      </c>
      <c r="G430" s="47" t="s">
        <v>552</v>
      </c>
      <c r="H430" s="33">
        <v>0.79990000000000006</v>
      </c>
      <c r="I430" s="35" t="s">
        <v>551</v>
      </c>
      <c r="J430" s="46">
        <v>9.1444300000000006E-2</v>
      </c>
      <c r="K430" s="45" t="s">
        <v>555</v>
      </c>
      <c r="L430" s="44">
        <v>1.0200000000000001E-5</v>
      </c>
      <c r="M430" s="43" t="s">
        <v>555</v>
      </c>
      <c r="N430" s="42">
        <v>4.51</v>
      </c>
      <c r="O430" s="41" t="s">
        <v>552</v>
      </c>
      <c r="P430" s="40">
        <v>223000</v>
      </c>
      <c r="Q430" s="39" t="s">
        <v>552</v>
      </c>
      <c r="R430" s="33">
        <v>9.6199999999999996E-4</v>
      </c>
      <c r="S430" s="32" t="s">
        <v>552</v>
      </c>
    </row>
    <row r="431" spans="1:19" ht="13.8" thickBot="1" x14ac:dyDescent="0.3">
      <c r="A431" s="31" t="s">
        <v>1113</v>
      </c>
      <c r="B431" s="27" t="s">
        <v>1112</v>
      </c>
      <c r="C431" s="30">
        <v>46.07</v>
      </c>
      <c r="D431" s="29" t="s">
        <v>552</v>
      </c>
      <c r="E431" s="58">
        <v>1.2919000000000001E-6</v>
      </c>
      <c r="F431" s="58">
        <v>3.1599999999999998E-8</v>
      </c>
      <c r="G431" s="57" t="s">
        <v>552</v>
      </c>
      <c r="H431" s="26">
        <v>0.86599999999999999</v>
      </c>
      <c r="I431" s="28" t="s">
        <v>1099</v>
      </c>
      <c r="J431" s="56">
        <v>0.12909309999999999</v>
      </c>
      <c r="K431" s="55" t="s">
        <v>555</v>
      </c>
      <c r="L431" s="54">
        <v>1.4E-5</v>
      </c>
      <c r="M431" s="53" t="s">
        <v>555</v>
      </c>
      <c r="N431" s="52">
        <v>13.31</v>
      </c>
      <c r="O431" s="51" t="s">
        <v>552</v>
      </c>
      <c r="P431" s="50">
        <v>1000000</v>
      </c>
      <c r="Q431" s="49" t="s">
        <v>552</v>
      </c>
      <c r="R431" s="26">
        <v>1.73E-4</v>
      </c>
      <c r="S431" s="25" t="s">
        <v>552</v>
      </c>
    </row>
    <row r="432" spans="1:19" x14ac:dyDescent="0.25">
      <c r="A432" s="38" t="s">
        <v>1111</v>
      </c>
      <c r="B432" s="34" t="s">
        <v>502</v>
      </c>
      <c r="C432" s="37">
        <v>100.16</v>
      </c>
      <c r="D432" s="36" t="s">
        <v>552</v>
      </c>
      <c r="E432" s="48">
        <v>5.6419E-3</v>
      </c>
      <c r="F432" s="48">
        <v>1.3799999999999999E-4</v>
      </c>
      <c r="G432" s="47" t="s">
        <v>552</v>
      </c>
      <c r="H432" s="33">
        <v>0.79649999999999999</v>
      </c>
      <c r="I432" s="35" t="s">
        <v>551</v>
      </c>
      <c r="J432" s="46">
        <v>6.97797E-2</v>
      </c>
      <c r="K432" s="45" t="s">
        <v>555</v>
      </c>
      <c r="L432" s="44">
        <v>8.3476999999999997E-6</v>
      </c>
      <c r="M432" s="43" t="s">
        <v>555</v>
      </c>
      <c r="N432" s="42">
        <v>12.6</v>
      </c>
      <c r="O432" s="41" t="s">
        <v>552</v>
      </c>
      <c r="P432" s="40">
        <v>19000</v>
      </c>
      <c r="Q432" s="39" t="s">
        <v>552</v>
      </c>
      <c r="R432" s="33">
        <v>3.1900000000000001E-3</v>
      </c>
      <c r="S432" s="32" t="s">
        <v>552</v>
      </c>
    </row>
    <row r="433" spans="1:19" x14ac:dyDescent="0.25">
      <c r="A433" s="38" t="s">
        <v>1110</v>
      </c>
      <c r="B433" s="34" t="s">
        <v>1109</v>
      </c>
      <c r="C433" s="37">
        <v>57.05</v>
      </c>
      <c r="D433" s="36" t="s">
        <v>552</v>
      </c>
      <c r="E433" s="48">
        <v>3.7857700000000001E-2</v>
      </c>
      <c r="F433" s="48">
        <v>9.2599999999999996E-4</v>
      </c>
      <c r="G433" s="47" t="s">
        <v>552</v>
      </c>
      <c r="H433" s="33">
        <v>0.95879999999999999</v>
      </c>
      <c r="I433" s="35" t="s">
        <v>551</v>
      </c>
      <c r="J433" s="46">
        <v>0.11655219999999999</v>
      </c>
      <c r="K433" s="45" t="s">
        <v>555</v>
      </c>
      <c r="L433" s="44">
        <v>1.31E-5</v>
      </c>
      <c r="M433" s="43" t="s">
        <v>555</v>
      </c>
      <c r="N433" s="42">
        <v>39.6</v>
      </c>
      <c r="O433" s="41" t="s">
        <v>552</v>
      </c>
      <c r="P433" s="40">
        <v>48330</v>
      </c>
      <c r="Q433" s="39" t="s">
        <v>552</v>
      </c>
      <c r="R433" s="33">
        <v>2.5000000000000001E-3</v>
      </c>
      <c r="S433" s="32" t="s">
        <v>552</v>
      </c>
    </row>
    <row r="434" spans="1:19" ht="13.8" thickBot="1" x14ac:dyDescent="0.3">
      <c r="A434" s="31" t="s">
        <v>1108</v>
      </c>
      <c r="B434" s="27" t="s">
        <v>1107</v>
      </c>
      <c r="C434" s="30">
        <v>100.12</v>
      </c>
      <c r="D434" s="29" t="s">
        <v>552</v>
      </c>
      <c r="E434" s="58">
        <v>1.30417E-2</v>
      </c>
      <c r="F434" s="58">
        <v>3.19E-4</v>
      </c>
      <c r="G434" s="57" t="s">
        <v>552</v>
      </c>
      <c r="H434" s="26">
        <v>0.93769999999999998</v>
      </c>
      <c r="I434" s="28" t="s">
        <v>551</v>
      </c>
      <c r="J434" s="56">
        <v>7.5044700000000006E-2</v>
      </c>
      <c r="K434" s="55" t="s">
        <v>555</v>
      </c>
      <c r="L434" s="54">
        <v>9.2087000000000004E-6</v>
      </c>
      <c r="M434" s="53" t="s">
        <v>555</v>
      </c>
      <c r="N434" s="52">
        <v>9.14</v>
      </c>
      <c r="O434" s="51" t="s">
        <v>552</v>
      </c>
      <c r="P434" s="50">
        <v>15000</v>
      </c>
      <c r="Q434" s="49" t="s">
        <v>552</v>
      </c>
      <c r="R434" s="26">
        <v>3.5500000000000002E-3</v>
      </c>
      <c r="S434" s="25" t="s">
        <v>552</v>
      </c>
    </row>
    <row r="435" spans="1:19" x14ac:dyDescent="0.25">
      <c r="A435" s="38" t="s">
        <v>1106</v>
      </c>
      <c r="B435" s="34" t="s">
        <v>145</v>
      </c>
      <c r="C435" s="37">
        <v>263.20999999999998</v>
      </c>
      <c r="D435" s="36" t="s">
        <v>552</v>
      </c>
      <c r="E435" s="48">
        <v>4.0883000000000003E-6</v>
      </c>
      <c r="F435" s="48">
        <v>9.9999999999999995E-8</v>
      </c>
      <c r="G435" s="47" t="s">
        <v>552</v>
      </c>
      <c r="H435" s="33">
        <v>1.3580000000000001</v>
      </c>
      <c r="I435" s="35" t="s">
        <v>551</v>
      </c>
      <c r="J435" s="46">
        <v>2.4984599999999999E-2</v>
      </c>
      <c r="K435" s="45" t="s">
        <v>555</v>
      </c>
      <c r="L435" s="44">
        <v>6.4392000000000001E-6</v>
      </c>
      <c r="M435" s="43" t="s">
        <v>555</v>
      </c>
      <c r="N435" s="42">
        <v>729.3</v>
      </c>
      <c r="O435" s="41" t="s">
        <v>552</v>
      </c>
      <c r="P435" s="40">
        <v>37.700000000000003</v>
      </c>
      <c r="Q435" s="39" t="s">
        <v>552</v>
      </c>
      <c r="R435" s="33">
        <v>4.1599999999999996E-3</v>
      </c>
      <c r="S435" s="32" t="s">
        <v>552</v>
      </c>
    </row>
    <row r="436" spans="1:19" x14ac:dyDescent="0.25">
      <c r="A436" s="38" t="s">
        <v>1105</v>
      </c>
      <c r="B436" s="34" t="s">
        <v>1104</v>
      </c>
      <c r="C436" s="37">
        <v>96.02</v>
      </c>
      <c r="D436" s="36" t="s">
        <v>552</v>
      </c>
      <c r="E436" s="48">
        <v>4.9879999999999997E-10</v>
      </c>
      <c r="F436" s="48">
        <v>1.2200000000000001E-11</v>
      </c>
      <c r="G436" s="47" t="s">
        <v>552</v>
      </c>
      <c r="H436" s="117" t="s">
        <v>1856</v>
      </c>
      <c r="I436" s="94" t="s">
        <v>1856</v>
      </c>
      <c r="J436" s="46">
        <v>9.0610599999999999E-2</v>
      </c>
      <c r="K436" s="45" t="s">
        <v>555</v>
      </c>
      <c r="L436" s="44">
        <v>1.06E-5</v>
      </c>
      <c r="M436" s="43" t="s">
        <v>555</v>
      </c>
      <c r="N436" s="42">
        <v>1.407</v>
      </c>
      <c r="O436" s="41" t="s">
        <v>552</v>
      </c>
      <c r="P436" s="40">
        <v>20000</v>
      </c>
      <c r="Q436" s="39" t="s">
        <v>552</v>
      </c>
      <c r="R436" s="33">
        <v>9.8400000000000007E-5</v>
      </c>
      <c r="S436" s="32" t="s">
        <v>552</v>
      </c>
    </row>
    <row r="437" spans="1:19" ht="13.8" thickBot="1" x14ac:dyDescent="0.3">
      <c r="A437" s="31" t="s">
        <v>1103</v>
      </c>
      <c r="B437" s="27" t="s">
        <v>1102</v>
      </c>
      <c r="C437" s="30">
        <v>118.18</v>
      </c>
      <c r="D437" s="29" t="s">
        <v>552</v>
      </c>
      <c r="E437" s="58">
        <v>0.1230581</v>
      </c>
      <c r="F437" s="58">
        <v>3.0100000000000001E-3</v>
      </c>
      <c r="G437" s="57" t="s">
        <v>552</v>
      </c>
      <c r="H437" s="118" t="s">
        <v>1856</v>
      </c>
      <c r="I437" s="95" t="s">
        <v>1856</v>
      </c>
      <c r="J437" s="56">
        <v>7.8896499999999994E-2</v>
      </c>
      <c r="K437" s="55" t="s">
        <v>555</v>
      </c>
      <c r="L437" s="54">
        <v>9.2183999999999997E-6</v>
      </c>
      <c r="M437" s="53" t="s">
        <v>555</v>
      </c>
      <c r="N437" s="52">
        <v>715.8</v>
      </c>
      <c r="O437" s="51" t="s">
        <v>552</v>
      </c>
      <c r="P437" s="50">
        <v>89</v>
      </c>
      <c r="Q437" s="49" t="s">
        <v>552</v>
      </c>
      <c r="R437" s="26">
        <v>6.6000000000000003E-2</v>
      </c>
      <c r="S437" s="25" t="s">
        <v>552</v>
      </c>
    </row>
    <row r="438" spans="1:19" x14ac:dyDescent="0.25">
      <c r="A438" s="38" t="s">
        <v>1101</v>
      </c>
      <c r="B438" s="34" t="s">
        <v>1100</v>
      </c>
      <c r="C438" s="37">
        <v>110.13</v>
      </c>
      <c r="D438" s="36" t="s">
        <v>552</v>
      </c>
      <c r="E438" s="48">
        <v>1.6479999999999999E-4</v>
      </c>
      <c r="F438" s="48">
        <v>4.0300000000000004E-6</v>
      </c>
      <c r="G438" s="47" t="s">
        <v>552</v>
      </c>
      <c r="H438" s="33">
        <v>1.2943</v>
      </c>
      <c r="I438" s="35" t="s">
        <v>551</v>
      </c>
      <c r="J438" s="46">
        <v>7.8905600000000006E-2</v>
      </c>
      <c r="K438" s="45" t="s">
        <v>555</v>
      </c>
      <c r="L438" s="44">
        <v>1.06E-5</v>
      </c>
      <c r="M438" s="43" t="s">
        <v>555</v>
      </c>
      <c r="N438" s="42">
        <v>4.3319999999999999</v>
      </c>
      <c r="O438" s="41" t="s">
        <v>552</v>
      </c>
      <c r="P438" s="40">
        <v>200000</v>
      </c>
      <c r="Q438" s="39" t="s">
        <v>1099</v>
      </c>
      <c r="R438" s="33">
        <v>1.3799999999999999E-4</v>
      </c>
      <c r="S438" s="32" t="s">
        <v>552</v>
      </c>
    </row>
    <row r="439" spans="1:19" x14ac:dyDescent="0.25">
      <c r="A439" s="38" t="s">
        <v>1098</v>
      </c>
      <c r="B439" s="34" t="s">
        <v>442</v>
      </c>
      <c r="C439" s="37">
        <v>88.15</v>
      </c>
      <c r="D439" s="36" t="s">
        <v>552</v>
      </c>
      <c r="E439" s="48">
        <v>2.39984E-2</v>
      </c>
      <c r="F439" s="48">
        <v>5.8699999999999996E-4</v>
      </c>
      <c r="G439" s="47" t="s">
        <v>552</v>
      </c>
      <c r="H439" s="33">
        <v>0.73529999999999995</v>
      </c>
      <c r="I439" s="35" t="s">
        <v>551</v>
      </c>
      <c r="J439" s="46">
        <v>7.5267899999999999E-2</v>
      </c>
      <c r="K439" s="45" t="s">
        <v>555</v>
      </c>
      <c r="L439" s="44">
        <v>8.5905000000000002E-6</v>
      </c>
      <c r="M439" s="43" t="s">
        <v>555</v>
      </c>
      <c r="N439" s="42">
        <v>11.56</v>
      </c>
      <c r="O439" s="41" t="s">
        <v>552</v>
      </c>
      <c r="P439" s="40">
        <v>51000</v>
      </c>
      <c r="Q439" s="39" t="s">
        <v>552</v>
      </c>
      <c r="R439" s="33">
        <v>2.1099999999999999E-3</v>
      </c>
      <c r="S439" s="32" t="s">
        <v>552</v>
      </c>
    </row>
    <row r="440" spans="1:19" ht="13.8" thickBot="1" x14ac:dyDescent="0.3">
      <c r="A440" s="31" t="s">
        <v>1097</v>
      </c>
      <c r="B440" s="27" t="s">
        <v>1096</v>
      </c>
      <c r="C440" s="30">
        <v>195.09</v>
      </c>
      <c r="D440" s="29" t="s">
        <v>552</v>
      </c>
      <c r="E440" s="58">
        <v>2.61E-16</v>
      </c>
      <c r="F440" s="58">
        <v>6.3799999999999999E-18</v>
      </c>
      <c r="G440" s="57" t="s">
        <v>552</v>
      </c>
      <c r="H440" s="118" t="s">
        <v>1856</v>
      </c>
      <c r="I440" s="95" t="s">
        <v>1856</v>
      </c>
      <c r="J440" s="56">
        <v>5.6484600000000003E-2</v>
      </c>
      <c r="K440" s="55" t="s">
        <v>555</v>
      </c>
      <c r="L440" s="54">
        <v>6.5997999999999999E-6</v>
      </c>
      <c r="M440" s="53" t="s">
        <v>555</v>
      </c>
      <c r="N440" s="52">
        <v>201.5</v>
      </c>
      <c r="O440" s="51" t="s">
        <v>552</v>
      </c>
      <c r="P440" s="50">
        <v>389.71</v>
      </c>
      <c r="Q440" s="49" t="s">
        <v>552</v>
      </c>
      <c r="R440" s="26">
        <v>5.3900000000000001E-6</v>
      </c>
      <c r="S440" s="25" t="s">
        <v>552</v>
      </c>
    </row>
    <row r="441" spans="1:19" x14ac:dyDescent="0.25">
      <c r="A441" s="38" t="s">
        <v>1095</v>
      </c>
      <c r="B441" s="34" t="s">
        <v>1094</v>
      </c>
      <c r="C441" s="37">
        <v>152.15</v>
      </c>
      <c r="D441" s="36" t="s">
        <v>552</v>
      </c>
      <c r="E441" s="48">
        <v>7.9312999999999996E-7</v>
      </c>
      <c r="F441" s="48">
        <v>1.9399999999999998E-8</v>
      </c>
      <c r="G441" s="47" t="s">
        <v>552</v>
      </c>
      <c r="H441" s="117" t="s">
        <v>1856</v>
      </c>
      <c r="I441" s="94" t="s">
        <v>1856</v>
      </c>
      <c r="J441" s="46">
        <v>6.6666199999999995E-2</v>
      </c>
      <c r="K441" s="45" t="s">
        <v>555</v>
      </c>
      <c r="L441" s="44">
        <v>7.7894000000000003E-6</v>
      </c>
      <c r="M441" s="43" t="s">
        <v>555</v>
      </c>
      <c r="N441" s="42">
        <v>178.6</v>
      </c>
      <c r="O441" s="41" t="s">
        <v>552</v>
      </c>
      <c r="P441" s="40">
        <v>613.11</v>
      </c>
      <c r="Q441" s="39" t="s">
        <v>552</v>
      </c>
      <c r="R441" s="33">
        <v>3.8400000000000001E-3</v>
      </c>
      <c r="S441" s="32" t="s">
        <v>552</v>
      </c>
    </row>
    <row r="442" spans="1:19" x14ac:dyDescent="0.25">
      <c r="A442" s="38" t="s">
        <v>1093</v>
      </c>
      <c r="B442" s="34" t="s">
        <v>1092</v>
      </c>
      <c r="C442" s="37">
        <v>147.09</v>
      </c>
      <c r="D442" s="36" t="s">
        <v>552</v>
      </c>
      <c r="E442" s="48">
        <v>4.988E-11</v>
      </c>
      <c r="F442" s="48">
        <v>1.2200000000000001E-12</v>
      </c>
      <c r="G442" s="47" t="s">
        <v>552</v>
      </c>
      <c r="H442" s="117" t="s">
        <v>1856</v>
      </c>
      <c r="I442" s="94" t="s">
        <v>1856</v>
      </c>
      <c r="J442" s="46">
        <v>6.8186499999999997E-2</v>
      </c>
      <c r="K442" s="45" t="s">
        <v>555</v>
      </c>
      <c r="L442" s="44">
        <v>7.9670000000000001E-6</v>
      </c>
      <c r="M442" s="43" t="s">
        <v>555</v>
      </c>
      <c r="N442" s="42">
        <v>72.02</v>
      </c>
      <c r="O442" s="41" t="s">
        <v>552</v>
      </c>
      <c r="P442" s="40">
        <v>1000000</v>
      </c>
      <c r="Q442" s="39" t="s">
        <v>552</v>
      </c>
      <c r="R442" s="33">
        <v>5.7200000000000001E-5</v>
      </c>
      <c r="S442" s="32" t="s">
        <v>552</v>
      </c>
    </row>
    <row r="443" spans="1:19" ht="13.8" thickBot="1" x14ac:dyDescent="0.3">
      <c r="A443" s="31" t="s">
        <v>1091</v>
      </c>
      <c r="B443" s="27" t="s">
        <v>1090</v>
      </c>
      <c r="C443" s="30">
        <v>143.62</v>
      </c>
      <c r="D443" s="29" t="s">
        <v>552</v>
      </c>
      <c r="E443" s="58">
        <v>8.0900000000000001E-5</v>
      </c>
      <c r="F443" s="58">
        <v>1.9800000000000001E-6</v>
      </c>
      <c r="G443" s="57" t="s">
        <v>552</v>
      </c>
      <c r="H443" s="118" t="s">
        <v>1856</v>
      </c>
      <c r="I443" s="95" t="s">
        <v>1856</v>
      </c>
      <c r="J443" s="56">
        <v>6.9280400000000006E-2</v>
      </c>
      <c r="K443" s="55" t="s">
        <v>555</v>
      </c>
      <c r="L443" s="54">
        <v>8.0948999999999994E-6</v>
      </c>
      <c r="M443" s="53" t="s">
        <v>555</v>
      </c>
      <c r="N443" s="52">
        <v>115</v>
      </c>
      <c r="O443" s="51" t="s">
        <v>552</v>
      </c>
      <c r="P443" s="50">
        <v>16600</v>
      </c>
      <c r="Q443" s="49" t="s">
        <v>552</v>
      </c>
      <c r="R443" s="26">
        <v>2.96E-3</v>
      </c>
      <c r="S443" s="25" t="s">
        <v>552</v>
      </c>
    </row>
    <row r="444" spans="1:19" x14ac:dyDescent="0.25">
      <c r="A444" s="38" t="s">
        <v>1089</v>
      </c>
      <c r="B444" s="34" t="s">
        <v>1088</v>
      </c>
      <c r="C444" s="37">
        <v>139.97</v>
      </c>
      <c r="D444" s="36" t="s">
        <v>552</v>
      </c>
      <c r="E444" s="119" t="s">
        <v>1856</v>
      </c>
      <c r="F444" s="119" t="s">
        <v>1856</v>
      </c>
      <c r="G444" s="96" t="s">
        <v>1856</v>
      </c>
      <c r="H444" s="117" t="s">
        <v>1856</v>
      </c>
      <c r="I444" s="94" t="s">
        <v>1856</v>
      </c>
      <c r="J444" s="46">
        <v>7.0479600000000003E-2</v>
      </c>
      <c r="K444" s="45" t="s">
        <v>555</v>
      </c>
      <c r="L444" s="44">
        <v>8.2349999999999999E-6</v>
      </c>
      <c r="M444" s="43" t="s">
        <v>555</v>
      </c>
      <c r="N444" s="42">
        <v>43.89</v>
      </c>
      <c r="O444" s="41" t="s">
        <v>552</v>
      </c>
      <c r="P444" s="40">
        <v>256000</v>
      </c>
      <c r="Q444" s="39" t="s">
        <v>552</v>
      </c>
      <c r="R444" s="33">
        <v>4.1900000000000002E-5</v>
      </c>
      <c r="S444" s="32" t="s">
        <v>552</v>
      </c>
    </row>
    <row r="445" spans="1:19" x14ac:dyDescent="0.25">
      <c r="A445" s="38" t="s">
        <v>1087</v>
      </c>
      <c r="B445" s="34" t="s">
        <v>1086</v>
      </c>
      <c r="C445" s="130" t="s">
        <v>1856</v>
      </c>
      <c r="D445" s="108" t="s">
        <v>1856</v>
      </c>
      <c r="E445" s="119" t="s">
        <v>1856</v>
      </c>
      <c r="F445" s="119" t="s">
        <v>1856</v>
      </c>
      <c r="G445" s="96" t="s">
        <v>1856</v>
      </c>
      <c r="H445" s="117" t="s">
        <v>1856</v>
      </c>
      <c r="I445" s="94" t="s">
        <v>1856</v>
      </c>
      <c r="J445" s="120" t="s">
        <v>1856</v>
      </c>
      <c r="K445" s="97" t="s">
        <v>1856</v>
      </c>
      <c r="L445" s="121" t="s">
        <v>1856</v>
      </c>
      <c r="M445" s="98" t="s">
        <v>1856</v>
      </c>
      <c r="N445" s="122" t="s">
        <v>1856</v>
      </c>
      <c r="O445" s="99" t="s">
        <v>1856</v>
      </c>
      <c r="P445" s="123" t="s">
        <v>1856</v>
      </c>
      <c r="Q445" s="100" t="s">
        <v>1856</v>
      </c>
      <c r="R445" s="117" t="s">
        <v>1856</v>
      </c>
      <c r="S445" s="109" t="s">
        <v>1856</v>
      </c>
    </row>
    <row r="446" spans="1:19" ht="13.8" thickBot="1" x14ac:dyDescent="0.3">
      <c r="A446" s="31" t="s">
        <v>1085</v>
      </c>
      <c r="B446" s="27" t="s">
        <v>1084</v>
      </c>
      <c r="C446" s="129" t="s">
        <v>1856</v>
      </c>
      <c r="D446" s="106" t="s">
        <v>1856</v>
      </c>
      <c r="E446" s="124" t="s">
        <v>1856</v>
      </c>
      <c r="F446" s="124" t="s">
        <v>1856</v>
      </c>
      <c r="G446" s="101" t="s">
        <v>1856</v>
      </c>
      <c r="H446" s="118" t="s">
        <v>1856</v>
      </c>
      <c r="I446" s="95" t="s">
        <v>1856</v>
      </c>
      <c r="J446" s="125" t="s">
        <v>1856</v>
      </c>
      <c r="K446" s="102" t="s">
        <v>1856</v>
      </c>
      <c r="L446" s="126" t="s">
        <v>1856</v>
      </c>
      <c r="M446" s="103" t="s">
        <v>1856</v>
      </c>
      <c r="N446" s="127" t="s">
        <v>1856</v>
      </c>
      <c r="O446" s="104" t="s">
        <v>1856</v>
      </c>
      <c r="P446" s="128" t="s">
        <v>1856</v>
      </c>
      <c r="Q446" s="105" t="s">
        <v>1856</v>
      </c>
      <c r="R446" s="118" t="s">
        <v>1856</v>
      </c>
      <c r="S446" s="107" t="s">
        <v>1856</v>
      </c>
    </row>
    <row r="447" spans="1:19" x14ac:dyDescent="0.25">
      <c r="A447" s="38" t="s">
        <v>1083</v>
      </c>
      <c r="B447" s="34" t="s">
        <v>1082</v>
      </c>
      <c r="C447" s="37">
        <v>268.36</v>
      </c>
      <c r="D447" s="36" t="s">
        <v>552</v>
      </c>
      <c r="E447" s="48">
        <v>2.142E-4</v>
      </c>
      <c r="F447" s="48">
        <v>5.2399999999999998E-6</v>
      </c>
      <c r="G447" s="47" t="s">
        <v>552</v>
      </c>
      <c r="H447" s="33">
        <v>1.28</v>
      </c>
      <c r="I447" s="35" t="s">
        <v>551</v>
      </c>
      <c r="J447" s="46">
        <v>2.40562E-2</v>
      </c>
      <c r="K447" s="45" t="s">
        <v>555</v>
      </c>
      <c r="L447" s="44">
        <v>6.1427999999999999E-6</v>
      </c>
      <c r="M447" s="43" t="s">
        <v>555</v>
      </c>
      <c r="N447" s="42">
        <v>961600</v>
      </c>
      <c r="O447" s="41" t="s">
        <v>552</v>
      </c>
      <c r="P447" s="40">
        <v>2.8999999999999998E-3</v>
      </c>
      <c r="Q447" s="39" t="s">
        <v>552</v>
      </c>
      <c r="R447" s="33">
        <v>0.90300000000000002</v>
      </c>
      <c r="S447" s="32" t="s">
        <v>552</v>
      </c>
    </row>
    <row r="448" spans="1:19" x14ac:dyDescent="0.25">
      <c r="A448" s="38" t="s">
        <v>1081</v>
      </c>
      <c r="B448" s="34" t="s">
        <v>444</v>
      </c>
      <c r="C448" s="37">
        <v>84.93</v>
      </c>
      <c r="D448" s="36" t="s">
        <v>552</v>
      </c>
      <c r="E448" s="48">
        <v>0.13286999999999999</v>
      </c>
      <c r="F448" s="48">
        <v>3.2499999999999999E-3</v>
      </c>
      <c r="G448" s="47" t="s">
        <v>552</v>
      </c>
      <c r="H448" s="33">
        <v>1.3266</v>
      </c>
      <c r="I448" s="35" t="s">
        <v>551</v>
      </c>
      <c r="J448" s="46">
        <v>9.9938899999999997E-2</v>
      </c>
      <c r="K448" s="45" t="s">
        <v>555</v>
      </c>
      <c r="L448" s="44">
        <v>1.2500000000000001E-5</v>
      </c>
      <c r="M448" s="43" t="s">
        <v>555</v>
      </c>
      <c r="N448" s="42">
        <v>21.73</v>
      </c>
      <c r="O448" s="41" t="s">
        <v>552</v>
      </c>
      <c r="P448" s="40">
        <v>13000</v>
      </c>
      <c r="Q448" s="39" t="s">
        <v>552</v>
      </c>
      <c r="R448" s="33">
        <v>3.5400000000000002E-3</v>
      </c>
      <c r="S448" s="32" t="s">
        <v>552</v>
      </c>
    </row>
    <row r="449" spans="1:19" ht="13.8" thickBot="1" x14ac:dyDescent="0.3">
      <c r="A449" s="31" t="s">
        <v>1080</v>
      </c>
      <c r="B449" s="27" t="s">
        <v>1079</v>
      </c>
      <c r="C449" s="30">
        <v>267.16000000000003</v>
      </c>
      <c r="D449" s="29" t="s">
        <v>552</v>
      </c>
      <c r="E449" s="58">
        <v>4.6609999999999997E-10</v>
      </c>
      <c r="F449" s="58">
        <v>1.1400000000000001E-11</v>
      </c>
      <c r="G449" s="57" t="s">
        <v>552</v>
      </c>
      <c r="H449" s="118" t="s">
        <v>1856</v>
      </c>
      <c r="I449" s="95" t="s">
        <v>1856</v>
      </c>
      <c r="J449" s="56">
        <v>4.5804299999999999E-2</v>
      </c>
      <c r="K449" s="55" t="s">
        <v>555</v>
      </c>
      <c r="L449" s="54">
        <v>5.3519000000000004E-6</v>
      </c>
      <c r="M449" s="53" t="s">
        <v>555</v>
      </c>
      <c r="N449" s="52">
        <v>5698</v>
      </c>
      <c r="O449" s="51" t="s">
        <v>552</v>
      </c>
      <c r="P449" s="50">
        <v>13.9</v>
      </c>
      <c r="Q449" s="49" t="s">
        <v>552</v>
      </c>
      <c r="R449" s="26">
        <v>1.9699999999999999E-2</v>
      </c>
      <c r="S449" s="25" t="s">
        <v>552</v>
      </c>
    </row>
    <row r="450" spans="1:19" x14ac:dyDescent="0.25">
      <c r="A450" s="38" t="s">
        <v>1078</v>
      </c>
      <c r="B450" s="34" t="s">
        <v>1077</v>
      </c>
      <c r="C450" s="37">
        <v>254.38</v>
      </c>
      <c r="D450" s="36" t="s">
        <v>552</v>
      </c>
      <c r="E450" s="48">
        <v>4.9469E-6</v>
      </c>
      <c r="F450" s="48">
        <v>1.2100000000000001E-7</v>
      </c>
      <c r="G450" s="47" t="s">
        <v>552</v>
      </c>
      <c r="H450" s="117" t="s">
        <v>1856</v>
      </c>
      <c r="I450" s="94" t="s">
        <v>1856</v>
      </c>
      <c r="J450" s="46">
        <v>4.7325800000000001E-2</v>
      </c>
      <c r="K450" s="45" t="s">
        <v>555</v>
      </c>
      <c r="L450" s="44">
        <v>5.5296999999999998E-6</v>
      </c>
      <c r="M450" s="43" t="s">
        <v>555</v>
      </c>
      <c r="N450" s="42">
        <v>2667</v>
      </c>
      <c r="O450" s="41" t="s">
        <v>552</v>
      </c>
      <c r="P450" s="40">
        <v>5.4926000000000004</v>
      </c>
      <c r="Q450" s="39" t="s">
        <v>552</v>
      </c>
      <c r="R450" s="33">
        <v>8.4396700000000005E-2</v>
      </c>
      <c r="S450" s="32" t="s">
        <v>548</v>
      </c>
    </row>
    <row r="451" spans="1:19" x14ac:dyDescent="0.25">
      <c r="A451" s="38" t="s">
        <v>1076</v>
      </c>
      <c r="B451" s="34" t="s">
        <v>1075</v>
      </c>
      <c r="C451" s="37">
        <v>198.27</v>
      </c>
      <c r="D451" s="36" t="s">
        <v>552</v>
      </c>
      <c r="E451" s="48">
        <v>6.4600000000000004E-10</v>
      </c>
      <c r="F451" s="48">
        <v>1.58E-11</v>
      </c>
      <c r="G451" s="47" t="s">
        <v>552</v>
      </c>
      <c r="H451" s="117" t="s">
        <v>1856</v>
      </c>
      <c r="I451" s="94" t="s">
        <v>1856</v>
      </c>
      <c r="J451" s="46">
        <v>5.5878999999999998E-2</v>
      </c>
      <c r="K451" s="45" t="s">
        <v>555</v>
      </c>
      <c r="L451" s="44">
        <v>6.5289999999999997E-6</v>
      </c>
      <c r="M451" s="43" t="s">
        <v>555</v>
      </c>
      <c r="N451" s="42">
        <v>2126</v>
      </c>
      <c r="O451" s="41" t="s">
        <v>552</v>
      </c>
      <c r="P451" s="40">
        <v>1000</v>
      </c>
      <c r="Q451" s="39" t="s">
        <v>552</v>
      </c>
      <c r="R451" s="33">
        <v>1.3799999999999999E-3</v>
      </c>
      <c r="S451" s="32" t="s">
        <v>552</v>
      </c>
    </row>
    <row r="452" spans="1:19" ht="13.8" thickBot="1" x14ac:dyDescent="0.3">
      <c r="A452" s="31" t="s">
        <v>1074</v>
      </c>
      <c r="B452" s="27" t="s">
        <v>1073</v>
      </c>
      <c r="C452" s="30">
        <v>250.26</v>
      </c>
      <c r="D452" s="29" t="s">
        <v>552</v>
      </c>
      <c r="E452" s="58">
        <v>3.6600000000000002E-5</v>
      </c>
      <c r="F452" s="58">
        <v>8.9500000000000001E-7</v>
      </c>
      <c r="G452" s="57" t="s">
        <v>552</v>
      </c>
      <c r="H452" s="26">
        <v>1.1970000000000001</v>
      </c>
      <c r="I452" s="28" t="s">
        <v>551</v>
      </c>
      <c r="J452" s="56">
        <v>2.4173699999999999E-2</v>
      </c>
      <c r="K452" s="55" t="s">
        <v>555</v>
      </c>
      <c r="L452" s="54">
        <v>6.1530999999999996E-6</v>
      </c>
      <c r="M452" s="53" t="s">
        <v>555</v>
      </c>
      <c r="N452" s="52">
        <v>284900</v>
      </c>
      <c r="O452" s="51" t="s">
        <v>552</v>
      </c>
      <c r="P452" s="50">
        <v>1.8360000000000001</v>
      </c>
      <c r="Q452" s="49" t="s">
        <v>552</v>
      </c>
      <c r="R452" s="26">
        <v>0.18099999999999999</v>
      </c>
      <c r="S452" s="25" t="s">
        <v>552</v>
      </c>
    </row>
    <row r="453" spans="1:19" x14ac:dyDescent="0.25">
      <c r="A453" s="38" t="s">
        <v>1072</v>
      </c>
      <c r="B453" s="34" t="s">
        <v>1071</v>
      </c>
      <c r="C453" s="37">
        <v>118.18</v>
      </c>
      <c r="D453" s="36" t="s">
        <v>552</v>
      </c>
      <c r="E453" s="48">
        <v>0.10425180000000001</v>
      </c>
      <c r="F453" s="48">
        <v>2.5500000000000002E-3</v>
      </c>
      <c r="G453" s="47" t="s">
        <v>552</v>
      </c>
      <c r="H453" s="33">
        <v>0.91059999999999997</v>
      </c>
      <c r="I453" s="35" t="s">
        <v>551</v>
      </c>
      <c r="J453" s="46">
        <v>6.2902E-2</v>
      </c>
      <c r="K453" s="45" t="s">
        <v>555</v>
      </c>
      <c r="L453" s="44">
        <v>8.1911000000000002E-6</v>
      </c>
      <c r="M453" s="43" t="s">
        <v>555</v>
      </c>
      <c r="N453" s="42">
        <v>697.8</v>
      </c>
      <c r="O453" s="41" t="s">
        <v>552</v>
      </c>
      <c r="P453" s="40">
        <v>116</v>
      </c>
      <c r="Q453" s="39" t="s">
        <v>552</v>
      </c>
      <c r="R453" s="33">
        <v>6.9900000000000004E-2</v>
      </c>
      <c r="S453" s="32" t="s">
        <v>552</v>
      </c>
    </row>
    <row r="454" spans="1:19" x14ac:dyDescent="0.25">
      <c r="A454" s="38" t="s">
        <v>1070</v>
      </c>
      <c r="B454" s="34" t="s">
        <v>1069</v>
      </c>
      <c r="C454" s="37">
        <v>283.8</v>
      </c>
      <c r="D454" s="36" t="s">
        <v>552</v>
      </c>
      <c r="E454" s="48">
        <v>3.6795000000000001E-7</v>
      </c>
      <c r="F454" s="48">
        <v>8.9999999999999995E-9</v>
      </c>
      <c r="G454" s="47" t="s">
        <v>552</v>
      </c>
      <c r="H454" s="33">
        <v>1.1200000000000001</v>
      </c>
      <c r="I454" s="35" t="s">
        <v>551</v>
      </c>
      <c r="J454" s="46">
        <v>2.1922299999999999E-2</v>
      </c>
      <c r="K454" s="45" t="s">
        <v>555</v>
      </c>
      <c r="L454" s="44">
        <v>5.4827E-6</v>
      </c>
      <c r="M454" s="43" t="s">
        <v>555</v>
      </c>
      <c r="N454" s="42">
        <v>488.5</v>
      </c>
      <c r="O454" s="41" t="s">
        <v>552</v>
      </c>
      <c r="P454" s="40">
        <v>530</v>
      </c>
      <c r="Q454" s="39" t="s">
        <v>552</v>
      </c>
      <c r="R454" s="33">
        <v>3.3899999999999998E-3</v>
      </c>
      <c r="S454" s="32" t="s">
        <v>552</v>
      </c>
    </row>
    <row r="455" spans="1:19" ht="13.8" thickBot="1" x14ac:dyDescent="0.3">
      <c r="A455" s="31" t="s">
        <v>1068</v>
      </c>
      <c r="B455" s="27" t="s">
        <v>1067</v>
      </c>
      <c r="C455" s="30">
        <v>214.29</v>
      </c>
      <c r="D455" s="29" t="s">
        <v>552</v>
      </c>
      <c r="E455" s="58">
        <v>4.7833000000000002E-9</v>
      </c>
      <c r="F455" s="58">
        <v>1.1700000000000001E-10</v>
      </c>
      <c r="G455" s="57" t="s">
        <v>552</v>
      </c>
      <c r="H455" s="26">
        <v>1.31</v>
      </c>
      <c r="I455" s="28" t="s">
        <v>551</v>
      </c>
      <c r="J455" s="56">
        <v>2.7339700000000002E-2</v>
      </c>
      <c r="K455" s="55" t="s">
        <v>555</v>
      </c>
      <c r="L455" s="54">
        <v>7.1291000000000001E-6</v>
      </c>
      <c r="M455" s="53" t="s">
        <v>555</v>
      </c>
      <c r="N455" s="52">
        <v>53.13</v>
      </c>
      <c r="O455" s="51" t="s">
        <v>552</v>
      </c>
      <c r="P455" s="50">
        <v>1050</v>
      </c>
      <c r="Q455" s="49" t="s">
        <v>552</v>
      </c>
      <c r="R455" s="26">
        <v>1.32E-3</v>
      </c>
      <c r="S455" s="25" t="s">
        <v>552</v>
      </c>
    </row>
    <row r="456" spans="1:19" x14ac:dyDescent="0.25">
      <c r="A456" s="38" t="s">
        <v>1066</v>
      </c>
      <c r="B456" s="34" t="s">
        <v>1065</v>
      </c>
      <c r="C456" s="37">
        <v>170.34</v>
      </c>
      <c r="D456" s="36" t="s">
        <v>552</v>
      </c>
      <c r="E456" s="48">
        <v>334.42354999999998</v>
      </c>
      <c r="F456" s="48">
        <v>8.18</v>
      </c>
      <c r="G456" s="47" t="s">
        <v>552</v>
      </c>
      <c r="H456" s="117" t="s">
        <v>1856</v>
      </c>
      <c r="I456" s="94" t="s">
        <v>1856</v>
      </c>
      <c r="J456" s="46">
        <v>6.1831400000000002E-2</v>
      </c>
      <c r="K456" s="45" t="s">
        <v>555</v>
      </c>
      <c r="L456" s="44">
        <v>7.2245E-6</v>
      </c>
      <c r="M456" s="43" t="s">
        <v>555</v>
      </c>
      <c r="N456" s="42">
        <v>4818</v>
      </c>
      <c r="O456" s="41" t="s">
        <v>552</v>
      </c>
      <c r="P456" s="40">
        <v>3.7000000000000002E-3</v>
      </c>
      <c r="Q456" s="39" t="s">
        <v>552</v>
      </c>
      <c r="R456" s="33">
        <v>1.96</v>
      </c>
      <c r="S456" s="32" t="s">
        <v>552</v>
      </c>
    </row>
    <row r="457" spans="1:19" x14ac:dyDescent="0.25">
      <c r="A457" s="38" t="s">
        <v>1064</v>
      </c>
      <c r="B457" s="34" t="s">
        <v>1063</v>
      </c>
      <c r="C457" s="37">
        <v>545.54999999999995</v>
      </c>
      <c r="D457" s="36" t="s">
        <v>552</v>
      </c>
      <c r="E457" s="48">
        <v>3.3156199999999997E-2</v>
      </c>
      <c r="F457" s="48">
        <v>8.1099999999999998E-4</v>
      </c>
      <c r="G457" s="47" t="s">
        <v>552</v>
      </c>
      <c r="H457" s="117" t="s">
        <v>1856</v>
      </c>
      <c r="I457" s="94" t="s">
        <v>1856</v>
      </c>
      <c r="J457" s="46">
        <v>2.84575E-2</v>
      </c>
      <c r="K457" s="45" t="s">
        <v>555</v>
      </c>
      <c r="L457" s="44">
        <v>3.3249999999999999E-6</v>
      </c>
      <c r="M457" s="43" t="s">
        <v>555</v>
      </c>
      <c r="N457" s="42">
        <v>356600</v>
      </c>
      <c r="O457" s="41" t="s">
        <v>552</v>
      </c>
      <c r="P457" s="40">
        <v>8.5000000000000006E-2</v>
      </c>
      <c r="Q457" s="39" t="s">
        <v>552</v>
      </c>
      <c r="R457" s="33">
        <v>5.16E-2</v>
      </c>
      <c r="S457" s="32" t="s">
        <v>552</v>
      </c>
    </row>
    <row r="458" spans="1:19" ht="13.8" thickBot="1" x14ac:dyDescent="0.3">
      <c r="A458" s="31" t="s">
        <v>1062</v>
      </c>
      <c r="B458" s="27" t="s">
        <v>1061</v>
      </c>
      <c r="C458" s="30">
        <v>187.3</v>
      </c>
      <c r="D458" s="29" t="s">
        <v>552</v>
      </c>
      <c r="E458" s="58">
        <v>1.6760000000000001E-4</v>
      </c>
      <c r="F458" s="58">
        <v>4.0999999999999997E-6</v>
      </c>
      <c r="G458" s="57" t="s">
        <v>552</v>
      </c>
      <c r="H458" s="26">
        <v>1.0629999999999999</v>
      </c>
      <c r="I458" s="28" t="s">
        <v>551</v>
      </c>
      <c r="J458" s="56">
        <v>3.15608E-2</v>
      </c>
      <c r="K458" s="55" t="s">
        <v>555</v>
      </c>
      <c r="L458" s="54">
        <v>6.8182000000000002E-6</v>
      </c>
      <c r="M458" s="53" t="s">
        <v>555</v>
      </c>
      <c r="N458" s="52">
        <v>181.9</v>
      </c>
      <c r="O458" s="51" t="s">
        <v>552</v>
      </c>
      <c r="P458" s="50">
        <v>970</v>
      </c>
      <c r="Q458" s="49" t="s">
        <v>552</v>
      </c>
      <c r="R458" s="26">
        <v>1.89E-2</v>
      </c>
      <c r="S458" s="25" t="s">
        <v>552</v>
      </c>
    </row>
    <row r="459" spans="1:19" x14ac:dyDescent="0.25">
      <c r="A459" s="38" t="s">
        <v>1060</v>
      </c>
      <c r="B459" s="34" t="s">
        <v>1059</v>
      </c>
      <c r="C459" s="37">
        <v>95.94</v>
      </c>
      <c r="D459" s="36" t="s">
        <v>552</v>
      </c>
      <c r="E459" s="119" t="s">
        <v>1856</v>
      </c>
      <c r="F459" s="119" t="s">
        <v>1856</v>
      </c>
      <c r="G459" s="96" t="s">
        <v>1856</v>
      </c>
      <c r="H459" s="33">
        <v>10.199999999999999</v>
      </c>
      <c r="I459" s="35" t="s">
        <v>551</v>
      </c>
      <c r="J459" s="120" t="s">
        <v>1856</v>
      </c>
      <c r="K459" s="97" t="s">
        <v>1856</v>
      </c>
      <c r="L459" s="121" t="s">
        <v>1856</v>
      </c>
      <c r="M459" s="98" t="s">
        <v>1856</v>
      </c>
      <c r="N459" s="122" t="s">
        <v>1856</v>
      </c>
      <c r="O459" s="99" t="s">
        <v>1856</v>
      </c>
      <c r="P459" s="123" t="s">
        <v>1856</v>
      </c>
      <c r="Q459" s="100" t="s">
        <v>1856</v>
      </c>
      <c r="R459" s="33">
        <v>1E-3</v>
      </c>
      <c r="S459" s="32" t="s">
        <v>548</v>
      </c>
    </row>
    <row r="460" spans="1:19" x14ac:dyDescent="0.25">
      <c r="A460" s="38" t="s">
        <v>1058</v>
      </c>
      <c r="B460" s="34" t="s">
        <v>26</v>
      </c>
      <c r="C460" s="37">
        <v>51.48</v>
      </c>
      <c r="D460" s="36" t="s">
        <v>552</v>
      </c>
      <c r="E460" s="119" t="s">
        <v>1856</v>
      </c>
      <c r="F460" s="119" t="s">
        <v>1856</v>
      </c>
      <c r="G460" s="96" t="s">
        <v>1856</v>
      </c>
      <c r="H460" s="117" t="s">
        <v>1856</v>
      </c>
      <c r="I460" s="94" t="s">
        <v>1856</v>
      </c>
      <c r="J460" s="120" t="s">
        <v>1856</v>
      </c>
      <c r="K460" s="97" t="s">
        <v>1856</v>
      </c>
      <c r="L460" s="121" t="s">
        <v>1856</v>
      </c>
      <c r="M460" s="98" t="s">
        <v>1856</v>
      </c>
      <c r="N460" s="122" t="s">
        <v>1856</v>
      </c>
      <c r="O460" s="99" t="s">
        <v>1856</v>
      </c>
      <c r="P460" s="123" t="s">
        <v>1856</v>
      </c>
      <c r="Q460" s="100" t="s">
        <v>1856</v>
      </c>
      <c r="R460" s="33">
        <v>1E-3</v>
      </c>
      <c r="S460" s="32" t="s">
        <v>548</v>
      </c>
    </row>
    <row r="461" spans="1:19" ht="13.8" thickBot="1" x14ac:dyDescent="0.3">
      <c r="A461" s="31" t="s">
        <v>1057</v>
      </c>
      <c r="B461" s="27" t="s">
        <v>1056</v>
      </c>
      <c r="C461" s="30">
        <v>107.16</v>
      </c>
      <c r="D461" s="29" t="s">
        <v>552</v>
      </c>
      <c r="E461" s="58">
        <v>3.6299999999999999E-4</v>
      </c>
      <c r="F461" s="58">
        <v>8.8799999999999997E-6</v>
      </c>
      <c r="G461" s="57" t="s">
        <v>552</v>
      </c>
      <c r="H461" s="26">
        <v>0.98909999999999998</v>
      </c>
      <c r="I461" s="28" t="s">
        <v>551</v>
      </c>
      <c r="J461" s="56">
        <v>7.2099899999999995E-2</v>
      </c>
      <c r="K461" s="55" t="s">
        <v>555</v>
      </c>
      <c r="L461" s="54">
        <v>9.1284000000000006E-6</v>
      </c>
      <c r="M461" s="53" t="s">
        <v>555</v>
      </c>
      <c r="N461" s="52">
        <v>82.08</v>
      </c>
      <c r="O461" s="51" t="s">
        <v>552</v>
      </c>
      <c r="P461" s="50">
        <v>5620</v>
      </c>
      <c r="Q461" s="49" t="s">
        <v>552</v>
      </c>
      <c r="R461" s="26">
        <v>4.9800000000000001E-3</v>
      </c>
      <c r="S461" s="25" t="s">
        <v>552</v>
      </c>
    </row>
    <row r="462" spans="1:19" x14ac:dyDescent="0.25">
      <c r="A462" s="38" t="s">
        <v>1055</v>
      </c>
      <c r="B462" s="34" t="s">
        <v>1054</v>
      </c>
      <c r="C462" s="37">
        <v>260.33999999999997</v>
      </c>
      <c r="D462" s="36" t="s">
        <v>552</v>
      </c>
      <c r="E462" s="48">
        <v>8.3810000000000007E-9</v>
      </c>
      <c r="F462" s="48">
        <v>2.0499999999999999E-10</v>
      </c>
      <c r="G462" s="47" t="s">
        <v>552</v>
      </c>
      <c r="H462" s="117" t="s">
        <v>1856</v>
      </c>
      <c r="I462" s="94" t="s">
        <v>1856</v>
      </c>
      <c r="J462" s="46">
        <v>4.6600799999999998E-2</v>
      </c>
      <c r="K462" s="45" t="s">
        <v>555</v>
      </c>
      <c r="L462" s="44">
        <v>5.4449000000000002E-6</v>
      </c>
      <c r="M462" s="43" t="s">
        <v>555</v>
      </c>
      <c r="N462" s="42">
        <v>51890</v>
      </c>
      <c r="O462" s="41" t="s">
        <v>552</v>
      </c>
      <c r="P462" s="40">
        <v>1.5867</v>
      </c>
      <c r="Q462" s="39" t="s">
        <v>552</v>
      </c>
      <c r="R462" s="33">
        <v>2.6200000000000001E-2</v>
      </c>
      <c r="S462" s="32" t="s">
        <v>552</v>
      </c>
    </row>
    <row r="463" spans="1:19" x14ac:dyDescent="0.25">
      <c r="A463" s="38" t="s">
        <v>1053</v>
      </c>
      <c r="B463" s="34" t="s">
        <v>1052</v>
      </c>
      <c r="C463" s="37">
        <v>380.79</v>
      </c>
      <c r="D463" s="36" t="s">
        <v>552</v>
      </c>
      <c r="E463" s="48">
        <v>2.6614999999999998E-3</v>
      </c>
      <c r="F463" s="48">
        <v>6.5099999999999997E-5</v>
      </c>
      <c r="G463" s="47" t="s">
        <v>552</v>
      </c>
      <c r="H463" s="33">
        <v>1.96</v>
      </c>
      <c r="I463" s="35" t="s">
        <v>551</v>
      </c>
      <c r="J463" s="46">
        <v>2.45667E-2</v>
      </c>
      <c r="K463" s="45" t="s">
        <v>555</v>
      </c>
      <c r="L463" s="44">
        <v>6.4300000000000003E-6</v>
      </c>
      <c r="M463" s="43" t="s">
        <v>555</v>
      </c>
      <c r="N463" s="42">
        <v>126.7</v>
      </c>
      <c r="O463" s="41" t="s">
        <v>552</v>
      </c>
      <c r="P463" s="40">
        <v>1.5</v>
      </c>
      <c r="Q463" s="39" t="s">
        <v>552</v>
      </c>
      <c r="R463" s="33">
        <v>9.4400000000000004E-5</v>
      </c>
      <c r="S463" s="32" t="s">
        <v>552</v>
      </c>
    </row>
    <row r="464" spans="1:19" ht="13.8" thickBot="1" x14ac:dyDescent="0.3">
      <c r="A464" s="31" t="s">
        <v>1051</v>
      </c>
      <c r="B464" s="27" t="s">
        <v>1050</v>
      </c>
      <c r="C464" s="129" t="s">
        <v>1856</v>
      </c>
      <c r="D464" s="106" t="s">
        <v>1856</v>
      </c>
      <c r="E464" s="124" t="s">
        <v>1856</v>
      </c>
      <c r="F464" s="124" t="s">
        <v>1856</v>
      </c>
      <c r="G464" s="101" t="s">
        <v>1856</v>
      </c>
      <c r="H464" s="118" t="s">
        <v>1856</v>
      </c>
      <c r="I464" s="95" t="s">
        <v>1856</v>
      </c>
      <c r="J464" s="125" t="s">
        <v>1856</v>
      </c>
      <c r="K464" s="102" t="s">
        <v>1856</v>
      </c>
      <c r="L464" s="126" t="s">
        <v>1856</v>
      </c>
      <c r="M464" s="103" t="s">
        <v>1856</v>
      </c>
      <c r="N464" s="127" t="s">
        <v>1856</v>
      </c>
      <c r="O464" s="104" t="s">
        <v>1856</v>
      </c>
      <c r="P464" s="128" t="s">
        <v>1856</v>
      </c>
      <c r="Q464" s="105" t="s">
        <v>1856</v>
      </c>
      <c r="R464" s="118" t="s">
        <v>1856</v>
      </c>
      <c r="S464" s="107" t="s">
        <v>1856</v>
      </c>
    </row>
    <row r="465" spans="1:19" x14ac:dyDescent="0.25">
      <c r="A465" s="38" t="s">
        <v>1049</v>
      </c>
      <c r="B465" s="34" t="s">
        <v>1048</v>
      </c>
      <c r="C465" s="37">
        <v>143.19</v>
      </c>
      <c r="D465" s="36" t="s">
        <v>552</v>
      </c>
      <c r="E465" s="48">
        <v>3.3115E-6</v>
      </c>
      <c r="F465" s="48">
        <v>8.0999999999999997E-8</v>
      </c>
      <c r="G465" s="47" t="s">
        <v>552</v>
      </c>
      <c r="H465" s="33">
        <v>1.6414</v>
      </c>
      <c r="I465" s="35" t="s">
        <v>551</v>
      </c>
      <c r="J465" s="46">
        <v>6.44512E-2</v>
      </c>
      <c r="K465" s="45" t="s">
        <v>555</v>
      </c>
      <c r="L465" s="44">
        <v>1.04E-5</v>
      </c>
      <c r="M465" s="43" t="s">
        <v>555</v>
      </c>
      <c r="N465" s="42">
        <v>2478</v>
      </c>
      <c r="O465" s="41" t="s">
        <v>552</v>
      </c>
      <c r="P465" s="40">
        <v>189</v>
      </c>
      <c r="Q465" s="39" t="s">
        <v>552</v>
      </c>
      <c r="R465" s="33">
        <v>8.0700000000000008E-3</v>
      </c>
      <c r="S465" s="32" t="s">
        <v>552</v>
      </c>
    </row>
    <row r="466" spans="1:19" x14ac:dyDescent="0.25">
      <c r="A466" s="38" t="s">
        <v>1047</v>
      </c>
      <c r="B466" s="34" t="s">
        <v>1046</v>
      </c>
      <c r="C466" s="37">
        <v>271.36</v>
      </c>
      <c r="D466" s="36" t="s">
        <v>552</v>
      </c>
      <c r="E466" s="48">
        <v>3.4382999999999998E-8</v>
      </c>
      <c r="F466" s="48">
        <v>8.4099999999999999E-10</v>
      </c>
      <c r="G466" s="47" t="s">
        <v>552</v>
      </c>
      <c r="H466" s="117" t="s">
        <v>1856</v>
      </c>
      <c r="I466" s="94" t="s">
        <v>1856</v>
      </c>
      <c r="J466" s="46">
        <v>4.53304E-2</v>
      </c>
      <c r="K466" s="45" t="s">
        <v>555</v>
      </c>
      <c r="L466" s="44">
        <v>5.2965E-6</v>
      </c>
      <c r="M466" s="43" t="s">
        <v>555</v>
      </c>
      <c r="N466" s="42">
        <v>3218</v>
      </c>
      <c r="O466" s="41" t="s">
        <v>552</v>
      </c>
      <c r="P466" s="40">
        <v>73</v>
      </c>
      <c r="Q466" s="39" t="s">
        <v>552</v>
      </c>
      <c r="R466" s="33">
        <v>8.0400000000000003E-3</v>
      </c>
      <c r="S466" s="32" t="s">
        <v>552</v>
      </c>
    </row>
    <row r="467" spans="1:19" ht="13.8" thickBot="1" x14ac:dyDescent="0.3">
      <c r="A467" s="31" t="s">
        <v>1045</v>
      </c>
      <c r="B467" s="27" t="s">
        <v>1044</v>
      </c>
      <c r="C467" s="30">
        <v>170.73400000000001</v>
      </c>
      <c r="D467" s="29" t="s">
        <v>551</v>
      </c>
      <c r="E467" s="124" t="s">
        <v>1856</v>
      </c>
      <c r="F467" s="124" t="s">
        <v>1856</v>
      </c>
      <c r="G467" s="101" t="s">
        <v>1856</v>
      </c>
      <c r="H467" s="26">
        <v>1.31</v>
      </c>
      <c r="I467" s="28" t="s">
        <v>551</v>
      </c>
      <c r="J467" s="125" t="s">
        <v>1856</v>
      </c>
      <c r="K467" s="102" t="s">
        <v>1856</v>
      </c>
      <c r="L467" s="126" t="s">
        <v>1856</v>
      </c>
      <c r="M467" s="103" t="s">
        <v>1856</v>
      </c>
      <c r="N467" s="127" t="s">
        <v>1856</v>
      </c>
      <c r="O467" s="104" t="s">
        <v>1856</v>
      </c>
      <c r="P467" s="50">
        <v>180</v>
      </c>
      <c r="Q467" s="49" t="s">
        <v>558</v>
      </c>
      <c r="R467" s="26">
        <v>1E-3</v>
      </c>
      <c r="S467" s="25" t="s">
        <v>548</v>
      </c>
    </row>
    <row r="468" spans="1:19" x14ac:dyDescent="0.25">
      <c r="A468" s="38" t="s">
        <v>1043</v>
      </c>
      <c r="B468" s="34" t="s">
        <v>1042</v>
      </c>
      <c r="C468" s="37">
        <v>74.69</v>
      </c>
      <c r="D468" s="36" t="s">
        <v>552</v>
      </c>
      <c r="E468" s="119" t="s">
        <v>1856</v>
      </c>
      <c r="F468" s="119" t="s">
        <v>1856</v>
      </c>
      <c r="G468" s="96" t="s">
        <v>1856</v>
      </c>
      <c r="H468" s="33">
        <v>6.72</v>
      </c>
      <c r="I468" s="35" t="s">
        <v>551</v>
      </c>
      <c r="J468" s="120" t="s">
        <v>1856</v>
      </c>
      <c r="K468" s="97" t="s">
        <v>1856</v>
      </c>
      <c r="L468" s="121" t="s">
        <v>1856</v>
      </c>
      <c r="M468" s="98" t="s">
        <v>1856</v>
      </c>
      <c r="N468" s="122" t="s">
        <v>1856</v>
      </c>
      <c r="O468" s="99" t="s">
        <v>1856</v>
      </c>
      <c r="P468" s="123" t="s">
        <v>1856</v>
      </c>
      <c r="Q468" s="100" t="s">
        <v>1856</v>
      </c>
      <c r="R468" s="33">
        <v>1E-3</v>
      </c>
      <c r="S468" s="32" t="s">
        <v>548</v>
      </c>
    </row>
    <row r="469" spans="1:19" x14ac:dyDescent="0.25">
      <c r="A469" s="38" t="s">
        <v>1041</v>
      </c>
      <c r="B469" s="34" t="s">
        <v>576</v>
      </c>
      <c r="C469" s="130" t="s">
        <v>1856</v>
      </c>
      <c r="D469" s="108" t="s">
        <v>1856</v>
      </c>
      <c r="E469" s="119" t="s">
        <v>1856</v>
      </c>
      <c r="F469" s="119" t="s">
        <v>1856</v>
      </c>
      <c r="G469" s="96" t="s">
        <v>1856</v>
      </c>
      <c r="H469" s="117" t="s">
        <v>1856</v>
      </c>
      <c r="I469" s="94" t="s">
        <v>1856</v>
      </c>
      <c r="J469" s="120" t="s">
        <v>1856</v>
      </c>
      <c r="K469" s="97" t="s">
        <v>1856</v>
      </c>
      <c r="L469" s="121" t="s">
        <v>1856</v>
      </c>
      <c r="M469" s="98" t="s">
        <v>1856</v>
      </c>
      <c r="N469" s="122" t="s">
        <v>1856</v>
      </c>
      <c r="O469" s="99" t="s">
        <v>1856</v>
      </c>
      <c r="P469" s="123" t="s">
        <v>1856</v>
      </c>
      <c r="Q469" s="100" t="s">
        <v>1856</v>
      </c>
      <c r="R469" s="33">
        <v>2.0000000000000001E-4</v>
      </c>
      <c r="S469" s="32" t="s">
        <v>548</v>
      </c>
    </row>
    <row r="470" spans="1:19" ht="13.8" thickBot="1" x14ac:dyDescent="0.3">
      <c r="A470" s="31" t="s">
        <v>1040</v>
      </c>
      <c r="B470" s="27" t="s">
        <v>50</v>
      </c>
      <c r="C470" s="30">
        <v>58.69</v>
      </c>
      <c r="D470" s="29" t="s">
        <v>552</v>
      </c>
      <c r="E470" s="124" t="s">
        <v>1856</v>
      </c>
      <c r="F470" s="124" t="s">
        <v>1856</v>
      </c>
      <c r="G470" s="101" t="s">
        <v>1856</v>
      </c>
      <c r="H470" s="26">
        <v>8.9</v>
      </c>
      <c r="I470" s="28" t="s">
        <v>551</v>
      </c>
      <c r="J470" s="125" t="s">
        <v>1856</v>
      </c>
      <c r="K470" s="102" t="s">
        <v>1856</v>
      </c>
      <c r="L470" s="126" t="s">
        <v>1856</v>
      </c>
      <c r="M470" s="103" t="s">
        <v>1856</v>
      </c>
      <c r="N470" s="127" t="s">
        <v>1856</v>
      </c>
      <c r="O470" s="104" t="s">
        <v>1856</v>
      </c>
      <c r="P470" s="128" t="s">
        <v>1856</v>
      </c>
      <c r="Q470" s="105" t="s">
        <v>1856</v>
      </c>
      <c r="R470" s="26">
        <v>2.0000000000000001E-4</v>
      </c>
      <c r="S470" s="25" t="s">
        <v>548</v>
      </c>
    </row>
    <row r="471" spans="1:19" x14ac:dyDescent="0.25">
      <c r="A471" s="38" t="s">
        <v>1039</v>
      </c>
      <c r="B471" s="34" t="s">
        <v>1038</v>
      </c>
      <c r="C471" s="37">
        <v>240.21</v>
      </c>
      <c r="D471" s="36" t="s">
        <v>551</v>
      </c>
      <c r="E471" s="119" t="s">
        <v>1856</v>
      </c>
      <c r="F471" s="119" t="s">
        <v>1856</v>
      </c>
      <c r="G471" s="96" t="s">
        <v>1856</v>
      </c>
      <c r="H471" s="33">
        <v>5.87</v>
      </c>
      <c r="I471" s="35" t="s">
        <v>551</v>
      </c>
      <c r="J471" s="120" t="s">
        <v>1856</v>
      </c>
      <c r="K471" s="97" t="s">
        <v>1856</v>
      </c>
      <c r="L471" s="121" t="s">
        <v>1856</v>
      </c>
      <c r="M471" s="98" t="s">
        <v>1856</v>
      </c>
      <c r="N471" s="122" t="s">
        <v>1856</v>
      </c>
      <c r="O471" s="99" t="s">
        <v>1856</v>
      </c>
      <c r="P471" s="123" t="s">
        <v>1856</v>
      </c>
      <c r="Q471" s="100" t="s">
        <v>1856</v>
      </c>
      <c r="R471" s="33">
        <v>2.0000000000000001E-4</v>
      </c>
      <c r="S471" s="32" t="s">
        <v>548</v>
      </c>
    </row>
    <row r="472" spans="1:19" x14ac:dyDescent="0.25">
      <c r="A472" s="38" t="s">
        <v>9</v>
      </c>
      <c r="B472" s="34" t="s">
        <v>8</v>
      </c>
      <c r="C472" s="37">
        <v>62</v>
      </c>
      <c r="D472" s="36" t="s">
        <v>552</v>
      </c>
      <c r="E472" s="119" t="s">
        <v>1856</v>
      </c>
      <c r="F472" s="119" t="s">
        <v>1856</v>
      </c>
      <c r="G472" s="96" t="s">
        <v>1856</v>
      </c>
      <c r="H472" s="117" t="s">
        <v>1856</v>
      </c>
      <c r="I472" s="94" t="s">
        <v>1856</v>
      </c>
      <c r="J472" s="120" t="s">
        <v>1856</v>
      </c>
      <c r="K472" s="97" t="s">
        <v>1856</v>
      </c>
      <c r="L472" s="121" t="s">
        <v>1856</v>
      </c>
      <c r="M472" s="98" t="s">
        <v>1856</v>
      </c>
      <c r="N472" s="122" t="s">
        <v>1856</v>
      </c>
      <c r="O472" s="99" t="s">
        <v>1856</v>
      </c>
      <c r="P472" s="123" t="s">
        <v>1856</v>
      </c>
      <c r="Q472" s="100" t="s">
        <v>1856</v>
      </c>
      <c r="R472" s="33">
        <v>1E-3</v>
      </c>
      <c r="S472" s="32" t="s">
        <v>548</v>
      </c>
    </row>
    <row r="473" spans="1:19" ht="13.8" thickBot="1" x14ac:dyDescent="0.3">
      <c r="A473" s="31" t="s">
        <v>1037</v>
      </c>
      <c r="B473" s="27" t="s">
        <v>576</v>
      </c>
      <c r="C473" s="129" t="s">
        <v>1856</v>
      </c>
      <c r="D473" s="106" t="s">
        <v>1856</v>
      </c>
      <c r="E473" s="124" t="s">
        <v>1856</v>
      </c>
      <c r="F473" s="124" t="s">
        <v>1856</v>
      </c>
      <c r="G473" s="101" t="s">
        <v>1856</v>
      </c>
      <c r="H473" s="118" t="s">
        <v>1856</v>
      </c>
      <c r="I473" s="95" t="s">
        <v>1856</v>
      </c>
      <c r="J473" s="125" t="s">
        <v>1856</v>
      </c>
      <c r="K473" s="102" t="s">
        <v>1856</v>
      </c>
      <c r="L473" s="126" t="s">
        <v>1856</v>
      </c>
      <c r="M473" s="103" t="s">
        <v>1856</v>
      </c>
      <c r="N473" s="127" t="s">
        <v>1856</v>
      </c>
      <c r="O473" s="104" t="s">
        <v>1856</v>
      </c>
      <c r="P473" s="128" t="s">
        <v>1856</v>
      </c>
      <c r="Q473" s="105" t="s">
        <v>1856</v>
      </c>
      <c r="R473" s="26">
        <v>1E-3</v>
      </c>
      <c r="S473" s="25" t="s">
        <v>548</v>
      </c>
    </row>
    <row r="474" spans="1:19" x14ac:dyDescent="0.25">
      <c r="A474" s="38" t="s">
        <v>7</v>
      </c>
      <c r="B474" s="34" t="s">
        <v>6</v>
      </c>
      <c r="C474" s="37">
        <v>47.01</v>
      </c>
      <c r="D474" s="36" t="s">
        <v>552</v>
      </c>
      <c r="E474" s="119" t="s">
        <v>1856</v>
      </c>
      <c r="F474" s="119" t="s">
        <v>1856</v>
      </c>
      <c r="G474" s="96" t="s">
        <v>1856</v>
      </c>
      <c r="H474" s="117" t="s">
        <v>1856</v>
      </c>
      <c r="I474" s="94" t="s">
        <v>1856</v>
      </c>
      <c r="J474" s="120" t="s">
        <v>1856</v>
      </c>
      <c r="K474" s="97" t="s">
        <v>1856</v>
      </c>
      <c r="L474" s="121" t="s">
        <v>1856</v>
      </c>
      <c r="M474" s="98" t="s">
        <v>1856</v>
      </c>
      <c r="N474" s="122" t="s">
        <v>1856</v>
      </c>
      <c r="O474" s="99" t="s">
        <v>1856</v>
      </c>
      <c r="P474" s="123" t="s">
        <v>1856</v>
      </c>
      <c r="Q474" s="100" t="s">
        <v>1856</v>
      </c>
      <c r="R474" s="33">
        <v>1E-3</v>
      </c>
      <c r="S474" s="32" t="s">
        <v>548</v>
      </c>
    </row>
    <row r="475" spans="1:19" x14ac:dyDescent="0.25">
      <c r="A475" s="38" t="s">
        <v>1036</v>
      </c>
      <c r="B475" s="34" t="s">
        <v>364</v>
      </c>
      <c r="C475" s="37">
        <v>138.13</v>
      </c>
      <c r="D475" s="36" t="s">
        <v>552</v>
      </c>
      <c r="E475" s="48">
        <v>2.4121000000000002E-6</v>
      </c>
      <c r="F475" s="48">
        <v>5.8999999999999999E-8</v>
      </c>
      <c r="G475" s="47" t="s">
        <v>552</v>
      </c>
      <c r="H475" s="33">
        <v>0.90149999999999997</v>
      </c>
      <c r="I475" s="35" t="s">
        <v>551</v>
      </c>
      <c r="J475" s="46">
        <v>5.1919300000000002E-2</v>
      </c>
      <c r="K475" s="45" t="s">
        <v>555</v>
      </c>
      <c r="L475" s="44">
        <v>7.4143999999999997E-6</v>
      </c>
      <c r="M475" s="43" t="s">
        <v>555</v>
      </c>
      <c r="N475" s="42">
        <v>111.3</v>
      </c>
      <c r="O475" s="41" t="s">
        <v>552</v>
      </c>
      <c r="P475" s="40">
        <v>1470</v>
      </c>
      <c r="Q475" s="39" t="s">
        <v>552</v>
      </c>
      <c r="R475" s="33">
        <v>4.4600000000000004E-3</v>
      </c>
      <c r="S475" s="32" t="s">
        <v>552</v>
      </c>
    </row>
    <row r="476" spans="1:19" ht="13.8" thickBot="1" x14ac:dyDescent="0.3">
      <c r="A476" s="31" t="s">
        <v>1035</v>
      </c>
      <c r="B476" s="27" t="s">
        <v>338</v>
      </c>
      <c r="C476" s="30">
        <v>138.13</v>
      </c>
      <c r="D476" s="29" t="s">
        <v>552</v>
      </c>
      <c r="E476" s="58">
        <v>5.1512999999999999E-8</v>
      </c>
      <c r="F476" s="58">
        <v>1.26E-9</v>
      </c>
      <c r="G476" s="57" t="s">
        <v>552</v>
      </c>
      <c r="H476" s="26">
        <v>1.4239999999999999</v>
      </c>
      <c r="I476" s="28" t="s">
        <v>551</v>
      </c>
      <c r="J476" s="56">
        <v>6.3660099999999997E-2</v>
      </c>
      <c r="K476" s="55" t="s">
        <v>555</v>
      </c>
      <c r="L476" s="54">
        <v>9.7544999999999995E-6</v>
      </c>
      <c r="M476" s="53" t="s">
        <v>555</v>
      </c>
      <c r="N476" s="52">
        <v>109.1</v>
      </c>
      <c r="O476" s="51" t="s">
        <v>552</v>
      </c>
      <c r="P476" s="50">
        <v>728</v>
      </c>
      <c r="Q476" s="49" t="s">
        <v>552</v>
      </c>
      <c r="R476" s="26">
        <v>2.2100000000000002E-3</v>
      </c>
      <c r="S476" s="25" t="s">
        <v>552</v>
      </c>
    </row>
    <row r="477" spans="1:19" x14ac:dyDescent="0.25">
      <c r="A477" s="38" t="s">
        <v>214</v>
      </c>
      <c r="B477" s="34" t="s">
        <v>213</v>
      </c>
      <c r="C477" s="37">
        <v>123.11</v>
      </c>
      <c r="D477" s="36" t="s">
        <v>552</v>
      </c>
      <c r="E477" s="48">
        <v>9.812E-4</v>
      </c>
      <c r="F477" s="48">
        <v>2.4000000000000001E-5</v>
      </c>
      <c r="G477" s="47" t="s">
        <v>552</v>
      </c>
      <c r="H477" s="33">
        <v>1.2037</v>
      </c>
      <c r="I477" s="35" t="s">
        <v>551</v>
      </c>
      <c r="J477" s="46">
        <v>6.8054000000000003E-2</v>
      </c>
      <c r="K477" s="45" t="s">
        <v>555</v>
      </c>
      <c r="L477" s="44">
        <v>9.4494999999999999E-6</v>
      </c>
      <c r="M477" s="43" t="s">
        <v>555</v>
      </c>
      <c r="N477" s="42">
        <v>226.4</v>
      </c>
      <c r="O477" s="41" t="s">
        <v>552</v>
      </c>
      <c r="P477" s="40">
        <v>2090</v>
      </c>
      <c r="Q477" s="39" t="s">
        <v>552</v>
      </c>
      <c r="R477" s="33">
        <v>5.4099999999999999E-3</v>
      </c>
      <c r="S477" s="32" t="s">
        <v>552</v>
      </c>
    </row>
    <row r="478" spans="1:19" x14ac:dyDescent="0.25">
      <c r="A478" s="38" t="s">
        <v>1034</v>
      </c>
      <c r="B478" s="34" t="s">
        <v>1033</v>
      </c>
      <c r="C478" s="37">
        <v>387.3</v>
      </c>
      <c r="D478" s="36" t="s">
        <v>552</v>
      </c>
      <c r="E478" s="48">
        <v>1.3449999999999999E-21</v>
      </c>
      <c r="F478" s="48">
        <v>3.2900000000000002E-23</v>
      </c>
      <c r="G478" s="47" t="s">
        <v>552</v>
      </c>
      <c r="H478" s="117" t="s">
        <v>1856</v>
      </c>
      <c r="I478" s="94" t="s">
        <v>1856</v>
      </c>
      <c r="J478" s="46">
        <v>3.5759300000000001E-2</v>
      </c>
      <c r="K478" s="45" t="s">
        <v>555</v>
      </c>
      <c r="L478" s="44">
        <v>4.1782000000000001E-6</v>
      </c>
      <c r="M478" s="43" t="s">
        <v>555</v>
      </c>
      <c r="N478" s="42">
        <v>10</v>
      </c>
      <c r="O478" s="41" t="s">
        <v>552</v>
      </c>
      <c r="P478" s="40">
        <v>1000000</v>
      </c>
      <c r="Q478" s="39" t="s">
        <v>552</v>
      </c>
      <c r="R478" s="33">
        <v>9.8600000000000003E-9</v>
      </c>
      <c r="S478" s="32" t="s">
        <v>552</v>
      </c>
    </row>
    <row r="479" spans="1:19" ht="13.8" thickBot="1" x14ac:dyDescent="0.3">
      <c r="A479" s="31" t="s">
        <v>1032</v>
      </c>
      <c r="B479" s="27" t="s">
        <v>1031</v>
      </c>
      <c r="C479" s="30">
        <v>238.16</v>
      </c>
      <c r="D479" s="29" t="s">
        <v>552</v>
      </c>
      <c r="E479" s="58">
        <v>5.4370000000000002E-11</v>
      </c>
      <c r="F479" s="58">
        <v>1.33E-12</v>
      </c>
      <c r="G479" s="57" t="s">
        <v>552</v>
      </c>
      <c r="H479" s="118" t="s">
        <v>1856</v>
      </c>
      <c r="I479" s="95" t="s">
        <v>1856</v>
      </c>
      <c r="J479" s="56">
        <v>4.9450899999999999E-2</v>
      </c>
      <c r="K479" s="55" t="s">
        <v>555</v>
      </c>
      <c r="L479" s="54">
        <v>5.7779000000000002E-6</v>
      </c>
      <c r="M479" s="53" t="s">
        <v>555</v>
      </c>
      <c r="N479" s="52">
        <v>116.8</v>
      </c>
      <c r="O479" s="51" t="s">
        <v>552</v>
      </c>
      <c r="P479" s="50">
        <v>79.5</v>
      </c>
      <c r="Q479" s="49" t="s">
        <v>552</v>
      </c>
      <c r="R479" s="26">
        <v>3.5200000000000002E-5</v>
      </c>
      <c r="S479" s="25" t="s">
        <v>552</v>
      </c>
    </row>
    <row r="480" spans="1:19" x14ac:dyDescent="0.25">
      <c r="A480" s="38" t="s">
        <v>1030</v>
      </c>
      <c r="B480" s="34" t="s">
        <v>1029</v>
      </c>
      <c r="C480" s="37">
        <v>198.14</v>
      </c>
      <c r="D480" s="36" t="s">
        <v>552</v>
      </c>
      <c r="E480" s="48">
        <v>1.267E-11</v>
      </c>
      <c r="F480" s="48">
        <v>3.0999999999999999E-13</v>
      </c>
      <c r="G480" s="47" t="s">
        <v>552</v>
      </c>
      <c r="H480" s="117" t="s">
        <v>1856</v>
      </c>
      <c r="I480" s="94" t="s">
        <v>1856</v>
      </c>
      <c r="J480" s="46">
        <v>5.5903500000000002E-2</v>
      </c>
      <c r="K480" s="45" t="s">
        <v>555</v>
      </c>
      <c r="L480" s="44">
        <v>6.5319000000000001E-6</v>
      </c>
      <c r="M480" s="43" t="s">
        <v>555</v>
      </c>
      <c r="N480" s="42">
        <v>349.7</v>
      </c>
      <c r="O480" s="41" t="s">
        <v>552</v>
      </c>
      <c r="P480" s="40">
        <v>210</v>
      </c>
      <c r="Q480" s="39" t="s">
        <v>552</v>
      </c>
      <c r="R480" s="33">
        <v>1.7200000000000001E-4</v>
      </c>
      <c r="S480" s="32" t="s">
        <v>552</v>
      </c>
    </row>
    <row r="481" spans="1:19" x14ac:dyDescent="0.25">
      <c r="A481" s="38" t="s">
        <v>1028</v>
      </c>
      <c r="B481" s="34" t="s">
        <v>1027</v>
      </c>
      <c r="C481" s="37">
        <v>227.09</v>
      </c>
      <c r="D481" s="36" t="s">
        <v>552</v>
      </c>
      <c r="E481" s="48">
        <v>3.5404999999999998E-6</v>
      </c>
      <c r="F481" s="48">
        <v>8.6599999999999995E-8</v>
      </c>
      <c r="G481" s="47" t="s">
        <v>552</v>
      </c>
      <c r="H481" s="33">
        <v>1.5931</v>
      </c>
      <c r="I481" s="35" t="s">
        <v>551</v>
      </c>
      <c r="J481" s="46">
        <v>2.9014999999999999E-2</v>
      </c>
      <c r="K481" s="45" t="s">
        <v>555</v>
      </c>
      <c r="L481" s="44">
        <v>7.7427999999999998E-6</v>
      </c>
      <c r="M481" s="43" t="s">
        <v>555</v>
      </c>
      <c r="N481" s="42">
        <v>115.8</v>
      </c>
      <c r="O481" s="41" t="s">
        <v>552</v>
      </c>
      <c r="P481" s="40">
        <v>1380</v>
      </c>
      <c r="Q481" s="39" t="s">
        <v>552</v>
      </c>
      <c r="R481" s="33">
        <v>9.9400000000000009E-4</v>
      </c>
      <c r="S481" s="32" t="s">
        <v>552</v>
      </c>
    </row>
    <row r="482" spans="1:19" ht="13.8" thickBot="1" x14ac:dyDescent="0.3">
      <c r="A482" s="31" t="s">
        <v>1026</v>
      </c>
      <c r="B482" s="27" t="s">
        <v>1025</v>
      </c>
      <c r="C482" s="30">
        <v>104.07</v>
      </c>
      <c r="D482" s="29" t="s">
        <v>552</v>
      </c>
      <c r="E482" s="58">
        <v>1.8359999999999999E-10</v>
      </c>
      <c r="F482" s="58">
        <v>4.4899999999999996E-12</v>
      </c>
      <c r="G482" s="57" t="s">
        <v>552</v>
      </c>
      <c r="H482" s="118" t="s">
        <v>1856</v>
      </c>
      <c r="I482" s="95" t="s">
        <v>1856</v>
      </c>
      <c r="J482" s="56">
        <v>8.5875599999999996E-2</v>
      </c>
      <c r="K482" s="55" t="s">
        <v>555</v>
      </c>
      <c r="L482" s="54">
        <v>1.0000000000000001E-5</v>
      </c>
      <c r="M482" s="53" t="s">
        <v>555</v>
      </c>
      <c r="N482" s="52">
        <v>20.65</v>
      </c>
      <c r="O482" s="51" t="s">
        <v>552</v>
      </c>
      <c r="P482" s="50">
        <v>4400</v>
      </c>
      <c r="Q482" s="49" t="s">
        <v>552</v>
      </c>
      <c r="R482" s="26">
        <v>1.05E-4</v>
      </c>
      <c r="S482" s="25" t="s">
        <v>552</v>
      </c>
    </row>
    <row r="483" spans="1:19" x14ac:dyDescent="0.25">
      <c r="A483" s="38" t="s">
        <v>1024</v>
      </c>
      <c r="B483" s="34" t="s">
        <v>1023</v>
      </c>
      <c r="C483" s="37">
        <v>61.04</v>
      </c>
      <c r="D483" s="36" t="s">
        <v>552</v>
      </c>
      <c r="E483" s="48">
        <v>1.1693000000000001E-3</v>
      </c>
      <c r="F483" s="48">
        <v>2.8600000000000001E-5</v>
      </c>
      <c r="G483" s="47" t="s">
        <v>552</v>
      </c>
      <c r="H483" s="33">
        <v>1.1371</v>
      </c>
      <c r="I483" s="35" t="s">
        <v>551</v>
      </c>
      <c r="J483" s="46">
        <v>0.11928510000000001</v>
      </c>
      <c r="K483" s="45" t="s">
        <v>555</v>
      </c>
      <c r="L483" s="44">
        <v>1.3900000000000001E-5</v>
      </c>
      <c r="M483" s="43" t="s">
        <v>555</v>
      </c>
      <c r="N483" s="42">
        <v>10.32</v>
      </c>
      <c r="O483" s="41" t="s">
        <v>552</v>
      </c>
      <c r="P483" s="40">
        <v>111000</v>
      </c>
      <c r="Q483" s="39" t="s">
        <v>552</v>
      </c>
      <c r="R483" s="33">
        <v>4.17E-4</v>
      </c>
      <c r="S483" s="32" t="s">
        <v>552</v>
      </c>
    </row>
    <row r="484" spans="1:19" x14ac:dyDescent="0.25">
      <c r="A484" s="38" t="s">
        <v>1022</v>
      </c>
      <c r="B484" s="34" t="s">
        <v>1021</v>
      </c>
      <c r="C484" s="37">
        <v>89.09</v>
      </c>
      <c r="D484" s="36" t="s">
        <v>552</v>
      </c>
      <c r="E484" s="48">
        <v>4.8650999999999998E-3</v>
      </c>
      <c r="F484" s="48">
        <v>1.1900000000000001E-4</v>
      </c>
      <c r="G484" s="47" t="s">
        <v>552</v>
      </c>
      <c r="H484" s="33">
        <v>0.98209999999999997</v>
      </c>
      <c r="I484" s="35" t="s">
        <v>551</v>
      </c>
      <c r="J484" s="46">
        <v>8.4697300000000003E-2</v>
      </c>
      <c r="K484" s="45" t="s">
        <v>555</v>
      </c>
      <c r="L484" s="44">
        <v>1.0200000000000001E-5</v>
      </c>
      <c r="M484" s="43" t="s">
        <v>555</v>
      </c>
      <c r="N484" s="42">
        <v>30.8</v>
      </c>
      <c r="O484" s="41" t="s">
        <v>552</v>
      </c>
      <c r="P484" s="40">
        <v>17000</v>
      </c>
      <c r="Q484" s="39" t="s">
        <v>552</v>
      </c>
      <c r="R484" s="33">
        <v>2.0600000000000002E-3</v>
      </c>
      <c r="S484" s="32" t="s">
        <v>552</v>
      </c>
    </row>
    <row r="485" spans="1:19" ht="13.8" thickBot="1" x14ac:dyDescent="0.3">
      <c r="A485" s="31" t="s">
        <v>1020</v>
      </c>
      <c r="B485" s="27" t="s">
        <v>1019</v>
      </c>
      <c r="C485" s="30">
        <v>117.11</v>
      </c>
      <c r="D485" s="29" t="s">
        <v>552</v>
      </c>
      <c r="E485" s="58">
        <v>5.3966000000000002E-9</v>
      </c>
      <c r="F485" s="58">
        <v>1.3200000000000001E-10</v>
      </c>
      <c r="G485" s="57" t="s">
        <v>552</v>
      </c>
      <c r="H485" s="118" t="s">
        <v>1856</v>
      </c>
      <c r="I485" s="95" t="s">
        <v>1856</v>
      </c>
      <c r="J485" s="56">
        <v>7.9376299999999997E-2</v>
      </c>
      <c r="K485" s="55" t="s">
        <v>555</v>
      </c>
      <c r="L485" s="54">
        <v>9.2745000000000007E-6</v>
      </c>
      <c r="M485" s="53" t="s">
        <v>555</v>
      </c>
      <c r="N485" s="52">
        <v>20.98</v>
      </c>
      <c r="O485" s="51" t="s">
        <v>552</v>
      </c>
      <c r="P485" s="50">
        <v>13000</v>
      </c>
      <c r="Q485" s="49" t="s">
        <v>552</v>
      </c>
      <c r="R485" s="26">
        <v>4.8999999999999998E-4</v>
      </c>
      <c r="S485" s="25" t="s">
        <v>552</v>
      </c>
    </row>
    <row r="486" spans="1:19" x14ac:dyDescent="0.25">
      <c r="A486" s="38" t="s">
        <v>1018</v>
      </c>
      <c r="B486" s="34" t="s">
        <v>1017</v>
      </c>
      <c r="C486" s="37">
        <v>103.08</v>
      </c>
      <c r="D486" s="36" t="s">
        <v>552</v>
      </c>
      <c r="E486" s="48">
        <v>4.0514999999999999E-9</v>
      </c>
      <c r="F486" s="48">
        <v>9.9099999999999999E-11</v>
      </c>
      <c r="G486" s="47" t="s">
        <v>552</v>
      </c>
      <c r="H486" s="117" t="s">
        <v>1856</v>
      </c>
      <c r="I486" s="94" t="s">
        <v>1856</v>
      </c>
      <c r="J486" s="46">
        <v>8.6424600000000004E-2</v>
      </c>
      <c r="K486" s="45" t="s">
        <v>555</v>
      </c>
      <c r="L486" s="44">
        <v>1.01E-5</v>
      </c>
      <c r="M486" s="43" t="s">
        <v>555</v>
      </c>
      <c r="N486" s="42">
        <v>11</v>
      </c>
      <c r="O486" s="41" t="s">
        <v>552</v>
      </c>
      <c r="P486" s="40">
        <v>14400</v>
      </c>
      <c r="Q486" s="39" t="s">
        <v>552</v>
      </c>
      <c r="R486" s="33">
        <v>3.9500000000000001E-4</v>
      </c>
      <c r="S486" s="32" t="s">
        <v>552</v>
      </c>
    </row>
    <row r="487" spans="1:19" x14ac:dyDescent="0.25">
      <c r="A487" s="38" t="s">
        <v>1016</v>
      </c>
      <c r="B487" s="34" t="s">
        <v>1015</v>
      </c>
      <c r="C487" s="37">
        <v>158.25</v>
      </c>
      <c r="D487" s="36" t="s">
        <v>552</v>
      </c>
      <c r="E487" s="48">
        <v>5.3970000000000005E-4</v>
      </c>
      <c r="F487" s="48">
        <v>1.3200000000000001E-5</v>
      </c>
      <c r="G487" s="47" t="s">
        <v>552</v>
      </c>
      <c r="H487" s="117" t="s">
        <v>1856</v>
      </c>
      <c r="I487" s="94" t="s">
        <v>1856</v>
      </c>
      <c r="J487" s="46">
        <v>6.4941799999999994E-2</v>
      </c>
      <c r="K487" s="45" t="s">
        <v>555</v>
      </c>
      <c r="L487" s="44">
        <v>7.5878999999999998E-6</v>
      </c>
      <c r="M487" s="43" t="s">
        <v>555</v>
      </c>
      <c r="N487" s="42">
        <v>914.6</v>
      </c>
      <c r="O487" s="41" t="s">
        <v>552</v>
      </c>
      <c r="P487" s="40">
        <v>1270</v>
      </c>
      <c r="Q487" s="39" t="s">
        <v>552</v>
      </c>
      <c r="R487" s="33">
        <v>1.1299999999999999E-2</v>
      </c>
      <c r="S487" s="32" t="s">
        <v>552</v>
      </c>
    </row>
    <row r="488" spans="1:19" ht="13.8" thickBot="1" x14ac:dyDescent="0.3">
      <c r="A488" s="31" t="s">
        <v>1014</v>
      </c>
      <c r="B488" s="27" t="s">
        <v>256</v>
      </c>
      <c r="C488" s="30">
        <v>130.19</v>
      </c>
      <c r="D488" s="29" t="s">
        <v>552</v>
      </c>
      <c r="E488" s="58">
        <v>2.2000000000000001E-4</v>
      </c>
      <c r="F488" s="58">
        <v>5.3800000000000002E-6</v>
      </c>
      <c r="G488" s="57" t="s">
        <v>552</v>
      </c>
      <c r="H488" s="26">
        <v>0.9163</v>
      </c>
      <c r="I488" s="28" t="s">
        <v>551</v>
      </c>
      <c r="J488" s="56">
        <v>5.6439900000000001E-2</v>
      </c>
      <c r="K488" s="55" t="s">
        <v>555</v>
      </c>
      <c r="L488" s="54">
        <v>7.7579999999999992E-6</v>
      </c>
      <c r="M488" s="53" t="s">
        <v>555</v>
      </c>
      <c r="N488" s="52">
        <v>275.39999999999998</v>
      </c>
      <c r="O488" s="51" t="s">
        <v>552</v>
      </c>
      <c r="P488" s="50">
        <v>13000</v>
      </c>
      <c r="Q488" s="49" t="s">
        <v>552</v>
      </c>
      <c r="R488" s="26">
        <v>2.33E-3</v>
      </c>
      <c r="S488" s="25" t="s">
        <v>552</v>
      </c>
    </row>
    <row r="489" spans="1:19" x14ac:dyDescent="0.25">
      <c r="A489" s="38" t="s">
        <v>1013</v>
      </c>
      <c r="B489" s="34" t="s">
        <v>1012</v>
      </c>
      <c r="C489" s="37">
        <v>134.13999999999999</v>
      </c>
      <c r="D489" s="36" t="s">
        <v>552</v>
      </c>
      <c r="E489" s="48">
        <v>9.3209999999999998E-15</v>
      </c>
      <c r="F489" s="48">
        <v>2.2800000000000001E-16</v>
      </c>
      <c r="G489" s="47" t="s">
        <v>552</v>
      </c>
      <c r="H489" s="117" t="s">
        <v>1856</v>
      </c>
      <c r="I489" s="94" t="s">
        <v>1856</v>
      </c>
      <c r="J489" s="46">
        <v>7.2507199999999994E-2</v>
      </c>
      <c r="K489" s="45" t="s">
        <v>555</v>
      </c>
      <c r="L489" s="44">
        <v>8.4718999999999993E-6</v>
      </c>
      <c r="M489" s="43" t="s">
        <v>555</v>
      </c>
      <c r="N489" s="42">
        <v>1</v>
      </c>
      <c r="O489" s="41" t="s">
        <v>552</v>
      </c>
      <c r="P489" s="40">
        <v>1000000</v>
      </c>
      <c r="Q489" s="39" t="s">
        <v>552</v>
      </c>
      <c r="R489" s="33">
        <v>2.4700000000000001E-5</v>
      </c>
      <c r="S489" s="32" t="s">
        <v>548</v>
      </c>
    </row>
    <row r="490" spans="1:19" x14ac:dyDescent="0.25">
      <c r="A490" s="38" t="s">
        <v>1011</v>
      </c>
      <c r="B490" s="34" t="s">
        <v>1010</v>
      </c>
      <c r="C490" s="37">
        <v>102.14</v>
      </c>
      <c r="D490" s="36" t="s">
        <v>552</v>
      </c>
      <c r="E490" s="48">
        <v>1.484E-4</v>
      </c>
      <c r="F490" s="48">
        <v>3.63E-6</v>
      </c>
      <c r="G490" s="47" t="s">
        <v>552</v>
      </c>
      <c r="H490" s="33">
        <v>0.94220000000000004</v>
      </c>
      <c r="I490" s="35" t="s">
        <v>551</v>
      </c>
      <c r="J490" s="46">
        <v>7.3841000000000004E-2</v>
      </c>
      <c r="K490" s="45" t="s">
        <v>555</v>
      </c>
      <c r="L490" s="44">
        <v>9.1252000000000003E-6</v>
      </c>
      <c r="M490" s="43" t="s">
        <v>555</v>
      </c>
      <c r="N490" s="42">
        <v>82.92</v>
      </c>
      <c r="O490" s="41" t="s">
        <v>552</v>
      </c>
      <c r="P490" s="40">
        <v>106000</v>
      </c>
      <c r="Q490" s="39" t="s">
        <v>552</v>
      </c>
      <c r="R490" s="33">
        <v>8.7200000000000005E-4</v>
      </c>
      <c r="S490" s="32" t="s">
        <v>552</v>
      </c>
    </row>
    <row r="491" spans="1:19" ht="13.8" thickBot="1" x14ac:dyDescent="0.3">
      <c r="A491" s="31" t="s">
        <v>1009</v>
      </c>
      <c r="B491" s="27" t="s">
        <v>258</v>
      </c>
      <c r="C491" s="30">
        <v>74.08</v>
      </c>
      <c r="D491" s="29" t="s">
        <v>552</v>
      </c>
      <c r="E491" s="58">
        <v>7.4400000000000006E-5</v>
      </c>
      <c r="F491" s="58">
        <v>1.8199999999999999E-6</v>
      </c>
      <c r="G491" s="57" t="s">
        <v>552</v>
      </c>
      <c r="H491" s="26">
        <v>1.0047999999999999</v>
      </c>
      <c r="I491" s="28" t="s">
        <v>551</v>
      </c>
      <c r="J491" s="56">
        <v>9.8770399999999994E-2</v>
      </c>
      <c r="K491" s="55" t="s">
        <v>555</v>
      </c>
      <c r="L491" s="54">
        <v>1.15E-5</v>
      </c>
      <c r="M491" s="53" t="s">
        <v>555</v>
      </c>
      <c r="N491" s="52">
        <v>22.79</v>
      </c>
      <c r="O491" s="51" t="s">
        <v>552</v>
      </c>
      <c r="P491" s="50">
        <v>1000000</v>
      </c>
      <c r="Q491" s="49" t="s">
        <v>552</v>
      </c>
      <c r="R491" s="26">
        <v>2.5099999999999998E-4</v>
      </c>
      <c r="S491" s="25" t="s">
        <v>552</v>
      </c>
    </row>
    <row r="492" spans="1:19" x14ac:dyDescent="0.25">
      <c r="A492" s="38" t="s">
        <v>1008</v>
      </c>
      <c r="B492" s="34" t="s">
        <v>254</v>
      </c>
      <c r="C492" s="37">
        <v>198.23</v>
      </c>
      <c r="D492" s="36" t="s">
        <v>552</v>
      </c>
      <c r="E492" s="48">
        <v>2.05E-4</v>
      </c>
      <c r="F492" s="48">
        <v>5.0142999999999996E-6</v>
      </c>
      <c r="G492" s="47" t="s">
        <v>643</v>
      </c>
      <c r="H492" s="117" t="s">
        <v>1856</v>
      </c>
      <c r="I492" s="94" t="s">
        <v>1856</v>
      </c>
      <c r="J492" s="46">
        <v>5.5886600000000002E-2</v>
      </c>
      <c r="K492" s="45" t="s">
        <v>555</v>
      </c>
      <c r="L492" s="44">
        <v>6.5298999999999999E-6</v>
      </c>
      <c r="M492" s="43" t="s">
        <v>555</v>
      </c>
      <c r="N492" s="42">
        <v>2632</v>
      </c>
      <c r="O492" s="41" t="s">
        <v>552</v>
      </c>
      <c r="P492" s="40">
        <v>35</v>
      </c>
      <c r="Q492" s="39" t="s">
        <v>552</v>
      </c>
      <c r="R492" s="33">
        <v>1.4500000000000001E-2</v>
      </c>
      <c r="S492" s="32" t="s">
        <v>552</v>
      </c>
    </row>
    <row r="493" spans="1:19" x14ac:dyDescent="0.25">
      <c r="A493" s="38" t="s">
        <v>1007</v>
      </c>
      <c r="B493" s="34" t="s">
        <v>1006</v>
      </c>
      <c r="C493" s="37">
        <v>88.11</v>
      </c>
      <c r="D493" s="36" t="s">
        <v>552</v>
      </c>
      <c r="E493" s="48">
        <v>5.8900000000000002E-5</v>
      </c>
      <c r="F493" s="48">
        <v>1.44E-6</v>
      </c>
      <c r="G493" s="47" t="s">
        <v>552</v>
      </c>
      <c r="H493" s="117" t="s">
        <v>1856</v>
      </c>
      <c r="I493" s="94" t="s">
        <v>1856</v>
      </c>
      <c r="J493" s="46">
        <v>9.5955600000000002E-2</v>
      </c>
      <c r="K493" s="45" t="s">
        <v>555</v>
      </c>
      <c r="L493" s="44">
        <v>1.1199999999999999E-5</v>
      </c>
      <c r="M493" s="43" t="s">
        <v>555</v>
      </c>
      <c r="N493" s="42">
        <v>43.47</v>
      </c>
      <c r="O493" s="41" t="s">
        <v>552</v>
      </c>
      <c r="P493" s="40">
        <v>300000</v>
      </c>
      <c r="Q493" s="39" t="s">
        <v>552</v>
      </c>
      <c r="R493" s="33">
        <v>5.3300000000000005E-4</v>
      </c>
      <c r="S493" s="32" t="s">
        <v>552</v>
      </c>
    </row>
    <row r="494" spans="1:19" ht="13.8" thickBot="1" x14ac:dyDescent="0.3">
      <c r="A494" s="31" t="s">
        <v>1005</v>
      </c>
      <c r="B494" s="27" t="s">
        <v>1004</v>
      </c>
      <c r="C494" s="30">
        <v>116.12</v>
      </c>
      <c r="D494" s="29" t="s">
        <v>552</v>
      </c>
      <c r="E494" s="58">
        <v>1.0016000000000001E-6</v>
      </c>
      <c r="F494" s="58">
        <v>2.4500000000000001E-8</v>
      </c>
      <c r="G494" s="57" t="s">
        <v>552</v>
      </c>
      <c r="H494" s="118" t="s">
        <v>1856</v>
      </c>
      <c r="I494" s="95" t="s">
        <v>1856</v>
      </c>
      <c r="J494" s="56">
        <v>7.9826800000000003E-2</v>
      </c>
      <c r="K494" s="55" t="s">
        <v>555</v>
      </c>
      <c r="L494" s="54">
        <v>9.3270999999999992E-6</v>
      </c>
      <c r="M494" s="53" t="s">
        <v>555</v>
      </c>
      <c r="N494" s="52">
        <v>22.51</v>
      </c>
      <c r="O494" s="51" t="s">
        <v>552</v>
      </c>
      <c r="P494" s="50">
        <v>1000000</v>
      </c>
      <c r="Q494" s="49" t="s">
        <v>552</v>
      </c>
      <c r="R494" s="26">
        <v>1.7799999999999999E-4</v>
      </c>
      <c r="S494" s="25" t="s">
        <v>552</v>
      </c>
    </row>
    <row r="495" spans="1:19" x14ac:dyDescent="0.25">
      <c r="A495" s="38" t="s">
        <v>1003</v>
      </c>
      <c r="B495" s="34" t="s">
        <v>1002</v>
      </c>
      <c r="C495" s="37">
        <v>114.15</v>
      </c>
      <c r="D495" s="36" t="s">
        <v>552</v>
      </c>
      <c r="E495" s="48">
        <v>3.4499999999999998E-5</v>
      </c>
      <c r="F495" s="48">
        <v>8.4399999999999999E-7</v>
      </c>
      <c r="G495" s="47" t="s">
        <v>552</v>
      </c>
      <c r="H495" s="33">
        <v>1.0630999999999999</v>
      </c>
      <c r="I495" s="35" t="s">
        <v>551</v>
      </c>
      <c r="J495" s="46">
        <v>6.9889999999999994E-2</v>
      </c>
      <c r="K495" s="45" t="s">
        <v>555</v>
      </c>
      <c r="L495" s="44">
        <v>9.1776E-6</v>
      </c>
      <c r="M495" s="43" t="s">
        <v>555</v>
      </c>
      <c r="N495" s="42">
        <v>167.5</v>
      </c>
      <c r="O495" s="41" t="s">
        <v>552</v>
      </c>
      <c r="P495" s="40">
        <v>76500</v>
      </c>
      <c r="Q495" s="39" t="s">
        <v>552</v>
      </c>
      <c r="R495" s="33">
        <v>6.2200000000000005E-4</v>
      </c>
      <c r="S495" s="32" t="s">
        <v>552</v>
      </c>
    </row>
    <row r="496" spans="1:19" x14ac:dyDescent="0.25">
      <c r="A496" s="38" t="s">
        <v>1001</v>
      </c>
      <c r="B496" s="34" t="s">
        <v>1000</v>
      </c>
      <c r="C496" s="37">
        <v>100.12</v>
      </c>
      <c r="D496" s="36" t="s">
        <v>552</v>
      </c>
      <c r="E496" s="48">
        <v>1.9991999999999998E-6</v>
      </c>
      <c r="F496" s="48">
        <v>4.8900000000000001E-8</v>
      </c>
      <c r="G496" s="47" t="s">
        <v>552</v>
      </c>
      <c r="H496" s="33">
        <v>1.085</v>
      </c>
      <c r="I496" s="35" t="s">
        <v>551</v>
      </c>
      <c r="J496" s="46">
        <v>7.9971200000000006E-2</v>
      </c>
      <c r="K496" s="45" t="s">
        <v>555</v>
      </c>
      <c r="L496" s="44">
        <v>1.01E-5</v>
      </c>
      <c r="M496" s="43" t="s">
        <v>555</v>
      </c>
      <c r="N496" s="42">
        <v>91.91</v>
      </c>
      <c r="O496" s="41" t="s">
        <v>552</v>
      </c>
      <c r="P496" s="40">
        <v>1000000</v>
      </c>
      <c r="Q496" s="39" t="s">
        <v>552</v>
      </c>
      <c r="R496" s="33">
        <v>3.21E-4</v>
      </c>
      <c r="S496" s="32" t="s">
        <v>552</v>
      </c>
    </row>
    <row r="497" spans="1:19" ht="13.8" thickBot="1" x14ac:dyDescent="0.3">
      <c r="A497" s="31" t="s">
        <v>999</v>
      </c>
      <c r="B497" s="27" t="s">
        <v>221</v>
      </c>
      <c r="C497" s="30">
        <v>137.13999999999999</v>
      </c>
      <c r="D497" s="29" t="s">
        <v>552</v>
      </c>
      <c r="E497" s="58">
        <v>3.8020000000000003E-4</v>
      </c>
      <c r="F497" s="58">
        <v>9.3000000000000007E-6</v>
      </c>
      <c r="G497" s="57" t="s">
        <v>552</v>
      </c>
      <c r="H497" s="26">
        <v>1.1580999999999999</v>
      </c>
      <c r="I497" s="28" t="s">
        <v>551</v>
      </c>
      <c r="J497" s="56">
        <v>5.8686000000000002E-2</v>
      </c>
      <c r="K497" s="55" t="s">
        <v>555</v>
      </c>
      <c r="L497" s="54">
        <v>8.6541000000000007E-6</v>
      </c>
      <c r="M497" s="53" t="s">
        <v>555</v>
      </c>
      <c r="N497" s="52">
        <v>363.2</v>
      </c>
      <c r="O497" s="51" t="s">
        <v>552</v>
      </c>
      <c r="P497" s="50">
        <v>500</v>
      </c>
      <c r="Q497" s="49" t="s">
        <v>552</v>
      </c>
      <c r="R497" s="26">
        <v>1.1299999999999999E-2</v>
      </c>
      <c r="S497" s="25" t="s">
        <v>552</v>
      </c>
    </row>
    <row r="498" spans="1:19" x14ac:dyDescent="0.25">
      <c r="A498" s="38" t="s">
        <v>998</v>
      </c>
      <c r="B498" s="34" t="s">
        <v>223</v>
      </c>
      <c r="C498" s="37">
        <v>137.13999999999999</v>
      </c>
      <c r="D498" s="36" t="s">
        <v>552</v>
      </c>
      <c r="E498" s="48">
        <v>5.1099999999999995E-4</v>
      </c>
      <c r="F498" s="48">
        <v>1.2500000000000001E-5</v>
      </c>
      <c r="G498" s="47" t="s">
        <v>552</v>
      </c>
      <c r="H498" s="33">
        <v>1.1611</v>
      </c>
      <c r="I498" s="35" t="s">
        <v>551</v>
      </c>
      <c r="J498" s="46">
        <v>5.87535E-2</v>
      </c>
      <c r="K498" s="45" t="s">
        <v>555</v>
      </c>
      <c r="L498" s="44">
        <v>8.6674999999999996E-6</v>
      </c>
      <c r="M498" s="43" t="s">
        <v>555</v>
      </c>
      <c r="N498" s="42">
        <v>370.6</v>
      </c>
      <c r="O498" s="41" t="s">
        <v>552</v>
      </c>
      <c r="P498" s="40">
        <v>650</v>
      </c>
      <c r="Q498" s="39" t="s">
        <v>552</v>
      </c>
      <c r="R498" s="33">
        <v>8.9899999999999997E-3</v>
      </c>
      <c r="S498" s="32" t="s">
        <v>552</v>
      </c>
    </row>
    <row r="499" spans="1:19" x14ac:dyDescent="0.25">
      <c r="A499" s="38" t="s">
        <v>997</v>
      </c>
      <c r="B499" s="34" t="s">
        <v>217</v>
      </c>
      <c r="C499" s="37">
        <v>137.13999999999999</v>
      </c>
      <c r="D499" s="36" t="s">
        <v>552</v>
      </c>
      <c r="E499" s="48">
        <v>2.3020000000000001E-4</v>
      </c>
      <c r="F499" s="48">
        <v>5.6300000000000003E-6</v>
      </c>
      <c r="G499" s="47" t="s">
        <v>552</v>
      </c>
      <c r="H499" s="33">
        <v>1.1037999999999999</v>
      </c>
      <c r="I499" s="35" t="s">
        <v>551</v>
      </c>
      <c r="J499" s="46">
        <v>5.74432E-2</v>
      </c>
      <c r="K499" s="45" t="s">
        <v>555</v>
      </c>
      <c r="L499" s="44">
        <v>8.4083000000000005E-6</v>
      </c>
      <c r="M499" s="43" t="s">
        <v>555</v>
      </c>
      <c r="N499" s="42">
        <v>363.2</v>
      </c>
      <c r="O499" s="41" t="s">
        <v>552</v>
      </c>
      <c r="P499" s="40">
        <v>442</v>
      </c>
      <c r="Q499" s="39" t="s">
        <v>552</v>
      </c>
      <c r="R499" s="33">
        <v>0.01</v>
      </c>
      <c r="S499" s="32" t="s">
        <v>552</v>
      </c>
    </row>
    <row r="500" spans="1:19" ht="13.8" thickBot="1" x14ac:dyDescent="0.3">
      <c r="A500" s="31" t="s">
        <v>996</v>
      </c>
      <c r="B500" s="27" t="s">
        <v>995</v>
      </c>
      <c r="C500" s="30">
        <v>128.26</v>
      </c>
      <c r="D500" s="29" t="s">
        <v>552</v>
      </c>
      <c r="E500" s="58">
        <v>139.00245000000001</v>
      </c>
      <c r="F500" s="58">
        <v>3.4</v>
      </c>
      <c r="G500" s="57" t="s">
        <v>552</v>
      </c>
      <c r="H500" s="26">
        <v>0.71919999999999995</v>
      </c>
      <c r="I500" s="28" t="s">
        <v>551</v>
      </c>
      <c r="J500" s="56">
        <v>5.1431999999999999E-2</v>
      </c>
      <c r="K500" s="55" t="s">
        <v>555</v>
      </c>
      <c r="L500" s="54">
        <v>6.7689999999999999E-6</v>
      </c>
      <c r="M500" s="53" t="s">
        <v>555</v>
      </c>
      <c r="N500" s="52">
        <v>796</v>
      </c>
      <c r="O500" s="51" t="s">
        <v>552</v>
      </c>
      <c r="P500" s="50">
        <v>0.22</v>
      </c>
      <c r="Q500" s="49" t="s">
        <v>552</v>
      </c>
      <c r="R500" s="26">
        <v>1.7</v>
      </c>
      <c r="S500" s="25" t="s">
        <v>552</v>
      </c>
    </row>
    <row r="501" spans="1:19" x14ac:dyDescent="0.25">
      <c r="A501" s="38" t="s">
        <v>994</v>
      </c>
      <c r="B501" s="34" t="s">
        <v>993</v>
      </c>
      <c r="C501" s="37">
        <v>303.67</v>
      </c>
      <c r="D501" s="36" t="s">
        <v>552</v>
      </c>
      <c r="E501" s="48">
        <v>1.4022999999999999E-8</v>
      </c>
      <c r="F501" s="48">
        <v>3.43E-10</v>
      </c>
      <c r="G501" s="47" t="s">
        <v>552</v>
      </c>
      <c r="H501" s="117" t="s">
        <v>1856</v>
      </c>
      <c r="I501" s="94" t="s">
        <v>1856</v>
      </c>
      <c r="J501" s="46">
        <v>4.2055099999999998E-2</v>
      </c>
      <c r="K501" s="45" t="s">
        <v>555</v>
      </c>
      <c r="L501" s="44">
        <v>4.9138000000000003E-6</v>
      </c>
      <c r="M501" s="43" t="s">
        <v>555</v>
      </c>
      <c r="N501" s="42">
        <v>3118</v>
      </c>
      <c r="O501" s="41" t="s">
        <v>552</v>
      </c>
      <c r="P501" s="40">
        <v>33.700000000000003</v>
      </c>
      <c r="Q501" s="39" t="s">
        <v>552</v>
      </c>
      <c r="R501" s="33">
        <v>1.0499999999999999E-3</v>
      </c>
      <c r="S501" s="32" t="s">
        <v>552</v>
      </c>
    </row>
    <row r="502" spans="1:19" x14ac:dyDescent="0.25">
      <c r="A502" s="38" t="s">
        <v>992</v>
      </c>
      <c r="B502" s="34" t="s">
        <v>991</v>
      </c>
      <c r="C502" s="37">
        <v>315.39999999999998</v>
      </c>
      <c r="D502" s="36" t="s">
        <v>552</v>
      </c>
      <c r="E502" s="48">
        <v>2.0699999999999998E-5</v>
      </c>
      <c r="F502" s="48">
        <v>5.06E-7</v>
      </c>
      <c r="G502" s="47" t="s">
        <v>552</v>
      </c>
      <c r="H502" s="117" t="s">
        <v>1856</v>
      </c>
      <c r="I502" s="94" t="s">
        <v>1856</v>
      </c>
      <c r="J502" s="46">
        <v>4.1005800000000002E-2</v>
      </c>
      <c r="K502" s="45" t="s">
        <v>555</v>
      </c>
      <c r="L502" s="44">
        <v>4.7912E-6</v>
      </c>
      <c r="M502" s="43" t="s">
        <v>555</v>
      </c>
      <c r="N502" s="42">
        <v>81060</v>
      </c>
      <c r="O502" s="41" t="s">
        <v>552</v>
      </c>
      <c r="P502" s="40">
        <v>54</v>
      </c>
      <c r="Q502" s="39" t="s">
        <v>552</v>
      </c>
      <c r="R502" s="33">
        <v>7.6600000000000001E-3</v>
      </c>
      <c r="S502" s="32" t="s">
        <v>552</v>
      </c>
    </row>
    <row r="503" spans="1:19" ht="13.8" thickBot="1" x14ac:dyDescent="0.3">
      <c r="A503" s="31" t="s">
        <v>990</v>
      </c>
      <c r="B503" s="27" t="s">
        <v>989</v>
      </c>
      <c r="C503" s="30">
        <v>801.38</v>
      </c>
      <c r="D503" s="29" t="s">
        <v>552</v>
      </c>
      <c r="E503" s="58">
        <v>1.0499999999999999E-5</v>
      </c>
      <c r="F503" s="58">
        <v>2.5600000000000002E-7</v>
      </c>
      <c r="G503" s="57" t="s">
        <v>552</v>
      </c>
      <c r="H503" s="118" t="s">
        <v>1856</v>
      </c>
      <c r="I503" s="95" t="s">
        <v>1856</v>
      </c>
      <c r="J503" s="56">
        <v>2.2022199999999999E-2</v>
      </c>
      <c r="K503" s="55" t="s">
        <v>555</v>
      </c>
      <c r="L503" s="54">
        <v>2.5731E-6</v>
      </c>
      <c r="M503" s="53" t="s">
        <v>555</v>
      </c>
      <c r="N503" s="52">
        <v>98980</v>
      </c>
      <c r="O503" s="51" t="s">
        <v>552</v>
      </c>
      <c r="P503" s="50">
        <v>7.4300000000000004E-5</v>
      </c>
      <c r="Q503" s="49" t="s">
        <v>552</v>
      </c>
      <c r="R503" s="26">
        <v>3.0599999999999999E-2</v>
      </c>
      <c r="S503" s="25" t="s">
        <v>552</v>
      </c>
    </row>
    <row r="504" spans="1:19" x14ac:dyDescent="0.25">
      <c r="A504" s="38" t="s">
        <v>988</v>
      </c>
      <c r="B504" s="34" t="s">
        <v>215</v>
      </c>
      <c r="C504" s="37">
        <v>296.16000000000003</v>
      </c>
      <c r="D504" s="36" t="s">
        <v>552</v>
      </c>
      <c r="E504" s="48">
        <v>3.5445999999999999E-8</v>
      </c>
      <c r="F504" s="48">
        <v>8.67E-10</v>
      </c>
      <c r="G504" s="47" t="s">
        <v>552</v>
      </c>
      <c r="H504" s="117" t="s">
        <v>1856</v>
      </c>
      <c r="I504" s="94" t="s">
        <v>1856</v>
      </c>
      <c r="J504" s="46">
        <v>4.2763099999999998E-2</v>
      </c>
      <c r="K504" s="45" t="s">
        <v>555</v>
      </c>
      <c r="L504" s="44">
        <v>4.9965000000000004E-6</v>
      </c>
      <c r="M504" s="43" t="s">
        <v>555</v>
      </c>
      <c r="N504" s="42">
        <v>531.6</v>
      </c>
      <c r="O504" s="41" t="s">
        <v>552</v>
      </c>
      <c r="P504" s="40">
        <v>5</v>
      </c>
      <c r="Q504" s="39" t="s">
        <v>552</v>
      </c>
      <c r="R504" s="33">
        <v>4.3600000000000003E-5</v>
      </c>
      <c r="S504" s="32" t="s">
        <v>552</v>
      </c>
    </row>
    <row r="505" spans="1:19" x14ac:dyDescent="0.25">
      <c r="A505" s="38" t="s">
        <v>987</v>
      </c>
      <c r="B505" s="34" t="s">
        <v>986</v>
      </c>
      <c r="C505" s="37">
        <v>286.25</v>
      </c>
      <c r="D505" s="36" t="s">
        <v>552</v>
      </c>
      <c r="E505" s="48">
        <v>2.5800000000000001E-15</v>
      </c>
      <c r="F505" s="48">
        <v>6.3100000000000005E-17</v>
      </c>
      <c r="G505" s="47" t="s">
        <v>552</v>
      </c>
      <c r="H505" s="33">
        <v>1.0900000000000001</v>
      </c>
      <c r="I505" s="35" t="s">
        <v>551</v>
      </c>
      <c r="J505" s="46">
        <v>2.1539900000000001E-2</v>
      </c>
      <c r="K505" s="45" t="s">
        <v>555</v>
      </c>
      <c r="L505" s="44">
        <v>5.3664E-6</v>
      </c>
      <c r="M505" s="43" t="s">
        <v>555</v>
      </c>
      <c r="N505" s="42">
        <v>20.12</v>
      </c>
      <c r="O505" s="41" t="s">
        <v>552</v>
      </c>
      <c r="P505" s="40">
        <v>1000000</v>
      </c>
      <c r="Q505" s="39" t="s">
        <v>552</v>
      </c>
      <c r="R505" s="33">
        <v>8.3000000000000002E-6</v>
      </c>
      <c r="S505" s="32" t="s">
        <v>552</v>
      </c>
    </row>
    <row r="506" spans="1:19" ht="13.8" thickBot="1" x14ac:dyDescent="0.3">
      <c r="A506" s="31" t="s">
        <v>985</v>
      </c>
      <c r="B506" s="27" t="s">
        <v>280</v>
      </c>
      <c r="C506" s="30">
        <v>390.57</v>
      </c>
      <c r="D506" s="29" t="s">
        <v>552</v>
      </c>
      <c r="E506" s="58">
        <v>1.0509999999999999E-4</v>
      </c>
      <c r="F506" s="58">
        <v>2.57E-6</v>
      </c>
      <c r="G506" s="57" t="s">
        <v>552</v>
      </c>
      <c r="H506" s="118" t="s">
        <v>1856</v>
      </c>
      <c r="I506" s="95" t="s">
        <v>1856</v>
      </c>
      <c r="J506" s="56">
        <v>3.5559399999999998E-2</v>
      </c>
      <c r="K506" s="55" t="s">
        <v>555</v>
      </c>
      <c r="L506" s="54">
        <v>4.1547999999999996E-6</v>
      </c>
      <c r="M506" s="53" t="s">
        <v>555</v>
      </c>
      <c r="N506" s="52">
        <v>140800</v>
      </c>
      <c r="O506" s="51" t="s">
        <v>552</v>
      </c>
      <c r="P506" s="50">
        <v>2.1999999999999999E-2</v>
      </c>
      <c r="Q506" s="49" t="s">
        <v>552</v>
      </c>
      <c r="R506" s="26">
        <v>2.4300000000000002</v>
      </c>
      <c r="S506" s="25" t="s">
        <v>552</v>
      </c>
    </row>
    <row r="507" spans="1:19" x14ac:dyDescent="0.25">
      <c r="A507" s="38" t="s">
        <v>984</v>
      </c>
      <c r="B507" s="34" t="s">
        <v>983</v>
      </c>
      <c r="C507" s="37">
        <v>346.36</v>
      </c>
      <c r="D507" s="36" t="s">
        <v>552</v>
      </c>
      <c r="E507" s="48">
        <v>7.8087000000000003E-8</v>
      </c>
      <c r="F507" s="48">
        <v>1.9099999999999998E-9</v>
      </c>
      <c r="G507" s="47" t="s">
        <v>552</v>
      </c>
      <c r="H507" s="117" t="s">
        <v>1856</v>
      </c>
      <c r="I507" s="94" t="s">
        <v>1856</v>
      </c>
      <c r="J507" s="46">
        <v>3.8524299999999997E-2</v>
      </c>
      <c r="K507" s="45" t="s">
        <v>555</v>
      </c>
      <c r="L507" s="44">
        <v>4.5013000000000004E-6</v>
      </c>
      <c r="M507" s="43" t="s">
        <v>555</v>
      </c>
      <c r="N507" s="42">
        <v>825.4</v>
      </c>
      <c r="O507" s="41" t="s">
        <v>552</v>
      </c>
      <c r="P507" s="40">
        <v>2.5</v>
      </c>
      <c r="Q507" s="39" t="s">
        <v>552</v>
      </c>
      <c r="R507" s="33">
        <v>5.3699999999999998E-3</v>
      </c>
      <c r="S507" s="32" t="s">
        <v>552</v>
      </c>
    </row>
    <row r="508" spans="1:19" x14ac:dyDescent="0.25">
      <c r="A508" s="38" t="s">
        <v>982</v>
      </c>
      <c r="B508" s="34" t="s">
        <v>981</v>
      </c>
      <c r="C508" s="37">
        <v>345.23</v>
      </c>
      <c r="D508" s="36" t="s">
        <v>552</v>
      </c>
      <c r="E508" s="48">
        <v>2.9722000000000001E-6</v>
      </c>
      <c r="F508" s="48">
        <v>7.2699999999999996E-8</v>
      </c>
      <c r="G508" s="47" t="s">
        <v>552</v>
      </c>
      <c r="H508" s="117" t="s">
        <v>1856</v>
      </c>
      <c r="I508" s="94" t="s">
        <v>1856</v>
      </c>
      <c r="J508" s="46">
        <v>3.8608400000000001E-2</v>
      </c>
      <c r="K508" s="45" t="s">
        <v>555</v>
      </c>
      <c r="L508" s="44">
        <v>4.5110999999999999E-6</v>
      </c>
      <c r="M508" s="43" t="s">
        <v>555</v>
      </c>
      <c r="N508" s="42">
        <v>4996</v>
      </c>
      <c r="O508" s="41" t="s">
        <v>552</v>
      </c>
      <c r="P508" s="40">
        <v>0.7</v>
      </c>
      <c r="Q508" s="39" t="s">
        <v>552</v>
      </c>
      <c r="R508" s="33">
        <v>2.8000000000000001E-2</v>
      </c>
      <c r="S508" s="32" t="s">
        <v>552</v>
      </c>
    </row>
    <row r="509" spans="1:19" ht="13.8" thickBot="1" x14ac:dyDescent="0.3">
      <c r="A509" s="31" t="s">
        <v>980</v>
      </c>
      <c r="B509" s="27" t="s">
        <v>89</v>
      </c>
      <c r="C509" s="30">
        <v>219.26</v>
      </c>
      <c r="D509" s="29" t="s">
        <v>552</v>
      </c>
      <c r="E509" s="58">
        <v>9.6892999999999996E-9</v>
      </c>
      <c r="F509" s="58">
        <v>2.3700000000000001E-10</v>
      </c>
      <c r="G509" s="57" t="s">
        <v>552</v>
      </c>
      <c r="H509" s="26">
        <v>0.97</v>
      </c>
      <c r="I509" s="28" t="s">
        <v>551</v>
      </c>
      <c r="J509" s="56">
        <v>2.34696E-2</v>
      </c>
      <c r="K509" s="55" t="s">
        <v>555</v>
      </c>
      <c r="L509" s="54">
        <v>5.8715999999999998E-6</v>
      </c>
      <c r="M509" s="53" t="s">
        <v>555</v>
      </c>
      <c r="N509" s="52">
        <v>10</v>
      </c>
      <c r="O509" s="51" t="s">
        <v>552</v>
      </c>
      <c r="P509" s="50">
        <v>280000</v>
      </c>
      <c r="Q509" s="49" t="s">
        <v>552</v>
      </c>
      <c r="R509" s="26">
        <v>4.49E-5</v>
      </c>
      <c r="S509" s="25" t="s">
        <v>552</v>
      </c>
    </row>
    <row r="510" spans="1:19" x14ac:dyDescent="0.25">
      <c r="A510" s="38" t="s">
        <v>979</v>
      </c>
      <c r="B510" s="34" t="s">
        <v>978</v>
      </c>
      <c r="C510" s="37">
        <v>293.8</v>
      </c>
      <c r="D510" s="36" t="s">
        <v>552</v>
      </c>
      <c r="E510" s="48">
        <v>3.3850999999999998E-9</v>
      </c>
      <c r="F510" s="48">
        <v>8.2800000000000001E-11</v>
      </c>
      <c r="G510" s="47" t="s">
        <v>552</v>
      </c>
      <c r="H510" s="33">
        <v>1.22</v>
      </c>
      <c r="I510" s="35" t="s">
        <v>551</v>
      </c>
      <c r="J510" s="46">
        <v>2.24275E-2</v>
      </c>
      <c r="K510" s="45" t="s">
        <v>555</v>
      </c>
      <c r="L510" s="44">
        <v>5.6527000000000001E-6</v>
      </c>
      <c r="M510" s="43" t="s">
        <v>555</v>
      </c>
      <c r="N510" s="42">
        <v>922.9</v>
      </c>
      <c r="O510" s="41" t="s">
        <v>552</v>
      </c>
      <c r="P510" s="40">
        <v>26</v>
      </c>
      <c r="Q510" s="39" t="s">
        <v>552</v>
      </c>
      <c r="R510" s="33">
        <v>4.7099999999999998E-3</v>
      </c>
      <c r="S510" s="32" t="s">
        <v>552</v>
      </c>
    </row>
    <row r="511" spans="1:19" x14ac:dyDescent="0.25">
      <c r="A511" s="38" t="s">
        <v>977</v>
      </c>
      <c r="B511" s="34" t="s">
        <v>976</v>
      </c>
      <c r="C511" s="37">
        <v>257.16000000000003</v>
      </c>
      <c r="D511" s="36" t="s">
        <v>552</v>
      </c>
      <c r="E511" s="48">
        <v>1.316E-11</v>
      </c>
      <c r="F511" s="48">
        <v>3.2199999999999999E-13</v>
      </c>
      <c r="G511" s="47" t="s">
        <v>552</v>
      </c>
      <c r="H511" s="117" t="s">
        <v>1856</v>
      </c>
      <c r="I511" s="94" t="s">
        <v>1856</v>
      </c>
      <c r="J511" s="46">
        <v>4.6984100000000001E-2</v>
      </c>
      <c r="K511" s="45" t="s">
        <v>555</v>
      </c>
      <c r="L511" s="44">
        <v>5.4897000000000001E-6</v>
      </c>
      <c r="M511" s="43" t="s">
        <v>555</v>
      </c>
      <c r="N511" s="42">
        <v>6780</v>
      </c>
      <c r="O511" s="41" t="s">
        <v>552</v>
      </c>
      <c r="P511" s="40">
        <v>700000</v>
      </c>
      <c r="Q511" s="39" t="s">
        <v>552</v>
      </c>
      <c r="R511" s="33">
        <v>5.7700000000000001E-8</v>
      </c>
      <c r="S511" s="32" t="s">
        <v>552</v>
      </c>
    </row>
    <row r="512" spans="1:19" ht="13.8" thickBot="1" x14ac:dyDescent="0.3">
      <c r="A512" s="31" t="s">
        <v>144</v>
      </c>
      <c r="B512" s="27" t="s">
        <v>143</v>
      </c>
      <c r="C512" s="30">
        <v>291.26</v>
      </c>
      <c r="D512" s="29" t="s">
        <v>552</v>
      </c>
      <c r="E512" s="58">
        <v>1.22E-5</v>
      </c>
      <c r="F512" s="58">
        <v>2.9799999999999999E-7</v>
      </c>
      <c r="G512" s="57" t="s">
        <v>552</v>
      </c>
      <c r="H512" s="26">
        <v>1.2681</v>
      </c>
      <c r="I512" s="28" t="s">
        <v>551</v>
      </c>
      <c r="J512" s="56">
        <v>2.2948900000000001E-2</v>
      </c>
      <c r="K512" s="55" t="s">
        <v>555</v>
      </c>
      <c r="L512" s="54">
        <v>5.8155999999999999E-6</v>
      </c>
      <c r="M512" s="53" t="s">
        <v>555</v>
      </c>
      <c r="N512" s="52">
        <v>2422</v>
      </c>
      <c r="O512" s="51" t="s">
        <v>552</v>
      </c>
      <c r="P512" s="50">
        <v>11</v>
      </c>
      <c r="Q512" s="49" t="s">
        <v>552</v>
      </c>
      <c r="R512" s="26">
        <v>1.2800000000000001E-2</v>
      </c>
      <c r="S512" s="25" t="s">
        <v>552</v>
      </c>
    </row>
    <row r="513" spans="1:19" x14ac:dyDescent="0.25">
      <c r="A513" s="38" t="s">
        <v>975</v>
      </c>
      <c r="B513" s="34" t="s">
        <v>974</v>
      </c>
      <c r="C513" s="37">
        <v>203.35</v>
      </c>
      <c r="D513" s="36" t="s">
        <v>552</v>
      </c>
      <c r="E513" s="48">
        <v>9.6892999999999996E-3</v>
      </c>
      <c r="F513" s="48">
        <v>2.3699999999999999E-4</v>
      </c>
      <c r="G513" s="47" t="s">
        <v>552</v>
      </c>
      <c r="H513" s="33">
        <v>0.94579999999999997</v>
      </c>
      <c r="I513" s="35" t="s">
        <v>551</v>
      </c>
      <c r="J513" s="46">
        <v>2.4144200000000001E-2</v>
      </c>
      <c r="K513" s="45" t="s">
        <v>555</v>
      </c>
      <c r="L513" s="44">
        <v>6.0507000000000004E-6</v>
      </c>
      <c r="M513" s="43" t="s">
        <v>555</v>
      </c>
      <c r="N513" s="42">
        <v>299.10000000000002</v>
      </c>
      <c r="O513" s="41" t="s">
        <v>552</v>
      </c>
      <c r="P513" s="40">
        <v>100</v>
      </c>
      <c r="Q513" s="39" t="s">
        <v>552</v>
      </c>
      <c r="R513" s="33">
        <v>3.9699999999999999E-2</v>
      </c>
      <c r="S513" s="32" t="s">
        <v>552</v>
      </c>
    </row>
    <row r="514" spans="1:19" x14ac:dyDescent="0.25">
      <c r="A514" s="38" t="s">
        <v>973</v>
      </c>
      <c r="B514" s="34" t="s">
        <v>972</v>
      </c>
      <c r="C514" s="37">
        <v>281.31</v>
      </c>
      <c r="D514" s="36" t="s">
        <v>552</v>
      </c>
      <c r="E514" s="48">
        <v>3.4999999999999997E-5</v>
      </c>
      <c r="F514" s="48">
        <v>8.5600000000000004E-7</v>
      </c>
      <c r="G514" s="47" t="s">
        <v>552</v>
      </c>
      <c r="H514" s="33">
        <v>1.19</v>
      </c>
      <c r="I514" s="35" t="s">
        <v>551</v>
      </c>
      <c r="J514" s="46">
        <v>2.26727E-2</v>
      </c>
      <c r="K514" s="45" t="s">
        <v>555</v>
      </c>
      <c r="L514" s="44">
        <v>5.716E-6</v>
      </c>
      <c r="M514" s="43" t="s">
        <v>555</v>
      </c>
      <c r="N514" s="42">
        <v>5615</v>
      </c>
      <c r="O514" s="41" t="s">
        <v>552</v>
      </c>
      <c r="P514" s="40">
        <v>0.3</v>
      </c>
      <c r="Q514" s="39" t="s">
        <v>552</v>
      </c>
      <c r="R514" s="33">
        <v>0.115</v>
      </c>
      <c r="S514" s="32" t="s">
        <v>552</v>
      </c>
    </row>
    <row r="515" spans="1:19" ht="13.8" thickBot="1" x14ac:dyDescent="0.3">
      <c r="A515" s="31" t="s">
        <v>971</v>
      </c>
      <c r="B515" s="27" t="s">
        <v>970</v>
      </c>
      <c r="C515" s="30">
        <v>564.69000000000005</v>
      </c>
      <c r="D515" s="29" t="s">
        <v>552</v>
      </c>
      <c r="E515" s="58">
        <v>1.4469999999999999E-4</v>
      </c>
      <c r="F515" s="58">
        <v>3.54E-6</v>
      </c>
      <c r="G515" s="57" t="s">
        <v>552</v>
      </c>
      <c r="H515" s="118" t="s">
        <v>1856</v>
      </c>
      <c r="I515" s="95" t="s">
        <v>1856</v>
      </c>
      <c r="J515" s="56">
        <v>2.78108E-2</v>
      </c>
      <c r="K515" s="55" t="s">
        <v>555</v>
      </c>
      <c r="L515" s="54">
        <v>3.2495E-6</v>
      </c>
      <c r="M515" s="53" t="s">
        <v>555</v>
      </c>
      <c r="N515" s="52">
        <v>21660</v>
      </c>
      <c r="O515" s="51" t="s">
        <v>552</v>
      </c>
      <c r="P515" s="50">
        <v>8.9999999999999996E-7</v>
      </c>
      <c r="Q515" s="49" t="s">
        <v>552</v>
      </c>
      <c r="R515" s="26">
        <v>3.73E-2</v>
      </c>
      <c r="S515" s="25" t="s">
        <v>552</v>
      </c>
    </row>
    <row r="516" spans="1:19" x14ac:dyDescent="0.25">
      <c r="A516" s="38" t="s">
        <v>969</v>
      </c>
      <c r="B516" s="34" t="s">
        <v>968</v>
      </c>
      <c r="C516" s="37">
        <v>564.69000000000005</v>
      </c>
      <c r="D516" s="36" t="s">
        <v>552</v>
      </c>
      <c r="E516" s="48">
        <v>1.4469999999999999E-4</v>
      </c>
      <c r="F516" s="48">
        <v>3.54E-6</v>
      </c>
      <c r="G516" s="47" t="s">
        <v>552</v>
      </c>
      <c r="H516" s="33">
        <v>2.2799999999999998</v>
      </c>
      <c r="I516" s="35" t="s">
        <v>1858</v>
      </c>
      <c r="J516" s="46">
        <v>2.164E-2</v>
      </c>
      <c r="K516" s="45" t="s">
        <v>555</v>
      </c>
      <c r="L516" s="44">
        <v>5.5584E-6</v>
      </c>
      <c r="M516" s="43" t="s">
        <v>555</v>
      </c>
      <c r="N516" s="42">
        <v>21660</v>
      </c>
      <c r="O516" s="41" t="s">
        <v>552</v>
      </c>
      <c r="P516" s="40">
        <v>8.9999999999999996E-7</v>
      </c>
      <c r="Q516" s="39" t="s">
        <v>552</v>
      </c>
      <c r="R516" s="33">
        <v>3.73E-2</v>
      </c>
      <c r="S516" s="32" t="s">
        <v>552</v>
      </c>
    </row>
    <row r="517" spans="1:19" x14ac:dyDescent="0.25">
      <c r="A517" s="38" t="s">
        <v>253</v>
      </c>
      <c r="B517" s="34" t="s">
        <v>252</v>
      </c>
      <c r="C517" s="37">
        <v>250.34</v>
      </c>
      <c r="D517" s="36" t="s">
        <v>552</v>
      </c>
      <c r="E517" s="48">
        <v>2.87408E-2</v>
      </c>
      <c r="F517" s="48">
        <v>7.0299999999999996E-4</v>
      </c>
      <c r="G517" s="47" t="s">
        <v>552</v>
      </c>
      <c r="H517" s="33">
        <v>1.8342000000000001</v>
      </c>
      <c r="I517" s="35" t="s">
        <v>551</v>
      </c>
      <c r="J517" s="46">
        <v>2.94332E-2</v>
      </c>
      <c r="K517" s="45" t="s">
        <v>555</v>
      </c>
      <c r="L517" s="44">
        <v>7.9472999999999993E-6</v>
      </c>
      <c r="M517" s="43" t="s">
        <v>555</v>
      </c>
      <c r="N517" s="42">
        <v>3708</v>
      </c>
      <c r="O517" s="41" t="s">
        <v>552</v>
      </c>
      <c r="P517" s="40">
        <v>0.83099999999999996</v>
      </c>
      <c r="Q517" s="39" t="s">
        <v>552</v>
      </c>
      <c r="R517" s="33">
        <v>0.16800000000000001</v>
      </c>
      <c r="S517" s="32" t="s">
        <v>552</v>
      </c>
    </row>
    <row r="518" spans="1:19" ht="13.8" thickBot="1" x14ac:dyDescent="0.3">
      <c r="A518" s="31" t="s">
        <v>967</v>
      </c>
      <c r="B518" s="27" t="s">
        <v>966</v>
      </c>
      <c r="C518" s="30">
        <v>202.3</v>
      </c>
      <c r="D518" s="29" t="s">
        <v>552</v>
      </c>
      <c r="E518" s="58">
        <v>7.93132E-2</v>
      </c>
      <c r="F518" s="58">
        <v>1.9400000000000001E-3</v>
      </c>
      <c r="G518" s="57" t="s">
        <v>552</v>
      </c>
      <c r="H518" s="26">
        <v>1.6796</v>
      </c>
      <c r="I518" s="28" t="s">
        <v>551</v>
      </c>
      <c r="J518" s="56">
        <v>3.1516700000000002E-2</v>
      </c>
      <c r="K518" s="55" t="s">
        <v>555</v>
      </c>
      <c r="L518" s="54">
        <v>8.5663999999999998E-6</v>
      </c>
      <c r="M518" s="53" t="s">
        <v>555</v>
      </c>
      <c r="N518" s="52">
        <v>136.19999999999999</v>
      </c>
      <c r="O518" s="51" t="s">
        <v>552</v>
      </c>
      <c r="P518" s="50">
        <v>480</v>
      </c>
      <c r="Q518" s="49" t="s">
        <v>552</v>
      </c>
      <c r="R518" s="26">
        <v>1.5800000000000002E-2</v>
      </c>
      <c r="S518" s="25" t="s">
        <v>552</v>
      </c>
    </row>
    <row r="519" spans="1:19" x14ac:dyDescent="0.25">
      <c r="A519" s="38" t="s">
        <v>965</v>
      </c>
      <c r="B519" s="34" t="s">
        <v>964</v>
      </c>
      <c r="C519" s="37">
        <v>295.33999999999997</v>
      </c>
      <c r="D519" s="36" t="s">
        <v>552</v>
      </c>
      <c r="E519" s="48">
        <v>1.807E-3</v>
      </c>
      <c r="F519" s="48">
        <v>4.4199999999999997E-5</v>
      </c>
      <c r="G519" s="47" t="s">
        <v>552</v>
      </c>
      <c r="H519" s="33">
        <v>1.718</v>
      </c>
      <c r="I519" s="35" t="s">
        <v>551</v>
      </c>
      <c r="J519" s="46">
        <v>2.6274200000000001E-2</v>
      </c>
      <c r="K519" s="45" t="s">
        <v>555</v>
      </c>
      <c r="L519" s="44">
        <v>6.9198000000000002E-6</v>
      </c>
      <c r="M519" s="43" t="s">
        <v>555</v>
      </c>
      <c r="N519" s="42">
        <v>5996</v>
      </c>
      <c r="O519" s="41" t="s">
        <v>552</v>
      </c>
      <c r="P519" s="40">
        <v>0.44</v>
      </c>
      <c r="Q519" s="39" t="s">
        <v>552</v>
      </c>
      <c r="R519" s="33">
        <v>4.1799999999999997E-2</v>
      </c>
      <c r="S519" s="32" t="s">
        <v>552</v>
      </c>
    </row>
    <row r="520" spans="1:19" x14ac:dyDescent="0.25">
      <c r="A520" s="38" t="s">
        <v>251</v>
      </c>
      <c r="B520" s="34" t="s">
        <v>250</v>
      </c>
      <c r="C520" s="37">
        <v>266.33999999999997</v>
      </c>
      <c r="D520" s="36" t="s">
        <v>552</v>
      </c>
      <c r="E520" s="48">
        <v>1.0016000000000001E-6</v>
      </c>
      <c r="F520" s="48">
        <v>2.4500000000000001E-8</v>
      </c>
      <c r="G520" s="47" t="s">
        <v>552</v>
      </c>
      <c r="H520" s="33">
        <v>1.978</v>
      </c>
      <c r="I520" s="35" t="s">
        <v>551</v>
      </c>
      <c r="J520" s="46">
        <v>2.9519699999999999E-2</v>
      </c>
      <c r="K520" s="45" t="s">
        <v>555</v>
      </c>
      <c r="L520" s="44">
        <v>8.0121000000000008E-6</v>
      </c>
      <c r="M520" s="43" t="s">
        <v>555</v>
      </c>
      <c r="N520" s="42">
        <v>4959</v>
      </c>
      <c r="O520" s="41" t="s">
        <v>552</v>
      </c>
      <c r="P520" s="40">
        <v>14</v>
      </c>
      <c r="Q520" s="39" t="s">
        <v>552</v>
      </c>
      <c r="R520" s="33">
        <v>0.127</v>
      </c>
      <c r="S520" s="32" t="s">
        <v>552</v>
      </c>
    </row>
    <row r="521" spans="1:19" ht="13.8" thickBot="1" x14ac:dyDescent="0.3">
      <c r="A521" s="31" t="s">
        <v>963</v>
      </c>
      <c r="B521" s="27" t="s">
        <v>962</v>
      </c>
      <c r="C521" s="30">
        <v>316.14</v>
      </c>
      <c r="D521" s="29" t="s">
        <v>552</v>
      </c>
      <c r="E521" s="58">
        <v>4.9060000000000004E-10</v>
      </c>
      <c r="F521" s="58">
        <v>1.2000000000000001E-11</v>
      </c>
      <c r="G521" s="57" t="s">
        <v>552</v>
      </c>
      <c r="H521" s="26">
        <v>1.7729999999999999</v>
      </c>
      <c r="I521" s="28" t="s">
        <v>551</v>
      </c>
      <c r="J521" s="56">
        <v>2.5756000000000001E-2</v>
      </c>
      <c r="K521" s="55" t="s">
        <v>555</v>
      </c>
      <c r="L521" s="54">
        <v>6.7696999999999997E-6</v>
      </c>
      <c r="M521" s="53" t="s">
        <v>555</v>
      </c>
      <c r="N521" s="52">
        <v>647.9</v>
      </c>
      <c r="O521" s="51" t="s">
        <v>552</v>
      </c>
      <c r="P521" s="50">
        <v>43</v>
      </c>
      <c r="Q521" s="49" t="s">
        <v>552</v>
      </c>
      <c r="R521" s="26">
        <v>1.01E-3</v>
      </c>
      <c r="S521" s="25" t="s">
        <v>552</v>
      </c>
    </row>
    <row r="522" spans="1:19" x14ac:dyDescent="0.25">
      <c r="A522" s="38" t="s">
        <v>961</v>
      </c>
      <c r="B522" s="34" t="s">
        <v>960</v>
      </c>
      <c r="C522" s="37">
        <v>72.150000000000006</v>
      </c>
      <c r="D522" s="36" t="s">
        <v>552</v>
      </c>
      <c r="E522" s="48">
        <v>51.103842999999998</v>
      </c>
      <c r="F522" s="48">
        <v>1.25</v>
      </c>
      <c r="G522" s="47" t="s">
        <v>552</v>
      </c>
      <c r="H522" s="33">
        <v>0.62619999999999998</v>
      </c>
      <c r="I522" s="35" t="s">
        <v>551</v>
      </c>
      <c r="J522" s="46">
        <v>8.2130099999999998E-2</v>
      </c>
      <c r="K522" s="45" t="s">
        <v>555</v>
      </c>
      <c r="L522" s="44">
        <v>8.7975E-6</v>
      </c>
      <c r="M522" s="43" t="s">
        <v>555</v>
      </c>
      <c r="N522" s="42">
        <v>72.17</v>
      </c>
      <c r="O522" s="41" t="s">
        <v>552</v>
      </c>
      <c r="P522" s="40">
        <v>38</v>
      </c>
      <c r="Q522" s="39" t="s">
        <v>552</v>
      </c>
      <c r="R522" s="33">
        <v>0.11</v>
      </c>
      <c r="S522" s="32" t="s">
        <v>552</v>
      </c>
    </row>
    <row r="523" spans="1:19" ht="14.4" x14ac:dyDescent="0.3">
      <c r="A523" s="59" t="s">
        <v>959</v>
      </c>
      <c r="B523" s="34" t="s">
        <v>549</v>
      </c>
      <c r="C523" s="130" t="s">
        <v>1856</v>
      </c>
      <c r="D523" s="108" t="s">
        <v>1856</v>
      </c>
      <c r="E523" s="119" t="s">
        <v>1856</v>
      </c>
      <c r="F523" s="119" t="s">
        <v>1856</v>
      </c>
      <c r="G523" s="96" t="s">
        <v>1856</v>
      </c>
      <c r="H523" s="117" t="s">
        <v>1856</v>
      </c>
      <c r="I523" s="94" t="s">
        <v>1856</v>
      </c>
      <c r="J523" s="120" t="s">
        <v>1856</v>
      </c>
      <c r="K523" s="97" t="s">
        <v>1856</v>
      </c>
      <c r="L523" s="121" t="s">
        <v>1856</v>
      </c>
      <c r="M523" s="98" t="s">
        <v>1856</v>
      </c>
      <c r="N523" s="122" t="s">
        <v>1856</v>
      </c>
      <c r="O523" s="99" t="s">
        <v>1856</v>
      </c>
      <c r="P523" s="123" t="s">
        <v>1856</v>
      </c>
      <c r="Q523" s="100" t="s">
        <v>1856</v>
      </c>
      <c r="R523" s="117" t="s">
        <v>1856</v>
      </c>
      <c r="S523" s="109" t="s">
        <v>1856</v>
      </c>
    </row>
    <row r="524" spans="1:19" ht="13.8" thickBot="1" x14ac:dyDescent="0.3">
      <c r="A524" s="31" t="s">
        <v>958</v>
      </c>
      <c r="B524" s="27" t="s">
        <v>957</v>
      </c>
      <c r="C524" s="30">
        <v>117.49</v>
      </c>
      <c r="D524" s="29" t="s">
        <v>552</v>
      </c>
      <c r="E524" s="124" t="s">
        <v>1856</v>
      </c>
      <c r="F524" s="124" t="s">
        <v>1856</v>
      </c>
      <c r="G524" s="101" t="s">
        <v>1856</v>
      </c>
      <c r="H524" s="26">
        <v>1.95</v>
      </c>
      <c r="I524" s="28" t="s">
        <v>551</v>
      </c>
      <c r="J524" s="125" t="s">
        <v>1856</v>
      </c>
      <c r="K524" s="102" t="s">
        <v>1856</v>
      </c>
      <c r="L524" s="126" t="s">
        <v>1856</v>
      </c>
      <c r="M524" s="103" t="s">
        <v>1856</v>
      </c>
      <c r="N524" s="127" t="s">
        <v>1856</v>
      </c>
      <c r="O524" s="104" t="s">
        <v>1856</v>
      </c>
      <c r="P524" s="50">
        <v>200000</v>
      </c>
      <c r="Q524" s="49" t="s">
        <v>552</v>
      </c>
      <c r="R524" s="26">
        <v>1E-3</v>
      </c>
      <c r="S524" s="25" t="s">
        <v>548</v>
      </c>
    </row>
    <row r="525" spans="1:19" x14ac:dyDescent="0.25">
      <c r="A525" s="38" t="s">
        <v>956</v>
      </c>
      <c r="B525" s="34" t="s">
        <v>955</v>
      </c>
      <c r="C525" s="37">
        <v>106.392</v>
      </c>
      <c r="D525" s="36" t="s">
        <v>551</v>
      </c>
      <c r="E525" s="119" t="s">
        <v>1856</v>
      </c>
      <c r="F525" s="119" t="s">
        <v>1856</v>
      </c>
      <c r="G525" s="96" t="s">
        <v>1856</v>
      </c>
      <c r="H525" s="33">
        <v>2.4279999999999999</v>
      </c>
      <c r="I525" s="35" t="s">
        <v>551</v>
      </c>
      <c r="J525" s="120" t="s">
        <v>1856</v>
      </c>
      <c r="K525" s="97" t="s">
        <v>1856</v>
      </c>
      <c r="L525" s="121" t="s">
        <v>1856</v>
      </c>
      <c r="M525" s="98" t="s">
        <v>1856</v>
      </c>
      <c r="N525" s="122" t="s">
        <v>1856</v>
      </c>
      <c r="O525" s="99" t="s">
        <v>1856</v>
      </c>
      <c r="P525" s="40">
        <v>587000</v>
      </c>
      <c r="Q525" s="39" t="s">
        <v>551</v>
      </c>
      <c r="R525" s="33">
        <v>1E-3</v>
      </c>
      <c r="S525" s="32" t="s">
        <v>548</v>
      </c>
    </row>
    <row r="526" spans="1:19" x14ac:dyDescent="0.25">
      <c r="A526" s="38" t="s">
        <v>954</v>
      </c>
      <c r="B526" s="34" t="s">
        <v>953</v>
      </c>
      <c r="C526" s="37">
        <v>117.49</v>
      </c>
      <c r="D526" s="36" t="s">
        <v>551</v>
      </c>
      <c r="E526" s="119" t="s">
        <v>1856</v>
      </c>
      <c r="F526" s="119" t="s">
        <v>1856</v>
      </c>
      <c r="G526" s="96" t="s">
        <v>1856</v>
      </c>
      <c r="H526" s="117" t="s">
        <v>1856</v>
      </c>
      <c r="I526" s="94" t="s">
        <v>1856</v>
      </c>
      <c r="J526" s="120" t="s">
        <v>1856</v>
      </c>
      <c r="K526" s="97" t="s">
        <v>1856</v>
      </c>
      <c r="L526" s="121" t="s">
        <v>1856</v>
      </c>
      <c r="M526" s="98" t="s">
        <v>1856</v>
      </c>
      <c r="N526" s="122" t="s">
        <v>1856</v>
      </c>
      <c r="O526" s="99" t="s">
        <v>1856</v>
      </c>
      <c r="P526" s="40">
        <v>245000</v>
      </c>
      <c r="Q526" s="39" t="s">
        <v>551</v>
      </c>
      <c r="R526" s="33">
        <v>1E-3</v>
      </c>
      <c r="S526" s="32" t="s">
        <v>548</v>
      </c>
    </row>
    <row r="527" spans="1:19" ht="13.8" thickBot="1" x14ac:dyDescent="0.3">
      <c r="A527" s="31" t="s">
        <v>952</v>
      </c>
      <c r="B527" s="27" t="s">
        <v>951</v>
      </c>
      <c r="C527" s="30">
        <v>138.55000000000001</v>
      </c>
      <c r="D527" s="29" t="s">
        <v>552</v>
      </c>
      <c r="E527" s="124" t="s">
        <v>1856</v>
      </c>
      <c r="F527" s="124" t="s">
        <v>1856</v>
      </c>
      <c r="G527" s="101" t="s">
        <v>1856</v>
      </c>
      <c r="H527" s="26">
        <v>2.52</v>
      </c>
      <c r="I527" s="28" t="s">
        <v>551</v>
      </c>
      <c r="J527" s="125" t="s">
        <v>1856</v>
      </c>
      <c r="K527" s="102" t="s">
        <v>1856</v>
      </c>
      <c r="L527" s="126" t="s">
        <v>1856</v>
      </c>
      <c r="M527" s="103" t="s">
        <v>1856</v>
      </c>
      <c r="N527" s="127" t="s">
        <v>1856</v>
      </c>
      <c r="O527" s="104" t="s">
        <v>1856</v>
      </c>
      <c r="P527" s="50">
        <v>15000</v>
      </c>
      <c r="Q527" s="49" t="s">
        <v>552</v>
      </c>
      <c r="R527" s="26">
        <v>2E-3</v>
      </c>
      <c r="S527" s="25" t="s">
        <v>548</v>
      </c>
    </row>
    <row r="528" spans="1:19" x14ac:dyDescent="0.25">
      <c r="A528" s="38" t="s">
        <v>950</v>
      </c>
      <c r="B528" s="34" t="s">
        <v>949</v>
      </c>
      <c r="C528" s="37">
        <v>122.44</v>
      </c>
      <c r="D528" s="36" t="s">
        <v>552</v>
      </c>
      <c r="E528" s="119" t="s">
        <v>1856</v>
      </c>
      <c r="F528" s="119" t="s">
        <v>1856</v>
      </c>
      <c r="G528" s="96" t="s">
        <v>1856</v>
      </c>
      <c r="H528" s="33">
        <v>2.52</v>
      </c>
      <c r="I528" s="35" t="s">
        <v>551</v>
      </c>
      <c r="J528" s="120" t="s">
        <v>1856</v>
      </c>
      <c r="K528" s="97" t="s">
        <v>1856</v>
      </c>
      <c r="L528" s="121" t="s">
        <v>1856</v>
      </c>
      <c r="M528" s="98" t="s">
        <v>1856</v>
      </c>
      <c r="N528" s="122" t="s">
        <v>1856</v>
      </c>
      <c r="O528" s="99" t="s">
        <v>1856</v>
      </c>
      <c r="P528" s="40">
        <v>2100000</v>
      </c>
      <c r="Q528" s="39" t="s">
        <v>552</v>
      </c>
      <c r="R528" s="33">
        <v>1E-3</v>
      </c>
      <c r="S528" s="32" t="s">
        <v>548</v>
      </c>
    </row>
    <row r="529" spans="1:19" x14ac:dyDescent="0.25">
      <c r="A529" s="38" t="s">
        <v>948</v>
      </c>
      <c r="B529" s="34" t="s">
        <v>947</v>
      </c>
      <c r="C529" s="37">
        <v>391.3</v>
      </c>
      <c r="D529" s="36" t="s">
        <v>552</v>
      </c>
      <c r="E529" s="48">
        <v>7.6500000000000003E-5</v>
      </c>
      <c r="F529" s="48">
        <v>1.8700000000000001E-6</v>
      </c>
      <c r="G529" s="47" t="s">
        <v>552</v>
      </c>
      <c r="H529" s="33">
        <v>1.23</v>
      </c>
      <c r="I529" s="35" t="s">
        <v>551</v>
      </c>
      <c r="J529" s="46">
        <v>1.9375699999999999E-2</v>
      </c>
      <c r="K529" s="45" t="s">
        <v>555</v>
      </c>
      <c r="L529" s="44">
        <v>4.7831E-6</v>
      </c>
      <c r="M529" s="43" t="s">
        <v>555</v>
      </c>
      <c r="N529" s="42">
        <v>118800</v>
      </c>
      <c r="O529" s="41" t="s">
        <v>552</v>
      </c>
      <c r="P529" s="40">
        <v>6.0000000000000001E-3</v>
      </c>
      <c r="Q529" s="39" t="s">
        <v>552</v>
      </c>
      <c r="R529" s="33">
        <v>0.20799999999999999</v>
      </c>
      <c r="S529" s="32" t="s">
        <v>552</v>
      </c>
    </row>
    <row r="530" spans="1:19" ht="13.8" thickBot="1" x14ac:dyDescent="0.3">
      <c r="A530" s="31" t="s">
        <v>946</v>
      </c>
      <c r="B530" s="27" t="s">
        <v>945</v>
      </c>
      <c r="C530" s="30">
        <v>179.22</v>
      </c>
      <c r="D530" s="29" t="s">
        <v>552</v>
      </c>
      <c r="E530" s="58">
        <v>8.7080999999999997E-9</v>
      </c>
      <c r="F530" s="58">
        <v>2.1299999999999999E-10</v>
      </c>
      <c r="G530" s="57" t="s">
        <v>552</v>
      </c>
      <c r="H530" s="118" t="s">
        <v>1856</v>
      </c>
      <c r="I530" s="95" t="s">
        <v>1856</v>
      </c>
      <c r="J530" s="56">
        <v>5.9771699999999997E-2</v>
      </c>
      <c r="K530" s="55" t="s">
        <v>555</v>
      </c>
      <c r="L530" s="54">
        <v>6.9839000000000002E-6</v>
      </c>
      <c r="M530" s="53" t="s">
        <v>555</v>
      </c>
      <c r="N530" s="52">
        <v>40.99</v>
      </c>
      <c r="O530" s="51" t="s">
        <v>552</v>
      </c>
      <c r="P530" s="50">
        <v>766</v>
      </c>
      <c r="Q530" s="49" t="s">
        <v>552</v>
      </c>
      <c r="R530" s="26">
        <v>1.73E-3</v>
      </c>
      <c r="S530" s="25" t="s">
        <v>552</v>
      </c>
    </row>
    <row r="531" spans="1:19" x14ac:dyDescent="0.25">
      <c r="A531" s="38" t="s">
        <v>944</v>
      </c>
      <c r="B531" s="34" t="s">
        <v>943</v>
      </c>
      <c r="C531" s="37">
        <v>300.32</v>
      </c>
      <c r="D531" s="36" t="s">
        <v>552</v>
      </c>
      <c r="E531" s="48">
        <v>3.4380000000000002E-11</v>
      </c>
      <c r="F531" s="48">
        <v>8.4099999999999995E-13</v>
      </c>
      <c r="G531" s="47" t="s">
        <v>552</v>
      </c>
      <c r="H531" s="117" t="s">
        <v>1856</v>
      </c>
      <c r="I531" s="94" t="s">
        <v>1856</v>
      </c>
      <c r="J531" s="46">
        <v>4.2367299999999997E-2</v>
      </c>
      <c r="K531" s="45" t="s">
        <v>555</v>
      </c>
      <c r="L531" s="44">
        <v>4.9502999999999999E-6</v>
      </c>
      <c r="M531" s="43" t="s">
        <v>555</v>
      </c>
      <c r="N531" s="42">
        <v>2594</v>
      </c>
      <c r="O531" s="41" t="s">
        <v>552</v>
      </c>
      <c r="P531" s="40">
        <v>4.7</v>
      </c>
      <c r="Q531" s="39" t="s">
        <v>552</v>
      </c>
      <c r="R531" s="33">
        <v>7.8600000000000007E-3</v>
      </c>
      <c r="S531" s="32" t="s">
        <v>552</v>
      </c>
    </row>
    <row r="532" spans="1:19" x14ac:dyDescent="0.25">
      <c r="A532" s="38" t="s">
        <v>247</v>
      </c>
      <c r="B532" s="34" t="s">
        <v>246</v>
      </c>
      <c r="C532" s="37">
        <v>94.11</v>
      </c>
      <c r="D532" s="36" t="s">
        <v>552</v>
      </c>
      <c r="E532" s="48">
        <v>1.36E-5</v>
      </c>
      <c r="F532" s="48">
        <v>3.3299999999999998E-7</v>
      </c>
      <c r="G532" s="47" t="s">
        <v>552</v>
      </c>
      <c r="H532" s="33">
        <v>1.0545</v>
      </c>
      <c r="I532" s="35" t="s">
        <v>551</v>
      </c>
      <c r="J532" s="46">
        <v>8.3401299999999998E-2</v>
      </c>
      <c r="K532" s="45" t="s">
        <v>555</v>
      </c>
      <c r="L532" s="44">
        <v>1.03E-5</v>
      </c>
      <c r="M532" s="43" t="s">
        <v>555</v>
      </c>
      <c r="N532" s="42">
        <v>187.2</v>
      </c>
      <c r="O532" s="41" t="s">
        <v>552</v>
      </c>
      <c r="P532" s="40">
        <v>82800</v>
      </c>
      <c r="Q532" s="39" t="s">
        <v>552</v>
      </c>
      <c r="R532" s="33">
        <v>4.3400000000000001E-3</v>
      </c>
      <c r="S532" s="32" t="s">
        <v>552</v>
      </c>
    </row>
    <row r="533" spans="1:19" ht="13.8" thickBot="1" x14ac:dyDescent="0.3">
      <c r="A533" s="31" t="s">
        <v>942</v>
      </c>
      <c r="B533" s="27" t="s">
        <v>941</v>
      </c>
      <c r="C533" s="30">
        <v>199.27</v>
      </c>
      <c r="D533" s="29" t="s">
        <v>552</v>
      </c>
      <c r="E533" s="58">
        <v>1.1400000000000001E-6</v>
      </c>
      <c r="F533" s="58">
        <v>2.7800000000000001E-8</v>
      </c>
      <c r="G533" s="57" t="s">
        <v>552</v>
      </c>
      <c r="H533" s="118" t="s">
        <v>1856</v>
      </c>
      <c r="I533" s="95" t="s">
        <v>1856</v>
      </c>
      <c r="J533" s="56">
        <v>5.5691900000000003E-2</v>
      </c>
      <c r="K533" s="55" t="s">
        <v>555</v>
      </c>
      <c r="L533" s="54">
        <v>6.5072000000000001E-6</v>
      </c>
      <c r="M533" s="53" t="s">
        <v>555</v>
      </c>
      <c r="N533" s="52">
        <v>1475</v>
      </c>
      <c r="O533" s="51" t="s">
        <v>552</v>
      </c>
      <c r="P533" s="50">
        <v>1.59</v>
      </c>
      <c r="Q533" s="49" t="s">
        <v>552</v>
      </c>
      <c r="R533" s="26">
        <v>6.83E-2</v>
      </c>
      <c r="S533" s="25" t="s">
        <v>552</v>
      </c>
    </row>
    <row r="534" spans="1:19" x14ac:dyDescent="0.25">
      <c r="A534" s="38" t="s">
        <v>940</v>
      </c>
      <c r="B534" s="34" t="s">
        <v>939</v>
      </c>
      <c r="C534" s="37">
        <v>108.14</v>
      </c>
      <c r="D534" s="36" t="s">
        <v>552</v>
      </c>
      <c r="E534" s="48">
        <v>5.1103999999999999E-8</v>
      </c>
      <c r="F534" s="48">
        <v>1.25E-9</v>
      </c>
      <c r="G534" s="47" t="s">
        <v>552</v>
      </c>
      <c r="H534" s="33">
        <v>1.0096000000000001</v>
      </c>
      <c r="I534" s="35" t="s">
        <v>551</v>
      </c>
      <c r="J534" s="46">
        <v>7.2115200000000004E-2</v>
      </c>
      <c r="K534" s="45" t="s">
        <v>555</v>
      </c>
      <c r="L534" s="44">
        <v>9.1911000000000008E-6</v>
      </c>
      <c r="M534" s="43" t="s">
        <v>555</v>
      </c>
      <c r="N534" s="42">
        <v>33.83</v>
      </c>
      <c r="O534" s="41" t="s">
        <v>552</v>
      </c>
      <c r="P534" s="40">
        <v>238000</v>
      </c>
      <c r="Q534" s="39" t="s">
        <v>552</v>
      </c>
      <c r="R534" s="33">
        <v>2.34E-4</v>
      </c>
      <c r="S534" s="32" t="s">
        <v>552</v>
      </c>
    </row>
    <row r="535" spans="1:19" x14ac:dyDescent="0.25">
      <c r="A535" s="38" t="s">
        <v>938</v>
      </c>
      <c r="B535" s="34" t="s">
        <v>937</v>
      </c>
      <c r="C535" s="37">
        <v>108.14</v>
      </c>
      <c r="D535" s="36" t="s">
        <v>552</v>
      </c>
      <c r="E535" s="48">
        <v>2.9436E-7</v>
      </c>
      <c r="F535" s="48">
        <v>7.2E-9</v>
      </c>
      <c r="G535" s="47" t="s">
        <v>552</v>
      </c>
      <c r="H535" s="117" t="s">
        <v>1856</v>
      </c>
      <c r="I535" s="94" t="s">
        <v>1856</v>
      </c>
      <c r="J535" s="46">
        <v>8.3707199999999995E-2</v>
      </c>
      <c r="K535" s="45" t="s">
        <v>555</v>
      </c>
      <c r="L535" s="44">
        <v>9.7805000000000006E-6</v>
      </c>
      <c r="M535" s="43" t="s">
        <v>555</v>
      </c>
      <c r="N535" s="42">
        <v>34.520000000000003</v>
      </c>
      <c r="O535" s="41" t="s">
        <v>552</v>
      </c>
      <c r="P535" s="40">
        <v>40400</v>
      </c>
      <c r="Q535" s="39" t="s">
        <v>552</v>
      </c>
      <c r="R535" s="33">
        <v>4.8700000000000002E-4</v>
      </c>
      <c r="S535" s="32" t="s">
        <v>552</v>
      </c>
    </row>
    <row r="536" spans="1:19" ht="13.8" thickBot="1" x14ac:dyDescent="0.3">
      <c r="A536" s="31" t="s">
        <v>936</v>
      </c>
      <c r="B536" s="27" t="s">
        <v>935</v>
      </c>
      <c r="C536" s="30">
        <v>108.14</v>
      </c>
      <c r="D536" s="29" t="s">
        <v>552</v>
      </c>
      <c r="E536" s="58">
        <v>3.6303999999999999E-8</v>
      </c>
      <c r="F536" s="58">
        <v>8.8800000000000004E-10</v>
      </c>
      <c r="G536" s="57" t="s">
        <v>552</v>
      </c>
      <c r="H536" s="118" t="s">
        <v>1856</v>
      </c>
      <c r="I536" s="95" t="s">
        <v>1856</v>
      </c>
      <c r="J536" s="56">
        <v>8.3707199999999995E-2</v>
      </c>
      <c r="K536" s="55" t="s">
        <v>555</v>
      </c>
      <c r="L536" s="54">
        <v>9.7805000000000006E-6</v>
      </c>
      <c r="M536" s="53" t="s">
        <v>555</v>
      </c>
      <c r="N536" s="52">
        <v>33.83</v>
      </c>
      <c r="O536" s="51" t="s">
        <v>552</v>
      </c>
      <c r="P536" s="50">
        <v>37000</v>
      </c>
      <c r="Q536" s="49" t="s">
        <v>552</v>
      </c>
      <c r="R536" s="26">
        <v>2.4499999999999999E-4</v>
      </c>
      <c r="S536" s="25" t="s">
        <v>552</v>
      </c>
    </row>
    <row r="537" spans="1:19" x14ac:dyDescent="0.25">
      <c r="A537" s="38" t="s">
        <v>934</v>
      </c>
      <c r="B537" s="34" t="s">
        <v>933</v>
      </c>
      <c r="C537" s="37">
        <v>170.21</v>
      </c>
      <c r="D537" s="36" t="s">
        <v>552</v>
      </c>
      <c r="E537" s="48">
        <v>4.2899999999999999E-5</v>
      </c>
      <c r="F537" s="48">
        <v>1.0499999999999999E-6</v>
      </c>
      <c r="G537" s="47" t="s">
        <v>552</v>
      </c>
      <c r="H537" s="33">
        <v>1.2130000000000001</v>
      </c>
      <c r="I537" s="35" t="s">
        <v>551</v>
      </c>
      <c r="J537" s="46">
        <v>4.2092200000000003E-2</v>
      </c>
      <c r="K537" s="45" t="s">
        <v>555</v>
      </c>
      <c r="L537" s="44">
        <v>7.8161999999999998E-6</v>
      </c>
      <c r="M537" s="43" t="s">
        <v>555</v>
      </c>
      <c r="N537" s="42">
        <v>6722</v>
      </c>
      <c r="O537" s="41" t="s">
        <v>552</v>
      </c>
      <c r="P537" s="40">
        <v>700</v>
      </c>
      <c r="Q537" s="39" t="s">
        <v>552</v>
      </c>
      <c r="R537" s="33">
        <v>1.9599999999999999E-2</v>
      </c>
      <c r="S537" s="32" t="s">
        <v>552</v>
      </c>
    </row>
    <row r="538" spans="1:19" x14ac:dyDescent="0.25">
      <c r="A538" s="38" t="s">
        <v>142</v>
      </c>
      <c r="B538" s="34" t="s">
        <v>141</v>
      </c>
      <c r="C538" s="37">
        <v>260.37</v>
      </c>
      <c r="D538" s="36" t="s">
        <v>552</v>
      </c>
      <c r="E538" s="48">
        <v>1.7870000000000001E-4</v>
      </c>
      <c r="F538" s="48">
        <v>4.3699999999999997E-6</v>
      </c>
      <c r="G538" s="47" t="s">
        <v>552</v>
      </c>
      <c r="H538" s="33">
        <v>1.1599999999999999</v>
      </c>
      <c r="I538" s="35" t="s">
        <v>551</v>
      </c>
      <c r="J538" s="46">
        <v>2.3327199999999999E-2</v>
      </c>
      <c r="K538" s="45" t="s">
        <v>555</v>
      </c>
      <c r="L538" s="44">
        <v>5.8965000000000002E-6</v>
      </c>
      <c r="M538" s="43" t="s">
        <v>555</v>
      </c>
      <c r="N538" s="42">
        <v>459.8</v>
      </c>
      <c r="O538" s="41" t="s">
        <v>552</v>
      </c>
      <c r="P538" s="40">
        <v>50</v>
      </c>
      <c r="Q538" s="39" t="s">
        <v>552</v>
      </c>
      <c r="R538" s="33">
        <v>1.26E-2</v>
      </c>
      <c r="S538" s="32" t="s">
        <v>552</v>
      </c>
    </row>
    <row r="539" spans="1:19" ht="13.8" thickBot="1" x14ac:dyDescent="0.3">
      <c r="A539" s="31" t="s">
        <v>932</v>
      </c>
      <c r="B539" s="27" t="s">
        <v>931</v>
      </c>
      <c r="C539" s="30">
        <v>98.92</v>
      </c>
      <c r="D539" s="29" t="s">
        <v>552</v>
      </c>
      <c r="E539" s="58">
        <v>0.68274729999999995</v>
      </c>
      <c r="F539" s="58">
        <v>1.67E-2</v>
      </c>
      <c r="G539" s="57" t="s">
        <v>552</v>
      </c>
      <c r="H539" s="26">
        <v>1.3718999999999999</v>
      </c>
      <c r="I539" s="28" t="s">
        <v>551</v>
      </c>
      <c r="J539" s="56">
        <v>8.9325799999999997E-2</v>
      </c>
      <c r="K539" s="55" t="s">
        <v>555</v>
      </c>
      <c r="L539" s="54">
        <v>1.17E-5</v>
      </c>
      <c r="M539" s="53" t="s">
        <v>555</v>
      </c>
      <c r="N539" s="52">
        <v>1</v>
      </c>
      <c r="O539" s="51" t="s">
        <v>552</v>
      </c>
      <c r="P539" s="50">
        <v>6825.5</v>
      </c>
      <c r="Q539" s="49" t="s">
        <v>930</v>
      </c>
      <c r="R539" s="26">
        <v>1.47E-4</v>
      </c>
      <c r="S539" s="25" t="s">
        <v>552</v>
      </c>
    </row>
    <row r="540" spans="1:19" x14ac:dyDescent="0.25">
      <c r="A540" s="38" t="s">
        <v>929</v>
      </c>
      <c r="B540" s="34" t="s">
        <v>928</v>
      </c>
      <c r="C540" s="37">
        <v>317.32</v>
      </c>
      <c r="D540" s="36" t="s">
        <v>552</v>
      </c>
      <c r="E540" s="48">
        <v>3.4260000000000001E-7</v>
      </c>
      <c r="F540" s="48">
        <v>8.3799999999999996E-9</v>
      </c>
      <c r="G540" s="47" t="s">
        <v>552</v>
      </c>
      <c r="H540" s="117" t="s">
        <v>1856</v>
      </c>
      <c r="I540" s="94" t="s">
        <v>1856</v>
      </c>
      <c r="J540" s="46">
        <v>4.0840300000000003E-2</v>
      </c>
      <c r="K540" s="45" t="s">
        <v>555</v>
      </c>
      <c r="L540" s="44">
        <v>4.7719E-6</v>
      </c>
      <c r="M540" s="43" t="s">
        <v>555</v>
      </c>
      <c r="N540" s="42">
        <v>10</v>
      </c>
      <c r="O540" s="41" t="s">
        <v>552</v>
      </c>
      <c r="P540" s="40">
        <v>24.4</v>
      </c>
      <c r="Q540" s="39" t="s">
        <v>552</v>
      </c>
      <c r="R540" s="33">
        <v>1.83E-3</v>
      </c>
      <c r="S540" s="32" t="s">
        <v>552</v>
      </c>
    </row>
    <row r="541" spans="1:19" ht="14.4" x14ac:dyDescent="0.3">
      <c r="A541" s="59" t="s">
        <v>927</v>
      </c>
      <c r="B541" s="34" t="s">
        <v>549</v>
      </c>
      <c r="C541" s="130" t="s">
        <v>1856</v>
      </c>
      <c r="D541" s="108" t="s">
        <v>1856</v>
      </c>
      <c r="E541" s="119" t="s">
        <v>1856</v>
      </c>
      <c r="F541" s="119" t="s">
        <v>1856</v>
      </c>
      <c r="G541" s="96" t="s">
        <v>1856</v>
      </c>
      <c r="H541" s="117" t="s">
        <v>1856</v>
      </c>
      <c r="I541" s="94" t="s">
        <v>1856</v>
      </c>
      <c r="J541" s="120" t="s">
        <v>1856</v>
      </c>
      <c r="K541" s="97" t="s">
        <v>1856</v>
      </c>
      <c r="L541" s="121" t="s">
        <v>1856</v>
      </c>
      <c r="M541" s="98" t="s">
        <v>1856</v>
      </c>
      <c r="N541" s="122" t="s">
        <v>1856</v>
      </c>
      <c r="O541" s="99" t="s">
        <v>1856</v>
      </c>
      <c r="P541" s="123" t="s">
        <v>1856</v>
      </c>
      <c r="Q541" s="100" t="s">
        <v>1856</v>
      </c>
      <c r="R541" s="117" t="s">
        <v>1856</v>
      </c>
      <c r="S541" s="109" t="s">
        <v>1856</v>
      </c>
    </row>
    <row r="542" spans="1:19" ht="13.8" thickBot="1" x14ac:dyDescent="0.3">
      <c r="A542" s="31" t="s">
        <v>926</v>
      </c>
      <c r="B542" s="27" t="s">
        <v>925</v>
      </c>
      <c r="C542" s="30">
        <v>263.89999999999998</v>
      </c>
      <c r="D542" s="29" t="s">
        <v>551</v>
      </c>
      <c r="E542" s="124" t="s">
        <v>1856</v>
      </c>
      <c r="F542" s="124" t="s">
        <v>1856</v>
      </c>
      <c r="G542" s="101" t="s">
        <v>1856</v>
      </c>
      <c r="H542" s="26">
        <v>2.7789999999999999</v>
      </c>
      <c r="I542" s="28" t="s">
        <v>551</v>
      </c>
      <c r="J542" s="125" t="s">
        <v>1856</v>
      </c>
      <c r="K542" s="102" t="s">
        <v>1856</v>
      </c>
      <c r="L542" s="126" t="s">
        <v>1856</v>
      </c>
      <c r="M542" s="103" t="s">
        <v>1856</v>
      </c>
      <c r="N542" s="127" t="s">
        <v>1856</v>
      </c>
      <c r="O542" s="104" t="s">
        <v>1856</v>
      </c>
      <c r="P542" s="128" t="s">
        <v>1856</v>
      </c>
      <c r="Q542" s="105" t="s">
        <v>1856</v>
      </c>
      <c r="R542" s="26">
        <v>1E-3</v>
      </c>
      <c r="S542" s="25" t="s">
        <v>548</v>
      </c>
    </row>
    <row r="543" spans="1:19" x14ac:dyDescent="0.25">
      <c r="A543" s="38" t="s">
        <v>924</v>
      </c>
      <c r="B543" s="34" t="s">
        <v>923</v>
      </c>
      <c r="C543" s="130" t="s">
        <v>1856</v>
      </c>
      <c r="D543" s="108" t="s">
        <v>1856</v>
      </c>
      <c r="E543" s="119" t="s">
        <v>1856</v>
      </c>
      <c r="F543" s="119" t="s">
        <v>1856</v>
      </c>
      <c r="G543" s="96" t="s">
        <v>1856</v>
      </c>
      <c r="H543" s="117" t="s">
        <v>1856</v>
      </c>
      <c r="I543" s="94" t="s">
        <v>1856</v>
      </c>
      <c r="J543" s="120" t="s">
        <v>1856</v>
      </c>
      <c r="K543" s="97" t="s">
        <v>1856</v>
      </c>
      <c r="L543" s="121" t="s">
        <v>1856</v>
      </c>
      <c r="M543" s="98" t="s">
        <v>1856</v>
      </c>
      <c r="N543" s="122" t="s">
        <v>1856</v>
      </c>
      <c r="O543" s="99" t="s">
        <v>1856</v>
      </c>
      <c r="P543" s="123" t="s">
        <v>1856</v>
      </c>
      <c r="Q543" s="100" t="s">
        <v>1856</v>
      </c>
      <c r="R543" s="33">
        <v>1E-3</v>
      </c>
      <c r="S543" s="32" t="s">
        <v>548</v>
      </c>
    </row>
    <row r="544" spans="1:19" x14ac:dyDescent="0.25">
      <c r="A544" s="38" t="s">
        <v>922</v>
      </c>
      <c r="B544" s="34" t="s">
        <v>921</v>
      </c>
      <c r="C544" s="37">
        <v>254.1</v>
      </c>
      <c r="D544" s="36" t="s">
        <v>551</v>
      </c>
      <c r="E544" s="119" t="s">
        <v>1856</v>
      </c>
      <c r="F544" s="119" t="s">
        <v>1856</v>
      </c>
      <c r="G544" s="96" t="s">
        <v>1856</v>
      </c>
      <c r="H544" s="33">
        <v>3.09</v>
      </c>
      <c r="I544" s="35" t="s">
        <v>551</v>
      </c>
      <c r="J544" s="120" t="s">
        <v>1856</v>
      </c>
      <c r="K544" s="97" t="s">
        <v>1856</v>
      </c>
      <c r="L544" s="121" t="s">
        <v>1856</v>
      </c>
      <c r="M544" s="98" t="s">
        <v>1856</v>
      </c>
      <c r="N544" s="122" t="s">
        <v>1856</v>
      </c>
      <c r="O544" s="99" t="s">
        <v>1856</v>
      </c>
      <c r="P544" s="123" t="s">
        <v>1856</v>
      </c>
      <c r="Q544" s="100" t="s">
        <v>1856</v>
      </c>
      <c r="R544" s="33">
        <v>1E-3</v>
      </c>
      <c r="S544" s="32" t="s">
        <v>548</v>
      </c>
    </row>
    <row r="545" spans="1:19" ht="13.8" thickBot="1" x14ac:dyDescent="0.3">
      <c r="A545" s="31" t="s">
        <v>920</v>
      </c>
      <c r="B545" s="27" t="s">
        <v>919</v>
      </c>
      <c r="C545" s="30">
        <v>132.06</v>
      </c>
      <c r="D545" s="29" t="s">
        <v>552</v>
      </c>
      <c r="E545" s="124" t="s">
        <v>1856</v>
      </c>
      <c r="F545" s="124" t="s">
        <v>1856</v>
      </c>
      <c r="G545" s="101" t="s">
        <v>1856</v>
      </c>
      <c r="H545" s="118" t="s">
        <v>1856</v>
      </c>
      <c r="I545" s="95" t="s">
        <v>1856</v>
      </c>
      <c r="J545" s="125" t="s">
        <v>1856</v>
      </c>
      <c r="K545" s="102" t="s">
        <v>1856</v>
      </c>
      <c r="L545" s="126" t="s">
        <v>1856</v>
      </c>
      <c r="M545" s="103" t="s">
        <v>1856</v>
      </c>
      <c r="N545" s="127" t="s">
        <v>1856</v>
      </c>
      <c r="O545" s="104" t="s">
        <v>1856</v>
      </c>
      <c r="P545" s="128" t="s">
        <v>1856</v>
      </c>
      <c r="Q545" s="105" t="s">
        <v>1856</v>
      </c>
      <c r="R545" s="26">
        <v>1E-3</v>
      </c>
      <c r="S545" s="25" t="s">
        <v>548</v>
      </c>
    </row>
    <row r="546" spans="1:19" x14ac:dyDescent="0.25">
      <c r="A546" s="38" t="s">
        <v>918</v>
      </c>
      <c r="B546" s="34" t="s">
        <v>917</v>
      </c>
      <c r="C546" s="37">
        <v>136.06</v>
      </c>
      <c r="D546" s="36" t="s">
        <v>552</v>
      </c>
      <c r="E546" s="119" t="s">
        <v>1856</v>
      </c>
      <c r="F546" s="119" t="s">
        <v>1856</v>
      </c>
      <c r="G546" s="96" t="s">
        <v>1856</v>
      </c>
      <c r="H546" s="117" t="s">
        <v>1856</v>
      </c>
      <c r="I546" s="94" t="s">
        <v>1856</v>
      </c>
      <c r="J546" s="120" t="s">
        <v>1856</v>
      </c>
      <c r="K546" s="97" t="s">
        <v>1856</v>
      </c>
      <c r="L546" s="121" t="s">
        <v>1856</v>
      </c>
      <c r="M546" s="98" t="s">
        <v>1856</v>
      </c>
      <c r="N546" s="122" t="s">
        <v>1856</v>
      </c>
      <c r="O546" s="99" t="s">
        <v>1856</v>
      </c>
      <c r="P546" s="123" t="s">
        <v>1856</v>
      </c>
      <c r="Q546" s="100" t="s">
        <v>1856</v>
      </c>
      <c r="R546" s="33">
        <v>1E-3</v>
      </c>
      <c r="S546" s="32" t="s">
        <v>548</v>
      </c>
    </row>
    <row r="547" spans="1:19" x14ac:dyDescent="0.25">
      <c r="A547" s="38" t="s">
        <v>916</v>
      </c>
      <c r="B547" s="34" t="s">
        <v>915</v>
      </c>
      <c r="C547" s="37">
        <v>174.33</v>
      </c>
      <c r="D547" s="36" t="s">
        <v>551</v>
      </c>
      <c r="E547" s="119" t="s">
        <v>1856</v>
      </c>
      <c r="F547" s="119" t="s">
        <v>1856</v>
      </c>
      <c r="G547" s="96" t="s">
        <v>1856</v>
      </c>
      <c r="H547" s="33">
        <v>2.1230000000000002</v>
      </c>
      <c r="I547" s="35" t="s">
        <v>551</v>
      </c>
      <c r="J547" s="120" t="s">
        <v>1856</v>
      </c>
      <c r="K547" s="97" t="s">
        <v>1856</v>
      </c>
      <c r="L547" s="121" t="s">
        <v>1856</v>
      </c>
      <c r="M547" s="98" t="s">
        <v>1856</v>
      </c>
      <c r="N547" s="122" t="s">
        <v>1856</v>
      </c>
      <c r="O547" s="99" t="s">
        <v>1856</v>
      </c>
      <c r="P547" s="123" t="s">
        <v>1856</v>
      </c>
      <c r="Q547" s="100" t="s">
        <v>1856</v>
      </c>
      <c r="R547" s="33">
        <v>1E-3</v>
      </c>
      <c r="S547" s="32" t="s">
        <v>548</v>
      </c>
    </row>
    <row r="548" spans="1:19" ht="13.8" thickBot="1" x14ac:dyDescent="0.3">
      <c r="A548" s="31" t="s">
        <v>914</v>
      </c>
      <c r="B548" s="27" t="s">
        <v>913</v>
      </c>
      <c r="C548" s="30">
        <v>174.18</v>
      </c>
      <c r="D548" s="29" t="s">
        <v>552</v>
      </c>
      <c r="E548" s="124" t="s">
        <v>1856</v>
      </c>
      <c r="F548" s="124" t="s">
        <v>1856</v>
      </c>
      <c r="G548" s="101" t="s">
        <v>1856</v>
      </c>
      <c r="H548" s="118" t="s">
        <v>1856</v>
      </c>
      <c r="I548" s="95" t="s">
        <v>1856</v>
      </c>
      <c r="J548" s="125" t="s">
        <v>1856</v>
      </c>
      <c r="K548" s="102" t="s">
        <v>1856</v>
      </c>
      <c r="L548" s="126" t="s">
        <v>1856</v>
      </c>
      <c r="M548" s="103" t="s">
        <v>1856</v>
      </c>
      <c r="N548" s="127" t="s">
        <v>1856</v>
      </c>
      <c r="O548" s="104" t="s">
        <v>1856</v>
      </c>
      <c r="P548" s="128" t="s">
        <v>1856</v>
      </c>
      <c r="Q548" s="105" t="s">
        <v>1856</v>
      </c>
      <c r="R548" s="26">
        <v>1E-3</v>
      </c>
      <c r="S548" s="25" t="s">
        <v>548</v>
      </c>
    </row>
    <row r="549" spans="1:19" x14ac:dyDescent="0.25">
      <c r="A549" s="38" t="s">
        <v>912</v>
      </c>
      <c r="B549" s="34" t="s">
        <v>911</v>
      </c>
      <c r="C549" s="37">
        <v>141.96</v>
      </c>
      <c r="D549" s="36" t="s">
        <v>552</v>
      </c>
      <c r="E549" s="119" t="s">
        <v>1856</v>
      </c>
      <c r="F549" s="119" t="s">
        <v>1856</v>
      </c>
      <c r="G549" s="96" t="s">
        <v>1856</v>
      </c>
      <c r="H549" s="117" t="s">
        <v>1856</v>
      </c>
      <c r="I549" s="94" t="s">
        <v>1856</v>
      </c>
      <c r="J549" s="120" t="s">
        <v>1856</v>
      </c>
      <c r="K549" s="97" t="s">
        <v>1856</v>
      </c>
      <c r="L549" s="121" t="s">
        <v>1856</v>
      </c>
      <c r="M549" s="98" t="s">
        <v>1856</v>
      </c>
      <c r="N549" s="122" t="s">
        <v>1856</v>
      </c>
      <c r="O549" s="99" t="s">
        <v>1856</v>
      </c>
      <c r="P549" s="123" t="s">
        <v>1856</v>
      </c>
      <c r="Q549" s="100" t="s">
        <v>1856</v>
      </c>
      <c r="R549" s="33">
        <v>1E-3</v>
      </c>
      <c r="S549" s="32" t="s">
        <v>548</v>
      </c>
    </row>
    <row r="550" spans="1:19" x14ac:dyDescent="0.25">
      <c r="A550" s="38" t="s">
        <v>910</v>
      </c>
      <c r="B550" s="34" t="s">
        <v>909</v>
      </c>
      <c r="C550" s="37">
        <v>317.94</v>
      </c>
      <c r="D550" s="36" t="s">
        <v>551</v>
      </c>
      <c r="E550" s="119" t="s">
        <v>1856</v>
      </c>
      <c r="F550" s="119" t="s">
        <v>1856</v>
      </c>
      <c r="G550" s="96" t="s">
        <v>1856</v>
      </c>
      <c r="H550" s="117" t="s">
        <v>1856</v>
      </c>
      <c r="I550" s="94" t="s">
        <v>1856</v>
      </c>
      <c r="J550" s="120" t="s">
        <v>1856</v>
      </c>
      <c r="K550" s="97" t="s">
        <v>1856</v>
      </c>
      <c r="L550" s="121" t="s">
        <v>1856</v>
      </c>
      <c r="M550" s="98" t="s">
        <v>1856</v>
      </c>
      <c r="N550" s="122" t="s">
        <v>1856</v>
      </c>
      <c r="O550" s="99" t="s">
        <v>1856</v>
      </c>
      <c r="P550" s="123" t="s">
        <v>1856</v>
      </c>
      <c r="Q550" s="100" t="s">
        <v>1856</v>
      </c>
      <c r="R550" s="33">
        <v>1E-3</v>
      </c>
      <c r="S550" s="32" t="s">
        <v>548</v>
      </c>
    </row>
    <row r="551" spans="1:19" ht="13.8" thickBot="1" x14ac:dyDescent="0.3">
      <c r="A551" s="31" t="s">
        <v>908</v>
      </c>
      <c r="B551" s="27" t="s">
        <v>907</v>
      </c>
      <c r="C551" s="30">
        <v>115.03</v>
      </c>
      <c r="D551" s="29" t="s">
        <v>552</v>
      </c>
      <c r="E551" s="124" t="s">
        <v>1856</v>
      </c>
      <c r="F551" s="124" t="s">
        <v>1856</v>
      </c>
      <c r="G551" s="101" t="s">
        <v>1856</v>
      </c>
      <c r="H551" s="118" t="s">
        <v>1856</v>
      </c>
      <c r="I551" s="95" t="s">
        <v>1856</v>
      </c>
      <c r="J551" s="125" t="s">
        <v>1856</v>
      </c>
      <c r="K551" s="102" t="s">
        <v>1856</v>
      </c>
      <c r="L551" s="126" t="s">
        <v>1856</v>
      </c>
      <c r="M551" s="103" t="s">
        <v>1856</v>
      </c>
      <c r="N551" s="127" t="s">
        <v>1856</v>
      </c>
      <c r="O551" s="104" t="s">
        <v>1856</v>
      </c>
      <c r="P551" s="128" t="s">
        <v>1856</v>
      </c>
      <c r="Q551" s="105" t="s">
        <v>1856</v>
      </c>
      <c r="R551" s="26">
        <v>1E-3</v>
      </c>
      <c r="S551" s="25" t="s">
        <v>548</v>
      </c>
    </row>
    <row r="552" spans="1:19" x14ac:dyDescent="0.25">
      <c r="A552" s="38" t="s">
        <v>906</v>
      </c>
      <c r="B552" s="34" t="s">
        <v>905</v>
      </c>
      <c r="C552" s="37">
        <v>234.05</v>
      </c>
      <c r="D552" s="36" t="s">
        <v>552</v>
      </c>
      <c r="E552" s="119" t="s">
        <v>1856</v>
      </c>
      <c r="F552" s="119" t="s">
        <v>1856</v>
      </c>
      <c r="G552" s="96" t="s">
        <v>1856</v>
      </c>
      <c r="H552" s="117" t="s">
        <v>1856</v>
      </c>
      <c r="I552" s="94" t="s">
        <v>1856</v>
      </c>
      <c r="J552" s="120" t="s">
        <v>1856</v>
      </c>
      <c r="K552" s="97" t="s">
        <v>1856</v>
      </c>
      <c r="L552" s="121" t="s">
        <v>1856</v>
      </c>
      <c r="M552" s="98" t="s">
        <v>1856</v>
      </c>
      <c r="N552" s="122" t="s">
        <v>1856</v>
      </c>
      <c r="O552" s="99" t="s">
        <v>1856</v>
      </c>
      <c r="P552" s="123" t="s">
        <v>1856</v>
      </c>
      <c r="Q552" s="100" t="s">
        <v>1856</v>
      </c>
      <c r="R552" s="33">
        <v>1E-3</v>
      </c>
      <c r="S552" s="32" t="s">
        <v>548</v>
      </c>
    </row>
    <row r="553" spans="1:19" x14ac:dyDescent="0.25">
      <c r="A553" s="38" t="s">
        <v>904</v>
      </c>
      <c r="B553" s="34" t="s">
        <v>903</v>
      </c>
      <c r="C553" s="37">
        <v>120.28</v>
      </c>
      <c r="D553" s="36" t="s">
        <v>551</v>
      </c>
      <c r="E553" s="119" t="s">
        <v>1856</v>
      </c>
      <c r="F553" s="119" t="s">
        <v>1856</v>
      </c>
      <c r="G553" s="96" t="s">
        <v>1856</v>
      </c>
      <c r="H553" s="117" t="s">
        <v>1856</v>
      </c>
      <c r="I553" s="94" t="s">
        <v>1856</v>
      </c>
      <c r="J553" s="120" t="s">
        <v>1856</v>
      </c>
      <c r="K553" s="97" t="s">
        <v>1856</v>
      </c>
      <c r="L553" s="121" t="s">
        <v>1856</v>
      </c>
      <c r="M553" s="98" t="s">
        <v>1856</v>
      </c>
      <c r="N553" s="122" t="s">
        <v>1856</v>
      </c>
      <c r="O553" s="99" t="s">
        <v>1856</v>
      </c>
      <c r="P553" s="123" t="s">
        <v>1856</v>
      </c>
      <c r="Q553" s="100" t="s">
        <v>1856</v>
      </c>
      <c r="R553" s="33">
        <v>1E-3</v>
      </c>
      <c r="S553" s="32" t="s">
        <v>548</v>
      </c>
    </row>
    <row r="554" spans="1:19" ht="13.8" thickBot="1" x14ac:dyDescent="0.3">
      <c r="A554" s="31" t="s">
        <v>902</v>
      </c>
      <c r="B554" s="27" t="s">
        <v>901</v>
      </c>
      <c r="C554" s="30">
        <v>136.09</v>
      </c>
      <c r="D554" s="29" t="s">
        <v>552</v>
      </c>
      <c r="E554" s="124" t="s">
        <v>1856</v>
      </c>
      <c r="F554" s="124" t="s">
        <v>1856</v>
      </c>
      <c r="G554" s="101" t="s">
        <v>1856</v>
      </c>
      <c r="H554" s="118" t="s">
        <v>1856</v>
      </c>
      <c r="I554" s="95" t="s">
        <v>1856</v>
      </c>
      <c r="J554" s="125" t="s">
        <v>1856</v>
      </c>
      <c r="K554" s="102" t="s">
        <v>1856</v>
      </c>
      <c r="L554" s="126" t="s">
        <v>1856</v>
      </c>
      <c r="M554" s="103" t="s">
        <v>1856</v>
      </c>
      <c r="N554" s="127" t="s">
        <v>1856</v>
      </c>
      <c r="O554" s="104" t="s">
        <v>1856</v>
      </c>
      <c r="P554" s="128" t="s">
        <v>1856</v>
      </c>
      <c r="Q554" s="105" t="s">
        <v>1856</v>
      </c>
      <c r="R554" s="26">
        <v>1E-3</v>
      </c>
      <c r="S554" s="25" t="s">
        <v>548</v>
      </c>
    </row>
    <row r="555" spans="1:19" x14ac:dyDescent="0.25">
      <c r="A555" s="38" t="s">
        <v>900</v>
      </c>
      <c r="B555" s="34" t="s">
        <v>899</v>
      </c>
      <c r="C555" s="37">
        <v>119.98</v>
      </c>
      <c r="D555" s="36" t="s">
        <v>552</v>
      </c>
      <c r="E555" s="119" t="s">
        <v>1856</v>
      </c>
      <c r="F555" s="119" t="s">
        <v>1856</v>
      </c>
      <c r="G555" s="96" t="s">
        <v>1856</v>
      </c>
      <c r="H555" s="117" t="s">
        <v>1856</v>
      </c>
      <c r="I555" s="94" t="s">
        <v>1856</v>
      </c>
      <c r="J555" s="120" t="s">
        <v>1856</v>
      </c>
      <c r="K555" s="97" t="s">
        <v>1856</v>
      </c>
      <c r="L555" s="121" t="s">
        <v>1856</v>
      </c>
      <c r="M555" s="98" t="s">
        <v>1856</v>
      </c>
      <c r="N555" s="122" t="s">
        <v>1856</v>
      </c>
      <c r="O555" s="99" t="s">
        <v>1856</v>
      </c>
      <c r="P555" s="123" t="s">
        <v>1856</v>
      </c>
      <c r="Q555" s="100" t="s">
        <v>1856</v>
      </c>
      <c r="R555" s="33">
        <v>1E-3</v>
      </c>
      <c r="S555" s="32" t="s">
        <v>548</v>
      </c>
    </row>
    <row r="556" spans="1:19" x14ac:dyDescent="0.25">
      <c r="A556" s="38" t="s">
        <v>898</v>
      </c>
      <c r="B556" s="34" t="s">
        <v>897</v>
      </c>
      <c r="C556" s="37">
        <v>257.95999999999998</v>
      </c>
      <c r="D556" s="36" t="s">
        <v>552</v>
      </c>
      <c r="E556" s="119" t="s">
        <v>1856</v>
      </c>
      <c r="F556" s="119" t="s">
        <v>1856</v>
      </c>
      <c r="G556" s="96" t="s">
        <v>1856</v>
      </c>
      <c r="H556" s="117" t="s">
        <v>1856</v>
      </c>
      <c r="I556" s="94" t="s">
        <v>1856</v>
      </c>
      <c r="J556" s="120" t="s">
        <v>1856</v>
      </c>
      <c r="K556" s="97" t="s">
        <v>1856</v>
      </c>
      <c r="L556" s="121" t="s">
        <v>1856</v>
      </c>
      <c r="M556" s="98" t="s">
        <v>1856</v>
      </c>
      <c r="N556" s="122" t="s">
        <v>1856</v>
      </c>
      <c r="O556" s="99" t="s">
        <v>1856</v>
      </c>
      <c r="P556" s="123" t="s">
        <v>1856</v>
      </c>
      <c r="Q556" s="100" t="s">
        <v>1856</v>
      </c>
      <c r="R556" s="33">
        <v>1E-3</v>
      </c>
      <c r="S556" s="32" t="s">
        <v>548</v>
      </c>
    </row>
    <row r="557" spans="1:19" ht="13.8" thickBot="1" x14ac:dyDescent="0.3">
      <c r="A557" s="31" t="s">
        <v>896</v>
      </c>
      <c r="B557" s="27" t="s">
        <v>895</v>
      </c>
      <c r="C557" s="129" t="s">
        <v>1856</v>
      </c>
      <c r="D557" s="106" t="s">
        <v>1856</v>
      </c>
      <c r="E557" s="124" t="s">
        <v>1856</v>
      </c>
      <c r="F557" s="124" t="s">
        <v>1856</v>
      </c>
      <c r="G557" s="101" t="s">
        <v>1856</v>
      </c>
      <c r="H557" s="118" t="s">
        <v>1856</v>
      </c>
      <c r="I557" s="95" t="s">
        <v>1856</v>
      </c>
      <c r="J557" s="125" t="s">
        <v>1856</v>
      </c>
      <c r="K557" s="102" t="s">
        <v>1856</v>
      </c>
      <c r="L557" s="126" t="s">
        <v>1856</v>
      </c>
      <c r="M557" s="103" t="s">
        <v>1856</v>
      </c>
      <c r="N557" s="127" t="s">
        <v>1856</v>
      </c>
      <c r="O557" s="104" t="s">
        <v>1856</v>
      </c>
      <c r="P557" s="128" t="s">
        <v>1856</v>
      </c>
      <c r="Q557" s="105" t="s">
        <v>1856</v>
      </c>
      <c r="R557" s="26">
        <v>1E-3</v>
      </c>
      <c r="S557" s="25" t="s">
        <v>548</v>
      </c>
    </row>
    <row r="558" spans="1:19" x14ac:dyDescent="0.25">
      <c r="A558" s="38" t="s">
        <v>894</v>
      </c>
      <c r="B558" s="34" t="s">
        <v>893</v>
      </c>
      <c r="C558" s="37">
        <v>221.94</v>
      </c>
      <c r="D558" s="36" t="s">
        <v>552</v>
      </c>
      <c r="E558" s="119" t="s">
        <v>1856</v>
      </c>
      <c r="F558" s="119" t="s">
        <v>1856</v>
      </c>
      <c r="G558" s="96" t="s">
        <v>1856</v>
      </c>
      <c r="H558" s="117" t="s">
        <v>1856</v>
      </c>
      <c r="I558" s="94" t="s">
        <v>1856</v>
      </c>
      <c r="J558" s="120" t="s">
        <v>1856</v>
      </c>
      <c r="K558" s="97" t="s">
        <v>1856</v>
      </c>
      <c r="L558" s="121" t="s">
        <v>1856</v>
      </c>
      <c r="M558" s="98" t="s">
        <v>1856</v>
      </c>
      <c r="N558" s="122" t="s">
        <v>1856</v>
      </c>
      <c r="O558" s="99" t="s">
        <v>1856</v>
      </c>
      <c r="P558" s="123" t="s">
        <v>1856</v>
      </c>
      <c r="Q558" s="100" t="s">
        <v>1856</v>
      </c>
      <c r="R558" s="33">
        <v>1E-3</v>
      </c>
      <c r="S558" s="32" t="s">
        <v>548</v>
      </c>
    </row>
    <row r="559" spans="1:19" x14ac:dyDescent="0.25">
      <c r="A559" s="38" t="s">
        <v>892</v>
      </c>
      <c r="B559" s="34" t="s">
        <v>891</v>
      </c>
      <c r="C559" s="130" t="s">
        <v>1856</v>
      </c>
      <c r="D559" s="108" t="s">
        <v>1856</v>
      </c>
      <c r="E559" s="119" t="s">
        <v>1856</v>
      </c>
      <c r="F559" s="119" t="s">
        <v>1856</v>
      </c>
      <c r="G559" s="96" t="s">
        <v>1856</v>
      </c>
      <c r="H559" s="117" t="s">
        <v>1856</v>
      </c>
      <c r="I559" s="94" t="s">
        <v>1856</v>
      </c>
      <c r="J559" s="120" t="s">
        <v>1856</v>
      </c>
      <c r="K559" s="97" t="s">
        <v>1856</v>
      </c>
      <c r="L559" s="121" t="s">
        <v>1856</v>
      </c>
      <c r="M559" s="98" t="s">
        <v>1856</v>
      </c>
      <c r="N559" s="122" t="s">
        <v>1856</v>
      </c>
      <c r="O559" s="99" t="s">
        <v>1856</v>
      </c>
      <c r="P559" s="123" t="s">
        <v>1856</v>
      </c>
      <c r="Q559" s="100" t="s">
        <v>1856</v>
      </c>
      <c r="R559" s="33">
        <v>1E-3</v>
      </c>
      <c r="S559" s="32" t="s">
        <v>548</v>
      </c>
    </row>
    <row r="560" spans="1:19" ht="13.8" thickBot="1" x14ac:dyDescent="0.3">
      <c r="A560" s="31" t="s">
        <v>890</v>
      </c>
      <c r="B560" s="27" t="s">
        <v>889</v>
      </c>
      <c r="C560" s="129" t="s">
        <v>1856</v>
      </c>
      <c r="D560" s="106" t="s">
        <v>1856</v>
      </c>
      <c r="E560" s="124" t="s">
        <v>1856</v>
      </c>
      <c r="F560" s="124" t="s">
        <v>1856</v>
      </c>
      <c r="G560" s="101" t="s">
        <v>1856</v>
      </c>
      <c r="H560" s="118" t="s">
        <v>1856</v>
      </c>
      <c r="I560" s="95" t="s">
        <v>1856</v>
      </c>
      <c r="J560" s="125" t="s">
        <v>1856</v>
      </c>
      <c r="K560" s="102" t="s">
        <v>1856</v>
      </c>
      <c r="L560" s="126" t="s">
        <v>1856</v>
      </c>
      <c r="M560" s="103" t="s">
        <v>1856</v>
      </c>
      <c r="N560" s="127" t="s">
        <v>1856</v>
      </c>
      <c r="O560" s="104" t="s">
        <v>1856</v>
      </c>
      <c r="P560" s="128" t="s">
        <v>1856</v>
      </c>
      <c r="Q560" s="105" t="s">
        <v>1856</v>
      </c>
      <c r="R560" s="26">
        <v>1E-3</v>
      </c>
      <c r="S560" s="25" t="s">
        <v>548</v>
      </c>
    </row>
    <row r="561" spans="1:19" x14ac:dyDescent="0.25">
      <c r="A561" s="38" t="s">
        <v>888</v>
      </c>
      <c r="B561" s="34" t="s">
        <v>887</v>
      </c>
      <c r="C561" s="130" t="s">
        <v>1856</v>
      </c>
      <c r="D561" s="108" t="s">
        <v>1856</v>
      </c>
      <c r="E561" s="119" t="s">
        <v>1856</v>
      </c>
      <c r="F561" s="119" t="s">
        <v>1856</v>
      </c>
      <c r="G561" s="96" t="s">
        <v>1856</v>
      </c>
      <c r="H561" s="117" t="s">
        <v>1856</v>
      </c>
      <c r="I561" s="94" t="s">
        <v>1856</v>
      </c>
      <c r="J561" s="120" t="s">
        <v>1856</v>
      </c>
      <c r="K561" s="97" t="s">
        <v>1856</v>
      </c>
      <c r="L561" s="121" t="s">
        <v>1856</v>
      </c>
      <c r="M561" s="98" t="s">
        <v>1856</v>
      </c>
      <c r="N561" s="122" t="s">
        <v>1856</v>
      </c>
      <c r="O561" s="99" t="s">
        <v>1856</v>
      </c>
      <c r="P561" s="123" t="s">
        <v>1856</v>
      </c>
      <c r="Q561" s="100" t="s">
        <v>1856</v>
      </c>
      <c r="R561" s="33">
        <v>1E-3</v>
      </c>
      <c r="S561" s="32" t="s">
        <v>548</v>
      </c>
    </row>
    <row r="562" spans="1:19" x14ac:dyDescent="0.25">
      <c r="A562" s="38" t="s">
        <v>886</v>
      </c>
      <c r="B562" s="34" t="s">
        <v>885</v>
      </c>
      <c r="C562" s="37">
        <v>611.16999999999996</v>
      </c>
      <c r="D562" s="36" t="s">
        <v>551</v>
      </c>
      <c r="E562" s="119" t="s">
        <v>1856</v>
      </c>
      <c r="F562" s="119" t="s">
        <v>1856</v>
      </c>
      <c r="G562" s="96" t="s">
        <v>1856</v>
      </c>
      <c r="H562" s="117" t="s">
        <v>1856</v>
      </c>
      <c r="I562" s="94" t="s">
        <v>1856</v>
      </c>
      <c r="J562" s="120" t="s">
        <v>1856</v>
      </c>
      <c r="K562" s="97" t="s">
        <v>1856</v>
      </c>
      <c r="L562" s="121" t="s">
        <v>1856</v>
      </c>
      <c r="M562" s="98" t="s">
        <v>1856</v>
      </c>
      <c r="N562" s="122" t="s">
        <v>1856</v>
      </c>
      <c r="O562" s="99" t="s">
        <v>1856</v>
      </c>
      <c r="P562" s="123" t="s">
        <v>1856</v>
      </c>
      <c r="Q562" s="100" t="s">
        <v>1856</v>
      </c>
      <c r="R562" s="33">
        <v>1E-3</v>
      </c>
      <c r="S562" s="32" t="s">
        <v>548</v>
      </c>
    </row>
    <row r="563" spans="1:19" ht="13.8" thickBot="1" x14ac:dyDescent="0.3">
      <c r="A563" s="31" t="s">
        <v>884</v>
      </c>
      <c r="B563" s="27" t="s">
        <v>883</v>
      </c>
      <c r="C563" s="30">
        <v>359.92</v>
      </c>
      <c r="D563" s="29" t="s">
        <v>552</v>
      </c>
      <c r="E563" s="124" t="s">
        <v>1856</v>
      </c>
      <c r="F563" s="124" t="s">
        <v>1856</v>
      </c>
      <c r="G563" s="101" t="s">
        <v>1856</v>
      </c>
      <c r="H563" s="118" t="s">
        <v>1856</v>
      </c>
      <c r="I563" s="95" t="s">
        <v>1856</v>
      </c>
      <c r="J563" s="125" t="s">
        <v>1856</v>
      </c>
      <c r="K563" s="102" t="s">
        <v>1856</v>
      </c>
      <c r="L563" s="126" t="s">
        <v>1856</v>
      </c>
      <c r="M563" s="103" t="s">
        <v>1856</v>
      </c>
      <c r="N563" s="127" t="s">
        <v>1856</v>
      </c>
      <c r="O563" s="104" t="s">
        <v>1856</v>
      </c>
      <c r="P563" s="128" t="s">
        <v>1856</v>
      </c>
      <c r="Q563" s="105" t="s">
        <v>1856</v>
      </c>
      <c r="R563" s="26">
        <v>1E-3</v>
      </c>
      <c r="S563" s="25" t="s">
        <v>548</v>
      </c>
    </row>
    <row r="564" spans="1:19" x14ac:dyDescent="0.25">
      <c r="A564" s="38" t="s">
        <v>882</v>
      </c>
      <c r="B564" s="34" t="s">
        <v>881</v>
      </c>
      <c r="C564" s="37">
        <v>305.89</v>
      </c>
      <c r="D564" s="36" t="s">
        <v>552</v>
      </c>
      <c r="E564" s="119" t="s">
        <v>1856</v>
      </c>
      <c r="F564" s="119" t="s">
        <v>1856</v>
      </c>
      <c r="G564" s="96" t="s">
        <v>1856</v>
      </c>
      <c r="H564" s="117" t="s">
        <v>1856</v>
      </c>
      <c r="I564" s="94" t="s">
        <v>1856</v>
      </c>
      <c r="J564" s="120" t="s">
        <v>1856</v>
      </c>
      <c r="K564" s="97" t="s">
        <v>1856</v>
      </c>
      <c r="L564" s="121" t="s">
        <v>1856</v>
      </c>
      <c r="M564" s="98" t="s">
        <v>1856</v>
      </c>
      <c r="N564" s="122" t="s">
        <v>1856</v>
      </c>
      <c r="O564" s="99" t="s">
        <v>1856</v>
      </c>
      <c r="P564" s="123" t="s">
        <v>1856</v>
      </c>
      <c r="Q564" s="100" t="s">
        <v>1856</v>
      </c>
      <c r="R564" s="33">
        <v>1E-3</v>
      </c>
      <c r="S564" s="32" t="s">
        <v>548</v>
      </c>
    </row>
    <row r="565" spans="1:19" x14ac:dyDescent="0.25">
      <c r="A565" s="38" t="s">
        <v>880</v>
      </c>
      <c r="B565" s="34" t="s">
        <v>879</v>
      </c>
      <c r="C565" s="37">
        <v>367.86</v>
      </c>
      <c r="D565" s="36" t="s">
        <v>552</v>
      </c>
      <c r="E565" s="119" t="s">
        <v>1856</v>
      </c>
      <c r="F565" s="119" t="s">
        <v>1856</v>
      </c>
      <c r="G565" s="96" t="s">
        <v>1856</v>
      </c>
      <c r="H565" s="117" t="s">
        <v>1856</v>
      </c>
      <c r="I565" s="94" t="s">
        <v>1856</v>
      </c>
      <c r="J565" s="120" t="s">
        <v>1856</v>
      </c>
      <c r="K565" s="97" t="s">
        <v>1856</v>
      </c>
      <c r="L565" s="121" t="s">
        <v>1856</v>
      </c>
      <c r="M565" s="98" t="s">
        <v>1856</v>
      </c>
      <c r="N565" s="122" t="s">
        <v>1856</v>
      </c>
      <c r="O565" s="99" t="s">
        <v>1856</v>
      </c>
      <c r="P565" s="123" t="s">
        <v>1856</v>
      </c>
      <c r="Q565" s="100" t="s">
        <v>1856</v>
      </c>
      <c r="R565" s="33">
        <v>1E-3</v>
      </c>
      <c r="S565" s="32" t="s">
        <v>548</v>
      </c>
    </row>
    <row r="566" spans="1:19" ht="13.8" thickBot="1" x14ac:dyDescent="0.3">
      <c r="A566" s="31" t="s">
        <v>878</v>
      </c>
      <c r="B566" s="27" t="s">
        <v>877</v>
      </c>
      <c r="C566" s="30">
        <v>330.34</v>
      </c>
      <c r="D566" s="29" t="s">
        <v>552</v>
      </c>
      <c r="E566" s="124" t="s">
        <v>1856</v>
      </c>
      <c r="F566" s="124" t="s">
        <v>1856</v>
      </c>
      <c r="G566" s="101" t="s">
        <v>1856</v>
      </c>
      <c r="H566" s="118" t="s">
        <v>1856</v>
      </c>
      <c r="I566" s="95" t="s">
        <v>1856</v>
      </c>
      <c r="J566" s="125" t="s">
        <v>1856</v>
      </c>
      <c r="K566" s="102" t="s">
        <v>1856</v>
      </c>
      <c r="L566" s="126" t="s">
        <v>1856</v>
      </c>
      <c r="M566" s="103" t="s">
        <v>1856</v>
      </c>
      <c r="N566" s="127" t="s">
        <v>1856</v>
      </c>
      <c r="O566" s="104" t="s">
        <v>1856</v>
      </c>
      <c r="P566" s="128" t="s">
        <v>1856</v>
      </c>
      <c r="Q566" s="105" t="s">
        <v>1856</v>
      </c>
      <c r="R566" s="26">
        <v>1E-3</v>
      </c>
      <c r="S566" s="25" t="s">
        <v>548</v>
      </c>
    </row>
    <row r="567" spans="1:19" x14ac:dyDescent="0.25">
      <c r="A567" s="38" t="s">
        <v>876</v>
      </c>
      <c r="B567" s="34" t="s">
        <v>875</v>
      </c>
      <c r="C567" s="37">
        <v>265.89999999999998</v>
      </c>
      <c r="D567" s="36" t="s">
        <v>552</v>
      </c>
      <c r="E567" s="119" t="s">
        <v>1856</v>
      </c>
      <c r="F567" s="119" t="s">
        <v>1856</v>
      </c>
      <c r="G567" s="96" t="s">
        <v>1856</v>
      </c>
      <c r="H567" s="117" t="s">
        <v>1856</v>
      </c>
      <c r="I567" s="94" t="s">
        <v>1856</v>
      </c>
      <c r="J567" s="120" t="s">
        <v>1856</v>
      </c>
      <c r="K567" s="97" t="s">
        <v>1856</v>
      </c>
      <c r="L567" s="121" t="s">
        <v>1856</v>
      </c>
      <c r="M567" s="98" t="s">
        <v>1856</v>
      </c>
      <c r="N567" s="122" t="s">
        <v>1856</v>
      </c>
      <c r="O567" s="99" t="s">
        <v>1856</v>
      </c>
      <c r="P567" s="123" t="s">
        <v>1856</v>
      </c>
      <c r="Q567" s="100" t="s">
        <v>1856</v>
      </c>
      <c r="R567" s="33">
        <v>1E-3</v>
      </c>
      <c r="S567" s="32" t="s">
        <v>548</v>
      </c>
    </row>
    <row r="568" spans="1:19" x14ac:dyDescent="0.25">
      <c r="A568" s="38" t="s">
        <v>874</v>
      </c>
      <c r="B568" s="34" t="s">
        <v>873</v>
      </c>
      <c r="C568" s="130" t="s">
        <v>1856</v>
      </c>
      <c r="D568" s="108" t="s">
        <v>1856</v>
      </c>
      <c r="E568" s="119" t="s">
        <v>1856</v>
      </c>
      <c r="F568" s="119" t="s">
        <v>1856</v>
      </c>
      <c r="G568" s="96" t="s">
        <v>1856</v>
      </c>
      <c r="H568" s="117" t="s">
        <v>1856</v>
      </c>
      <c r="I568" s="94" t="s">
        <v>1856</v>
      </c>
      <c r="J568" s="120" t="s">
        <v>1856</v>
      </c>
      <c r="K568" s="97" t="s">
        <v>1856</v>
      </c>
      <c r="L568" s="121" t="s">
        <v>1856</v>
      </c>
      <c r="M568" s="98" t="s">
        <v>1856</v>
      </c>
      <c r="N568" s="122" t="s">
        <v>1856</v>
      </c>
      <c r="O568" s="99" t="s">
        <v>1856</v>
      </c>
      <c r="P568" s="123" t="s">
        <v>1856</v>
      </c>
      <c r="Q568" s="100" t="s">
        <v>1856</v>
      </c>
      <c r="R568" s="33">
        <v>1E-3</v>
      </c>
      <c r="S568" s="32" t="s">
        <v>548</v>
      </c>
    </row>
    <row r="569" spans="1:19" ht="13.8" thickBot="1" x14ac:dyDescent="0.3">
      <c r="A569" s="31" t="s">
        <v>872</v>
      </c>
      <c r="B569" s="27" t="s">
        <v>871</v>
      </c>
      <c r="C569" s="30">
        <v>310.18</v>
      </c>
      <c r="D569" s="29" t="s">
        <v>551</v>
      </c>
      <c r="E569" s="124" t="s">
        <v>1856</v>
      </c>
      <c r="F569" s="124" t="s">
        <v>1856</v>
      </c>
      <c r="G569" s="101" t="s">
        <v>1856</v>
      </c>
      <c r="H569" s="26">
        <v>3.14</v>
      </c>
      <c r="I569" s="28" t="s">
        <v>551</v>
      </c>
      <c r="J569" s="125" t="s">
        <v>1856</v>
      </c>
      <c r="K569" s="102" t="s">
        <v>1856</v>
      </c>
      <c r="L569" s="126" t="s">
        <v>1856</v>
      </c>
      <c r="M569" s="103" t="s">
        <v>1856</v>
      </c>
      <c r="N569" s="127" t="s">
        <v>1856</v>
      </c>
      <c r="O569" s="104" t="s">
        <v>1856</v>
      </c>
      <c r="P569" s="128" t="s">
        <v>1856</v>
      </c>
      <c r="Q569" s="105" t="s">
        <v>1856</v>
      </c>
      <c r="R569" s="26">
        <v>1E-3</v>
      </c>
      <c r="S569" s="25" t="s">
        <v>548</v>
      </c>
    </row>
    <row r="570" spans="1:19" x14ac:dyDescent="0.25">
      <c r="A570" s="38" t="s">
        <v>870</v>
      </c>
      <c r="B570" s="34" t="s">
        <v>869</v>
      </c>
      <c r="C570" s="37">
        <v>262.86</v>
      </c>
      <c r="D570" s="36" t="s">
        <v>551</v>
      </c>
      <c r="E570" s="119" t="s">
        <v>1856</v>
      </c>
      <c r="F570" s="119" t="s">
        <v>1856</v>
      </c>
      <c r="G570" s="96" t="s">
        <v>1856</v>
      </c>
      <c r="H570" s="117" t="s">
        <v>1856</v>
      </c>
      <c r="I570" s="94" t="s">
        <v>1856</v>
      </c>
      <c r="J570" s="120" t="s">
        <v>1856</v>
      </c>
      <c r="K570" s="97" t="s">
        <v>1856</v>
      </c>
      <c r="L570" s="121" t="s">
        <v>1856</v>
      </c>
      <c r="M570" s="98" t="s">
        <v>1856</v>
      </c>
      <c r="N570" s="122" t="s">
        <v>1856</v>
      </c>
      <c r="O570" s="99" t="s">
        <v>1856</v>
      </c>
      <c r="P570" s="123" t="s">
        <v>1856</v>
      </c>
      <c r="Q570" s="100" t="s">
        <v>1856</v>
      </c>
      <c r="R570" s="33">
        <v>1E-3</v>
      </c>
      <c r="S570" s="32" t="s">
        <v>548</v>
      </c>
    </row>
    <row r="571" spans="1:19" x14ac:dyDescent="0.25">
      <c r="A571" s="38" t="s">
        <v>868</v>
      </c>
      <c r="B571" s="34" t="s">
        <v>867</v>
      </c>
      <c r="C571" s="37">
        <v>212.27</v>
      </c>
      <c r="D571" s="36" t="s">
        <v>552</v>
      </c>
      <c r="E571" s="119" t="s">
        <v>1856</v>
      </c>
      <c r="F571" s="119" t="s">
        <v>1856</v>
      </c>
      <c r="G571" s="96" t="s">
        <v>1856</v>
      </c>
      <c r="H571" s="117" t="s">
        <v>1856</v>
      </c>
      <c r="I571" s="94" t="s">
        <v>1856</v>
      </c>
      <c r="J571" s="120" t="s">
        <v>1856</v>
      </c>
      <c r="K571" s="97" t="s">
        <v>1856</v>
      </c>
      <c r="L571" s="121" t="s">
        <v>1856</v>
      </c>
      <c r="M571" s="98" t="s">
        <v>1856</v>
      </c>
      <c r="N571" s="122" t="s">
        <v>1856</v>
      </c>
      <c r="O571" s="99" t="s">
        <v>1856</v>
      </c>
      <c r="P571" s="123" t="s">
        <v>1856</v>
      </c>
      <c r="Q571" s="100" t="s">
        <v>1856</v>
      </c>
      <c r="R571" s="33">
        <v>1E-3</v>
      </c>
      <c r="S571" s="32" t="s">
        <v>548</v>
      </c>
    </row>
    <row r="572" spans="1:19" ht="13.8" thickBot="1" x14ac:dyDescent="0.3">
      <c r="A572" s="31" t="s">
        <v>866</v>
      </c>
      <c r="B572" s="27" t="s">
        <v>865</v>
      </c>
      <c r="C572" s="30">
        <v>163.94</v>
      </c>
      <c r="D572" s="29" t="s">
        <v>552</v>
      </c>
      <c r="E572" s="124" t="s">
        <v>1856</v>
      </c>
      <c r="F572" s="124" t="s">
        <v>1856</v>
      </c>
      <c r="G572" s="101" t="s">
        <v>1856</v>
      </c>
      <c r="H572" s="118" t="s">
        <v>1856</v>
      </c>
      <c r="I572" s="95" t="s">
        <v>1856</v>
      </c>
      <c r="J572" s="125" t="s">
        <v>1856</v>
      </c>
      <c r="K572" s="102" t="s">
        <v>1856</v>
      </c>
      <c r="L572" s="126" t="s">
        <v>1856</v>
      </c>
      <c r="M572" s="103" t="s">
        <v>1856</v>
      </c>
      <c r="N572" s="127" t="s">
        <v>1856</v>
      </c>
      <c r="O572" s="104" t="s">
        <v>1856</v>
      </c>
      <c r="P572" s="128" t="s">
        <v>1856</v>
      </c>
      <c r="Q572" s="105" t="s">
        <v>1856</v>
      </c>
      <c r="R572" s="26">
        <v>1E-3</v>
      </c>
      <c r="S572" s="25" t="s">
        <v>548</v>
      </c>
    </row>
    <row r="573" spans="1:19" x14ac:dyDescent="0.25">
      <c r="A573" s="38" t="s">
        <v>864</v>
      </c>
      <c r="B573" s="34" t="s">
        <v>863</v>
      </c>
      <c r="C573" s="37">
        <v>34</v>
      </c>
      <c r="D573" s="36" t="s">
        <v>552</v>
      </c>
      <c r="E573" s="119" t="s">
        <v>1856</v>
      </c>
      <c r="F573" s="119" t="s">
        <v>1856</v>
      </c>
      <c r="G573" s="96" t="s">
        <v>1856</v>
      </c>
      <c r="H573" s="33">
        <v>1.39</v>
      </c>
      <c r="I573" s="35" t="s">
        <v>551</v>
      </c>
      <c r="J573" s="120" t="s">
        <v>1856</v>
      </c>
      <c r="K573" s="97" t="s">
        <v>1856</v>
      </c>
      <c r="L573" s="121" t="s">
        <v>1856</v>
      </c>
      <c r="M573" s="98" t="s">
        <v>1856</v>
      </c>
      <c r="N573" s="122" t="s">
        <v>1856</v>
      </c>
      <c r="O573" s="99" t="s">
        <v>1856</v>
      </c>
      <c r="P573" s="40">
        <v>3.3</v>
      </c>
      <c r="Q573" s="39" t="s">
        <v>552</v>
      </c>
      <c r="R573" s="33">
        <v>1E-3</v>
      </c>
      <c r="S573" s="32" t="s">
        <v>548</v>
      </c>
    </row>
    <row r="574" spans="1:19" x14ac:dyDescent="0.25">
      <c r="A574" s="38" t="s">
        <v>862</v>
      </c>
      <c r="B574" s="34" t="s">
        <v>861</v>
      </c>
      <c r="C574" s="37">
        <v>98</v>
      </c>
      <c r="D574" s="36" t="s">
        <v>552</v>
      </c>
      <c r="E574" s="119" t="s">
        <v>1856</v>
      </c>
      <c r="F574" s="119" t="s">
        <v>1856</v>
      </c>
      <c r="G574" s="96" t="s">
        <v>1856</v>
      </c>
      <c r="H574" s="33">
        <v>1.8340000000000001</v>
      </c>
      <c r="I574" s="35" t="s">
        <v>558</v>
      </c>
      <c r="J574" s="120" t="s">
        <v>1856</v>
      </c>
      <c r="K574" s="97" t="s">
        <v>1856</v>
      </c>
      <c r="L574" s="121" t="s">
        <v>1856</v>
      </c>
      <c r="M574" s="98" t="s">
        <v>1856</v>
      </c>
      <c r="N574" s="122" t="s">
        <v>1856</v>
      </c>
      <c r="O574" s="99" t="s">
        <v>1856</v>
      </c>
      <c r="P574" s="40">
        <v>5480000</v>
      </c>
      <c r="Q574" s="39" t="s">
        <v>551</v>
      </c>
      <c r="R574" s="33">
        <v>1E-3</v>
      </c>
      <c r="S574" s="32" t="s">
        <v>548</v>
      </c>
    </row>
    <row r="575" spans="1:19" ht="13.8" thickBot="1" x14ac:dyDescent="0.3">
      <c r="A575" s="31" t="s">
        <v>860</v>
      </c>
      <c r="B575" s="27" t="s">
        <v>859</v>
      </c>
      <c r="C575" s="30">
        <v>30.974</v>
      </c>
      <c r="D575" s="29" t="s">
        <v>551</v>
      </c>
      <c r="E575" s="124" t="s">
        <v>1856</v>
      </c>
      <c r="F575" s="124" t="s">
        <v>1856</v>
      </c>
      <c r="G575" s="101" t="s">
        <v>1856</v>
      </c>
      <c r="H575" s="26">
        <v>2.69</v>
      </c>
      <c r="I575" s="28" t="s">
        <v>551</v>
      </c>
      <c r="J575" s="125" t="s">
        <v>1856</v>
      </c>
      <c r="K575" s="102" t="s">
        <v>1856</v>
      </c>
      <c r="L575" s="126" t="s">
        <v>1856</v>
      </c>
      <c r="M575" s="103" t="s">
        <v>1856</v>
      </c>
      <c r="N575" s="127" t="s">
        <v>1856</v>
      </c>
      <c r="O575" s="104" t="s">
        <v>1856</v>
      </c>
      <c r="P575" s="50">
        <v>3.3</v>
      </c>
      <c r="Q575" s="49" t="s">
        <v>552</v>
      </c>
      <c r="R575" s="26">
        <v>1E-3</v>
      </c>
      <c r="S575" s="25" t="s">
        <v>548</v>
      </c>
    </row>
    <row r="576" spans="1:19" x14ac:dyDescent="0.25">
      <c r="A576" s="38" t="s">
        <v>858</v>
      </c>
      <c r="B576" s="34" t="s">
        <v>857</v>
      </c>
      <c r="C576" s="37">
        <v>166.13</v>
      </c>
      <c r="D576" s="36" t="s">
        <v>552</v>
      </c>
      <c r="E576" s="48">
        <v>1.5860000000000001E-11</v>
      </c>
      <c r="F576" s="48">
        <v>3.8800000000000001E-13</v>
      </c>
      <c r="G576" s="47" t="s">
        <v>552</v>
      </c>
      <c r="H576" s="33">
        <v>1.51</v>
      </c>
      <c r="I576" s="35" t="s">
        <v>558</v>
      </c>
      <c r="J576" s="46">
        <v>4.8722700000000001E-2</v>
      </c>
      <c r="K576" s="45" t="s">
        <v>555</v>
      </c>
      <c r="L576" s="44">
        <v>9.0445999999999998E-6</v>
      </c>
      <c r="M576" s="43" t="s">
        <v>555</v>
      </c>
      <c r="N576" s="42">
        <v>79.239999999999995</v>
      </c>
      <c r="O576" s="41" t="s">
        <v>552</v>
      </c>
      <c r="P576" s="40">
        <v>15</v>
      </c>
      <c r="Q576" s="39" t="s">
        <v>552</v>
      </c>
      <c r="R576" s="33">
        <v>3.9100000000000003E-3</v>
      </c>
      <c r="S576" s="32" t="s">
        <v>552</v>
      </c>
    </row>
    <row r="577" spans="1:19" x14ac:dyDescent="0.25">
      <c r="A577" s="38" t="s">
        <v>856</v>
      </c>
      <c r="B577" s="34" t="s">
        <v>855</v>
      </c>
      <c r="C577" s="37">
        <v>148.12</v>
      </c>
      <c r="D577" s="36" t="s">
        <v>552</v>
      </c>
      <c r="E577" s="48">
        <v>6.6639000000000003E-7</v>
      </c>
      <c r="F577" s="48">
        <v>1.63E-8</v>
      </c>
      <c r="G577" s="47" t="s">
        <v>552</v>
      </c>
      <c r="H577" s="33">
        <v>1.5269999999999999</v>
      </c>
      <c r="I577" s="35" t="s">
        <v>551</v>
      </c>
      <c r="J577" s="46">
        <v>5.9479499999999998E-2</v>
      </c>
      <c r="K577" s="45" t="s">
        <v>555</v>
      </c>
      <c r="L577" s="44">
        <v>9.7544999999999995E-6</v>
      </c>
      <c r="M577" s="43" t="s">
        <v>555</v>
      </c>
      <c r="N577" s="42">
        <v>10</v>
      </c>
      <c r="O577" s="41" t="s">
        <v>552</v>
      </c>
      <c r="P577" s="40">
        <v>6200</v>
      </c>
      <c r="Q577" s="39" t="s">
        <v>552</v>
      </c>
      <c r="R577" s="33">
        <v>2.6700000000000001E-3</v>
      </c>
      <c r="S577" s="32" t="s">
        <v>552</v>
      </c>
    </row>
    <row r="578" spans="1:19" ht="13.8" thickBot="1" x14ac:dyDescent="0.3">
      <c r="A578" s="31" t="s">
        <v>103</v>
      </c>
      <c r="B578" s="27" t="s">
        <v>854</v>
      </c>
      <c r="C578" s="30">
        <v>241.46</v>
      </c>
      <c r="D578" s="29" t="s">
        <v>552</v>
      </c>
      <c r="E578" s="58">
        <v>2.1789999999999999E-12</v>
      </c>
      <c r="F578" s="58">
        <v>5.3299999999999998E-14</v>
      </c>
      <c r="G578" s="57" t="s">
        <v>552</v>
      </c>
      <c r="H578" s="118" t="s">
        <v>1856</v>
      </c>
      <c r="I578" s="95" t="s">
        <v>1856</v>
      </c>
      <c r="J578" s="56">
        <v>4.8999300000000003E-2</v>
      </c>
      <c r="K578" s="55" t="s">
        <v>555</v>
      </c>
      <c r="L578" s="54">
        <v>5.7251999999999998E-6</v>
      </c>
      <c r="M578" s="53" t="s">
        <v>555</v>
      </c>
      <c r="N578" s="52">
        <v>38.770000000000003</v>
      </c>
      <c r="O578" s="51" t="s">
        <v>552</v>
      </c>
      <c r="P578" s="50">
        <v>430</v>
      </c>
      <c r="Q578" s="49" t="s">
        <v>552</v>
      </c>
      <c r="R578" s="26">
        <v>1.2700000000000001E-3</v>
      </c>
      <c r="S578" s="25" t="s">
        <v>552</v>
      </c>
    </row>
    <row r="579" spans="1:19" x14ac:dyDescent="0.25">
      <c r="A579" s="38" t="s">
        <v>853</v>
      </c>
      <c r="B579" s="34" t="s">
        <v>852</v>
      </c>
      <c r="C579" s="37">
        <v>199.12</v>
      </c>
      <c r="D579" s="36" t="s">
        <v>552</v>
      </c>
      <c r="E579" s="48">
        <v>7.6039999999999997E-13</v>
      </c>
      <c r="F579" s="48">
        <v>1.8600000000000001E-14</v>
      </c>
      <c r="G579" s="47" t="s">
        <v>552</v>
      </c>
      <c r="H579" s="117" t="s">
        <v>1856</v>
      </c>
      <c r="I579" s="94" t="s">
        <v>1856</v>
      </c>
      <c r="J579" s="46">
        <v>5.5719900000000003E-2</v>
      </c>
      <c r="K579" s="45" t="s">
        <v>555</v>
      </c>
      <c r="L579" s="44">
        <v>6.5104000000000004E-6</v>
      </c>
      <c r="M579" s="43" t="s">
        <v>555</v>
      </c>
      <c r="N579" s="42">
        <v>226.5</v>
      </c>
      <c r="O579" s="41" t="s">
        <v>552</v>
      </c>
      <c r="P579" s="40">
        <v>1400</v>
      </c>
      <c r="Q579" s="39" t="s">
        <v>552</v>
      </c>
      <c r="R579" s="33">
        <v>4.9600000000000002E-4</v>
      </c>
      <c r="S579" s="32" t="s">
        <v>552</v>
      </c>
    </row>
    <row r="580" spans="1:19" x14ac:dyDescent="0.25">
      <c r="A580" s="38" t="s">
        <v>851</v>
      </c>
      <c r="B580" s="34" t="s">
        <v>850</v>
      </c>
      <c r="C580" s="37">
        <v>305.33</v>
      </c>
      <c r="D580" s="36" t="s">
        <v>552</v>
      </c>
      <c r="E580" s="48">
        <v>2.87E-5</v>
      </c>
      <c r="F580" s="48">
        <v>7.0100000000000004E-7</v>
      </c>
      <c r="G580" s="47" t="s">
        <v>552</v>
      </c>
      <c r="H580" s="33">
        <v>1.17</v>
      </c>
      <c r="I580" s="35" t="s">
        <v>551</v>
      </c>
      <c r="J580" s="46">
        <v>2.15423E-2</v>
      </c>
      <c r="K580" s="45" t="s">
        <v>555</v>
      </c>
      <c r="L580" s="44">
        <v>5.3866999999999996E-6</v>
      </c>
      <c r="M580" s="43" t="s">
        <v>555</v>
      </c>
      <c r="N580" s="42">
        <v>374.7</v>
      </c>
      <c r="O580" s="41" t="s">
        <v>552</v>
      </c>
      <c r="P580" s="40">
        <v>8.6</v>
      </c>
      <c r="Q580" s="39" t="s">
        <v>552</v>
      </c>
      <c r="R580" s="33">
        <v>1.8700000000000001E-2</v>
      </c>
      <c r="S580" s="32" t="s">
        <v>552</v>
      </c>
    </row>
    <row r="581" spans="1:19" ht="13.8" thickBot="1" x14ac:dyDescent="0.3">
      <c r="A581" s="31" t="s">
        <v>849</v>
      </c>
      <c r="B581" s="27" t="s">
        <v>848</v>
      </c>
      <c r="C581" s="129" t="s">
        <v>1856</v>
      </c>
      <c r="D581" s="106" t="s">
        <v>1856</v>
      </c>
      <c r="E581" s="124" t="s">
        <v>1856</v>
      </c>
      <c r="F581" s="124" t="s">
        <v>1856</v>
      </c>
      <c r="G581" s="101" t="s">
        <v>1856</v>
      </c>
      <c r="H581" s="118" t="s">
        <v>1856</v>
      </c>
      <c r="I581" s="95" t="s">
        <v>1856</v>
      </c>
      <c r="J581" s="125" t="s">
        <v>1856</v>
      </c>
      <c r="K581" s="102" t="s">
        <v>1856</v>
      </c>
      <c r="L581" s="126" t="s">
        <v>1856</v>
      </c>
      <c r="M581" s="103" t="s">
        <v>1856</v>
      </c>
      <c r="N581" s="127" t="s">
        <v>1856</v>
      </c>
      <c r="O581" s="104" t="s">
        <v>1856</v>
      </c>
      <c r="P581" s="128" t="s">
        <v>1856</v>
      </c>
      <c r="Q581" s="105" t="s">
        <v>1856</v>
      </c>
      <c r="R581" s="118" t="s">
        <v>1856</v>
      </c>
      <c r="S581" s="107" t="s">
        <v>1856</v>
      </c>
    </row>
    <row r="582" spans="1:19" ht="14.4" x14ac:dyDescent="0.3">
      <c r="A582" s="59" t="s">
        <v>847</v>
      </c>
      <c r="B582" s="34" t="s">
        <v>549</v>
      </c>
      <c r="C582" s="130" t="s">
        <v>1856</v>
      </c>
      <c r="D582" s="108" t="s">
        <v>1856</v>
      </c>
      <c r="E582" s="119" t="s">
        <v>1856</v>
      </c>
      <c r="F582" s="119" t="s">
        <v>1856</v>
      </c>
      <c r="G582" s="96" t="s">
        <v>1856</v>
      </c>
      <c r="H582" s="117" t="s">
        <v>1856</v>
      </c>
      <c r="I582" s="94" t="s">
        <v>1856</v>
      </c>
      <c r="J582" s="120" t="s">
        <v>1856</v>
      </c>
      <c r="K582" s="97" t="s">
        <v>1856</v>
      </c>
      <c r="L582" s="121" t="s">
        <v>1856</v>
      </c>
      <c r="M582" s="98" t="s">
        <v>1856</v>
      </c>
      <c r="N582" s="122" t="s">
        <v>1856</v>
      </c>
      <c r="O582" s="99" t="s">
        <v>1856</v>
      </c>
      <c r="P582" s="123" t="s">
        <v>1856</v>
      </c>
      <c r="Q582" s="100" t="s">
        <v>1856</v>
      </c>
      <c r="R582" s="117" t="s">
        <v>1856</v>
      </c>
      <c r="S582" s="109" t="s">
        <v>1856</v>
      </c>
    </row>
    <row r="583" spans="1:19" x14ac:dyDescent="0.25">
      <c r="A583" s="38" t="s">
        <v>846</v>
      </c>
      <c r="B583" s="34" t="s">
        <v>134</v>
      </c>
      <c r="C583" s="37">
        <v>257.55</v>
      </c>
      <c r="D583" s="36" t="s">
        <v>552</v>
      </c>
      <c r="E583" s="48">
        <v>8.1765999999999991E-3</v>
      </c>
      <c r="F583" s="48">
        <v>2.0000000000000001E-4</v>
      </c>
      <c r="G583" s="47" t="s">
        <v>552</v>
      </c>
      <c r="H583" s="117" t="s">
        <v>1856</v>
      </c>
      <c r="I583" s="94" t="s">
        <v>1856</v>
      </c>
      <c r="J583" s="46">
        <v>4.6936699999999998E-2</v>
      </c>
      <c r="K583" s="45" t="s">
        <v>555</v>
      </c>
      <c r="L583" s="44">
        <v>5.4841999999999999E-6</v>
      </c>
      <c r="M583" s="43" t="s">
        <v>555</v>
      </c>
      <c r="N583" s="42">
        <v>47700</v>
      </c>
      <c r="O583" s="41" t="s">
        <v>552</v>
      </c>
      <c r="P583" s="40">
        <v>0.42</v>
      </c>
      <c r="Q583" s="39" t="s">
        <v>552</v>
      </c>
      <c r="R583" s="33">
        <v>0.30499999999999999</v>
      </c>
      <c r="S583" s="32" t="s">
        <v>552</v>
      </c>
    </row>
    <row r="584" spans="1:19" ht="13.8" thickBot="1" x14ac:dyDescent="0.3">
      <c r="A584" s="31" t="s">
        <v>845</v>
      </c>
      <c r="B584" s="27" t="s">
        <v>132</v>
      </c>
      <c r="C584" s="30">
        <v>188.66</v>
      </c>
      <c r="D584" s="29" t="s">
        <v>552</v>
      </c>
      <c r="E584" s="58">
        <v>3.0089899999999999E-2</v>
      </c>
      <c r="F584" s="58">
        <v>7.36E-4</v>
      </c>
      <c r="G584" s="57" t="s">
        <v>552</v>
      </c>
      <c r="H584" s="118" t="s">
        <v>1856</v>
      </c>
      <c r="I584" s="95" t="s">
        <v>1856</v>
      </c>
      <c r="J584" s="56">
        <v>5.7760899999999997E-2</v>
      </c>
      <c r="K584" s="55" t="s">
        <v>555</v>
      </c>
      <c r="L584" s="54">
        <v>6.7488999999999999E-6</v>
      </c>
      <c r="M584" s="53" t="s">
        <v>555</v>
      </c>
      <c r="N584" s="52">
        <v>8397</v>
      </c>
      <c r="O584" s="51" t="s">
        <v>552</v>
      </c>
      <c r="P584" s="50">
        <v>15</v>
      </c>
      <c r="Q584" s="49" t="s">
        <v>552</v>
      </c>
      <c r="R584" s="26">
        <v>0.16800000000000001</v>
      </c>
      <c r="S584" s="25" t="s">
        <v>552</v>
      </c>
    </row>
    <row r="585" spans="1:19" x14ac:dyDescent="0.25">
      <c r="A585" s="38" t="s">
        <v>844</v>
      </c>
      <c r="B585" s="34" t="s">
        <v>843</v>
      </c>
      <c r="C585" s="37">
        <v>188.66</v>
      </c>
      <c r="D585" s="36" t="s">
        <v>552</v>
      </c>
      <c r="E585" s="48">
        <v>3.0089899999999999E-2</v>
      </c>
      <c r="F585" s="48">
        <v>7.36E-4</v>
      </c>
      <c r="G585" s="47" t="s">
        <v>552</v>
      </c>
      <c r="H585" s="117" t="s">
        <v>1856</v>
      </c>
      <c r="I585" s="94" t="s">
        <v>1856</v>
      </c>
      <c r="J585" s="46">
        <v>5.7760899999999997E-2</v>
      </c>
      <c r="K585" s="45" t="s">
        <v>555</v>
      </c>
      <c r="L585" s="44">
        <v>6.7488999999999999E-6</v>
      </c>
      <c r="M585" s="43" t="s">
        <v>555</v>
      </c>
      <c r="N585" s="42">
        <v>8397</v>
      </c>
      <c r="O585" s="41" t="s">
        <v>552</v>
      </c>
      <c r="P585" s="40">
        <v>1.45</v>
      </c>
      <c r="Q585" s="39" t="s">
        <v>552</v>
      </c>
      <c r="R585" s="33">
        <v>0.16800000000000001</v>
      </c>
      <c r="S585" s="32" t="s">
        <v>552</v>
      </c>
    </row>
    <row r="586" spans="1:19" x14ac:dyDescent="0.25">
      <c r="A586" s="38" t="s">
        <v>842</v>
      </c>
      <c r="B586" s="34" t="s">
        <v>129</v>
      </c>
      <c r="C586" s="37">
        <v>291.99</v>
      </c>
      <c r="D586" s="36" t="s">
        <v>552</v>
      </c>
      <c r="E586" s="48">
        <v>7.7678000000000001E-3</v>
      </c>
      <c r="F586" s="48">
        <v>1.9000000000000001E-4</v>
      </c>
      <c r="G586" s="47" t="s">
        <v>552</v>
      </c>
      <c r="H586" s="117" t="s">
        <v>1856</v>
      </c>
      <c r="I586" s="94" t="s">
        <v>1856</v>
      </c>
      <c r="J586" s="46">
        <v>4.3169300000000001E-2</v>
      </c>
      <c r="K586" s="45" t="s">
        <v>555</v>
      </c>
      <c r="L586" s="44">
        <v>5.0440000000000003E-6</v>
      </c>
      <c r="M586" s="43" t="s">
        <v>555</v>
      </c>
      <c r="N586" s="42">
        <v>78100</v>
      </c>
      <c r="O586" s="41" t="s">
        <v>552</v>
      </c>
      <c r="P586" s="40">
        <v>0.27700000000000002</v>
      </c>
      <c r="Q586" s="39" t="s">
        <v>552</v>
      </c>
      <c r="R586" s="33">
        <v>0.54500000000000004</v>
      </c>
      <c r="S586" s="32" t="s">
        <v>552</v>
      </c>
    </row>
    <row r="587" spans="1:19" ht="13.8" thickBot="1" x14ac:dyDescent="0.3">
      <c r="A587" s="31" t="s">
        <v>841</v>
      </c>
      <c r="B587" s="27" t="s">
        <v>127</v>
      </c>
      <c r="C587" s="30">
        <v>291.99</v>
      </c>
      <c r="D587" s="29" t="s">
        <v>552</v>
      </c>
      <c r="E587" s="58">
        <v>1.79886E-2</v>
      </c>
      <c r="F587" s="58">
        <v>4.4000000000000002E-4</v>
      </c>
      <c r="G587" s="57" t="s">
        <v>552</v>
      </c>
      <c r="H587" s="118" t="s">
        <v>1856</v>
      </c>
      <c r="I587" s="95" t="s">
        <v>1856</v>
      </c>
      <c r="J587" s="56">
        <v>4.3169300000000001E-2</v>
      </c>
      <c r="K587" s="55" t="s">
        <v>555</v>
      </c>
      <c r="L587" s="54">
        <v>5.0440000000000003E-6</v>
      </c>
      <c r="M587" s="53" t="s">
        <v>555</v>
      </c>
      <c r="N587" s="52">
        <v>76530</v>
      </c>
      <c r="O587" s="51" t="s">
        <v>552</v>
      </c>
      <c r="P587" s="50">
        <v>0.1</v>
      </c>
      <c r="Q587" s="49" t="s">
        <v>552</v>
      </c>
      <c r="R587" s="26">
        <v>0.47499999999999998</v>
      </c>
      <c r="S587" s="25" t="s">
        <v>552</v>
      </c>
    </row>
    <row r="588" spans="1:19" x14ac:dyDescent="0.25">
      <c r="A588" s="38" t="s">
        <v>840</v>
      </c>
      <c r="B588" s="34" t="s">
        <v>125</v>
      </c>
      <c r="C588" s="37">
        <v>326.44</v>
      </c>
      <c r="D588" s="36" t="s">
        <v>552</v>
      </c>
      <c r="E588" s="48">
        <v>1.1569899999999999E-2</v>
      </c>
      <c r="F588" s="48">
        <v>2.8299999999999999E-4</v>
      </c>
      <c r="G588" s="47" t="s">
        <v>552</v>
      </c>
      <c r="H588" s="117" t="s">
        <v>1856</v>
      </c>
      <c r="I588" s="94" t="s">
        <v>1856</v>
      </c>
      <c r="J588" s="46">
        <v>4.0076000000000001E-2</v>
      </c>
      <c r="K588" s="45" t="s">
        <v>555</v>
      </c>
      <c r="L588" s="44">
        <v>4.6825999999999999E-6</v>
      </c>
      <c r="M588" s="43" t="s">
        <v>555</v>
      </c>
      <c r="N588" s="42">
        <v>130500</v>
      </c>
      <c r="O588" s="41" t="s">
        <v>552</v>
      </c>
      <c r="P588" s="40">
        <v>4.2999999999999997E-2</v>
      </c>
      <c r="Q588" s="39" t="s">
        <v>552</v>
      </c>
      <c r="R588" s="33">
        <v>0.751</v>
      </c>
      <c r="S588" s="32" t="s">
        <v>552</v>
      </c>
    </row>
    <row r="589" spans="1:19" x14ac:dyDescent="0.25">
      <c r="A589" s="38" t="s">
        <v>839</v>
      </c>
      <c r="B589" s="34" t="s">
        <v>123</v>
      </c>
      <c r="C589" s="37">
        <v>395.33</v>
      </c>
      <c r="D589" s="36" t="s">
        <v>552</v>
      </c>
      <c r="E589" s="48">
        <v>1.3736699999999999E-2</v>
      </c>
      <c r="F589" s="48">
        <v>3.3599999999999998E-4</v>
      </c>
      <c r="G589" s="47" t="s">
        <v>552</v>
      </c>
      <c r="H589" s="117" t="s">
        <v>1856</v>
      </c>
      <c r="I589" s="94" t="s">
        <v>1856</v>
      </c>
      <c r="J589" s="46">
        <v>3.5273400000000003E-2</v>
      </c>
      <c r="K589" s="45" t="s">
        <v>555</v>
      </c>
      <c r="L589" s="44">
        <v>4.1214E-6</v>
      </c>
      <c r="M589" s="43" t="s">
        <v>555</v>
      </c>
      <c r="N589" s="42">
        <v>349700</v>
      </c>
      <c r="O589" s="41" t="s">
        <v>552</v>
      </c>
      <c r="P589" s="40">
        <v>1.44E-2</v>
      </c>
      <c r="Q589" s="39" t="s">
        <v>552</v>
      </c>
      <c r="R589" s="33">
        <v>0.98599999999999999</v>
      </c>
      <c r="S589" s="32" t="s">
        <v>552</v>
      </c>
    </row>
    <row r="590" spans="1:19" ht="13.8" thickBot="1" x14ac:dyDescent="0.3">
      <c r="A590" s="31" t="s">
        <v>838</v>
      </c>
      <c r="B590" s="27" t="s">
        <v>837</v>
      </c>
      <c r="C590" s="30">
        <v>395.33</v>
      </c>
      <c r="D590" s="29" t="s">
        <v>552</v>
      </c>
      <c r="E590" s="58">
        <v>5.6419E-3</v>
      </c>
      <c r="F590" s="58">
        <v>1.3799999999999999E-4</v>
      </c>
      <c r="G590" s="57" t="s">
        <v>552</v>
      </c>
      <c r="H590" s="118" t="s">
        <v>1856</v>
      </c>
      <c r="I590" s="95" t="s">
        <v>1856</v>
      </c>
      <c r="J590" s="56">
        <v>3.5273400000000003E-2</v>
      </c>
      <c r="K590" s="55" t="s">
        <v>555</v>
      </c>
      <c r="L590" s="54">
        <v>4.1214E-6</v>
      </c>
      <c r="M590" s="53" t="s">
        <v>555</v>
      </c>
      <c r="N590" s="52">
        <v>349700</v>
      </c>
      <c r="O590" s="51" t="s">
        <v>552</v>
      </c>
      <c r="P590" s="50">
        <v>7.5299999999999998E-4</v>
      </c>
      <c r="Q590" s="49" t="s">
        <v>552</v>
      </c>
      <c r="R590" s="26">
        <v>2.96</v>
      </c>
      <c r="S590" s="25" t="s">
        <v>552</v>
      </c>
    </row>
    <row r="591" spans="1:19" x14ac:dyDescent="0.25">
      <c r="A591" s="38" t="s">
        <v>836</v>
      </c>
      <c r="B591" s="34" t="s">
        <v>835</v>
      </c>
      <c r="C591" s="37">
        <v>360.88</v>
      </c>
      <c r="D591" s="36" t="s">
        <v>552</v>
      </c>
      <c r="E591" s="48">
        <v>6.6230999999999998E-3</v>
      </c>
      <c r="F591" s="48">
        <v>1.6200000000000001E-4</v>
      </c>
      <c r="G591" s="47" t="s">
        <v>552</v>
      </c>
      <c r="H591" s="117" t="s">
        <v>1856</v>
      </c>
      <c r="I591" s="94" t="s">
        <v>1856</v>
      </c>
      <c r="J591" s="46">
        <v>3.7483900000000001E-2</v>
      </c>
      <c r="K591" s="45" t="s">
        <v>555</v>
      </c>
      <c r="L591" s="44">
        <v>4.3796999999999998E-6</v>
      </c>
      <c r="M591" s="43" t="s">
        <v>555</v>
      </c>
      <c r="N591" s="42">
        <v>209300</v>
      </c>
      <c r="O591" s="41" t="s">
        <v>552</v>
      </c>
      <c r="P591" s="40">
        <v>2.2300000000000002E-3</v>
      </c>
      <c r="Q591" s="39" t="s">
        <v>552</v>
      </c>
      <c r="R591" s="33">
        <v>1.43</v>
      </c>
      <c r="S591" s="32" t="s">
        <v>552</v>
      </c>
    </row>
    <row r="592" spans="1:19" x14ac:dyDescent="0.25">
      <c r="A592" s="38" t="s">
        <v>834</v>
      </c>
      <c r="B592" s="34" t="s">
        <v>833</v>
      </c>
      <c r="C592" s="37">
        <v>360.88</v>
      </c>
      <c r="D592" s="36" t="s">
        <v>552</v>
      </c>
      <c r="E592" s="48">
        <v>6.6230999999999998E-3</v>
      </c>
      <c r="F592" s="48">
        <v>1.6200000000000001E-4</v>
      </c>
      <c r="G592" s="47" t="s">
        <v>552</v>
      </c>
      <c r="H592" s="117" t="s">
        <v>1856</v>
      </c>
      <c r="I592" s="94" t="s">
        <v>1856</v>
      </c>
      <c r="J592" s="46">
        <v>3.7483900000000001E-2</v>
      </c>
      <c r="K592" s="45" t="s">
        <v>555</v>
      </c>
      <c r="L592" s="44">
        <v>4.3796999999999998E-6</v>
      </c>
      <c r="M592" s="43" t="s">
        <v>555</v>
      </c>
      <c r="N592" s="42">
        <v>213600</v>
      </c>
      <c r="O592" s="41" t="s">
        <v>552</v>
      </c>
      <c r="P592" s="40">
        <v>1.6469E-3</v>
      </c>
      <c r="Q592" s="39" t="s">
        <v>552</v>
      </c>
      <c r="R592" s="33">
        <v>1.66</v>
      </c>
      <c r="S592" s="32" t="s">
        <v>552</v>
      </c>
    </row>
    <row r="593" spans="1:19" ht="13.8" thickBot="1" x14ac:dyDescent="0.3">
      <c r="A593" s="31" t="s">
        <v>832</v>
      </c>
      <c r="B593" s="27" t="s">
        <v>831</v>
      </c>
      <c r="C593" s="30">
        <v>360.88</v>
      </c>
      <c r="D593" s="29" t="s">
        <v>552</v>
      </c>
      <c r="E593" s="58">
        <v>5.8462999999999996E-3</v>
      </c>
      <c r="F593" s="58">
        <v>1.4300000000000001E-4</v>
      </c>
      <c r="G593" s="57" t="s">
        <v>552</v>
      </c>
      <c r="H593" s="118" t="s">
        <v>1856</v>
      </c>
      <c r="I593" s="95" t="s">
        <v>1856</v>
      </c>
      <c r="J593" s="56">
        <v>3.7483900000000001E-2</v>
      </c>
      <c r="K593" s="55" t="s">
        <v>555</v>
      </c>
      <c r="L593" s="54">
        <v>4.3796999999999998E-6</v>
      </c>
      <c r="M593" s="53" t="s">
        <v>555</v>
      </c>
      <c r="N593" s="52">
        <v>213600</v>
      </c>
      <c r="O593" s="51" t="s">
        <v>552</v>
      </c>
      <c r="P593" s="50">
        <v>5.3299999999999997E-3</v>
      </c>
      <c r="Q593" s="49" t="s">
        <v>552</v>
      </c>
      <c r="R593" s="26">
        <v>1.66</v>
      </c>
      <c r="S593" s="25" t="s">
        <v>552</v>
      </c>
    </row>
    <row r="594" spans="1:19" x14ac:dyDescent="0.25">
      <c r="A594" s="38" t="s">
        <v>830</v>
      </c>
      <c r="B594" s="34" t="s">
        <v>829</v>
      </c>
      <c r="C594" s="37">
        <v>360.88</v>
      </c>
      <c r="D594" s="36" t="s">
        <v>552</v>
      </c>
      <c r="E594" s="48">
        <v>6.6230999999999998E-3</v>
      </c>
      <c r="F594" s="48">
        <v>1.6200000000000001E-4</v>
      </c>
      <c r="G594" s="47" t="s">
        <v>552</v>
      </c>
      <c r="H594" s="117" t="s">
        <v>1856</v>
      </c>
      <c r="I594" s="94" t="s">
        <v>1856</v>
      </c>
      <c r="J594" s="46">
        <v>3.7483900000000001E-2</v>
      </c>
      <c r="K594" s="45" t="s">
        <v>555</v>
      </c>
      <c r="L594" s="44">
        <v>4.3796999999999998E-6</v>
      </c>
      <c r="M594" s="43" t="s">
        <v>555</v>
      </c>
      <c r="N594" s="42">
        <v>209300</v>
      </c>
      <c r="O594" s="41" t="s">
        <v>552</v>
      </c>
      <c r="P594" s="40">
        <v>5.1000000000000004E-4</v>
      </c>
      <c r="Q594" s="39" t="s">
        <v>552</v>
      </c>
      <c r="R594" s="33">
        <v>1.24</v>
      </c>
      <c r="S594" s="32" t="s">
        <v>552</v>
      </c>
    </row>
    <row r="595" spans="1:19" x14ac:dyDescent="0.25">
      <c r="A595" s="38" t="s">
        <v>828</v>
      </c>
      <c r="B595" s="34" t="s">
        <v>827</v>
      </c>
      <c r="C595" s="37">
        <v>326.44</v>
      </c>
      <c r="D595" s="36" t="s">
        <v>552</v>
      </c>
      <c r="E595" s="48">
        <v>7.7678000000000001E-3</v>
      </c>
      <c r="F595" s="48">
        <v>1.9000000000000001E-4</v>
      </c>
      <c r="G595" s="47" t="s">
        <v>552</v>
      </c>
      <c r="H595" s="117" t="s">
        <v>1856</v>
      </c>
      <c r="I595" s="94" t="s">
        <v>1856</v>
      </c>
      <c r="J595" s="46">
        <v>4.0076000000000001E-2</v>
      </c>
      <c r="K595" s="45" t="s">
        <v>555</v>
      </c>
      <c r="L595" s="44">
        <v>4.6825999999999999E-6</v>
      </c>
      <c r="M595" s="43" t="s">
        <v>555</v>
      </c>
      <c r="N595" s="42">
        <v>130500</v>
      </c>
      <c r="O595" s="41" t="s">
        <v>552</v>
      </c>
      <c r="P595" s="40">
        <v>1.6E-2</v>
      </c>
      <c r="Q595" s="39" t="s">
        <v>552</v>
      </c>
      <c r="R595" s="33">
        <v>1</v>
      </c>
      <c r="S595" s="32" t="s">
        <v>552</v>
      </c>
    </row>
    <row r="596" spans="1:19" ht="13.8" thickBot="1" x14ac:dyDescent="0.3">
      <c r="A596" s="31" t="s">
        <v>826</v>
      </c>
      <c r="B596" s="27" t="s">
        <v>825</v>
      </c>
      <c r="C596" s="30">
        <v>326.44</v>
      </c>
      <c r="D596" s="29" t="s">
        <v>552</v>
      </c>
      <c r="E596" s="58">
        <v>1.17743E-2</v>
      </c>
      <c r="F596" s="58">
        <v>2.8800000000000001E-4</v>
      </c>
      <c r="G596" s="57" t="s">
        <v>552</v>
      </c>
      <c r="H596" s="118" t="s">
        <v>1856</v>
      </c>
      <c r="I596" s="95" t="s">
        <v>1856</v>
      </c>
      <c r="J596" s="56">
        <v>4.0076000000000001E-2</v>
      </c>
      <c r="K596" s="55" t="s">
        <v>555</v>
      </c>
      <c r="L596" s="54">
        <v>4.6825999999999999E-6</v>
      </c>
      <c r="M596" s="53" t="s">
        <v>555</v>
      </c>
      <c r="N596" s="52">
        <v>127900</v>
      </c>
      <c r="O596" s="51" t="s">
        <v>552</v>
      </c>
      <c r="P596" s="50">
        <v>1.34E-2</v>
      </c>
      <c r="Q596" s="49" t="s">
        <v>552</v>
      </c>
      <c r="R596" s="26">
        <v>1.24</v>
      </c>
      <c r="S596" s="25" t="s">
        <v>552</v>
      </c>
    </row>
    <row r="597" spans="1:19" x14ac:dyDescent="0.25">
      <c r="A597" s="38" t="s">
        <v>824</v>
      </c>
      <c r="B597" s="34" t="s">
        <v>823</v>
      </c>
      <c r="C597" s="37">
        <v>326.44</v>
      </c>
      <c r="D597" s="36" t="s">
        <v>552</v>
      </c>
      <c r="E597" s="48">
        <v>1.1569899999999999E-2</v>
      </c>
      <c r="F597" s="48">
        <v>2.8299999999999999E-4</v>
      </c>
      <c r="G597" s="47" t="s">
        <v>552</v>
      </c>
      <c r="H597" s="117" t="s">
        <v>1856</v>
      </c>
      <c r="I597" s="94" t="s">
        <v>1856</v>
      </c>
      <c r="J597" s="46">
        <v>4.0076000000000001E-2</v>
      </c>
      <c r="K597" s="45" t="s">
        <v>555</v>
      </c>
      <c r="L597" s="44">
        <v>4.6825999999999999E-6</v>
      </c>
      <c r="M597" s="43" t="s">
        <v>555</v>
      </c>
      <c r="N597" s="42">
        <v>130500</v>
      </c>
      <c r="O597" s="41" t="s">
        <v>552</v>
      </c>
      <c r="P597" s="40">
        <v>3.3999999999999998E-3</v>
      </c>
      <c r="Q597" s="39" t="s">
        <v>552</v>
      </c>
      <c r="R597" s="33">
        <v>0.751</v>
      </c>
      <c r="S597" s="32" t="s">
        <v>552</v>
      </c>
    </row>
    <row r="598" spans="1:19" x14ac:dyDescent="0.25">
      <c r="A598" s="38" t="s">
        <v>822</v>
      </c>
      <c r="B598" s="34" t="s">
        <v>821</v>
      </c>
      <c r="C598" s="37">
        <v>326.44</v>
      </c>
      <c r="D598" s="36" t="s">
        <v>552</v>
      </c>
      <c r="E598" s="48">
        <v>7.7678000000000001E-3</v>
      </c>
      <c r="F598" s="48">
        <v>1.9000000000000001E-4</v>
      </c>
      <c r="G598" s="47" t="s">
        <v>552</v>
      </c>
      <c r="H598" s="117" t="s">
        <v>1856</v>
      </c>
      <c r="I598" s="94" t="s">
        <v>1856</v>
      </c>
      <c r="J598" s="46">
        <v>4.0076000000000001E-2</v>
      </c>
      <c r="K598" s="45" t="s">
        <v>555</v>
      </c>
      <c r="L598" s="44">
        <v>4.6825999999999999E-6</v>
      </c>
      <c r="M598" s="43" t="s">
        <v>555</v>
      </c>
      <c r="N598" s="42">
        <v>130500</v>
      </c>
      <c r="O598" s="41" t="s">
        <v>552</v>
      </c>
      <c r="P598" s="40">
        <v>1.6E-2</v>
      </c>
      <c r="Q598" s="39" t="s">
        <v>552</v>
      </c>
      <c r="R598" s="33">
        <v>1</v>
      </c>
      <c r="S598" s="32" t="s">
        <v>552</v>
      </c>
    </row>
    <row r="599" spans="1:19" ht="13.8" thickBot="1" x14ac:dyDescent="0.3">
      <c r="A599" s="31" t="s">
        <v>820</v>
      </c>
      <c r="B599" s="27" t="s">
        <v>819</v>
      </c>
      <c r="C599" s="30">
        <v>326.44</v>
      </c>
      <c r="D599" s="29" t="s">
        <v>552</v>
      </c>
      <c r="E599" s="58">
        <v>7.7678000000000001E-3</v>
      </c>
      <c r="F599" s="58">
        <v>1.9000000000000001E-4</v>
      </c>
      <c r="G599" s="57" t="s">
        <v>552</v>
      </c>
      <c r="H599" s="118" t="s">
        <v>1856</v>
      </c>
      <c r="I599" s="95" t="s">
        <v>1856</v>
      </c>
      <c r="J599" s="56">
        <v>4.0076000000000001E-2</v>
      </c>
      <c r="K599" s="55" t="s">
        <v>555</v>
      </c>
      <c r="L599" s="54">
        <v>4.6825999999999999E-6</v>
      </c>
      <c r="M599" s="53" t="s">
        <v>555</v>
      </c>
      <c r="N599" s="52">
        <v>127900</v>
      </c>
      <c r="O599" s="51" t="s">
        <v>552</v>
      </c>
      <c r="P599" s="50">
        <v>7.3282E-3</v>
      </c>
      <c r="Q599" s="49" t="s">
        <v>552</v>
      </c>
      <c r="R599" s="26">
        <v>1</v>
      </c>
      <c r="S599" s="25" t="s">
        <v>552</v>
      </c>
    </row>
    <row r="600" spans="1:19" x14ac:dyDescent="0.25">
      <c r="A600" s="38" t="s">
        <v>818</v>
      </c>
      <c r="B600" s="34" t="s">
        <v>120</v>
      </c>
      <c r="C600" s="37">
        <v>291.99</v>
      </c>
      <c r="D600" s="36" t="s">
        <v>552</v>
      </c>
      <c r="E600" s="48">
        <v>7.7678000000000001E-3</v>
      </c>
      <c r="F600" s="48">
        <v>1.9000000000000001E-4</v>
      </c>
      <c r="G600" s="47" t="s">
        <v>552</v>
      </c>
      <c r="H600" s="117" t="s">
        <v>1856</v>
      </c>
      <c r="I600" s="94" t="s">
        <v>1856</v>
      </c>
      <c r="J600" s="46">
        <v>4.3169300000000001E-2</v>
      </c>
      <c r="K600" s="45" t="s">
        <v>555</v>
      </c>
      <c r="L600" s="44">
        <v>5.0440000000000003E-6</v>
      </c>
      <c r="M600" s="43" t="s">
        <v>555</v>
      </c>
      <c r="N600" s="42">
        <v>78100</v>
      </c>
      <c r="O600" s="41" t="s">
        <v>552</v>
      </c>
      <c r="P600" s="40">
        <v>0.7</v>
      </c>
      <c r="Q600" s="39" t="s">
        <v>643</v>
      </c>
      <c r="R600" s="33">
        <v>0.54500000000000004</v>
      </c>
      <c r="S600" s="32" t="s">
        <v>552</v>
      </c>
    </row>
    <row r="601" spans="1:19" x14ac:dyDescent="0.25">
      <c r="A601" s="38" t="s">
        <v>817</v>
      </c>
      <c r="B601" s="34" t="s">
        <v>120</v>
      </c>
      <c r="C601" s="37">
        <v>291.99</v>
      </c>
      <c r="D601" s="36" t="s">
        <v>552</v>
      </c>
      <c r="E601" s="48">
        <v>7.7678000000000001E-3</v>
      </c>
      <c r="F601" s="48">
        <v>1.9000000000000001E-4</v>
      </c>
      <c r="G601" s="47" t="s">
        <v>552</v>
      </c>
      <c r="H601" s="117" t="s">
        <v>1856</v>
      </c>
      <c r="I601" s="94" t="s">
        <v>1856</v>
      </c>
      <c r="J601" s="46">
        <v>4.3169300000000001E-2</v>
      </c>
      <c r="K601" s="45" t="s">
        <v>555</v>
      </c>
      <c r="L601" s="44">
        <v>5.0440000000000003E-6</v>
      </c>
      <c r="M601" s="43" t="s">
        <v>555</v>
      </c>
      <c r="N601" s="42">
        <v>78100</v>
      </c>
      <c r="O601" s="41" t="s">
        <v>552</v>
      </c>
      <c r="P601" s="40">
        <v>0.7</v>
      </c>
      <c r="Q601" s="39" t="s">
        <v>643</v>
      </c>
      <c r="R601" s="33">
        <v>0.54500000000000004</v>
      </c>
      <c r="S601" s="32" t="s">
        <v>552</v>
      </c>
    </row>
    <row r="602" spans="1:19" ht="13.8" thickBot="1" x14ac:dyDescent="0.3">
      <c r="A602" s="31" t="s">
        <v>816</v>
      </c>
      <c r="B602" s="27" t="s">
        <v>120</v>
      </c>
      <c r="C602" s="30">
        <v>291.99</v>
      </c>
      <c r="D602" s="29" t="s">
        <v>552</v>
      </c>
      <c r="E602" s="58">
        <v>7.7678000000000001E-3</v>
      </c>
      <c r="F602" s="58">
        <v>1.9000000000000001E-4</v>
      </c>
      <c r="G602" s="57" t="s">
        <v>552</v>
      </c>
      <c r="H602" s="118" t="s">
        <v>1856</v>
      </c>
      <c r="I602" s="95" t="s">
        <v>1856</v>
      </c>
      <c r="J602" s="56">
        <v>4.3169300000000001E-2</v>
      </c>
      <c r="K602" s="55" t="s">
        <v>555</v>
      </c>
      <c r="L602" s="54">
        <v>5.0440000000000003E-6</v>
      </c>
      <c r="M602" s="53" t="s">
        <v>555</v>
      </c>
      <c r="N602" s="52">
        <v>78100</v>
      </c>
      <c r="O602" s="51" t="s">
        <v>552</v>
      </c>
      <c r="P602" s="50">
        <v>0.7</v>
      </c>
      <c r="Q602" s="49" t="s">
        <v>643</v>
      </c>
      <c r="R602" s="26">
        <v>0.54500000000000004</v>
      </c>
      <c r="S602" s="25" t="s">
        <v>552</v>
      </c>
    </row>
    <row r="603" spans="1:19" x14ac:dyDescent="0.25">
      <c r="A603" s="38" t="s">
        <v>815</v>
      </c>
      <c r="B603" s="34" t="s">
        <v>814</v>
      </c>
      <c r="C603" s="37">
        <v>291.99</v>
      </c>
      <c r="D603" s="36" t="s">
        <v>552</v>
      </c>
      <c r="E603" s="48">
        <v>3.8430000000000002E-4</v>
      </c>
      <c r="F603" s="48">
        <v>9.3999999999999998E-6</v>
      </c>
      <c r="G603" s="47" t="s">
        <v>552</v>
      </c>
      <c r="H603" s="117" t="s">
        <v>1856</v>
      </c>
      <c r="I603" s="94" t="s">
        <v>1856</v>
      </c>
      <c r="J603" s="46">
        <v>4.3169300000000001E-2</v>
      </c>
      <c r="K603" s="45" t="s">
        <v>555</v>
      </c>
      <c r="L603" s="44">
        <v>5.0440000000000003E-6</v>
      </c>
      <c r="M603" s="43" t="s">
        <v>555</v>
      </c>
      <c r="N603" s="42">
        <v>78100</v>
      </c>
      <c r="O603" s="41" t="s">
        <v>552</v>
      </c>
      <c r="P603" s="40">
        <v>5.6899999999999995E-4</v>
      </c>
      <c r="Q603" s="39" t="s">
        <v>552</v>
      </c>
      <c r="R603" s="33">
        <v>0.91700000000000004</v>
      </c>
      <c r="S603" s="32" t="s">
        <v>552</v>
      </c>
    </row>
    <row r="604" spans="1:19" x14ac:dyDescent="0.25">
      <c r="A604" s="38" t="s">
        <v>813</v>
      </c>
      <c r="B604" s="34" t="s">
        <v>812</v>
      </c>
      <c r="C604" s="37">
        <v>291.99</v>
      </c>
      <c r="D604" s="36" t="s">
        <v>552</v>
      </c>
      <c r="E604" s="48">
        <v>9.1169000000000007E-3</v>
      </c>
      <c r="F604" s="48">
        <v>2.23E-4</v>
      </c>
      <c r="G604" s="47" t="s">
        <v>552</v>
      </c>
      <c r="H604" s="117" t="s">
        <v>1856</v>
      </c>
      <c r="I604" s="94" t="s">
        <v>1856</v>
      </c>
      <c r="J604" s="46">
        <v>4.3169300000000001E-2</v>
      </c>
      <c r="K604" s="45" t="s">
        <v>555</v>
      </c>
      <c r="L604" s="44">
        <v>5.0440000000000003E-6</v>
      </c>
      <c r="M604" s="43" t="s">
        <v>555</v>
      </c>
      <c r="N604" s="42">
        <v>78100</v>
      </c>
      <c r="O604" s="41" t="s">
        <v>552</v>
      </c>
      <c r="P604" s="40">
        <v>3.2245000000000003E-2</v>
      </c>
      <c r="Q604" s="39" t="s">
        <v>552</v>
      </c>
      <c r="R604" s="33">
        <v>0.58399999999999996</v>
      </c>
      <c r="S604" s="32" t="s">
        <v>552</v>
      </c>
    </row>
    <row r="605" spans="1:19" ht="13.8" thickBot="1" x14ac:dyDescent="0.3">
      <c r="A605" s="31" t="s">
        <v>811</v>
      </c>
      <c r="B605" s="27" t="s">
        <v>810</v>
      </c>
      <c r="C605" s="30">
        <v>512.53</v>
      </c>
      <c r="D605" s="29" t="s">
        <v>552</v>
      </c>
      <c r="E605" s="58">
        <v>5.3970000000000001E-10</v>
      </c>
      <c r="F605" s="58">
        <v>1.32E-11</v>
      </c>
      <c r="G605" s="57" t="s">
        <v>552</v>
      </c>
      <c r="H605" s="118" t="s">
        <v>1856</v>
      </c>
      <c r="I605" s="95" t="s">
        <v>1856</v>
      </c>
      <c r="J605" s="56">
        <v>2.9666999999999999E-2</v>
      </c>
      <c r="K605" s="55" t="s">
        <v>555</v>
      </c>
      <c r="L605" s="54">
        <v>3.4664E-6</v>
      </c>
      <c r="M605" s="53" t="s">
        <v>555</v>
      </c>
      <c r="N605" s="52">
        <v>10000000000</v>
      </c>
      <c r="O605" s="51" t="s">
        <v>552</v>
      </c>
      <c r="P605" s="50">
        <v>1.7630000000000001E-6</v>
      </c>
      <c r="Q605" s="49" t="s">
        <v>552</v>
      </c>
      <c r="R605" s="26">
        <v>18.600000000000001</v>
      </c>
      <c r="S605" s="25" t="s">
        <v>552</v>
      </c>
    </row>
    <row r="606" spans="1:19" ht="14.4" x14ac:dyDescent="0.3">
      <c r="A606" s="59" t="s">
        <v>809</v>
      </c>
      <c r="B606" s="34" t="s">
        <v>549</v>
      </c>
      <c r="C606" s="130" t="s">
        <v>1856</v>
      </c>
      <c r="D606" s="108" t="s">
        <v>1856</v>
      </c>
      <c r="E606" s="119" t="s">
        <v>1856</v>
      </c>
      <c r="F606" s="119" t="s">
        <v>1856</v>
      </c>
      <c r="G606" s="96" t="s">
        <v>1856</v>
      </c>
      <c r="H606" s="117" t="s">
        <v>1856</v>
      </c>
      <c r="I606" s="94" t="s">
        <v>1856</v>
      </c>
      <c r="J606" s="120" t="s">
        <v>1856</v>
      </c>
      <c r="K606" s="97" t="s">
        <v>1856</v>
      </c>
      <c r="L606" s="121" t="s">
        <v>1856</v>
      </c>
      <c r="M606" s="98" t="s">
        <v>1856</v>
      </c>
      <c r="N606" s="122" t="s">
        <v>1856</v>
      </c>
      <c r="O606" s="99" t="s">
        <v>1856</v>
      </c>
      <c r="P606" s="123" t="s">
        <v>1856</v>
      </c>
      <c r="Q606" s="100" t="s">
        <v>1856</v>
      </c>
      <c r="R606" s="117" t="s">
        <v>1856</v>
      </c>
      <c r="S606" s="109" t="s">
        <v>1856</v>
      </c>
    </row>
    <row r="607" spans="1:19" x14ac:dyDescent="0.25">
      <c r="A607" s="38" t="s">
        <v>808</v>
      </c>
      <c r="B607" s="34" t="s">
        <v>334</v>
      </c>
      <c r="C607" s="37">
        <v>154.21</v>
      </c>
      <c r="D607" s="36" t="s">
        <v>552</v>
      </c>
      <c r="E607" s="48">
        <v>7.5224999999999997E-3</v>
      </c>
      <c r="F607" s="48">
        <v>1.84E-4</v>
      </c>
      <c r="G607" s="47" t="s">
        <v>552</v>
      </c>
      <c r="H607" s="33">
        <v>1.222</v>
      </c>
      <c r="I607" s="35" t="s">
        <v>551</v>
      </c>
      <c r="J607" s="46">
        <v>5.0614300000000001E-2</v>
      </c>
      <c r="K607" s="45" t="s">
        <v>555</v>
      </c>
      <c r="L607" s="44">
        <v>8.3299999999999999E-6</v>
      </c>
      <c r="M607" s="43" t="s">
        <v>555</v>
      </c>
      <c r="N607" s="42">
        <v>5027</v>
      </c>
      <c r="O607" s="41" t="s">
        <v>552</v>
      </c>
      <c r="P607" s="40">
        <v>3.9</v>
      </c>
      <c r="Q607" s="39" t="s">
        <v>552</v>
      </c>
      <c r="R607" s="33">
        <v>8.5999999999999993E-2</v>
      </c>
      <c r="S607" s="32" t="s">
        <v>552</v>
      </c>
    </row>
    <row r="608" spans="1:19" ht="13.8" thickBot="1" x14ac:dyDescent="0.3">
      <c r="A608" s="31" t="s">
        <v>807</v>
      </c>
      <c r="B608" s="27" t="s">
        <v>328</v>
      </c>
      <c r="C608" s="30">
        <v>178.24</v>
      </c>
      <c r="D608" s="29" t="s">
        <v>552</v>
      </c>
      <c r="E608" s="58">
        <v>2.2731000000000001E-3</v>
      </c>
      <c r="F608" s="58">
        <v>5.5600000000000003E-5</v>
      </c>
      <c r="G608" s="57" t="s">
        <v>552</v>
      </c>
      <c r="H608" s="26">
        <v>1.28</v>
      </c>
      <c r="I608" s="28" t="s">
        <v>551</v>
      </c>
      <c r="J608" s="56">
        <v>3.89732E-2</v>
      </c>
      <c r="K608" s="55" t="s">
        <v>555</v>
      </c>
      <c r="L608" s="54">
        <v>7.8522999999999993E-6</v>
      </c>
      <c r="M608" s="53" t="s">
        <v>555</v>
      </c>
      <c r="N608" s="52">
        <v>16360</v>
      </c>
      <c r="O608" s="51" t="s">
        <v>552</v>
      </c>
      <c r="P608" s="50">
        <v>4.3400000000000001E-2</v>
      </c>
      <c r="Q608" s="49" t="s">
        <v>552</v>
      </c>
      <c r="R608" s="26">
        <v>0.14199999999999999</v>
      </c>
      <c r="S608" s="25" t="s">
        <v>552</v>
      </c>
    </row>
    <row r="609" spans="1:19" x14ac:dyDescent="0.25">
      <c r="A609" s="38" t="s">
        <v>806</v>
      </c>
      <c r="B609" s="34" t="s">
        <v>322</v>
      </c>
      <c r="C609" s="37">
        <v>228.3</v>
      </c>
      <c r="D609" s="36" t="s">
        <v>552</v>
      </c>
      <c r="E609" s="48">
        <v>4.906E-4</v>
      </c>
      <c r="F609" s="48">
        <v>1.2E-5</v>
      </c>
      <c r="G609" s="47" t="s">
        <v>552</v>
      </c>
      <c r="H609" s="117" t="s">
        <v>1856</v>
      </c>
      <c r="I609" s="94" t="s">
        <v>1856</v>
      </c>
      <c r="J609" s="46">
        <v>5.0864699999999999E-2</v>
      </c>
      <c r="K609" s="45" t="s">
        <v>555</v>
      </c>
      <c r="L609" s="44">
        <v>5.9430999999999999E-6</v>
      </c>
      <c r="M609" s="43" t="s">
        <v>555</v>
      </c>
      <c r="N609" s="42">
        <v>176900</v>
      </c>
      <c r="O609" s="41" t="s">
        <v>552</v>
      </c>
      <c r="P609" s="40">
        <v>9.4000000000000004E-3</v>
      </c>
      <c r="Q609" s="39" t="s">
        <v>552</v>
      </c>
      <c r="R609" s="33">
        <v>0.55200000000000005</v>
      </c>
      <c r="S609" s="32" t="s">
        <v>552</v>
      </c>
    </row>
    <row r="610" spans="1:19" x14ac:dyDescent="0.25">
      <c r="A610" s="38" t="s">
        <v>805</v>
      </c>
      <c r="B610" s="34" t="s">
        <v>804</v>
      </c>
      <c r="C610" s="37">
        <v>252.32</v>
      </c>
      <c r="D610" s="36" t="s">
        <v>552</v>
      </c>
      <c r="E610" s="48">
        <v>8.2993000000000003E-6</v>
      </c>
      <c r="F610" s="48">
        <v>2.03E-7</v>
      </c>
      <c r="G610" s="47" t="s">
        <v>552</v>
      </c>
      <c r="H610" s="117" t="s">
        <v>1856</v>
      </c>
      <c r="I610" s="94" t="s">
        <v>1856</v>
      </c>
      <c r="J610" s="46">
        <v>4.7583100000000003E-2</v>
      </c>
      <c r="K610" s="45" t="s">
        <v>555</v>
      </c>
      <c r="L610" s="44">
        <v>5.5597000000000003E-6</v>
      </c>
      <c r="M610" s="43" t="s">
        <v>555</v>
      </c>
      <c r="N610" s="42">
        <v>599400</v>
      </c>
      <c r="O610" s="41" t="s">
        <v>552</v>
      </c>
      <c r="P610" s="40">
        <v>2.5000000000000001E-3</v>
      </c>
      <c r="Q610" s="39" t="s">
        <v>552</v>
      </c>
      <c r="R610" s="33">
        <v>0.69</v>
      </c>
      <c r="S610" s="32" t="s">
        <v>552</v>
      </c>
    </row>
    <row r="611" spans="1:19" ht="13.8" thickBot="1" x14ac:dyDescent="0.3">
      <c r="A611" s="31" t="s">
        <v>803</v>
      </c>
      <c r="B611" s="27" t="s">
        <v>320</v>
      </c>
      <c r="C611" s="30">
        <v>252.32</v>
      </c>
      <c r="D611" s="29" t="s">
        <v>552</v>
      </c>
      <c r="E611" s="58">
        <v>1.8700000000000001E-5</v>
      </c>
      <c r="F611" s="58">
        <v>4.5699999999999998E-7</v>
      </c>
      <c r="G611" s="57" t="s">
        <v>552</v>
      </c>
      <c r="H611" s="118" t="s">
        <v>1856</v>
      </c>
      <c r="I611" s="95" t="s">
        <v>1856</v>
      </c>
      <c r="J611" s="56">
        <v>4.7583100000000003E-2</v>
      </c>
      <c r="K611" s="55" t="s">
        <v>555</v>
      </c>
      <c r="L611" s="54">
        <v>5.5597000000000003E-6</v>
      </c>
      <c r="M611" s="53" t="s">
        <v>555</v>
      </c>
      <c r="N611" s="52">
        <v>587400</v>
      </c>
      <c r="O611" s="51" t="s">
        <v>552</v>
      </c>
      <c r="P611" s="50">
        <v>1.6199999999999999E-3</v>
      </c>
      <c r="Q611" s="49" t="s">
        <v>552</v>
      </c>
      <c r="R611" s="26">
        <v>0.71299999999999997</v>
      </c>
      <c r="S611" s="25" t="s">
        <v>552</v>
      </c>
    </row>
    <row r="612" spans="1:19" x14ac:dyDescent="0.25">
      <c r="A612" s="38" t="s">
        <v>802</v>
      </c>
      <c r="B612" s="34" t="s">
        <v>318</v>
      </c>
      <c r="C612" s="37">
        <v>252.32</v>
      </c>
      <c r="D612" s="36" t="s">
        <v>552</v>
      </c>
      <c r="E612" s="48">
        <v>2.69E-5</v>
      </c>
      <c r="F612" s="48">
        <v>6.5700000000000002E-7</v>
      </c>
      <c r="G612" s="47" t="s">
        <v>552</v>
      </c>
      <c r="H612" s="117" t="s">
        <v>1856</v>
      </c>
      <c r="I612" s="94" t="s">
        <v>1856</v>
      </c>
      <c r="J612" s="46">
        <v>4.7583100000000003E-2</v>
      </c>
      <c r="K612" s="45" t="s">
        <v>555</v>
      </c>
      <c r="L612" s="44">
        <v>5.5597000000000003E-6</v>
      </c>
      <c r="M612" s="43" t="s">
        <v>555</v>
      </c>
      <c r="N612" s="42">
        <v>599400</v>
      </c>
      <c r="O612" s="41" t="s">
        <v>552</v>
      </c>
      <c r="P612" s="40">
        <v>1.5E-3</v>
      </c>
      <c r="Q612" s="39" t="s">
        <v>552</v>
      </c>
      <c r="R612" s="33">
        <v>0.41699999999999998</v>
      </c>
      <c r="S612" s="32" t="s">
        <v>552</v>
      </c>
    </row>
    <row r="613" spans="1:19" x14ac:dyDescent="0.25">
      <c r="A613" s="38" t="s">
        <v>801</v>
      </c>
      <c r="B613" s="34" t="s">
        <v>314</v>
      </c>
      <c r="C613" s="37">
        <v>252.32</v>
      </c>
      <c r="D613" s="36" t="s">
        <v>552</v>
      </c>
      <c r="E613" s="48">
        <v>2.3900000000000002E-5</v>
      </c>
      <c r="F613" s="48">
        <v>5.8400000000000004E-7</v>
      </c>
      <c r="G613" s="47" t="s">
        <v>552</v>
      </c>
      <c r="H613" s="117" t="s">
        <v>1856</v>
      </c>
      <c r="I613" s="94" t="s">
        <v>1856</v>
      </c>
      <c r="J613" s="46">
        <v>4.7583100000000003E-2</v>
      </c>
      <c r="K613" s="45" t="s">
        <v>555</v>
      </c>
      <c r="L613" s="44">
        <v>5.5597000000000003E-6</v>
      </c>
      <c r="M613" s="43" t="s">
        <v>555</v>
      </c>
      <c r="N613" s="42">
        <v>587400</v>
      </c>
      <c r="O613" s="41" t="s">
        <v>552</v>
      </c>
      <c r="P613" s="40">
        <v>8.0000000000000004E-4</v>
      </c>
      <c r="Q613" s="39" t="s">
        <v>552</v>
      </c>
      <c r="R613" s="33">
        <v>0.69099999999999995</v>
      </c>
      <c r="S613" s="32" t="s">
        <v>552</v>
      </c>
    </row>
    <row r="614" spans="1:19" ht="13.8" thickBot="1" x14ac:dyDescent="0.3">
      <c r="A614" s="31" t="s">
        <v>800</v>
      </c>
      <c r="B614" s="27" t="s">
        <v>296</v>
      </c>
      <c r="C614" s="30">
        <v>228.3</v>
      </c>
      <c r="D614" s="29" t="s">
        <v>552</v>
      </c>
      <c r="E614" s="58">
        <v>2.1379999999999999E-4</v>
      </c>
      <c r="F614" s="58">
        <v>5.2299999999999999E-6</v>
      </c>
      <c r="G614" s="57" t="s">
        <v>552</v>
      </c>
      <c r="H614" s="26">
        <v>1.274</v>
      </c>
      <c r="I614" s="28" t="s">
        <v>551</v>
      </c>
      <c r="J614" s="56">
        <v>2.61138E-2</v>
      </c>
      <c r="K614" s="55" t="s">
        <v>555</v>
      </c>
      <c r="L614" s="54">
        <v>6.7495000000000003E-6</v>
      </c>
      <c r="M614" s="53" t="s">
        <v>555</v>
      </c>
      <c r="N614" s="52">
        <v>180500</v>
      </c>
      <c r="O614" s="51" t="s">
        <v>552</v>
      </c>
      <c r="P614" s="50">
        <v>2E-3</v>
      </c>
      <c r="Q614" s="49" t="s">
        <v>552</v>
      </c>
      <c r="R614" s="26">
        <v>0.59599999999999997</v>
      </c>
      <c r="S614" s="25" t="s">
        <v>552</v>
      </c>
    </row>
    <row r="615" spans="1:19" x14ac:dyDescent="0.25">
      <c r="A615" s="38" t="s">
        <v>799</v>
      </c>
      <c r="B615" s="34" t="s">
        <v>292</v>
      </c>
      <c r="C615" s="37">
        <v>278.36</v>
      </c>
      <c r="D615" s="36" t="s">
        <v>552</v>
      </c>
      <c r="E615" s="48">
        <v>5.7644999999999996E-6</v>
      </c>
      <c r="F615" s="48">
        <v>1.4100000000000001E-7</v>
      </c>
      <c r="G615" s="47" t="s">
        <v>552</v>
      </c>
      <c r="H615" s="117" t="s">
        <v>1856</v>
      </c>
      <c r="I615" s="94" t="s">
        <v>1856</v>
      </c>
      <c r="J615" s="46">
        <v>4.4567200000000001E-2</v>
      </c>
      <c r="K615" s="45" t="s">
        <v>555</v>
      </c>
      <c r="L615" s="44">
        <v>5.2073000000000001E-6</v>
      </c>
      <c r="M615" s="43" t="s">
        <v>555</v>
      </c>
      <c r="N615" s="42">
        <v>1912000</v>
      </c>
      <c r="O615" s="41" t="s">
        <v>552</v>
      </c>
      <c r="P615" s="40">
        <v>2.49E-3</v>
      </c>
      <c r="Q615" s="39" t="s">
        <v>552</v>
      </c>
      <c r="R615" s="33">
        <v>0.95299999999999996</v>
      </c>
      <c r="S615" s="32" t="s">
        <v>552</v>
      </c>
    </row>
    <row r="616" spans="1:19" x14ac:dyDescent="0.25">
      <c r="A616" s="38" t="s">
        <v>798</v>
      </c>
      <c r="B616" s="34" t="s">
        <v>797</v>
      </c>
      <c r="C616" s="37">
        <v>302.38</v>
      </c>
      <c r="D616" s="36" t="s">
        <v>552</v>
      </c>
      <c r="E616" s="48">
        <v>5.7645E-7</v>
      </c>
      <c r="F616" s="48">
        <v>1.4100000000000001E-8</v>
      </c>
      <c r="G616" s="47" t="s">
        <v>552</v>
      </c>
      <c r="H616" s="117" t="s">
        <v>1856</v>
      </c>
      <c r="I616" s="94" t="s">
        <v>1856</v>
      </c>
      <c r="J616" s="46">
        <v>4.2174700000000002E-2</v>
      </c>
      <c r="K616" s="45" t="s">
        <v>555</v>
      </c>
      <c r="L616" s="44">
        <v>4.9277999999999996E-6</v>
      </c>
      <c r="M616" s="43" t="s">
        <v>555</v>
      </c>
      <c r="N616" s="42">
        <v>6479000</v>
      </c>
      <c r="O616" s="41" t="s">
        <v>552</v>
      </c>
      <c r="P616" s="40">
        <v>4.2500000000000003E-5</v>
      </c>
      <c r="Q616" s="39" t="s">
        <v>552</v>
      </c>
      <c r="R616" s="33">
        <v>4.1900000000000004</v>
      </c>
      <c r="S616" s="32" t="s">
        <v>552</v>
      </c>
    </row>
    <row r="617" spans="1:19" ht="13.8" thickBot="1" x14ac:dyDescent="0.3">
      <c r="A617" s="31" t="s">
        <v>796</v>
      </c>
      <c r="B617" s="27" t="s">
        <v>795</v>
      </c>
      <c r="C617" s="30">
        <v>256.35000000000002</v>
      </c>
      <c r="D617" s="29" t="s">
        <v>552</v>
      </c>
      <c r="E617" s="58">
        <v>1.537E-4</v>
      </c>
      <c r="F617" s="58">
        <v>3.76E-6</v>
      </c>
      <c r="G617" s="57" t="s">
        <v>552</v>
      </c>
      <c r="H617" s="118" t="s">
        <v>1856</v>
      </c>
      <c r="I617" s="95" t="s">
        <v>1856</v>
      </c>
      <c r="J617" s="56">
        <v>4.7083100000000003E-2</v>
      </c>
      <c r="K617" s="55" t="s">
        <v>555</v>
      </c>
      <c r="L617" s="54">
        <v>5.5013000000000002E-6</v>
      </c>
      <c r="M617" s="53" t="s">
        <v>555</v>
      </c>
      <c r="N617" s="52">
        <v>493600</v>
      </c>
      <c r="O617" s="51" t="s">
        <v>552</v>
      </c>
      <c r="P617" s="50">
        <v>6.0999999999999999E-2</v>
      </c>
      <c r="Q617" s="49" t="s">
        <v>552</v>
      </c>
      <c r="R617" s="26">
        <v>0.40799999999999997</v>
      </c>
      <c r="S617" s="25" t="s">
        <v>552</v>
      </c>
    </row>
    <row r="618" spans="1:19" x14ac:dyDescent="0.25">
      <c r="A618" s="38" t="s">
        <v>794</v>
      </c>
      <c r="B618" s="34" t="s">
        <v>278</v>
      </c>
      <c r="C618" s="37">
        <v>202.26</v>
      </c>
      <c r="D618" s="36" t="s">
        <v>552</v>
      </c>
      <c r="E618" s="48">
        <v>3.6220000000000002E-4</v>
      </c>
      <c r="F618" s="48">
        <v>8.8599999999999999E-6</v>
      </c>
      <c r="G618" s="47" t="s">
        <v>552</v>
      </c>
      <c r="H618" s="33">
        <v>1.252</v>
      </c>
      <c r="I618" s="35" t="s">
        <v>551</v>
      </c>
      <c r="J618" s="46">
        <v>2.7595700000000001E-2</v>
      </c>
      <c r="K618" s="45" t="s">
        <v>555</v>
      </c>
      <c r="L618" s="44">
        <v>7.1826999999999999E-6</v>
      </c>
      <c r="M618" s="43" t="s">
        <v>555</v>
      </c>
      <c r="N618" s="42">
        <v>55450</v>
      </c>
      <c r="O618" s="41" t="s">
        <v>552</v>
      </c>
      <c r="P618" s="40">
        <v>0.26</v>
      </c>
      <c r="Q618" s="39" t="s">
        <v>552</v>
      </c>
      <c r="R618" s="33">
        <v>0.308</v>
      </c>
      <c r="S618" s="32" t="s">
        <v>552</v>
      </c>
    </row>
    <row r="619" spans="1:19" x14ac:dyDescent="0.25">
      <c r="A619" s="38" t="s">
        <v>793</v>
      </c>
      <c r="B619" s="34" t="s">
        <v>276</v>
      </c>
      <c r="C619" s="37">
        <v>166.22</v>
      </c>
      <c r="D619" s="36" t="s">
        <v>552</v>
      </c>
      <c r="E619" s="48">
        <v>3.9329999999999999E-3</v>
      </c>
      <c r="F619" s="48">
        <v>9.6199999999999994E-5</v>
      </c>
      <c r="G619" s="47" t="s">
        <v>552</v>
      </c>
      <c r="H619" s="33">
        <v>1.2030000000000001</v>
      </c>
      <c r="I619" s="35" t="s">
        <v>551</v>
      </c>
      <c r="J619" s="46">
        <v>4.3974300000000001E-2</v>
      </c>
      <c r="K619" s="45" t="s">
        <v>555</v>
      </c>
      <c r="L619" s="44">
        <v>7.8890000000000002E-6</v>
      </c>
      <c r="M619" s="43" t="s">
        <v>555</v>
      </c>
      <c r="N619" s="42">
        <v>9160</v>
      </c>
      <c r="O619" s="41" t="s">
        <v>552</v>
      </c>
      <c r="P619" s="40">
        <v>1.69</v>
      </c>
      <c r="Q619" s="39" t="s">
        <v>552</v>
      </c>
      <c r="R619" s="33">
        <v>0.11</v>
      </c>
      <c r="S619" s="32" t="s">
        <v>552</v>
      </c>
    </row>
    <row r="620" spans="1:19" ht="13.8" thickBot="1" x14ac:dyDescent="0.3">
      <c r="A620" s="31" t="s">
        <v>792</v>
      </c>
      <c r="B620" s="27" t="s">
        <v>266</v>
      </c>
      <c r="C620" s="30">
        <v>276.33999999999997</v>
      </c>
      <c r="D620" s="29" t="s">
        <v>552</v>
      </c>
      <c r="E620" s="58">
        <v>6.5599999999999995E-5</v>
      </c>
      <c r="F620" s="58">
        <v>1.6046000000000001E-6</v>
      </c>
      <c r="G620" s="57" t="s">
        <v>643</v>
      </c>
      <c r="H620" s="118" t="s">
        <v>1856</v>
      </c>
      <c r="I620" s="95" t="s">
        <v>1856</v>
      </c>
      <c r="J620" s="56">
        <v>4.4784200000000003E-2</v>
      </c>
      <c r="K620" s="55" t="s">
        <v>555</v>
      </c>
      <c r="L620" s="54">
        <v>5.2326999999999999E-6</v>
      </c>
      <c r="M620" s="53" t="s">
        <v>555</v>
      </c>
      <c r="N620" s="52">
        <v>3470000</v>
      </c>
      <c r="O620" s="51" t="s">
        <v>643</v>
      </c>
      <c r="P620" s="50">
        <v>2.1999999999999999E-5</v>
      </c>
      <c r="Q620" s="49" t="s">
        <v>643</v>
      </c>
      <c r="R620" s="26">
        <v>1.0408204999999999</v>
      </c>
      <c r="S620" s="25" t="s">
        <v>548</v>
      </c>
    </row>
    <row r="621" spans="1:19" x14ac:dyDescent="0.25">
      <c r="A621" s="38" t="s">
        <v>791</v>
      </c>
      <c r="B621" s="34" t="s">
        <v>790</v>
      </c>
      <c r="C621" s="37">
        <v>142.19999999999999</v>
      </c>
      <c r="D621" s="36" t="s">
        <v>552</v>
      </c>
      <c r="E621" s="48">
        <v>2.1013899999999999E-2</v>
      </c>
      <c r="F621" s="48">
        <v>5.1400000000000003E-4</v>
      </c>
      <c r="G621" s="47" t="s">
        <v>552</v>
      </c>
      <c r="H621" s="33">
        <v>1.0202</v>
      </c>
      <c r="I621" s="35" t="s">
        <v>551</v>
      </c>
      <c r="J621" s="46">
        <v>5.2770499999999998E-2</v>
      </c>
      <c r="K621" s="45" t="s">
        <v>555</v>
      </c>
      <c r="L621" s="44">
        <v>7.8476999999999994E-6</v>
      </c>
      <c r="M621" s="43" t="s">
        <v>555</v>
      </c>
      <c r="N621" s="42">
        <v>2528</v>
      </c>
      <c r="O621" s="41" t="s">
        <v>552</v>
      </c>
      <c r="P621" s="40">
        <v>25.8</v>
      </c>
      <c r="Q621" s="39" t="s">
        <v>552</v>
      </c>
      <c r="R621" s="33">
        <v>9.3100000000000002E-2</v>
      </c>
      <c r="S621" s="32" t="s">
        <v>552</v>
      </c>
    </row>
    <row r="622" spans="1:19" x14ac:dyDescent="0.25">
      <c r="A622" s="38" t="s">
        <v>789</v>
      </c>
      <c r="B622" s="34" t="s">
        <v>368</v>
      </c>
      <c r="C622" s="37">
        <v>142.19999999999999</v>
      </c>
      <c r="D622" s="36" t="s">
        <v>552</v>
      </c>
      <c r="E622" s="48">
        <v>2.1177399999999999E-2</v>
      </c>
      <c r="F622" s="48">
        <v>5.1800000000000001E-4</v>
      </c>
      <c r="G622" s="47" t="s">
        <v>552</v>
      </c>
      <c r="H622" s="33">
        <v>1.0058</v>
      </c>
      <c r="I622" s="35" t="s">
        <v>551</v>
      </c>
      <c r="J622" s="46">
        <v>5.2431899999999997E-2</v>
      </c>
      <c r="K622" s="45" t="s">
        <v>555</v>
      </c>
      <c r="L622" s="44">
        <v>7.7811000000000008E-6</v>
      </c>
      <c r="M622" s="43" t="s">
        <v>555</v>
      </c>
      <c r="N622" s="42">
        <v>2478</v>
      </c>
      <c r="O622" s="41" t="s">
        <v>552</v>
      </c>
      <c r="P622" s="40">
        <v>24.6</v>
      </c>
      <c r="Q622" s="39" t="s">
        <v>552</v>
      </c>
      <c r="R622" s="33">
        <v>9.1700000000000004E-2</v>
      </c>
      <c r="S622" s="32" t="s">
        <v>552</v>
      </c>
    </row>
    <row r="623" spans="1:19" ht="13.8" thickBot="1" x14ac:dyDescent="0.3">
      <c r="A623" s="31" t="s">
        <v>788</v>
      </c>
      <c r="B623" s="27" t="s">
        <v>260</v>
      </c>
      <c r="C623" s="30">
        <v>128.18</v>
      </c>
      <c r="D623" s="29" t="s">
        <v>552</v>
      </c>
      <c r="E623" s="58">
        <v>1.79886E-2</v>
      </c>
      <c r="F623" s="58">
        <v>4.4000000000000002E-4</v>
      </c>
      <c r="G623" s="57" t="s">
        <v>552</v>
      </c>
      <c r="H623" s="26">
        <v>1.0253000000000001</v>
      </c>
      <c r="I623" s="28" t="s">
        <v>551</v>
      </c>
      <c r="J623" s="56">
        <v>6.0499400000000002E-2</v>
      </c>
      <c r="K623" s="55" t="s">
        <v>555</v>
      </c>
      <c r="L623" s="54">
        <v>8.3769999999999996E-6</v>
      </c>
      <c r="M623" s="53" t="s">
        <v>555</v>
      </c>
      <c r="N623" s="52">
        <v>1544</v>
      </c>
      <c r="O623" s="51" t="s">
        <v>552</v>
      </c>
      <c r="P623" s="50">
        <v>31</v>
      </c>
      <c r="Q623" s="49" t="s">
        <v>552</v>
      </c>
      <c r="R623" s="26">
        <v>4.6600000000000003E-2</v>
      </c>
      <c r="S623" s="25" t="s">
        <v>552</v>
      </c>
    </row>
    <row r="624" spans="1:19" x14ac:dyDescent="0.25">
      <c r="A624" s="38" t="s">
        <v>787</v>
      </c>
      <c r="B624" s="34" t="s">
        <v>786</v>
      </c>
      <c r="C624" s="37">
        <v>247.26</v>
      </c>
      <c r="D624" s="36" t="s">
        <v>552</v>
      </c>
      <c r="E624" s="48">
        <v>1.0016000000000001E-6</v>
      </c>
      <c r="F624" s="48">
        <v>2.4500000000000001E-8</v>
      </c>
      <c r="G624" s="47" t="s">
        <v>552</v>
      </c>
      <c r="H624" s="117" t="s">
        <v>1856</v>
      </c>
      <c r="I624" s="94" t="s">
        <v>1856</v>
      </c>
      <c r="J624" s="46">
        <v>4.8230000000000002E-2</v>
      </c>
      <c r="K624" s="45" t="s">
        <v>555</v>
      </c>
      <c r="L624" s="44">
        <v>5.6353000000000001E-6</v>
      </c>
      <c r="M624" s="43" t="s">
        <v>555</v>
      </c>
      <c r="N624" s="42">
        <v>86110</v>
      </c>
      <c r="O624" s="41" t="s">
        <v>552</v>
      </c>
      <c r="P624" s="40">
        <v>4.4505000000000003E-2</v>
      </c>
      <c r="Q624" s="39" t="s">
        <v>552</v>
      </c>
      <c r="R624" s="33">
        <v>9.2200000000000004E-2</v>
      </c>
      <c r="S624" s="32" t="s">
        <v>552</v>
      </c>
    </row>
    <row r="625" spans="1:19" x14ac:dyDescent="0.25">
      <c r="A625" s="38" t="s">
        <v>785</v>
      </c>
      <c r="B625" s="34" t="s">
        <v>242</v>
      </c>
      <c r="C625" s="37">
        <v>202.26</v>
      </c>
      <c r="D625" s="36" t="s">
        <v>552</v>
      </c>
      <c r="E625" s="48">
        <v>4.8650000000000001E-4</v>
      </c>
      <c r="F625" s="48">
        <v>1.19E-5</v>
      </c>
      <c r="G625" s="47" t="s">
        <v>552</v>
      </c>
      <c r="H625" s="33">
        <v>1.2709999999999999</v>
      </c>
      <c r="I625" s="35" t="s">
        <v>551</v>
      </c>
      <c r="J625" s="46">
        <v>2.7787300000000001E-2</v>
      </c>
      <c r="K625" s="45" t="s">
        <v>555</v>
      </c>
      <c r="L625" s="44">
        <v>7.2478999999999997E-6</v>
      </c>
      <c r="M625" s="43" t="s">
        <v>555</v>
      </c>
      <c r="N625" s="42">
        <v>54340</v>
      </c>
      <c r="O625" s="41" t="s">
        <v>552</v>
      </c>
      <c r="P625" s="40">
        <v>0.13500000000000001</v>
      </c>
      <c r="Q625" s="39" t="s">
        <v>552</v>
      </c>
      <c r="R625" s="33">
        <v>0.20100000000000001</v>
      </c>
      <c r="S625" s="32" t="s">
        <v>552</v>
      </c>
    </row>
    <row r="626" spans="1:19" ht="13.8" thickBot="1" x14ac:dyDescent="0.3">
      <c r="A626" s="31" t="s">
        <v>784</v>
      </c>
      <c r="B626" s="27" t="s">
        <v>783</v>
      </c>
      <c r="C626" s="30">
        <v>376.67</v>
      </c>
      <c r="D626" s="29" t="s">
        <v>552</v>
      </c>
      <c r="E626" s="58">
        <v>6.7047999999999995E-7</v>
      </c>
      <c r="F626" s="58">
        <v>1.6400000000000001E-8</v>
      </c>
      <c r="G626" s="57" t="s">
        <v>552</v>
      </c>
      <c r="H626" s="118" t="s">
        <v>1856</v>
      </c>
      <c r="I626" s="95" t="s">
        <v>1856</v>
      </c>
      <c r="J626" s="56">
        <v>3.64289E-2</v>
      </c>
      <c r="K626" s="55" t="s">
        <v>555</v>
      </c>
      <c r="L626" s="54">
        <v>4.2563999999999996E-6</v>
      </c>
      <c r="M626" s="53" t="s">
        <v>555</v>
      </c>
      <c r="N626" s="52">
        <v>2425</v>
      </c>
      <c r="O626" s="51" t="s">
        <v>552</v>
      </c>
      <c r="P626" s="50">
        <v>34</v>
      </c>
      <c r="Q626" s="49" t="s">
        <v>552</v>
      </c>
      <c r="R626" s="26">
        <v>6.4000000000000003E-3</v>
      </c>
      <c r="S626" s="25" t="s">
        <v>552</v>
      </c>
    </row>
    <row r="627" spans="1:19" x14ac:dyDescent="0.25">
      <c r="A627" s="38" t="s">
        <v>782</v>
      </c>
      <c r="B627" s="34" t="s">
        <v>781</v>
      </c>
      <c r="C627" s="37">
        <v>347.3</v>
      </c>
      <c r="D627" s="36" t="s">
        <v>552</v>
      </c>
      <c r="E627" s="48">
        <v>1.18561E-2</v>
      </c>
      <c r="F627" s="48">
        <v>2.9E-4</v>
      </c>
      <c r="G627" s="47" t="s">
        <v>552</v>
      </c>
      <c r="H627" s="117" t="s">
        <v>1856</v>
      </c>
      <c r="I627" s="94" t="s">
        <v>1856</v>
      </c>
      <c r="J627" s="46">
        <v>3.8454799999999997E-2</v>
      </c>
      <c r="K627" s="45" t="s">
        <v>555</v>
      </c>
      <c r="L627" s="44">
        <v>4.4931000000000002E-6</v>
      </c>
      <c r="M627" s="43" t="s">
        <v>555</v>
      </c>
      <c r="N627" s="42">
        <v>30520</v>
      </c>
      <c r="O627" s="41" t="s">
        <v>552</v>
      </c>
      <c r="P627" s="40">
        <v>0.1</v>
      </c>
      <c r="Q627" s="39" t="s">
        <v>552</v>
      </c>
      <c r="R627" s="33">
        <v>0.09</v>
      </c>
      <c r="S627" s="32" t="s">
        <v>552</v>
      </c>
    </row>
    <row r="628" spans="1:19" x14ac:dyDescent="0.25">
      <c r="A628" s="38" t="s">
        <v>780</v>
      </c>
      <c r="B628" s="34" t="s">
        <v>779</v>
      </c>
      <c r="C628" s="37">
        <v>225.3</v>
      </c>
      <c r="D628" s="36" t="s">
        <v>552</v>
      </c>
      <c r="E628" s="48">
        <v>3.7163E-8</v>
      </c>
      <c r="F628" s="48">
        <v>9.0899999999999996E-10</v>
      </c>
      <c r="G628" s="47" t="s">
        <v>552</v>
      </c>
      <c r="H628" s="117" t="s">
        <v>1856</v>
      </c>
      <c r="I628" s="94" t="s">
        <v>1856</v>
      </c>
      <c r="J628" s="46">
        <v>5.1315199999999998E-2</v>
      </c>
      <c r="K628" s="45" t="s">
        <v>555</v>
      </c>
      <c r="L628" s="44">
        <v>5.9958000000000003E-6</v>
      </c>
      <c r="M628" s="43" t="s">
        <v>555</v>
      </c>
      <c r="N628" s="42">
        <v>137.4</v>
      </c>
      <c r="O628" s="41" t="s">
        <v>552</v>
      </c>
      <c r="P628" s="40">
        <v>750</v>
      </c>
      <c r="Q628" s="39" t="s">
        <v>552</v>
      </c>
      <c r="R628" s="33">
        <v>8.2699999999999996E-3</v>
      </c>
      <c r="S628" s="32" t="s">
        <v>552</v>
      </c>
    </row>
    <row r="629" spans="1:19" ht="13.8" thickBot="1" x14ac:dyDescent="0.3">
      <c r="A629" s="31" t="s">
        <v>778</v>
      </c>
      <c r="B629" s="27" t="s">
        <v>777</v>
      </c>
      <c r="C629" s="30">
        <v>241.36</v>
      </c>
      <c r="D629" s="29" t="s">
        <v>552</v>
      </c>
      <c r="E629" s="58">
        <v>4.8650999999999998E-7</v>
      </c>
      <c r="F629" s="58">
        <v>1.1900000000000001E-8</v>
      </c>
      <c r="G629" s="57" t="s">
        <v>552</v>
      </c>
      <c r="H629" s="26">
        <v>1.157</v>
      </c>
      <c r="I629" s="28" t="s">
        <v>551</v>
      </c>
      <c r="J629" s="56">
        <v>2.4246E-2</v>
      </c>
      <c r="K629" s="55" t="s">
        <v>555</v>
      </c>
      <c r="L629" s="54">
        <v>6.1612999999999998E-6</v>
      </c>
      <c r="M629" s="53" t="s">
        <v>555</v>
      </c>
      <c r="N629" s="52">
        <v>656.4</v>
      </c>
      <c r="O629" s="51" t="s">
        <v>552</v>
      </c>
      <c r="P629" s="50">
        <v>33</v>
      </c>
      <c r="Q629" s="49" t="s">
        <v>552</v>
      </c>
      <c r="R629" s="26">
        <v>1.49E-2</v>
      </c>
      <c r="S629" s="25" t="s">
        <v>552</v>
      </c>
    </row>
    <row r="630" spans="1:19" x14ac:dyDescent="0.25">
      <c r="A630" s="38" t="s">
        <v>776</v>
      </c>
      <c r="B630" s="34" t="s">
        <v>775</v>
      </c>
      <c r="C630" s="37">
        <v>211.69</v>
      </c>
      <c r="D630" s="36" t="s">
        <v>552</v>
      </c>
      <c r="E630" s="48">
        <v>1.47E-5</v>
      </c>
      <c r="F630" s="48">
        <v>3.5999999999999999E-7</v>
      </c>
      <c r="G630" s="47" t="s">
        <v>552</v>
      </c>
      <c r="H630" s="33">
        <v>1.242</v>
      </c>
      <c r="I630" s="35" t="s">
        <v>551</v>
      </c>
      <c r="J630" s="46">
        <v>2.6846399999999999E-2</v>
      </c>
      <c r="K630" s="45" t="s">
        <v>555</v>
      </c>
      <c r="L630" s="44">
        <v>6.9554000000000004E-6</v>
      </c>
      <c r="M630" s="43" t="s">
        <v>555</v>
      </c>
      <c r="N630" s="42">
        <v>204.5</v>
      </c>
      <c r="O630" s="41" t="s">
        <v>552</v>
      </c>
      <c r="P630" s="40">
        <v>580</v>
      </c>
      <c r="Q630" s="39" t="s">
        <v>552</v>
      </c>
      <c r="R630" s="33">
        <v>2.8600000000000001E-3</v>
      </c>
      <c r="S630" s="32" t="s">
        <v>552</v>
      </c>
    </row>
    <row r="631" spans="1:19" x14ac:dyDescent="0.25">
      <c r="A631" s="38" t="s">
        <v>774</v>
      </c>
      <c r="B631" s="34" t="s">
        <v>773</v>
      </c>
      <c r="C631" s="37">
        <v>218.08</v>
      </c>
      <c r="D631" s="36" t="s">
        <v>552</v>
      </c>
      <c r="E631" s="48">
        <v>6.9909999999999995E-8</v>
      </c>
      <c r="F631" s="48">
        <v>1.7100000000000001E-9</v>
      </c>
      <c r="G631" s="47" t="s">
        <v>552</v>
      </c>
      <c r="H631" s="33">
        <v>1.25</v>
      </c>
      <c r="I631" s="35" t="s">
        <v>551</v>
      </c>
      <c r="J631" s="46">
        <v>2.6510800000000001E-2</v>
      </c>
      <c r="K631" s="45" t="s">
        <v>555</v>
      </c>
      <c r="L631" s="44">
        <v>6.8588000000000003E-6</v>
      </c>
      <c r="M631" s="43" t="s">
        <v>555</v>
      </c>
      <c r="N631" s="42">
        <v>175.9</v>
      </c>
      <c r="O631" s="41" t="s">
        <v>552</v>
      </c>
      <c r="P631" s="40">
        <v>152</v>
      </c>
      <c r="Q631" s="39" t="s">
        <v>552</v>
      </c>
      <c r="R631" s="33">
        <v>1.03E-2</v>
      </c>
      <c r="S631" s="32" t="s">
        <v>552</v>
      </c>
    </row>
    <row r="632" spans="1:19" ht="13.8" thickBot="1" x14ac:dyDescent="0.3">
      <c r="A632" s="31" t="s">
        <v>772</v>
      </c>
      <c r="B632" s="27" t="s">
        <v>771</v>
      </c>
      <c r="C632" s="30">
        <v>350.48</v>
      </c>
      <c r="D632" s="29" t="s">
        <v>552</v>
      </c>
      <c r="E632" s="58">
        <v>2.62E-5</v>
      </c>
      <c r="F632" s="58">
        <v>6.4000000000000001E-7</v>
      </c>
      <c r="G632" s="57" t="s">
        <v>552</v>
      </c>
      <c r="H632" s="26">
        <v>1.1000000000000001</v>
      </c>
      <c r="I632" s="28" t="s">
        <v>551</v>
      </c>
      <c r="J632" s="56">
        <v>1.94398E-2</v>
      </c>
      <c r="K632" s="55" t="s">
        <v>555</v>
      </c>
      <c r="L632" s="54">
        <v>4.7786999999999997E-6</v>
      </c>
      <c r="M632" s="53" t="s">
        <v>555</v>
      </c>
      <c r="N632" s="52">
        <v>36650</v>
      </c>
      <c r="O632" s="51" t="s">
        <v>552</v>
      </c>
      <c r="P632" s="50">
        <v>0.215</v>
      </c>
      <c r="Q632" s="49" t="s">
        <v>552</v>
      </c>
      <c r="R632" s="26">
        <v>3.56E-2</v>
      </c>
      <c r="S632" s="25" t="s">
        <v>552</v>
      </c>
    </row>
    <row r="633" spans="1:19" x14ac:dyDescent="0.25">
      <c r="A633" s="38" t="s">
        <v>770</v>
      </c>
      <c r="B633" s="34" t="s">
        <v>769</v>
      </c>
      <c r="C633" s="37">
        <v>56.06</v>
      </c>
      <c r="D633" s="36" t="s">
        <v>552</v>
      </c>
      <c r="E633" s="48">
        <v>4.6999999999999997E-5</v>
      </c>
      <c r="F633" s="48">
        <v>1.15E-6</v>
      </c>
      <c r="G633" s="47" t="s">
        <v>552</v>
      </c>
      <c r="H633" s="33">
        <v>0.94779999999999998</v>
      </c>
      <c r="I633" s="35" t="s">
        <v>551</v>
      </c>
      <c r="J633" s="46">
        <v>0.1173946</v>
      </c>
      <c r="K633" s="45" t="s">
        <v>555</v>
      </c>
      <c r="L633" s="44">
        <v>1.31E-5</v>
      </c>
      <c r="M633" s="43" t="s">
        <v>555</v>
      </c>
      <c r="N633" s="42">
        <v>1.9039999999999999</v>
      </c>
      <c r="O633" s="41" t="s">
        <v>552</v>
      </c>
      <c r="P633" s="40">
        <v>1000000</v>
      </c>
      <c r="Q633" s="39" t="s">
        <v>552</v>
      </c>
      <c r="R633" s="33">
        <v>4.2400000000000001E-4</v>
      </c>
      <c r="S633" s="32" t="s">
        <v>552</v>
      </c>
    </row>
    <row r="634" spans="1:19" x14ac:dyDescent="0.25">
      <c r="A634" s="38" t="s">
        <v>768</v>
      </c>
      <c r="B634" s="34" t="s">
        <v>767</v>
      </c>
      <c r="C634" s="37">
        <v>229.71</v>
      </c>
      <c r="D634" s="36" t="s">
        <v>552</v>
      </c>
      <c r="E634" s="48">
        <v>1.8806E-7</v>
      </c>
      <c r="F634" s="48">
        <v>4.5999999999999998E-9</v>
      </c>
      <c r="G634" s="47" t="s">
        <v>552</v>
      </c>
      <c r="H634" s="33">
        <v>1.1619999999999999</v>
      </c>
      <c r="I634" s="35" t="s">
        <v>551</v>
      </c>
      <c r="J634" s="46">
        <v>2.49354E-2</v>
      </c>
      <c r="K634" s="45" t="s">
        <v>555</v>
      </c>
      <c r="L634" s="44">
        <v>6.3633999999999999E-6</v>
      </c>
      <c r="M634" s="43" t="s">
        <v>555</v>
      </c>
      <c r="N634" s="42">
        <v>344.1</v>
      </c>
      <c r="O634" s="41" t="s">
        <v>552</v>
      </c>
      <c r="P634" s="40">
        <v>8.6</v>
      </c>
      <c r="Q634" s="39" t="s">
        <v>552</v>
      </c>
      <c r="R634" s="33">
        <v>7.1300000000000001E-3</v>
      </c>
      <c r="S634" s="32" t="s">
        <v>552</v>
      </c>
    </row>
    <row r="635" spans="1:19" ht="13.8" thickBot="1" x14ac:dyDescent="0.3">
      <c r="A635" s="31" t="s">
        <v>766</v>
      </c>
      <c r="B635" s="27" t="s">
        <v>765</v>
      </c>
      <c r="C635" s="30">
        <v>179.22</v>
      </c>
      <c r="D635" s="29" t="s">
        <v>552</v>
      </c>
      <c r="E635" s="58">
        <v>7.5225000000000004E-6</v>
      </c>
      <c r="F635" s="58">
        <v>1.8400000000000001E-7</v>
      </c>
      <c r="G635" s="57" t="s">
        <v>552</v>
      </c>
      <c r="H635" s="26">
        <v>1.0900000000000001</v>
      </c>
      <c r="I635" s="28" t="s">
        <v>551</v>
      </c>
      <c r="J635" s="56">
        <v>3.5749999999999997E-2</v>
      </c>
      <c r="K635" s="55" t="s">
        <v>555</v>
      </c>
      <c r="L635" s="54">
        <v>7.1072000000000003E-6</v>
      </c>
      <c r="M635" s="53" t="s">
        <v>555</v>
      </c>
      <c r="N635" s="52">
        <v>218.6</v>
      </c>
      <c r="O635" s="51" t="s">
        <v>552</v>
      </c>
      <c r="P635" s="50">
        <v>179</v>
      </c>
      <c r="Q635" s="49" t="s">
        <v>552</v>
      </c>
      <c r="R635" s="26">
        <v>8.26E-3</v>
      </c>
      <c r="S635" s="25" t="s">
        <v>552</v>
      </c>
    </row>
    <row r="636" spans="1:19" x14ac:dyDescent="0.25">
      <c r="A636" s="38" t="s">
        <v>764</v>
      </c>
      <c r="B636" s="34" t="s">
        <v>763</v>
      </c>
      <c r="C636" s="37">
        <v>342.23</v>
      </c>
      <c r="D636" s="36" t="s">
        <v>552</v>
      </c>
      <c r="E636" s="48">
        <v>7.0318999999999996E-8</v>
      </c>
      <c r="F636" s="48">
        <v>1.7200000000000001E-9</v>
      </c>
      <c r="G636" s="47" t="s">
        <v>552</v>
      </c>
      <c r="H636" s="33">
        <v>1.27</v>
      </c>
      <c r="I636" s="35" t="s">
        <v>551</v>
      </c>
      <c r="J636" s="46">
        <v>2.1110899999999998E-2</v>
      </c>
      <c r="K636" s="45" t="s">
        <v>555</v>
      </c>
      <c r="L636" s="44">
        <v>5.2839999999999997E-6</v>
      </c>
      <c r="M636" s="43" t="s">
        <v>555</v>
      </c>
      <c r="N636" s="42">
        <v>1556</v>
      </c>
      <c r="O636" s="41" t="s">
        <v>552</v>
      </c>
      <c r="P636" s="40">
        <v>110</v>
      </c>
      <c r="Q636" s="39" t="s">
        <v>552</v>
      </c>
      <c r="R636" s="33">
        <v>5.5799999999999999E-3</v>
      </c>
      <c r="S636" s="32" t="s">
        <v>552</v>
      </c>
    </row>
    <row r="637" spans="1:19" x14ac:dyDescent="0.25">
      <c r="A637" s="38" t="s">
        <v>762</v>
      </c>
      <c r="B637" s="34" t="s">
        <v>761</v>
      </c>
      <c r="C637" s="37">
        <v>58.08</v>
      </c>
      <c r="D637" s="36" t="s">
        <v>552</v>
      </c>
      <c r="E637" s="48">
        <v>3.0008000000000001E-3</v>
      </c>
      <c r="F637" s="48">
        <v>7.3399999999999995E-5</v>
      </c>
      <c r="G637" s="47" t="s">
        <v>552</v>
      </c>
      <c r="H637" s="33">
        <v>0.86570000000000003</v>
      </c>
      <c r="I637" s="35" t="s">
        <v>551</v>
      </c>
      <c r="J637" s="46">
        <v>0.110378</v>
      </c>
      <c r="K637" s="45" t="s">
        <v>555</v>
      </c>
      <c r="L637" s="44">
        <v>1.22E-5</v>
      </c>
      <c r="M637" s="43" t="s">
        <v>555</v>
      </c>
      <c r="N637" s="42">
        <v>1</v>
      </c>
      <c r="O637" s="41" t="s">
        <v>552</v>
      </c>
      <c r="P637" s="40">
        <v>306000</v>
      </c>
      <c r="Q637" s="39" t="s">
        <v>552</v>
      </c>
      <c r="R637" s="33">
        <v>1.82E-3</v>
      </c>
      <c r="S637" s="32" t="s">
        <v>552</v>
      </c>
    </row>
    <row r="638" spans="1:19" ht="13.8" thickBot="1" x14ac:dyDescent="0.3">
      <c r="A638" s="31" t="s">
        <v>760</v>
      </c>
      <c r="B638" s="27" t="s">
        <v>438</v>
      </c>
      <c r="C638" s="30">
        <v>120.2</v>
      </c>
      <c r="D638" s="29" t="s">
        <v>552</v>
      </c>
      <c r="E638" s="58">
        <v>0.4292723</v>
      </c>
      <c r="F638" s="58">
        <v>1.0500000000000001E-2</v>
      </c>
      <c r="G638" s="57" t="s">
        <v>552</v>
      </c>
      <c r="H638" s="26">
        <v>0.85929999999999995</v>
      </c>
      <c r="I638" s="28" t="s">
        <v>551</v>
      </c>
      <c r="J638" s="56">
        <v>6.0155800000000002E-2</v>
      </c>
      <c r="K638" s="55" t="s">
        <v>555</v>
      </c>
      <c r="L638" s="54">
        <v>7.8310000000000001E-6</v>
      </c>
      <c r="M638" s="53" t="s">
        <v>555</v>
      </c>
      <c r="N638" s="52">
        <v>813.1</v>
      </c>
      <c r="O638" s="51" t="s">
        <v>552</v>
      </c>
      <c r="P638" s="50">
        <v>52.2</v>
      </c>
      <c r="Q638" s="49" t="s">
        <v>552</v>
      </c>
      <c r="R638" s="26">
        <v>9.3899999999999997E-2</v>
      </c>
      <c r="S638" s="25" t="s">
        <v>552</v>
      </c>
    </row>
    <row r="639" spans="1:19" x14ac:dyDescent="0.25">
      <c r="A639" s="38" t="s">
        <v>759</v>
      </c>
      <c r="B639" s="34" t="s">
        <v>758</v>
      </c>
      <c r="C639" s="37">
        <v>42.08</v>
      </c>
      <c r="D639" s="36" t="s">
        <v>552</v>
      </c>
      <c r="E639" s="48">
        <v>8.0130826000000006</v>
      </c>
      <c r="F639" s="48">
        <v>0.19600000000000001</v>
      </c>
      <c r="G639" s="47" t="s">
        <v>552</v>
      </c>
      <c r="H639" s="33">
        <v>0.505</v>
      </c>
      <c r="I639" s="35" t="s">
        <v>551</v>
      </c>
      <c r="J639" s="46">
        <v>0.1096985</v>
      </c>
      <c r="K639" s="45" t="s">
        <v>555</v>
      </c>
      <c r="L639" s="44">
        <v>1.0699999999999999E-5</v>
      </c>
      <c r="M639" s="43" t="s">
        <v>555</v>
      </c>
      <c r="N639" s="42">
        <v>21.73</v>
      </c>
      <c r="O639" s="41" t="s">
        <v>552</v>
      </c>
      <c r="P639" s="40">
        <v>200</v>
      </c>
      <c r="Q639" s="39" t="s">
        <v>552</v>
      </c>
      <c r="R639" s="33">
        <v>1.3599999999999999E-2</v>
      </c>
      <c r="S639" s="32" t="s">
        <v>552</v>
      </c>
    </row>
    <row r="640" spans="1:19" x14ac:dyDescent="0.25">
      <c r="A640" s="38" t="s">
        <v>757</v>
      </c>
      <c r="B640" s="34" t="s">
        <v>244</v>
      </c>
      <c r="C640" s="37">
        <v>76.099999999999994</v>
      </c>
      <c r="D640" s="36" t="s">
        <v>552</v>
      </c>
      <c r="E640" s="48">
        <v>5.2738999999999996E-7</v>
      </c>
      <c r="F640" s="48">
        <v>1.29E-8</v>
      </c>
      <c r="G640" s="47" t="s">
        <v>552</v>
      </c>
      <c r="H640" s="33">
        <v>1.0361</v>
      </c>
      <c r="I640" s="35" t="s">
        <v>551</v>
      </c>
      <c r="J640" s="46">
        <v>9.8064700000000005E-2</v>
      </c>
      <c r="K640" s="45" t="s">
        <v>555</v>
      </c>
      <c r="L640" s="44">
        <v>1.15E-5</v>
      </c>
      <c r="M640" s="43" t="s">
        <v>555</v>
      </c>
      <c r="N640" s="42">
        <v>1</v>
      </c>
      <c r="O640" s="41" t="s">
        <v>552</v>
      </c>
      <c r="P640" s="40">
        <v>1000000</v>
      </c>
      <c r="Q640" s="39" t="s">
        <v>552</v>
      </c>
      <c r="R640" s="33">
        <v>1.4300000000000001E-4</v>
      </c>
      <c r="S640" s="32" t="s">
        <v>552</v>
      </c>
    </row>
    <row r="641" spans="1:19" ht="13.8" thickBot="1" x14ac:dyDescent="0.3">
      <c r="A641" s="31" t="s">
        <v>756</v>
      </c>
      <c r="B641" s="27" t="s">
        <v>755</v>
      </c>
      <c r="C641" s="30">
        <v>166.09</v>
      </c>
      <c r="D641" s="29" t="s">
        <v>552</v>
      </c>
      <c r="E641" s="58">
        <v>3.8500000000000001E-5</v>
      </c>
      <c r="F641" s="58">
        <v>9.4200000000000004E-7</v>
      </c>
      <c r="G641" s="57" t="s">
        <v>552</v>
      </c>
      <c r="H641" s="118" t="s">
        <v>1856</v>
      </c>
      <c r="I641" s="95" t="s">
        <v>1856</v>
      </c>
      <c r="J641" s="56">
        <v>6.2881699999999999E-2</v>
      </c>
      <c r="K641" s="55" t="s">
        <v>555</v>
      </c>
      <c r="L641" s="54">
        <v>7.3471999999999997E-6</v>
      </c>
      <c r="M641" s="53" t="s">
        <v>555</v>
      </c>
      <c r="N641" s="52">
        <v>60.7</v>
      </c>
      <c r="O641" s="51" t="s">
        <v>552</v>
      </c>
      <c r="P641" s="50">
        <v>3261.9</v>
      </c>
      <c r="Q641" s="49" t="s">
        <v>552</v>
      </c>
      <c r="R641" s="26">
        <v>2.0799999999999998E-3</v>
      </c>
      <c r="S641" s="25" t="s">
        <v>552</v>
      </c>
    </row>
    <row r="642" spans="1:19" x14ac:dyDescent="0.25">
      <c r="A642" s="38" t="s">
        <v>754</v>
      </c>
      <c r="B642" s="34" t="s">
        <v>753</v>
      </c>
      <c r="C642" s="37">
        <v>104.15</v>
      </c>
      <c r="D642" s="36" t="s">
        <v>552</v>
      </c>
      <c r="E642" s="48">
        <v>1.0016000000000001E-6</v>
      </c>
      <c r="F642" s="48">
        <v>2.4500000000000001E-8</v>
      </c>
      <c r="G642" s="47" t="s">
        <v>552</v>
      </c>
      <c r="H642" s="117" t="s">
        <v>1856</v>
      </c>
      <c r="I642" s="94" t="s">
        <v>1856</v>
      </c>
      <c r="J642" s="46">
        <v>8.5831599999999994E-2</v>
      </c>
      <c r="K642" s="45" t="s">
        <v>555</v>
      </c>
      <c r="L642" s="44">
        <v>1.0000000000000001E-5</v>
      </c>
      <c r="M642" s="43" t="s">
        <v>555</v>
      </c>
      <c r="N642" s="42">
        <v>1.3029999999999999</v>
      </c>
      <c r="O642" s="41" t="s">
        <v>552</v>
      </c>
      <c r="P642" s="40">
        <v>789970</v>
      </c>
      <c r="Q642" s="39" t="s">
        <v>552</v>
      </c>
      <c r="R642" s="33">
        <v>4.0900000000000002E-4</v>
      </c>
      <c r="S642" s="32" t="s">
        <v>552</v>
      </c>
    </row>
    <row r="643" spans="1:19" x14ac:dyDescent="0.25">
      <c r="A643" s="38" t="s">
        <v>752</v>
      </c>
      <c r="B643" s="34" t="s">
        <v>751</v>
      </c>
      <c r="C643" s="37">
        <v>90.12</v>
      </c>
      <c r="D643" s="36" t="s">
        <v>552</v>
      </c>
      <c r="E643" s="48">
        <v>3.7599999999999999E-5</v>
      </c>
      <c r="F643" s="48">
        <v>9.1999999999999998E-7</v>
      </c>
      <c r="G643" s="47" t="s">
        <v>552</v>
      </c>
      <c r="H643" s="33">
        <v>0.96199999999999997</v>
      </c>
      <c r="I643" s="35" t="s">
        <v>551</v>
      </c>
      <c r="J643" s="46">
        <v>8.3147299999999993E-2</v>
      </c>
      <c r="K643" s="45" t="s">
        <v>555</v>
      </c>
      <c r="L643" s="44">
        <v>9.9606000000000008E-6</v>
      </c>
      <c r="M643" s="43" t="s">
        <v>555</v>
      </c>
      <c r="N643" s="42">
        <v>1</v>
      </c>
      <c r="O643" s="41" t="s">
        <v>552</v>
      </c>
      <c r="P643" s="40">
        <v>1000000</v>
      </c>
      <c r="Q643" s="39" t="s">
        <v>552</v>
      </c>
      <c r="R643" s="33">
        <v>3.7169999999999998E-4</v>
      </c>
      <c r="S643" s="32" t="s">
        <v>548</v>
      </c>
    </row>
    <row r="644" spans="1:19" ht="13.8" thickBot="1" x14ac:dyDescent="0.3">
      <c r="A644" s="31" t="s">
        <v>750</v>
      </c>
      <c r="B644" s="27" t="s">
        <v>749</v>
      </c>
      <c r="C644" s="30">
        <v>58.08</v>
      </c>
      <c r="D644" s="29" t="s">
        <v>552</v>
      </c>
      <c r="E644" s="58">
        <v>2.8454999999999999E-3</v>
      </c>
      <c r="F644" s="58">
        <v>6.9599999999999998E-5</v>
      </c>
      <c r="G644" s="57" t="s">
        <v>552</v>
      </c>
      <c r="H644" s="26">
        <v>0.83099999999999996</v>
      </c>
      <c r="I644" s="28" t="s">
        <v>558</v>
      </c>
      <c r="J644" s="56">
        <v>0.10851180000000001</v>
      </c>
      <c r="K644" s="55" t="s">
        <v>555</v>
      </c>
      <c r="L644" s="54">
        <v>1.19E-5</v>
      </c>
      <c r="M644" s="53" t="s">
        <v>555</v>
      </c>
      <c r="N644" s="52">
        <v>5.194</v>
      </c>
      <c r="O644" s="51" t="s">
        <v>552</v>
      </c>
      <c r="P644" s="50">
        <v>590000</v>
      </c>
      <c r="Q644" s="49" t="s">
        <v>552</v>
      </c>
      <c r="R644" s="26">
        <v>7.7399999999999995E-4</v>
      </c>
      <c r="S644" s="25" t="s">
        <v>552</v>
      </c>
    </row>
    <row r="645" spans="1:19" x14ac:dyDescent="0.25">
      <c r="A645" s="38" t="s">
        <v>748</v>
      </c>
      <c r="B645" s="34" t="s">
        <v>747</v>
      </c>
      <c r="C645" s="37">
        <v>289.33999999999997</v>
      </c>
      <c r="D645" s="36" t="s">
        <v>552</v>
      </c>
      <c r="E645" s="48">
        <v>4.2519999999999997E-15</v>
      </c>
      <c r="F645" s="48">
        <v>1.04E-16</v>
      </c>
      <c r="G645" s="47" t="s">
        <v>552</v>
      </c>
      <c r="H645" s="117" t="s">
        <v>1856</v>
      </c>
      <c r="I645" s="94" t="s">
        <v>1856</v>
      </c>
      <c r="J645" s="46">
        <v>4.3432499999999999E-2</v>
      </c>
      <c r="K645" s="45" t="s">
        <v>555</v>
      </c>
      <c r="L645" s="44">
        <v>5.0746999999999999E-6</v>
      </c>
      <c r="M645" s="43" t="s">
        <v>555</v>
      </c>
      <c r="N645" s="42">
        <v>339.1</v>
      </c>
      <c r="O645" s="41" t="s">
        <v>552</v>
      </c>
      <c r="P645" s="40">
        <v>1400</v>
      </c>
      <c r="Q645" s="39" t="s">
        <v>552</v>
      </c>
      <c r="R645" s="33">
        <v>2E-3</v>
      </c>
      <c r="S645" s="32" t="s">
        <v>552</v>
      </c>
    </row>
    <row r="646" spans="1:19" x14ac:dyDescent="0.25">
      <c r="A646" s="38" t="s">
        <v>746</v>
      </c>
      <c r="B646" s="34" t="s">
        <v>745</v>
      </c>
      <c r="C646" s="37">
        <v>419.91</v>
      </c>
      <c r="D646" s="36" t="s">
        <v>552</v>
      </c>
      <c r="E646" s="48">
        <v>1.4105000000000001E-6</v>
      </c>
      <c r="F646" s="48">
        <v>3.4499999999999998E-8</v>
      </c>
      <c r="G646" s="47" t="s">
        <v>552</v>
      </c>
      <c r="H646" s="33">
        <v>1.1499999999999999</v>
      </c>
      <c r="I646" s="35" t="s">
        <v>551</v>
      </c>
      <c r="J646" s="46">
        <v>1.80593E-2</v>
      </c>
      <c r="K646" s="45" t="s">
        <v>555</v>
      </c>
      <c r="L646" s="44">
        <v>4.4035000000000003E-6</v>
      </c>
      <c r="M646" s="43" t="s">
        <v>555</v>
      </c>
      <c r="N646" s="42">
        <v>317000</v>
      </c>
      <c r="O646" s="41" t="s">
        <v>552</v>
      </c>
      <c r="P646" s="40">
        <v>2.4E-2</v>
      </c>
      <c r="Q646" s="39" t="s">
        <v>552</v>
      </c>
      <c r="R646" s="33">
        <v>9.3799999999999994E-2</v>
      </c>
      <c r="S646" s="32" t="s">
        <v>552</v>
      </c>
    </row>
    <row r="647" spans="1:19" ht="13.8" thickBot="1" x14ac:dyDescent="0.3">
      <c r="A647" s="31" t="s">
        <v>744</v>
      </c>
      <c r="B647" s="27" t="s">
        <v>743</v>
      </c>
      <c r="C647" s="30">
        <v>79.099999999999994</v>
      </c>
      <c r="D647" s="29" t="s">
        <v>552</v>
      </c>
      <c r="E647" s="58">
        <v>4.4969999999999998E-4</v>
      </c>
      <c r="F647" s="58">
        <v>1.1E-5</v>
      </c>
      <c r="G647" s="57" t="s">
        <v>552</v>
      </c>
      <c r="H647" s="26">
        <v>0.9819</v>
      </c>
      <c r="I647" s="28" t="s">
        <v>551</v>
      </c>
      <c r="J647" s="56">
        <v>9.3090099999999995E-2</v>
      </c>
      <c r="K647" s="55" t="s">
        <v>555</v>
      </c>
      <c r="L647" s="54">
        <v>1.0900000000000001E-5</v>
      </c>
      <c r="M647" s="53" t="s">
        <v>555</v>
      </c>
      <c r="N647" s="52">
        <v>71.72</v>
      </c>
      <c r="O647" s="51" t="s">
        <v>552</v>
      </c>
      <c r="P647" s="50">
        <v>1000000</v>
      </c>
      <c r="Q647" s="49" t="s">
        <v>552</v>
      </c>
      <c r="R647" s="26">
        <v>1.5200000000000001E-3</v>
      </c>
      <c r="S647" s="25" t="s">
        <v>552</v>
      </c>
    </row>
    <row r="648" spans="1:19" x14ac:dyDescent="0.25">
      <c r="A648" s="38" t="s">
        <v>742</v>
      </c>
      <c r="B648" s="34" t="s">
        <v>741</v>
      </c>
      <c r="C648" s="37">
        <v>298.3</v>
      </c>
      <c r="D648" s="36" t="s">
        <v>552</v>
      </c>
      <c r="E648" s="48">
        <v>1.897E-6</v>
      </c>
      <c r="F648" s="48">
        <v>4.6399999999999999E-8</v>
      </c>
      <c r="G648" s="47" t="s">
        <v>552</v>
      </c>
      <c r="H648" s="117" t="s">
        <v>1856</v>
      </c>
      <c r="I648" s="94" t="s">
        <v>1856</v>
      </c>
      <c r="J648" s="46">
        <v>4.25583E-2</v>
      </c>
      <c r="K648" s="45" t="s">
        <v>555</v>
      </c>
      <c r="L648" s="44">
        <v>4.9725999999999996E-6</v>
      </c>
      <c r="M648" s="43" t="s">
        <v>555</v>
      </c>
      <c r="N648" s="42">
        <v>4185</v>
      </c>
      <c r="O648" s="41" t="s">
        <v>552</v>
      </c>
      <c r="P648" s="40">
        <v>22</v>
      </c>
      <c r="Q648" s="39" t="s">
        <v>552</v>
      </c>
      <c r="R648" s="33">
        <v>2.9600000000000001E-2</v>
      </c>
      <c r="S648" s="32" t="s">
        <v>552</v>
      </c>
    </row>
    <row r="649" spans="1:19" x14ac:dyDescent="0.25">
      <c r="A649" s="38" t="s">
        <v>740</v>
      </c>
      <c r="B649" s="34" t="s">
        <v>739</v>
      </c>
      <c r="C649" s="37">
        <v>129.16</v>
      </c>
      <c r="D649" s="36" t="s">
        <v>552</v>
      </c>
      <c r="E649" s="48">
        <v>6.8300000000000007E-5</v>
      </c>
      <c r="F649" s="48">
        <v>1.6700000000000001E-6</v>
      </c>
      <c r="G649" s="47" t="s">
        <v>552</v>
      </c>
      <c r="H649" s="33">
        <v>1.0976999999999999</v>
      </c>
      <c r="I649" s="35" t="s">
        <v>551</v>
      </c>
      <c r="J649" s="46">
        <v>6.1800399999999998E-2</v>
      </c>
      <c r="K649" s="45" t="s">
        <v>555</v>
      </c>
      <c r="L649" s="44">
        <v>8.6873000000000007E-6</v>
      </c>
      <c r="M649" s="43" t="s">
        <v>555</v>
      </c>
      <c r="N649" s="42">
        <v>1544</v>
      </c>
      <c r="O649" s="41" t="s">
        <v>552</v>
      </c>
      <c r="P649" s="40">
        <v>6110</v>
      </c>
      <c r="Q649" s="39" t="s">
        <v>552</v>
      </c>
      <c r="R649" s="33">
        <v>6.5900000000000004E-3</v>
      </c>
      <c r="S649" s="32" t="s">
        <v>552</v>
      </c>
    </row>
    <row r="650" spans="1:19" ht="13.8" thickBot="1" x14ac:dyDescent="0.3">
      <c r="A650" s="31" t="s">
        <v>738</v>
      </c>
      <c r="B650" s="27" t="s">
        <v>576</v>
      </c>
      <c r="C650" s="129" t="s">
        <v>1856</v>
      </c>
      <c r="D650" s="106" t="s">
        <v>1856</v>
      </c>
      <c r="E650" s="124" t="s">
        <v>1856</v>
      </c>
      <c r="F650" s="124" t="s">
        <v>1856</v>
      </c>
      <c r="G650" s="101" t="s">
        <v>1856</v>
      </c>
      <c r="H650" s="118" t="s">
        <v>1856</v>
      </c>
      <c r="I650" s="95" t="s">
        <v>1856</v>
      </c>
      <c r="J650" s="125" t="s">
        <v>1856</v>
      </c>
      <c r="K650" s="102" t="s">
        <v>1856</v>
      </c>
      <c r="L650" s="126" t="s">
        <v>1856</v>
      </c>
      <c r="M650" s="103" t="s">
        <v>1856</v>
      </c>
      <c r="N650" s="127" t="s">
        <v>1856</v>
      </c>
      <c r="O650" s="104" t="s">
        <v>1856</v>
      </c>
      <c r="P650" s="128" t="s">
        <v>1856</v>
      </c>
      <c r="Q650" s="105" t="s">
        <v>1856</v>
      </c>
      <c r="R650" s="26">
        <v>1E-3</v>
      </c>
      <c r="S650" s="25" t="s">
        <v>548</v>
      </c>
    </row>
    <row r="651" spans="1:19" x14ac:dyDescent="0.25">
      <c r="A651" s="38" t="s">
        <v>737</v>
      </c>
      <c r="B651" s="34" t="s">
        <v>736</v>
      </c>
      <c r="C651" s="37">
        <v>338.45</v>
      </c>
      <c r="D651" s="36" t="s">
        <v>552</v>
      </c>
      <c r="E651" s="48">
        <v>5.4373999999999998E-6</v>
      </c>
      <c r="F651" s="48">
        <v>1.3300000000000001E-7</v>
      </c>
      <c r="G651" s="47" t="s">
        <v>552</v>
      </c>
      <c r="H651" s="117" t="s">
        <v>1856</v>
      </c>
      <c r="I651" s="94" t="s">
        <v>1856</v>
      </c>
      <c r="J651" s="46">
        <v>3.9122299999999999E-2</v>
      </c>
      <c r="K651" s="45" t="s">
        <v>555</v>
      </c>
      <c r="L651" s="44">
        <v>4.5711000000000002E-6</v>
      </c>
      <c r="M651" s="43" t="s">
        <v>555</v>
      </c>
      <c r="N651" s="42">
        <v>311400</v>
      </c>
      <c r="O651" s="41" t="s">
        <v>552</v>
      </c>
      <c r="P651" s="40">
        <v>3.7900000000000003E-2</v>
      </c>
      <c r="Q651" s="39" t="s">
        <v>552</v>
      </c>
      <c r="R651" s="33">
        <v>0.23799999999999999</v>
      </c>
      <c r="S651" s="32" t="s">
        <v>552</v>
      </c>
    </row>
    <row r="652" spans="1:19" x14ac:dyDescent="0.25">
      <c r="A652" s="38" t="s">
        <v>735</v>
      </c>
      <c r="B652" s="34" t="s">
        <v>734</v>
      </c>
      <c r="C652" s="37">
        <v>321.54000000000002</v>
      </c>
      <c r="D652" s="36" t="s">
        <v>552</v>
      </c>
      <c r="E652" s="48">
        <v>1.3083000000000001E-3</v>
      </c>
      <c r="F652" s="48">
        <v>3.1999999999999999E-5</v>
      </c>
      <c r="G652" s="47" t="s">
        <v>552</v>
      </c>
      <c r="H652" s="33">
        <v>1.44</v>
      </c>
      <c r="I652" s="35" t="s">
        <v>551</v>
      </c>
      <c r="J652" s="46">
        <v>2.3158100000000001E-2</v>
      </c>
      <c r="K652" s="45" t="s">
        <v>555</v>
      </c>
      <c r="L652" s="44">
        <v>5.9148999999999999E-6</v>
      </c>
      <c r="M652" s="43" t="s">
        <v>555</v>
      </c>
      <c r="N652" s="42">
        <v>4457</v>
      </c>
      <c r="O652" s="41" t="s">
        <v>552</v>
      </c>
      <c r="P652" s="40">
        <v>1</v>
      </c>
      <c r="Q652" s="39" t="s">
        <v>552</v>
      </c>
      <c r="R652" s="33">
        <v>4.2999999999999997E-2</v>
      </c>
      <c r="S652" s="32" t="s">
        <v>552</v>
      </c>
    </row>
    <row r="653" spans="1:19" ht="13.8" thickBot="1" x14ac:dyDescent="0.3">
      <c r="A653" s="31" t="s">
        <v>733</v>
      </c>
      <c r="B653" s="27" t="s">
        <v>732</v>
      </c>
      <c r="C653" s="30">
        <v>394.43</v>
      </c>
      <c r="D653" s="29" t="s">
        <v>552</v>
      </c>
      <c r="E653" s="58">
        <v>4.5789999999999998E-12</v>
      </c>
      <c r="F653" s="58">
        <v>1.12E-13</v>
      </c>
      <c r="G653" s="57" t="s">
        <v>552</v>
      </c>
      <c r="H653" s="118" t="s">
        <v>1856</v>
      </c>
      <c r="I653" s="95" t="s">
        <v>1856</v>
      </c>
      <c r="J653" s="56">
        <v>3.5326999999999997E-2</v>
      </c>
      <c r="K653" s="55" t="s">
        <v>555</v>
      </c>
      <c r="L653" s="54">
        <v>4.1277000000000003E-6</v>
      </c>
      <c r="M653" s="53" t="s">
        <v>555</v>
      </c>
      <c r="N653" s="52">
        <v>261100</v>
      </c>
      <c r="O653" s="51" t="s">
        <v>552</v>
      </c>
      <c r="P653" s="50">
        <v>0.2</v>
      </c>
      <c r="Q653" s="49" t="s">
        <v>552</v>
      </c>
      <c r="R653" s="26">
        <v>5.0899999999999999E-3</v>
      </c>
      <c r="S653" s="25" t="s">
        <v>552</v>
      </c>
    </row>
    <row r="654" spans="1:19" x14ac:dyDescent="0.25">
      <c r="A654" s="38" t="s">
        <v>731</v>
      </c>
      <c r="B654" s="34" t="s">
        <v>730</v>
      </c>
      <c r="C654" s="37">
        <v>162.19</v>
      </c>
      <c r="D654" s="36" t="s">
        <v>552</v>
      </c>
      <c r="E654" s="48">
        <v>3.7080000000000001E-4</v>
      </c>
      <c r="F654" s="48">
        <v>9.0699999999999996E-6</v>
      </c>
      <c r="G654" s="47" t="s">
        <v>552</v>
      </c>
      <c r="H654" s="33">
        <v>1.1000000000000001</v>
      </c>
      <c r="I654" s="35" t="s">
        <v>551</v>
      </c>
      <c r="J654" s="46">
        <v>4.4227200000000001E-2</v>
      </c>
      <c r="K654" s="45" t="s">
        <v>555</v>
      </c>
      <c r="L654" s="44">
        <v>7.5874000000000004E-6</v>
      </c>
      <c r="M654" s="43" t="s">
        <v>555</v>
      </c>
      <c r="N654" s="42">
        <v>207.2</v>
      </c>
      <c r="O654" s="41" t="s">
        <v>552</v>
      </c>
      <c r="P654" s="40">
        <v>5.8996000000000004</v>
      </c>
      <c r="Q654" s="39" t="s">
        <v>552</v>
      </c>
      <c r="R654" s="33">
        <v>1.1285E-2</v>
      </c>
      <c r="S654" s="32" t="s">
        <v>548</v>
      </c>
    </row>
    <row r="655" spans="1:19" x14ac:dyDescent="0.25">
      <c r="A655" s="38" t="s">
        <v>729</v>
      </c>
      <c r="B655" s="34" t="s">
        <v>728</v>
      </c>
      <c r="C655" s="37">
        <v>352.88</v>
      </c>
      <c r="D655" s="36" t="s">
        <v>552</v>
      </c>
      <c r="E655" s="48">
        <v>9.6892999999999993E-7</v>
      </c>
      <c r="F655" s="48">
        <v>2.37E-8</v>
      </c>
      <c r="G655" s="47" t="s">
        <v>552</v>
      </c>
      <c r="H655" s="117" t="s">
        <v>1856</v>
      </c>
      <c r="I655" s="94" t="s">
        <v>1856</v>
      </c>
      <c r="J655" s="46">
        <v>3.80483E-2</v>
      </c>
      <c r="K655" s="45" t="s">
        <v>555</v>
      </c>
      <c r="L655" s="44">
        <v>4.4456000000000003E-6</v>
      </c>
      <c r="M655" s="43" t="s">
        <v>555</v>
      </c>
      <c r="N655" s="42">
        <v>2120</v>
      </c>
      <c r="O655" s="41" t="s">
        <v>552</v>
      </c>
      <c r="P655" s="40">
        <v>0.5</v>
      </c>
      <c r="Q655" s="39" t="s">
        <v>552</v>
      </c>
      <c r="R655" s="33">
        <v>8.2799999999999999E-2</v>
      </c>
      <c r="S655" s="32" t="s">
        <v>552</v>
      </c>
    </row>
    <row r="656" spans="1:19" ht="13.8" thickBot="1" x14ac:dyDescent="0.3">
      <c r="A656" s="31" t="s">
        <v>727</v>
      </c>
      <c r="B656" s="27" t="s">
        <v>726</v>
      </c>
      <c r="C656" s="30">
        <v>128.97</v>
      </c>
      <c r="D656" s="29" t="s">
        <v>552</v>
      </c>
      <c r="E656" s="124" t="s">
        <v>1856</v>
      </c>
      <c r="F656" s="124" t="s">
        <v>1856</v>
      </c>
      <c r="G656" s="101" t="s">
        <v>1856</v>
      </c>
      <c r="H656" s="26">
        <v>3</v>
      </c>
      <c r="I656" s="28" t="s">
        <v>551</v>
      </c>
      <c r="J656" s="125" t="s">
        <v>1856</v>
      </c>
      <c r="K656" s="102" t="s">
        <v>1856</v>
      </c>
      <c r="L656" s="126" t="s">
        <v>1856</v>
      </c>
      <c r="M656" s="103" t="s">
        <v>1856</v>
      </c>
      <c r="N656" s="127" t="s">
        <v>1856</v>
      </c>
      <c r="O656" s="104" t="s">
        <v>1856</v>
      </c>
      <c r="P656" s="50">
        <v>900000</v>
      </c>
      <c r="Q656" s="49" t="s">
        <v>558</v>
      </c>
      <c r="R656" s="26">
        <v>1E-3</v>
      </c>
      <c r="S656" s="25" t="s">
        <v>548</v>
      </c>
    </row>
    <row r="657" spans="1:19" x14ac:dyDescent="0.25">
      <c r="A657" s="38" t="s">
        <v>48</v>
      </c>
      <c r="B657" s="34" t="s">
        <v>47</v>
      </c>
      <c r="C657" s="37">
        <v>78.959999999999994</v>
      </c>
      <c r="D657" s="36" t="s">
        <v>551</v>
      </c>
      <c r="E657" s="119" t="s">
        <v>1856</v>
      </c>
      <c r="F657" s="119" t="s">
        <v>1856</v>
      </c>
      <c r="G657" s="96" t="s">
        <v>1856</v>
      </c>
      <c r="H657" s="33">
        <v>4.8090000000000002</v>
      </c>
      <c r="I657" s="35" t="s">
        <v>551</v>
      </c>
      <c r="J657" s="120" t="s">
        <v>1856</v>
      </c>
      <c r="K657" s="97" t="s">
        <v>1856</v>
      </c>
      <c r="L657" s="121" t="s">
        <v>1856</v>
      </c>
      <c r="M657" s="98" t="s">
        <v>1856</v>
      </c>
      <c r="N657" s="122" t="s">
        <v>1856</v>
      </c>
      <c r="O657" s="99" t="s">
        <v>1856</v>
      </c>
      <c r="P657" s="123" t="s">
        <v>1856</v>
      </c>
      <c r="Q657" s="100" t="s">
        <v>1856</v>
      </c>
      <c r="R657" s="33">
        <v>1E-3</v>
      </c>
      <c r="S657" s="32" t="s">
        <v>548</v>
      </c>
    </row>
    <row r="658" spans="1:19" x14ac:dyDescent="0.25">
      <c r="A658" s="38" t="s">
        <v>725</v>
      </c>
      <c r="B658" s="34" t="s">
        <v>724</v>
      </c>
      <c r="C658" s="37">
        <v>111.02</v>
      </c>
      <c r="D658" s="36" t="s">
        <v>552</v>
      </c>
      <c r="E658" s="119" t="s">
        <v>1856</v>
      </c>
      <c r="F658" s="119" t="s">
        <v>1856</v>
      </c>
      <c r="G658" s="96" t="s">
        <v>1856</v>
      </c>
      <c r="H658" s="117" t="s">
        <v>1856</v>
      </c>
      <c r="I658" s="94" t="s">
        <v>1856</v>
      </c>
      <c r="J658" s="120" t="s">
        <v>1856</v>
      </c>
      <c r="K658" s="97" t="s">
        <v>1856</v>
      </c>
      <c r="L658" s="121" t="s">
        <v>1856</v>
      </c>
      <c r="M658" s="98" t="s">
        <v>1856</v>
      </c>
      <c r="N658" s="122" t="s">
        <v>1856</v>
      </c>
      <c r="O658" s="99" t="s">
        <v>1856</v>
      </c>
      <c r="P658" s="123" t="s">
        <v>1856</v>
      </c>
      <c r="Q658" s="100" t="s">
        <v>1856</v>
      </c>
      <c r="R658" s="33">
        <v>1E-3</v>
      </c>
      <c r="S658" s="32" t="s">
        <v>548</v>
      </c>
    </row>
    <row r="659" spans="1:19" ht="13.8" thickBot="1" x14ac:dyDescent="0.3">
      <c r="A659" s="31" t="s">
        <v>723</v>
      </c>
      <c r="B659" s="27" t="s">
        <v>722</v>
      </c>
      <c r="C659" s="30">
        <v>327.49</v>
      </c>
      <c r="D659" s="29" t="s">
        <v>552</v>
      </c>
      <c r="E659" s="58">
        <v>8.8309999999999998E-10</v>
      </c>
      <c r="F659" s="58">
        <v>2.1599999999999998E-11</v>
      </c>
      <c r="G659" s="57" t="s">
        <v>552</v>
      </c>
      <c r="H659" s="26">
        <v>1.0429999999999999</v>
      </c>
      <c r="I659" s="28" t="s">
        <v>551</v>
      </c>
      <c r="J659" s="56">
        <v>1.9632899999999998E-2</v>
      </c>
      <c r="K659" s="55" t="s">
        <v>555</v>
      </c>
      <c r="L659" s="54">
        <v>4.8207999999999997E-6</v>
      </c>
      <c r="M659" s="53" t="s">
        <v>555</v>
      </c>
      <c r="N659" s="52">
        <v>4374</v>
      </c>
      <c r="O659" s="51" t="s">
        <v>552</v>
      </c>
      <c r="P659" s="50">
        <v>25</v>
      </c>
      <c r="Q659" s="49" t="s">
        <v>552</v>
      </c>
      <c r="R659" s="26">
        <v>1.8499999999999999E-2</v>
      </c>
      <c r="S659" s="25" t="s">
        <v>552</v>
      </c>
    </row>
    <row r="660" spans="1:19" x14ac:dyDescent="0.25">
      <c r="A660" s="38" t="s">
        <v>721</v>
      </c>
      <c r="B660" s="34" t="s">
        <v>720</v>
      </c>
      <c r="C660" s="37">
        <v>60.08</v>
      </c>
      <c r="D660" s="36" t="s">
        <v>552</v>
      </c>
      <c r="E660" s="119" t="s">
        <v>1856</v>
      </c>
      <c r="F660" s="119" t="s">
        <v>1856</v>
      </c>
      <c r="G660" s="96" t="s">
        <v>1856</v>
      </c>
      <c r="H660" s="33">
        <v>2.3199999999999998</v>
      </c>
      <c r="I660" s="35" t="s">
        <v>558</v>
      </c>
      <c r="J660" s="120" t="s">
        <v>1856</v>
      </c>
      <c r="K660" s="97" t="s">
        <v>1856</v>
      </c>
      <c r="L660" s="121" t="s">
        <v>1856</v>
      </c>
      <c r="M660" s="98" t="s">
        <v>1856</v>
      </c>
      <c r="N660" s="122" t="s">
        <v>1856</v>
      </c>
      <c r="O660" s="99" t="s">
        <v>1856</v>
      </c>
      <c r="P660" s="123" t="s">
        <v>1856</v>
      </c>
      <c r="Q660" s="100" t="s">
        <v>1856</v>
      </c>
      <c r="R660" s="33">
        <v>1E-3</v>
      </c>
      <c r="S660" s="32" t="s">
        <v>548</v>
      </c>
    </row>
    <row r="661" spans="1:19" x14ac:dyDescent="0.25">
      <c r="A661" s="38" t="s">
        <v>46</v>
      </c>
      <c r="B661" s="34" t="s">
        <v>45</v>
      </c>
      <c r="C661" s="37">
        <v>107.87</v>
      </c>
      <c r="D661" s="36" t="s">
        <v>552</v>
      </c>
      <c r="E661" s="119" t="s">
        <v>1856</v>
      </c>
      <c r="F661" s="119" t="s">
        <v>1856</v>
      </c>
      <c r="G661" s="96" t="s">
        <v>1856</v>
      </c>
      <c r="H661" s="33">
        <v>10.5</v>
      </c>
      <c r="I661" s="35" t="s">
        <v>551</v>
      </c>
      <c r="J661" s="120" t="s">
        <v>1856</v>
      </c>
      <c r="K661" s="97" t="s">
        <v>1856</v>
      </c>
      <c r="L661" s="121" t="s">
        <v>1856</v>
      </c>
      <c r="M661" s="98" t="s">
        <v>1856</v>
      </c>
      <c r="N661" s="122" t="s">
        <v>1856</v>
      </c>
      <c r="O661" s="99" t="s">
        <v>1856</v>
      </c>
      <c r="P661" s="123" t="s">
        <v>1856</v>
      </c>
      <c r="Q661" s="100" t="s">
        <v>1856</v>
      </c>
      <c r="R661" s="33">
        <v>5.9999999999999995E-4</v>
      </c>
      <c r="S661" s="32" t="s">
        <v>548</v>
      </c>
    </row>
    <row r="662" spans="1:19" ht="13.8" thickBot="1" x14ac:dyDescent="0.3">
      <c r="A662" s="31" t="s">
        <v>140</v>
      </c>
      <c r="B662" s="27" t="s">
        <v>139</v>
      </c>
      <c r="C662" s="30">
        <v>201.66</v>
      </c>
      <c r="D662" s="29" t="s">
        <v>552</v>
      </c>
      <c r="E662" s="58">
        <v>3.8512000000000001E-8</v>
      </c>
      <c r="F662" s="58">
        <v>9.4200000000000006E-10</v>
      </c>
      <c r="G662" s="57" t="s">
        <v>552</v>
      </c>
      <c r="H662" s="26">
        <v>1.302</v>
      </c>
      <c r="I662" s="28" t="s">
        <v>551</v>
      </c>
      <c r="J662" s="56">
        <v>2.8139399999999998E-2</v>
      </c>
      <c r="K662" s="55" t="s">
        <v>555</v>
      </c>
      <c r="L662" s="54">
        <v>7.3665999999999999E-6</v>
      </c>
      <c r="M662" s="53" t="s">
        <v>555</v>
      </c>
      <c r="N662" s="52">
        <v>146.5</v>
      </c>
      <c r="O662" s="51" t="s">
        <v>552</v>
      </c>
      <c r="P662" s="50">
        <v>6.2</v>
      </c>
      <c r="Q662" s="49" t="s">
        <v>552</v>
      </c>
      <c r="R662" s="26">
        <v>3.2499999999999999E-3</v>
      </c>
      <c r="S662" s="25" t="s">
        <v>552</v>
      </c>
    </row>
    <row r="663" spans="1:19" x14ac:dyDescent="0.25">
      <c r="A663" s="38" t="s">
        <v>719</v>
      </c>
      <c r="B663" s="34" t="s">
        <v>718</v>
      </c>
      <c r="C663" s="37">
        <v>383.65</v>
      </c>
      <c r="D663" s="36" t="s">
        <v>552</v>
      </c>
      <c r="E663" s="48">
        <v>2.4734000000000002E-9</v>
      </c>
      <c r="F663" s="48">
        <v>6.0499999999999998E-11</v>
      </c>
      <c r="G663" s="47" t="s">
        <v>552</v>
      </c>
      <c r="H663" s="117" t="s">
        <v>1856</v>
      </c>
      <c r="I663" s="94" t="s">
        <v>1856</v>
      </c>
      <c r="J663" s="46">
        <v>3.5985700000000002E-2</v>
      </c>
      <c r="K663" s="45" t="s">
        <v>555</v>
      </c>
      <c r="L663" s="44">
        <v>4.2046000000000004E-6</v>
      </c>
      <c r="M663" s="43" t="s">
        <v>555</v>
      </c>
      <c r="N663" s="42">
        <v>3880</v>
      </c>
      <c r="O663" s="41" t="s">
        <v>552</v>
      </c>
      <c r="P663" s="40">
        <v>250000</v>
      </c>
      <c r="Q663" s="39" t="s">
        <v>552</v>
      </c>
      <c r="R663" s="33">
        <v>1.95E-5</v>
      </c>
      <c r="S663" s="32" t="s">
        <v>552</v>
      </c>
    </row>
    <row r="664" spans="1:19" x14ac:dyDescent="0.25">
      <c r="A664" s="38" t="s">
        <v>717</v>
      </c>
      <c r="B664" s="34" t="s">
        <v>716</v>
      </c>
      <c r="C664" s="37">
        <v>65.010000000000005</v>
      </c>
      <c r="D664" s="36" t="s">
        <v>552</v>
      </c>
      <c r="E664" s="119" t="s">
        <v>1856</v>
      </c>
      <c r="F664" s="119" t="s">
        <v>1856</v>
      </c>
      <c r="G664" s="96" t="s">
        <v>1856</v>
      </c>
      <c r="H664" s="33">
        <v>1.8460000000000001</v>
      </c>
      <c r="I664" s="35" t="s">
        <v>551</v>
      </c>
      <c r="J664" s="120" t="s">
        <v>1856</v>
      </c>
      <c r="K664" s="97" t="s">
        <v>1856</v>
      </c>
      <c r="L664" s="121" t="s">
        <v>1856</v>
      </c>
      <c r="M664" s="98" t="s">
        <v>1856</v>
      </c>
      <c r="N664" s="122" t="s">
        <v>1856</v>
      </c>
      <c r="O664" s="99" t="s">
        <v>1856</v>
      </c>
      <c r="P664" s="40">
        <v>408000</v>
      </c>
      <c r="Q664" s="39" t="s">
        <v>551</v>
      </c>
      <c r="R664" s="33">
        <v>1E-3</v>
      </c>
      <c r="S664" s="32" t="s">
        <v>548</v>
      </c>
    </row>
    <row r="665" spans="1:19" ht="13.8" thickBot="1" x14ac:dyDescent="0.3">
      <c r="A665" s="31" t="s">
        <v>715</v>
      </c>
      <c r="B665" s="27" t="s">
        <v>714</v>
      </c>
      <c r="C665" s="30">
        <v>171.25</v>
      </c>
      <c r="D665" s="29" t="s">
        <v>552</v>
      </c>
      <c r="E665" s="124" t="s">
        <v>1856</v>
      </c>
      <c r="F665" s="124" t="s">
        <v>1856</v>
      </c>
      <c r="G665" s="101" t="s">
        <v>1856</v>
      </c>
      <c r="H665" s="118" t="s">
        <v>1856</v>
      </c>
      <c r="I665" s="95" t="s">
        <v>1856</v>
      </c>
      <c r="J665" s="56">
        <v>6.1612199999999999E-2</v>
      </c>
      <c r="K665" s="55" t="s">
        <v>555</v>
      </c>
      <c r="L665" s="54">
        <v>7.1988999999999998E-6</v>
      </c>
      <c r="M665" s="53" t="s">
        <v>555</v>
      </c>
      <c r="N665" s="52">
        <v>204.5</v>
      </c>
      <c r="O665" s="51" t="s">
        <v>552</v>
      </c>
      <c r="P665" s="50">
        <v>427890</v>
      </c>
      <c r="Q665" s="49" t="s">
        <v>552</v>
      </c>
      <c r="R665" s="26">
        <v>1.9199999999999999E-5</v>
      </c>
      <c r="S665" s="25" t="s">
        <v>552</v>
      </c>
    </row>
    <row r="666" spans="1:19" x14ac:dyDescent="0.25">
      <c r="A666" s="38" t="s">
        <v>713</v>
      </c>
      <c r="B666" s="34" t="s">
        <v>10</v>
      </c>
      <c r="C666" s="37">
        <v>41.99</v>
      </c>
      <c r="D666" s="36" t="s">
        <v>552</v>
      </c>
      <c r="E666" s="119" t="s">
        <v>1856</v>
      </c>
      <c r="F666" s="119" t="s">
        <v>1856</v>
      </c>
      <c r="G666" s="96" t="s">
        <v>1856</v>
      </c>
      <c r="H666" s="33">
        <v>2.78</v>
      </c>
      <c r="I666" s="35" t="s">
        <v>551</v>
      </c>
      <c r="J666" s="120" t="s">
        <v>1856</v>
      </c>
      <c r="K666" s="97" t="s">
        <v>1856</v>
      </c>
      <c r="L666" s="121" t="s">
        <v>1856</v>
      </c>
      <c r="M666" s="98" t="s">
        <v>1856</v>
      </c>
      <c r="N666" s="122" t="s">
        <v>1856</v>
      </c>
      <c r="O666" s="99" t="s">
        <v>1856</v>
      </c>
      <c r="P666" s="40">
        <v>42200</v>
      </c>
      <c r="Q666" s="39" t="s">
        <v>552</v>
      </c>
      <c r="R666" s="33">
        <v>1E-3</v>
      </c>
      <c r="S666" s="32" t="s">
        <v>548</v>
      </c>
    </row>
    <row r="667" spans="1:19" x14ac:dyDescent="0.25">
      <c r="A667" s="38" t="s">
        <v>712</v>
      </c>
      <c r="B667" s="34" t="s">
        <v>711</v>
      </c>
      <c r="C667" s="37">
        <v>100.03</v>
      </c>
      <c r="D667" s="36" t="s">
        <v>552</v>
      </c>
      <c r="E667" s="48">
        <v>4.46E-5</v>
      </c>
      <c r="F667" s="48">
        <v>1.0899999999999999E-6</v>
      </c>
      <c r="G667" s="47" t="s">
        <v>552</v>
      </c>
      <c r="H667" s="117" t="s">
        <v>1856</v>
      </c>
      <c r="I667" s="94" t="s">
        <v>1856</v>
      </c>
      <c r="J667" s="46">
        <v>8.8172600000000004E-2</v>
      </c>
      <c r="K667" s="45" t="s">
        <v>555</v>
      </c>
      <c r="L667" s="44">
        <v>1.03E-5</v>
      </c>
      <c r="M667" s="43" t="s">
        <v>555</v>
      </c>
      <c r="N667" s="42">
        <v>1.44</v>
      </c>
      <c r="O667" s="41" t="s">
        <v>552</v>
      </c>
      <c r="P667" s="40">
        <v>1110000</v>
      </c>
      <c r="Q667" s="39" t="s">
        <v>552</v>
      </c>
      <c r="R667" s="33">
        <v>1.3200000000000001E-6</v>
      </c>
      <c r="S667" s="32" t="s">
        <v>552</v>
      </c>
    </row>
    <row r="668" spans="1:19" ht="13.8" thickBot="1" x14ac:dyDescent="0.3">
      <c r="A668" s="31" t="s">
        <v>710</v>
      </c>
      <c r="B668" s="27" t="s">
        <v>709</v>
      </c>
      <c r="C668" s="30">
        <v>121.93</v>
      </c>
      <c r="D668" s="29" t="s">
        <v>551</v>
      </c>
      <c r="E668" s="124" t="s">
        <v>1856</v>
      </c>
      <c r="F668" s="124" t="s">
        <v>1856</v>
      </c>
      <c r="G668" s="101" t="s">
        <v>1856</v>
      </c>
      <c r="H668" s="118" t="s">
        <v>1856</v>
      </c>
      <c r="I668" s="95" t="s">
        <v>1856</v>
      </c>
      <c r="J668" s="125" t="s">
        <v>1856</v>
      </c>
      <c r="K668" s="102" t="s">
        <v>1856</v>
      </c>
      <c r="L668" s="126" t="s">
        <v>1856</v>
      </c>
      <c r="M668" s="103" t="s">
        <v>1856</v>
      </c>
      <c r="N668" s="127" t="s">
        <v>1856</v>
      </c>
      <c r="O668" s="104" t="s">
        <v>1856</v>
      </c>
      <c r="P668" s="50">
        <v>210000</v>
      </c>
      <c r="Q668" s="49" t="s">
        <v>551</v>
      </c>
      <c r="R668" s="26">
        <v>1E-3</v>
      </c>
      <c r="S668" s="25" t="s">
        <v>548</v>
      </c>
    </row>
    <row r="669" spans="1:19" x14ac:dyDescent="0.25">
      <c r="A669" s="38" t="s">
        <v>708</v>
      </c>
      <c r="B669" s="34" t="s">
        <v>707</v>
      </c>
      <c r="C669" s="37">
        <v>365.97</v>
      </c>
      <c r="D669" s="36" t="s">
        <v>552</v>
      </c>
      <c r="E669" s="48">
        <v>7.5225E-8</v>
      </c>
      <c r="F669" s="48">
        <v>1.8400000000000001E-9</v>
      </c>
      <c r="G669" s="47" t="s">
        <v>552</v>
      </c>
      <c r="H669" s="117" t="s">
        <v>1856</v>
      </c>
      <c r="I669" s="94" t="s">
        <v>1856</v>
      </c>
      <c r="J669" s="46">
        <v>3.7135599999999998E-2</v>
      </c>
      <c r="K669" s="45" t="s">
        <v>555</v>
      </c>
      <c r="L669" s="44">
        <v>4.3390000000000003E-6</v>
      </c>
      <c r="M669" s="43" t="s">
        <v>555</v>
      </c>
      <c r="N669" s="42">
        <v>1375</v>
      </c>
      <c r="O669" s="41" t="s">
        <v>552</v>
      </c>
      <c r="P669" s="40">
        <v>11</v>
      </c>
      <c r="Q669" s="39" t="s">
        <v>552</v>
      </c>
      <c r="R669" s="33">
        <v>3.0699999999999998E-3</v>
      </c>
      <c r="S669" s="32" t="s">
        <v>552</v>
      </c>
    </row>
    <row r="670" spans="1:19" x14ac:dyDescent="0.25">
      <c r="A670" s="38" t="s">
        <v>706</v>
      </c>
      <c r="B670" s="34" t="s">
        <v>41</v>
      </c>
      <c r="C670" s="37">
        <v>87.62</v>
      </c>
      <c r="D670" s="36" t="s">
        <v>552</v>
      </c>
      <c r="E670" s="119" t="s">
        <v>1856</v>
      </c>
      <c r="F670" s="119" t="s">
        <v>1856</v>
      </c>
      <c r="G670" s="96" t="s">
        <v>1856</v>
      </c>
      <c r="H670" s="33">
        <v>2.64</v>
      </c>
      <c r="I670" s="35" t="s">
        <v>551</v>
      </c>
      <c r="J670" s="120" t="s">
        <v>1856</v>
      </c>
      <c r="K670" s="97" t="s">
        <v>1856</v>
      </c>
      <c r="L670" s="121" t="s">
        <v>1856</v>
      </c>
      <c r="M670" s="98" t="s">
        <v>1856</v>
      </c>
      <c r="N670" s="122" t="s">
        <v>1856</v>
      </c>
      <c r="O670" s="99" t="s">
        <v>1856</v>
      </c>
      <c r="P670" s="123" t="s">
        <v>1856</v>
      </c>
      <c r="Q670" s="100" t="s">
        <v>1856</v>
      </c>
      <c r="R670" s="33">
        <v>1E-3</v>
      </c>
      <c r="S670" s="32" t="s">
        <v>548</v>
      </c>
    </row>
    <row r="671" spans="1:19" ht="13.8" thickBot="1" x14ac:dyDescent="0.3">
      <c r="A671" s="31" t="s">
        <v>705</v>
      </c>
      <c r="B671" s="27" t="s">
        <v>704</v>
      </c>
      <c r="C671" s="30">
        <v>334.42</v>
      </c>
      <c r="D671" s="29" t="s">
        <v>552</v>
      </c>
      <c r="E671" s="58">
        <v>2.4369999999999998E-12</v>
      </c>
      <c r="F671" s="58">
        <v>5.9600000000000006E-14</v>
      </c>
      <c r="G671" s="57" t="s">
        <v>552</v>
      </c>
      <c r="H671" s="26">
        <v>1.36</v>
      </c>
      <c r="I671" s="28" t="s">
        <v>551</v>
      </c>
      <c r="J671" s="56">
        <v>2.2081699999999999E-2</v>
      </c>
      <c r="K671" s="55" t="s">
        <v>555</v>
      </c>
      <c r="L671" s="54">
        <v>5.5824000000000001E-6</v>
      </c>
      <c r="M671" s="53" t="s">
        <v>555</v>
      </c>
      <c r="N671" s="52">
        <v>5403</v>
      </c>
      <c r="O671" s="51" t="s">
        <v>552</v>
      </c>
      <c r="P671" s="50">
        <v>160</v>
      </c>
      <c r="Q671" s="49" t="s">
        <v>552</v>
      </c>
      <c r="R671" s="26">
        <v>3.9899999999999999E-4</v>
      </c>
      <c r="S671" s="25" t="s">
        <v>552</v>
      </c>
    </row>
    <row r="672" spans="1:19" x14ac:dyDescent="0.25">
      <c r="A672" s="38" t="s">
        <v>433</v>
      </c>
      <c r="B672" s="34" t="s">
        <v>432</v>
      </c>
      <c r="C672" s="37">
        <v>104.15</v>
      </c>
      <c r="D672" s="36" t="s">
        <v>552</v>
      </c>
      <c r="E672" s="48">
        <v>0.1124285</v>
      </c>
      <c r="F672" s="48">
        <v>2.7499999999999998E-3</v>
      </c>
      <c r="G672" s="47" t="s">
        <v>552</v>
      </c>
      <c r="H672" s="33">
        <v>0.90159999999999996</v>
      </c>
      <c r="I672" s="35" t="s">
        <v>551</v>
      </c>
      <c r="J672" s="46">
        <v>7.1113999999999997E-2</v>
      </c>
      <c r="K672" s="45" t="s">
        <v>555</v>
      </c>
      <c r="L672" s="44">
        <v>8.7838000000000005E-6</v>
      </c>
      <c r="M672" s="43" t="s">
        <v>555</v>
      </c>
      <c r="N672" s="42">
        <v>446.1</v>
      </c>
      <c r="O672" s="41" t="s">
        <v>552</v>
      </c>
      <c r="P672" s="40">
        <v>310</v>
      </c>
      <c r="Q672" s="39" t="s">
        <v>552</v>
      </c>
      <c r="R672" s="33">
        <v>3.7199999999999997E-2</v>
      </c>
      <c r="S672" s="32" t="s">
        <v>552</v>
      </c>
    </row>
    <row r="673" spans="1:19" x14ac:dyDescent="0.25">
      <c r="A673" s="38" t="s">
        <v>703</v>
      </c>
      <c r="B673" s="34" t="s">
        <v>702</v>
      </c>
      <c r="C673" s="37">
        <v>120.17</v>
      </c>
      <c r="D673" s="36" t="s">
        <v>552</v>
      </c>
      <c r="E673" s="48">
        <v>1.9799999999999999E-4</v>
      </c>
      <c r="F673" s="48">
        <v>4.8500000000000002E-6</v>
      </c>
      <c r="G673" s="47" t="s">
        <v>552</v>
      </c>
      <c r="H673" s="33">
        <v>1.2723</v>
      </c>
      <c r="I673" s="35" t="s">
        <v>551</v>
      </c>
      <c r="J673" s="46">
        <v>7.1599800000000005E-2</v>
      </c>
      <c r="K673" s="45" t="s">
        <v>555</v>
      </c>
      <c r="L673" s="44">
        <v>9.9117000000000003E-6</v>
      </c>
      <c r="M673" s="43" t="s">
        <v>555</v>
      </c>
      <c r="N673" s="42">
        <v>9.0790000000000006</v>
      </c>
      <c r="O673" s="41" t="s">
        <v>552</v>
      </c>
      <c r="P673" s="40">
        <v>292860</v>
      </c>
      <c r="Q673" s="39" t="s">
        <v>552</v>
      </c>
      <c r="R673" s="33">
        <v>1.02E-4</v>
      </c>
      <c r="S673" s="32" t="s">
        <v>552</v>
      </c>
    </row>
    <row r="674" spans="1:19" ht="13.8" thickBot="1" x14ac:dyDescent="0.3">
      <c r="A674" s="31" t="s">
        <v>701</v>
      </c>
      <c r="B674" s="27" t="s">
        <v>700</v>
      </c>
      <c r="C674" s="30">
        <v>287.16000000000003</v>
      </c>
      <c r="D674" s="29" t="s">
        <v>552</v>
      </c>
      <c r="E674" s="58">
        <v>5.6010000000000002E-6</v>
      </c>
      <c r="F674" s="58">
        <v>1.37E-7</v>
      </c>
      <c r="G674" s="57" t="s">
        <v>552</v>
      </c>
      <c r="H674" s="118" t="s">
        <v>1856</v>
      </c>
      <c r="I674" s="95" t="s">
        <v>1856</v>
      </c>
      <c r="J674" s="56">
        <v>4.3652000000000003E-2</v>
      </c>
      <c r="K674" s="55" t="s">
        <v>555</v>
      </c>
      <c r="L674" s="54">
        <v>5.1004000000000003E-6</v>
      </c>
      <c r="M674" s="53" t="s">
        <v>555</v>
      </c>
      <c r="N674" s="52">
        <v>2855</v>
      </c>
      <c r="O674" s="51" t="s">
        <v>552</v>
      </c>
      <c r="P674" s="50">
        <v>0.51209000000000005</v>
      </c>
      <c r="Q674" s="49" t="s">
        <v>552</v>
      </c>
      <c r="R674" s="26">
        <v>1.49E-2</v>
      </c>
      <c r="S674" s="25" t="s">
        <v>552</v>
      </c>
    </row>
    <row r="675" spans="1:19" x14ac:dyDescent="0.25">
      <c r="A675" s="38" t="s">
        <v>699</v>
      </c>
      <c r="B675" s="34" t="s">
        <v>698</v>
      </c>
      <c r="C675" s="37">
        <v>98.07</v>
      </c>
      <c r="D675" s="36" t="s">
        <v>552</v>
      </c>
      <c r="E675" s="119" t="s">
        <v>1856</v>
      </c>
      <c r="F675" s="119" t="s">
        <v>1856</v>
      </c>
      <c r="G675" s="96" t="s">
        <v>1856</v>
      </c>
      <c r="H675" s="33">
        <v>1.8302</v>
      </c>
      <c r="I675" s="35" t="s">
        <v>551</v>
      </c>
      <c r="J675" s="120" t="s">
        <v>1856</v>
      </c>
      <c r="K675" s="97" t="s">
        <v>1856</v>
      </c>
      <c r="L675" s="121" t="s">
        <v>1856</v>
      </c>
      <c r="M675" s="98" t="s">
        <v>1856</v>
      </c>
      <c r="N675" s="122" t="s">
        <v>1856</v>
      </c>
      <c r="O675" s="99" t="s">
        <v>1856</v>
      </c>
      <c r="P675" s="40">
        <v>1000000</v>
      </c>
      <c r="Q675" s="39" t="s">
        <v>552</v>
      </c>
      <c r="R675" s="33">
        <v>1E-3</v>
      </c>
      <c r="S675" s="32" t="s">
        <v>548</v>
      </c>
    </row>
    <row r="676" spans="1:19" x14ac:dyDescent="0.25">
      <c r="A676" s="38" t="s">
        <v>697</v>
      </c>
      <c r="B676" s="34" t="s">
        <v>696</v>
      </c>
      <c r="C676" s="37">
        <v>288.77999999999997</v>
      </c>
      <c r="D676" s="36" t="s">
        <v>552</v>
      </c>
      <c r="E676" s="48">
        <v>1.7498E-7</v>
      </c>
      <c r="F676" s="48">
        <v>4.2800000000000001E-9</v>
      </c>
      <c r="G676" s="47" t="s">
        <v>552</v>
      </c>
      <c r="H676" s="117" t="s">
        <v>1856</v>
      </c>
      <c r="I676" s="94" t="s">
        <v>1856</v>
      </c>
      <c r="J676" s="46">
        <v>4.3488600000000002E-2</v>
      </c>
      <c r="K676" s="45" t="s">
        <v>555</v>
      </c>
      <c r="L676" s="44">
        <v>5.0813E-6</v>
      </c>
      <c r="M676" s="43" t="s">
        <v>555</v>
      </c>
      <c r="N676" s="42">
        <v>6075</v>
      </c>
      <c r="O676" s="41" t="s">
        <v>552</v>
      </c>
      <c r="P676" s="40">
        <v>142</v>
      </c>
      <c r="Q676" s="39" t="s">
        <v>552</v>
      </c>
      <c r="R676" s="33">
        <v>3.3700000000000002E-3</v>
      </c>
      <c r="S676" s="32" t="s">
        <v>552</v>
      </c>
    </row>
    <row r="677" spans="1:19" ht="13.8" thickBot="1" x14ac:dyDescent="0.3">
      <c r="A677" s="31" t="s">
        <v>695</v>
      </c>
      <c r="B677" s="27" t="s">
        <v>694</v>
      </c>
      <c r="C677" s="30">
        <v>238.34</v>
      </c>
      <c r="D677" s="29" t="s">
        <v>552</v>
      </c>
      <c r="E677" s="58">
        <v>2.653E-10</v>
      </c>
      <c r="F677" s="58">
        <v>6.49E-12</v>
      </c>
      <c r="G677" s="57" t="s">
        <v>552</v>
      </c>
      <c r="H677" s="118" t="s">
        <v>1856</v>
      </c>
      <c r="I677" s="95" t="s">
        <v>1856</v>
      </c>
      <c r="J677" s="56">
        <v>4.9425999999999998E-2</v>
      </c>
      <c r="K677" s="55" t="s">
        <v>555</v>
      </c>
      <c r="L677" s="54">
        <v>5.7749999999999998E-6</v>
      </c>
      <c r="M677" s="53" t="s">
        <v>555</v>
      </c>
      <c r="N677" s="52">
        <v>3374</v>
      </c>
      <c r="O677" s="51" t="s">
        <v>552</v>
      </c>
      <c r="P677" s="50">
        <v>125</v>
      </c>
      <c r="Q677" s="49" t="s">
        <v>552</v>
      </c>
      <c r="R677" s="26">
        <v>1.12E-2</v>
      </c>
      <c r="S677" s="25" t="s">
        <v>552</v>
      </c>
    </row>
    <row r="678" spans="1:19" x14ac:dyDescent="0.25">
      <c r="A678" s="38" t="s">
        <v>693</v>
      </c>
      <c r="B678" s="34" t="s">
        <v>692</v>
      </c>
      <c r="C678" s="37">
        <v>228.31</v>
      </c>
      <c r="D678" s="36" t="s">
        <v>552</v>
      </c>
      <c r="E678" s="48">
        <v>4.9060000000000002E-9</v>
      </c>
      <c r="F678" s="48">
        <v>1.2E-10</v>
      </c>
      <c r="G678" s="47" t="s">
        <v>552</v>
      </c>
      <c r="H678" s="117" t="s">
        <v>1856</v>
      </c>
      <c r="I678" s="94" t="s">
        <v>1856</v>
      </c>
      <c r="J678" s="46">
        <v>5.0863199999999997E-2</v>
      </c>
      <c r="K678" s="45" t="s">
        <v>555</v>
      </c>
      <c r="L678" s="44">
        <v>5.9429999999999997E-6</v>
      </c>
      <c r="M678" s="43" t="s">
        <v>555</v>
      </c>
      <c r="N678" s="42">
        <v>42.35</v>
      </c>
      <c r="O678" s="41" t="s">
        <v>552</v>
      </c>
      <c r="P678" s="40">
        <v>2500</v>
      </c>
      <c r="Q678" s="39" t="s">
        <v>552</v>
      </c>
      <c r="R678" s="33">
        <v>1.2700000000000001E-3</v>
      </c>
      <c r="S678" s="32" t="s">
        <v>552</v>
      </c>
    </row>
    <row r="679" spans="1:19" x14ac:dyDescent="0.25">
      <c r="A679" s="38" t="s">
        <v>691</v>
      </c>
      <c r="B679" s="34" t="s">
        <v>690</v>
      </c>
      <c r="C679" s="37">
        <v>466.46</v>
      </c>
      <c r="D679" s="36" t="s">
        <v>552</v>
      </c>
      <c r="E679" s="48">
        <v>8.0131000000000005E-8</v>
      </c>
      <c r="F679" s="48">
        <v>1.9599999999999998E-9</v>
      </c>
      <c r="G679" s="47" t="s">
        <v>552</v>
      </c>
      <c r="H679" s="33">
        <v>1.32</v>
      </c>
      <c r="I679" s="35" t="s">
        <v>551</v>
      </c>
      <c r="J679" s="46">
        <v>1.8294500000000002E-2</v>
      </c>
      <c r="K679" s="45" t="s">
        <v>555</v>
      </c>
      <c r="L679" s="44">
        <v>4.4908000000000003E-6</v>
      </c>
      <c r="M679" s="43" t="s">
        <v>555</v>
      </c>
      <c r="N679" s="42">
        <v>95060</v>
      </c>
      <c r="O679" s="41" t="s">
        <v>552</v>
      </c>
      <c r="P679" s="40">
        <v>0.27</v>
      </c>
      <c r="Q679" s="39" t="s">
        <v>552</v>
      </c>
      <c r="R679" s="33">
        <v>3.4500000000000003E-2</v>
      </c>
      <c r="S679" s="32" t="s">
        <v>552</v>
      </c>
    </row>
    <row r="680" spans="1:19" ht="13.8" thickBot="1" x14ac:dyDescent="0.3">
      <c r="A680" s="31" t="s">
        <v>689</v>
      </c>
      <c r="B680" s="27" t="s">
        <v>688</v>
      </c>
      <c r="C680" s="30">
        <v>216.67</v>
      </c>
      <c r="D680" s="29" t="s">
        <v>552</v>
      </c>
      <c r="E680" s="58">
        <v>4.9060000000000002E-9</v>
      </c>
      <c r="F680" s="58">
        <v>1.2E-10</v>
      </c>
      <c r="G680" s="57" t="s">
        <v>552</v>
      </c>
      <c r="H680" s="26">
        <v>1.34</v>
      </c>
      <c r="I680" s="28" t="s">
        <v>551</v>
      </c>
      <c r="J680" s="56">
        <v>2.7467700000000001E-2</v>
      </c>
      <c r="K680" s="55" t="s">
        <v>555</v>
      </c>
      <c r="L680" s="54">
        <v>7.1789E-6</v>
      </c>
      <c r="M680" s="53" t="s">
        <v>555</v>
      </c>
      <c r="N680" s="52">
        <v>50.1</v>
      </c>
      <c r="O680" s="51" t="s">
        <v>552</v>
      </c>
      <c r="P680" s="50">
        <v>710</v>
      </c>
      <c r="Q680" s="49" t="s">
        <v>552</v>
      </c>
      <c r="R680" s="26">
        <v>1.72E-3</v>
      </c>
      <c r="S680" s="25" t="s">
        <v>552</v>
      </c>
    </row>
    <row r="681" spans="1:19" x14ac:dyDescent="0.25">
      <c r="A681" s="38" t="s">
        <v>687</v>
      </c>
      <c r="B681" s="34" t="s">
        <v>686</v>
      </c>
      <c r="C681" s="37">
        <v>288.42</v>
      </c>
      <c r="D681" s="36" t="s">
        <v>552</v>
      </c>
      <c r="E681" s="48">
        <v>9.812E-4</v>
      </c>
      <c r="F681" s="48">
        <v>2.4000000000000001E-5</v>
      </c>
      <c r="G681" s="47" t="s">
        <v>552</v>
      </c>
      <c r="H681" s="33">
        <v>1.105</v>
      </c>
      <c r="I681" s="35" t="s">
        <v>551</v>
      </c>
      <c r="J681" s="46">
        <v>2.1595799999999998E-2</v>
      </c>
      <c r="K681" s="45" t="s">
        <v>555</v>
      </c>
      <c r="L681" s="44">
        <v>5.3861E-6</v>
      </c>
      <c r="M681" s="43" t="s">
        <v>555</v>
      </c>
      <c r="N681" s="42">
        <v>998.9</v>
      </c>
      <c r="O681" s="41" t="s">
        <v>552</v>
      </c>
      <c r="P681" s="40">
        <v>5.07</v>
      </c>
      <c r="Q681" s="39" t="s">
        <v>552</v>
      </c>
      <c r="R681" s="33">
        <v>3.5799999999999998E-2</v>
      </c>
      <c r="S681" s="32" t="s">
        <v>552</v>
      </c>
    </row>
    <row r="682" spans="1:19" x14ac:dyDescent="0.25">
      <c r="A682" s="38" t="s">
        <v>685</v>
      </c>
      <c r="B682" s="34" t="s">
        <v>684</v>
      </c>
      <c r="C682" s="37">
        <v>241.36</v>
      </c>
      <c r="D682" s="36" t="s">
        <v>552</v>
      </c>
      <c r="E682" s="48">
        <v>8.7899000000000001E-7</v>
      </c>
      <c r="F682" s="48">
        <v>2.1500000000000001E-8</v>
      </c>
      <c r="G682" s="47" t="s">
        <v>552</v>
      </c>
      <c r="H682" s="33">
        <v>1.115</v>
      </c>
      <c r="I682" s="35" t="s">
        <v>551</v>
      </c>
      <c r="J682" s="46">
        <v>2.3826199999999999E-2</v>
      </c>
      <c r="K682" s="45" t="s">
        <v>555</v>
      </c>
      <c r="L682" s="44">
        <v>6.0260999999999998E-6</v>
      </c>
      <c r="M682" s="43" t="s">
        <v>555</v>
      </c>
      <c r="N682" s="42">
        <v>607</v>
      </c>
      <c r="O682" s="41" t="s">
        <v>552</v>
      </c>
      <c r="P682" s="40">
        <v>25</v>
      </c>
      <c r="Q682" s="39" t="s">
        <v>552</v>
      </c>
      <c r="R682" s="33">
        <v>2.12E-2</v>
      </c>
      <c r="S682" s="32" t="s">
        <v>552</v>
      </c>
    </row>
    <row r="683" spans="1:19" ht="13.8" thickBot="1" x14ac:dyDescent="0.3">
      <c r="A683" s="31" t="s">
        <v>683</v>
      </c>
      <c r="B683" s="27" t="s">
        <v>682</v>
      </c>
      <c r="C683" s="30">
        <v>485.8</v>
      </c>
      <c r="D683" s="29" t="s">
        <v>552</v>
      </c>
      <c r="E683" s="58">
        <v>3.4670000000000002E-4</v>
      </c>
      <c r="F683" s="58">
        <v>8.4800000000000001E-6</v>
      </c>
      <c r="G683" s="57" t="s">
        <v>552</v>
      </c>
      <c r="H683" s="118" t="s">
        <v>1856</v>
      </c>
      <c r="I683" s="95" t="s">
        <v>1856</v>
      </c>
      <c r="J683" s="56">
        <v>3.0745499999999999E-2</v>
      </c>
      <c r="K683" s="55" t="s">
        <v>555</v>
      </c>
      <c r="L683" s="54">
        <v>3.5924000000000001E-6</v>
      </c>
      <c r="M683" s="53" t="s">
        <v>555</v>
      </c>
      <c r="N683" s="52">
        <v>13230</v>
      </c>
      <c r="O683" s="51" t="s">
        <v>552</v>
      </c>
      <c r="P683" s="50">
        <v>5.4233999999999997E-2</v>
      </c>
      <c r="Q683" s="49" t="s">
        <v>552</v>
      </c>
      <c r="R683" s="26">
        <v>9.2899999999999996E-2</v>
      </c>
      <c r="S683" s="25" t="s">
        <v>552</v>
      </c>
    </row>
    <row r="684" spans="1:19" x14ac:dyDescent="0.25">
      <c r="A684" s="38" t="s">
        <v>681</v>
      </c>
      <c r="B684" s="34" t="s">
        <v>680</v>
      </c>
      <c r="C684" s="37">
        <v>215.89</v>
      </c>
      <c r="D684" s="36" t="s">
        <v>552</v>
      </c>
      <c r="E684" s="48">
        <v>4.0883099999999999E-2</v>
      </c>
      <c r="F684" s="48">
        <v>1E-3</v>
      </c>
      <c r="G684" s="47" t="s">
        <v>552</v>
      </c>
      <c r="H684" s="33">
        <v>1.8580000000000001</v>
      </c>
      <c r="I684" s="35" t="s">
        <v>551</v>
      </c>
      <c r="J684" s="46">
        <v>3.1895800000000002E-2</v>
      </c>
      <c r="K684" s="45" t="s">
        <v>555</v>
      </c>
      <c r="L684" s="44">
        <v>8.7530999999999993E-6</v>
      </c>
      <c r="M684" s="43" t="s">
        <v>555</v>
      </c>
      <c r="N684" s="42">
        <v>2220</v>
      </c>
      <c r="O684" s="41" t="s">
        <v>552</v>
      </c>
      <c r="P684" s="40">
        <v>0.59499999999999997</v>
      </c>
      <c r="Q684" s="39" t="s">
        <v>552</v>
      </c>
      <c r="R684" s="33">
        <v>0.11700000000000001</v>
      </c>
      <c r="S684" s="32" t="s">
        <v>552</v>
      </c>
    </row>
    <row r="685" spans="1:19" x14ac:dyDescent="0.25">
      <c r="A685" s="38" t="s">
        <v>679</v>
      </c>
      <c r="B685" s="34" t="s">
        <v>546</v>
      </c>
      <c r="C685" s="37">
        <v>167.85</v>
      </c>
      <c r="D685" s="36" t="s">
        <v>552</v>
      </c>
      <c r="E685" s="48">
        <v>0.1022077</v>
      </c>
      <c r="F685" s="48">
        <v>2.5000000000000001E-3</v>
      </c>
      <c r="G685" s="47" t="s">
        <v>552</v>
      </c>
      <c r="H685" s="33">
        <v>1.5406</v>
      </c>
      <c r="I685" s="35" t="s">
        <v>551</v>
      </c>
      <c r="J685" s="46">
        <v>4.8176099999999999E-2</v>
      </c>
      <c r="K685" s="45" t="s">
        <v>555</v>
      </c>
      <c r="L685" s="44">
        <v>9.0976999999999993E-6</v>
      </c>
      <c r="M685" s="43" t="s">
        <v>555</v>
      </c>
      <c r="N685" s="42">
        <v>86.03</v>
      </c>
      <c r="O685" s="41" t="s">
        <v>552</v>
      </c>
      <c r="P685" s="40">
        <v>1070</v>
      </c>
      <c r="Q685" s="39" t="s">
        <v>552</v>
      </c>
      <c r="R685" s="33">
        <v>1.5900000000000001E-2</v>
      </c>
      <c r="S685" s="32" t="s">
        <v>552</v>
      </c>
    </row>
    <row r="686" spans="1:19" ht="13.8" thickBot="1" x14ac:dyDescent="0.3">
      <c r="A686" s="31" t="s">
        <v>678</v>
      </c>
      <c r="B686" s="27" t="s">
        <v>542</v>
      </c>
      <c r="C686" s="30">
        <v>167.85</v>
      </c>
      <c r="D686" s="29" t="s">
        <v>552</v>
      </c>
      <c r="E686" s="58">
        <v>1.5004099999999999E-2</v>
      </c>
      <c r="F686" s="58">
        <v>3.6699999999999998E-4</v>
      </c>
      <c r="G686" s="57" t="s">
        <v>552</v>
      </c>
      <c r="H686" s="26">
        <v>1.5952999999999999</v>
      </c>
      <c r="I686" s="28" t="s">
        <v>551</v>
      </c>
      <c r="J686" s="56">
        <v>4.8920600000000002E-2</v>
      </c>
      <c r="K686" s="55" t="s">
        <v>555</v>
      </c>
      <c r="L686" s="54">
        <v>9.2901999999999996E-6</v>
      </c>
      <c r="M686" s="53" t="s">
        <v>555</v>
      </c>
      <c r="N686" s="52">
        <v>94.94</v>
      </c>
      <c r="O686" s="51" t="s">
        <v>552</v>
      </c>
      <c r="P686" s="50">
        <v>2830</v>
      </c>
      <c r="Q686" s="49" t="s">
        <v>552</v>
      </c>
      <c r="R686" s="26">
        <v>6.94E-3</v>
      </c>
      <c r="S686" s="25" t="s">
        <v>552</v>
      </c>
    </row>
    <row r="687" spans="1:19" x14ac:dyDescent="0.25">
      <c r="A687" s="38" t="s">
        <v>677</v>
      </c>
      <c r="B687" s="34" t="s">
        <v>428</v>
      </c>
      <c r="C687" s="37">
        <v>165.83</v>
      </c>
      <c r="D687" s="36" t="s">
        <v>552</v>
      </c>
      <c r="E687" s="48">
        <v>0.72363040000000001</v>
      </c>
      <c r="F687" s="48">
        <v>1.77E-2</v>
      </c>
      <c r="G687" s="47" t="s">
        <v>552</v>
      </c>
      <c r="H687" s="33">
        <v>1.623</v>
      </c>
      <c r="I687" s="35" t="s">
        <v>551</v>
      </c>
      <c r="J687" s="46">
        <v>5.0466400000000002E-2</v>
      </c>
      <c r="K687" s="45" t="s">
        <v>555</v>
      </c>
      <c r="L687" s="44">
        <v>9.4551000000000003E-6</v>
      </c>
      <c r="M687" s="43" t="s">
        <v>555</v>
      </c>
      <c r="N687" s="42">
        <v>94.94</v>
      </c>
      <c r="O687" s="41" t="s">
        <v>552</v>
      </c>
      <c r="P687" s="40">
        <v>206</v>
      </c>
      <c r="Q687" s="39" t="s">
        <v>552</v>
      </c>
      <c r="R687" s="33">
        <v>3.3399999999999999E-2</v>
      </c>
      <c r="S687" s="32" t="s">
        <v>552</v>
      </c>
    </row>
    <row r="688" spans="1:19" x14ac:dyDescent="0.25">
      <c r="A688" s="38" t="s">
        <v>676</v>
      </c>
      <c r="B688" s="34" t="s">
        <v>386</v>
      </c>
      <c r="C688" s="37">
        <v>231.89</v>
      </c>
      <c r="D688" s="36" t="s">
        <v>552</v>
      </c>
      <c r="E688" s="48">
        <v>3.614E-4</v>
      </c>
      <c r="F688" s="48">
        <v>8.8400000000000001E-6</v>
      </c>
      <c r="G688" s="47" t="s">
        <v>552</v>
      </c>
      <c r="H688" s="117" t="s">
        <v>1856</v>
      </c>
      <c r="I688" s="94" t="s">
        <v>1856</v>
      </c>
      <c r="J688" s="46">
        <v>5.0338300000000002E-2</v>
      </c>
      <c r="K688" s="45" t="s">
        <v>555</v>
      </c>
      <c r="L688" s="44">
        <v>5.8815999999999997E-6</v>
      </c>
      <c r="M688" s="43" t="s">
        <v>555</v>
      </c>
      <c r="N688" s="42">
        <v>2969</v>
      </c>
      <c r="O688" s="41" t="s">
        <v>552</v>
      </c>
      <c r="P688" s="40">
        <v>23</v>
      </c>
      <c r="Q688" s="39" t="s">
        <v>552</v>
      </c>
      <c r="R688" s="33">
        <v>7.0999999999999994E-2</v>
      </c>
      <c r="S688" s="32" t="s">
        <v>552</v>
      </c>
    </row>
    <row r="689" spans="1:19" ht="13.8" thickBot="1" x14ac:dyDescent="0.3">
      <c r="A689" s="31" t="s">
        <v>675</v>
      </c>
      <c r="B689" s="27" t="s">
        <v>674</v>
      </c>
      <c r="C689" s="30">
        <v>229.92</v>
      </c>
      <c r="D689" s="29" t="s">
        <v>552</v>
      </c>
      <c r="E689" s="58">
        <v>7.8904000000000005E-3</v>
      </c>
      <c r="F689" s="58">
        <v>1.93E-4</v>
      </c>
      <c r="G689" s="57" t="s">
        <v>552</v>
      </c>
      <c r="H689" s="26">
        <v>1.4462999999999999</v>
      </c>
      <c r="I689" s="28" t="s">
        <v>551</v>
      </c>
      <c r="J689" s="56">
        <v>2.7587299999999999E-2</v>
      </c>
      <c r="K689" s="55" t="s">
        <v>555</v>
      </c>
      <c r="L689" s="54">
        <v>7.2524000000000002E-6</v>
      </c>
      <c r="M689" s="53" t="s">
        <v>555</v>
      </c>
      <c r="N689" s="52">
        <v>1606</v>
      </c>
      <c r="O689" s="51" t="s">
        <v>552</v>
      </c>
      <c r="P689" s="50">
        <v>6.1148999999999996</v>
      </c>
      <c r="Q689" s="49" t="s">
        <v>552</v>
      </c>
      <c r="R689" s="26">
        <v>8.3599999999999994E-2</v>
      </c>
      <c r="S689" s="25" t="s">
        <v>552</v>
      </c>
    </row>
    <row r="690" spans="1:19" x14ac:dyDescent="0.25">
      <c r="A690" s="38" t="s">
        <v>673</v>
      </c>
      <c r="B690" s="34" t="s">
        <v>136</v>
      </c>
      <c r="C690" s="37">
        <v>322.31</v>
      </c>
      <c r="D690" s="36" t="s">
        <v>552</v>
      </c>
      <c r="E690" s="48">
        <v>1.819E-4</v>
      </c>
      <c r="F690" s="48">
        <v>4.4499999999999997E-6</v>
      </c>
      <c r="G690" s="47" t="s">
        <v>552</v>
      </c>
      <c r="H690" s="33">
        <v>1.196</v>
      </c>
      <c r="I690" s="35" t="s">
        <v>551</v>
      </c>
      <c r="J690" s="46">
        <v>2.1161800000000001E-2</v>
      </c>
      <c r="K690" s="45" t="s">
        <v>555</v>
      </c>
      <c r="L690" s="44">
        <v>5.2838000000000001E-6</v>
      </c>
      <c r="M690" s="43" t="s">
        <v>555</v>
      </c>
      <c r="N690" s="42">
        <v>265.60000000000002</v>
      </c>
      <c r="O690" s="41" t="s">
        <v>552</v>
      </c>
      <c r="P690" s="40">
        <v>30</v>
      </c>
      <c r="Q690" s="39" t="s">
        <v>552</v>
      </c>
      <c r="R690" s="33">
        <v>1.09E-2</v>
      </c>
      <c r="S690" s="32" t="s">
        <v>552</v>
      </c>
    </row>
    <row r="691" spans="1:19" x14ac:dyDescent="0.25">
      <c r="A691" s="38" t="s">
        <v>672</v>
      </c>
      <c r="B691" s="34" t="s">
        <v>671</v>
      </c>
      <c r="C691" s="37">
        <v>102.03</v>
      </c>
      <c r="D691" s="36" t="s">
        <v>552</v>
      </c>
      <c r="E691" s="48">
        <v>2.0441536999999999</v>
      </c>
      <c r="F691" s="48">
        <v>0.05</v>
      </c>
      <c r="G691" s="47" t="s">
        <v>552</v>
      </c>
      <c r="H691" s="33">
        <v>1.2072000000000001</v>
      </c>
      <c r="I691" s="35" t="s">
        <v>551</v>
      </c>
      <c r="J691" s="46">
        <v>8.2306599999999994E-2</v>
      </c>
      <c r="K691" s="45" t="s">
        <v>555</v>
      </c>
      <c r="L691" s="44">
        <v>1.06E-5</v>
      </c>
      <c r="M691" s="43" t="s">
        <v>555</v>
      </c>
      <c r="N691" s="42">
        <v>86.03</v>
      </c>
      <c r="O691" s="41" t="s">
        <v>552</v>
      </c>
      <c r="P691" s="40">
        <v>1089.7</v>
      </c>
      <c r="Q691" s="39" t="s">
        <v>552</v>
      </c>
      <c r="R691" s="33">
        <v>5.4799999999999996E-3</v>
      </c>
      <c r="S691" s="32" t="s">
        <v>552</v>
      </c>
    </row>
    <row r="692" spans="1:19" ht="13.8" thickBot="1" x14ac:dyDescent="0.3">
      <c r="A692" s="31" t="s">
        <v>209</v>
      </c>
      <c r="B692" s="27" t="s">
        <v>208</v>
      </c>
      <c r="C692" s="30">
        <v>287.14999999999998</v>
      </c>
      <c r="D692" s="29" t="s">
        <v>552</v>
      </c>
      <c r="E692" s="58">
        <v>1.1079E-7</v>
      </c>
      <c r="F692" s="58">
        <v>2.7099999999999999E-9</v>
      </c>
      <c r="G692" s="57" t="s">
        <v>552</v>
      </c>
      <c r="H692" s="26">
        <v>1.57</v>
      </c>
      <c r="I692" s="28" t="s">
        <v>551</v>
      </c>
      <c r="J692" s="56">
        <v>2.5562600000000001E-2</v>
      </c>
      <c r="K692" s="55" t="s">
        <v>555</v>
      </c>
      <c r="L692" s="54">
        <v>6.6672000000000003E-6</v>
      </c>
      <c r="M692" s="53" t="s">
        <v>555</v>
      </c>
      <c r="N692" s="52">
        <v>4605</v>
      </c>
      <c r="O692" s="51" t="s">
        <v>552</v>
      </c>
      <c r="P692" s="50">
        <v>74</v>
      </c>
      <c r="Q692" s="49" t="s">
        <v>552</v>
      </c>
      <c r="R692" s="26">
        <v>4.7399999999999997E-4</v>
      </c>
      <c r="S692" s="25" t="s">
        <v>552</v>
      </c>
    </row>
    <row r="693" spans="1:19" x14ac:dyDescent="0.25">
      <c r="A693" s="38" t="s">
        <v>670</v>
      </c>
      <c r="B693" s="34" t="s">
        <v>669</v>
      </c>
      <c r="C693" s="37">
        <v>266.39</v>
      </c>
      <c r="D693" s="36" t="s">
        <v>552</v>
      </c>
      <c r="E693" s="119" t="s">
        <v>1856</v>
      </c>
      <c r="F693" s="119" t="s">
        <v>1856</v>
      </c>
      <c r="G693" s="96" t="s">
        <v>1856</v>
      </c>
      <c r="H693" s="33">
        <v>5.55</v>
      </c>
      <c r="I693" s="35" t="s">
        <v>551</v>
      </c>
      <c r="J693" s="120" t="s">
        <v>1856</v>
      </c>
      <c r="K693" s="97" t="s">
        <v>1856</v>
      </c>
      <c r="L693" s="121" t="s">
        <v>1856</v>
      </c>
      <c r="M693" s="98" t="s">
        <v>1856</v>
      </c>
      <c r="N693" s="122" t="s">
        <v>1856</v>
      </c>
      <c r="O693" s="99" t="s">
        <v>1856</v>
      </c>
      <c r="P693" s="40">
        <v>95500</v>
      </c>
      <c r="Q693" s="39" t="s">
        <v>552</v>
      </c>
      <c r="R693" s="33">
        <v>1E-3</v>
      </c>
      <c r="S693" s="32" t="s">
        <v>548</v>
      </c>
    </row>
    <row r="694" spans="1:19" x14ac:dyDescent="0.25">
      <c r="A694" s="38" t="s">
        <v>668</v>
      </c>
      <c r="B694" s="34" t="s">
        <v>39</v>
      </c>
      <c r="C694" s="37">
        <v>204.38</v>
      </c>
      <c r="D694" s="36" t="s">
        <v>552</v>
      </c>
      <c r="E694" s="119" t="s">
        <v>1856</v>
      </c>
      <c r="F694" s="119" t="s">
        <v>1856</v>
      </c>
      <c r="G694" s="96" t="s">
        <v>1856</v>
      </c>
      <c r="H694" s="33">
        <v>11.8</v>
      </c>
      <c r="I694" s="35" t="s">
        <v>551</v>
      </c>
      <c r="J694" s="120" t="s">
        <v>1856</v>
      </c>
      <c r="K694" s="97" t="s">
        <v>1856</v>
      </c>
      <c r="L694" s="121" t="s">
        <v>1856</v>
      </c>
      <c r="M694" s="98" t="s">
        <v>1856</v>
      </c>
      <c r="N694" s="122" t="s">
        <v>1856</v>
      </c>
      <c r="O694" s="99" t="s">
        <v>1856</v>
      </c>
      <c r="P694" s="123" t="s">
        <v>1856</v>
      </c>
      <c r="Q694" s="100" t="s">
        <v>1856</v>
      </c>
      <c r="R694" s="33">
        <v>1E-3</v>
      </c>
      <c r="S694" s="32" t="s">
        <v>548</v>
      </c>
    </row>
    <row r="695" spans="1:19" ht="13.8" thickBot="1" x14ac:dyDescent="0.3">
      <c r="A695" s="31" t="s">
        <v>667</v>
      </c>
      <c r="B695" s="27" t="s">
        <v>666</v>
      </c>
      <c r="C695" s="30">
        <v>263.43</v>
      </c>
      <c r="D695" s="29" t="s">
        <v>552</v>
      </c>
      <c r="E695" s="124" t="s">
        <v>1856</v>
      </c>
      <c r="F695" s="124" t="s">
        <v>1856</v>
      </c>
      <c r="G695" s="101" t="s">
        <v>1856</v>
      </c>
      <c r="H695" s="26">
        <v>3.68</v>
      </c>
      <c r="I695" s="28" t="s">
        <v>551</v>
      </c>
      <c r="J695" s="125" t="s">
        <v>1856</v>
      </c>
      <c r="K695" s="102" t="s">
        <v>1856</v>
      </c>
      <c r="L695" s="126" t="s">
        <v>1856</v>
      </c>
      <c r="M695" s="103" t="s">
        <v>1856</v>
      </c>
      <c r="N695" s="127" t="s">
        <v>1856</v>
      </c>
      <c r="O695" s="104" t="s">
        <v>1856</v>
      </c>
      <c r="P695" s="50">
        <v>10000</v>
      </c>
      <c r="Q695" s="49" t="s">
        <v>552</v>
      </c>
      <c r="R695" s="26">
        <v>1E-3</v>
      </c>
      <c r="S695" s="25" t="s">
        <v>548</v>
      </c>
    </row>
    <row r="696" spans="1:19" x14ac:dyDescent="0.25">
      <c r="A696" s="38" t="s">
        <v>665</v>
      </c>
      <c r="B696" s="34" t="s">
        <v>664</v>
      </c>
      <c r="C696" s="37">
        <v>468.78</v>
      </c>
      <c r="D696" s="36" t="s">
        <v>552</v>
      </c>
      <c r="E696" s="119" t="s">
        <v>1856</v>
      </c>
      <c r="F696" s="119" t="s">
        <v>1856</v>
      </c>
      <c r="G696" s="96" t="s">
        <v>1856</v>
      </c>
      <c r="H696" s="33">
        <v>7.11</v>
      </c>
      <c r="I696" s="35" t="s">
        <v>551</v>
      </c>
      <c r="J696" s="120" t="s">
        <v>1856</v>
      </c>
      <c r="K696" s="97" t="s">
        <v>1856</v>
      </c>
      <c r="L696" s="121" t="s">
        <v>1856</v>
      </c>
      <c r="M696" s="98" t="s">
        <v>1856</v>
      </c>
      <c r="N696" s="122" t="s">
        <v>1856</v>
      </c>
      <c r="O696" s="99" t="s">
        <v>1856</v>
      </c>
      <c r="P696" s="40">
        <v>52000</v>
      </c>
      <c r="Q696" s="39" t="s">
        <v>552</v>
      </c>
      <c r="R696" s="33">
        <v>1E-3</v>
      </c>
      <c r="S696" s="32" t="s">
        <v>548</v>
      </c>
    </row>
    <row r="697" spans="1:19" x14ac:dyDescent="0.25">
      <c r="A697" s="38" t="s">
        <v>663</v>
      </c>
      <c r="B697" s="34" t="s">
        <v>662</v>
      </c>
      <c r="C697" s="37">
        <v>239.84</v>
      </c>
      <c r="D697" s="36" t="s">
        <v>552</v>
      </c>
      <c r="E697" s="119" t="s">
        <v>1856</v>
      </c>
      <c r="F697" s="119" t="s">
        <v>1856</v>
      </c>
      <c r="G697" s="96" t="s">
        <v>1856</v>
      </c>
      <c r="H697" s="33">
        <v>7</v>
      </c>
      <c r="I697" s="35" t="s">
        <v>551</v>
      </c>
      <c r="J697" s="120" t="s">
        <v>1856</v>
      </c>
      <c r="K697" s="97" t="s">
        <v>1856</v>
      </c>
      <c r="L697" s="121" t="s">
        <v>1856</v>
      </c>
      <c r="M697" s="98" t="s">
        <v>1856</v>
      </c>
      <c r="N697" s="122" t="s">
        <v>1856</v>
      </c>
      <c r="O697" s="99" t="s">
        <v>1856</v>
      </c>
      <c r="P697" s="40">
        <v>2900</v>
      </c>
      <c r="Q697" s="39" t="s">
        <v>552</v>
      </c>
      <c r="R697" s="33">
        <v>1E-3</v>
      </c>
      <c r="S697" s="32" t="s">
        <v>548</v>
      </c>
    </row>
    <row r="698" spans="1:19" ht="13.8" thickBot="1" x14ac:dyDescent="0.3">
      <c r="A698" s="31" t="s">
        <v>661</v>
      </c>
      <c r="B698" s="27" t="s">
        <v>660</v>
      </c>
      <c r="C698" s="30">
        <v>504.82</v>
      </c>
      <c r="D698" s="29" t="s">
        <v>552</v>
      </c>
      <c r="E698" s="124" t="s">
        <v>1856</v>
      </c>
      <c r="F698" s="124" t="s">
        <v>1856</v>
      </c>
      <c r="G698" s="101" t="s">
        <v>1856</v>
      </c>
      <c r="H698" s="26">
        <v>6.77</v>
      </c>
      <c r="I698" s="28" t="s">
        <v>551</v>
      </c>
      <c r="J698" s="125" t="s">
        <v>1856</v>
      </c>
      <c r="K698" s="102" t="s">
        <v>1856</v>
      </c>
      <c r="L698" s="126" t="s">
        <v>1856</v>
      </c>
      <c r="M698" s="103" t="s">
        <v>1856</v>
      </c>
      <c r="N698" s="127" t="s">
        <v>1856</v>
      </c>
      <c r="O698" s="104" t="s">
        <v>1856</v>
      </c>
      <c r="P698" s="50">
        <v>54700</v>
      </c>
      <c r="Q698" s="49" t="s">
        <v>551</v>
      </c>
      <c r="R698" s="26">
        <v>1E-3</v>
      </c>
      <c r="S698" s="25" t="s">
        <v>548</v>
      </c>
    </row>
    <row r="699" spans="1:19" x14ac:dyDescent="0.25">
      <c r="A699" s="38" t="s">
        <v>659</v>
      </c>
      <c r="B699" s="34" t="s">
        <v>658</v>
      </c>
      <c r="C699" s="37">
        <v>257.77999999999997</v>
      </c>
      <c r="D699" s="36" t="s">
        <v>552</v>
      </c>
      <c r="E699" s="48">
        <v>1.0900000000000001E-5</v>
      </c>
      <c r="F699" s="48">
        <v>2.67E-7</v>
      </c>
      <c r="G699" s="47" t="s">
        <v>552</v>
      </c>
      <c r="H699" s="33">
        <v>1.1599999999999999</v>
      </c>
      <c r="I699" s="35" t="s">
        <v>551</v>
      </c>
      <c r="J699" s="46">
        <v>2.3450100000000001E-2</v>
      </c>
      <c r="K699" s="45" t="s">
        <v>555</v>
      </c>
      <c r="L699" s="44">
        <v>5.9318999999999999E-6</v>
      </c>
      <c r="M699" s="43" t="s">
        <v>555</v>
      </c>
      <c r="N699" s="42">
        <v>1628</v>
      </c>
      <c r="O699" s="41" t="s">
        <v>552</v>
      </c>
      <c r="P699" s="40">
        <v>28</v>
      </c>
      <c r="Q699" s="39" t="s">
        <v>552</v>
      </c>
      <c r="R699" s="33">
        <v>1.0200000000000001E-2</v>
      </c>
      <c r="S699" s="32" t="s">
        <v>552</v>
      </c>
    </row>
    <row r="700" spans="1:19" x14ac:dyDescent="0.25">
      <c r="A700" s="38" t="s">
        <v>657</v>
      </c>
      <c r="B700" s="34" t="s">
        <v>656</v>
      </c>
      <c r="C700" s="37">
        <v>122.18</v>
      </c>
      <c r="D700" s="36" t="s">
        <v>552</v>
      </c>
      <c r="E700" s="48">
        <v>1.1200000000000001E-11</v>
      </c>
      <c r="F700" s="48">
        <v>2.7399999999999999E-13</v>
      </c>
      <c r="G700" s="47" t="s">
        <v>552</v>
      </c>
      <c r="H700" s="33">
        <v>1.1793</v>
      </c>
      <c r="I700" s="35" t="s">
        <v>551</v>
      </c>
      <c r="J700" s="46">
        <v>6.8020600000000001E-2</v>
      </c>
      <c r="K700" s="45" t="s">
        <v>555</v>
      </c>
      <c r="L700" s="44">
        <v>9.3765999999999993E-6</v>
      </c>
      <c r="M700" s="43" t="s">
        <v>555</v>
      </c>
      <c r="N700" s="42">
        <v>1</v>
      </c>
      <c r="O700" s="41" t="s">
        <v>552</v>
      </c>
      <c r="P700" s="40">
        <v>1000000</v>
      </c>
      <c r="Q700" s="39" t="s">
        <v>552</v>
      </c>
      <c r="R700" s="33">
        <v>1.2300000000000001E-4</v>
      </c>
      <c r="S700" s="32" t="s">
        <v>552</v>
      </c>
    </row>
    <row r="701" spans="1:19" ht="13.8" thickBot="1" x14ac:dyDescent="0.3">
      <c r="A701" s="31" t="s">
        <v>655</v>
      </c>
      <c r="B701" s="27" t="s">
        <v>654</v>
      </c>
      <c r="C701" s="30">
        <v>218.32</v>
      </c>
      <c r="D701" s="29" t="s">
        <v>552</v>
      </c>
      <c r="E701" s="58">
        <v>3.8388999999999998E-7</v>
      </c>
      <c r="F701" s="58">
        <v>9.39E-9</v>
      </c>
      <c r="G701" s="57" t="s">
        <v>552</v>
      </c>
      <c r="H701" s="118" t="s">
        <v>1856</v>
      </c>
      <c r="I701" s="95" t="s">
        <v>1856</v>
      </c>
      <c r="J701" s="56">
        <v>5.2403199999999997E-2</v>
      </c>
      <c r="K701" s="55" t="s">
        <v>555</v>
      </c>
      <c r="L701" s="54">
        <v>6.1229000000000003E-6</v>
      </c>
      <c r="M701" s="53" t="s">
        <v>555</v>
      </c>
      <c r="N701" s="52">
        <v>72.400000000000006</v>
      </c>
      <c r="O701" s="51" t="s">
        <v>552</v>
      </c>
      <c r="P701" s="50">
        <v>5200</v>
      </c>
      <c r="Q701" s="49" t="s">
        <v>552</v>
      </c>
      <c r="R701" s="26">
        <v>6.2700000000000004E-3</v>
      </c>
      <c r="S701" s="25" t="s">
        <v>552</v>
      </c>
    </row>
    <row r="702" spans="1:19" x14ac:dyDescent="0.25">
      <c r="A702" s="38" t="s">
        <v>653</v>
      </c>
      <c r="B702" s="34" t="s">
        <v>652</v>
      </c>
      <c r="C702" s="37">
        <v>342.39</v>
      </c>
      <c r="D702" s="36" t="s">
        <v>552</v>
      </c>
      <c r="E702" s="48">
        <v>4.9468999999999998E-8</v>
      </c>
      <c r="F702" s="48">
        <v>1.21E-9</v>
      </c>
      <c r="G702" s="47" t="s">
        <v>552</v>
      </c>
      <c r="H702" s="117" t="s">
        <v>1856</v>
      </c>
      <c r="I702" s="94" t="s">
        <v>1856</v>
      </c>
      <c r="J702" s="46">
        <v>3.8821599999999998E-2</v>
      </c>
      <c r="K702" s="45" t="s">
        <v>555</v>
      </c>
      <c r="L702" s="44">
        <v>4.5360000000000003E-6</v>
      </c>
      <c r="M702" s="43" t="s">
        <v>555</v>
      </c>
      <c r="N702" s="42">
        <v>327.39999999999998</v>
      </c>
      <c r="O702" s="41" t="s">
        <v>552</v>
      </c>
      <c r="P702" s="40">
        <v>26.6</v>
      </c>
      <c r="Q702" s="39" t="s">
        <v>552</v>
      </c>
      <c r="R702" s="33">
        <v>1.6000000000000001E-4</v>
      </c>
      <c r="S702" s="32" t="s">
        <v>552</v>
      </c>
    </row>
    <row r="703" spans="1:19" x14ac:dyDescent="0.25">
      <c r="A703" s="38" t="s">
        <v>651</v>
      </c>
      <c r="B703" s="34" t="s">
        <v>650</v>
      </c>
      <c r="C703" s="37">
        <v>240.42</v>
      </c>
      <c r="D703" s="36" t="s">
        <v>552</v>
      </c>
      <c r="E703" s="48">
        <v>7.4406999999999998E-6</v>
      </c>
      <c r="F703" s="48">
        <v>1.8199999999999999E-7</v>
      </c>
      <c r="G703" s="47" t="s">
        <v>552</v>
      </c>
      <c r="H703" s="33">
        <v>1.29</v>
      </c>
      <c r="I703" s="35" t="s">
        <v>558</v>
      </c>
      <c r="J703" s="46">
        <v>2.5567300000000001E-2</v>
      </c>
      <c r="K703" s="45" t="s">
        <v>555</v>
      </c>
      <c r="L703" s="44">
        <v>6.5923999999999998E-6</v>
      </c>
      <c r="M703" s="43" t="s">
        <v>555</v>
      </c>
      <c r="N703" s="42">
        <v>611.4</v>
      </c>
      <c r="O703" s="41" t="s">
        <v>552</v>
      </c>
      <c r="P703" s="40">
        <v>30</v>
      </c>
      <c r="Q703" s="39" t="s">
        <v>552</v>
      </c>
      <c r="R703" s="33">
        <v>9.8999999999999999E-4</v>
      </c>
      <c r="S703" s="32" t="s">
        <v>552</v>
      </c>
    </row>
    <row r="704" spans="1:19" ht="13.8" thickBot="1" x14ac:dyDescent="0.3">
      <c r="A704" s="31" t="s">
        <v>38</v>
      </c>
      <c r="B704" s="27" t="s">
        <v>37</v>
      </c>
      <c r="C704" s="30">
        <v>118.71</v>
      </c>
      <c r="D704" s="29" t="s">
        <v>551</v>
      </c>
      <c r="E704" s="124" t="s">
        <v>1856</v>
      </c>
      <c r="F704" s="124" t="s">
        <v>1856</v>
      </c>
      <c r="G704" s="101" t="s">
        <v>1856</v>
      </c>
      <c r="H704" s="26">
        <v>7.2869999999999999</v>
      </c>
      <c r="I704" s="28" t="s">
        <v>551</v>
      </c>
      <c r="J704" s="125" t="s">
        <v>1856</v>
      </c>
      <c r="K704" s="102" t="s">
        <v>1856</v>
      </c>
      <c r="L704" s="126" t="s">
        <v>1856</v>
      </c>
      <c r="M704" s="103" t="s">
        <v>1856</v>
      </c>
      <c r="N704" s="127" t="s">
        <v>1856</v>
      </c>
      <c r="O704" s="104" t="s">
        <v>1856</v>
      </c>
      <c r="P704" s="128" t="s">
        <v>1856</v>
      </c>
      <c r="Q704" s="105" t="s">
        <v>1856</v>
      </c>
      <c r="R704" s="26">
        <v>1E-3</v>
      </c>
      <c r="S704" s="25" t="s">
        <v>548</v>
      </c>
    </row>
    <row r="705" spans="1:19" x14ac:dyDescent="0.25">
      <c r="A705" s="38" t="s">
        <v>649</v>
      </c>
      <c r="B705" s="34" t="s">
        <v>648</v>
      </c>
      <c r="C705" s="37">
        <v>189.68</v>
      </c>
      <c r="D705" s="36" t="s">
        <v>552</v>
      </c>
      <c r="E705" s="119" t="s">
        <v>1856</v>
      </c>
      <c r="F705" s="119" t="s">
        <v>1856</v>
      </c>
      <c r="G705" s="96" t="s">
        <v>1856</v>
      </c>
      <c r="H705" s="33">
        <v>1.73</v>
      </c>
      <c r="I705" s="35" t="s">
        <v>551</v>
      </c>
      <c r="J705" s="120" t="s">
        <v>1856</v>
      </c>
      <c r="K705" s="97" t="s">
        <v>1856</v>
      </c>
      <c r="L705" s="121" t="s">
        <v>1856</v>
      </c>
      <c r="M705" s="98" t="s">
        <v>1856</v>
      </c>
      <c r="N705" s="122" t="s">
        <v>1856</v>
      </c>
      <c r="O705" s="99" t="s">
        <v>1856</v>
      </c>
      <c r="P705" s="123" t="s">
        <v>1856</v>
      </c>
      <c r="Q705" s="100" t="s">
        <v>1856</v>
      </c>
      <c r="R705" s="33">
        <v>1E-3</v>
      </c>
      <c r="S705" s="32" t="s">
        <v>548</v>
      </c>
    </row>
    <row r="706" spans="1:19" x14ac:dyDescent="0.25">
      <c r="A706" s="38" t="s">
        <v>427</v>
      </c>
      <c r="B706" s="34" t="s">
        <v>426</v>
      </c>
      <c r="C706" s="37">
        <v>92.14</v>
      </c>
      <c r="D706" s="36" t="s">
        <v>552</v>
      </c>
      <c r="E706" s="48">
        <v>0.27146360000000003</v>
      </c>
      <c r="F706" s="48">
        <v>6.6400000000000001E-3</v>
      </c>
      <c r="G706" s="47" t="s">
        <v>552</v>
      </c>
      <c r="H706" s="33">
        <v>0.86229999999999996</v>
      </c>
      <c r="I706" s="35" t="s">
        <v>551</v>
      </c>
      <c r="J706" s="46">
        <v>7.7805299999999994E-2</v>
      </c>
      <c r="K706" s="45" t="s">
        <v>555</v>
      </c>
      <c r="L706" s="44">
        <v>9.2044999999999997E-6</v>
      </c>
      <c r="M706" s="43" t="s">
        <v>555</v>
      </c>
      <c r="N706" s="42">
        <v>233.9</v>
      </c>
      <c r="O706" s="41" t="s">
        <v>552</v>
      </c>
      <c r="P706" s="40">
        <v>526</v>
      </c>
      <c r="Q706" s="39" t="s">
        <v>552</v>
      </c>
      <c r="R706" s="33">
        <v>3.1099999999999999E-2</v>
      </c>
      <c r="S706" s="32" t="s">
        <v>552</v>
      </c>
    </row>
    <row r="707" spans="1:19" ht="13.8" thickBot="1" x14ac:dyDescent="0.3">
      <c r="A707" s="31" t="s">
        <v>647</v>
      </c>
      <c r="B707" s="27" t="s">
        <v>646</v>
      </c>
      <c r="C707" s="30">
        <v>122.17</v>
      </c>
      <c r="D707" s="29" t="s">
        <v>552</v>
      </c>
      <c r="E707" s="58">
        <v>3.8921000000000002E-8</v>
      </c>
      <c r="F707" s="58">
        <v>9.5200000000000002E-10</v>
      </c>
      <c r="G707" s="57" t="s">
        <v>552</v>
      </c>
      <c r="H707" s="118" t="s">
        <v>1856</v>
      </c>
      <c r="I707" s="95" t="s">
        <v>1856</v>
      </c>
      <c r="J707" s="56">
        <v>7.7169199999999993E-2</v>
      </c>
      <c r="K707" s="55" t="s">
        <v>555</v>
      </c>
      <c r="L707" s="54">
        <v>9.0165999999999994E-6</v>
      </c>
      <c r="M707" s="53" t="s">
        <v>555</v>
      </c>
      <c r="N707" s="52">
        <v>55.39</v>
      </c>
      <c r="O707" s="51" t="s">
        <v>552</v>
      </c>
      <c r="P707" s="50">
        <v>13847</v>
      </c>
      <c r="Q707" s="49" t="s">
        <v>552</v>
      </c>
      <c r="R707" s="26">
        <v>4.0999999999999999E-4</v>
      </c>
      <c r="S707" s="25" t="s">
        <v>552</v>
      </c>
    </row>
    <row r="708" spans="1:19" x14ac:dyDescent="0.25">
      <c r="A708" s="38" t="s">
        <v>645</v>
      </c>
      <c r="B708" s="34" t="s">
        <v>644</v>
      </c>
      <c r="C708" s="37">
        <v>107.16</v>
      </c>
      <c r="D708" s="36" t="s">
        <v>552</v>
      </c>
      <c r="E708" s="48">
        <v>8.2600000000000002E-5</v>
      </c>
      <c r="F708" s="48">
        <v>2.0200000000000001E-6</v>
      </c>
      <c r="G708" s="47" t="s">
        <v>552</v>
      </c>
      <c r="H708" s="33">
        <v>0.96189999999999998</v>
      </c>
      <c r="I708" s="35" t="s">
        <v>551</v>
      </c>
      <c r="J708" s="46">
        <v>7.1219000000000005E-2</v>
      </c>
      <c r="K708" s="45" t="s">
        <v>555</v>
      </c>
      <c r="L708" s="44">
        <v>8.9770000000000006E-6</v>
      </c>
      <c r="M708" s="43" t="s">
        <v>555</v>
      </c>
      <c r="N708" s="42">
        <v>112.7</v>
      </c>
      <c r="O708" s="41" t="s">
        <v>552</v>
      </c>
      <c r="P708" s="40">
        <v>6500</v>
      </c>
      <c r="Q708" s="39" t="s">
        <v>552</v>
      </c>
      <c r="R708" s="33">
        <v>3.29E-3</v>
      </c>
      <c r="S708" s="32" t="s">
        <v>552</v>
      </c>
    </row>
    <row r="709" spans="1:19" x14ac:dyDescent="0.25">
      <c r="A709" s="38" t="s">
        <v>158</v>
      </c>
      <c r="B709" s="34" t="s">
        <v>157</v>
      </c>
      <c r="C709" s="37">
        <v>413.82</v>
      </c>
      <c r="D709" s="36" t="s">
        <v>552</v>
      </c>
      <c r="E709" s="48">
        <v>2.453E-4</v>
      </c>
      <c r="F709" s="48">
        <v>6.0000000000000002E-6</v>
      </c>
      <c r="G709" s="47" t="s">
        <v>552</v>
      </c>
      <c r="H709" s="117" t="s">
        <v>1856</v>
      </c>
      <c r="I709" s="94" t="s">
        <v>1856</v>
      </c>
      <c r="J709" s="46">
        <v>3.4214700000000001E-2</v>
      </c>
      <c r="K709" s="45" t="s">
        <v>555</v>
      </c>
      <c r="L709" s="44">
        <v>3.9976999999999999E-6</v>
      </c>
      <c r="M709" s="43" t="s">
        <v>555</v>
      </c>
      <c r="N709" s="42">
        <v>77200</v>
      </c>
      <c r="O709" s="41" t="s">
        <v>552</v>
      </c>
      <c r="P709" s="40">
        <v>0.74</v>
      </c>
      <c r="Q709" s="39" t="s">
        <v>643</v>
      </c>
      <c r="R709" s="33">
        <v>5.1799999999999999E-2</v>
      </c>
      <c r="S709" s="32" t="s">
        <v>552</v>
      </c>
    </row>
    <row r="710" spans="1:19" ht="13.8" thickBot="1" x14ac:dyDescent="0.3">
      <c r="A710" s="31" t="s">
        <v>642</v>
      </c>
      <c r="B710" s="27" t="s">
        <v>641</v>
      </c>
      <c r="C710" s="30">
        <v>665.02</v>
      </c>
      <c r="D710" s="29" t="s">
        <v>552</v>
      </c>
      <c r="E710" s="58">
        <v>1.6108000000000001E-8</v>
      </c>
      <c r="F710" s="58">
        <v>3.9399999999999998E-10</v>
      </c>
      <c r="G710" s="57" t="s">
        <v>552</v>
      </c>
      <c r="H710" s="118" t="s">
        <v>1856</v>
      </c>
      <c r="I710" s="95" t="s">
        <v>1856</v>
      </c>
      <c r="J710" s="56">
        <v>2.4938100000000001E-2</v>
      </c>
      <c r="K710" s="55" t="s">
        <v>555</v>
      </c>
      <c r="L710" s="54">
        <v>2.9138E-6</v>
      </c>
      <c r="M710" s="53" t="s">
        <v>555</v>
      </c>
      <c r="N710" s="52">
        <v>191100</v>
      </c>
      <c r="O710" s="51" t="s">
        <v>552</v>
      </c>
      <c r="P710" s="50">
        <v>0.08</v>
      </c>
      <c r="Q710" s="49" t="s">
        <v>552</v>
      </c>
      <c r="R710" s="26">
        <v>3.0499999999999999E-2</v>
      </c>
      <c r="S710" s="25" t="s">
        <v>552</v>
      </c>
    </row>
    <row r="711" spans="1:19" x14ac:dyDescent="0.25">
      <c r="A711" s="38" t="s">
        <v>640</v>
      </c>
      <c r="B711" s="34" t="s">
        <v>639</v>
      </c>
      <c r="C711" s="37">
        <v>291.07</v>
      </c>
      <c r="D711" s="36" t="s">
        <v>552</v>
      </c>
      <c r="E711" s="48">
        <v>62.142273000000003</v>
      </c>
      <c r="F711" s="48">
        <v>1.52</v>
      </c>
      <c r="G711" s="47" t="s">
        <v>552</v>
      </c>
      <c r="H711" s="33">
        <v>1.103</v>
      </c>
      <c r="I711" s="35" t="s">
        <v>551</v>
      </c>
      <c r="J711" s="46">
        <v>2.1473099999999998E-2</v>
      </c>
      <c r="K711" s="45" t="s">
        <v>555</v>
      </c>
      <c r="L711" s="44">
        <v>5.3507999999999997E-6</v>
      </c>
      <c r="M711" s="43" t="s">
        <v>555</v>
      </c>
      <c r="N711" s="42">
        <v>8091</v>
      </c>
      <c r="O711" s="41" t="s">
        <v>552</v>
      </c>
      <c r="P711" s="40">
        <v>0.82457000000000003</v>
      </c>
      <c r="Q711" s="39" t="s">
        <v>552</v>
      </c>
      <c r="R711" s="33">
        <v>1.9300000000000001E-2</v>
      </c>
      <c r="S711" s="32" t="s">
        <v>552</v>
      </c>
    </row>
    <row r="712" spans="1:19" x14ac:dyDescent="0.25">
      <c r="A712" s="38" t="s">
        <v>638</v>
      </c>
      <c r="B712" s="34" t="s">
        <v>637</v>
      </c>
      <c r="C712" s="37">
        <v>218.21</v>
      </c>
      <c r="D712" s="36" t="s">
        <v>552</v>
      </c>
      <c r="E712" s="48">
        <v>5.0299999999999999E-7</v>
      </c>
      <c r="F712" s="48">
        <v>1.2299999999999999E-8</v>
      </c>
      <c r="G712" s="47" t="s">
        <v>552</v>
      </c>
      <c r="H712" s="33">
        <v>1.1583000000000001</v>
      </c>
      <c r="I712" s="35" t="s">
        <v>551</v>
      </c>
      <c r="J712" s="46">
        <v>2.5579999999999999E-2</v>
      </c>
      <c r="K712" s="45" t="s">
        <v>555</v>
      </c>
      <c r="L712" s="44">
        <v>6.55E-6</v>
      </c>
      <c r="M712" s="43" t="s">
        <v>555</v>
      </c>
      <c r="N712" s="42">
        <v>40.729999999999997</v>
      </c>
      <c r="O712" s="41" t="s">
        <v>552</v>
      </c>
      <c r="P712" s="40">
        <v>58000</v>
      </c>
      <c r="Q712" s="39" t="s">
        <v>552</v>
      </c>
      <c r="R712" s="33">
        <v>1.37E-4</v>
      </c>
      <c r="S712" s="32" t="s">
        <v>552</v>
      </c>
    </row>
    <row r="713" spans="1:19" ht="13.8" thickBot="1" x14ac:dyDescent="0.3">
      <c r="A713" s="31" t="s">
        <v>636</v>
      </c>
      <c r="B713" s="27" t="s">
        <v>635</v>
      </c>
      <c r="C713" s="30">
        <v>304.66000000000003</v>
      </c>
      <c r="D713" s="29" t="s">
        <v>552</v>
      </c>
      <c r="E713" s="58">
        <v>4.906E-4</v>
      </c>
      <c r="F713" s="58">
        <v>1.2E-5</v>
      </c>
      <c r="G713" s="57" t="s">
        <v>552</v>
      </c>
      <c r="H713" s="26">
        <v>1.2729999999999999</v>
      </c>
      <c r="I713" s="28" t="s">
        <v>551</v>
      </c>
      <c r="J713" s="56">
        <v>2.2457899999999999E-2</v>
      </c>
      <c r="K713" s="55" t="s">
        <v>555</v>
      </c>
      <c r="L713" s="54">
        <v>5.6739E-6</v>
      </c>
      <c r="M713" s="53" t="s">
        <v>555</v>
      </c>
      <c r="N713" s="52">
        <v>1008</v>
      </c>
      <c r="O713" s="51" t="s">
        <v>552</v>
      </c>
      <c r="P713" s="50">
        <v>4</v>
      </c>
      <c r="Q713" s="49" t="s">
        <v>552</v>
      </c>
      <c r="R713" s="26">
        <v>3.49E-2</v>
      </c>
      <c r="S713" s="25" t="s">
        <v>552</v>
      </c>
    </row>
    <row r="714" spans="1:19" x14ac:dyDescent="0.25">
      <c r="A714" s="38" t="s">
        <v>634</v>
      </c>
      <c r="B714" s="34" t="s">
        <v>633</v>
      </c>
      <c r="C714" s="37">
        <v>401.83</v>
      </c>
      <c r="D714" s="36" t="s">
        <v>552</v>
      </c>
      <c r="E714" s="48">
        <v>1.321E-11</v>
      </c>
      <c r="F714" s="48">
        <v>3.2299999999999999E-13</v>
      </c>
      <c r="G714" s="47" t="s">
        <v>552</v>
      </c>
      <c r="H714" s="117" t="s">
        <v>1856</v>
      </c>
      <c r="I714" s="94" t="s">
        <v>1856</v>
      </c>
      <c r="J714" s="46">
        <v>3.4891999999999999E-2</v>
      </c>
      <c r="K714" s="45" t="s">
        <v>555</v>
      </c>
      <c r="L714" s="44">
        <v>4.0768999999999999E-6</v>
      </c>
      <c r="M714" s="43" t="s">
        <v>555</v>
      </c>
      <c r="N714" s="42">
        <v>427.2</v>
      </c>
      <c r="O714" s="41" t="s">
        <v>552</v>
      </c>
      <c r="P714" s="40">
        <v>32</v>
      </c>
      <c r="Q714" s="39" t="s">
        <v>552</v>
      </c>
      <c r="R714" s="33">
        <v>4.6900000000000002E-5</v>
      </c>
      <c r="S714" s="32" t="s">
        <v>552</v>
      </c>
    </row>
    <row r="715" spans="1:19" x14ac:dyDescent="0.25">
      <c r="A715" s="38" t="s">
        <v>632</v>
      </c>
      <c r="B715" s="34" t="s">
        <v>631</v>
      </c>
      <c r="C715" s="37">
        <v>314.8</v>
      </c>
      <c r="D715" s="36" t="s">
        <v>552</v>
      </c>
      <c r="E715" s="48">
        <v>1.5862600000000001E-2</v>
      </c>
      <c r="F715" s="48">
        <v>3.88E-4</v>
      </c>
      <c r="G715" s="47" t="s">
        <v>552</v>
      </c>
      <c r="H715" s="117" t="s">
        <v>1856</v>
      </c>
      <c r="I715" s="94" t="s">
        <v>1856</v>
      </c>
      <c r="J715" s="46">
        <v>4.1057900000000001E-2</v>
      </c>
      <c r="K715" s="45" t="s">
        <v>555</v>
      </c>
      <c r="L715" s="44">
        <v>4.7972999999999998E-6</v>
      </c>
      <c r="M715" s="43" t="s">
        <v>555</v>
      </c>
      <c r="N715" s="42">
        <v>614.29999999999995</v>
      </c>
      <c r="O715" s="41" t="s">
        <v>552</v>
      </c>
      <c r="P715" s="40">
        <v>4.9000000000000004</v>
      </c>
      <c r="Q715" s="39" t="s">
        <v>552</v>
      </c>
      <c r="R715" s="33">
        <v>3.3700000000000001E-2</v>
      </c>
      <c r="S715" s="32" t="s">
        <v>552</v>
      </c>
    </row>
    <row r="716" spans="1:19" ht="13.8" thickBot="1" x14ac:dyDescent="0.3">
      <c r="A716" s="31" t="s">
        <v>630</v>
      </c>
      <c r="B716" s="27" t="s">
        <v>629</v>
      </c>
      <c r="C716" s="30">
        <v>266.32</v>
      </c>
      <c r="D716" s="29" t="s">
        <v>552</v>
      </c>
      <c r="E716" s="58">
        <v>5.7599999999999997E-5</v>
      </c>
      <c r="F716" s="58">
        <v>1.4100000000000001E-6</v>
      </c>
      <c r="G716" s="57" t="s">
        <v>552</v>
      </c>
      <c r="H716" s="26">
        <v>0.97270000000000001</v>
      </c>
      <c r="I716" s="28" t="s">
        <v>551</v>
      </c>
      <c r="J716" s="56">
        <v>2.1184100000000001E-2</v>
      </c>
      <c r="K716" s="55" t="s">
        <v>555</v>
      </c>
      <c r="L716" s="54">
        <v>5.2337999999999998E-6</v>
      </c>
      <c r="M716" s="53" t="s">
        <v>555</v>
      </c>
      <c r="N716" s="52">
        <v>2350</v>
      </c>
      <c r="O716" s="51" t="s">
        <v>552</v>
      </c>
      <c r="P716" s="50">
        <v>280</v>
      </c>
      <c r="Q716" s="49" t="s">
        <v>552</v>
      </c>
      <c r="R716" s="26">
        <v>2.2800000000000001E-2</v>
      </c>
      <c r="S716" s="25" t="s">
        <v>552</v>
      </c>
    </row>
    <row r="717" spans="1:19" x14ac:dyDescent="0.25">
      <c r="A717" s="38" t="s">
        <v>628</v>
      </c>
      <c r="B717" s="34" t="s">
        <v>576</v>
      </c>
      <c r="C717" s="130" t="s">
        <v>1856</v>
      </c>
      <c r="D717" s="108" t="s">
        <v>1856</v>
      </c>
      <c r="E717" s="119" t="s">
        <v>1856</v>
      </c>
      <c r="F717" s="119" t="s">
        <v>1856</v>
      </c>
      <c r="G717" s="96" t="s">
        <v>1856</v>
      </c>
      <c r="H717" s="117" t="s">
        <v>1856</v>
      </c>
      <c r="I717" s="94" t="s">
        <v>1856</v>
      </c>
      <c r="J717" s="120" t="s">
        <v>1856</v>
      </c>
      <c r="K717" s="97" t="s">
        <v>1856</v>
      </c>
      <c r="L717" s="121" t="s">
        <v>1856</v>
      </c>
      <c r="M717" s="98" t="s">
        <v>1856</v>
      </c>
      <c r="N717" s="122" t="s">
        <v>1856</v>
      </c>
      <c r="O717" s="99" t="s">
        <v>1856</v>
      </c>
      <c r="P717" s="123" t="s">
        <v>1856</v>
      </c>
      <c r="Q717" s="100" t="s">
        <v>1856</v>
      </c>
      <c r="R717" s="117" t="s">
        <v>1856</v>
      </c>
      <c r="S717" s="109" t="s">
        <v>1856</v>
      </c>
    </row>
    <row r="718" spans="1:19" x14ac:dyDescent="0.25">
      <c r="A718" s="38" t="s">
        <v>627</v>
      </c>
      <c r="B718" s="34" t="s">
        <v>626</v>
      </c>
      <c r="C718" s="37">
        <v>596.12</v>
      </c>
      <c r="D718" s="36" t="s">
        <v>552</v>
      </c>
      <c r="E718" s="48">
        <v>1.2300000000000001E-5</v>
      </c>
      <c r="F718" s="48">
        <v>3.0199999999999998E-7</v>
      </c>
      <c r="G718" s="47" t="s">
        <v>552</v>
      </c>
      <c r="H718" s="33">
        <v>1.17</v>
      </c>
      <c r="I718" s="35" t="s">
        <v>551</v>
      </c>
      <c r="J718" s="46">
        <v>1.51243E-2</v>
      </c>
      <c r="K718" s="45" t="s">
        <v>555</v>
      </c>
      <c r="L718" s="44">
        <v>3.6055999999999998E-6</v>
      </c>
      <c r="M718" s="43" t="s">
        <v>555</v>
      </c>
      <c r="N718" s="42">
        <v>25930000</v>
      </c>
      <c r="O718" s="41" t="s">
        <v>552</v>
      </c>
      <c r="P718" s="40">
        <v>19.5</v>
      </c>
      <c r="Q718" s="39" t="s">
        <v>552</v>
      </c>
      <c r="R718" s="33">
        <v>2.52E-4</v>
      </c>
      <c r="S718" s="32" t="s">
        <v>552</v>
      </c>
    </row>
    <row r="719" spans="1:19" ht="13.8" thickBot="1" x14ac:dyDescent="0.3">
      <c r="A719" s="31" t="s">
        <v>625</v>
      </c>
      <c r="B719" s="27" t="s">
        <v>540</v>
      </c>
      <c r="C719" s="30">
        <v>187.38</v>
      </c>
      <c r="D719" s="29" t="s">
        <v>552</v>
      </c>
      <c r="E719" s="58">
        <v>21.504497000000001</v>
      </c>
      <c r="F719" s="58">
        <v>0.52600000000000002</v>
      </c>
      <c r="G719" s="57" t="s">
        <v>552</v>
      </c>
      <c r="H719" s="26">
        <v>1.5634999999999999</v>
      </c>
      <c r="I719" s="28" t="s">
        <v>551</v>
      </c>
      <c r="J719" s="56">
        <v>3.7565800000000003E-2</v>
      </c>
      <c r="K719" s="55" t="s">
        <v>555</v>
      </c>
      <c r="L719" s="54">
        <v>8.5920000000000001E-6</v>
      </c>
      <c r="M719" s="53" t="s">
        <v>555</v>
      </c>
      <c r="N719" s="52">
        <v>196.8</v>
      </c>
      <c r="O719" s="51" t="s">
        <v>552</v>
      </c>
      <c r="P719" s="50">
        <v>170</v>
      </c>
      <c r="Q719" s="49" t="s">
        <v>552</v>
      </c>
      <c r="R719" s="26">
        <v>1.7500000000000002E-2</v>
      </c>
      <c r="S719" s="25" t="s">
        <v>552</v>
      </c>
    </row>
    <row r="720" spans="1:19" x14ac:dyDescent="0.25">
      <c r="A720" s="38" t="s">
        <v>624</v>
      </c>
      <c r="B720" s="34" t="s">
        <v>237</v>
      </c>
      <c r="C720" s="37">
        <v>163.38999999999999</v>
      </c>
      <c r="D720" s="36" t="s">
        <v>552</v>
      </c>
      <c r="E720" s="48">
        <v>5.5191999999999998E-7</v>
      </c>
      <c r="F720" s="48">
        <v>1.35E-8</v>
      </c>
      <c r="G720" s="47" t="s">
        <v>552</v>
      </c>
      <c r="H720" s="33">
        <v>1.6126</v>
      </c>
      <c r="I720" s="35" t="s">
        <v>551</v>
      </c>
      <c r="J720" s="46">
        <v>5.1748799999999998E-2</v>
      </c>
      <c r="K720" s="45" t="s">
        <v>555</v>
      </c>
      <c r="L720" s="44">
        <v>9.5027999999999999E-6</v>
      </c>
      <c r="M720" s="43" t="s">
        <v>555</v>
      </c>
      <c r="N720" s="42">
        <v>3.2309999999999999</v>
      </c>
      <c r="O720" s="41" t="s">
        <v>552</v>
      </c>
      <c r="P720" s="40">
        <v>54600</v>
      </c>
      <c r="Q720" s="39" t="s">
        <v>552</v>
      </c>
      <c r="R720" s="33">
        <v>1.4499999999999999E-3</v>
      </c>
      <c r="S720" s="32" t="s">
        <v>552</v>
      </c>
    </row>
    <row r="721" spans="1:19" x14ac:dyDescent="0.25">
      <c r="A721" s="38" t="s">
        <v>623</v>
      </c>
      <c r="B721" s="34" t="s">
        <v>622</v>
      </c>
      <c r="C721" s="37">
        <v>232.93</v>
      </c>
      <c r="D721" s="36" t="s">
        <v>552</v>
      </c>
      <c r="E721" s="48">
        <v>2.9349999999999999E-12</v>
      </c>
      <c r="F721" s="48">
        <v>7.1799999999999994E-14</v>
      </c>
      <c r="G721" s="47" t="s">
        <v>552</v>
      </c>
      <c r="H721" s="117" t="s">
        <v>1856</v>
      </c>
      <c r="I721" s="94" t="s">
        <v>1856</v>
      </c>
      <c r="J721" s="46">
        <v>5.0188400000000001E-2</v>
      </c>
      <c r="K721" s="45" t="s">
        <v>555</v>
      </c>
      <c r="L721" s="44">
        <v>5.8641000000000003E-6</v>
      </c>
      <c r="M721" s="43" t="s">
        <v>555</v>
      </c>
      <c r="N721" s="42">
        <v>1271</v>
      </c>
      <c r="O721" s="41" t="s">
        <v>552</v>
      </c>
      <c r="P721" s="40">
        <v>20.963999999999999</v>
      </c>
      <c r="Q721" s="39" t="s">
        <v>552</v>
      </c>
      <c r="R721" s="33">
        <v>2.76E-5</v>
      </c>
      <c r="S721" s="32" t="s">
        <v>552</v>
      </c>
    </row>
    <row r="722" spans="1:19" ht="13.8" thickBot="1" x14ac:dyDescent="0.3">
      <c r="A722" s="31" t="s">
        <v>621</v>
      </c>
      <c r="B722" s="27" t="s">
        <v>620</v>
      </c>
      <c r="C722" s="30">
        <v>196.46</v>
      </c>
      <c r="D722" s="29" t="s">
        <v>552</v>
      </c>
      <c r="E722" s="58">
        <v>5.4799999999999997E-5</v>
      </c>
      <c r="F722" s="58">
        <v>1.3400000000000001E-6</v>
      </c>
      <c r="G722" s="57" t="s">
        <v>552</v>
      </c>
      <c r="H722" s="118" t="s">
        <v>1856</v>
      </c>
      <c r="I722" s="95" t="s">
        <v>1856</v>
      </c>
      <c r="J722" s="56">
        <v>5.6221699999999999E-2</v>
      </c>
      <c r="K722" s="55" t="s">
        <v>555</v>
      </c>
      <c r="L722" s="54">
        <v>6.5691000000000003E-6</v>
      </c>
      <c r="M722" s="53" t="s">
        <v>555</v>
      </c>
      <c r="N722" s="52">
        <v>4440</v>
      </c>
      <c r="O722" s="51" t="s">
        <v>552</v>
      </c>
      <c r="P722" s="50">
        <v>40</v>
      </c>
      <c r="Q722" s="49" t="s">
        <v>552</v>
      </c>
      <c r="R722" s="26">
        <v>2.7E-2</v>
      </c>
      <c r="S722" s="25" t="s">
        <v>552</v>
      </c>
    </row>
    <row r="723" spans="1:19" x14ac:dyDescent="0.25">
      <c r="A723" s="38" t="s">
        <v>619</v>
      </c>
      <c r="B723" s="34" t="s">
        <v>530</v>
      </c>
      <c r="C723" s="37">
        <v>181.45</v>
      </c>
      <c r="D723" s="36" t="s">
        <v>552</v>
      </c>
      <c r="E723" s="48">
        <v>5.1103799999999998E-2</v>
      </c>
      <c r="F723" s="48">
        <v>1.25E-3</v>
      </c>
      <c r="G723" s="47" t="s">
        <v>552</v>
      </c>
      <c r="H723" s="33">
        <v>1.4533</v>
      </c>
      <c r="I723" s="35" t="s">
        <v>551</v>
      </c>
      <c r="J723" s="46">
        <v>3.9530000000000003E-2</v>
      </c>
      <c r="K723" s="45" t="s">
        <v>555</v>
      </c>
      <c r="L723" s="44">
        <v>8.3836000000000005E-6</v>
      </c>
      <c r="M723" s="43" t="s">
        <v>555</v>
      </c>
      <c r="N723" s="42">
        <v>1383</v>
      </c>
      <c r="O723" s="41" t="s">
        <v>552</v>
      </c>
      <c r="P723" s="40">
        <v>18</v>
      </c>
      <c r="Q723" s="39" t="s">
        <v>552</v>
      </c>
      <c r="R723" s="33">
        <v>7.3800000000000004E-2</v>
      </c>
      <c r="S723" s="32" t="s">
        <v>552</v>
      </c>
    </row>
    <row r="724" spans="1:19" x14ac:dyDescent="0.25">
      <c r="A724" s="38" t="s">
        <v>618</v>
      </c>
      <c r="B724" s="34" t="s">
        <v>394</v>
      </c>
      <c r="C724" s="37">
        <v>181.45</v>
      </c>
      <c r="D724" s="36" t="s">
        <v>552</v>
      </c>
      <c r="E724" s="48">
        <v>5.8054000000000001E-2</v>
      </c>
      <c r="F724" s="48">
        <v>1.42E-3</v>
      </c>
      <c r="G724" s="47" t="s">
        <v>552</v>
      </c>
      <c r="H724" s="33">
        <v>1.4590000000000001</v>
      </c>
      <c r="I724" s="35" t="s">
        <v>551</v>
      </c>
      <c r="J724" s="46">
        <v>3.9599200000000001E-2</v>
      </c>
      <c r="K724" s="45" t="s">
        <v>555</v>
      </c>
      <c r="L724" s="44">
        <v>8.4032999999999997E-6</v>
      </c>
      <c r="M724" s="43" t="s">
        <v>555</v>
      </c>
      <c r="N724" s="42">
        <v>1356</v>
      </c>
      <c r="O724" s="41" t="s">
        <v>552</v>
      </c>
      <c r="P724" s="40">
        <v>49</v>
      </c>
      <c r="Q724" s="39" t="s">
        <v>552</v>
      </c>
      <c r="R724" s="33">
        <v>7.0499999999999993E-2</v>
      </c>
      <c r="S724" s="32" t="s">
        <v>552</v>
      </c>
    </row>
    <row r="725" spans="1:19" ht="13.8" thickBot="1" x14ac:dyDescent="0.3">
      <c r="A725" s="31" t="s">
        <v>617</v>
      </c>
      <c r="B725" s="27" t="s">
        <v>544</v>
      </c>
      <c r="C725" s="30">
        <v>133.41</v>
      </c>
      <c r="D725" s="29" t="s">
        <v>552</v>
      </c>
      <c r="E725" s="58">
        <v>0.70318890000000001</v>
      </c>
      <c r="F725" s="58">
        <v>1.72E-2</v>
      </c>
      <c r="G725" s="57" t="s">
        <v>552</v>
      </c>
      <c r="H725" s="26">
        <v>1.339</v>
      </c>
      <c r="I725" s="28" t="s">
        <v>551</v>
      </c>
      <c r="J725" s="56">
        <v>6.4817399999999997E-2</v>
      </c>
      <c r="K725" s="55" t="s">
        <v>555</v>
      </c>
      <c r="L725" s="54">
        <v>9.5990000000000008E-6</v>
      </c>
      <c r="M725" s="53" t="s">
        <v>555</v>
      </c>
      <c r="N725" s="52">
        <v>43.89</v>
      </c>
      <c r="O725" s="51" t="s">
        <v>552</v>
      </c>
      <c r="P725" s="50">
        <v>1290</v>
      </c>
      <c r="Q725" s="49" t="s">
        <v>552</v>
      </c>
      <c r="R725" s="26">
        <v>1.26E-2</v>
      </c>
      <c r="S725" s="25" t="s">
        <v>552</v>
      </c>
    </row>
    <row r="726" spans="1:19" x14ac:dyDescent="0.25">
      <c r="A726" s="38" t="s">
        <v>616</v>
      </c>
      <c r="B726" s="34" t="s">
        <v>538</v>
      </c>
      <c r="C726" s="37">
        <v>133.41</v>
      </c>
      <c r="D726" s="36" t="s">
        <v>552</v>
      </c>
      <c r="E726" s="48">
        <v>3.3687700000000001E-2</v>
      </c>
      <c r="F726" s="48">
        <v>8.2399999999999997E-4</v>
      </c>
      <c r="G726" s="47" t="s">
        <v>552</v>
      </c>
      <c r="H726" s="33">
        <v>1.4397</v>
      </c>
      <c r="I726" s="35" t="s">
        <v>551</v>
      </c>
      <c r="J726" s="46">
        <v>6.6890400000000003E-2</v>
      </c>
      <c r="K726" s="45" t="s">
        <v>555</v>
      </c>
      <c r="L726" s="44">
        <v>1.0000000000000001E-5</v>
      </c>
      <c r="M726" s="43" t="s">
        <v>555</v>
      </c>
      <c r="N726" s="42">
        <v>60.7</v>
      </c>
      <c r="O726" s="41" t="s">
        <v>552</v>
      </c>
      <c r="P726" s="40">
        <v>4590</v>
      </c>
      <c r="Q726" s="39" t="s">
        <v>552</v>
      </c>
      <c r="R726" s="33">
        <v>5.0400000000000002E-3</v>
      </c>
      <c r="S726" s="32" t="s">
        <v>552</v>
      </c>
    </row>
    <row r="727" spans="1:19" x14ac:dyDescent="0.25">
      <c r="A727" s="38" t="s">
        <v>615</v>
      </c>
      <c r="B727" s="34" t="s">
        <v>418</v>
      </c>
      <c r="C727" s="37">
        <v>131.38999999999999</v>
      </c>
      <c r="D727" s="36" t="s">
        <v>552</v>
      </c>
      <c r="E727" s="48">
        <v>0.40269830000000001</v>
      </c>
      <c r="F727" s="48">
        <v>9.8499999999999994E-3</v>
      </c>
      <c r="G727" s="47" t="s">
        <v>552</v>
      </c>
      <c r="H727" s="33">
        <v>1.4641999999999999</v>
      </c>
      <c r="I727" s="35" t="s">
        <v>551</v>
      </c>
      <c r="J727" s="46">
        <v>6.8661799999999995E-2</v>
      </c>
      <c r="K727" s="45" t="s">
        <v>555</v>
      </c>
      <c r="L727" s="44">
        <v>1.0200000000000001E-5</v>
      </c>
      <c r="M727" s="43" t="s">
        <v>555</v>
      </c>
      <c r="N727" s="42">
        <v>60.7</v>
      </c>
      <c r="O727" s="41" t="s">
        <v>552</v>
      </c>
      <c r="P727" s="40">
        <v>1280</v>
      </c>
      <c r="Q727" s="39" t="s">
        <v>552</v>
      </c>
      <c r="R727" s="33">
        <v>1.1599999999999999E-2</v>
      </c>
      <c r="S727" s="32" t="s">
        <v>552</v>
      </c>
    </row>
    <row r="728" spans="1:19" ht="13.8" thickBot="1" x14ac:dyDescent="0.3">
      <c r="A728" s="31" t="s">
        <v>417</v>
      </c>
      <c r="B728" s="27" t="s">
        <v>416</v>
      </c>
      <c r="C728" s="30">
        <v>137.37</v>
      </c>
      <c r="D728" s="29" t="s">
        <v>552</v>
      </c>
      <c r="E728" s="58">
        <v>3.9656582</v>
      </c>
      <c r="F728" s="58">
        <v>9.7000000000000003E-2</v>
      </c>
      <c r="G728" s="57" t="s">
        <v>552</v>
      </c>
      <c r="H728" s="26">
        <v>1.4879</v>
      </c>
      <c r="I728" s="28" t="s">
        <v>551</v>
      </c>
      <c r="J728" s="56">
        <v>6.5355999999999997E-2</v>
      </c>
      <c r="K728" s="55" t="s">
        <v>555</v>
      </c>
      <c r="L728" s="54">
        <v>1.0000000000000001E-5</v>
      </c>
      <c r="M728" s="53" t="s">
        <v>555</v>
      </c>
      <c r="N728" s="52">
        <v>43.89</v>
      </c>
      <c r="O728" s="51" t="s">
        <v>552</v>
      </c>
      <c r="P728" s="50">
        <v>1100</v>
      </c>
      <c r="Q728" s="49" t="s">
        <v>552</v>
      </c>
      <c r="R728" s="26">
        <v>1.2699999999999999E-2</v>
      </c>
      <c r="S728" s="25" t="s">
        <v>552</v>
      </c>
    </row>
    <row r="729" spans="1:19" x14ac:dyDescent="0.25">
      <c r="A729" s="38" t="s">
        <v>614</v>
      </c>
      <c r="B729" s="34" t="s">
        <v>384</v>
      </c>
      <c r="C729" s="37">
        <v>197.45</v>
      </c>
      <c r="D729" s="36" t="s">
        <v>552</v>
      </c>
      <c r="E729" s="48">
        <v>6.6199999999999996E-5</v>
      </c>
      <c r="F729" s="48">
        <v>1.6199999999999999E-6</v>
      </c>
      <c r="G729" s="47" t="s">
        <v>552</v>
      </c>
      <c r="H729" s="33">
        <v>1.49</v>
      </c>
      <c r="I729" s="35" t="s">
        <v>558</v>
      </c>
      <c r="J729" s="46">
        <v>3.1393799999999999E-2</v>
      </c>
      <c r="K729" s="45" t="s">
        <v>555</v>
      </c>
      <c r="L729" s="44">
        <v>8.0893000000000006E-6</v>
      </c>
      <c r="M729" s="43" t="s">
        <v>555</v>
      </c>
      <c r="N729" s="42">
        <v>1777</v>
      </c>
      <c r="O729" s="41" t="s">
        <v>552</v>
      </c>
      <c r="P729" s="40">
        <v>1200</v>
      </c>
      <c r="Q729" s="39" t="s">
        <v>552</v>
      </c>
      <c r="R729" s="33">
        <v>3.6200000000000003E-2</v>
      </c>
      <c r="S729" s="32" t="s">
        <v>552</v>
      </c>
    </row>
    <row r="730" spans="1:19" x14ac:dyDescent="0.25">
      <c r="A730" s="38" t="s">
        <v>613</v>
      </c>
      <c r="B730" s="34" t="s">
        <v>382</v>
      </c>
      <c r="C730" s="37">
        <v>197.45</v>
      </c>
      <c r="D730" s="36" t="s">
        <v>552</v>
      </c>
      <c r="E730" s="48">
        <v>1.063E-4</v>
      </c>
      <c r="F730" s="48">
        <v>2.6000000000000001E-6</v>
      </c>
      <c r="G730" s="47" t="s">
        <v>552</v>
      </c>
      <c r="H730" s="33">
        <v>1.4901</v>
      </c>
      <c r="I730" s="35" t="s">
        <v>551</v>
      </c>
      <c r="J730" s="46">
        <v>3.13948E-2</v>
      </c>
      <c r="K730" s="45" t="s">
        <v>555</v>
      </c>
      <c r="L730" s="44">
        <v>8.0895999999999996E-6</v>
      </c>
      <c r="M730" s="43" t="s">
        <v>555</v>
      </c>
      <c r="N730" s="42">
        <v>1777</v>
      </c>
      <c r="O730" s="41" t="s">
        <v>552</v>
      </c>
      <c r="P730" s="40">
        <v>800</v>
      </c>
      <c r="Q730" s="39" t="s">
        <v>552</v>
      </c>
      <c r="R730" s="33">
        <v>3.4599999999999999E-2</v>
      </c>
      <c r="S730" s="32" t="s">
        <v>552</v>
      </c>
    </row>
    <row r="731" spans="1:19" ht="13.8" thickBot="1" x14ac:dyDescent="0.3">
      <c r="A731" s="31" t="s">
        <v>612</v>
      </c>
      <c r="B731" s="27" t="s">
        <v>611</v>
      </c>
      <c r="C731" s="30">
        <v>255.49</v>
      </c>
      <c r="D731" s="29" t="s">
        <v>552</v>
      </c>
      <c r="E731" s="58">
        <v>1.9052E-6</v>
      </c>
      <c r="F731" s="58">
        <v>4.66E-8</v>
      </c>
      <c r="G731" s="57" t="s">
        <v>552</v>
      </c>
      <c r="H731" s="118" t="s">
        <v>1856</v>
      </c>
      <c r="I731" s="95" t="s">
        <v>1856</v>
      </c>
      <c r="J731" s="56">
        <v>4.71887E-2</v>
      </c>
      <c r="K731" s="55" t="s">
        <v>555</v>
      </c>
      <c r="L731" s="54">
        <v>5.5136E-6</v>
      </c>
      <c r="M731" s="53" t="s">
        <v>555</v>
      </c>
      <c r="N731" s="52">
        <v>107</v>
      </c>
      <c r="O731" s="51" t="s">
        <v>552</v>
      </c>
      <c r="P731" s="50">
        <v>278</v>
      </c>
      <c r="Q731" s="49" t="s">
        <v>552</v>
      </c>
      <c r="R731" s="26">
        <v>9.1400000000000006E-3</v>
      </c>
      <c r="S731" s="25" t="s">
        <v>552</v>
      </c>
    </row>
    <row r="732" spans="1:19" x14ac:dyDescent="0.25">
      <c r="A732" s="38" t="s">
        <v>610</v>
      </c>
      <c r="B732" s="34" t="s">
        <v>118</v>
      </c>
      <c r="C732" s="37">
        <v>269.51</v>
      </c>
      <c r="D732" s="36" t="s">
        <v>552</v>
      </c>
      <c r="E732" s="48">
        <v>3.7039999999999998E-7</v>
      </c>
      <c r="F732" s="48">
        <v>9.0599999999999997E-9</v>
      </c>
      <c r="G732" s="47" t="s">
        <v>552</v>
      </c>
      <c r="H732" s="117" t="s">
        <v>1856</v>
      </c>
      <c r="I732" s="94" t="s">
        <v>1856</v>
      </c>
      <c r="J732" s="46">
        <v>4.5537599999999998E-2</v>
      </c>
      <c r="K732" s="45" t="s">
        <v>555</v>
      </c>
      <c r="L732" s="44">
        <v>5.3206999999999997E-6</v>
      </c>
      <c r="M732" s="43" t="s">
        <v>555</v>
      </c>
      <c r="N732" s="42">
        <v>175.3</v>
      </c>
      <c r="O732" s="41" t="s">
        <v>552</v>
      </c>
      <c r="P732" s="40">
        <v>71</v>
      </c>
      <c r="Q732" s="39" t="s">
        <v>552</v>
      </c>
      <c r="R732" s="33">
        <v>1.61E-2</v>
      </c>
      <c r="S732" s="32" t="s">
        <v>552</v>
      </c>
    </row>
    <row r="733" spans="1:19" x14ac:dyDescent="0.25">
      <c r="A733" s="38" t="s">
        <v>609</v>
      </c>
      <c r="B733" s="34" t="s">
        <v>608</v>
      </c>
      <c r="C733" s="37">
        <v>147.43</v>
      </c>
      <c r="D733" s="36" t="s">
        <v>552</v>
      </c>
      <c r="E733" s="48">
        <v>1.29599E-2</v>
      </c>
      <c r="F733" s="48">
        <v>3.1700000000000001E-4</v>
      </c>
      <c r="G733" s="47" t="s">
        <v>552</v>
      </c>
      <c r="H733" s="33">
        <v>1.3720000000000001</v>
      </c>
      <c r="I733" s="35" t="s">
        <v>551</v>
      </c>
      <c r="J733" s="46">
        <v>5.7157699999999999E-2</v>
      </c>
      <c r="K733" s="45" t="s">
        <v>555</v>
      </c>
      <c r="L733" s="44">
        <v>9.1734999999999995E-6</v>
      </c>
      <c r="M733" s="43" t="s">
        <v>555</v>
      </c>
      <c r="N733" s="42">
        <v>94.94</v>
      </c>
      <c r="O733" s="41" t="s">
        <v>552</v>
      </c>
      <c r="P733" s="40">
        <v>1900</v>
      </c>
      <c r="Q733" s="39" t="s">
        <v>552</v>
      </c>
      <c r="R733" s="33">
        <v>9.5999999999999992E-3</v>
      </c>
      <c r="S733" s="32" t="s">
        <v>552</v>
      </c>
    </row>
    <row r="734" spans="1:19" ht="13.8" thickBot="1" x14ac:dyDescent="0.3">
      <c r="A734" s="31" t="s">
        <v>607</v>
      </c>
      <c r="B734" s="27" t="s">
        <v>528</v>
      </c>
      <c r="C734" s="30">
        <v>147.43</v>
      </c>
      <c r="D734" s="29" t="s">
        <v>552</v>
      </c>
      <c r="E734" s="58">
        <v>1.40229E-2</v>
      </c>
      <c r="F734" s="58">
        <v>3.4299999999999999E-4</v>
      </c>
      <c r="G734" s="57" t="s">
        <v>552</v>
      </c>
      <c r="H734" s="26">
        <v>1.3889</v>
      </c>
      <c r="I734" s="28" t="s">
        <v>551</v>
      </c>
      <c r="J734" s="56">
        <v>5.7466099999999999E-2</v>
      </c>
      <c r="K734" s="55" t="s">
        <v>555</v>
      </c>
      <c r="L734" s="54">
        <v>9.2411000000000003E-6</v>
      </c>
      <c r="M734" s="53" t="s">
        <v>555</v>
      </c>
      <c r="N734" s="52">
        <v>115.8</v>
      </c>
      <c r="O734" s="51" t="s">
        <v>552</v>
      </c>
      <c r="P734" s="50">
        <v>1750</v>
      </c>
      <c r="Q734" s="49" t="s">
        <v>552</v>
      </c>
      <c r="R734" s="26">
        <v>7.5199999999999998E-3</v>
      </c>
      <c r="S734" s="25" t="s">
        <v>552</v>
      </c>
    </row>
    <row r="735" spans="1:19" x14ac:dyDescent="0.25">
      <c r="A735" s="38" t="s">
        <v>606</v>
      </c>
      <c r="B735" s="34" t="s">
        <v>605</v>
      </c>
      <c r="C735" s="37">
        <v>145.41999999999999</v>
      </c>
      <c r="D735" s="36" t="s">
        <v>552</v>
      </c>
      <c r="E735" s="48">
        <v>0.71954209999999996</v>
      </c>
      <c r="F735" s="48">
        <v>1.7600000000000001E-2</v>
      </c>
      <c r="G735" s="47" t="s">
        <v>552</v>
      </c>
      <c r="H735" s="33">
        <v>1.4119999999999999</v>
      </c>
      <c r="I735" s="35" t="s">
        <v>551</v>
      </c>
      <c r="J735" s="46">
        <v>5.9063200000000003E-2</v>
      </c>
      <c r="K735" s="45" t="s">
        <v>555</v>
      </c>
      <c r="L735" s="44">
        <v>9.4102000000000001E-6</v>
      </c>
      <c r="M735" s="43" t="s">
        <v>555</v>
      </c>
      <c r="N735" s="42">
        <v>115.8</v>
      </c>
      <c r="O735" s="41" t="s">
        <v>552</v>
      </c>
      <c r="P735" s="40">
        <v>484.19</v>
      </c>
      <c r="Q735" s="39" t="s">
        <v>552</v>
      </c>
      <c r="R735" s="33">
        <v>1.6899999999999998E-2</v>
      </c>
      <c r="S735" s="32" t="s">
        <v>552</v>
      </c>
    </row>
    <row r="736" spans="1:19" x14ac:dyDescent="0.25">
      <c r="A736" s="38" t="s">
        <v>604</v>
      </c>
      <c r="B736" s="34" t="s">
        <v>603</v>
      </c>
      <c r="C736" s="37">
        <v>320.43</v>
      </c>
      <c r="D736" s="36" t="s">
        <v>552</v>
      </c>
      <c r="E736" s="48">
        <v>1.6799999999999998E-5</v>
      </c>
      <c r="F736" s="48">
        <v>4.0999999999999999E-7</v>
      </c>
      <c r="G736" s="47" t="s">
        <v>552</v>
      </c>
      <c r="H736" s="117" t="s">
        <v>1856</v>
      </c>
      <c r="I736" s="94" t="s">
        <v>1856</v>
      </c>
      <c r="J736" s="46">
        <v>4.0575600000000003E-2</v>
      </c>
      <c r="K736" s="45" t="s">
        <v>555</v>
      </c>
      <c r="L736" s="44">
        <v>4.7408999999999998E-6</v>
      </c>
      <c r="M736" s="43" t="s">
        <v>555</v>
      </c>
      <c r="N736" s="42">
        <v>3447</v>
      </c>
      <c r="O736" s="41" t="s">
        <v>552</v>
      </c>
      <c r="P736" s="40">
        <v>1.1696</v>
      </c>
      <c r="Q736" s="39" t="s">
        <v>552</v>
      </c>
      <c r="R736" s="33">
        <v>6.8900000000000003E-2</v>
      </c>
      <c r="S736" s="32" t="s">
        <v>552</v>
      </c>
    </row>
    <row r="737" spans="1:19" ht="13.8" thickBot="1" x14ac:dyDescent="0.3">
      <c r="A737" s="31" t="s">
        <v>602</v>
      </c>
      <c r="B737" s="27" t="s">
        <v>601</v>
      </c>
      <c r="C737" s="30">
        <v>101.19</v>
      </c>
      <c r="D737" s="29" t="s">
        <v>552</v>
      </c>
      <c r="E737" s="58">
        <v>6.0916E-3</v>
      </c>
      <c r="F737" s="58">
        <v>1.4899999999999999E-4</v>
      </c>
      <c r="G737" s="57" t="s">
        <v>552</v>
      </c>
      <c r="H737" s="26">
        <v>0.72750000000000004</v>
      </c>
      <c r="I737" s="28" t="s">
        <v>551</v>
      </c>
      <c r="J737" s="56">
        <v>6.6363099999999994E-2</v>
      </c>
      <c r="K737" s="55" t="s">
        <v>555</v>
      </c>
      <c r="L737" s="54">
        <v>7.8576000000000008E-6</v>
      </c>
      <c r="M737" s="53" t="s">
        <v>555</v>
      </c>
      <c r="N737" s="52">
        <v>50.81</v>
      </c>
      <c r="O737" s="51" t="s">
        <v>552</v>
      </c>
      <c r="P737" s="50">
        <v>68600</v>
      </c>
      <c r="Q737" s="49" t="s">
        <v>552</v>
      </c>
      <c r="R737" s="26">
        <v>3.8999999999999998E-3</v>
      </c>
      <c r="S737" s="25" t="s">
        <v>552</v>
      </c>
    </row>
    <row r="738" spans="1:19" x14ac:dyDescent="0.25">
      <c r="A738" s="38" t="s">
        <v>600</v>
      </c>
      <c r="B738" s="34" t="s">
        <v>599</v>
      </c>
      <c r="C738" s="37">
        <v>335.29</v>
      </c>
      <c r="D738" s="36" t="s">
        <v>552</v>
      </c>
      <c r="E738" s="48">
        <v>4.2110000000000003E-3</v>
      </c>
      <c r="F738" s="48">
        <v>1.03E-4</v>
      </c>
      <c r="G738" s="47" t="s">
        <v>552</v>
      </c>
      <c r="H738" s="117" t="s">
        <v>1856</v>
      </c>
      <c r="I738" s="94" t="s">
        <v>1856</v>
      </c>
      <c r="J738" s="46">
        <v>3.9367699999999999E-2</v>
      </c>
      <c r="K738" s="45" t="s">
        <v>555</v>
      </c>
      <c r="L738" s="44">
        <v>4.5998000000000004E-6</v>
      </c>
      <c r="M738" s="43" t="s">
        <v>555</v>
      </c>
      <c r="N738" s="42">
        <v>16390</v>
      </c>
      <c r="O738" s="41" t="s">
        <v>552</v>
      </c>
      <c r="P738" s="40">
        <v>0.184</v>
      </c>
      <c r="Q738" s="39" t="s">
        <v>552</v>
      </c>
      <c r="R738" s="33">
        <v>7.2800000000000004E-2</v>
      </c>
      <c r="S738" s="32" t="s">
        <v>552</v>
      </c>
    </row>
    <row r="739" spans="1:19" x14ac:dyDescent="0.25">
      <c r="A739" s="38" t="s">
        <v>598</v>
      </c>
      <c r="B739" s="34" t="s">
        <v>597</v>
      </c>
      <c r="C739" s="37">
        <v>140.08000000000001</v>
      </c>
      <c r="D739" s="36" t="s">
        <v>552</v>
      </c>
      <c r="E739" s="48">
        <v>2.9436E-7</v>
      </c>
      <c r="F739" s="48">
        <v>7.2E-9</v>
      </c>
      <c r="G739" s="47" t="s">
        <v>552</v>
      </c>
      <c r="H739" s="33">
        <v>1.2143999999999999</v>
      </c>
      <c r="I739" s="35" t="s">
        <v>551</v>
      </c>
      <c r="J739" s="46">
        <v>5.82547E-2</v>
      </c>
      <c r="K739" s="45" t="s">
        <v>555</v>
      </c>
      <c r="L739" s="44">
        <v>8.7915000000000004E-6</v>
      </c>
      <c r="M739" s="43" t="s">
        <v>555</v>
      </c>
      <c r="N739" s="42">
        <v>10.6</v>
      </c>
      <c r="O739" s="41" t="s">
        <v>552</v>
      </c>
      <c r="P739" s="40">
        <v>500000</v>
      </c>
      <c r="Q739" s="39" t="s">
        <v>552</v>
      </c>
      <c r="R739" s="33">
        <v>9.48E-5</v>
      </c>
      <c r="S739" s="32" t="s">
        <v>552</v>
      </c>
    </row>
    <row r="740" spans="1:19" ht="13.8" thickBot="1" x14ac:dyDescent="0.3">
      <c r="A740" s="31" t="s">
        <v>596</v>
      </c>
      <c r="B740" s="27" t="s">
        <v>595</v>
      </c>
      <c r="C740" s="30">
        <v>120.2</v>
      </c>
      <c r="D740" s="29" t="s">
        <v>552</v>
      </c>
      <c r="E740" s="58">
        <v>0.17799999999999999</v>
      </c>
      <c r="F740" s="58">
        <v>4.3600000000000002E-3</v>
      </c>
      <c r="G740" s="57" t="s">
        <v>552</v>
      </c>
      <c r="H740" s="26">
        <v>0.89439999999999997</v>
      </c>
      <c r="I740" s="28" t="s">
        <v>551</v>
      </c>
      <c r="J740" s="56">
        <v>6.1253500000000002E-2</v>
      </c>
      <c r="K740" s="55" t="s">
        <v>555</v>
      </c>
      <c r="L740" s="54">
        <v>8.0214000000000008E-6</v>
      </c>
      <c r="M740" s="53" t="s">
        <v>555</v>
      </c>
      <c r="N740" s="52">
        <v>626.9</v>
      </c>
      <c r="O740" s="51" t="s">
        <v>552</v>
      </c>
      <c r="P740" s="50">
        <v>75.2</v>
      </c>
      <c r="Q740" s="49" t="s">
        <v>552</v>
      </c>
      <c r="R740" s="26">
        <v>8.9700000000000002E-2</v>
      </c>
      <c r="S740" s="25" t="s">
        <v>552</v>
      </c>
    </row>
    <row r="741" spans="1:19" x14ac:dyDescent="0.25">
      <c r="A741" s="38" t="s">
        <v>594</v>
      </c>
      <c r="B741" s="34" t="s">
        <v>526</v>
      </c>
      <c r="C741" s="37">
        <v>120.2</v>
      </c>
      <c r="D741" s="36" t="s">
        <v>552</v>
      </c>
      <c r="E741" s="48">
        <v>0.2518397</v>
      </c>
      <c r="F741" s="48">
        <v>6.1599999999999997E-3</v>
      </c>
      <c r="G741" s="47" t="s">
        <v>552</v>
      </c>
      <c r="H741" s="33">
        <v>0.87580000000000002</v>
      </c>
      <c r="I741" s="35" t="s">
        <v>551</v>
      </c>
      <c r="J741" s="46">
        <v>6.0675399999999997E-2</v>
      </c>
      <c r="K741" s="45" t="s">
        <v>555</v>
      </c>
      <c r="L741" s="44">
        <v>7.9209000000000007E-6</v>
      </c>
      <c r="M741" s="43" t="s">
        <v>555</v>
      </c>
      <c r="N741" s="42">
        <v>614.29999999999995</v>
      </c>
      <c r="O741" s="41" t="s">
        <v>552</v>
      </c>
      <c r="P741" s="40">
        <v>57</v>
      </c>
      <c r="Q741" s="39" t="s">
        <v>552</v>
      </c>
      <c r="R741" s="33">
        <v>8.5699999999999998E-2</v>
      </c>
      <c r="S741" s="32" t="s">
        <v>552</v>
      </c>
    </row>
    <row r="742" spans="1:19" x14ac:dyDescent="0.25">
      <c r="A742" s="38" t="s">
        <v>593</v>
      </c>
      <c r="B742" s="34" t="s">
        <v>516</v>
      </c>
      <c r="C742" s="37">
        <v>120.2</v>
      </c>
      <c r="D742" s="36" t="s">
        <v>552</v>
      </c>
      <c r="E742" s="48">
        <v>0.35854459999999999</v>
      </c>
      <c r="F742" s="48">
        <v>8.77E-3</v>
      </c>
      <c r="G742" s="47" t="s">
        <v>552</v>
      </c>
      <c r="H742" s="33">
        <v>0.86150000000000004</v>
      </c>
      <c r="I742" s="35" t="s">
        <v>551</v>
      </c>
      <c r="J742" s="46">
        <v>6.0225399999999998E-2</v>
      </c>
      <c r="K742" s="45" t="s">
        <v>555</v>
      </c>
      <c r="L742" s="44">
        <v>7.8429999999999993E-6</v>
      </c>
      <c r="M742" s="43" t="s">
        <v>555</v>
      </c>
      <c r="N742" s="42">
        <v>602.1</v>
      </c>
      <c r="O742" s="41" t="s">
        <v>552</v>
      </c>
      <c r="P742" s="40">
        <v>48.2</v>
      </c>
      <c r="Q742" s="39" t="s">
        <v>552</v>
      </c>
      <c r="R742" s="33">
        <v>6.2100000000000002E-2</v>
      </c>
      <c r="S742" s="32" t="s">
        <v>552</v>
      </c>
    </row>
    <row r="743" spans="1:19" ht="13.8" thickBot="1" x14ac:dyDescent="0.3">
      <c r="A743" s="31" t="s">
        <v>592</v>
      </c>
      <c r="B743" s="27" t="s">
        <v>235</v>
      </c>
      <c r="C743" s="30">
        <v>213.11</v>
      </c>
      <c r="D743" s="29" t="s">
        <v>552</v>
      </c>
      <c r="E743" s="58">
        <v>2.6574E-7</v>
      </c>
      <c r="F743" s="58">
        <v>6.5000000000000003E-9</v>
      </c>
      <c r="G743" s="57" t="s">
        <v>552</v>
      </c>
      <c r="H743" s="26">
        <v>1.4775</v>
      </c>
      <c r="I743" s="28" t="s">
        <v>551</v>
      </c>
      <c r="J743" s="56">
        <v>2.8968500000000001E-2</v>
      </c>
      <c r="K743" s="55" t="s">
        <v>555</v>
      </c>
      <c r="L743" s="54">
        <v>7.6882000000000004E-6</v>
      </c>
      <c r="M743" s="53" t="s">
        <v>555</v>
      </c>
      <c r="N743" s="52">
        <v>1683</v>
      </c>
      <c r="O743" s="51" t="s">
        <v>552</v>
      </c>
      <c r="P743" s="50">
        <v>278</v>
      </c>
      <c r="Q743" s="49" t="s">
        <v>552</v>
      </c>
      <c r="R743" s="26">
        <v>6.0700000000000001E-4</v>
      </c>
      <c r="S743" s="25" t="s">
        <v>552</v>
      </c>
    </row>
    <row r="744" spans="1:19" x14ac:dyDescent="0.25">
      <c r="A744" s="38" t="s">
        <v>591</v>
      </c>
      <c r="B744" s="34" t="s">
        <v>231</v>
      </c>
      <c r="C744" s="37">
        <v>227.13</v>
      </c>
      <c r="D744" s="36" t="s">
        <v>552</v>
      </c>
      <c r="E744" s="48">
        <v>8.5036999999999996E-7</v>
      </c>
      <c r="F744" s="48">
        <v>2.0800000000000001E-8</v>
      </c>
      <c r="G744" s="47" t="s">
        <v>552</v>
      </c>
      <c r="H744" s="33">
        <v>1.6539999999999999</v>
      </c>
      <c r="I744" s="35" t="s">
        <v>551</v>
      </c>
      <c r="J744" s="46">
        <v>2.9509299999999999E-2</v>
      </c>
      <c r="K744" s="45" t="s">
        <v>555</v>
      </c>
      <c r="L744" s="44">
        <v>7.9181999999999998E-6</v>
      </c>
      <c r="M744" s="43" t="s">
        <v>555</v>
      </c>
      <c r="N744" s="42">
        <v>2812</v>
      </c>
      <c r="O744" s="41" t="s">
        <v>552</v>
      </c>
      <c r="P744" s="40">
        <v>115</v>
      </c>
      <c r="Q744" s="39" t="s">
        <v>552</v>
      </c>
      <c r="R744" s="33">
        <v>9.6299999999999999E-4</v>
      </c>
      <c r="S744" s="32" t="s">
        <v>552</v>
      </c>
    </row>
    <row r="745" spans="1:19" x14ac:dyDescent="0.25">
      <c r="A745" s="38" t="s">
        <v>590</v>
      </c>
      <c r="B745" s="34" t="s">
        <v>589</v>
      </c>
      <c r="C745" s="37">
        <v>278.29000000000002</v>
      </c>
      <c r="D745" s="36" t="s">
        <v>552</v>
      </c>
      <c r="E745" s="48">
        <v>2.1503999999999999E-8</v>
      </c>
      <c r="F745" s="48">
        <v>5.2600000000000004E-10</v>
      </c>
      <c r="G745" s="47" t="s">
        <v>552</v>
      </c>
      <c r="H745" s="33">
        <v>1.2123999999999999</v>
      </c>
      <c r="I745" s="35" t="s">
        <v>551</v>
      </c>
      <c r="J745" s="46">
        <v>2.3004899999999998E-2</v>
      </c>
      <c r="K745" s="45" t="s">
        <v>555</v>
      </c>
      <c r="L745" s="44">
        <v>5.8177999999999996E-6</v>
      </c>
      <c r="M745" s="43" t="s">
        <v>555</v>
      </c>
      <c r="N745" s="42">
        <v>1954</v>
      </c>
      <c r="O745" s="41" t="s">
        <v>552</v>
      </c>
      <c r="P745" s="40">
        <v>204.51</v>
      </c>
      <c r="Q745" s="39" t="s">
        <v>552</v>
      </c>
      <c r="R745" s="33">
        <v>3.2699999999999999E-3</v>
      </c>
      <c r="S745" s="32" t="s">
        <v>552</v>
      </c>
    </row>
    <row r="746" spans="1:19" ht="13.8" thickBot="1" x14ac:dyDescent="0.3">
      <c r="A746" s="31" t="s">
        <v>588</v>
      </c>
      <c r="B746" s="27" t="s">
        <v>587</v>
      </c>
      <c r="C746" s="30">
        <v>327.57</v>
      </c>
      <c r="D746" s="29" t="s">
        <v>552</v>
      </c>
      <c r="E746" s="58">
        <v>2.4399999999999999E-6</v>
      </c>
      <c r="F746" s="58">
        <v>5.9599999999999998E-8</v>
      </c>
      <c r="G746" s="57" t="s">
        <v>552</v>
      </c>
      <c r="H746" s="118" t="s">
        <v>1856</v>
      </c>
      <c r="I746" s="95" t="s">
        <v>1856</v>
      </c>
      <c r="J746" s="56">
        <v>3.99838E-2</v>
      </c>
      <c r="K746" s="55" t="s">
        <v>555</v>
      </c>
      <c r="L746" s="54">
        <v>4.6717999999999999E-6</v>
      </c>
      <c r="M746" s="53" t="s">
        <v>555</v>
      </c>
      <c r="N746" s="52">
        <v>1604</v>
      </c>
      <c r="O746" s="51" t="s">
        <v>552</v>
      </c>
      <c r="P746" s="50">
        <v>1200</v>
      </c>
      <c r="Q746" s="49" t="s">
        <v>552</v>
      </c>
      <c r="R746" s="26">
        <v>1.1999999999999999E-3</v>
      </c>
      <c r="S746" s="25" t="s">
        <v>552</v>
      </c>
    </row>
    <row r="747" spans="1:19" x14ac:dyDescent="0.25">
      <c r="A747" s="38" t="s">
        <v>586</v>
      </c>
      <c r="B747" s="34" t="s">
        <v>585</v>
      </c>
      <c r="C747" s="37">
        <v>285.49</v>
      </c>
      <c r="D747" s="36" t="s">
        <v>552</v>
      </c>
      <c r="E747" s="48">
        <v>1.3449999999999999E-4</v>
      </c>
      <c r="F747" s="48">
        <v>3.2899999999999998E-6</v>
      </c>
      <c r="G747" s="47" t="s">
        <v>552</v>
      </c>
      <c r="H747" s="33">
        <v>1.39</v>
      </c>
      <c r="I747" s="35" t="s">
        <v>551</v>
      </c>
      <c r="J747" s="46">
        <v>2.4218400000000001E-2</v>
      </c>
      <c r="K747" s="45" t="s">
        <v>555</v>
      </c>
      <c r="L747" s="44">
        <v>6.2191000000000003E-6</v>
      </c>
      <c r="M747" s="43" t="s">
        <v>555</v>
      </c>
      <c r="N747" s="42">
        <v>388.3</v>
      </c>
      <c r="O747" s="41" t="s">
        <v>552</v>
      </c>
      <c r="P747" s="40">
        <v>7000</v>
      </c>
      <c r="Q747" s="39" t="s">
        <v>552</v>
      </c>
      <c r="R747" s="33">
        <v>3.5500000000000001E-4</v>
      </c>
      <c r="S747" s="32" t="s">
        <v>552</v>
      </c>
    </row>
    <row r="748" spans="1:19" x14ac:dyDescent="0.25">
      <c r="A748" s="38" t="s">
        <v>584</v>
      </c>
      <c r="B748" s="34" t="s">
        <v>583</v>
      </c>
      <c r="C748" s="37">
        <v>434.65</v>
      </c>
      <c r="D748" s="36" t="s">
        <v>552</v>
      </c>
      <c r="E748" s="48">
        <v>3.2134E-6</v>
      </c>
      <c r="F748" s="48">
        <v>7.8600000000000002E-8</v>
      </c>
      <c r="G748" s="47" t="s">
        <v>552</v>
      </c>
      <c r="H748" s="33">
        <v>0.99</v>
      </c>
      <c r="I748" s="35" t="s">
        <v>551</v>
      </c>
      <c r="J748" s="46">
        <v>1.64511E-2</v>
      </c>
      <c r="K748" s="45" t="s">
        <v>555</v>
      </c>
      <c r="L748" s="44">
        <v>3.9424999999999999E-6</v>
      </c>
      <c r="M748" s="43" t="s">
        <v>555</v>
      </c>
      <c r="N748" s="42">
        <v>2468000</v>
      </c>
      <c r="O748" s="41" t="s">
        <v>552</v>
      </c>
      <c r="P748" s="40">
        <v>0.6</v>
      </c>
      <c r="Q748" s="39" t="s">
        <v>552</v>
      </c>
      <c r="R748" s="33">
        <v>11.6</v>
      </c>
      <c r="S748" s="32" t="s">
        <v>552</v>
      </c>
    </row>
    <row r="749" spans="1:19" ht="13.8" thickBot="1" x14ac:dyDescent="0.3">
      <c r="A749" s="31" t="s">
        <v>582</v>
      </c>
      <c r="B749" s="27" t="s">
        <v>576</v>
      </c>
      <c r="C749" s="30">
        <v>238.03</v>
      </c>
      <c r="D749" s="29" t="s">
        <v>551</v>
      </c>
      <c r="E749" s="124" t="s">
        <v>1856</v>
      </c>
      <c r="F749" s="124" t="s">
        <v>1856</v>
      </c>
      <c r="G749" s="101" t="s">
        <v>1856</v>
      </c>
      <c r="H749" s="26">
        <v>19.100000000000001</v>
      </c>
      <c r="I749" s="28" t="s">
        <v>551</v>
      </c>
      <c r="J749" s="125" t="s">
        <v>1856</v>
      </c>
      <c r="K749" s="102" t="s">
        <v>1856</v>
      </c>
      <c r="L749" s="126" t="s">
        <v>1856</v>
      </c>
      <c r="M749" s="103" t="s">
        <v>1856</v>
      </c>
      <c r="N749" s="127" t="s">
        <v>1856</v>
      </c>
      <c r="O749" s="104" t="s">
        <v>1856</v>
      </c>
      <c r="P749" s="128" t="s">
        <v>1856</v>
      </c>
      <c r="Q749" s="105" t="s">
        <v>1856</v>
      </c>
      <c r="R749" s="26">
        <v>1E-3</v>
      </c>
      <c r="S749" s="25" t="s">
        <v>548</v>
      </c>
    </row>
    <row r="750" spans="1:19" x14ac:dyDescent="0.25">
      <c r="A750" s="38" t="s">
        <v>581</v>
      </c>
      <c r="B750" s="34" t="s">
        <v>580</v>
      </c>
      <c r="C750" s="37">
        <v>89.09</v>
      </c>
      <c r="D750" s="36" t="s">
        <v>552</v>
      </c>
      <c r="E750" s="48">
        <v>2.6288000000000001E-6</v>
      </c>
      <c r="F750" s="48">
        <v>6.43E-8</v>
      </c>
      <c r="G750" s="47" t="s">
        <v>552</v>
      </c>
      <c r="H750" s="33">
        <v>0.98619999999999997</v>
      </c>
      <c r="I750" s="35" t="s">
        <v>551</v>
      </c>
      <c r="J750" s="46">
        <v>8.4849599999999997E-2</v>
      </c>
      <c r="K750" s="45" t="s">
        <v>555</v>
      </c>
      <c r="L750" s="44">
        <v>1.0200000000000001E-5</v>
      </c>
      <c r="M750" s="43" t="s">
        <v>555</v>
      </c>
      <c r="N750" s="42">
        <v>12.13</v>
      </c>
      <c r="O750" s="41" t="s">
        <v>552</v>
      </c>
      <c r="P750" s="40">
        <v>480000</v>
      </c>
      <c r="Q750" s="39" t="s">
        <v>552</v>
      </c>
      <c r="R750" s="33">
        <v>3.9399999999999998E-4</v>
      </c>
      <c r="S750" s="32" t="s">
        <v>552</v>
      </c>
    </row>
    <row r="751" spans="1:19" x14ac:dyDescent="0.25">
      <c r="A751" s="38" t="s">
        <v>579</v>
      </c>
      <c r="B751" s="34" t="s">
        <v>578</v>
      </c>
      <c r="C751" s="37">
        <v>181.88</v>
      </c>
      <c r="D751" s="36" t="s">
        <v>552</v>
      </c>
      <c r="E751" s="119" t="s">
        <v>1856</v>
      </c>
      <c r="F751" s="119" t="s">
        <v>1856</v>
      </c>
      <c r="G751" s="96" t="s">
        <v>1856</v>
      </c>
      <c r="H751" s="33">
        <v>3.35</v>
      </c>
      <c r="I751" s="35" t="s">
        <v>551</v>
      </c>
      <c r="J751" s="120" t="s">
        <v>1856</v>
      </c>
      <c r="K751" s="97" t="s">
        <v>1856</v>
      </c>
      <c r="L751" s="121" t="s">
        <v>1856</v>
      </c>
      <c r="M751" s="98" t="s">
        <v>1856</v>
      </c>
      <c r="N751" s="122" t="s">
        <v>1856</v>
      </c>
      <c r="O751" s="99" t="s">
        <v>1856</v>
      </c>
      <c r="P751" s="40">
        <v>700</v>
      </c>
      <c r="Q751" s="39" t="s">
        <v>551</v>
      </c>
      <c r="R751" s="33">
        <v>1E-3</v>
      </c>
      <c r="S751" s="32" t="s">
        <v>548</v>
      </c>
    </row>
    <row r="752" spans="1:19" ht="13.8" thickBot="1" x14ac:dyDescent="0.3">
      <c r="A752" s="31" t="s">
        <v>577</v>
      </c>
      <c r="B752" s="27" t="s">
        <v>576</v>
      </c>
      <c r="C752" s="30">
        <v>50.94</v>
      </c>
      <c r="D752" s="29" t="s">
        <v>551</v>
      </c>
      <c r="E752" s="124" t="s">
        <v>1856</v>
      </c>
      <c r="F752" s="124" t="s">
        <v>1856</v>
      </c>
      <c r="G752" s="101" t="s">
        <v>1856</v>
      </c>
      <c r="H752" s="26">
        <v>6</v>
      </c>
      <c r="I752" s="28" t="s">
        <v>551</v>
      </c>
      <c r="J752" s="125" t="s">
        <v>1856</v>
      </c>
      <c r="K752" s="102" t="s">
        <v>1856</v>
      </c>
      <c r="L752" s="126" t="s">
        <v>1856</v>
      </c>
      <c r="M752" s="103" t="s">
        <v>1856</v>
      </c>
      <c r="N752" s="127" t="s">
        <v>1856</v>
      </c>
      <c r="O752" s="104" t="s">
        <v>1856</v>
      </c>
      <c r="P752" s="128" t="s">
        <v>1856</v>
      </c>
      <c r="Q752" s="105" t="s">
        <v>1856</v>
      </c>
      <c r="R752" s="26">
        <v>1E-3</v>
      </c>
      <c r="S752" s="25" t="s">
        <v>548</v>
      </c>
    </row>
    <row r="753" spans="1:19" x14ac:dyDescent="0.25">
      <c r="A753" s="38" t="s">
        <v>575</v>
      </c>
      <c r="B753" s="34" t="s">
        <v>574</v>
      </c>
      <c r="C753" s="37">
        <v>203.35</v>
      </c>
      <c r="D753" s="36" t="s">
        <v>552</v>
      </c>
      <c r="E753" s="48">
        <v>1.2633E-3</v>
      </c>
      <c r="F753" s="48">
        <v>3.0899999999999999E-5</v>
      </c>
      <c r="G753" s="47" t="s">
        <v>552</v>
      </c>
      <c r="H753" s="33">
        <v>0.95199999999999996</v>
      </c>
      <c r="I753" s="35" t="s">
        <v>551</v>
      </c>
      <c r="J753" s="46">
        <v>2.4218900000000002E-2</v>
      </c>
      <c r="K753" s="45" t="s">
        <v>555</v>
      </c>
      <c r="L753" s="44">
        <v>6.0745E-6</v>
      </c>
      <c r="M753" s="43" t="s">
        <v>555</v>
      </c>
      <c r="N753" s="42">
        <v>299.10000000000002</v>
      </c>
      <c r="O753" s="41" t="s">
        <v>552</v>
      </c>
      <c r="P753" s="40">
        <v>90</v>
      </c>
      <c r="Q753" s="39" t="s">
        <v>552</v>
      </c>
      <c r="R753" s="33">
        <v>4.0300000000000002E-2</v>
      </c>
      <c r="S753" s="32" t="s">
        <v>552</v>
      </c>
    </row>
    <row r="754" spans="1:19" x14ac:dyDescent="0.25">
      <c r="A754" s="38" t="s">
        <v>573</v>
      </c>
      <c r="B754" s="34" t="s">
        <v>572</v>
      </c>
      <c r="C754" s="37">
        <v>286.12</v>
      </c>
      <c r="D754" s="36" t="s">
        <v>552</v>
      </c>
      <c r="E754" s="48">
        <v>7.1137E-7</v>
      </c>
      <c r="F754" s="48">
        <v>1.74E-8</v>
      </c>
      <c r="G754" s="47" t="s">
        <v>552</v>
      </c>
      <c r="H754" s="33">
        <v>1.51</v>
      </c>
      <c r="I754" s="35" t="s">
        <v>551</v>
      </c>
      <c r="J754" s="46">
        <v>2.51487E-2</v>
      </c>
      <c r="K754" s="45" t="s">
        <v>555</v>
      </c>
      <c r="L754" s="44">
        <v>6.5271999999999999E-6</v>
      </c>
      <c r="M754" s="43" t="s">
        <v>555</v>
      </c>
      <c r="N754" s="42">
        <v>283.60000000000002</v>
      </c>
      <c r="O754" s="41" t="s">
        <v>552</v>
      </c>
      <c r="P754" s="40">
        <v>2.6</v>
      </c>
      <c r="Q754" s="39" t="s">
        <v>552</v>
      </c>
      <c r="R754" s="33">
        <v>4.4600000000000004E-3</v>
      </c>
      <c r="S754" s="32" t="s">
        <v>552</v>
      </c>
    </row>
    <row r="755" spans="1:19" ht="13.8" thickBot="1" x14ac:dyDescent="0.3">
      <c r="A755" s="31" t="s">
        <v>415</v>
      </c>
      <c r="B755" s="27" t="s">
        <v>414</v>
      </c>
      <c r="C755" s="30">
        <v>86.09</v>
      </c>
      <c r="D755" s="29" t="s">
        <v>552</v>
      </c>
      <c r="E755" s="58">
        <v>2.0891300000000002E-2</v>
      </c>
      <c r="F755" s="58">
        <v>5.1099999999999995E-4</v>
      </c>
      <c r="G755" s="57" t="s">
        <v>552</v>
      </c>
      <c r="H755" s="26">
        <v>0.92559999999999998</v>
      </c>
      <c r="I755" s="28" t="s">
        <v>551</v>
      </c>
      <c r="J755" s="56">
        <v>8.4902400000000003E-2</v>
      </c>
      <c r="K755" s="55" t="s">
        <v>555</v>
      </c>
      <c r="L755" s="54">
        <v>1.0000000000000001E-5</v>
      </c>
      <c r="M755" s="53" t="s">
        <v>555</v>
      </c>
      <c r="N755" s="52">
        <v>5.5830000000000002</v>
      </c>
      <c r="O755" s="51" t="s">
        <v>552</v>
      </c>
      <c r="P755" s="50">
        <v>20000</v>
      </c>
      <c r="Q755" s="49" t="s">
        <v>552</v>
      </c>
      <c r="R755" s="26">
        <v>1.57E-3</v>
      </c>
      <c r="S755" s="25" t="s">
        <v>552</v>
      </c>
    </row>
    <row r="756" spans="1:19" x14ac:dyDescent="0.25">
      <c r="A756" s="38" t="s">
        <v>571</v>
      </c>
      <c r="B756" s="34" t="s">
        <v>570</v>
      </c>
      <c r="C756" s="37">
        <v>106.95</v>
      </c>
      <c r="D756" s="36" t="s">
        <v>552</v>
      </c>
      <c r="E756" s="48">
        <v>0.50286180000000003</v>
      </c>
      <c r="F756" s="48">
        <v>1.23E-2</v>
      </c>
      <c r="G756" s="47" t="s">
        <v>552</v>
      </c>
      <c r="H756" s="33">
        <v>1.4933000000000001</v>
      </c>
      <c r="I756" s="35" t="s">
        <v>551</v>
      </c>
      <c r="J756" s="46">
        <v>8.6223800000000003E-2</v>
      </c>
      <c r="K756" s="45" t="s">
        <v>555</v>
      </c>
      <c r="L756" s="44">
        <v>1.17E-5</v>
      </c>
      <c r="M756" s="43" t="s">
        <v>555</v>
      </c>
      <c r="N756" s="42">
        <v>21.73</v>
      </c>
      <c r="O756" s="41" t="s">
        <v>552</v>
      </c>
      <c r="P756" s="40">
        <v>10358</v>
      </c>
      <c r="Q756" s="39" t="s">
        <v>552</v>
      </c>
      <c r="R756" s="33">
        <v>4.3499999999999997E-3</v>
      </c>
      <c r="S756" s="32" t="s">
        <v>552</v>
      </c>
    </row>
    <row r="757" spans="1:19" x14ac:dyDescent="0.25">
      <c r="A757" s="38" t="s">
        <v>413</v>
      </c>
      <c r="B757" s="34" t="s">
        <v>412</v>
      </c>
      <c r="C757" s="37">
        <v>62.5</v>
      </c>
      <c r="D757" s="36" t="s">
        <v>552</v>
      </c>
      <c r="E757" s="48">
        <v>1.1365495000000001</v>
      </c>
      <c r="F757" s="48">
        <v>2.7799999999999998E-2</v>
      </c>
      <c r="G757" s="47" t="s">
        <v>552</v>
      </c>
      <c r="H757" s="33">
        <v>0.91059999999999997</v>
      </c>
      <c r="I757" s="35" t="s">
        <v>551</v>
      </c>
      <c r="J757" s="46">
        <v>0.1071189</v>
      </c>
      <c r="K757" s="45" t="s">
        <v>555</v>
      </c>
      <c r="L757" s="44">
        <v>1.2E-5</v>
      </c>
      <c r="M757" s="43" t="s">
        <v>555</v>
      </c>
      <c r="N757" s="42">
        <v>21.73</v>
      </c>
      <c r="O757" s="41" t="s">
        <v>552</v>
      </c>
      <c r="P757" s="40">
        <v>8800</v>
      </c>
      <c r="Q757" s="39" t="s">
        <v>552</v>
      </c>
      <c r="R757" s="33">
        <v>8.3800000000000003E-3</v>
      </c>
      <c r="S757" s="32" t="s">
        <v>552</v>
      </c>
    </row>
    <row r="758" spans="1:19" ht="13.8" thickBot="1" x14ac:dyDescent="0.3">
      <c r="A758" s="31" t="s">
        <v>569</v>
      </c>
      <c r="B758" s="27" t="s">
        <v>568</v>
      </c>
      <c r="C758" s="30">
        <v>308.33999999999997</v>
      </c>
      <c r="D758" s="29" t="s">
        <v>552</v>
      </c>
      <c r="E758" s="58">
        <v>1.1325E-7</v>
      </c>
      <c r="F758" s="58">
        <v>2.7700000000000002E-9</v>
      </c>
      <c r="G758" s="57" t="s">
        <v>552</v>
      </c>
      <c r="H758" s="118" t="s">
        <v>1856</v>
      </c>
      <c r="I758" s="95" t="s">
        <v>1856</v>
      </c>
      <c r="J758" s="56">
        <v>4.1629399999999997E-2</v>
      </c>
      <c r="K758" s="55" t="s">
        <v>555</v>
      </c>
      <c r="L758" s="54">
        <v>4.8640999999999997E-6</v>
      </c>
      <c r="M758" s="53" t="s">
        <v>555</v>
      </c>
      <c r="N758" s="52">
        <v>426.1</v>
      </c>
      <c r="O758" s="51" t="s">
        <v>552</v>
      </c>
      <c r="P758" s="50">
        <v>17</v>
      </c>
      <c r="Q758" s="49" t="s">
        <v>552</v>
      </c>
      <c r="R758" s="26">
        <v>1.82E-3</v>
      </c>
      <c r="S758" s="25" t="s">
        <v>552</v>
      </c>
    </row>
    <row r="759" spans="1:19" x14ac:dyDescent="0.25">
      <c r="A759" s="38" t="s">
        <v>567</v>
      </c>
      <c r="B759" s="34" t="s">
        <v>566</v>
      </c>
      <c r="C759" s="37">
        <v>106.17</v>
      </c>
      <c r="D759" s="36" t="s">
        <v>552</v>
      </c>
      <c r="E759" s="48">
        <v>0.28209319999999999</v>
      </c>
      <c r="F759" s="48">
        <v>6.8999999999999999E-3</v>
      </c>
      <c r="G759" s="47" t="s">
        <v>552</v>
      </c>
      <c r="H759" s="33">
        <v>0.85650000000000004</v>
      </c>
      <c r="I759" s="35" t="s">
        <v>551</v>
      </c>
      <c r="J759" s="46">
        <v>6.8248500000000004E-2</v>
      </c>
      <c r="K759" s="45" t="s">
        <v>555</v>
      </c>
      <c r="L759" s="44">
        <v>8.4199000000000005E-6</v>
      </c>
      <c r="M759" s="43" t="s">
        <v>555</v>
      </c>
      <c r="N759" s="42">
        <v>375.3</v>
      </c>
      <c r="O759" s="41" t="s">
        <v>552</v>
      </c>
      <c r="P759" s="40">
        <v>162</v>
      </c>
      <c r="Q759" s="39" t="s">
        <v>552</v>
      </c>
      <c r="R759" s="33">
        <v>4.9299999999999997E-2</v>
      </c>
      <c r="S759" s="32" t="s">
        <v>552</v>
      </c>
    </row>
    <row r="760" spans="1:19" x14ac:dyDescent="0.25">
      <c r="A760" s="38" t="s">
        <v>565</v>
      </c>
      <c r="B760" s="34" t="s">
        <v>564</v>
      </c>
      <c r="C760" s="37">
        <v>106.17</v>
      </c>
      <c r="D760" s="36" t="s">
        <v>552</v>
      </c>
      <c r="E760" s="48">
        <v>0.29354049999999998</v>
      </c>
      <c r="F760" s="48">
        <v>7.1799999999999998E-3</v>
      </c>
      <c r="G760" s="47" t="s">
        <v>552</v>
      </c>
      <c r="H760" s="33">
        <v>0.85980000000000001</v>
      </c>
      <c r="I760" s="35" t="s">
        <v>551</v>
      </c>
      <c r="J760" s="46">
        <v>6.8365899999999993E-2</v>
      </c>
      <c r="K760" s="45" t="s">
        <v>555</v>
      </c>
      <c r="L760" s="44">
        <v>8.4393999999999992E-6</v>
      </c>
      <c r="M760" s="43" t="s">
        <v>555</v>
      </c>
      <c r="N760" s="42">
        <v>375.3</v>
      </c>
      <c r="O760" s="41" t="s">
        <v>552</v>
      </c>
      <c r="P760" s="40">
        <v>161</v>
      </c>
      <c r="Q760" s="39" t="s">
        <v>552</v>
      </c>
      <c r="R760" s="33">
        <v>5.3199999999999997E-2</v>
      </c>
      <c r="S760" s="32" t="s">
        <v>552</v>
      </c>
    </row>
    <row r="761" spans="1:19" ht="13.8" thickBot="1" x14ac:dyDescent="0.3">
      <c r="A761" s="31" t="s">
        <v>563</v>
      </c>
      <c r="B761" s="27" t="s">
        <v>408</v>
      </c>
      <c r="C761" s="30">
        <v>106.17</v>
      </c>
      <c r="D761" s="29" t="s">
        <v>552</v>
      </c>
      <c r="E761" s="58">
        <v>0.2117743</v>
      </c>
      <c r="F761" s="58">
        <v>5.1799999999999997E-3</v>
      </c>
      <c r="G761" s="57" t="s">
        <v>552</v>
      </c>
      <c r="H761" s="26">
        <v>0.87549999999999994</v>
      </c>
      <c r="I761" s="28" t="s">
        <v>551</v>
      </c>
      <c r="J761" s="56">
        <v>6.8920099999999998E-2</v>
      </c>
      <c r="K761" s="55" t="s">
        <v>555</v>
      </c>
      <c r="L761" s="54">
        <v>8.5314999999999995E-6</v>
      </c>
      <c r="M761" s="53" t="s">
        <v>555</v>
      </c>
      <c r="N761" s="52">
        <v>382.9</v>
      </c>
      <c r="O761" s="51" t="s">
        <v>552</v>
      </c>
      <c r="P761" s="50">
        <v>178</v>
      </c>
      <c r="Q761" s="49" t="s">
        <v>552</v>
      </c>
      <c r="R761" s="26">
        <v>4.7100000000000003E-2</v>
      </c>
      <c r="S761" s="25" t="s">
        <v>552</v>
      </c>
    </row>
    <row r="762" spans="1:19" x14ac:dyDescent="0.25">
      <c r="A762" s="38" t="s">
        <v>562</v>
      </c>
      <c r="B762" s="34" t="s">
        <v>405</v>
      </c>
      <c r="C762" s="37">
        <v>106.17</v>
      </c>
      <c r="D762" s="36" t="s">
        <v>552</v>
      </c>
      <c r="E762" s="48">
        <v>0.2117743</v>
      </c>
      <c r="F762" s="48">
        <v>5.1799999999999997E-3</v>
      </c>
      <c r="G762" s="47" t="s">
        <v>552</v>
      </c>
      <c r="H762" s="117" t="s">
        <v>1856</v>
      </c>
      <c r="I762" s="94" t="s">
        <v>1856</v>
      </c>
      <c r="J762" s="46">
        <v>8.4739499999999995E-2</v>
      </c>
      <c r="K762" s="45" t="s">
        <v>555</v>
      </c>
      <c r="L762" s="44">
        <v>9.9011000000000008E-6</v>
      </c>
      <c r="M762" s="43" t="s">
        <v>555</v>
      </c>
      <c r="N762" s="42">
        <v>382.9</v>
      </c>
      <c r="O762" s="41" t="s">
        <v>552</v>
      </c>
      <c r="P762" s="40">
        <v>106</v>
      </c>
      <c r="Q762" s="39" t="s">
        <v>552</v>
      </c>
      <c r="R762" s="33">
        <v>0.05</v>
      </c>
      <c r="S762" s="32" t="s">
        <v>552</v>
      </c>
    </row>
    <row r="763" spans="1:19" x14ac:dyDescent="0.25">
      <c r="A763" s="38" t="s">
        <v>561</v>
      </c>
      <c r="B763" s="34" t="s">
        <v>560</v>
      </c>
      <c r="C763" s="37">
        <v>258.17500000000001</v>
      </c>
      <c r="D763" s="36" t="s">
        <v>551</v>
      </c>
      <c r="E763" s="119" t="s">
        <v>1856</v>
      </c>
      <c r="F763" s="119" t="s">
        <v>1856</v>
      </c>
      <c r="G763" s="96" t="s">
        <v>1856</v>
      </c>
      <c r="H763" s="33">
        <v>4.55</v>
      </c>
      <c r="I763" s="35" t="s">
        <v>551</v>
      </c>
      <c r="J763" s="120" t="s">
        <v>1856</v>
      </c>
      <c r="K763" s="97" t="s">
        <v>1856</v>
      </c>
      <c r="L763" s="121" t="s">
        <v>1856</v>
      </c>
      <c r="M763" s="98" t="s">
        <v>1856</v>
      </c>
      <c r="N763" s="122" t="s">
        <v>1856</v>
      </c>
      <c r="O763" s="99" t="s">
        <v>1856</v>
      </c>
      <c r="P763" s="123" t="s">
        <v>1856</v>
      </c>
      <c r="Q763" s="100" t="s">
        <v>1856</v>
      </c>
      <c r="R763" s="33">
        <v>5.9999999999999995E-4</v>
      </c>
      <c r="S763" s="32" t="s">
        <v>548</v>
      </c>
    </row>
    <row r="764" spans="1:19" ht="13.8" thickBot="1" x14ac:dyDescent="0.3">
      <c r="A764" s="31" t="s">
        <v>559</v>
      </c>
      <c r="B764" s="27" t="s">
        <v>32</v>
      </c>
      <c r="C764" s="30">
        <v>65.38</v>
      </c>
      <c r="D764" s="29" t="s">
        <v>558</v>
      </c>
      <c r="E764" s="124" t="s">
        <v>1856</v>
      </c>
      <c r="F764" s="124" t="s">
        <v>1856</v>
      </c>
      <c r="G764" s="101" t="s">
        <v>1856</v>
      </c>
      <c r="H764" s="26">
        <v>7.1340000000000003</v>
      </c>
      <c r="I764" s="28" t="s">
        <v>551</v>
      </c>
      <c r="J764" s="125" t="s">
        <v>1856</v>
      </c>
      <c r="K764" s="102" t="s">
        <v>1856</v>
      </c>
      <c r="L764" s="126" t="s">
        <v>1856</v>
      </c>
      <c r="M764" s="103" t="s">
        <v>1856</v>
      </c>
      <c r="N764" s="127" t="s">
        <v>1856</v>
      </c>
      <c r="O764" s="104" t="s">
        <v>1856</v>
      </c>
      <c r="P764" s="128" t="s">
        <v>1856</v>
      </c>
      <c r="Q764" s="105" t="s">
        <v>1856</v>
      </c>
      <c r="R764" s="26">
        <v>5.9999999999999995E-4</v>
      </c>
      <c r="S764" s="25" t="s">
        <v>548</v>
      </c>
    </row>
    <row r="765" spans="1:19" x14ac:dyDescent="0.25">
      <c r="A765" s="24" t="s">
        <v>557</v>
      </c>
      <c r="B765" s="23" t="s">
        <v>556</v>
      </c>
      <c r="C765" s="22">
        <v>275.74</v>
      </c>
      <c r="D765" s="21" t="s">
        <v>552</v>
      </c>
      <c r="E765" s="20">
        <v>6.5003999999999996E-9</v>
      </c>
      <c r="F765" s="20">
        <v>1.5899999999999999E-10</v>
      </c>
      <c r="G765" s="19" t="s">
        <v>552</v>
      </c>
      <c r="H765" s="131" t="s">
        <v>1856</v>
      </c>
      <c r="I765" s="110" t="s">
        <v>1856</v>
      </c>
      <c r="J765" s="18">
        <v>4.4849100000000003E-2</v>
      </c>
      <c r="K765" s="17" t="s">
        <v>555</v>
      </c>
      <c r="L765" s="16">
        <v>5.2402999999999996E-6</v>
      </c>
      <c r="M765" s="15" t="s">
        <v>555</v>
      </c>
      <c r="N765" s="14">
        <v>1345</v>
      </c>
      <c r="O765" s="13" t="s">
        <v>552</v>
      </c>
      <c r="P765" s="12">
        <v>10</v>
      </c>
      <c r="Q765" s="11" t="s">
        <v>552</v>
      </c>
      <c r="R765" s="10">
        <v>3.2499999999999999E-4</v>
      </c>
      <c r="S765" s="9" t="s">
        <v>552</v>
      </c>
    </row>
    <row r="766" spans="1:19" ht="13.8" thickBot="1" x14ac:dyDescent="0.3">
      <c r="A766" s="8" t="s">
        <v>554</v>
      </c>
      <c r="B766" s="4" t="s">
        <v>553</v>
      </c>
      <c r="C766" s="7">
        <v>91.22</v>
      </c>
      <c r="D766" s="6" t="s">
        <v>552</v>
      </c>
      <c r="E766" s="132" t="s">
        <v>1856</v>
      </c>
      <c r="F766" s="132" t="s">
        <v>1856</v>
      </c>
      <c r="G766" s="111" t="s">
        <v>1856</v>
      </c>
      <c r="H766" s="3">
        <v>6.52</v>
      </c>
      <c r="I766" s="5" t="s">
        <v>551</v>
      </c>
      <c r="J766" s="133" t="s">
        <v>1856</v>
      </c>
      <c r="K766" s="112" t="s">
        <v>1856</v>
      </c>
      <c r="L766" s="134" t="s">
        <v>1856</v>
      </c>
      <c r="M766" s="113" t="s">
        <v>1856</v>
      </c>
      <c r="N766" s="135" t="s">
        <v>1856</v>
      </c>
      <c r="O766" s="114" t="s">
        <v>1856</v>
      </c>
      <c r="P766" s="136" t="s">
        <v>1856</v>
      </c>
      <c r="Q766" s="115" t="s">
        <v>1856</v>
      </c>
      <c r="R766" s="3">
        <v>1E-3</v>
      </c>
      <c r="S766" s="2" t="s">
        <v>548</v>
      </c>
    </row>
  </sheetData>
  <mergeCells count="9">
    <mergeCell ref="N1:O1"/>
    <mergeCell ref="P1:Q1"/>
    <mergeCell ref="R1:S1"/>
    <mergeCell ref="A1:B1"/>
    <mergeCell ref="C1:D1"/>
    <mergeCell ref="E1:G1"/>
    <mergeCell ref="H1:I1"/>
    <mergeCell ref="J1:K1"/>
    <mergeCell ref="L1:M1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85"/>
  <sheetViews>
    <sheetView view="pageBreakPreview" zoomScale="60" zoomScaleNormal="80" workbookViewId="0">
      <pane xSplit="4" ySplit="3" topLeftCell="E4" activePane="bottomRight" state="frozen"/>
      <selection activeCell="AL62" sqref="AL62"/>
      <selection pane="topRight" activeCell="AL62" sqref="AL62"/>
      <selection pane="bottomLeft" activeCell="AL62" sqref="AL62"/>
      <selection pane="bottomRight" activeCell="AL62" sqref="AL62"/>
    </sheetView>
  </sheetViews>
  <sheetFormatPr defaultColWidth="9.109375" defaultRowHeight="13.2" x14ac:dyDescent="0.25"/>
  <cols>
    <col min="1" max="1" width="6.33203125" style="310" bestFit="1" customWidth="1"/>
    <col min="2" max="2" width="50.88671875" style="310" bestFit="1" customWidth="1"/>
    <col min="3" max="3" width="11.109375" style="279" bestFit="1" customWidth="1"/>
    <col min="4" max="4" width="11.109375" style="279" hidden="1" customWidth="1"/>
    <col min="5" max="5" width="4.33203125" style="279" customWidth="1"/>
    <col min="6" max="7" width="11.109375" style="279" customWidth="1"/>
    <col min="8" max="11" width="11.109375" style="279" hidden="1" customWidth="1"/>
    <col min="12" max="12" width="11.109375" style="279" customWidth="1"/>
    <col min="13" max="13" width="11.109375" style="279" hidden="1" customWidth="1"/>
    <col min="14" max="14" width="12.5546875" style="279" hidden="1" customWidth="1"/>
    <col min="15" max="15" width="11.6640625" style="324" customWidth="1"/>
    <col min="16" max="16" width="14.6640625" style="472" customWidth="1"/>
    <col min="17" max="16384" width="9.109375" style="310"/>
  </cols>
  <sheetData>
    <row r="1" spans="1:16" s="329" customFormat="1" ht="28.5" customHeight="1" thickBot="1" x14ac:dyDescent="0.3">
      <c r="A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 t="s">
        <v>2496</v>
      </c>
      <c r="P1" s="469"/>
    </row>
    <row r="2" spans="1:16" ht="31.5" customHeight="1" x14ac:dyDescent="0.35">
      <c r="A2" s="312"/>
      <c r="B2" s="313"/>
      <c r="C2" s="282"/>
      <c r="D2" s="282"/>
      <c r="E2" s="282"/>
      <c r="F2" s="282"/>
      <c r="G2" s="282" t="s">
        <v>2510</v>
      </c>
      <c r="H2" s="282"/>
      <c r="I2" s="282" t="s">
        <v>2536</v>
      </c>
      <c r="J2" s="282"/>
      <c r="K2" s="282"/>
      <c r="L2" s="282" t="s">
        <v>2516</v>
      </c>
      <c r="M2" s="511"/>
      <c r="N2" s="512"/>
      <c r="O2" s="511" t="s">
        <v>2499</v>
      </c>
      <c r="P2" s="501" t="s">
        <v>1838</v>
      </c>
    </row>
    <row r="3" spans="1:16" ht="29.25" customHeight="1" x14ac:dyDescent="0.25">
      <c r="A3" s="316" t="s">
        <v>1841</v>
      </c>
      <c r="B3" s="317" t="s">
        <v>1781</v>
      </c>
      <c r="C3" s="240" t="s">
        <v>1842</v>
      </c>
      <c r="D3" s="240" t="s">
        <v>1842</v>
      </c>
      <c r="E3" s="240" t="s">
        <v>2491</v>
      </c>
      <c r="F3" s="519"/>
      <c r="G3" s="519" t="s">
        <v>2495</v>
      </c>
      <c r="H3" s="519"/>
      <c r="I3" s="519" t="s">
        <v>2537</v>
      </c>
      <c r="J3" s="519"/>
      <c r="K3" s="519"/>
      <c r="L3" s="519" t="s">
        <v>1804</v>
      </c>
      <c r="M3" s="519"/>
      <c r="N3" s="521"/>
      <c r="O3" s="325" t="s">
        <v>2485</v>
      </c>
      <c r="P3" s="524" t="s">
        <v>1864</v>
      </c>
    </row>
    <row r="4" spans="1:16" ht="29.25" hidden="1" customHeight="1" x14ac:dyDescent="0.25">
      <c r="A4" s="318"/>
      <c r="B4" s="319"/>
      <c r="C4" s="208"/>
      <c r="D4" s="208"/>
      <c r="E4" s="208"/>
      <c r="F4" s="503"/>
      <c r="G4" s="503"/>
      <c r="H4" s="503"/>
      <c r="I4" s="503"/>
      <c r="J4" s="503"/>
      <c r="K4" s="503"/>
      <c r="L4" s="503"/>
      <c r="M4" s="503"/>
      <c r="N4" s="504"/>
      <c r="O4" s="490"/>
      <c r="P4" s="497"/>
    </row>
    <row r="5" spans="1:16" ht="29.25" hidden="1" customHeight="1" x14ac:dyDescent="0.25">
      <c r="A5" s="318"/>
      <c r="B5" s="319"/>
      <c r="C5" s="208"/>
      <c r="D5" s="208"/>
      <c r="E5" s="208"/>
      <c r="F5" s="503"/>
      <c r="G5" s="503"/>
      <c r="H5" s="503"/>
      <c r="I5" s="503"/>
      <c r="J5" s="503"/>
      <c r="K5" s="503"/>
      <c r="L5" s="503"/>
      <c r="M5" s="503"/>
      <c r="N5" s="504"/>
      <c r="O5" s="490"/>
      <c r="P5" s="497"/>
    </row>
    <row r="6" spans="1:16" x14ac:dyDescent="0.25">
      <c r="A6" s="318" t="s">
        <v>407</v>
      </c>
      <c r="B6" s="319" t="s">
        <v>547</v>
      </c>
      <c r="C6" s="208" t="s">
        <v>546</v>
      </c>
      <c r="D6" s="208">
        <v>630206</v>
      </c>
      <c r="E6" s="208" t="str">
        <f>IFERROR(VLOOKUP(C6,RSL_Composite!$A$4:$K$767,11,FALSE),"--")</f>
        <v>--</v>
      </c>
      <c r="F6" s="208" t="s">
        <v>2474</v>
      </c>
      <c r="G6" s="490">
        <f>IF(MIN(I6,L6)&gt;0,MIN(H6:L6),"--")</f>
        <v>306.60000000000002</v>
      </c>
      <c r="H6" s="490"/>
      <c r="I6" s="490" t="str">
        <f>IFERROR(((1/((1/#REF!)+(1/$O6)))),"--")</f>
        <v>--</v>
      </c>
      <c r="J6" s="490"/>
      <c r="K6" s="490"/>
      <c r="L6" s="490">
        <f t="shared" ref="L6:L70" si="0">IFERROR(($O6),"")</f>
        <v>306.60000000000002</v>
      </c>
      <c r="M6" s="490"/>
      <c r="N6" s="490"/>
      <c r="O6" s="490">
        <f t="shared" ref="O6:O69" si="1">IFERROR(((HQ*BW_adult*ATnc_comm*P6*365*1000)/(IRw_comm*ED_comm*EF_comm)),"--")</f>
        <v>306.60000000000002</v>
      </c>
      <c r="P6" s="497">
        <f>VLOOKUP($C6,ToxValues!$C$4:$J$284,3,FALSE)</f>
        <v>0.03</v>
      </c>
    </row>
    <row r="7" spans="1:16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>
        <f>IF(MIN(I7,L7)&gt;0,MIN(H7:L7),"--")</f>
        <v>20440</v>
      </c>
      <c r="H7" s="490"/>
      <c r="I7" s="490" t="str">
        <f>IFERROR(((1/((1/#REF!)+(1/$O7)))),"--")</f>
        <v>--</v>
      </c>
      <c r="J7" s="490"/>
      <c r="K7" s="490"/>
      <c r="L7" s="490">
        <f t="shared" si="0"/>
        <v>20440</v>
      </c>
      <c r="M7" s="490"/>
      <c r="N7" s="490"/>
      <c r="O7" s="490">
        <f t="shared" si="1"/>
        <v>20440</v>
      </c>
      <c r="P7" s="497">
        <f>VLOOKUP($C7,ToxValues!$C$4:$J$284,3,FALSE)</f>
        <v>2</v>
      </c>
    </row>
    <row r="8" spans="1:16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ref="G8:G71" si="2">IF(MIN(H8:L8)&gt;0,MIN(H8:L8),"--")</f>
        <v>204.4</v>
      </c>
      <c r="H8" s="490"/>
      <c r="I8" s="490" t="str">
        <f>IFERROR(((1/((1/#REF!)+(1/$O8)))),"--")</f>
        <v>--</v>
      </c>
      <c r="J8" s="490"/>
      <c r="K8" s="490"/>
      <c r="L8" s="490">
        <f t="shared" si="0"/>
        <v>204.4</v>
      </c>
      <c r="M8" s="490"/>
      <c r="N8" s="490"/>
      <c r="O8" s="490">
        <f t="shared" si="1"/>
        <v>204.4</v>
      </c>
      <c r="P8" s="497">
        <f>VLOOKUP($C8,ToxValues!$C$4:$J$284,3,FALSE)</f>
        <v>0.02</v>
      </c>
    </row>
    <row r="9" spans="1:16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>
        <f t="shared" si="2"/>
        <v>306600</v>
      </c>
      <c r="H9" s="490"/>
      <c r="I9" s="490" t="str">
        <f>IFERROR(((1/((1/#REF!)+(1/$O9)))),"--")</f>
        <v>--</v>
      </c>
      <c r="J9" s="490"/>
      <c r="K9" s="490"/>
      <c r="L9" s="490">
        <f t="shared" si="0"/>
        <v>306600</v>
      </c>
      <c r="M9" s="490"/>
      <c r="N9" s="490"/>
      <c r="O9" s="490">
        <f t="shared" si="1"/>
        <v>306600</v>
      </c>
      <c r="P9" s="497">
        <f>VLOOKUP($C9,ToxValues!$C$4:$J$284,3,FALSE)</f>
        <v>30</v>
      </c>
    </row>
    <row r="10" spans="1:16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2"/>
        <v>40.880000000000003</v>
      </c>
      <c r="H10" s="490"/>
      <c r="I10" s="490" t="str">
        <f>IFERROR(((1/((1/#REF!)+(1/$O10)))),"--")</f>
        <v>--</v>
      </c>
      <c r="J10" s="490"/>
      <c r="K10" s="490"/>
      <c r="L10" s="490">
        <f t="shared" si="0"/>
        <v>40.880000000000003</v>
      </c>
      <c r="M10" s="490"/>
      <c r="N10" s="490"/>
      <c r="O10" s="490">
        <f t="shared" si="1"/>
        <v>40.880000000000003</v>
      </c>
      <c r="P10" s="497">
        <f>VLOOKUP($C10,ToxValues!$C$4:$J$284,3,FALSE)</f>
        <v>4.0000000000000001E-3</v>
      </c>
    </row>
    <row r="11" spans="1:16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2"/>
        <v>2044</v>
      </c>
      <c r="H11" s="490"/>
      <c r="I11" s="490" t="str">
        <f>IFERROR(((1/((1/#REF!)+(1/$O11)))),"--")</f>
        <v>--</v>
      </c>
      <c r="J11" s="490"/>
      <c r="K11" s="490"/>
      <c r="L11" s="490">
        <f t="shared" si="0"/>
        <v>2044</v>
      </c>
      <c r="M11" s="490"/>
      <c r="N11" s="490"/>
      <c r="O11" s="490">
        <f t="shared" si="1"/>
        <v>2044</v>
      </c>
      <c r="P11" s="497">
        <f>VLOOKUP($C11,ToxValues!$C$4:$J$284,3,FALSE)</f>
        <v>0.2</v>
      </c>
    </row>
    <row r="12" spans="1:16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>
        <f t="shared" si="2"/>
        <v>511</v>
      </c>
      <c r="H12" s="490"/>
      <c r="I12" s="490" t="str">
        <f>IFERROR(((1/((1/#REF!)+(1/$O12)))),"--")</f>
        <v>--</v>
      </c>
      <c r="J12" s="490"/>
      <c r="K12" s="490"/>
      <c r="L12" s="490">
        <f t="shared" si="0"/>
        <v>511</v>
      </c>
      <c r="M12" s="490"/>
      <c r="N12" s="490"/>
      <c r="O12" s="490">
        <f t="shared" si="1"/>
        <v>511</v>
      </c>
      <c r="P12" s="497">
        <f>VLOOKUP($C12,ToxValues!$C$4:$J$284,3,FALSE)</f>
        <v>0.05</v>
      </c>
    </row>
    <row r="13" spans="1:16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2"/>
        <v>--</v>
      </c>
      <c r="H13" s="490"/>
      <c r="I13" s="490" t="str">
        <f>IFERROR(((1/((1/#REF!)+(1/$O13)))),"--")</f>
        <v>--</v>
      </c>
      <c r="J13" s="490"/>
      <c r="K13" s="490"/>
      <c r="L13" s="490" t="str">
        <f t="shared" si="0"/>
        <v>--</v>
      </c>
      <c r="M13" s="490"/>
      <c r="N13" s="490"/>
      <c r="O13" s="490" t="str">
        <f t="shared" si="1"/>
        <v>--</v>
      </c>
      <c r="P13" s="497" t="str">
        <f>VLOOKUP($C13,ToxValues!$C$4:$J$284,3,FALSE)</f>
        <v>--</v>
      </c>
    </row>
    <row r="14" spans="1:16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>
        <f t="shared" si="2"/>
        <v>8.1760000000000002</v>
      </c>
      <c r="H14" s="490"/>
      <c r="I14" s="490" t="str">
        <f>IFERROR(((1/((1/#REF!)+(1/$O14)))),"--")</f>
        <v>--</v>
      </c>
      <c r="J14" s="490"/>
      <c r="K14" s="490"/>
      <c r="L14" s="490">
        <f t="shared" si="0"/>
        <v>8.1760000000000002</v>
      </c>
      <c r="M14" s="490"/>
      <c r="N14" s="490"/>
      <c r="O14" s="490">
        <f t="shared" si="1"/>
        <v>8.1760000000000002</v>
      </c>
      <c r="P14" s="497">
        <f>VLOOKUP($C14,ToxValues!$C$4:$J$284,3,FALSE)</f>
        <v>8.0000000000000004E-4</v>
      </c>
    </row>
    <row r="15" spans="1:16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2"/>
        <v>40.880000000000003</v>
      </c>
      <c r="H15" s="490"/>
      <c r="I15" s="490" t="str">
        <f>IFERROR(((1/((1/#REF!)+(1/$O15)))),"--")</f>
        <v>--</v>
      </c>
      <c r="J15" s="490"/>
      <c r="K15" s="490"/>
      <c r="L15" s="490">
        <f t="shared" si="0"/>
        <v>40.880000000000003</v>
      </c>
      <c r="M15" s="490"/>
      <c r="N15" s="490"/>
      <c r="O15" s="490">
        <f t="shared" si="1"/>
        <v>40.880000000000003</v>
      </c>
      <c r="P15" s="497">
        <f>VLOOKUP($C15,ToxValues!$C$4:$J$284,3,FALSE)</f>
        <v>4.0000000000000001E-3</v>
      </c>
    </row>
    <row r="16" spans="1:16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2"/>
        <v>102.2</v>
      </c>
      <c r="H16" s="490"/>
      <c r="I16" s="490" t="str">
        <f>IFERROR(((1/((1/#REF!)+(1/$O16)))),"--")</f>
        <v>--</v>
      </c>
      <c r="J16" s="490"/>
      <c r="K16" s="490"/>
      <c r="L16" s="490">
        <f t="shared" si="0"/>
        <v>102.2</v>
      </c>
      <c r="M16" s="490"/>
      <c r="N16" s="490"/>
      <c r="O16" s="490">
        <f t="shared" si="1"/>
        <v>102.2</v>
      </c>
      <c r="P16" s="497">
        <f>VLOOKUP($C16,ToxValues!$C$4:$J$284,3,FALSE)</f>
        <v>0.01</v>
      </c>
    </row>
    <row r="17" spans="1:16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 t="str">
        <f t="shared" si="2"/>
        <v>--</v>
      </c>
      <c r="H17" s="490"/>
      <c r="I17" s="490" t="str">
        <f>IFERROR(((1/((1/#REF!)+(1/$O17)))),"--")</f>
        <v>--</v>
      </c>
      <c r="J17" s="490"/>
      <c r="K17" s="490"/>
      <c r="L17" s="490" t="str">
        <f t="shared" si="0"/>
        <v>--</v>
      </c>
      <c r="M17" s="490"/>
      <c r="N17" s="490"/>
      <c r="O17" s="490" t="str">
        <f t="shared" si="1"/>
        <v>--</v>
      </c>
      <c r="P17" s="497" t="str">
        <f>VLOOKUP($C17,ToxValues!$C$4:$J$284,3,FALSE)</f>
        <v>--</v>
      </c>
    </row>
    <row r="18" spans="1:16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2"/>
        <v>2.044</v>
      </c>
      <c r="H18" s="490"/>
      <c r="I18" s="490" t="str">
        <f>IFERROR(((1/((1/#REF!)+(1/$O18)))),"--")</f>
        <v>--</v>
      </c>
      <c r="J18" s="490"/>
      <c r="K18" s="490"/>
      <c r="L18" s="490">
        <f t="shared" si="0"/>
        <v>2.044</v>
      </c>
      <c r="M18" s="490"/>
      <c r="N18" s="490"/>
      <c r="O18" s="490">
        <f t="shared" si="1"/>
        <v>2.044</v>
      </c>
      <c r="P18" s="497">
        <f>VLOOKUP($C18,ToxValues!$C$4:$J$284,3,FALSE)</f>
        <v>2.0000000000000001E-4</v>
      </c>
    </row>
    <row r="19" spans="1:16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2"/>
        <v>91.98</v>
      </c>
      <c r="H19" s="490"/>
      <c r="I19" s="490" t="str">
        <f>IFERROR(((1/((1/#REF!)+(1/$O19)))),"--")</f>
        <v>--</v>
      </c>
      <c r="J19" s="490"/>
      <c r="K19" s="490"/>
      <c r="L19" s="490">
        <f t="shared" si="0"/>
        <v>91.98</v>
      </c>
      <c r="M19" s="490"/>
      <c r="N19" s="490"/>
      <c r="O19" s="490">
        <f t="shared" si="1"/>
        <v>91.98</v>
      </c>
      <c r="P19" s="497">
        <f>VLOOKUP($C19,ToxValues!$C$4:$J$284,3,FALSE)</f>
        <v>8.9999999999999993E-3</v>
      </c>
    </row>
    <row r="20" spans="1:16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>
        <f t="shared" si="2"/>
        <v>919.8</v>
      </c>
      <c r="H20" s="490"/>
      <c r="I20" s="490" t="str">
        <f>IFERROR(((1/((1/#REF!)+(1/$O20)))),"--")</f>
        <v>--</v>
      </c>
      <c r="J20" s="490"/>
      <c r="K20" s="490"/>
      <c r="L20" s="490">
        <f t="shared" si="0"/>
        <v>919.8</v>
      </c>
      <c r="M20" s="490"/>
      <c r="N20" s="490"/>
      <c r="O20" s="490">
        <f t="shared" si="1"/>
        <v>919.8</v>
      </c>
      <c r="P20" s="497">
        <f>VLOOKUP($C20,ToxValues!$C$4:$J$284,3,FALSE)</f>
        <v>0.09</v>
      </c>
    </row>
    <row r="21" spans="1:16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2"/>
        <v>61.32</v>
      </c>
      <c r="H21" s="490"/>
      <c r="I21" s="490" t="str">
        <f>IFERROR(((1/((1/#REF!)+(1/$O21)))),"--")</f>
        <v>--</v>
      </c>
      <c r="J21" s="490"/>
      <c r="K21" s="490"/>
      <c r="L21" s="490">
        <f t="shared" si="0"/>
        <v>61.32</v>
      </c>
      <c r="M21" s="490"/>
      <c r="N21" s="490"/>
      <c r="O21" s="490">
        <f t="shared" si="1"/>
        <v>61.32</v>
      </c>
      <c r="P21" s="497">
        <f>VLOOKUP($C21,ToxValues!$C$4:$J$284,3,FALSE)</f>
        <v>6.0000000000000001E-3</v>
      </c>
    </row>
    <row r="22" spans="1:16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2"/>
        <v>919.8</v>
      </c>
      <c r="H22" s="490"/>
      <c r="I22" s="490" t="str">
        <f>IFERROR(((1/((1/#REF!)+(1/$O22)))),"--")</f>
        <v>--</v>
      </c>
      <c r="J22" s="490"/>
      <c r="K22" s="490"/>
      <c r="L22" s="490">
        <f t="shared" si="0"/>
        <v>919.8</v>
      </c>
      <c r="M22" s="490"/>
      <c r="N22" s="490"/>
      <c r="O22" s="490">
        <f t="shared" si="1"/>
        <v>919.8</v>
      </c>
      <c r="P22" s="497">
        <f>VLOOKUP($C22,ToxValues!$C$4:$J$284,3,FALSE)</f>
        <v>0.09</v>
      </c>
    </row>
    <row r="23" spans="1:16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>
        <f t="shared" si="2"/>
        <v>102.2</v>
      </c>
      <c r="H23" s="490"/>
      <c r="I23" s="490" t="str">
        <f>IFERROR(((1/((1/#REF!)+(1/$O23)))),"--")</f>
        <v>--</v>
      </c>
      <c r="J23" s="490"/>
      <c r="K23" s="490"/>
      <c r="L23" s="490">
        <f t="shared" si="0"/>
        <v>102.2</v>
      </c>
      <c r="M23" s="490"/>
      <c r="N23" s="490"/>
      <c r="O23" s="490">
        <f t="shared" si="1"/>
        <v>102.2</v>
      </c>
      <c r="P23" s="497">
        <f>VLOOKUP($C23,ToxValues!$C$4:$J$284,3,FALSE)</f>
        <v>0.01</v>
      </c>
    </row>
    <row r="24" spans="1:16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2"/>
        <v>--</v>
      </c>
      <c r="H24" s="490"/>
      <c r="I24" s="490" t="str">
        <f>IFERROR(((1/((1/#REF!)+(1/$O24)))),"--")</f>
        <v>--</v>
      </c>
      <c r="J24" s="490"/>
      <c r="K24" s="490"/>
      <c r="L24" s="490" t="str">
        <f t="shared" si="0"/>
        <v>--</v>
      </c>
      <c r="M24" s="490"/>
      <c r="N24" s="490"/>
      <c r="O24" s="490" t="str">
        <f t="shared" si="1"/>
        <v>--</v>
      </c>
      <c r="P24" s="497" t="str">
        <f>VLOOKUP($C24,ToxValues!$C$4:$J$284,3,FALSE)</f>
        <v>--</v>
      </c>
    </row>
    <row r="25" spans="1:16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>
        <f t="shared" si="2"/>
        <v>204.4</v>
      </c>
      <c r="H25" s="490"/>
      <c r="I25" s="490" t="str">
        <f>IFERROR(((1/((1/#REF!)+(1/$O25)))),"--")</f>
        <v>--</v>
      </c>
      <c r="J25" s="490"/>
      <c r="K25" s="490"/>
      <c r="L25" s="490">
        <f t="shared" si="0"/>
        <v>204.4</v>
      </c>
      <c r="M25" s="490"/>
      <c r="N25" s="490"/>
      <c r="O25" s="490">
        <f t="shared" si="1"/>
        <v>204.4</v>
      </c>
      <c r="P25" s="497">
        <f>VLOOKUP($C25,ToxValues!$C$4:$J$284,3,FALSE)</f>
        <v>0.02</v>
      </c>
    </row>
    <row r="26" spans="1:16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2"/>
        <v>715.4000000000002</v>
      </c>
      <c r="H26" s="490"/>
      <c r="I26" s="490" t="str">
        <f>IFERROR(((1/((1/#REF!)+(1/$O26)))),"--")</f>
        <v>--</v>
      </c>
      <c r="J26" s="490"/>
      <c r="K26" s="490"/>
      <c r="L26" s="490">
        <f t="shared" si="0"/>
        <v>715.4000000000002</v>
      </c>
      <c r="M26" s="490"/>
      <c r="N26" s="490"/>
      <c r="O26" s="490">
        <f t="shared" si="1"/>
        <v>715.4000000000002</v>
      </c>
      <c r="P26" s="497">
        <f>VLOOKUP($C26,ToxValues!$C$4:$J$284,3,FALSE)</f>
        <v>7.0000000000000007E-2</v>
      </c>
    </row>
    <row r="27" spans="1:16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2"/>
        <v>--</v>
      </c>
      <c r="H27" s="490"/>
      <c r="I27" s="490" t="str">
        <f>IFERROR(((1/((1/#REF!)+(1/$O27)))),"--")</f>
        <v>--</v>
      </c>
      <c r="J27" s="490"/>
      <c r="K27" s="490"/>
      <c r="L27" s="490" t="str">
        <f t="shared" si="0"/>
        <v>--</v>
      </c>
      <c r="M27" s="490"/>
      <c r="N27" s="490"/>
      <c r="O27" s="490" t="str">
        <f t="shared" si="1"/>
        <v>--</v>
      </c>
      <c r="P27" s="497" t="str">
        <f>VLOOKUP($C27,ToxValues!$C$4:$J$284,3,FALSE)</f>
        <v>--</v>
      </c>
    </row>
    <row r="28" spans="1:16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>
        <f t="shared" si="2"/>
        <v>6132</v>
      </c>
      <c r="H28" s="490"/>
      <c r="I28" s="490" t="str">
        <f>IFERROR(((1/((1/#REF!)+(1/$O28)))),"--")</f>
        <v>--</v>
      </c>
      <c r="J28" s="490"/>
      <c r="K28" s="490"/>
      <c r="L28" s="490">
        <f t="shared" si="0"/>
        <v>6132</v>
      </c>
      <c r="M28" s="490"/>
      <c r="N28" s="490"/>
      <c r="O28" s="490">
        <f t="shared" si="1"/>
        <v>6132</v>
      </c>
      <c r="P28" s="497">
        <f>VLOOKUP($C28,ToxValues!$C$4:$J$284,3,FALSE)</f>
        <v>0.6</v>
      </c>
    </row>
    <row r="29" spans="1:16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>
        <f t="shared" si="2"/>
        <v>204.4</v>
      </c>
      <c r="H29" s="490"/>
      <c r="I29" s="490" t="str">
        <f>IFERROR(((1/((1/#REF!)+(1/$O29)))),"--")</f>
        <v>--</v>
      </c>
      <c r="J29" s="490"/>
      <c r="K29" s="490"/>
      <c r="L29" s="490">
        <f t="shared" si="0"/>
        <v>204.4</v>
      </c>
      <c r="M29" s="490"/>
      <c r="N29" s="490"/>
      <c r="O29" s="490">
        <f t="shared" si="1"/>
        <v>204.4</v>
      </c>
      <c r="P29" s="497">
        <f>VLOOKUP($C29,ToxValues!$C$4:$J$284,3,FALSE)</f>
        <v>0.02</v>
      </c>
    </row>
    <row r="30" spans="1:16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>
        <f t="shared" si="2"/>
        <v>51.1</v>
      </c>
      <c r="H30" s="490"/>
      <c r="I30" s="490" t="str">
        <f>IFERROR(((1/((1/#REF!)+(1/$O30)))),"--")</f>
        <v>--</v>
      </c>
      <c r="J30" s="490"/>
      <c r="K30" s="490"/>
      <c r="L30" s="490">
        <f t="shared" si="0"/>
        <v>51.1</v>
      </c>
      <c r="M30" s="490"/>
      <c r="N30" s="490"/>
      <c r="O30" s="490">
        <f t="shared" si="1"/>
        <v>51.1</v>
      </c>
      <c r="P30" s="497">
        <f>VLOOKUP($C30,ToxValues!$C$4:$J$284,3,FALSE)</f>
        <v>5.0000000000000001E-3</v>
      </c>
    </row>
    <row r="31" spans="1:16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>
        <f t="shared" si="2"/>
        <v>204.4</v>
      </c>
      <c r="H31" s="490"/>
      <c r="I31" s="490" t="str">
        <f>IFERROR(((1/((1/#REF!)+(1/$O31)))),"--")</f>
        <v>--</v>
      </c>
      <c r="J31" s="490"/>
      <c r="K31" s="490"/>
      <c r="L31" s="490">
        <f t="shared" si="0"/>
        <v>204.4</v>
      </c>
      <c r="M31" s="490"/>
      <c r="N31" s="490"/>
      <c r="O31" s="490">
        <f t="shared" si="1"/>
        <v>204.4</v>
      </c>
      <c r="P31" s="497">
        <f>VLOOKUP($C31,ToxValues!$C$4:$J$284,3,FALSE)</f>
        <v>0.02</v>
      </c>
    </row>
    <row r="32" spans="1:16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>
        <f t="shared" si="2"/>
        <v>817.6</v>
      </c>
      <c r="H32" s="490"/>
      <c r="I32" s="490" t="str">
        <f>IFERROR(((1/((1/#REF!)+(1/$O32)))),"--")</f>
        <v>--</v>
      </c>
      <c r="J32" s="490"/>
      <c r="K32" s="490"/>
      <c r="L32" s="490">
        <f t="shared" si="0"/>
        <v>817.6</v>
      </c>
      <c r="M32" s="490"/>
      <c r="N32" s="490"/>
      <c r="O32" s="490">
        <f t="shared" si="1"/>
        <v>817.6</v>
      </c>
      <c r="P32" s="497">
        <f>VLOOKUP($C32,ToxValues!$C$4:$J$284,3,FALSE)</f>
        <v>0.08</v>
      </c>
    </row>
    <row r="33" spans="1:16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>
        <f t="shared" si="2"/>
        <v>9198</v>
      </c>
      <c r="H33" s="490"/>
      <c r="I33" s="490" t="str">
        <f>IFERROR(((1/((1/#REF!)+(1/$O33)))),"--")</f>
        <v>--</v>
      </c>
      <c r="J33" s="490"/>
      <c r="K33" s="490"/>
      <c r="L33" s="490">
        <f t="shared" si="0"/>
        <v>9198</v>
      </c>
      <c r="M33" s="490"/>
      <c r="N33" s="490"/>
      <c r="O33" s="490">
        <f t="shared" si="1"/>
        <v>9198</v>
      </c>
      <c r="P33" s="497">
        <f>VLOOKUP($C33,ToxValues!$C$4:$J$284,3,FALSE)</f>
        <v>0.9</v>
      </c>
    </row>
    <row r="34" spans="1:16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 t="str">
        <f t="shared" si="2"/>
        <v>--</v>
      </c>
      <c r="H34" s="490"/>
      <c r="I34" s="490" t="str">
        <f>IFERROR(((1/((1/#REF!)+(1/$O34)))),"--")</f>
        <v>--</v>
      </c>
      <c r="J34" s="490"/>
      <c r="K34" s="490"/>
      <c r="L34" s="490" t="str">
        <f t="shared" si="0"/>
        <v>--</v>
      </c>
      <c r="M34" s="490"/>
      <c r="N34" s="490"/>
      <c r="O34" s="490" t="str">
        <f t="shared" si="1"/>
        <v>--</v>
      </c>
      <c r="P34" s="497" t="str">
        <f>VLOOKUP($C34,ToxValues!$C$4:$J$284,3,FALSE)</f>
        <v>--</v>
      </c>
    </row>
    <row r="35" spans="1:16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>
        <f t="shared" si="2"/>
        <v>5.1100000000000003</v>
      </c>
      <c r="H35" s="490"/>
      <c r="I35" s="490" t="str">
        <f>IFERROR(((1/((1/#REF!)+(1/$O35)))),"--")</f>
        <v>--</v>
      </c>
      <c r="J35" s="490"/>
      <c r="K35" s="490"/>
      <c r="L35" s="490">
        <f t="shared" si="0"/>
        <v>5.1100000000000003</v>
      </c>
      <c r="M35" s="490"/>
      <c r="N35" s="490"/>
      <c r="O35" s="490">
        <f t="shared" si="1"/>
        <v>5.1100000000000003</v>
      </c>
      <c r="P35" s="497">
        <f>VLOOKUP($C35,ToxValues!$C$4:$J$284,3,FALSE)</f>
        <v>5.0000000000000001E-4</v>
      </c>
    </row>
    <row r="36" spans="1:16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2"/>
        <v>408.8</v>
      </c>
      <c r="H36" s="490"/>
      <c r="I36" s="490" t="str">
        <f>IFERROR(((1/((1/#REF!)+(1/$O36)))),"--")</f>
        <v>--</v>
      </c>
      <c r="J36" s="490"/>
      <c r="K36" s="490"/>
      <c r="L36" s="490">
        <f t="shared" si="0"/>
        <v>408.8</v>
      </c>
      <c r="M36" s="490"/>
      <c r="N36" s="490"/>
      <c r="O36" s="490">
        <f t="shared" si="1"/>
        <v>408.8</v>
      </c>
      <c r="P36" s="497">
        <f>VLOOKUP($C36,ToxValues!$C$4:$J$284,3,FALSE)</f>
        <v>0.04</v>
      </c>
    </row>
    <row r="37" spans="1:16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 t="str">
        <f t="shared" si="2"/>
        <v>--</v>
      </c>
      <c r="H37" s="490"/>
      <c r="I37" s="490" t="str">
        <f>IFERROR(((1/((1/#REF!)+(1/$O37)))),"--")</f>
        <v>--</v>
      </c>
      <c r="J37" s="490"/>
      <c r="K37" s="490"/>
      <c r="L37" s="490" t="str">
        <f t="shared" si="0"/>
        <v>--</v>
      </c>
      <c r="M37" s="490"/>
      <c r="N37" s="490"/>
      <c r="O37" s="490" t="str">
        <f t="shared" si="1"/>
        <v>--</v>
      </c>
      <c r="P37" s="497" t="str">
        <f>VLOOKUP($C37,ToxValues!$C$4:$J$284,3,FALSE)</f>
        <v>--</v>
      </c>
    </row>
    <row r="38" spans="1:16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2"/>
        <v>40.880000000000003</v>
      </c>
      <c r="H38" s="490"/>
      <c r="I38" s="490" t="str">
        <f>IFERROR(((1/((1/#REF!)+(1/$O38)))),"--")</f>
        <v>--</v>
      </c>
      <c r="J38" s="490"/>
      <c r="K38" s="490"/>
      <c r="L38" s="490">
        <f t="shared" si="0"/>
        <v>40.880000000000003</v>
      </c>
      <c r="M38" s="490"/>
      <c r="N38" s="490"/>
      <c r="O38" s="490">
        <f t="shared" si="1"/>
        <v>40.880000000000003</v>
      </c>
      <c r="P38" s="497">
        <f>VLOOKUP($C38,ToxValues!$C$4:$J$284,3,FALSE)</f>
        <v>4.0000000000000001E-3</v>
      </c>
    </row>
    <row r="39" spans="1:16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>
        <f t="shared" si="2"/>
        <v>81.760000000000005</v>
      </c>
      <c r="H39" s="490"/>
      <c r="I39" s="490" t="str">
        <f>IFERROR(((1/((1/#REF!)+(1/$O39)))),"--")</f>
        <v>--</v>
      </c>
      <c r="J39" s="490"/>
      <c r="K39" s="490"/>
      <c r="L39" s="490">
        <f t="shared" si="0"/>
        <v>81.760000000000005</v>
      </c>
      <c r="M39" s="490"/>
      <c r="N39" s="490"/>
      <c r="O39" s="490">
        <f t="shared" si="1"/>
        <v>81.760000000000005</v>
      </c>
      <c r="P39" s="497">
        <f>VLOOKUP($C39,ToxValues!$C$4:$J$284,3,FALSE)</f>
        <v>8.0000000000000002E-3</v>
      </c>
    </row>
    <row r="40" spans="1:16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 t="str">
        <f t="shared" si="2"/>
        <v>--</v>
      </c>
      <c r="H40" s="490"/>
      <c r="I40" s="490" t="str">
        <f>IFERROR(((1/((1/#REF!)+(1/$O40)))),"--")</f>
        <v>--</v>
      </c>
      <c r="J40" s="490"/>
      <c r="K40" s="490"/>
      <c r="L40" s="490" t="str">
        <f t="shared" si="0"/>
        <v>--</v>
      </c>
      <c r="M40" s="490"/>
      <c r="N40" s="490"/>
      <c r="O40" s="490" t="str">
        <f t="shared" si="1"/>
        <v>--</v>
      </c>
      <c r="P40" s="497" t="str">
        <f>VLOOKUP($C40,ToxValues!$C$4:$J$284,3,FALSE)</f>
        <v>--</v>
      </c>
    </row>
    <row r="41" spans="1:16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2"/>
        <v>204.4</v>
      </c>
      <c r="H41" s="490"/>
      <c r="I41" s="490" t="str">
        <f>IFERROR(((1/((1/#REF!)+(1/$O41)))),"--")</f>
        <v>--</v>
      </c>
      <c r="J41" s="490"/>
      <c r="K41" s="490"/>
      <c r="L41" s="490">
        <f t="shared" si="0"/>
        <v>204.4</v>
      </c>
      <c r="M41" s="490"/>
      <c r="N41" s="490"/>
      <c r="O41" s="490">
        <f t="shared" si="1"/>
        <v>204.4</v>
      </c>
      <c r="P41" s="497">
        <f>VLOOKUP($C41,ToxValues!$C$4:$J$284,3,FALSE)</f>
        <v>0.02</v>
      </c>
    </row>
    <row r="42" spans="1:16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2"/>
        <v>204.4</v>
      </c>
      <c r="H42" s="490"/>
      <c r="I42" s="490" t="str">
        <f>IFERROR(((1/((1/#REF!)+(1/$O42)))),"--")</f>
        <v>--</v>
      </c>
      <c r="J42" s="490"/>
      <c r="K42" s="490"/>
      <c r="L42" s="490">
        <f t="shared" si="0"/>
        <v>204.4</v>
      </c>
      <c r="M42" s="490"/>
      <c r="N42" s="490"/>
      <c r="O42" s="490">
        <f t="shared" si="1"/>
        <v>204.4</v>
      </c>
      <c r="P42" s="497">
        <f>VLOOKUP($C42,ToxValues!$C$4:$J$284,3,FALSE)</f>
        <v>0.02</v>
      </c>
    </row>
    <row r="43" spans="1:16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>
        <f t="shared" si="2"/>
        <v>14.308</v>
      </c>
      <c r="H43" s="490"/>
      <c r="I43" s="490" t="str">
        <f>IFERROR(((1/((1/#REF!)+(1/$O43)))),"--")</f>
        <v>--</v>
      </c>
      <c r="J43" s="490"/>
      <c r="K43" s="490"/>
      <c r="L43" s="490">
        <f t="shared" si="0"/>
        <v>14.308</v>
      </c>
      <c r="M43" s="490"/>
      <c r="N43" s="490"/>
      <c r="O43" s="490">
        <f t="shared" si="1"/>
        <v>14.308</v>
      </c>
      <c r="P43" s="497">
        <f>VLOOKUP($C43,ToxValues!$C$4:$J$284,3,FALSE)</f>
        <v>1.4E-3</v>
      </c>
    </row>
    <row r="44" spans="1:16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>
        <f t="shared" si="2"/>
        <v>1022</v>
      </c>
      <c r="H44" s="490"/>
      <c r="I44" s="490" t="str">
        <f>IFERROR(((1/((1/#REF!)+(1/$O44)))),"--")</f>
        <v>--</v>
      </c>
      <c r="J44" s="490"/>
      <c r="K44" s="490"/>
      <c r="L44" s="490">
        <f t="shared" si="0"/>
        <v>1022</v>
      </c>
      <c r="M44" s="490"/>
      <c r="N44" s="490"/>
      <c r="O44" s="490">
        <f t="shared" si="1"/>
        <v>1022</v>
      </c>
      <c r="P44" s="497">
        <f>VLOOKUP($C44,ToxValues!$C$4:$J$284,3,FALSE)</f>
        <v>0.1</v>
      </c>
    </row>
    <row r="45" spans="1:16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2"/>
        <v>40.880000000000003</v>
      </c>
      <c r="H45" s="490"/>
      <c r="I45" s="490" t="str">
        <f>IFERROR(((1/((1/#REF!)+(1/$O45)))),"--")</f>
        <v>--</v>
      </c>
      <c r="J45" s="490"/>
      <c r="K45" s="490"/>
      <c r="L45" s="490">
        <f t="shared" si="0"/>
        <v>40.880000000000003</v>
      </c>
      <c r="M45" s="490"/>
      <c r="N45" s="490"/>
      <c r="O45" s="490">
        <f t="shared" si="1"/>
        <v>40.880000000000003</v>
      </c>
      <c r="P45" s="497">
        <f>VLOOKUP($C45,ToxValues!$C$4:$J$284,3,FALSE)</f>
        <v>4.0000000000000001E-3</v>
      </c>
    </row>
    <row r="46" spans="1:16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>
        <f t="shared" si="2"/>
        <v>204.4</v>
      </c>
      <c r="H46" s="490"/>
      <c r="I46" s="490" t="str">
        <f>IFERROR(((1/((1/#REF!)+(1/$O46)))),"--")</f>
        <v>--</v>
      </c>
      <c r="J46" s="490"/>
      <c r="K46" s="490"/>
      <c r="L46" s="490">
        <f t="shared" si="0"/>
        <v>204.4</v>
      </c>
      <c r="M46" s="490"/>
      <c r="N46" s="490"/>
      <c r="O46" s="490">
        <f t="shared" si="1"/>
        <v>204.4</v>
      </c>
      <c r="P46" s="497">
        <f>VLOOKUP($C46,ToxValues!$C$4:$J$284,3,FALSE)</f>
        <v>0.02</v>
      </c>
    </row>
    <row r="47" spans="1:16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 t="str">
        <f t="shared" si="2"/>
        <v>--</v>
      </c>
      <c r="H47" s="490"/>
      <c r="I47" s="490" t="str">
        <f>IFERROR(((1/((1/#REF!)+(1/$O47)))),"--")</f>
        <v>--</v>
      </c>
      <c r="J47" s="490"/>
      <c r="K47" s="490"/>
      <c r="L47" s="490" t="str">
        <f t="shared" si="0"/>
        <v>--</v>
      </c>
      <c r="M47" s="490"/>
      <c r="N47" s="490"/>
      <c r="O47" s="490" t="str">
        <f t="shared" si="1"/>
        <v>--</v>
      </c>
      <c r="P47" s="497" t="str">
        <f>VLOOKUP($C47,ToxValues!$C$4:$J$284,3,FALSE)</f>
        <v>--</v>
      </c>
    </row>
    <row r="48" spans="1:16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2"/>
        <v>102.2</v>
      </c>
      <c r="H48" s="490"/>
      <c r="I48" s="490" t="str">
        <f>IFERROR(((1/((1/#REF!)+(1/$O48)))),"--")</f>
        <v>--</v>
      </c>
      <c r="J48" s="490"/>
      <c r="K48" s="490"/>
      <c r="L48" s="490">
        <f t="shared" si="0"/>
        <v>102.2</v>
      </c>
      <c r="M48" s="490"/>
      <c r="N48" s="490"/>
      <c r="O48" s="490">
        <f t="shared" si="1"/>
        <v>102.2</v>
      </c>
      <c r="P48" s="497">
        <f>VLOOKUP($C48,ToxValues!$C$4:$J$284,3,FALSE)</f>
        <v>0.01</v>
      </c>
    </row>
    <row r="49" spans="1:16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 t="str">
        <f t="shared" si="2"/>
        <v>--</v>
      </c>
      <c r="H49" s="490"/>
      <c r="I49" s="490" t="str">
        <f>IFERROR(((1/((1/#REF!)+(1/$O49)))),"--")</f>
        <v>--</v>
      </c>
      <c r="J49" s="490"/>
      <c r="K49" s="490"/>
      <c r="L49" s="490" t="str">
        <f t="shared" si="0"/>
        <v>--</v>
      </c>
      <c r="M49" s="490"/>
      <c r="N49" s="490"/>
      <c r="O49" s="490" t="str">
        <f t="shared" si="1"/>
        <v>--</v>
      </c>
      <c r="P49" s="497" t="str">
        <f>VLOOKUP($C49,ToxValues!$C$4:$J$284,3,FALSE)</f>
        <v>--</v>
      </c>
    </row>
    <row r="50" spans="1:16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>
        <f t="shared" si="2"/>
        <v>20.440000000000001</v>
      </c>
      <c r="H50" s="490"/>
      <c r="I50" s="490" t="str">
        <f>IFERROR(((1/((1/#REF!)+(1/$O50)))),"--")</f>
        <v>--</v>
      </c>
      <c r="J50" s="490"/>
      <c r="K50" s="490"/>
      <c r="L50" s="490">
        <f t="shared" si="0"/>
        <v>20.440000000000001</v>
      </c>
      <c r="M50" s="490"/>
      <c r="N50" s="490"/>
      <c r="O50" s="490">
        <f t="shared" si="1"/>
        <v>20.440000000000001</v>
      </c>
      <c r="P50" s="497">
        <f>VLOOKUP($C50,ToxValues!$C$4:$J$284,3,FALSE)</f>
        <v>2E-3</v>
      </c>
    </row>
    <row r="51" spans="1:16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2"/>
        <v>--</v>
      </c>
      <c r="H51" s="490"/>
      <c r="I51" s="490" t="str">
        <f>IFERROR(((1/((1/#REF!)+(1/$O51)))),"--")</f>
        <v>--</v>
      </c>
      <c r="J51" s="490"/>
      <c r="K51" s="490"/>
      <c r="L51" s="490" t="str">
        <f t="shared" si="0"/>
        <v>--</v>
      </c>
      <c r="M51" s="490"/>
      <c r="N51" s="490"/>
      <c r="O51" s="490" t="str">
        <f t="shared" si="1"/>
        <v>--</v>
      </c>
      <c r="P51" s="497" t="str">
        <f>VLOOKUP($C51,ToxValues!$C$4:$J$284,3,FALSE)</f>
        <v>--</v>
      </c>
    </row>
    <row r="52" spans="1:16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2"/>
        <v>204.4</v>
      </c>
      <c r="H52" s="490"/>
      <c r="I52" s="490" t="str">
        <f>IFERROR(((1/((1/#REF!)+(1/$O52)))),"--")</f>
        <v>--</v>
      </c>
      <c r="J52" s="490"/>
      <c r="K52" s="490"/>
      <c r="L52" s="490">
        <f t="shared" si="0"/>
        <v>204.4</v>
      </c>
      <c r="M52" s="490"/>
      <c r="N52" s="490"/>
      <c r="O52" s="490">
        <f t="shared" si="1"/>
        <v>204.4</v>
      </c>
      <c r="P52" s="497">
        <f>VLOOKUP($C52,ToxValues!$C$4:$J$284,3,FALSE)</f>
        <v>0.02</v>
      </c>
    </row>
    <row r="53" spans="1:16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>
        <f t="shared" si="2"/>
        <v>102.2</v>
      </c>
      <c r="H53" s="490"/>
      <c r="I53" s="490" t="str">
        <f>IFERROR(((1/((1/#REF!)+(1/$O53)))),"--")</f>
        <v>--</v>
      </c>
      <c r="J53" s="490"/>
      <c r="K53" s="490"/>
      <c r="L53" s="490">
        <f t="shared" si="0"/>
        <v>102.2</v>
      </c>
      <c r="M53" s="490"/>
      <c r="N53" s="490"/>
      <c r="O53" s="490">
        <f t="shared" si="1"/>
        <v>102.2</v>
      </c>
      <c r="P53" s="497">
        <f>VLOOKUP($C53,ToxValues!$C$4:$J$284,3,FALSE)</f>
        <v>0.01</v>
      </c>
    </row>
    <row r="54" spans="1:16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>
        <f t="shared" si="2"/>
        <v>2044</v>
      </c>
      <c r="H54" s="490"/>
      <c r="I54" s="490" t="str">
        <f>IFERROR(((1/((1/#REF!)+(1/$O54)))),"--")</f>
        <v>--</v>
      </c>
      <c r="J54" s="490"/>
      <c r="K54" s="490"/>
      <c r="L54" s="490">
        <f t="shared" si="0"/>
        <v>2044</v>
      </c>
      <c r="M54" s="490"/>
      <c r="N54" s="490"/>
      <c r="O54" s="490">
        <f t="shared" si="1"/>
        <v>2044</v>
      </c>
      <c r="P54" s="497">
        <f>VLOOKUP($C54,ToxValues!$C$4:$J$284,3,FALSE)</f>
        <v>0.2</v>
      </c>
    </row>
    <row r="55" spans="1:16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2"/>
        <v>1022</v>
      </c>
      <c r="H55" s="490"/>
      <c r="I55" s="490" t="str">
        <f>IFERROR(((1/((1/#REF!)+(1/$O55)))),"--")</f>
        <v>--</v>
      </c>
      <c r="J55" s="490"/>
      <c r="K55" s="490"/>
      <c r="L55" s="490">
        <f t="shared" si="0"/>
        <v>1022</v>
      </c>
      <c r="M55" s="490"/>
      <c r="N55" s="490"/>
      <c r="O55" s="490">
        <f t="shared" si="1"/>
        <v>1022</v>
      </c>
      <c r="P55" s="497">
        <f>VLOOKUP($C55,ToxValues!$C$4:$J$284,3,FALSE)</f>
        <v>0.1</v>
      </c>
    </row>
    <row r="56" spans="1:16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>
        <f t="shared" si="2"/>
        <v>2044</v>
      </c>
      <c r="H56" s="490"/>
      <c r="I56" s="490" t="str">
        <f>IFERROR(((1/((1/#REF!)+(1/$O56)))),"--")</f>
        <v>--</v>
      </c>
      <c r="J56" s="490"/>
      <c r="K56" s="490"/>
      <c r="L56" s="490">
        <f t="shared" si="0"/>
        <v>2044</v>
      </c>
      <c r="M56" s="490"/>
      <c r="N56" s="490"/>
      <c r="O56" s="490">
        <f t="shared" si="1"/>
        <v>2044</v>
      </c>
      <c r="P56" s="497">
        <f>VLOOKUP($C56,ToxValues!$C$4:$J$284,3,FALSE)</f>
        <v>0.2</v>
      </c>
    </row>
    <row r="57" spans="1:16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2"/>
        <v>10.220000000000001</v>
      </c>
      <c r="H57" s="490"/>
      <c r="I57" s="490" t="str">
        <f>IFERROR(((1/((1/#REF!)+(1/$O57)))),"--")</f>
        <v>--</v>
      </c>
      <c r="J57" s="490"/>
      <c r="K57" s="490"/>
      <c r="L57" s="490">
        <f t="shared" si="0"/>
        <v>10.220000000000001</v>
      </c>
      <c r="M57" s="490"/>
      <c r="N57" s="490"/>
      <c r="O57" s="490">
        <f t="shared" si="1"/>
        <v>10.220000000000001</v>
      </c>
      <c r="P57" s="497">
        <f>VLOOKUP($C57,ToxValues!$C$4:$J$284,3,FALSE)</f>
        <v>1E-3</v>
      </c>
    </row>
    <row r="58" spans="1:16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2"/>
        <v>--</v>
      </c>
      <c r="H58" s="490"/>
      <c r="I58" s="490" t="str">
        <f>IFERROR(((1/((1/#REF!)+(1/$O58)))),"--")</f>
        <v>--</v>
      </c>
      <c r="J58" s="490"/>
      <c r="K58" s="490"/>
      <c r="L58" s="490" t="str">
        <f t="shared" si="0"/>
        <v>--</v>
      </c>
      <c r="M58" s="490"/>
      <c r="N58" s="490"/>
      <c r="O58" s="490" t="str">
        <f t="shared" si="1"/>
        <v>--</v>
      </c>
      <c r="P58" s="497" t="str">
        <f>VLOOKUP($C58,ToxValues!$C$4:$J$284,3,FALSE)</f>
        <v>--</v>
      </c>
    </row>
    <row r="59" spans="1:16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>
        <f t="shared" si="2"/>
        <v>3066</v>
      </c>
      <c r="H59" s="490"/>
      <c r="I59" s="490" t="str">
        <f>IFERROR(((1/((1/#REF!)+(1/$O59)))),"--")</f>
        <v>--</v>
      </c>
      <c r="J59" s="490"/>
      <c r="K59" s="490"/>
      <c r="L59" s="490">
        <f t="shared" si="0"/>
        <v>3066</v>
      </c>
      <c r="M59" s="490"/>
      <c r="N59" s="490"/>
      <c r="O59" s="490">
        <f t="shared" si="1"/>
        <v>3066</v>
      </c>
      <c r="P59" s="497">
        <f>VLOOKUP($C59,ToxValues!$C$4:$J$284,3,FALSE)</f>
        <v>0.3</v>
      </c>
    </row>
    <row r="60" spans="1:16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>
        <f t="shared" si="2"/>
        <v>1022</v>
      </c>
      <c r="H60" s="490"/>
      <c r="I60" s="490" t="str">
        <f>IFERROR(((1/((1/#REF!)+(1/$O60)))),"--")</f>
        <v>--</v>
      </c>
      <c r="J60" s="490"/>
      <c r="K60" s="490"/>
      <c r="L60" s="490">
        <f t="shared" si="0"/>
        <v>1022</v>
      </c>
      <c r="M60" s="490"/>
      <c r="N60" s="490"/>
      <c r="O60" s="490">
        <f t="shared" si="1"/>
        <v>1022</v>
      </c>
      <c r="P60" s="497">
        <f>VLOOKUP($C60,ToxValues!$C$4:$J$284,3,FALSE)</f>
        <v>0.1</v>
      </c>
    </row>
    <row r="61" spans="1:16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>
        <f t="shared" si="2"/>
        <v>5110</v>
      </c>
      <c r="H61" s="490"/>
      <c r="I61" s="490" t="str">
        <f>IFERROR(((1/((1/#REF!)+(1/$O61)))),"--")</f>
        <v>--</v>
      </c>
      <c r="J61" s="490"/>
      <c r="K61" s="490"/>
      <c r="L61" s="490">
        <f t="shared" si="0"/>
        <v>5110</v>
      </c>
      <c r="M61" s="490"/>
      <c r="N61" s="490"/>
      <c r="O61" s="490">
        <f t="shared" si="1"/>
        <v>5110</v>
      </c>
      <c r="P61" s="497">
        <f>VLOOKUP($C61,ToxValues!$C$4:$J$284,3,FALSE)</f>
        <v>0.5</v>
      </c>
    </row>
    <row r="62" spans="1:16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2"/>
        <v>61.32</v>
      </c>
      <c r="H62" s="490"/>
      <c r="I62" s="490" t="str">
        <f>IFERROR(((1/((1/#REF!)+(1/$O62)))),"--")</f>
        <v>--</v>
      </c>
      <c r="J62" s="490"/>
      <c r="K62" s="490"/>
      <c r="L62" s="490">
        <f t="shared" si="0"/>
        <v>61.32</v>
      </c>
      <c r="M62" s="490"/>
      <c r="N62" s="490"/>
      <c r="O62" s="490">
        <f t="shared" si="1"/>
        <v>61.32</v>
      </c>
      <c r="P62" s="497">
        <f>VLOOKUP($C62,ToxValues!$C$4:$J$284,3,FALSE)</f>
        <v>6.0000000000000001E-3</v>
      </c>
    </row>
    <row r="63" spans="1:16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 t="str">
        <f t="shared" si="2"/>
        <v>--</v>
      </c>
      <c r="H63" s="490"/>
      <c r="I63" s="490" t="str">
        <f>IFERROR(((1/((1/#REF!)+(1/$O63)))),"--")</f>
        <v>--</v>
      </c>
      <c r="J63" s="490"/>
      <c r="K63" s="490"/>
      <c r="L63" s="490" t="str">
        <f t="shared" si="0"/>
        <v>--</v>
      </c>
      <c r="M63" s="490"/>
      <c r="N63" s="490"/>
      <c r="O63" s="490" t="str">
        <f t="shared" si="1"/>
        <v>--</v>
      </c>
      <c r="P63" s="497" t="str">
        <f>VLOOKUP($C63,ToxValues!$C$4:$J$284,3,FALSE)</f>
        <v>--</v>
      </c>
    </row>
    <row r="64" spans="1:16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>
        <f t="shared" si="2"/>
        <v>204.4</v>
      </c>
      <c r="H64" s="490"/>
      <c r="I64" s="490" t="str">
        <f>IFERROR(((1/((1/#REF!)+(1/$O64)))),"--")</f>
        <v>--</v>
      </c>
      <c r="J64" s="490"/>
      <c r="K64" s="490"/>
      <c r="L64" s="490">
        <f t="shared" si="0"/>
        <v>204.4</v>
      </c>
      <c r="M64" s="490"/>
      <c r="N64" s="490"/>
      <c r="O64" s="490">
        <f t="shared" si="1"/>
        <v>204.4</v>
      </c>
      <c r="P64" s="497">
        <f>VLOOKUP($C64,ToxValues!$C$4:$J$284,3,FALSE)</f>
        <v>0.02</v>
      </c>
    </row>
    <row r="65" spans="1:16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>
        <f t="shared" si="2"/>
        <v>511</v>
      </c>
      <c r="H65" s="490"/>
      <c r="I65" s="490" t="str">
        <f>IFERROR(((1/((1/#REF!)+(1/$O65)))),"--")</f>
        <v>--</v>
      </c>
      <c r="J65" s="490"/>
      <c r="K65" s="490"/>
      <c r="L65" s="490">
        <f t="shared" si="0"/>
        <v>511</v>
      </c>
      <c r="M65" s="490"/>
      <c r="N65" s="490"/>
      <c r="O65" s="490">
        <f t="shared" si="1"/>
        <v>511</v>
      </c>
      <c r="P65" s="497">
        <f>VLOOKUP($C65,ToxValues!$C$4:$J$284,3,FALSE)</f>
        <v>0.05</v>
      </c>
    </row>
    <row r="66" spans="1:16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>
        <f t="shared" si="2"/>
        <v>1022</v>
      </c>
      <c r="H66" s="490"/>
      <c r="I66" s="490" t="str">
        <f>IFERROR(((1/((1/#REF!)+(1/$O66)))),"--")</f>
        <v>--</v>
      </c>
      <c r="J66" s="490"/>
      <c r="K66" s="490"/>
      <c r="L66" s="490">
        <f t="shared" si="0"/>
        <v>1022</v>
      </c>
      <c r="M66" s="490"/>
      <c r="N66" s="490"/>
      <c r="O66" s="490">
        <f t="shared" si="1"/>
        <v>1022</v>
      </c>
      <c r="P66" s="497">
        <f>VLOOKUP($C66,ToxValues!$C$4:$J$284,3,FALSE)</f>
        <v>0.1</v>
      </c>
    </row>
    <row r="67" spans="1:16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2"/>
        <v>--</v>
      </c>
      <c r="H67" s="490"/>
      <c r="I67" s="490" t="str">
        <f>IFERROR(((1/((1/#REF!)+(1/$O67)))),"--")</f>
        <v>--</v>
      </c>
      <c r="J67" s="490"/>
      <c r="K67" s="490"/>
      <c r="L67" s="490" t="str">
        <f t="shared" si="0"/>
        <v>--</v>
      </c>
      <c r="M67" s="490"/>
      <c r="N67" s="490"/>
      <c r="O67" s="490" t="str">
        <f t="shared" si="1"/>
        <v>--</v>
      </c>
      <c r="P67" s="497" t="str">
        <f>VLOOKUP($C67,ToxValues!$C$4:$J$284,3,FALSE)</f>
        <v>--</v>
      </c>
    </row>
    <row r="68" spans="1:16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2"/>
        <v>--</v>
      </c>
      <c r="H68" s="490"/>
      <c r="I68" s="490" t="str">
        <f>IFERROR(((1/((1/#REF!)+(1/$O68)))),"--")</f>
        <v>--</v>
      </c>
      <c r="J68" s="490"/>
      <c r="K68" s="490"/>
      <c r="L68" s="490" t="str">
        <f t="shared" si="0"/>
        <v>--</v>
      </c>
      <c r="M68" s="490"/>
      <c r="N68" s="490"/>
      <c r="O68" s="490" t="str">
        <f t="shared" si="1"/>
        <v>--</v>
      </c>
      <c r="P68" s="497" t="str">
        <f>VLOOKUP($C68,ToxValues!$C$4:$J$284,3,FALSE)</f>
        <v>--</v>
      </c>
    </row>
    <row r="69" spans="1:16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>
        <f t="shared" si="2"/>
        <v>2044</v>
      </c>
      <c r="H69" s="490"/>
      <c r="I69" s="490" t="str">
        <f>IFERROR(((1/((1/#REF!)+(1/$O69)))),"--")</f>
        <v>--</v>
      </c>
      <c r="J69" s="490"/>
      <c r="K69" s="490"/>
      <c r="L69" s="490">
        <f t="shared" si="0"/>
        <v>2044</v>
      </c>
      <c r="M69" s="490"/>
      <c r="N69" s="490"/>
      <c r="O69" s="490">
        <f t="shared" si="1"/>
        <v>2044</v>
      </c>
      <c r="P69" s="497">
        <f>VLOOKUP($C69,ToxValues!$C$4:$J$284,3,FALSE)</f>
        <v>0.2</v>
      </c>
    </row>
    <row r="70" spans="1:16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si="2"/>
        <v>--</v>
      </c>
      <c r="H70" s="490"/>
      <c r="I70" s="490" t="str">
        <f>IFERROR(((1/((1/#REF!)+(1/$O70)))),"--")</f>
        <v>--</v>
      </c>
      <c r="J70" s="490"/>
      <c r="K70" s="490"/>
      <c r="L70" s="490" t="str">
        <f t="shared" si="0"/>
        <v>--</v>
      </c>
      <c r="M70" s="490"/>
      <c r="N70" s="490"/>
      <c r="O70" s="490" t="str">
        <f t="shared" ref="O70:O133" si="3">IFERROR(((HQ*BW_adult*ATnc_comm*P70*365*1000)/(IRw_comm*ED_comm*EF_comm)),"--")</f>
        <v>--</v>
      </c>
      <c r="P70" s="497" t="str">
        <f>VLOOKUP($C70,ToxValues!$C$4:$J$284,3,FALSE)</f>
        <v>--</v>
      </c>
    </row>
    <row r="71" spans="1:16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si="2"/>
        <v>61.32</v>
      </c>
      <c r="H71" s="490"/>
      <c r="I71" s="490" t="str">
        <f>IFERROR(((1/((1/#REF!)+(1/$O71)))),"--")</f>
        <v>--</v>
      </c>
      <c r="J71" s="490"/>
      <c r="K71" s="490"/>
      <c r="L71" s="490">
        <f t="shared" ref="L71:L134" si="4">IFERROR(($O71),"")</f>
        <v>61.32</v>
      </c>
      <c r="M71" s="490"/>
      <c r="N71" s="490"/>
      <c r="O71" s="490">
        <f t="shared" si="3"/>
        <v>61.32</v>
      </c>
      <c r="P71" s="497">
        <f>VLOOKUP($C71,ToxValues!$C$4:$J$284,3,FALSE)</f>
        <v>6.0000000000000001E-3</v>
      </c>
    </row>
    <row r="72" spans="1:16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>
        <f t="shared" ref="G72:G135" si="5">IF(MIN(H72:L72)&gt;0,MIN(H72:L72),"--")</f>
        <v>817.6</v>
      </c>
      <c r="H72" s="490"/>
      <c r="I72" s="490" t="str">
        <f>IFERROR(((1/((1/#REF!)+(1/$O72)))),"--")</f>
        <v>--</v>
      </c>
      <c r="J72" s="490"/>
      <c r="K72" s="490"/>
      <c r="L72" s="490">
        <f t="shared" si="4"/>
        <v>817.6</v>
      </c>
      <c r="M72" s="490"/>
      <c r="N72" s="490"/>
      <c r="O72" s="490">
        <f t="shared" si="3"/>
        <v>817.6</v>
      </c>
      <c r="P72" s="497">
        <f>VLOOKUP($C72,ToxValues!$C$4:$J$284,3,FALSE)</f>
        <v>0.08</v>
      </c>
    </row>
    <row r="73" spans="1:16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>
        <f t="shared" si="5"/>
        <v>204.4</v>
      </c>
      <c r="H73" s="490"/>
      <c r="I73" s="490" t="str">
        <f>IFERROR(((1/((1/#REF!)+(1/$O73)))),"--")</f>
        <v>--</v>
      </c>
      <c r="J73" s="490"/>
      <c r="K73" s="490"/>
      <c r="L73" s="490">
        <f t="shared" si="4"/>
        <v>204.4</v>
      </c>
      <c r="M73" s="490"/>
      <c r="N73" s="490"/>
      <c r="O73" s="490">
        <f t="shared" si="3"/>
        <v>204.4</v>
      </c>
      <c r="P73" s="497">
        <f>VLOOKUP($C73,ToxValues!$C$4:$J$284,3,FALSE)</f>
        <v>0.02</v>
      </c>
    </row>
    <row r="74" spans="1:16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5"/>
        <v>--</v>
      </c>
      <c r="H74" s="490"/>
      <c r="I74" s="490" t="str">
        <f>IFERROR(((1/((1/#REF!)+(1/$O74)))),"--")</f>
        <v>--</v>
      </c>
      <c r="J74" s="490"/>
      <c r="K74" s="490"/>
      <c r="L74" s="490" t="str">
        <f t="shared" si="4"/>
        <v>--</v>
      </c>
      <c r="M74" s="490"/>
      <c r="N74" s="490"/>
      <c r="O74" s="490" t="str">
        <f t="shared" si="3"/>
        <v>--</v>
      </c>
      <c r="P74" s="497" t="str">
        <f>VLOOKUP($C74,ToxValues!$C$4:$J$284,3,FALSE)</f>
        <v>--</v>
      </c>
    </row>
    <row r="75" spans="1:16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5"/>
        <v>--</v>
      </c>
      <c r="H75" s="490"/>
      <c r="I75" s="490" t="str">
        <f>IFERROR(((1/((1/#REF!)+(1/$O75)))),"--")</f>
        <v>--</v>
      </c>
      <c r="J75" s="490"/>
      <c r="K75" s="490"/>
      <c r="L75" s="490" t="str">
        <f t="shared" si="4"/>
        <v>--</v>
      </c>
      <c r="M75" s="490"/>
      <c r="N75" s="490"/>
      <c r="O75" s="490" t="str">
        <f t="shared" si="3"/>
        <v>--</v>
      </c>
      <c r="P75" s="497" t="str">
        <f>VLOOKUP($C75,ToxValues!$C$4:$J$284,3,FALSE)</f>
        <v>--</v>
      </c>
    </row>
    <row r="76" spans="1:16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5"/>
        <v>5.1100000000000003</v>
      </c>
      <c r="H76" s="490"/>
      <c r="I76" s="490" t="str">
        <f>IFERROR(((1/((1/#REF!)+(1/$O76)))),"--")</f>
        <v>--</v>
      </c>
      <c r="J76" s="490"/>
      <c r="K76" s="490"/>
      <c r="L76" s="490">
        <f t="shared" si="4"/>
        <v>5.1100000000000003</v>
      </c>
      <c r="M76" s="490"/>
      <c r="N76" s="490"/>
      <c r="O76" s="490">
        <f t="shared" si="3"/>
        <v>5.1100000000000003</v>
      </c>
      <c r="P76" s="497">
        <f>VLOOKUP($C76,ToxValues!$C$4:$J$284,3,FALSE)</f>
        <v>5.0000000000000001E-4</v>
      </c>
    </row>
    <row r="77" spans="1:16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>
        <f t="shared" si="5"/>
        <v>3066</v>
      </c>
      <c r="H77" s="490"/>
      <c r="I77" s="490" t="str">
        <f>IFERROR(((1/((1/#REF!)+(1/$O77)))),"--")</f>
        <v>--</v>
      </c>
      <c r="J77" s="490"/>
      <c r="K77" s="490"/>
      <c r="L77" s="490">
        <f t="shared" si="4"/>
        <v>3066</v>
      </c>
      <c r="M77" s="490"/>
      <c r="N77" s="490"/>
      <c r="O77" s="490">
        <f t="shared" si="3"/>
        <v>3066</v>
      </c>
      <c r="P77" s="497">
        <f>VLOOKUP($C77,ToxValues!$C$4:$J$284,3,FALSE)</f>
        <v>0.3</v>
      </c>
    </row>
    <row r="78" spans="1:16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>
        <f t="shared" si="5"/>
        <v>10220</v>
      </c>
      <c r="H78" s="490"/>
      <c r="I78" s="490" t="str">
        <f>IFERROR(((1/((1/#REF!)+(1/$O78)))),"--")</f>
        <v>--</v>
      </c>
      <c r="J78" s="490"/>
      <c r="K78" s="490"/>
      <c r="L78" s="490">
        <f t="shared" si="4"/>
        <v>10220</v>
      </c>
      <c r="M78" s="490"/>
      <c r="N78" s="490"/>
      <c r="O78" s="490">
        <f t="shared" si="3"/>
        <v>10220</v>
      </c>
      <c r="P78" s="497">
        <f>VLOOKUP($C78,ToxValues!$C$4:$J$284,3,FALSE)</f>
        <v>1</v>
      </c>
    </row>
    <row r="79" spans="1:16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5"/>
        <v>30.66</v>
      </c>
      <c r="H79" s="490"/>
      <c r="I79" s="490" t="str">
        <f>IFERROR(((1/((1/#REF!)+(1/$O79)))),"--")</f>
        <v>--</v>
      </c>
      <c r="J79" s="490"/>
      <c r="K79" s="490"/>
      <c r="L79" s="490">
        <f t="shared" si="4"/>
        <v>30.66</v>
      </c>
      <c r="M79" s="490"/>
      <c r="N79" s="490"/>
      <c r="O79" s="490">
        <f t="shared" si="3"/>
        <v>30.66</v>
      </c>
      <c r="P79" s="497">
        <f>VLOOKUP($C79,ToxValues!$C$4:$J$284,3,FALSE)</f>
        <v>3.0000000000000001E-3</v>
      </c>
    </row>
    <row r="80" spans="1:16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5"/>
        <v>--</v>
      </c>
      <c r="H80" s="490"/>
      <c r="I80" s="490" t="str">
        <f>IFERROR(((1/((1/#REF!)+(1/$O80)))),"--")</f>
        <v>--</v>
      </c>
      <c r="J80" s="490"/>
      <c r="K80" s="490"/>
      <c r="L80" s="490" t="str">
        <f t="shared" si="4"/>
        <v>--</v>
      </c>
      <c r="M80" s="490"/>
      <c r="N80" s="490"/>
      <c r="O80" s="490" t="str">
        <f t="shared" si="3"/>
        <v>--</v>
      </c>
      <c r="P80" s="497" t="str">
        <f>VLOOKUP($C80,ToxValues!$C$4:$J$284,3,FALSE)</f>
        <v>--</v>
      </c>
    </row>
    <row r="81" spans="1:16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>
        <f t="shared" si="5"/>
        <v>2044</v>
      </c>
      <c r="H81" s="490"/>
      <c r="I81" s="490" t="str">
        <f>IFERROR(((1/((1/#REF!)+(1/$O81)))),"--")</f>
        <v>--</v>
      </c>
      <c r="J81" s="490"/>
      <c r="K81" s="490"/>
      <c r="L81" s="490">
        <f t="shared" si="4"/>
        <v>2044</v>
      </c>
      <c r="M81" s="490"/>
      <c r="N81" s="490"/>
      <c r="O81" s="490">
        <f t="shared" si="3"/>
        <v>2044</v>
      </c>
      <c r="P81" s="497">
        <f>VLOOKUP($C81,ToxValues!$C$4:$J$284,3,FALSE)</f>
        <v>0.2</v>
      </c>
    </row>
    <row r="82" spans="1:16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>
        <f t="shared" si="5"/>
        <v>2044</v>
      </c>
      <c r="H82" s="490"/>
      <c r="I82" s="490" t="str">
        <f>IFERROR(((1/((1/#REF!)+(1/$O82)))),"--")</f>
        <v>--</v>
      </c>
      <c r="J82" s="490"/>
      <c r="K82" s="490"/>
      <c r="L82" s="490">
        <f t="shared" si="4"/>
        <v>2044</v>
      </c>
      <c r="M82" s="490"/>
      <c r="N82" s="490"/>
      <c r="O82" s="490">
        <f t="shared" si="3"/>
        <v>2044</v>
      </c>
      <c r="P82" s="497">
        <f>VLOOKUP($C82,ToxValues!$C$4:$J$284,3,FALSE)</f>
        <v>0.2</v>
      </c>
    </row>
    <row r="83" spans="1:16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5"/>
        <v>--</v>
      </c>
      <c r="H83" s="490"/>
      <c r="I83" s="490" t="str">
        <f>IFERROR(((1/((1/#REF!)+(1/$O83)))),"--")</f>
        <v>--</v>
      </c>
      <c r="J83" s="490"/>
      <c r="K83" s="490"/>
      <c r="L83" s="490" t="str">
        <f t="shared" si="4"/>
        <v>--</v>
      </c>
      <c r="M83" s="490"/>
      <c r="N83" s="490"/>
      <c r="O83" s="490" t="str">
        <f t="shared" si="3"/>
        <v>--</v>
      </c>
      <c r="P83" s="497" t="str">
        <f>VLOOKUP($C83,ToxValues!$C$4:$J$284,3,FALSE)</f>
        <v>--</v>
      </c>
    </row>
    <row r="84" spans="1:16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5"/>
        <v>--</v>
      </c>
      <c r="H84" s="490"/>
      <c r="I84" s="490" t="str">
        <f>IFERROR(((1/((1/#REF!)+(1/$O84)))),"--")</f>
        <v>--</v>
      </c>
      <c r="J84" s="490"/>
      <c r="K84" s="490"/>
      <c r="L84" s="490" t="str">
        <f t="shared" si="4"/>
        <v>--</v>
      </c>
      <c r="M84" s="490"/>
      <c r="N84" s="490"/>
      <c r="O84" s="490" t="str">
        <f t="shared" si="3"/>
        <v>--</v>
      </c>
      <c r="P84" s="497" t="str">
        <f>VLOOKUP($C84,ToxValues!$C$4:$J$284,3,FALSE)</f>
        <v>--</v>
      </c>
    </row>
    <row r="85" spans="1:16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5"/>
        <v>--</v>
      </c>
      <c r="H85" s="490"/>
      <c r="I85" s="490" t="str">
        <f>IFERROR(((1/((1/#REF!)+(1/$O85)))),"--")</f>
        <v>--</v>
      </c>
      <c r="J85" s="490"/>
      <c r="K85" s="490"/>
      <c r="L85" s="490" t="str">
        <f t="shared" si="4"/>
        <v>--</v>
      </c>
      <c r="M85" s="490"/>
      <c r="N85" s="490"/>
      <c r="O85" s="490" t="str">
        <f t="shared" si="3"/>
        <v>--</v>
      </c>
      <c r="P85" s="497" t="str">
        <f>VLOOKUP($C85,ToxValues!$C$4:$J$284,3,FALSE)</f>
        <v>--</v>
      </c>
    </row>
    <row r="86" spans="1:16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5"/>
        <v>--</v>
      </c>
      <c r="H86" s="490"/>
      <c r="I86" s="490" t="str">
        <f>IFERROR(((1/((1/#REF!)+(1/$O86)))),"--")</f>
        <v>--</v>
      </c>
      <c r="J86" s="490"/>
      <c r="K86" s="490"/>
      <c r="L86" s="490" t="str">
        <f t="shared" si="4"/>
        <v>--</v>
      </c>
      <c r="M86" s="490"/>
      <c r="N86" s="490"/>
      <c r="O86" s="490" t="str">
        <f t="shared" si="3"/>
        <v>--</v>
      </c>
      <c r="P86" s="497" t="str">
        <f>VLOOKUP($C86,ToxValues!$C$4:$J$284,3,FALSE)</f>
        <v>--</v>
      </c>
    </row>
    <row r="87" spans="1:16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 t="shared" si="5"/>
        <v>102.2</v>
      </c>
      <c r="H87" s="490"/>
      <c r="I87" s="490" t="str">
        <f>IFERROR(((1/((1/#REF!)+(1/$O87)))),"--")</f>
        <v>--</v>
      </c>
      <c r="J87" s="490"/>
      <c r="K87" s="490"/>
      <c r="L87" s="490">
        <f t="shared" si="4"/>
        <v>102.2</v>
      </c>
      <c r="M87" s="490"/>
      <c r="N87" s="490"/>
      <c r="O87" s="490">
        <f t="shared" si="3"/>
        <v>102.2</v>
      </c>
      <c r="P87" s="497">
        <f>VLOOKUP($C87,ToxValues!$C$4:$J$284,3,FALSE)</f>
        <v>0.01</v>
      </c>
    </row>
    <row r="88" spans="1:16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>
        <f t="shared" si="5"/>
        <v>919.8</v>
      </c>
      <c r="H88" s="490"/>
      <c r="I88" s="490" t="str">
        <f>IFERROR(((1/((1/#REF!)+(1/$O88)))),"--")</f>
        <v>--</v>
      </c>
      <c r="J88" s="490"/>
      <c r="K88" s="490"/>
      <c r="L88" s="490">
        <f t="shared" si="4"/>
        <v>919.8</v>
      </c>
      <c r="M88" s="490"/>
      <c r="N88" s="490"/>
      <c r="O88" s="490">
        <f t="shared" si="3"/>
        <v>919.8</v>
      </c>
      <c r="P88" s="497">
        <f>VLOOKUP($C88,ToxValues!$C$4:$J$284,3,FALSE)</f>
        <v>0.09</v>
      </c>
    </row>
    <row r="89" spans="1:16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5"/>
        <v>--</v>
      </c>
      <c r="H89" s="490"/>
      <c r="I89" s="490" t="str">
        <f>IFERROR(((1/((1/#REF!)+(1/$O89)))),"--")</f>
        <v>--</v>
      </c>
      <c r="J89" s="490"/>
      <c r="K89" s="490"/>
      <c r="L89" s="490" t="str">
        <f t="shared" si="4"/>
        <v>--</v>
      </c>
      <c r="M89" s="490"/>
      <c r="N89" s="490"/>
      <c r="O89" s="490" t="str">
        <f t="shared" si="3"/>
        <v>--</v>
      </c>
      <c r="P89" s="497" t="str">
        <f>VLOOKUP($C89,ToxValues!$C$4:$J$284,3,FALSE)</f>
        <v>--</v>
      </c>
    </row>
    <row r="90" spans="1:16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5"/>
        <v>715.4000000000002</v>
      </c>
      <c r="H90" s="490"/>
      <c r="I90" s="490" t="str">
        <f>IFERROR(((1/((1/#REF!)+(1/$O90)))),"--")</f>
        <v>--</v>
      </c>
      <c r="J90" s="490"/>
      <c r="K90" s="490"/>
      <c r="L90" s="490">
        <f t="shared" si="4"/>
        <v>715.4000000000002</v>
      </c>
      <c r="M90" s="490"/>
      <c r="N90" s="490"/>
      <c r="O90" s="490">
        <f t="shared" si="3"/>
        <v>715.4000000000002</v>
      </c>
      <c r="P90" s="497">
        <f>VLOOKUP($C90,ToxValues!$C$4:$J$284,3,FALSE)</f>
        <v>7.0000000000000007E-2</v>
      </c>
    </row>
    <row r="91" spans="1:16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>
        <f t="shared" si="5"/>
        <v>306.60000000000002</v>
      </c>
      <c r="H91" s="490"/>
      <c r="I91" s="490" t="str">
        <f>IFERROR(((1/((1/#REF!)+(1/$O91)))),"--")</f>
        <v>--</v>
      </c>
      <c r="J91" s="490"/>
      <c r="K91" s="490"/>
      <c r="L91" s="490">
        <f t="shared" si="4"/>
        <v>306.60000000000002</v>
      </c>
      <c r="M91" s="490"/>
      <c r="N91" s="490"/>
      <c r="O91" s="490">
        <f t="shared" si="3"/>
        <v>306.60000000000002</v>
      </c>
      <c r="P91" s="497">
        <f>VLOOKUP($C91,ToxValues!$C$4:$J$284,3,FALSE)</f>
        <v>0.03</v>
      </c>
    </row>
    <row r="92" spans="1:16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>
        <f t="shared" si="5"/>
        <v>1022</v>
      </c>
      <c r="H92" s="490"/>
      <c r="I92" s="490" t="str">
        <f>IFERROR(((1/((1/#REF!)+(1/$O92)))),"--")</f>
        <v>--</v>
      </c>
      <c r="J92" s="490"/>
      <c r="K92" s="490"/>
      <c r="L92" s="490">
        <f t="shared" si="4"/>
        <v>1022</v>
      </c>
      <c r="M92" s="490"/>
      <c r="N92" s="490"/>
      <c r="O92" s="490">
        <f t="shared" si="3"/>
        <v>1022</v>
      </c>
      <c r="P92" s="497">
        <f>VLOOKUP($C92,ToxValues!$C$4:$J$284,3,FALSE)</f>
        <v>0.1</v>
      </c>
    </row>
    <row r="93" spans="1:16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5"/>
        <v>10.220000000000001</v>
      </c>
      <c r="H93" s="490"/>
      <c r="I93" s="490" t="str">
        <f>IFERROR(((1/((1/#REF!)+(1/$O93)))),"--")</f>
        <v>--</v>
      </c>
      <c r="J93" s="490"/>
      <c r="K93" s="490"/>
      <c r="L93" s="490">
        <f t="shared" si="4"/>
        <v>10.220000000000001</v>
      </c>
      <c r="M93" s="490"/>
      <c r="N93" s="490"/>
      <c r="O93" s="490">
        <f t="shared" si="3"/>
        <v>10.220000000000001</v>
      </c>
      <c r="P93" s="497">
        <f>VLOOKUP($C93,ToxValues!$C$4:$J$284,3,FALSE)</f>
        <v>1E-3</v>
      </c>
    </row>
    <row r="94" spans="1:16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>
        <f t="shared" si="5"/>
        <v>30.66</v>
      </c>
      <c r="H94" s="490"/>
      <c r="I94" s="490" t="str">
        <f>IFERROR(((1/((1/#REF!)+(1/$O94)))),"--")</f>
        <v>--</v>
      </c>
      <c r="J94" s="490"/>
      <c r="K94" s="490"/>
      <c r="L94" s="490">
        <f t="shared" si="4"/>
        <v>30.66</v>
      </c>
      <c r="M94" s="490"/>
      <c r="N94" s="490"/>
      <c r="O94" s="490">
        <f t="shared" si="3"/>
        <v>30.66</v>
      </c>
      <c r="P94" s="497">
        <f>VLOOKUP($C94,ToxValues!$C$4:$J$284,3,FALSE)</f>
        <v>3.0000000000000001E-3</v>
      </c>
    </row>
    <row r="95" spans="1:16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>
        <f t="shared" si="5"/>
        <v>204.4</v>
      </c>
      <c r="H95" s="490"/>
      <c r="I95" s="490" t="str">
        <f>IFERROR(((1/((1/#REF!)+(1/$O95)))),"--")</f>
        <v>--</v>
      </c>
      <c r="J95" s="490"/>
      <c r="K95" s="490"/>
      <c r="L95" s="490">
        <f t="shared" si="4"/>
        <v>204.4</v>
      </c>
      <c r="M95" s="490"/>
      <c r="N95" s="490"/>
      <c r="O95" s="490">
        <f t="shared" si="3"/>
        <v>204.4</v>
      </c>
      <c r="P95" s="497">
        <f>VLOOKUP($C95,ToxValues!$C$4:$J$284,3,FALSE)</f>
        <v>0.02</v>
      </c>
    </row>
    <row r="96" spans="1:16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>
        <f t="shared" si="5"/>
        <v>20.440000000000001</v>
      </c>
      <c r="H96" s="490"/>
      <c r="I96" s="490" t="str">
        <f>IFERROR(((1/((1/#REF!)+(1/$O96)))),"--")</f>
        <v>--</v>
      </c>
      <c r="J96" s="490"/>
      <c r="K96" s="490"/>
      <c r="L96" s="490">
        <f t="shared" si="4"/>
        <v>20.440000000000001</v>
      </c>
      <c r="M96" s="490"/>
      <c r="N96" s="490"/>
      <c r="O96" s="490">
        <f t="shared" si="3"/>
        <v>20.440000000000001</v>
      </c>
      <c r="P96" s="497">
        <f>VLOOKUP($C96,ToxValues!$C$4:$J$284,3,FALSE)</f>
        <v>2E-3</v>
      </c>
    </row>
    <row r="97" spans="1:16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>
        <f t="shared" si="5"/>
        <v>20.440000000000001</v>
      </c>
      <c r="H97" s="490"/>
      <c r="I97" s="490" t="str">
        <f>IFERROR(((1/((1/#REF!)+(1/$O97)))),"--")</f>
        <v>--</v>
      </c>
      <c r="J97" s="490"/>
      <c r="K97" s="490"/>
      <c r="L97" s="490">
        <f t="shared" si="4"/>
        <v>20.440000000000001</v>
      </c>
      <c r="M97" s="490"/>
      <c r="N97" s="490"/>
      <c r="O97" s="490">
        <f t="shared" si="3"/>
        <v>20.440000000000001</v>
      </c>
      <c r="P97" s="497">
        <f>VLOOKUP($C97,ToxValues!$C$4:$J$284,3,FALSE)</f>
        <v>2E-3</v>
      </c>
    </row>
    <row r="98" spans="1:16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>
        <f t="shared" si="5"/>
        <v>6.1319999999999988</v>
      </c>
      <c r="H98" s="490"/>
      <c r="I98" s="490" t="str">
        <f>IFERROR(((1/((1/#REF!)+(1/$O98)))),"--")</f>
        <v>--</v>
      </c>
      <c r="J98" s="490"/>
      <c r="K98" s="490"/>
      <c r="L98" s="490">
        <f t="shared" si="4"/>
        <v>6.1319999999999988</v>
      </c>
      <c r="M98" s="490"/>
      <c r="N98" s="490"/>
      <c r="O98" s="490">
        <f t="shared" si="3"/>
        <v>6.1319999999999988</v>
      </c>
      <c r="P98" s="497">
        <f>VLOOKUP($C98,ToxValues!$C$4:$J$284,3,FALSE)</f>
        <v>5.9999999999999995E-4</v>
      </c>
    </row>
    <row r="99" spans="1:16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>
        <f t="shared" si="5"/>
        <v>10.220000000000001</v>
      </c>
      <c r="H99" s="490"/>
      <c r="I99" s="490" t="str">
        <f>IFERROR(((1/((1/#REF!)+(1/$O99)))),"--")</f>
        <v>--</v>
      </c>
      <c r="J99" s="490"/>
      <c r="K99" s="490"/>
      <c r="L99" s="490">
        <f t="shared" si="4"/>
        <v>10.220000000000001</v>
      </c>
      <c r="M99" s="490"/>
      <c r="N99" s="490"/>
      <c r="O99" s="490">
        <f t="shared" si="3"/>
        <v>10.220000000000001</v>
      </c>
      <c r="P99" s="497">
        <f>VLOOKUP($C99,ToxValues!$C$4:$J$284,3,FALSE)</f>
        <v>1E-3</v>
      </c>
    </row>
    <row r="100" spans="1:16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>
        <f t="shared" si="5"/>
        <v>817.6</v>
      </c>
      <c r="H100" s="490"/>
      <c r="I100" s="490" t="str">
        <f>IFERROR(((1/((1/#REF!)+(1/$O100)))),"--")</f>
        <v>--</v>
      </c>
      <c r="J100" s="490"/>
      <c r="K100" s="490"/>
      <c r="L100" s="490">
        <f t="shared" si="4"/>
        <v>817.6</v>
      </c>
      <c r="M100" s="490"/>
      <c r="N100" s="490"/>
      <c r="O100" s="490">
        <f t="shared" si="3"/>
        <v>817.6</v>
      </c>
      <c r="P100" s="497">
        <f>VLOOKUP($C100,ToxValues!$C$4:$J$284,3,FALSE)</f>
        <v>0.08</v>
      </c>
    </row>
    <row r="101" spans="1:16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>
        <f t="shared" si="5"/>
        <v>51.1</v>
      </c>
      <c r="H101" s="490"/>
      <c r="I101" s="490" t="str">
        <f>IFERROR(((1/((1/#REF!)+(1/$O101)))),"--")</f>
        <v>--</v>
      </c>
      <c r="J101" s="490"/>
      <c r="K101" s="490"/>
      <c r="L101" s="490">
        <f t="shared" si="4"/>
        <v>51.1</v>
      </c>
      <c r="M101" s="490"/>
      <c r="N101" s="490"/>
      <c r="O101" s="490">
        <f t="shared" si="3"/>
        <v>51.1</v>
      </c>
      <c r="P101" s="497">
        <f>VLOOKUP($C101,ToxValues!$C$4:$J$284,3,FALSE)</f>
        <v>5.0000000000000001E-3</v>
      </c>
    </row>
    <row r="102" spans="1:16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>
        <f t="shared" si="5"/>
        <v>40.880000000000003</v>
      </c>
      <c r="H102" s="490"/>
      <c r="I102" s="490" t="str">
        <f>IFERROR(((1/((1/#REF!)+(1/$O102)))),"--")</f>
        <v>--</v>
      </c>
      <c r="J102" s="490"/>
      <c r="K102" s="490"/>
      <c r="L102" s="490">
        <f t="shared" si="4"/>
        <v>40.880000000000003</v>
      </c>
      <c r="M102" s="490"/>
      <c r="N102" s="490"/>
      <c r="O102" s="490">
        <f t="shared" si="3"/>
        <v>40.880000000000003</v>
      </c>
      <c r="P102" s="497">
        <f>VLOOKUP($C102,ToxValues!$C$4:$J$284,3,FALSE)</f>
        <v>4.0000000000000001E-3</v>
      </c>
    </row>
    <row r="103" spans="1:16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>
        <f t="shared" si="5"/>
        <v>511</v>
      </c>
      <c r="H103" s="490"/>
      <c r="I103" s="490" t="str">
        <f>IFERROR(((1/((1/#REF!)+(1/$O103)))),"--")</f>
        <v>--</v>
      </c>
      <c r="J103" s="490"/>
      <c r="K103" s="490"/>
      <c r="L103" s="490">
        <f t="shared" si="4"/>
        <v>511</v>
      </c>
      <c r="M103" s="490"/>
      <c r="N103" s="490"/>
      <c r="O103" s="490">
        <f t="shared" si="3"/>
        <v>511</v>
      </c>
      <c r="P103" s="497">
        <f>VLOOKUP($C103,ToxValues!$C$4:$J$284,3,FALSE)</f>
        <v>0.05</v>
      </c>
    </row>
    <row r="104" spans="1:16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>
        <f t="shared" si="5"/>
        <v>102.2</v>
      </c>
      <c r="H104" s="490"/>
      <c r="I104" s="490" t="str">
        <f>IFERROR(((1/((1/#REF!)+(1/$O104)))),"--")</f>
        <v>--</v>
      </c>
      <c r="J104" s="490"/>
      <c r="K104" s="490"/>
      <c r="L104" s="490">
        <f t="shared" si="4"/>
        <v>102.2</v>
      </c>
      <c r="M104" s="490"/>
      <c r="N104" s="490"/>
      <c r="O104" s="490">
        <f t="shared" si="3"/>
        <v>102.2</v>
      </c>
      <c r="P104" s="497">
        <f>VLOOKUP($C104,ToxValues!$C$4:$J$284,3,FALSE)</f>
        <v>0.01</v>
      </c>
    </row>
    <row r="105" spans="1:16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5"/>
        <v>--</v>
      </c>
      <c r="H105" s="490"/>
      <c r="I105" s="490" t="str">
        <f>IFERROR(((1/((1/#REF!)+(1/$O105)))),"--")</f>
        <v>--</v>
      </c>
      <c r="J105" s="490"/>
      <c r="K105" s="490"/>
      <c r="L105" s="490" t="str">
        <f t="shared" si="4"/>
        <v>--</v>
      </c>
      <c r="M105" s="490"/>
      <c r="N105" s="490"/>
      <c r="O105" s="490" t="str">
        <f t="shared" si="3"/>
        <v>--</v>
      </c>
      <c r="P105" s="497" t="str">
        <f>VLOOKUP($C105,ToxValues!$C$4:$J$284,3,FALSE)</f>
        <v>--</v>
      </c>
    </row>
    <row r="106" spans="1:16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 t="str">
        <f t="shared" si="5"/>
        <v>--</v>
      </c>
      <c r="H106" s="490"/>
      <c r="I106" s="490" t="str">
        <f>IFERROR(((1/((1/#REF!)+(1/$O106)))),"--")</f>
        <v>--</v>
      </c>
      <c r="J106" s="490"/>
      <c r="K106" s="490"/>
      <c r="L106" s="490" t="str">
        <f t="shared" si="4"/>
        <v>--</v>
      </c>
      <c r="M106" s="490"/>
      <c r="N106" s="490"/>
      <c r="O106" s="490" t="str">
        <f t="shared" si="3"/>
        <v>--</v>
      </c>
      <c r="P106" s="497" t="str">
        <f>VLOOKUP($C106,ToxValues!$C$4:$J$284,3,FALSE)</f>
        <v>--</v>
      </c>
    </row>
    <row r="107" spans="1:16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>
        <f t="shared" si="5"/>
        <v>10.220000000000001</v>
      </c>
      <c r="H107" s="490"/>
      <c r="I107" s="490" t="str">
        <f>IFERROR(((1/((1/#REF!)+(1/$O107)))),"--")</f>
        <v>--</v>
      </c>
      <c r="J107" s="490"/>
      <c r="K107" s="490"/>
      <c r="L107" s="490">
        <f t="shared" si="4"/>
        <v>10.220000000000001</v>
      </c>
      <c r="M107" s="490"/>
      <c r="N107" s="490"/>
      <c r="O107" s="490">
        <f t="shared" si="3"/>
        <v>10.220000000000001</v>
      </c>
      <c r="P107" s="497">
        <f>VLOOKUP($C107,ToxValues!$C$4:$J$284,3,FALSE)</f>
        <v>1E-3</v>
      </c>
    </row>
    <row r="108" spans="1:16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5"/>
        <v>--</v>
      </c>
      <c r="H108" s="490"/>
      <c r="I108" s="490" t="str">
        <f>IFERROR(((1/((1/#REF!)+(1/$O108)))),"--")</f>
        <v>--</v>
      </c>
      <c r="J108" s="490"/>
      <c r="K108" s="490"/>
      <c r="L108" s="490" t="str">
        <f t="shared" si="4"/>
        <v>--</v>
      </c>
      <c r="M108" s="490"/>
      <c r="N108" s="490"/>
      <c r="O108" s="490" t="str">
        <f t="shared" si="3"/>
        <v>--</v>
      </c>
      <c r="P108" s="497" t="str">
        <f>VLOOKUP($C108,ToxValues!$C$4:$J$284,3,FALSE)</f>
        <v>--</v>
      </c>
    </row>
    <row r="109" spans="1:16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>
        <f t="shared" si="5"/>
        <v>511</v>
      </c>
      <c r="H109" s="490"/>
      <c r="I109" s="490" t="str">
        <f>IFERROR(((1/((1/#REF!)+(1/$O109)))),"--")</f>
        <v>--</v>
      </c>
      <c r="J109" s="490"/>
      <c r="K109" s="490"/>
      <c r="L109" s="490">
        <f t="shared" si="4"/>
        <v>511</v>
      </c>
      <c r="M109" s="490"/>
      <c r="N109" s="490"/>
      <c r="O109" s="490">
        <f t="shared" si="3"/>
        <v>511</v>
      </c>
      <c r="P109" s="497">
        <f>VLOOKUP($C109,ToxValues!$C$4:$J$284,3,FALSE)</f>
        <v>0.05</v>
      </c>
    </row>
    <row r="110" spans="1:16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5"/>
        <v>--</v>
      </c>
      <c r="H110" s="490"/>
      <c r="I110" s="490" t="str">
        <f>IFERROR(((1/((1/#REF!)+(1/$O110)))),"--")</f>
        <v>--</v>
      </c>
      <c r="J110" s="490"/>
      <c r="K110" s="490"/>
      <c r="L110" s="490" t="str">
        <f t="shared" si="4"/>
        <v>--</v>
      </c>
      <c r="M110" s="490"/>
      <c r="N110" s="490"/>
      <c r="O110" s="490" t="str">
        <f t="shared" si="3"/>
        <v>--</v>
      </c>
      <c r="P110" s="497" t="str">
        <f>VLOOKUP($C110,ToxValues!$C$4:$J$284,3,FALSE)</f>
        <v>--</v>
      </c>
    </row>
    <row r="111" spans="1:16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>
        <f t="shared" si="5"/>
        <v>0.81759999999999999</v>
      </c>
      <c r="H111" s="490"/>
      <c r="I111" s="490" t="str">
        <f>IFERROR(((1/((1/#REF!)+(1/$O111)))),"--")</f>
        <v>--</v>
      </c>
      <c r="J111" s="490"/>
      <c r="K111" s="490"/>
      <c r="L111" s="490">
        <f t="shared" si="4"/>
        <v>0.81759999999999999</v>
      </c>
      <c r="M111" s="490"/>
      <c r="N111" s="490"/>
      <c r="O111" s="490">
        <f t="shared" si="3"/>
        <v>0.81759999999999999</v>
      </c>
      <c r="P111" s="497">
        <f>VLOOKUP($C111,ToxValues!$C$4:$J$284,3,FALSE)</f>
        <v>8.0000000000000007E-5</v>
      </c>
    </row>
    <row r="112" spans="1:16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5"/>
        <v>--</v>
      </c>
      <c r="H112" s="490"/>
      <c r="I112" s="490" t="str">
        <f>IFERROR(((1/((1/#REF!)+(1/$O112)))),"--")</f>
        <v>--</v>
      </c>
      <c r="J112" s="490"/>
      <c r="K112" s="490"/>
      <c r="L112" s="490" t="str">
        <f t="shared" si="4"/>
        <v>--</v>
      </c>
      <c r="M112" s="490"/>
      <c r="N112" s="490"/>
      <c r="O112" s="490" t="str">
        <f t="shared" si="3"/>
        <v>--</v>
      </c>
      <c r="P112" s="497" t="str">
        <f>VLOOKUP($C112,ToxValues!$C$4:$J$284,3,FALSE)</f>
        <v>--</v>
      </c>
    </row>
    <row r="113" spans="1:16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>
        <f t="shared" si="5"/>
        <v>1022</v>
      </c>
      <c r="H113" s="490"/>
      <c r="I113" s="490" t="str">
        <f>IFERROR(((1/((1/#REF!)+(1/$O113)))),"--")</f>
        <v>--</v>
      </c>
      <c r="J113" s="490"/>
      <c r="K113" s="490"/>
      <c r="L113" s="490">
        <f t="shared" si="4"/>
        <v>1022</v>
      </c>
      <c r="M113" s="490"/>
      <c r="N113" s="490"/>
      <c r="O113" s="490">
        <f t="shared" si="3"/>
        <v>1022</v>
      </c>
      <c r="P113" s="497">
        <f>VLOOKUP($C113,ToxValues!$C$4:$J$284,3,FALSE)</f>
        <v>0.1</v>
      </c>
    </row>
    <row r="114" spans="1:16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>
        <f t="shared" si="5"/>
        <v>40.880000000000003</v>
      </c>
      <c r="H114" s="490"/>
      <c r="I114" s="490" t="str">
        <f>IFERROR(((1/((1/#REF!)+(1/$O114)))),"--")</f>
        <v>--</v>
      </c>
      <c r="J114" s="490"/>
      <c r="K114" s="490"/>
      <c r="L114" s="490">
        <f t="shared" si="4"/>
        <v>40.880000000000003</v>
      </c>
      <c r="M114" s="490"/>
      <c r="N114" s="490"/>
      <c r="O114" s="490">
        <f t="shared" si="3"/>
        <v>40.880000000000003</v>
      </c>
      <c r="P114" s="497">
        <f>VLOOKUP($C114,ToxValues!$C$4:$J$284,3,FALSE)</f>
        <v>4.0000000000000001E-3</v>
      </c>
    </row>
    <row r="115" spans="1:16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5"/>
        <v>--</v>
      </c>
      <c r="H115" s="490"/>
      <c r="I115" s="490" t="str">
        <f>IFERROR(((1/((1/#REF!)+(1/$O115)))),"--")</f>
        <v>--</v>
      </c>
      <c r="J115" s="490"/>
      <c r="K115" s="490"/>
      <c r="L115" s="490" t="str">
        <f t="shared" si="4"/>
        <v>--</v>
      </c>
      <c r="M115" s="490"/>
      <c r="N115" s="490"/>
      <c r="O115" s="490" t="str">
        <f t="shared" si="3"/>
        <v>--</v>
      </c>
      <c r="P115" s="497" t="str">
        <f>VLOOKUP($C115,ToxValues!$C$4:$J$284,3,FALSE)</f>
        <v>--</v>
      </c>
    </row>
    <row r="116" spans="1:16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>
        <f t="shared" si="5"/>
        <v>1022</v>
      </c>
      <c r="H116" s="490"/>
      <c r="I116" s="490" t="str">
        <f>IFERROR(((1/((1/#REF!)+(1/$O116)))),"--")</f>
        <v>--</v>
      </c>
      <c r="J116" s="490"/>
      <c r="K116" s="490"/>
      <c r="L116" s="490">
        <f t="shared" si="4"/>
        <v>1022</v>
      </c>
      <c r="M116" s="490"/>
      <c r="N116" s="490"/>
      <c r="O116" s="490">
        <f t="shared" si="3"/>
        <v>1022</v>
      </c>
      <c r="P116" s="497">
        <f>VLOOKUP($C116,ToxValues!$C$4:$J$284,3,FALSE)</f>
        <v>0.1</v>
      </c>
    </row>
    <row r="117" spans="1:16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>
        <f t="shared" si="5"/>
        <v>40.880000000000003</v>
      </c>
      <c r="H117" s="490"/>
      <c r="I117" s="490" t="str">
        <f>IFERROR(((1/((1/#REF!)+(1/$O117)))),"--")</f>
        <v>--</v>
      </c>
      <c r="J117" s="490"/>
      <c r="K117" s="490"/>
      <c r="L117" s="490">
        <f t="shared" si="4"/>
        <v>40.880000000000003</v>
      </c>
      <c r="M117" s="490"/>
      <c r="N117" s="490"/>
      <c r="O117" s="490">
        <f t="shared" si="3"/>
        <v>40.880000000000003</v>
      </c>
      <c r="P117" s="497">
        <f>VLOOKUP($C117,ToxValues!$C$4:$J$284,3,FALSE)</f>
        <v>4.0000000000000001E-3</v>
      </c>
    </row>
    <row r="118" spans="1:16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5"/>
        <v>--</v>
      </c>
      <c r="H118" s="490"/>
      <c r="I118" s="490" t="str">
        <f>IFERROR(((1/((1/#REF!)+(1/$O118)))),"--")</f>
        <v>--</v>
      </c>
      <c r="J118" s="490"/>
      <c r="K118" s="490"/>
      <c r="L118" s="490" t="str">
        <f t="shared" si="4"/>
        <v>--</v>
      </c>
      <c r="M118" s="490"/>
      <c r="N118" s="490"/>
      <c r="O118" s="490" t="str">
        <f t="shared" si="3"/>
        <v>--</v>
      </c>
      <c r="P118" s="497" t="str">
        <f>VLOOKUP($C118,ToxValues!$C$4:$J$284,3,FALSE)</f>
        <v>--</v>
      </c>
    </row>
    <row r="119" spans="1:16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>
        <f t="shared" si="5"/>
        <v>613.20000000000005</v>
      </c>
      <c r="H119" s="490"/>
      <c r="I119" s="490" t="str">
        <f>IFERROR(((1/((1/#REF!)+(1/$O119)))),"--")</f>
        <v>--</v>
      </c>
      <c r="J119" s="490"/>
      <c r="K119" s="490"/>
      <c r="L119" s="490">
        <f t="shared" si="4"/>
        <v>613.20000000000005</v>
      </c>
      <c r="M119" s="490"/>
      <c r="N119" s="490"/>
      <c r="O119" s="490">
        <f t="shared" si="3"/>
        <v>613.20000000000005</v>
      </c>
      <c r="P119" s="497">
        <f>VLOOKUP($C119,ToxValues!$C$4:$J$284,3,FALSE)</f>
        <v>0.06</v>
      </c>
    </row>
    <row r="120" spans="1:16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5"/>
        <v>--</v>
      </c>
      <c r="H120" s="490"/>
      <c r="I120" s="490" t="str">
        <f>IFERROR(((1/((1/#REF!)+(1/$O120)))),"--")</f>
        <v>--</v>
      </c>
      <c r="J120" s="490"/>
      <c r="K120" s="490"/>
      <c r="L120" s="490" t="str">
        <f t="shared" si="4"/>
        <v>--</v>
      </c>
      <c r="M120" s="490"/>
      <c r="N120" s="490"/>
      <c r="O120" s="490" t="str">
        <f t="shared" si="3"/>
        <v>--</v>
      </c>
      <c r="P120" s="497" t="str">
        <f>VLOOKUP($C120,ToxValues!$C$4:$J$284,3,FALSE)</f>
        <v>--</v>
      </c>
    </row>
    <row r="121" spans="1:16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>
        <f t="shared" si="5"/>
        <v>71.540000000000006</v>
      </c>
      <c r="H121" s="490"/>
      <c r="I121" s="490" t="str">
        <f>IFERROR(((1/((1/#REF!)+(1/$O121)))),"--")</f>
        <v>--</v>
      </c>
      <c r="J121" s="490"/>
      <c r="K121" s="490"/>
      <c r="L121" s="490">
        <f t="shared" si="4"/>
        <v>71.540000000000006</v>
      </c>
      <c r="M121" s="490"/>
      <c r="N121" s="490"/>
      <c r="O121" s="490">
        <f t="shared" si="3"/>
        <v>71.540000000000006</v>
      </c>
      <c r="P121" s="497">
        <f>VLOOKUP($C121,ToxValues!$C$4:$J$284,3,FALSE)</f>
        <v>7.0000000000000001E-3</v>
      </c>
    </row>
    <row r="122" spans="1:16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>
        <f t="shared" si="5"/>
        <v>3066</v>
      </c>
      <c r="H122" s="490"/>
      <c r="I122" s="490" t="str">
        <f>IFERROR(((1/((1/#REF!)+(1/$O122)))),"--")</f>
        <v>--</v>
      </c>
      <c r="J122" s="490"/>
      <c r="K122" s="490"/>
      <c r="L122" s="490">
        <f t="shared" si="4"/>
        <v>3066</v>
      </c>
      <c r="M122" s="490"/>
      <c r="N122" s="490"/>
      <c r="O122" s="490">
        <f t="shared" si="3"/>
        <v>3066</v>
      </c>
      <c r="P122" s="497">
        <f>VLOOKUP($C122,ToxValues!$C$4:$J$284,3,FALSE)</f>
        <v>0.3</v>
      </c>
    </row>
    <row r="123" spans="1:16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 t="str">
        <f t="shared" si="5"/>
        <v>--</v>
      </c>
      <c r="H123" s="490"/>
      <c r="I123" s="490" t="str">
        <f>IFERROR(((1/((1/#REF!)+(1/$O123)))),"--")</f>
        <v>--</v>
      </c>
      <c r="J123" s="490"/>
      <c r="K123" s="490"/>
      <c r="L123" s="490" t="str">
        <f t="shared" si="4"/>
        <v>--</v>
      </c>
      <c r="M123" s="490"/>
      <c r="N123" s="490"/>
      <c r="O123" s="490" t="str">
        <f t="shared" si="3"/>
        <v>--</v>
      </c>
      <c r="P123" s="497" t="str">
        <f>VLOOKUP($C123,ToxValues!$C$4:$J$284,3,FALSE)</f>
        <v>--</v>
      </c>
    </row>
    <row r="124" spans="1:16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5"/>
        <v>30.66</v>
      </c>
      <c r="H124" s="490"/>
      <c r="I124" s="490" t="str">
        <f>IFERROR(((1/((1/#REF!)+(1/$O124)))),"--")</f>
        <v>--</v>
      </c>
      <c r="J124" s="490"/>
      <c r="K124" s="490"/>
      <c r="L124" s="490">
        <f t="shared" si="4"/>
        <v>30.66</v>
      </c>
      <c r="M124" s="490"/>
      <c r="N124" s="490"/>
      <c r="O124" s="490">
        <f t="shared" si="3"/>
        <v>30.66</v>
      </c>
      <c r="P124" s="497">
        <f>VLOOKUP($C124,ToxValues!$C$4:$J$284,3,FALSE)</f>
        <v>3.0000000000000001E-3</v>
      </c>
    </row>
    <row r="125" spans="1:16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 t="str">
        <f t="shared" si="5"/>
        <v>--</v>
      </c>
      <c r="H125" s="490"/>
      <c r="I125" s="490" t="str">
        <f>IFERROR(((1/((1/#REF!)+(1/$O125)))),"--")</f>
        <v>--</v>
      </c>
      <c r="J125" s="490"/>
      <c r="K125" s="490"/>
      <c r="L125" s="490" t="str">
        <f t="shared" si="4"/>
        <v>--</v>
      </c>
      <c r="M125" s="490"/>
      <c r="N125" s="490"/>
      <c r="O125" s="490" t="str">
        <f t="shared" si="3"/>
        <v>--</v>
      </c>
      <c r="P125" s="497" t="str">
        <f>VLOOKUP($C125,ToxValues!$C$4:$J$284,3,FALSE)</f>
        <v>--</v>
      </c>
    </row>
    <row r="126" spans="1:16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 t="str">
        <f t="shared" si="5"/>
        <v>--</v>
      </c>
      <c r="H126" s="490"/>
      <c r="I126" s="490" t="str">
        <f>IFERROR(((1/((1/#REF!)+(1/$O126)))),"--")</f>
        <v>--</v>
      </c>
      <c r="J126" s="490"/>
      <c r="K126" s="490"/>
      <c r="L126" s="490" t="str">
        <f t="shared" si="4"/>
        <v>--</v>
      </c>
      <c r="M126" s="490"/>
      <c r="N126" s="490"/>
      <c r="O126" s="490" t="str">
        <f t="shared" si="3"/>
        <v>--</v>
      </c>
      <c r="P126" s="497" t="str">
        <f>VLOOKUP($C126,ToxValues!$C$4:$J$284,3,FALSE)</f>
        <v>--</v>
      </c>
    </row>
    <row r="127" spans="1:16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 t="str">
        <f t="shared" si="5"/>
        <v>--</v>
      </c>
      <c r="H127" s="490"/>
      <c r="I127" s="490" t="str">
        <f>IFERROR(((1/((1/#REF!)+(1/$O127)))),"--")</f>
        <v>--</v>
      </c>
      <c r="J127" s="490"/>
      <c r="K127" s="490"/>
      <c r="L127" s="490" t="str">
        <f t="shared" si="4"/>
        <v>--</v>
      </c>
      <c r="M127" s="490"/>
      <c r="N127" s="490"/>
      <c r="O127" s="490" t="str">
        <f t="shared" si="3"/>
        <v>--</v>
      </c>
      <c r="P127" s="497" t="str">
        <f>VLOOKUP($C127,ToxValues!$C$4:$J$284,3,FALSE)</f>
        <v>--</v>
      </c>
    </row>
    <row r="128" spans="1:16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5"/>
        <v>--</v>
      </c>
      <c r="H128" s="490"/>
      <c r="I128" s="490" t="str">
        <f>IFERROR(((1/((1/#REF!)+(1/$O128)))),"--")</f>
        <v>--</v>
      </c>
      <c r="J128" s="490"/>
      <c r="K128" s="490"/>
      <c r="L128" s="490" t="str">
        <f t="shared" si="4"/>
        <v>--</v>
      </c>
      <c r="M128" s="490"/>
      <c r="N128" s="490"/>
      <c r="O128" s="490" t="str">
        <f t="shared" si="3"/>
        <v>--</v>
      </c>
      <c r="P128" s="497" t="str">
        <f>VLOOKUP($C128,ToxValues!$C$4:$J$284,3,FALSE)</f>
        <v>--</v>
      </c>
    </row>
    <row r="129" spans="1:16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 t="str">
        <f t="shared" si="5"/>
        <v>--</v>
      </c>
      <c r="H129" s="490"/>
      <c r="I129" s="490" t="str">
        <f>IFERROR(((1/((1/#REF!)+(1/$O129)))),"--")</f>
        <v>--</v>
      </c>
      <c r="J129" s="490"/>
      <c r="K129" s="490"/>
      <c r="L129" s="490" t="str">
        <f t="shared" si="4"/>
        <v>--</v>
      </c>
      <c r="M129" s="490"/>
      <c r="N129" s="490"/>
      <c r="O129" s="490" t="str">
        <f t="shared" si="3"/>
        <v>--</v>
      </c>
      <c r="P129" s="497" t="str">
        <f>VLOOKUP($C129,ToxValues!$C$4:$J$284,3,FALSE)</f>
        <v>--</v>
      </c>
    </row>
    <row r="130" spans="1:16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>
        <f t="shared" si="5"/>
        <v>40880</v>
      </c>
      <c r="H130" s="490"/>
      <c r="I130" s="490" t="str">
        <f>IFERROR(((1/((1/#REF!)+(1/$O130)))),"--")</f>
        <v>--</v>
      </c>
      <c r="J130" s="490"/>
      <c r="K130" s="490"/>
      <c r="L130" s="490">
        <f t="shared" si="4"/>
        <v>40880</v>
      </c>
      <c r="M130" s="490"/>
      <c r="N130" s="490"/>
      <c r="O130" s="490">
        <f t="shared" si="3"/>
        <v>40880</v>
      </c>
      <c r="P130" s="497">
        <f>VLOOKUP($C130,ToxValues!$C$4:$J$284,3,FALSE)</f>
        <v>4</v>
      </c>
    </row>
    <row r="131" spans="1:16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>
        <f t="shared" si="5"/>
        <v>1022</v>
      </c>
      <c r="H131" s="490"/>
      <c r="I131" s="490" t="str">
        <f>IFERROR(((1/((1/#REF!)+(1/$O131)))),"--")</f>
        <v>--</v>
      </c>
      <c r="J131" s="490"/>
      <c r="K131" s="490"/>
      <c r="L131" s="490">
        <f t="shared" si="4"/>
        <v>1022</v>
      </c>
      <c r="M131" s="490"/>
      <c r="N131" s="490"/>
      <c r="O131" s="490">
        <f t="shared" si="3"/>
        <v>1022</v>
      </c>
      <c r="P131" s="497">
        <f>VLOOKUP($C131,ToxValues!$C$4:$J$284,3,FALSE)</f>
        <v>0.1</v>
      </c>
    </row>
    <row r="132" spans="1:16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>
        <f t="shared" si="5"/>
        <v>30.66</v>
      </c>
      <c r="H132" s="490"/>
      <c r="I132" s="490" t="str">
        <f>IFERROR(((1/((1/#REF!)+(1/$O132)))),"--")</f>
        <v>--</v>
      </c>
      <c r="J132" s="490"/>
      <c r="K132" s="490"/>
      <c r="L132" s="490">
        <f t="shared" si="4"/>
        <v>30.66</v>
      </c>
      <c r="M132" s="490"/>
      <c r="N132" s="490"/>
      <c r="O132" s="490">
        <f t="shared" si="3"/>
        <v>30.66</v>
      </c>
      <c r="P132" s="497">
        <f>VLOOKUP($C132,ToxValues!$C$4:$J$284,3,FALSE)</f>
        <v>3.0000000000000001E-3</v>
      </c>
    </row>
    <row r="133" spans="1:16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 t="str">
        <f t="shared" si="5"/>
        <v>--</v>
      </c>
      <c r="H133" s="490"/>
      <c r="I133" s="490" t="str">
        <f>IFERROR(((1/((1/#REF!)+(1/$O133)))),"--")</f>
        <v>--</v>
      </c>
      <c r="J133" s="490"/>
      <c r="K133" s="490"/>
      <c r="L133" s="490" t="str">
        <f t="shared" si="4"/>
        <v>--</v>
      </c>
      <c r="M133" s="490"/>
      <c r="N133" s="490"/>
      <c r="O133" s="490" t="str">
        <f t="shared" si="3"/>
        <v>--</v>
      </c>
      <c r="P133" s="497" t="str">
        <f>VLOOKUP($C133,ToxValues!$C$4:$J$284,3,FALSE)</f>
        <v>--</v>
      </c>
    </row>
    <row r="134" spans="1:16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>
        <f t="shared" si="5"/>
        <v>408.8</v>
      </c>
      <c r="H134" s="490"/>
      <c r="I134" s="490" t="str">
        <f>IFERROR(((1/((1/#REF!)+(1/$O134)))),"--")</f>
        <v>--</v>
      </c>
      <c r="J134" s="490"/>
      <c r="K134" s="490"/>
      <c r="L134" s="490">
        <f t="shared" si="4"/>
        <v>408.8</v>
      </c>
      <c r="M134" s="490"/>
      <c r="N134" s="490"/>
      <c r="O134" s="490">
        <f t="shared" ref="O134:O197" si="6">IFERROR(((HQ*BW_adult*ATnc_comm*P134*365*1000)/(IRw_comm*ED_comm*EF_comm)),"--")</f>
        <v>408.8</v>
      </c>
      <c r="P134" s="497">
        <f>VLOOKUP($C134,ToxValues!$C$4:$J$284,3,FALSE)</f>
        <v>0.04</v>
      </c>
    </row>
    <row r="135" spans="1:16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>
        <f t="shared" si="5"/>
        <v>204.4</v>
      </c>
      <c r="H135" s="490"/>
      <c r="I135" s="490" t="str">
        <f>IFERROR(((1/((1/#REF!)+(1/$O135)))),"--")</f>
        <v>--</v>
      </c>
      <c r="J135" s="490"/>
      <c r="K135" s="490"/>
      <c r="L135" s="490">
        <f t="shared" ref="L135:L198" si="7">IFERROR(($O135),"")</f>
        <v>204.4</v>
      </c>
      <c r="M135" s="490"/>
      <c r="N135" s="490"/>
      <c r="O135" s="490">
        <f t="shared" si="6"/>
        <v>204.4</v>
      </c>
      <c r="P135" s="497">
        <f>VLOOKUP($C135,ToxValues!$C$4:$J$284,3,FALSE)</f>
        <v>0.02</v>
      </c>
    </row>
    <row r="136" spans="1:16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>
        <f t="shared" ref="G136:G199" si="8">IF(MIN(H136:L136)&gt;0,MIN(H136:L136),"--")</f>
        <v>2044</v>
      </c>
      <c r="H136" s="490"/>
      <c r="I136" s="490" t="str">
        <f>IFERROR(((1/((1/#REF!)+(1/$O136)))),"--")</f>
        <v>--</v>
      </c>
      <c r="J136" s="490"/>
      <c r="K136" s="490"/>
      <c r="L136" s="490">
        <f t="shared" si="7"/>
        <v>2044</v>
      </c>
      <c r="M136" s="490"/>
      <c r="N136" s="490"/>
      <c r="O136" s="490">
        <f t="shared" si="6"/>
        <v>2044</v>
      </c>
      <c r="P136" s="497">
        <f>VLOOKUP($C136,ToxValues!$C$4:$J$284,3,FALSE)</f>
        <v>0.2</v>
      </c>
    </row>
    <row r="137" spans="1:16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8"/>
        <v>--</v>
      </c>
      <c r="H137" s="490"/>
      <c r="I137" s="490" t="str">
        <f>IFERROR(((1/((1/#REF!)+(1/$O137)))),"--")</f>
        <v>--</v>
      </c>
      <c r="J137" s="490"/>
      <c r="K137" s="490"/>
      <c r="L137" s="490" t="str">
        <f t="shared" si="7"/>
        <v>--</v>
      </c>
      <c r="M137" s="490"/>
      <c r="N137" s="490"/>
      <c r="O137" s="490" t="str">
        <f t="shared" si="6"/>
        <v>--</v>
      </c>
      <c r="P137" s="497" t="str">
        <f>VLOOKUP($C137,ToxValues!$C$4:$J$284,3,FALSE)</f>
        <v>--</v>
      </c>
    </row>
    <row r="138" spans="1:16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>
        <f t="shared" si="8"/>
        <v>204.4</v>
      </c>
      <c r="H138" s="490"/>
      <c r="I138" s="490" t="str">
        <f>IFERROR(((1/((1/#REF!)+(1/$O138)))),"--")</f>
        <v>--</v>
      </c>
      <c r="J138" s="490"/>
      <c r="K138" s="490"/>
      <c r="L138" s="490">
        <f t="shared" si="7"/>
        <v>204.4</v>
      </c>
      <c r="M138" s="490"/>
      <c r="N138" s="490"/>
      <c r="O138" s="490">
        <f t="shared" si="6"/>
        <v>204.4</v>
      </c>
      <c r="P138" s="497">
        <f>VLOOKUP($C138,ToxValues!$C$4:$J$284,3,FALSE)</f>
        <v>0.02</v>
      </c>
    </row>
    <row r="139" spans="1:16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 t="str">
        <f t="shared" si="8"/>
        <v>--</v>
      </c>
      <c r="H139" s="490"/>
      <c r="I139" s="490" t="str">
        <f>IFERROR(((1/((1/#REF!)+(1/$O139)))),"--")</f>
        <v>--</v>
      </c>
      <c r="J139" s="490"/>
      <c r="K139" s="490"/>
      <c r="L139" s="490" t="str">
        <f t="shared" si="7"/>
        <v>--</v>
      </c>
      <c r="M139" s="490"/>
      <c r="N139" s="490"/>
      <c r="O139" s="490" t="str">
        <f t="shared" si="6"/>
        <v>--</v>
      </c>
      <c r="P139" s="497" t="str">
        <f>VLOOKUP($C139,ToxValues!$C$4:$J$284,3,FALSE)</f>
        <v>--</v>
      </c>
    </row>
    <row r="140" spans="1:16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>
        <f t="shared" si="8"/>
        <v>6132</v>
      </c>
      <c r="H140" s="490"/>
      <c r="I140" s="490" t="str">
        <f>IFERROR(((1/((1/#REF!)+(1/$O140)))),"--")</f>
        <v>--</v>
      </c>
      <c r="J140" s="490"/>
      <c r="K140" s="490"/>
      <c r="L140" s="490">
        <f t="shared" si="7"/>
        <v>6132</v>
      </c>
      <c r="M140" s="490"/>
      <c r="N140" s="490"/>
      <c r="O140" s="490">
        <f t="shared" si="6"/>
        <v>6132</v>
      </c>
      <c r="P140" s="497">
        <f>VLOOKUP($C140,ToxValues!$C$4:$J$284,3,FALSE)</f>
        <v>0.6</v>
      </c>
    </row>
    <row r="141" spans="1:16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 t="str">
        <f t="shared" si="8"/>
        <v>--</v>
      </c>
      <c r="H141" s="490"/>
      <c r="I141" s="490" t="str">
        <f>IFERROR(((1/((1/#REF!)+(1/$O141)))),"--")</f>
        <v>--</v>
      </c>
      <c r="J141" s="490"/>
      <c r="K141" s="490"/>
      <c r="L141" s="490" t="str">
        <f t="shared" si="7"/>
        <v>--</v>
      </c>
      <c r="M141" s="490"/>
      <c r="N141" s="490"/>
      <c r="O141" s="490" t="str">
        <f t="shared" si="6"/>
        <v>--</v>
      </c>
      <c r="P141" s="497" t="str">
        <f>VLOOKUP($C141,ToxValues!$C$4:$J$284,3,FALSE)</f>
        <v>--</v>
      </c>
    </row>
    <row r="142" spans="1:16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>
        <f t="shared" si="8"/>
        <v>10.220000000000001</v>
      </c>
      <c r="H142" s="490"/>
      <c r="I142" s="490" t="str">
        <f>IFERROR(((1/((1/#REF!)+(1/$O142)))),"--")</f>
        <v>--</v>
      </c>
      <c r="J142" s="490"/>
      <c r="K142" s="490"/>
      <c r="L142" s="490">
        <f t="shared" si="7"/>
        <v>10.220000000000001</v>
      </c>
      <c r="M142" s="490"/>
      <c r="N142" s="490"/>
      <c r="O142" s="490">
        <f t="shared" si="6"/>
        <v>10.220000000000001</v>
      </c>
      <c r="P142" s="497">
        <f>VLOOKUP($C142,ToxValues!$C$4:$J$284,3,FALSE)</f>
        <v>1E-3</v>
      </c>
    </row>
    <row r="143" spans="1:16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8"/>
        <v>--</v>
      </c>
      <c r="H143" s="490"/>
      <c r="I143" s="490" t="str">
        <f>IFERROR(((1/((1/#REF!)+(1/$O143)))),"--")</f>
        <v>--</v>
      </c>
      <c r="J143" s="490"/>
      <c r="K143" s="490"/>
      <c r="L143" s="490" t="str">
        <f t="shared" si="7"/>
        <v>--</v>
      </c>
      <c r="M143" s="490"/>
      <c r="N143" s="490"/>
      <c r="O143" s="490" t="str">
        <f t="shared" si="6"/>
        <v>--</v>
      </c>
      <c r="P143" s="497" t="str">
        <f>VLOOKUP($C143,ToxValues!$C$4:$J$284,3,FALSE)</f>
        <v>--</v>
      </c>
    </row>
    <row r="144" spans="1:16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>
        <f t="shared" si="8"/>
        <v>8176</v>
      </c>
      <c r="H144" s="490"/>
      <c r="I144" s="490" t="str">
        <f>IFERROR(((1/((1/#REF!)+(1/$O144)))),"--")</f>
        <v>--</v>
      </c>
      <c r="J144" s="490"/>
      <c r="K144" s="490"/>
      <c r="L144" s="490">
        <f t="shared" si="7"/>
        <v>8176</v>
      </c>
      <c r="M144" s="490"/>
      <c r="N144" s="490"/>
      <c r="O144" s="490">
        <f t="shared" si="6"/>
        <v>8176</v>
      </c>
      <c r="P144" s="497">
        <f>VLOOKUP($C144,ToxValues!$C$4:$J$284,3,FALSE)</f>
        <v>0.8</v>
      </c>
    </row>
    <row r="145" spans="1:16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8"/>
        <v>--</v>
      </c>
      <c r="H145" s="490"/>
      <c r="I145" s="490" t="str">
        <f>IFERROR(((1/((1/#REF!)+(1/$O145)))),"--")</f>
        <v>--</v>
      </c>
      <c r="J145" s="490"/>
      <c r="K145" s="490"/>
      <c r="L145" s="490" t="str">
        <f t="shared" si="7"/>
        <v>--</v>
      </c>
      <c r="M145" s="490"/>
      <c r="N145" s="490"/>
      <c r="O145" s="490" t="str">
        <f t="shared" si="6"/>
        <v>--</v>
      </c>
      <c r="P145" s="497" t="str">
        <f>VLOOKUP($C145,ToxValues!$C$4:$J$284,3,FALSE)</f>
        <v>--</v>
      </c>
    </row>
    <row r="146" spans="1:16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>
        <f t="shared" si="8"/>
        <v>1022</v>
      </c>
      <c r="H146" s="490"/>
      <c r="I146" s="490" t="str">
        <f>IFERROR(((1/((1/#REF!)+(1/$O146)))),"--")</f>
        <v>--</v>
      </c>
      <c r="J146" s="490"/>
      <c r="K146" s="490"/>
      <c r="L146" s="490">
        <f t="shared" si="7"/>
        <v>1022</v>
      </c>
      <c r="M146" s="490"/>
      <c r="N146" s="490"/>
      <c r="O146" s="490">
        <f t="shared" si="6"/>
        <v>1022</v>
      </c>
      <c r="P146" s="497">
        <f>VLOOKUP($C146,ToxValues!$C$4:$J$284,3,FALSE)</f>
        <v>0.1</v>
      </c>
    </row>
    <row r="147" spans="1:16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>
        <f t="shared" si="8"/>
        <v>122.64</v>
      </c>
      <c r="H147" s="490"/>
      <c r="I147" s="490" t="str">
        <f>IFERROR(((1/((1/#REF!)+(1/$O147)))),"--")</f>
        <v>--</v>
      </c>
      <c r="J147" s="490"/>
      <c r="K147" s="490"/>
      <c r="L147" s="490">
        <f t="shared" si="7"/>
        <v>122.64</v>
      </c>
      <c r="M147" s="490"/>
      <c r="N147" s="490"/>
      <c r="O147" s="490">
        <f t="shared" si="6"/>
        <v>122.64</v>
      </c>
      <c r="P147" s="497">
        <f>VLOOKUP($C147,ToxValues!$C$4:$J$284,3,FALSE)</f>
        <v>1.2E-2</v>
      </c>
    </row>
    <row r="148" spans="1:16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>
        <f t="shared" si="8"/>
        <v>408.8</v>
      </c>
      <c r="H148" s="490"/>
      <c r="I148" s="490" t="str">
        <f>IFERROR(((1/((1/#REF!)+(1/$O148)))),"--")</f>
        <v>--</v>
      </c>
      <c r="J148" s="490"/>
      <c r="K148" s="490"/>
      <c r="L148" s="490">
        <f t="shared" si="7"/>
        <v>408.8</v>
      </c>
      <c r="M148" s="490"/>
      <c r="N148" s="490"/>
      <c r="O148" s="490">
        <f t="shared" si="6"/>
        <v>408.8</v>
      </c>
      <c r="P148" s="497">
        <f>VLOOKUP($C148,ToxValues!$C$4:$J$284,3,FALSE)</f>
        <v>0.04</v>
      </c>
    </row>
    <row r="149" spans="1:16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>
        <f t="shared" si="8"/>
        <v>408.8</v>
      </c>
      <c r="H149" s="490"/>
      <c r="I149" s="490" t="str">
        <f>IFERROR(((1/((1/#REF!)+(1/$O149)))),"--")</f>
        <v>--</v>
      </c>
      <c r="J149" s="490"/>
      <c r="K149" s="490"/>
      <c r="L149" s="490">
        <f t="shared" si="7"/>
        <v>408.8</v>
      </c>
      <c r="M149" s="490"/>
      <c r="N149" s="490"/>
      <c r="O149" s="490">
        <f t="shared" si="6"/>
        <v>408.8</v>
      </c>
      <c r="P149" s="497">
        <f>VLOOKUP($C149,ToxValues!$C$4:$J$284,3,FALSE)</f>
        <v>0.04</v>
      </c>
    </row>
    <row r="150" spans="1:16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8"/>
        <v>8.1760000000000002</v>
      </c>
      <c r="H150" s="490"/>
      <c r="I150" s="490" t="str">
        <f>IFERROR(((1/((1/#REF!)+(1/$O150)))),"--")</f>
        <v>--</v>
      </c>
      <c r="J150" s="490"/>
      <c r="K150" s="490"/>
      <c r="L150" s="490">
        <f t="shared" si="7"/>
        <v>8.1760000000000002</v>
      </c>
      <c r="M150" s="490"/>
      <c r="N150" s="490"/>
      <c r="O150" s="490">
        <f t="shared" si="6"/>
        <v>8.1760000000000002</v>
      </c>
      <c r="P150" s="497">
        <f>VLOOKUP($C150,ToxValues!$C$4:$J$284,3,FALSE)</f>
        <v>8.0000000000000004E-4</v>
      </c>
    </row>
    <row r="151" spans="1:16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8"/>
        <v>10.220000000000001</v>
      </c>
      <c r="H151" s="490"/>
      <c r="I151" s="490" t="str">
        <f>IFERROR(((1/((1/#REF!)+(1/$O151)))),"--")</f>
        <v>--</v>
      </c>
      <c r="J151" s="490"/>
      <c r="K151" s="490"/>
      <c r="L151" s="490">
        <f t="shared" si="7"/>
        <v>10.220000000000001</v>
      </c>
      <c r="M151" s="490"/>
      <c r="N151" s="490"/>
      <c r="O151" s="490">
        <f t="shared" si="6"/>
        <v>10.220000000000001</v>
      </c>
      <c r="P151" s="497">
        <f>VLOOKUP($C151,ToxValues!$C$4:$J$284,3,FALSE)</f>
        <v>1E-3</v>
      </c>
    </row>
    <row r="152" spans="1:16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>
        <f t="shared" si="8"/>
        <v>61.32</v>
      </c>
      <c r="H152" s="490"/>
      <c r="I152" s="490" t="str">
        <f>IFERROR(((1/((1/#REF!)+(1/$O152)))),"--")</f>
        <v>--</v>
      </c>
      <c r="J152" s="490"/>
      <c r="K152" s="490"/>
      <c r="L152" s="490">
        <f t="shared" si="7"/>
        <v>61.32</v>
      </c>
      <c r="M152" s="490"/>
      <c r="N152" s="490"/>
      <c r="O152" s="490">
        <f t="shared" si="6"/>
        <v>61.32</v>
      </c>
      <c r="P152" s="497">
        <f>VLOOKUP($C152,ToxValues!$C$4:$J$284,3,FALSE)</f>
        <v>6.0000000000000001E-3</v>
      </c>
    </row>
    <row r="153" spans="1:16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8"/>
        <v>7.1539999999999999</v>
      </c>
      <c r="H153" s="490"/>
      <c r="I153" s="490" t="str">
        <f>IFERROR(((1/((1/#REF!)+(1/$O153)))),"--")</f>
        <v>--</v>
      </c>
      <c r="J153" s="490"/>
      <c r="K153" s="490"/>
      <c r="L153" s="490">
        <f t="shared" si="7"/>
        <v>7.1539999999999999</v>
      </c>
      <c r="M153" s="490"/>
      <c r="N153" s="490"/>
      <c r="O153" s="490">
        <f t="shared" si="6"/>
        <v>7.1539999999999999</v>
      </c>
      <c r="P153" s="497">
        <f>VLOOKUP($C153,ToxValues!$C$4:$J$284,3,FALSE)</f>
        <v>6.9999999999999999E-4</v>
      </c>
    </row>
    <row r="154" spans="1:16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 t="str">
        <f t="shared" si="8"/>
        <v>--</v>
      </c>
      <c r="H154" s="490"/>
      <c r="I154" s="490" t="str">
        <f>IFERROR(((1/((1/#REF!)+(1/$O154)))),"--")</f>
        <v>--</v>
      </c>
      <c r="J154" s="490"/>
      <c r="K154" s="490"/>
      <c r="L154" s="490" t="str">
        <f t="shared" si="7"/>
        <v>--</v>
      </c>
      <c r="M154" s="490"/>
      <c r="N154" s="490"/>
      <c r="O154" s="490" t="str">
        <f t="shared" si="6"/>
        <v>--</v>
      </c>
      <c r="P154" s="497" t="str">
        <f>VLOOKUP($C154,ToxValues!$C$4:$J$284,3,FALSE)</f>
        <v>--</v>
      </c>
    </row>
    <row r="155" spans="1:16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8"/>
        <v>2044</v>
      </c>
      <c r="H155" s="490"/>
      <c r="I155" s="490" t="str">
        <f>IFERROR(((1/((1/#REF!)+(1/$O155)))),"--")</f>
        <v>--</v>
      </c>
      <c r="J155" s="490"/>
      <c r="K155" s="490"/>
      <c r="L155" s="490">
        <f t="shared" si="7"/>
        <v>2044</v>
      </c>
      <c r="M155" s="490"/>
      <c r="N155" s="490"/>
      <c r="O155" s="490">
        <f t="shared" si="6"/>
        <v>2044</v>
      </c>
      <c r="P155" s="497">
        <f>VLOOKUP($C155,ToxValues!$C$4:$J$284,3,FALSE)</f>
        <v>0.2</v>
      </c>
    </row>
    <row r="156" spans="1:16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>
        <f t="shared" si="8"/>
        <v>20.440000000000001</v>
      </c>
      <c r="H156" s="490"/>
      <c r="I156" s="490" t="str">
        <f>IFERROR(((1/((1/#REF!)+(1/$O156)))),"--")</f>
        <v>--</v>
      </c>
      <c r="J156" s="490"/>
      <c r="K156" s="490"/>
      <c r="L156" s="490">
        <f t="shared" si="7"/>
        <v>20.440000000000001</v>
      </c>
      <c r="M156" s="490"/>
      <c r="N156" s="490"/>
      <c r="O156" s="490">
        <f t="shared" si="6"/>
        <v>20.440000000000001</v>
      </c>
      <c r="P156" s="497">
        <f>VLOOKUP($C156,ToxValues!$C$4:$J$284,3,FALSE)</f>
        <v>2E-3</v>
      </c>
    </row>
    <row r="157" spans="1:16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>
        <f t="shared" si="8"/>
        <v>204.4</v>
      </c>
      <c r="H157" s="490"/>
      <c r="I157" s="490" t="str">
        <f>IFERROR(((1/((1/#REF!)+(1/$O157)))),"--")</f>
        <v>--</v>
      </c>
      <c r="J157" s="490"/>
      <c r="K157" s="490"/>
      <c r="L157" s="490">
        <f t="shared" si="7"/>
        <v>204.4</v>
      </c>
      <c r="M157" s="490"/>
      <c r="N157" s="490"/>
      <c r="O157" s="490">
        <f t="shared" si="6"/>
        <v>204.4</v>
      </c>
      <c r="P157" s="497">
        <f>VLOOKUP($C157,ToxValues!$C$4:$J$284,3,FALSE)</f>
        <v>0.02</v>
      </c>
    </row>
    <row r="158" spans="1:16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>
        <f t="shared" si="8"/>
        <v>20.440000000000001</v>
      </c>
      <c r="H158" s="490"/>
      <c r="I158" s="490" t="str">
        <f>IFERROR(((1/((1/#REF!)+(1/$O158)))),"--")</f>
        <v>--</v>
      </c>
      <c r="J158" s="490"/>
      <c r="K158" s="490"/>
      <c r="L158" s="490">
        <f t="shared" si="7"/>
        <v>20.440000000000001</v>
      </c>
      <c r="M158" s="490"/>
      <c r="N158" s="490"/>
      <c r="O158" s="490">
        <f t="shared" si="6"/>
        <v>20.440000000000001</v>
      </c>
      <c r="P158" s="497">
        <f>VLOOKUP($C158,ToxValues!$C$4:$J$284,3,FALSE)</f>
        <v>2E-3</v>
      </c>
    </row>
    <row r="159" spans="1:16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8"/>
        <v>8.1759999999999999E-2</v>
      </c>
      <c r="H159" s="490"/>
      <c r="I159" s="490" t="str">
        <f>IFERROR(((1/((1/#REF!)+(1/$O159)))),"--")</f>
        <v>--</v>
      </c>
      <c r="J159" s="490"/>
      <c r="K159" s="490"/>
      <c r="L159" s="490">
        <f t="shared" si="7"/>
        <v>8.1759999999999999E-2</v>
      </c>
      <c r="M159" s="490"/>
      <c r="N159" s="490"/>
      <c r="O159" s="490">
        <f t="shared" si="6"/>
        <v>8.1759999999999999E-2</v>
      </c>
      <c r="P159" s="497">
        <f>VLOOKUP($C159,ToxValues!$C$4:$J$284,3,FALSE)</f>
        <v>7.9999999999999996E-6</v>
      </c>
    </row>
    <row r="160" spans="1:16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 t="str">
        <f t="shared" si="8"/>
        <v>--</v>
      </c>
      <c r="H160" s="490"/>
      <c r="I160" s="490" t="str">
        <f>IFERROR(((1/((1/#REF!)+(1/$O160)))),"--")</f>
        <v>--</v>
      </c>
      <c r="J160" s="490"/>
      <c r="K160" s="490"/>
      <c r="L160" s="490" t="str">
        <f t="shared" si="7"/>
        <v>--</v>
      </c>
      <c r="M160" s="490"/>
      <c r="N160" s="490"/>
      <c r="O160" s="490" t="str">
        <f t="shared" si="6"/>
        <v>--</v>
      </c>
      <c r="P160" s="497" t="str">
        <f>VLOOKUP($C160,ToxValues!$C$4:$J$284,3,FALSE)</f>
        <v>--</v>
      </c>
    </row>
    <row r="161" spans="1:16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 t="str">
        <f t="shared" si="8"/>
        <v>--</v>
      </c>
      <c r="H161" s="490"/>
      <c r="I161" s="490" t="str">
        <f>IFERROR(((1/((1/#REF!)+(1/$O161)))),"--")</f>
        <v>--</v>
      </c>
      <c r="J161" s="490"/>
      <c r="K161" s="490"/>
      <c r="L161" s="490" t="str">
        <f t="shared" si="7"/>
        <v>--</v>
      </c>
      <c r="M161" s="490"/>
      <c r="N161" s="490"/>
      <c r="O161" s="490" t="str">
        <f t="shared" si="6"/>
        <v>--</v>
      </c>
      <c r="P161" s="497" t="str">
        <f>VLOOKUP($C161,ToxValues!$C$4:$J$284,3,FALSE)</f>
        <v>--</v>
      </c>
    </row>
    <row r="162" spans="1:16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>
        <f t="shared" si="8"/>
        <v>8.1760000000000002</v>
      </c>
      <c r="H162" s="490"/>
      <c r="I162" s="490" t="str">
        <f>IFERROR(((1/((1/#REF!)+(1/$O162)))),"--")</f>
        <v>--</v>
      </c>
      <c r="J162" s="490"/>
      <c r="K162" s="490"/>
      <c r="L162" s="490">
        <f t="shared" si="7"/>
        <v>8.1760000000000002</v>
      </c>
      <c r="M162" s="490"/>
      <c r="N162" s="490"/>
      <c r="O162" s="490">
        <f t="shared" si="6"/>
        <v>8.1760000000000002</v>
      </c>
      <c r="P162" s="497">
        <f>VLOOKUP($C162,ToxValues!$C$4:$J$284,3,FALSE)</f>
        <v>8.0000000000000004E-4</v>
      </c>
    </row>
    <row r="163" spans="1:16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8"/>
        <v>51.1</v>
      </c>
      <c r="H163" s="490"/>
      <c r="I163" s="490" t="str">
        <f>IFERROR(((1/((1/#REF!)+(1/$O163)))),"--")</f>
        <v>--</v>
      </c>
      <c r="J163" s="490"/>
      <c r="K163" s="490"/>
      <c r="L163" s="490">
        <f t="shared" si="7"/>
        <v>51.1</v>
      </c>
      <c r="M163" s="490"/>
      <c r="N163" s="490"/>
      <c r="O163" s="490">
        <f t="shared" si="6"/>
        <v>51.1</v>
      </c>
      <c r="P163" s="497">
        <f>VLOOKUP($C163,ToxValues!$C$4:$J$284,3,FALSE)</f>
        <v>5.0000000000000001E-3</v>
      </c>
    </row>
    <row r="164" spans="1:16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8"/>
        <v>--</v>
      </c>
      <c r="H164" s="490"/>
      <c r="I164" s="490" t="str">
        <f>IFERROR(((1/((1/#REF!)+(1/$O164)))),"--")</f>
        <v>--</v>
      </c>
      <c r="J164" s="490"/>
      <c r="K164" s="490"/>
      <c r="L164" s="490" t="str">
        <f t="shared" si="7"/>
        <v>--</v>
      </c>
      <c r="M164" s="490"/>
      <c r="N164" s="490"/>
      <c r="O164" s="490" t="str">
        <f t="shared" si="6"/>
        <v>--</v>
      </c>
      <c r="P164" s="497" t="str">
        <f>VLOOKUP($C164,ToxValues!$C$4:$J$284,3,FALSE)</f>
        <v>--</v>
      </c>
    </row>
    <row r="165" spans="1:16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>
        <f t="shared" si="8"/>
        <v>3066</v>
      </c>
      <c r="H165" s="490"/>
      <c r="I165" s="490" t="str">
        <f>IFERROR(((1/((1/#REF!)+(1/$O165)))),"--")</f>
        <v>--</v>
      </c>
      <c r="J165" s="490"/>
      <c r="K165" s="490"/>
      <c r="L165" s="490">
        <f t="shared" si="7"/>
        <v>3066</v>
      </c>
      <c r="M165" s="490"/>
      <c r="N165" s="490"/>
      <c r="O165" s="490">
        <f t="shared" si="6"/>
        <v>3066</v>
      </c>
      <c r="P165" s="497">
        <f>VLOOKUP($C165,ToxValues!$C$4:$J$284,3,FALSE)</f>
        <v>0.3</v>
      </c>
    </row>
    <row r="166" spans="1:16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>
        <f t="shared" si="8"/>
        <v>204400</v>
      </c>
      <c r="H166" s="490"/>
      <c r="I166" s="490" t="str">
        <f>IFERROR(((1/((1/#REF!)+(1/$O166)))),"--")</f>
        <v>--</v>
      </c>
      <c r="J166" s="490"/>
      <c r="K166" s="490"/>
      <c r="L166" s="490">
        <f t="shared" si="7"/>
        <v>204400</v>
      </c>
      <c r="M166" s="490"/>
      <c r="N166" s="490"/>
      <c r="O166" s="490">
        <f t="shared" si="6"/>
        <v>204400</v>
      </c>
      <c r="P166" s="497">
        <f>VLOOKUP($C166,ToxValues!$C$4:$J$284,3,FALSE)</f>
        <v>20</v>
      </c>
    </row>
    <row r="167" spans="1:16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>
        <f t="shared" si="8"/>
        <v>306.60000000000002</v>
      </c>
      <c r="H167" s="490"/>
      <c r="I167" s="490" t="str">
        <f>IFERROR(((1/((1/#REF!)+(1/$O167)))),"--")</f>
        <v>--</v>
      </c>
      <c r="J167" s="490"/>
      <c r="K167" s="490"/>
      <c r="L167" s="490">
        <f t="shared" si="7"/>
        <v>306.60000000000002</v>
      </c>
      <c r="M167" s="490"/>
      <c r="N167" s="490"/>
      <c r="O167" s="490">
        <f t="shared" si="6"/>
        <v>306.60000000000002</v>
      </c>
      <c r="P167" s="497">
        <f>VLOOKUP($C167,ToxValues!$C$4:$J$284,3,FALSE)</f>
        <v>0.03</v>
      </c>
    </row>
    <row r="168" spans="1:16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>
        <f t="shared" si="8"/>
        <v>9198</v>
      </c>
      <c r="H168" s="490"/>
      <c r="I168" s="490" t="str">
        <f>IFERROR(((1/((1/#REF!)+(1/$O168)))),"--")</f>
        <v>--</v>
      </c>
      <c r="J168" s="490"/>
      <c r="K168" s="490"/>
      <c r="L168" s="490">
        <f t="shared" si="7"/>
        <v>9198</v>
      </c>
      <c r="M168" s="490"/>
      <c r="N168" s="490"/>
      <c r="O168" s="490">
        <f t="shared" si="6"/>
        <v>9198</v>
      </c>
      <c r="P168" s="497">
        <f>VLOOKUP($C168,ToxValues!$C$4:$J$284,3,FALSE)</f>
        <v>0.9</v>
      </c>
    </row>
    <row r="169" spans="1:16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8"/>
        <v>204.4</v>
      </c>
      <c r="H169" s="490"/>
      <c r="I169" s="490" t="str">
        <f>IFERROR(((1/((1/#REF!)+(1/$O169)))),"--")</f>
        <v>--</v>
      </c>
      <c r="J169" s="490"/>
      <c r="K169" s="490"/>
      <c r="L169" s="490">
        <f t="shared" si="7"/>
        <v>204.4</v>
      </c>
      <c r="M169" s="490"/>
      <c r="N169" s="490"/>
      <c r="O169" s="490">
        <f t="shared" si="6"/>
        <v>204.4</v>
      </c>
      <c r="P169" s="497">
        <f>VLOOKUP($C169,ToxValues!$C$4:$J$284,3,FALSE)</f>
        <v>0.02</v>
      </c>
    </row>
    <row r="170" spans="1:16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>
        <f t="shared" si="8"/>
        <v>306.60000000000002</v>
      </c>
      <c r="H170" s="490"/>
      <c r="I170" s="490" t="str">
        <f>IFERROR(((1/((1/#REF!)+(1/$O170)))),"--")</f>
        <v>--</v>
      </c>
      <c r="J170" s="490"/>
      <c r="K170" s="490"/>
      <c r="L170" s="490">
        <f t="shared" si="7"/>
        <v>306.60000000000002</v>
      </c>
      <c r="M170" s="490"/>
      <c r="N170" s="490"/>
      <c r="O170" s="490">
        <f t="shared" si="6"/>
        <v>306.60000000000002</v>
      </c>
      <c r="P170" s="497">
        <f>VLOOKUP($C170,ToxValues!$C$4:$J$284,3,FALSE)</f>
        <v>0.03</v>
      </c>
    </row>
    <row r="171" spans="1:16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>
        <f t="shared" si="8"/>
        <v>1.022</v>
      </c>
      <c r="H171" s="490"/>
      <c r="I171" s="490" t="str">
        <f>IFERROR(((1/((1/#REF!)+(1/$O171)))),"--")</f>
        <v>--</v>
      </c>
      <c r="J171" s="490"/>
      <c r="K171" s="490"/>
      <c r="L171" s="490">
        <f t="shared" si="7"/>
        <v>1.022</v>
      </c>
      <c r="M171" s="490"/>
      <c r="N171" s="490"/>
      <c r="O171" s="490">
        <f t="shared" si="6"/>
        <v>1.022</v>
      </c>
      <c r="P171" s="497">
        <f>VLOOKUP($C171,ToxValues!$C$4:$J$284,3,FALSE)</f>
        <v>1E-4</v>
      </c>
    </row>
    <row r="172" spans="1:16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8"/>
        <v>5.1100000000000003</v>
      </c>
      <c r="H172" s="490"/>
      <c r="I172" s="490" t="str">
        <f>IFERROR(((1/((1/#REF!)+(1/$O172)))),"--")</f>
        <v>--</v>
      </c>
      <c r="J172" s="490"/>
      <c r="K172" s="490"/>
      <c r="L172" s="490">
        <f t="shared" si="7"/>
        <v>5.1100000000000003</v>
      </c>
      <c r="M172" s="490"/>
      <c r="N172" s="490"/>
      <c r="O172" s="490">
        <f t="shared" si="6"/>
        <v>5.1100000000000003</v>
      </c>
      <c r="P172" s="497">
        <f>VLOOKUP($C172,ToxValues!$C$4:$J$284,3,FALSE)</f>
        <v>5.0000000000000001E-4</v>
      </c>
    </row>
    <row r="173" spans="1:16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8"/>
        <v>20.440000000000001</v>
      </c>
      <c r="H173" s="490"/>
      <c r="I173" s="490" t="str">
        <f>IFERROR(((1/((1/#REF!)+(1/$O173)))),"--")</f>
        <v>--</v>
      </c>
      <c r="J173" s="490"/>
      <c r="K173" s="490"/>
      <c r="L173" s="490">
        <f t="shared" si="7"/>
        <v>20.440000000000001</v>
      </c>
      <c r="M173" s="490"/>
      <c r="N173" s="490"/>
      <c r="O173" s="490">
        <f t="shared" si="6"/>
        <v>20.440000000000001</v>
      </c>
      <c r="P173" s="497">
        <f>VLOOKUP($C173,ToxValues!$C$4:$J$284,3,FALSE)</f>
        <v>2E-3</v>
      </c>
    </row>
    <row r="174" spans="1:16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>
        <f t="shared" si="8"/>
        <v>10.220000000000001</v>
      </c>
      <c r="H174" s="490"/>
      <c r="I174" s="490" t="str">
        <f>IFERROR(((1/((1/#REF!)+(1/$O174)))),"--")</f>
        <v>--</v>
      </c>
      <c r="J174" s="490"/>
      <c r="K174" s="490"/>
      <c r="L174" s="490">
        <f t="shared" si="7"/>
        <v>10.220000000000001</v>
      </c>
      <c r="M174" s="490"/>
      <c r="N174" s="490"/>
      <c r="O174" s="490">
        <f t="shared" si="6"/>
        <v>10.220000000000001</v>
      </c>
      <c r="P174" s="497">
        <f>VLOOKUP($C174,ToxValues!$C$4:$J$284,3,FALSE)</f>
        <v>1E-3</v>
      </c>
    </row>
    <row r="175" spans="1:16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>
        <f t="shared" si="8"/>
        <v>20.440000000000001</v>
      </c>
      <c r="H175" s="490"/>
      <c r="I175" s="490" t="str">
        <f>IFERROR(((1/((1/#REF!)+(1/$O175)))),"--")</f>
        <v>--</v>
      </c>
      <c r="J175" s="490"/>
      <c r="K175" s="490"/>
      <c r="L175" s="490">
        <f t="shared" si="7"/>
        <v>20.440000000000001</v>
      </c>
      <c r="M175" s="490"/>
      <c r="N175" s="490"/>
      <c r="O175" s="490">
        <f t="shared" si="6"/>
        <v>20.440000000000001</v>
      </c>
      <c r="P175" s="497">
        <f>VLOOKUP($C175,ToxValues!$C$4:$J$284,3,FALSE)</f>
        <v>2E-3</v>
      </c>
    </row>
    <row r="176" spans="1:16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8"/>
        <v>9.1980000000000004</v>
      </c>
      <c r="H176" s="490"/>
      <c r="I176" s="490" t="str">
        <f>IFERROR(((1/((1/#REF!)+(1/$O176)))),"--")</f>
        <v>--</v>
      </c>
      <c r="J176" s="490"/>
      <c r="K176" s="490"/>
      <c r="L176" s="490">
        <f t="shared" si="7"/>
        <v>9.1980000000000004</v>
      </c>
      <c r="M176" s="490"/>
      <c r="N176" s="490"/>
      <c r="O176" s="490">
        <f t="shared" si="6"/>
        <v>9.1980000000000004</v>
      </c>
      <c r="P176" s="497">
        <f>VLOOKUP($C176,ToxValues!$C$4:$J$284,3,FALSE)</f>
        <v>8.9999999999999998E-4</v>
      </c>
    </row>
    <row r="177" spans="1:16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>
        <f t="shared" si="8"/>
        <v>1.022</v>
      </c>
      <c r="H177" s="490"/>
      <c r="I177" s="490" t="str">
        <f>IFERROR(((1/((1/#REF!)+(1/$O177)))),"--")</f>
        <v>--</v>
      </c>
      <c r="J177" s="490"/>
      <c r="K177" s="490"/>
      <c r="L177" s="490">
        <f t="shared" si="7"/>
        <v>1.022</v>
      </c>
      <c r="M177" s="490"/>
      <c r="N177" s="490"/>
      <c r="O177" s="490">
        <f t="shared" si="6"/>
        <v>1.022</v>
      </c>
      <c r="P177" s="497">
        <f>VLOOKUP($C177,ToxValues!$C$4:$J$284,3,FALSE)</f>
        <v>1E-4</v>
      </c>
    </row>
    <row r="178" spans="1:16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>
        <f t="shared" si="8"/>
        <v>20.440000000000001</v>
      </c>
      <c r="H178" s="490"/>
      <c r="I178" s="490" t="str">
        <f>IFERROR(((1/((1/#REF!)+(1/$O178)))),"--")</f>
        <v>--</v>
      </c>
      <c r="J178" s="490"/>
      <c r="K178" s="490"/>
      <c r="L178" s="490">
        <f t="shared" si="7"/>
        <v>20.440000000000001</v>
      </c>
      <c r="M178" s="490"/>
      <c r="N178" s="490"/>
      <c r="O178" s="490">
        <f t="shared" si="6"/>
        <v>20.440000000000001</v>
      </c>
      <c r="P178" s="497">
        <f>VLOOKUP($C178,ToxValues!$C$4:$J$284,3,FALSE)</f>
        <v>2E-3</v>
      </c>
    </row>
    <row r="179" spans="1:16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8"/>
        <v>40.880000000000003</v>
      </c>
      <c r="H179" s="490"/>
      <c r="I179" s="490" t="str">
        <f>IFERROR(((1/((1/#REF!)+(1/$O179)))),"--")</f>
        <v>--</v>
      </c>
      <c r="J179" s="490"/>
      <c r="K179" s="490"/>
      <c r="L179" s="490">
        <f t="shared" si="7"/>
        <v>40.880000000000003</v>
      </c>
      <c r="M179" s="490"/>
      <c r="N179" s="490"/>
      <c r="O179" s="490">
        <f t="shared" si="6"/>
        <v>40.880000000000003</v>
      </c>
      <c r="P179" s="497">
        <f>VLOOKUP($C179,ToxValues!$C$4:$J$284,3,FALSE)</f>
        <v>4.0000000000000001E-3</v>
      </c>
    </row>
    <row r="180" spans="1:16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>
        <f t="shared" si="8"/>
        <v>511</v>
      </c>
      <c r="H180" s="490"/>
      <c r="I180" s="490" t="str">
        <f>IFERROR(((1/((1/#REF!)+(1/$O180)))),"--")</f>
        <v>--</v>
      </c>
      <c r="J180" s="490"/>
      <c r="K180" s="490"/>
      <c r="L180" s="490">
        <f t="shared" si="7"/>
        <v>511</v>
      </c>
      <c r="M180" s="490"/>
      <c r="N180" s="490"/>
      <c r="O180" s="490">
        <f t="shared" si="6"/>
        <v>511</v>
      </c>
      <c r="P180" s="497">
        <f>VLOOKUP($C180,ToxValues!$C$4:$J$284,3,FALSE)</f>
        <v>0.05</v>
      </c>
    </row>
    <row r="181" spans="1:16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>
        <f t="shared" si="8"/>
        <v>20.440000000000001</v>
      </c>
      <c r="H181" s="490"/>
      <c r="I181" s="490" t="str">
        <f>IFERROR(((1/((1/#REF!)+(1/$O181)))),"--")</f>
        <v>--</v>
      </c>
      <c r="J181" s="490"/>
      <c r="K181" s="490"/>
      <c r="L181" s="490">
        <f t="shared" si="7"/>
        <v>20.440000000000001</v>
      </c>
      <c r="M181" s="490"/>
      <c r="N181" s="490"/>
      <c r="O181" s="490">
        <f t="shared" si="6"/>
        <v>20.440000000000001</v>
      </c>
      <c r="P181" s="497">
        <f>VLOOKUP($C181,ToxValues!$C$4:$J$284,3,FALSE)</f>
        <v>2E-3</v>
      </c>
    </row>
    <row r="182" spans="1:16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8"/>
        <v>30.66</v>
      </c>
      <c r="H182" s="490"/>
      <c r="I182" s="490" t="str">
        <f>IFERROR(((1/((1/#REF!)+(1/$O182)))),"--")</f>
        <v>--</v>
      </c>
      <c r="J182" s="490"/>
      <c r="K182" s="490"/>
      <c r="L182" s="490">
        <f t="shared" si="7"/>
        <v>30.66</v>
      </c>
      <c r="M182" s="490"/>
      <c r="N182" s="490"/>
      <c r="O182" s="490">
        <f t="shared" si="6"/>
        <v>30.66</v>
      </c>
      <c r="P182" s="497">
        <f>VLOOKUP($C182,ToxValues!$C$4:$J$284,3,FALSE)</f>
        <v>3.0000000000000001E-3</v>
      </c>
    </row>
    <row r="183" spans="1:16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>
        <f t="shared" si="8"/>
        <v>40.880000000000003</v>
      </c>
      <c r="H183" s="490"/>
      <c r="I183" s="490" t="str">
        <f>IFERROR(((1/((1/#REF!)+(1/$O183)))),"--")</f>
        <v>--</v>
      </c>
      <c r="J183" s="490"/>
      <c r="K183" s="490"/>
      <c r="L183" s="490">
        <f t="shared" si="7"/>
        <v>40.880000000000003</v>
      </c>
      <c r="M183" s="490"/>
      <c r="N183" s="490"/>
      <c r="O183" s="490">
        <f t="shared" si="6"/>
        <v>40.880000000000003</v>
      </c>
      <c r="P183" s="497">
        <f>VLOOKUP($C183,ToxValues!$C$4:$J$284,3,FALSE)</f>
        <v>4.0000000000000001E-3</v>
      </c>
    </row>
    <row r="184" spans="1:16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 t="str">
        <f t="shared" si="8"/>
        <v>--</v>
      </c>
      <c r="H184" s="490"/>
      <c r="I184" s="490" t="str">
        <f>IFERROR(((1/((1/#REF!)+(1/$O184)))),"--")</f>
        <v>--</v>
      </c>
      <c r="J184" s="490"/>
      <c r="K184" s="490"/>
      <c r="L184" s="490" t="str">
        <f t="shared" si="7"/>
        <v>--</v>
      </c>
      <c r="M184" s="490"/>
      <c r="N184" s="490"/>
      <c r="O184" s="490" t="str">
        <f t="shared" si="6"/>
        <v>--</v>
      </c>
      <c r="P184" s="497" t="str">
        <f>VLOOKUP($C184,ToxValues!$C$4:$J$284,3,FALSE)</f>
        <v>--</v>
      </c>
    </row>
    <row r="185" spans="1:16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 t="str">
        <f t="shared" si="8"/>
        <v>--</v>
      </c>
      <c r="H185" s="490"/>
      <c r="I185" s="490" t="str">
        <f>IFERROR(((1/((1/#REF!)+(1/$O185)))),"--")</f>
        <v>--</v>
      </c>
      <c r="J185" s="490"/>
      <c r="K185" s="490"/>
      <c r="L185" s="490" t="str">
        <f t="shared" si="7"/>
        <v>--</v>
      </c>
      <c r="M185" s="490"/>
      <c r="N185" s="490"/>
      <c r="O185" s="490" t="str">
        <f t="shared" si="6"/>
        <v>--</v>
      </c>
      <c r="P185" s="497" t="str">
        <f>VLOOKUP($C185,ToxValues!$C$4:$J$284,3,FALSE)</f>
        <v>--</v>
      </c>
    </row>
    <row r="186" spans="1:16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8"/>
        <v>5.1100000000000003</v>
      </c>
      <c r="H186" s="490"/>
      <c r="I186" s="490" t="str">
        <f>IFERROR(((1/((1/#REF!)+(1/$O186)))),"--")</f>
        <v>--</v>
      </c>
      <c r="J186" s="490"/>
      <c r="K186" s="490"/>
      <c r="L186" s="490">
        <f t="shared" si="7"/>
        <v>5.1100000000000003</v>
      </c>
      <c r="M186" s="490"/>
      <c r="N186" s="490"/>
      <c r="O186" s="490">
        <f t="shared" si="6"/>
        <v>5.1100000000000003</v>
      </c>
      <c r="P186" s="497">
        <f>VLOOKUP($C186,ToxValues!$C$4:$J$284,3,FALSE)</f>
        <v>5.0000000000000001E-4</v>
      </c>
    </row>
    <row r="187" spans="1:16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8"/>
        <v>0.30659999999999998</v>
      </c>
      <c r="H187" s="490"/>
      <c r="I187" s="490" t="str">
        <f>IFERROR(((1/((1/#REF!)+(1/$O187)))),"--")</f>
        <v>--</v>
      </c>
      <c r="J187" s="490"/>
      <c r="K187" s="490"/>
      <c r="L187" s="490">
        <f t="shared" si="7"/>
        <v>0.30659999999999998</v>
      </c>
      <c r="M187" s="490"/>
      <c r="N187" s="490"/>
      <c r="O187" s="490">
        <f t="shared" si="6"/>
        <v>0.30659999999999998</v>
      </c>
      <c r="P187" s="497">
        <f>VLOOKUP($C187,ToxValues!$C$4:$J$284,3,FALSE)</f>
        <v>3.0000000000000001E-5</v>
      </c>
    </row>
    <row r="188" spans="1:16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8"/>
        <v>81.760000000000005</v>
      </c>
      <c r="H188" s="490"/>
      <c r="I188" s="490" t="str">
        <f>IFERROR(((1/((1/#REF!)+(1/$O188)))),"--")</f>
        <v>--</v>
      </c>
      <c r="J188" s="490"/>
      <c r="K188" s="490"/>
      <c r="L188" s="490">
        <f t="shared" si="7"/>
        <v>81.760000000000005</v>
      </c>
      <c r="M188" s="490"/>
      <c r="N188" s="490"/>
      <c r="O188" s="490">
        <f t="shared" si="6"/>
        <v>81.760000000000005</v>
      </c>
      <c r="P188" s="497">
        <f>VLOOKUP($C188,ToxValues!$C$4:$J$284,3,FALSE)</f>
        <v>8.0000000000000002E-3</v>
      </c>
    </row>
    <row r="189" spans="1:16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8"/>
        <v>--</v>
      </c>
      <c r="H189" s="490"/>
      <c r="I189" s="490" t="str">
        <f>IFERROR(((1/((1/#REF!)+(1/$O189)))),"--")</f>
        <v>--</v>
      </c>
      <c r="J189" s="490"/>
      <c r="K189" s="490"/>
      <c r="L189" s="490" t="str">
        <f t="shared" si="7"/>
        <v>--</v>
      </c>
      <c r="M189" s="490"/>
      <c r="N189" s="490"/>
      <c r="O189" s="490" t="str">
        <f t="shared" si="6"/>
        <v>--</v>
      </c>
      <c r="P189" s="497" t="str">
        <f>VLOOKUP($C189,ToxValues!$C$4:$J$284,3,FALSE)</f>
        <v>--</v>
      </c>
    </row>
    <row r="190" spans="1:16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 t="str">
        <f t="shared" si="8"/>
        <v>--</v>
      </c>
      <c r="H190" s="490"/>
      <c r="I190" s="490" t="str">
        <f>IFERROR(((1/((1/#REF!)+(1/$O190)))),"--")</f>
        <v>--</v>
      </c>
      <c r="J190" s="490"/>
      <c r="K190" s="490"/>
      <c r="L190" s="490" t="str">
        <f t="shared" si="7"/>
        <v>--</v>
      </c>
      <c r="M190" s="490"/>
      <c r="N190" s="490"/>
      <c r="O190" s="490" t="str">
        <f t="shared" si="6"/>
        <v>--</v>
      </c>
      <c r="P190" s="497" t="str">
        <f>VLOOKUP($C190,ToxValues!$C$4:$J$284,3,FALSE)</f>
        <v>--</v>
      </c>
    </row>
    <row r="191" spans="1:16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8"/>
        <v>5.1100000000000003</v>
      </c>
      <c r="H191" s="490"/>
      <c r="I191" s="490" t="str">
        <f>IFERROR(((1/((1/#REF!)+(1/$O191)))),"--")</f>
        <v>--</v>
      </c>
      <c r="J191" s="490"/>
      <c r="K191" s="490"/>
      <c r="L191" s="490">
        <f t="shared" si="7"/>
        <v>5.1100000000000003</v>
      </c>
      <c r="M191" s="490"/>
      <c r="N191" s="490"/>
      <c r="O191" s="490">
        <f t="shared" si="6"/>
        <v>5.1100000000000003</v>
      </c>
      <c r="P191" s="497">
        <f>VLOOKUP($C191,ToxValues!$C$4:$J$284,3,FALSE)</f>
        <v>5.0000000000000001E-4</v>
      </c>
    </row>
    <row r="192" spans="1:16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8"/>
        <v>204.4</v>
      </c>
      <c r="H192" s="490"/>
      <c r="I192" s="490" t="str">
        <f>IFERROR(((1/((1/#REF!)+(1/$O192)))),"--")</f>
        <v>--</v>
      </c>
      <c r="J192" s="490"/>
      <c r="K192" s="490"/>
      <c r="L192" s="490">
        <f t="shared" si="7"/>
        <v>204.4</v>
      </c>
      <c r="M192" s="490"/>
      <c r="N192" s="490"/>
      <c r="O192" s="490">
        <f t="shared" si="6"/>
        <v>204.4</v>
      </c>
      <c r="P192" s="497">
        <f>VLOOKUP($C192,ToxValues!$C$4:$J$284,3,FALSE)</f>
        <v>0.02</v>
      </c>
    </row>
    <row r="193" spans="1:16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8"/>
        <v>--</v>
      </c>
      <c r="H193" s="490"/>
      <c r="I193" s="490" t="str">
        <f>IFERROR(((1/((1/#REF!)+(1/$O193)))),"--")</f>
        <v>--</v>
      </c>
      <c r="J193" s="490"/>
      <c r="K193" s="490"/>
      <c r="L193" s="490" t="str">
        <f t="shared" si="7"/>
        <v>--</v>
      </c>
      <c r="M193" s="490"/>
      <c r="N193" s="490"/>
      <c r="O193" s="490" t="str">
        <f t="shared" si="6"/>
        <v>--</v>
      </c>
      <c r="P193" s="497" t="str">
        <f>VLOOKUP($C193,ToxValues!$C$4:$J$284,3,FALSE)</f>
        <v>--</v>
      </c>
    </row>
    <row r="194" spans="1:16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 t="str">
        <f t="shared" si="8"/>
        <v>--</v>
      </c>
      <c r="H194" s="490"/>
      <c r="I194" s="490" t="str">
        <f>IFERROR(((1/((1/#REF!)+(1/$O194)))),"--")</f>
        <v>--</v>
      </c>
      <c r="J194" s="490"/>
      <c r="K194" s="490"/>
      <c r="L194" s="490" t="str">
        <f t="shared" si="7"/>
        <v>--</v>
      </c>
      <c r="M194" s="490"/>
      <c r="N194" s="490"/>
      <c r="O194" s="490" t="str">
        <f t="shared" si="6"/>
        <v>--</v>
      </c>
      <c r="P194" s="497" t="str">
        <f>VLOOKUP($C194,ToxValues!$C$4:$J$284,3,FALSE)</f>
        <v>--</v>
      </c>
    </row>
    <row r="195" spans="1:16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8"/>
        <v>0.51100000000000001</v>
      </c>
      <c r="H195" s="490"/>
      <c r="I195" s="490" t="str">
        <f>IFERROR(((1/((1/#REF!)+(1/$O195)))),"--")</f>
        <v>--</v>
      </c>
      <c r="J195" s="490"/>
      <c r="K195" s="490"/>
      <c r="L195" s="490">
        <f t="shared" si="7"/>
        <v>0.51100000000000001</v>
      </c>
      <c r="M195" s="490"/>
      <c r="N195" s="490"/>
      <c r="O195" s="490">
        <f t="shared" si="6"/>
        <v>0.51100000000000001</v>
      </c>
      <c r="P195" s="497">
        <f>VLOOKUP($C195,ToxValues!$C$4:$J$284,3,FALSE)</f>
        <v>5.0000000000000002E-5</v>
      </c>
    </row>
    <row r="196" spans="1:16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8"/>
        <v>--</v>
      </c>
      <c r="H196" s="490"/>
      <c r="I196" s="490" t="str">
        <f>IFERROR(((1/((1/#REF!)+(1/$O196)))),"--")</f>
        <v>--</v>
      </c>
      <c r="J196" s="490"/>
      <c r="K196" s="490"/>
      <c r="L196" s="490" t="str">
        <f t="shared" si="7"/>
        <v>--</v>
      </c>
      <c r="M196" s="490"/>
      <c r="N196" s="490"/>
      <c r="O196" s="490" t="str">
        <f t="shared" si="6"/>
        <v>--</v>
      </c>
      <c r="P196" s="497" t="str">
        <f>VLOOKUP($C196,ToxValues!$C$4:$J$284,3,FALSE)</f>
        <v>--</v>
      </c>
    </row>
    <row r="197" spans="1:16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8"/>
        <v>--</v>
      </c>
      <c r="H197" s="490"/>
      <c r="I197" s="490" t="str">
        <f>IFERROR(((1/((1/#REF!)+(1/$O197)))),"--")</f>
        <v>--</v>
      </c>
      <c r="J197" s="490"/>
      <c r="K197" s="490"/>
      <c r="L197" s="490" t="str">
        <f t="shared" si="7"/>
        <v>--</v>
      </c>
      <c r="M197" s="490"/>
      <c r="N197" s="490"/>
      <c r="O197" s="490" t="str">
        <f t="shared" si="6"/>
        <v>--</v>
      </c>
      <c r="P197" s="497" t="str">
        <f>VLOOKUP($C197,ToxValues!$C$4:$J$284,3,FALSE)</f>
        <v>--</v>
      </c>
    </row>
    <row r="198" spans="1:16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si="8"/>
        <v>--</v>
      </c>
      <c r="H198" s="490"/>
      <c r="I198" s="490" t="str">
        <f>IFERROR(((1/((1/#REF!)+(1/$O198)))),"--")</f>
        <v>--</v>
      </c>
      <c r="J198" s="490"/>
      <c r="K198" s="490"/>
      <c r="L198" s="490" t="str">
        <f t="shared" si="7"/>
        <v>--</v>
      </c>
      <c r="M198" s="490"/>
      <c r="N198" s="490"/>
      <c r="O198" s="490" t="str">
        <f t="shared" ref="O198:O261" si="9">IFERROR(((HQ*BW_adult*ATnc_comm*P198*365*1000)/(IRw_comm*ED_comm*EF_comm)),"--")</f>
        <v>--</v>
      </c>
      <c r="P198" s="497" t="str">
        <f>VLOOKUP($C198,ToxValues!$C$4:$J$284,3,FALSE)</f>
        <v>--</v>
      </c>
    </row>
    <row r="199" spans="1:16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>
        <f t="shared" si="8"/>
        <v>3.0659999999999994</v>
      </c>
      <c r="H199" s="490"/>
      <c r="I199" s="490" t="str">
        <f>IFERROR(((1/((1/#REF!)+(1/$O199)))),"--")</f>
        <v>--</v>
      </c>
      <c r="J199" s="490"/>
      <c r="K199" s="490"/>
      <c r="L199" s="490">
        <f t="shared" ref="L199:L262" si="10">IFERROR(($O199),"")</f>
        <v>3.0659999999999994</v>
      </c>
      <c r="M199" s="490"/>
      <c r="N199" s="490"/>
      <c r="O199" s="490">
        <f t="shared" si="9"/>
        <v>3.0659999999999994</v>
      </c>
      <c r="P199" s="497">
        <f>VLOOKUP($C199,ToxValues!$C$4:$J$284,3,FALSE)</f>
        <v>2.9999999999999997E-4</v>
      </c>
    </row>
    <row r="200" spans="1:16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ref="G200:G242" si="11">IF(MIN(H200:L200)&gt;0,MIN(H200:L200),"--")</f>
        <v>--</v>
      </c>
      <c r="H200" s="490"/>
      <c r="I200" s="490" t="str">
        <f>IFERROR(((1/((1/#REF!)+(1/$O200)))),"--")</f>
        <v>--</v>
      </c>
      <c r="J200" s="490"/>
      <c r="K200" s="490"/>
      <c r="L200" s="490" t="str">
        <f t="shared" si="10"/>
        <v>--</v>
      </c>
      <c r="M200" s="490"/>
      <c r="N200" s="490"/>
      <c r="O200" s="490" t="str">
        <f t="shared" si="9"/>
        <v>--</v>
      </c>
      <c r="P200" s="497" t="str">
        <f>VLOOKUP($C200,ToxValues!$C$4:$J$284,3,FALSE)</f>
        <v>--</v>
      </c>
    </row>
    <row r="201" spans="1:16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11"/>
        <v>--</v>
      </c>
      <c r="H201" s="490"/>
      <c r="I201" s="490" t="str">
        <f>IFERROR(((1/((1/#REF!)+(1/$O201)))),"--")</f>
        <v>--</v>
      </c>
      <c r="J201" s="490"/>
      <c r="K201" s="490"/>
      <c r="L201" s="490" t="str">
        <f t="shared" si="10"/>
        <v>--</v>
      </c>
      <c r="M201" s="490"/>
      <c r="N201" s="490"/>
      <c r="O201" s="490" t="str">
        <f t="shared" si="9"/>
        <v>--</v>
      </c>
      <c r="P201" s="497" t="str">
        <f>VLOOKUP($C201,ToxValues!$C$4:$J$284,3,FALSE)</f>
        <v>--</v>
      </c>
    </row>
    <row r="202" spans="1:16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11"/>
        <v>3.0659999999999994</v>
      </c>
      <c r="H202" s="490"/>
      <c r="I202" s="490" t="str">
        <f>IFERROR(((1/((1/#REF!)+(1/$O202)))),"--")</f>
        <v>--</v>
      </c>
      <c r="J202" s="490"/>
      <c r="K202" s="490"/>
      <c r="L202" s="490">
        <f t="shared" si="10"/>
        <v>3.0659999999999994</v>
      </c>
      <c r="M202" s="490"/>
      <c r="N202" s="490"/>
      <c r="O202" s="490">
        <f t="shared" si="9"/>
        <v>3.0659999999999994</v>
      </c>
      <c r="P202" s="497">
        <f>VLOOKUP($C202,ToxValues!$C$4:$J$284,3,FALSE)</f>
        <v>2.9999999999999997E-4</v>
      </c>
    </row>
    <row r="203" spans="1:16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11"/>
        <v>--</v>
      </c>
      <c r="H203" s="490"/>
      <c r="I203" s="490" t="str">
        <f>IFERROR(((1/((1/#REF!)+(1/$O203)))),"--")</f>
        <v>--</v>
      </c>
      <c r="J203" s="490"/>
      <c r="K203" s="490"/>
      <c r="L203" s="490" t="str">
        <f t="shared" si="10"/>
        <v>--</v>
      </c>
      <c r="M203" s="490"/>
      <c r="N203" s="490"/>
      <c r="O203" s="490" t="str">
        <f t="shared" si="9"/>
        <v>--</v>
      </c>
      <c r="P203" s="497" t="str">
        <f>VLOOKUP($C203,ToxValues!$C$4:$J$284,3,FALSE)</f>
        <v>--</v>
      </c>
    </row>
    <row r="204" spans="1:16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11"/>
        <v>5.1100000000000003</v>
      </c>
      <c r="H204" s="490"/>
      <c r="I204" s="490" t="str">
        <f>IFERROR(((1/((1/#REF!)+(1/$O204)))),"--")</f>
        <v>--</v>
      </c>
      <c r="J204" s="490"/>
      <c r="K204" s="490"/>
      <c r="L204" s="490">
        <f t="shared" si="10"/>
        <v>5.1100000000000003</v>
      </c>
      <c r="M204" s="490"/>
      <c r="N204" s="490"/>
      <c r="O204" s="490">
        <f t="shared" si="9"/>
        <v>5.1100000000000003</v>
      </c>
      <c r="P204" s="497">
        <f>VLOOKUP($C204,ToxValues!$C$4:$J$284,3,FALSE)</f>
        <v>5.0000000000000001E-4</v>
      </c>
    </row>
    <row r="205" spans="1:16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11"/>
        <v>0.13285999999999998</v>
      </c>
      <c r="H205" s="490"/>
      <c r="I205" s="490" t="str">
        <f>IFERROR(((1/((1/#REF!)+(1/$O205)))),"--")</f>
        <v>--</v>
      </c>
      <c r="J205" s="490"/>
      <c r="K205" s="490"/>
      <c r="L205" s="490">
        <f t="shared" si="10"/>
        <v>0.13285999999999998</v>
      </c>
      <c r="M205" s="490"/>
      <c r="N205" s="490"/>
      <c r="O205" s="490">
        <f t="shared" si="9"/>
        <v>0.13285999999999998</v>
      </c>
      <c r="P205" s="497">
        <f>VLOOKUP($C205,ToxValues!$C$4:$J$284,3,FALSE)</f>
        <v>1.2999999999999999E-5</v>
      </c>
    </row>
    <row r="206" spans="1:16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11"/>
        <v>3.0659999999999994</v>
      </c>
      <c r="H206" s="490"/>
      <c r="I206" s="490" t="str">
        <f>IFERROR(((1/((1/#REF!)+(1/$O206)))),"--")</f>
        <v>--</v>
      </c>
      <c r="J206" s="490"/>
      <c r="K206" s="490"/>
      <c r="L206" s="490">
        <f t="shared" si="10"/>
        <v>3.0659999999999994</v>
      </c>
      <c r="M206" s="490"/>
      <c r="N206" s="490"/>
      <c r="O206" s="490">
        <f t="shared" si="9"/>
        <v>3.0659999999999994</v>
      </c>
      <c r="P206" s="497">
        <f>VLOOKUP($C206,ToxValues!$C$4:$J$284,3,FALSE)</f>
        <v>2.9999999999999997E-4</v>
      </c>
    </row>
    <row r="207" spans="1:16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>
        <f t="shared" si="11"/>
        <v>51.1</v>
      </c>
      <c r="H207" s="490"/>
      <c r="I207" s="490" t="str">
        <f>IFERROR(((1/((1/#REF!)+(1/$O207)))),"--")</f>
        <v>--</v>
      </c>
      <c r="J207" s="490"/>
      <c r="K207" s="490"/>
      <c r="L207" s="490">
        <f t="shared" si="10"/>
        <v>51.1</v>
      </c>
      <c r="M207" s="490"/>
      <c r="N207" s="490"/>
      <c r="O207" s="490">
        <f t="shared" si="9"/>
        <v>51.1</v>
      </c>
      <c r="P207" s="497">
        <f>VLOOKUP($C207,ToxValues!$C$4:$J$284,3,FALSE)</f>
        <v>5.0000000000000001E-3</v>
      </c>
    </row>
    <row r="208" spans="1:16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 t="str">
        <f t="shared" si="11"/>
        <v>--</v>
      </c>
      <c r="H208" s="490"/>
      <c r="I208" s="490" t="str">
        <f>IFERROR(((1/((1/#REF!)+(1/$O208)))),"--")</f>
        <v>--</v>
      </c>
      <c r="J208" s="490"/>
      <c r="K208" s="490"/>
      <c r="L208" s="490" t="str">
        <f t="shared" si="10"/>
        <v>--</v>
      </c>
      <c r="M208" s="490"/>
      <c r="N208" s="490"/>
      <c r="O208" s="490" t="str">
        <f t="shared" si="9"/>
        <v>--</v>
      </c>
      <c r="P208" s="497" t="str">
        <f>VLOOKUP($C208,ToxValues!$C$4:$J$284,3,FALSE)</f>
        <v>--</v>
      </c>
    </row>
    <row r="209" spans="1:16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11"/>
        <v>357.7000000000001</v>
      </c>
      <c r="H209" s="490"/>
      <c r="I209" s="490" t="str">
        <f>IFERROR(((1/((1/#REF!)+(1/$O209)))),"--")</f>
        <v>--</v>
      </c>
      <c r="J209" s="490"/>
      <c r="K209" s="490"/>
      <c r="L209" s="490">
        <f t="shared" si="10"/>
        <v>357.7000000000001</v>
      </c>
      <c r="M209" s="490"/>
      <c r="N209" s="490"/>
      <c r="O209" s="490">
        <f t="shared" si="9"/>
        <v>357.7000000000001</v>
      </c>
      <c r="P209" s="497">
        <f>VLOOKUP($C209,ToxValues!$C$4:$J$284,3,FALSE)</f>
        <v>3.5000000000000003E-2</v>
      </c>
    </row>
    <row r="210" spans="1:16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>
        <f t="shared" si="11"/>
        <v>10.220000000000001</v>
      </c>
      <c r="H210" s="490"/>
      <c r="I210" s="490" t="str">
        <f>IFERROR(((1/((1/#REF!)+(1/$O210)))),"--")</f>
        <v>--</v>
      </c>
      <c r="J210" s="490"/>
      <c r="K210" s="490"/>
      <c r="L210" s="490">
        <f t="shared" si="10"/>
        <v>10.220000000000001</v>
      </c>
      <c r="M210" s="490"/>
      <c r="N210" s="490"/>
      <c r="O210" s="490">
        <f t="shared" si="9"/>
        <v>10.220000000000001</v>
      </c>
      <c r="P210" s="497">
        <f>VLOOKUP($C210,ToxValues!$C$4:$J$284,3,FALSE)</f>
        <v>1E-3</v>
      </c>
    </row>
    <row r="211" spans="1:16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>
        <f t="shared" si="11"/>
        <v>2.044</v>
      </c>
      <c r="H211" s="490"/>
      <c r="I211" s="490" t="str">
        <f>IFERROR(((1/((1/#REF!)+(1/$O211)))),"--")</f>
        <v>--</v>
      </c>
      <c r="J211" s="490"/>
      <c r="K211" s="490"/>
      <c r="L211" s="490">
        <f t="shared" si="10"/>
        <v>2.044</v>
      </c>
      <c r="M211" s="490"/>
      <c r="N211" s="490"/>
      <c r="O211" s="490">
        <f t="shared" si="9"/>
        <v>2.044</v>
      </c>
      <c r="P211" s="497">
        <f>VLOOKUP($C211,ToxValues!$C$4:$J$284,3,FALSE)</f>
        <v>2.0000000000000001E-4</v>
      </c>
    </row>
    <row r="212" spans="1:16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>
        <f t="shared" si="11"/>
        <v>0.4088</v>
      </c>
      <c r="H212" s="490"/>
      <c r="I212" s="490" t="str">
        <f>IFERROR(((1/((1/#REF!)+(1/$O212)))),"--")</f>
        <v>--</v>
      </c>
      <c r="J212" s="490"/>
      <c r="K212" s="490"/>
      <c r="L212" s="490">
        <f t="shared" si="10"/>
        <v>0.4088</v>
      </c>
      <c r="M212" s="490"/>
      <c r="N212" s="490"/>
      <c r="O212" s="490">
        <f t="shared" si="9"/>
        <v>0.4088</v>
      </c>
      <c r="P212" s="497">
        <f>VLOOKUP($C212,ToxValues!$C$4:$J$284,3,FALSE)</f>
        <v>4.0000000000000003E-5</v>
      </c>
    </row>
    <row r="213" spans="1:16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>
        <f t="shared" si="11"/>
        <v>204.4</v>
      </c>
      <c r="H213" s="490"/>
      <c r="I213" s="490" t="str">
        <f>IFERROR(((1/((1/#REF!)+(1/$O213)))),"--")</f>
        <v>--</v>
      </c>
      <c r="J213" s="490"/>
      <c r="K213" s="490"/>
      <c r="L213" s="490">
        <f t="shared" si="10"/>
        <v>204.4</v>
      </c>
      <c r="M213" s="490"/>
      <c r="N213" s="490"/>
      <c r="O213" s="490">
        <f t="shared" si="9"/>
        <v>204.4</v>
      </c>
      <c r="P213" s="497">
        <f>VLOOKUP($C213,ToxValues!$C$4:$J$284,3,FALSE)</f>
        <v>0.02</v>
      </c>
    </row>
    <row r="214" spans="1:16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>
        <f t="shared" si="11"/>
        <v>2.5550000000000002</v>
      </c>
      <c r="H214" s="490"/>
      <c r="I214" s="490" t="str">
        <f>IFERROR(((1/((1/#REF!)+(1/$O214)))),"--")</f>
        <v>--</v>
      </c>
      <c r="J214" s="490"/>
      <c r="K214" s="490"/>
      <c r="L214" s="490">
        <f t="shared" si="10"/>
        <v>2.5550000000000002</v>
      </c>
      <c r="M214" s="490"/>
      <c r="N214" s="490"/>
      <c r="O214" s="490">
        <f t="shared" si="9"/>
        <v>2.5550000000000002</v>
      </c>
      <c r="P214" s="497">
        <f>VLOOKUP($C214,ToxValues!$C$4:$J$284,3,FALSE)</f>
        <v>2.5000000000000001E-4</v>
      </c>
    </row>
    <row r="215" spans="1:16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>
        <f t="shared" si="11"/>
        <v>61.32</v>
      </c>
      <c r="H215" s="490"/>
      <c r="I215" s="490" t="str">
        <f>IFERROR(((1/((1/#REF!)+(1/$O215)))),"--")</f>
        <v>--</v>
      </c>
      <c r="J215" s="490"/>
      <c r="K215" s="490"/>
      <c r="L215" s="490">
        <f t="shared" si="10"/>
        <v>61.32</v>
      </c>
      <c r="M215" s="490"/>
      <c r="N215" s="490"/>
      <c r="O215" s="490">
        <f t="shared" si="9"/>
        <v>61.32</v>
      </c>
      <c r="P215" s="497">
        <f>VLOOKUP($C215,ToxValues!$C$4:$J$284,3,FALSE)</f>
        <v>6.0000000000000001E-3</v>
      </c>
    </row>
    <row r="216" spans="1:16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>
        <f t="shared" si="11"/>
        <v>2.044</v>
      </c>
      <c r="H216" s="490"/>
      <c r="I216" s="490" t="str">
        <f>IFERROR(((1/((1/#REF!)+(1/$O216)))),"--")</f>
        <v>--</v>
      </c>
      <c r="J216" s="490"/>
      <c r="K216" s="490"/>
      <c r="L216" s="490">
        <f t="shared" si="10"/>
        <v>2.044</v>
      </c>
      <c r="M216" s="490"/>
      <c r="N216" s="490"/>
      <c r="O216" s="490">
        <f t="shared" si="9"/>
        <v>2.044</v>
      </c>
      <c r="P216" s="497">
        <f>VLOOKUP($C216,ToxValues!$C$4:$J$284,3,FALSE)</f>
        <v>2.0000000000000001E-4</v>
      </c>
    </row>
    <row r="217" spans="1:16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11"/>
        <v>51.1</v>
      </c>
      <c r="H217" s="490"/>
      <c r="I217" s="490" t="str">
        <f>IFERROR(((1/((1/#REF!)+(1/$O217)))),"--")</f>
        <v>--</v>
      </c>
      <c r="J217" s="490"/>
      <c r="K217" s="490"/>
      <c r="L217" s="490">
        <f t="shared" si="10"/>
        <v>51.1</v>
      </c>
      <c r="M217" s="490"/>
      <c r="N217" s="490"/>
      <c r="O217" s="490">
        <f t="shared" si="9"/>
        <v>51.1</v>
      </c>
      <c r="P217" s="497">
        <f>VLOOKUP($C217,ToxValues!$C$4:$J$284,3,FALSE)</f>
        <v>5.0000000000000001E-3</v>
      </c>
    </row>
    <row r="218" spans="1:16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>
        <f t="shared" si="11"/>
        <v>5.1100000000000003</v>
      </c>
      <c r="H218" s="490"/>
      <c r="I218" s="490" t="str">
        <f>IFERROR(((1/((1/#REF!)+(1/$O218)))),"--")</f>
        <v>--</v>
      </c>
      <c r="J218" s="490"/>
      <c r="K218" s="490"/>
      <c r="L218" s="490">
        <f t="shared" si="10"/>
        <v>5.1100000000000003</v>
      </c>
      <c r="M218" s="490"/>
      <c r="N218" s="490"/>
      <c r="O218" s="490">
        <f t="shared" si="9"/>
        <v>5.1100000000000003</v>
      </c>
      <c r="P218" s="497">
        <f>VLOOKUP($C218,ToxValues!$C$4:$J$284,3,FALSE)</f>
        <v>5.0000000000000001E-4</v>
      </c>
    </row>
    <row r="219" spans="1:16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11"/>
        <v>0.71539999999999981</v>
      </c>
      <c r="H219" s="490"/>
      <c r="I219" s="490" t="str">
        <f>IFERROR(((1/((1/#REF!)+(1/$O219)))),"--")</f>
        <v>--</v>
      </c>
      <c r="J219" s="490"/>
      <c r="K219" s="490"/>
      <c r="L219" s="490">
        <f t="shared" si="10"/>
        <v>0.71539999999999981</v>
      </c>
      <c r="M219" s="490"/>
      <c r="N219" s="490"/>
      <c r="O219" s="490">
        <f t="shared" si="9"/>
        <v>0.71539999999999981</v>
      </c>
      <c r="P219" s="497">
        <f>VLOOKUP($C219,ToxValues!$C$4:$J$284,3,FALSE)</f>
        <v>6.9999999999999994E-5</v>
      </c>
    </row>
    <row r="220" spans="1:16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 t="str">
        <f t="shared" si="11"/>
        <v>--</v>
      </c>
      <c r="H220" s="490"/>
      <c r="I220" s="490" t="str">
        <f>IFERROR(((1/((1/#REF!)+(1/$O220)))),"--")</f>
        <v>--</v>
      </c>
      <c r="J220" s="490"/>
      <c r="K220" s="490"/>
      <c r="L220" s="490" t="str">
        <f t="shared" si="10"/>
        <v>--</v>
      </c>
      <c r="M220" s="490"/>
      <c r="N220" s="490"/>
      <c r="O220" s="490" t="str">
        <f t="shared" si="9"/>
        <v>--</v>
      </c>
      <c r="P220" s="497" t="str">
        <f>VLOOKUP($C220,ToxValues!$C$4:$J$284,3,FALSE)</f>
        <v>--</v>
      </c>
    </row>
    <row r="221" spans="1:16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 t="str">
        <f t="shared" si="11"/>
        <v>--</v>
      </c>
      <c r="H221" s="490"/>
      <c r="I221" s="490" t="str">
        <f>IFERROR(((1/((1/#REF!)+(1/$O221)))),"--")</f>
        <v>--</v>
      </c>
      <c r="J221" s="490"/>
      <c r="K221" s="490"/>
      <c r="L221" s="490" t="str">
        <f t="shared" si="10"/>
        <v>--</v>
      </c>
      <c r="M221" s="490"/>
      <c r="N221" s="490"/>
      <c r="O221" s="490" t="str">
        <f t="shared" si="9"/>
        <v>--</v>
      </c>
      <c r="P221" s="497" t="str">
        <f>VLOOKUP($C221,ToxValues!$C$4:$J$284,3,FALSE)</f>
        <v>--</v>
      </c>
    </row>
    <row r="222" spans="1:16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 t="str">
        <f t="shared" si="11"/>
        <v>--</v>
      </c>
      <c r="H222" s="490"/>
      <c r="I222" s="490" t="str">
        <f>IFERROR(((1/((1/#REF!)+(1/$O222)))),"--")</f>
        <v>--</v>
      </c>
      <c r="J222" s="490"/>
      <c r="K222" s="490"/>
      <c r="L222" s="490" t="str">
        <f t="shared" si="10"/>
        <v>--</v>
      </c>
      <c r="M222" s="490"/>
      <c r="N222" s="490"/>
      <c r="O222" s="490" t="str">
        <f t="shared" si="9"/>
        <v>--</v>
      </c>
      <c r="P222" s="497" t="str">
        <f>VLOOKUP($C222,ToxValues!$C$4:$J$284,3,FALSE)</f>
        <v>--</v>
      </c>
    </row>
    <row r="223" spans="1:16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 t="str">
        <f t="shared" si="11"/>
        <v>--</v>
      </c>
      <c r="H223" s="490"/>
      <c r="I223" s="490" t="str">
        <f>IFERROR(((1/((1/#REF!)+(1/$O223)))),"--")</f>
        <v>--</v>
      </c>
      <c r="J223" s="490"/>
      <c r="K223" s="490"/>
      <c r="L223" s="490" t="str">
        <f t="shared" si="10"/>
        <v>--</v>
      </c>
      <c r="M223" s="490"/>
      <c r="N223" s="490"/>
      <c r="O223" s="490" t="str">
        <f t="shared" si="9"/>
        <v>--</v>
      </c>
      <c r="P223" s="497" t="str">
        <f>VLOOKUP($C223,ToxValues!$C$4:$J$284,3,FALSE)</f>
        <v>--</v>
      </c>
    </row>
    <row r="224" spans="1:16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11"/>
        <v>0.2044</v>
      </c>
      <c r="H224" s="490"/>
      <c r="I224" s="490" t="str">
        <f>IFERROR(((1/((1/#REF!)+(1/$O224)))),"--")</f>
        <v>--</v>
      </c>
      <c r="J224" s="490"/>
      <c r="K224" s="490"/>
      <c r="L224" s="490">
        <f t="shared" si="10"/>
        <v>0.2044</v>
      </c>
      <c r="M224" s="490"/>
      <c r="N224" s="490"/>
      <c r="O224" s="490">
        <f t="shared" si="9"/>
        <v>0.2044</v>
      </c>
      <c r="P224" s="497">
        <f>VLOOKUP($C224,ToxValues!$C$4:$J$284,3,FALSE)</f>
        <v>2.0000000000000002E-5</v>
      </c>
    </row>
    <row r="225" spans="1:16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 t="str">
        <f t="shared" si="11"/>
        <v>--</v>
      </c>
      <c r="H225" s="490"/>
      <c r="I225" s="490" t="str">
        <f>IFERROR(((1/((1/#REF!)+(1/$O225)))),"--")</f>
        <v>--</v>
      </c>
      <c r="J225" s="490"/>
      <c r="K225" s="490"/>
      <c r="L225" s="490" t="str">
        <f t="shared" si="10"/>
        <v>--</v>
      </c>
      <c r="M225" s="490"/>
      <c r="N225" s="490"/>
      <c r="O225" s="490" t="str">
        <f t="shared" si="9"/>
        <v>--</v>
      </c>
      <c r="P225" s="497" t="str">
        <f>VLOOKUP($C225,ToxValues!$C$4:$J$284,3,FALSE)</f>
        <v>--</v>
      </c>
    </row>
    <row r="226" spans="1:16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 t="str">
        <f t="shared" si="11"/>
        <v>--</v>
      </c>
      <c r="H226" s="490"/>
      <c r="I226" s="490" t="str">
        <f>IFERROR(((1/((1/#REF!)+(1/$O226)))),"--")</f>
        <v>--</v>
      </c>
      <c r="J226" s="490"/>
      <c r="K226" s="490"/>
      <c r="L226" s="490" t="str">
        <f t="shared" si="10"/>
        <v>--</v>
      </c>
      <c r="M226" s="490"/>
      <c r="N226" s="490"/>
      <c r="O226" s="490" t="str">
        <f t="shared" si="9"/>
        <v>--</v>
      </c>
      <c r="P226" s="497" t="str">
        <f>VLOOKUP($C226,ToxValues!$C$4:$J$284,3,FALSE)</f>
        <v>--</v>
      </c>
    </row>
    <row r="227" spans="1:16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>
        <f t="shared" si="11"/>
        <v>81.760000000000005</v>
      </c>
      <c r="H227" s="490"/>
      <c r="I227" s="490" t="str">
        <f>IFERROR(((1/((1/#REF!)+(1/$O227)))),"--")</f>
        <v>--</v>
      </c>
      <c r="J227" s="490"/>
      <c r="K227" s="490"/>
      <c r="L227" s="490">
        <f t="shared" si="10"/>
        <v>81.760000000000005</v>
      </c>
      <c r="M227" s="490"/>
      <c r="N227" s="490"/>
      <c r="O227" s="490">
        <f t="shared" si="9"/>
        <v>81.760000000000005</v>
      </c>
      <c r="P227" s="497">
        <f>VLOOKUP($C227,ToxValues!$C$4:$J$284,3,FALSE)</f>
        <v>8.0000000000000002E-3</v>
      </c>
    </row>
    <row r="228" spans="1:16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>
        <f t="shared" si="11"/>
        <v>102.2</v>
      </c>
      <c r="H228" s="490"/>
      <c r="I228" s="490" t="str">
        <f>IFERROR(((1/((1/#REF!)+(1/$O228)))),"--")</f>
        <v>--</v>
      </c>
      <c r="J228" s="490"/>
      <c r="K228" s="490"/>
      <c r="L228" s="490">
        <f t="shared" si="10"/>
        <v>102.2</v>
      </c>
      <c r="M228" s="490"/>
      <c r="N228" s="490"/>
      <c r="O228" s="490">
        <f t="shared" si="9"/>
        <v>102.2</v>
      </c>
      <c r="P228" s="497">
        <f>VLOOKUP($C228,ToxValues!$C$4:$J$284,3,FALSE)</f>
        <v>0.01</v>
      </c>
    </row>
    <row r="229" spans="1:16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>
        <f t="shared" si="11"/>
        <v>10.220000000000001</v>
      </c>
      <c r="H229" s="490"/>
      <c r="I229" s="490" t="str">
        <f>IFERROR(((1/((1/#REF!)+(1/$O229)))),"--")</f>
        <v>--</v>
      </c>
      <c r="J229" s="490"/>
      <c r="K229" s="490"/>
      <c r="L229" s="490">
        <f t="shared" si="10"/>
        <v>10.220000000000001</v>
      </c>
      <c r="M229" s="490"/>
      <c r="N229" s="490"/>
      <c r="O229" s="490">
        <f t="shared" si="9"/>
        <v>10.220000000000001</v>
      </c>
      <c r="P229" s="497">
        <f>VLOOKUP($C229,ToxValues!$C$4:$J$284,3,FALSE)</f>
        <v>1E-3</v>
      </c>
    </row>
    <row r="230" spans="1:16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11"/>
        <v>102.2</v>
      </c>
      <c r="H230" s="490"/>
      <c r="I230" s="490" t="str">
        <f>IFERROR(((1/((1/#REF!)+(1/$O230)))),"--")</f>
        <v>--</v>
      </c>
      <c r="J230" s="490"/>
      <c r="K230" s="490"/>
      <c r="L230" s="490">
        <f t="shared" si="10"/>
        <v>102.2</v>
      </c>
      <c r="M230" s="490"/>
      <c r="N230" s="490"/>
      <c r="O230" s="490">
        <f t="shared" si="9"/>
        <v>102.2</v>
      </c>
      <c r="P230" s="497">
        <f>VLOOKUP($C230,ToxValues!$C$4:$J$284,3,FALSE)</f>
        <v>0.01</v>
      </c>
    </row>
    <row r="231" spans="1:16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>
        <f t="shared" si="11"/>
        <v>306.60000000000002</v>
      </c>
      <c r="H231" s="490"/>
      <c r="I231" s="490" t="str">
        <f>IFERROR(((1/((1/#REF!)+(1/$O231)))),"--")</f>
        <v>--</v>
      </c>
      <c r="J231" s="490"/>
      <c r="K231" s="490"/>
      <c r="L231" s="490">
        <f t="shared" si="10"/>
        <v>306.60000000000002</v>
      </c>
      <c r="M231" s="490"/>
      <c r="N231" s="490"/>
      <c r="O231" s="490">
        <f t="shared" si="9"/>
        <v>306.60000000000002</v>
      </c>
      <c r="P231" s="497">
        <f>VLOOKUP($C231,ToxValues!$C$4:$J$284,3,FALSE)</f>
        <v>0.03</v>
      </c>
    </row>
    <row r="232" spans="1:16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>
        <f t="shared" si="11"/>
        <v>22.484000000000002</v>
      </c>
      <c r="H232" s="490"/>
      <c r="I232" s="490" t="str">
        <f>IFERROR(((1/((1/#REF!)+(1/$O232)))),"--")</f>
        <v>--</v>
      </c>
      <c r="J232" s="490"/>
      <c r="K232" s="490"/>
      <c r="L232" s="490">
        <f t="shared" si="10"/>
        <v>22.484000000000002</v>
      </c>
      <c r="M232" s="490"/>
      <c r="N232" s="490"/>
      <c r="O232" s="490">
        <f t="shared" si="9"/>
        <v>22.484000000000002</v>
      </c>
      <c r="P232" s="497">
        <f>VLOOKUP($C232,ToxValues!$C$4:$J$284,3,FALSE)</f>
        <v>2.2000000000000001E-3</v>
      </c>
    </row>
    <row r="233" spans="1:16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>
        <f t="shared" si="11"/>
        <v>204.4</v>
      </c>
      <c r="H233" s="490"/>
      <c r="I233" s="490" t="str">
        <f>IFERROR(((1/((1/#REF!)+(1/$O233)))),"--")</f>
        <v>--</v>
      </c>
      <c r="J233" s="490"/>
      <c r="K233" s="490"/>
      <c r="L233" s="490">
        <f t="shared" si="10"/>
        <v>204.4</v>
      </c>
      <c r="M233" s="490"/>
      <c r="N233" s="490"/>
      <c r="O233" s="490">
        <f t="shared" si="9"/>
        <v>204.4</v>
      </c>
      <c r="P233" s="497">
        <f>VLOOKUP($C233,ToxValues!$C$4:$J$284,3,FALSE)</f>
        <v>0.02</v>
      </c>
    </row>
    <row r="234" spans="1:16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>
        <f t="shared" si="11"/>
        <v>1022</v>
      </c>
      <c r="H234" s="490"/>
      <c r="I234" s="490" t="str">
        <f>IFERROR(((1/((1/#REF!)+(1/$O234)))),"--")</f>
        <v>--</v>
      </c>
      <c r="J234" s="490"/>
      <c r="K234" s="490"/>
      <c r="L234" s="490">
        <f t="shared" si="10"/>
        <v>1022</v>
      </c>
      <c r="M234" s="490"/>
      <c r="N234" s="490"/>
      <c r="O234" s="490">
        <f t="shared" si="9"/>
        <v>1022</v>
      </c>
      <c r="P234" s="497">
        <f>VLOOKUP($C234,ToxValues!$C$4:$J$284,3,FALSE)</f>
        <v>0.1</v>
      </c>
    </row>
    <row r="235" spans="1:16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>
        <f t="shared" si="11"/>
        <v>715.4000000000002</v>
      </c>
      <c r="H235" s="490"/>
      <c r="I235" s="490" t="str">
        <f>IFERROR(((1/((1/#REF!)+(1/$O235)))),"--")</f>
        <v>--</v>
      </c>
      <c r="J235" s="490"/>
      <c r="K235" s="490"/>
      <c r="L235" s="490">
        <f t="shared" si="10"/>
        <v>715.4000000000002</v>
      </c>
      <c r="M235" s="490"/>
      <c r="N235" s="490"/>
      <c r="O235" s="490">
        <f t="shared" si="9"/>
        <v>715.4000000000002</v>
      </c>
      <c r="P235" s="497">
        <f>VLOOKUP($C235,ToxValues!$C$4:$J$284,3,FALSE)</f>
        <v>7.0000000000000007E-2</v>
      </c>
    </row>
    <row r="236" spans="1:16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>
        <f t="shared" si="11"/>
        <v>766.5</v>
      </c>
      <c r="H236" s="490"/>
      <c r="I236" s="490" t="str">
        <f>IFERROR(((1/((1/#REF!)+(1/$O236)))),"--")</f>
        <v>--</v>
      </c>
      <c r="J236" s="490"/>
      <c r="K236" s="490"/>
      <c r="L236" s="490">
        <f t="shared" si="10"/>
        <v>766.5</v>
      </c>
      <c r="M236" s="490"/>
      <c r="N236" s="490"/>
      <c r="O236" s="490">
        <f t="shared" si="9"/>
        <v>766.5</v>
      </c>
      <c r="P236" s="497">
        <f>VLOOKUP($C236,ToxValues!$C$4:$J$284,3,FALSE)</f>
        <v>7.4999999999999997E-2</v>
      </c>
    </row>
    <row r="237" spans="1:16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>
        <f t="shared" si="11"/>
        <v>10.220000000000001</v>
      </c>
      <c r="H237" s="490"/>
      <c r="I237" s="490" t="str">
        <f>IFERROR(((1/((1/#REF!)+(1/$O237)))),"--")</f>
        <v>--</v>
      </c>
      <c r="J237" s="490"/>
      <c r="K237" s="490"/>
      <c r="L237" s="490">
        <f t="shared" si="10"/>
        <v>10.220000000000001</v>
      </c>
      <c r="M237" s="490"/>
      <c r="N237" s="490"/>
      <c r="O237" s="490">
        <f t="shared" si="9"/>
        <v>10.220000000000001</v>
      </c>
      <c r="P237" s="497">
        <f>VLOOKUP($C237,ToxValues!$C$4:$J$284,3,FALSE)</f>
        <v>1E-3</v>
      </c>
    </row>
    <row r="238" spans="1:16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>
        <f t="shared" si="11"/>
        <v>10.220000000000001</v>
      </c>
      <c r="H238" s="490"/>
      <c r="I238" s="490" t="str">
        <f>IFERROR(((1/((1/#REF!)+(1/$O238)))),"--")</f>
        <v>--</v>
      </c>
      <c r="J238" s="490"/>
      <c r="K238" s="490"/>
      <c r="L238" s="490">
        <f t="shared" si="10"/>
        <v>10.220000000000001</v>
      </c>
      <c r="M238" s="490"/>
      <c r="N238" s="490"/>
      <c r="O238" s="490">
        <f t="shared" si="9"/>
        <v>10.220000000000001</v>
      </c>
      <c r="P238" s="497">
        <f>VLOOKUP($C238,ToxValues!$C$4:$J$284,3,FALSE)</f>
        <v>1E-3</v>
      </c>
    </row>
    <row r="239" spans="1:16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11"/>
        <v>--</v>
      </c>
      <c r="H239" s="490"/>
      <c r="I239" s="490" t="str">
        <f>IFERROR(((1/((1/#REF!)+(1/$O239)))),"--")</f>
        <v>--</v>
      </c>
      <c r="J239" s="490"/>
      <c r="K239" s="490"/>
      <c r="L239" s="490" t="str">
        <f t="shared" si="10"/>
        <v>--</v>
      </c>
      <c r="M239" s="490"/>
      <c r="N239" s="490"/>
      <c r="O239" s="490" t="str">
        <f t="shared" si="9"/>
        <v>--</v>
      </c>
      <c r="P239" s="497" t="str">
        <f>VLOOKUP($C239,ToxValues!$C$4:$J$284,3,FALSE)</f>
        <v>--</v>
      </c>
    </row>
    <row r="240" spans="1:16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>
        <f t="shared" si="11"/>
        <v>51.1</v>
      </c>
      <c r="H240" s="490"/>
      <c r="I240" s="490" t="str">
        <f>IFERROR(((1/((1/#REF!)+(1/$O240)))),"--")</f>
        <v>--</v>
      </c>
      <c r="J240" s="490"/>
      <c r="K240" s="490"/>
      <c r="L240" s="490">
        <f t="shared" si="10"/>
        <v>51.1</v>
      </c>
      <c r="M240" s="490"/>
      <c r="N240" s="490"/>
      <c r="O240" s="490">
        <f t="shared" si="9"/>
        <v>51.1</v>
      </c>
      <c r="P240" s="497">
        <f>VLOOKUP($C240,ToxValues!$C$4:$J$284,3,FALSE)</f>
        <v>5.0000000000000001E-3</v>
      </c>
    </row>
    <row r="241" spans="1:16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>
        <f t="shared" si="11"/>
        <v>255.5</v>
      </c>
      <c r="H241" s="490"/>
      <c r="I241" s="490" t="str">
        <f>IFERROR(((1/((1/#REF!)+(1/$O241)))),"--")</f>
        <v>--</v>
      </c>
      <c r="J241" s="490"/>
      <c r="K241" s="490"/>
      <c r="L241" s="490">
        <f t="shared" si="10"/>
        <v>255.5</v>
      </c>
      <c r="M241" s="490"/>
      <c r="N241" s="490"/>
      <c r="O241" s="490">
        <f t="shared" si="9"/>
        <v>255.5</v>
      </c>
      <c r="P241" s="497">
        <f>VLOOKUP($C241,ToxValues!$C$4:$J$284,3,FALSE)</f>
        <v>2.5000000000000001E-2</v>
      </c>
    </row>
    <row r="242" spans="1:16" x14ac:dyDescent="0.25">
      <c r="A242" s="318" t="s">
        <v>88</v>
      </c>
      <c r="B242" s="320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11"/>
        <v>7.1539999999999996E-6</v>
      </c>
      <c r="H242" s="490"/>
      <c r="I242" s="490" t="str">
        <f>IFERROR(((1/((1/#REF!)+(1/$O242)))),"--")</f>
        <v>--</v>
      </c>
      <c r="J242" s="490"/>
      <c r="K242" s="490"/>
      <c r="L242" s="490">
        <f t="shared" si="10"/>
        <v>7.1539999999999996E-6</v>
      </c>
      <c r="M242" s="490"/>
      <c r="N242" s="490"/>
      <c r="O242" s="490">
        <f t="shared" si="9"/>
        <v>7.1539999999999996E-6</v>
      </c>
      <c r="P242" s="497">
        <f>VLOOKUP($C242,ToxValues!$C$4:$J$284,3,FALSE)</f>
        <v>6.9999999999999996E-10</v>
      </c>
    </row>
    <row r="243" spans="1:16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>
        <f t="shared" ref="G243:G285" si="12">IF(MIN(H243:L243)&gt;0,MIN(H243:L243)/1000,"--")</f>
        <v>10.220000000000001</v>
      </c>
      <c r="H243" s="490"/>
      <c r="I243" s="490" t="str">
        <f>IFERROR(((1/((1/#REF!)+(1/$O243)))),"--")</f>
        <v>--</v>
      </c>
      <c r="J243" s="490"/>
      <c r="K243" s="490"/>
      <c r="L243" s="490">
        <f t="shared" si="10"/>
        <v>10220</v>
      </c>
      <c r="M243" s="490"/>
      <c r="N243" s="490"/>
      <c r="O243" s="490">
        <f t="shared" si="9"/>
        <v>10220</v>
      </c>
      <c r="P243" s="497">
        <f>VLOOKUP($C243,ToxValues!$C$4:$J$284,3,FALSE)</f>
        <v>1</v>
      </c>
    </row>
    <row r="244" spans="1:16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>
        <f t="shared" si="12"/>
        <v>4.0880000000000005E-3</v>
      </c>
      <c r="H244" s="490"/>
      <c r="I244" s="490" t="str">
        <f>IFERROR(((1/((1/#REF!)+(1/$O244)))),"--")</f>
        <v>--</v>
      </c>
      <c r="J244" s="490"/>
      <c r="K244" s="490"/>
      <c r="L244" s="490">
        <f t="shared" si="10"/>
        <v>4.0880000000000001</v>
      </c>
      <c r="M244" s="490"/>
      <c r="N244" s="490"/>
      <c r="O244" s="490">
        <f t="shared" si="9"/>
        <v>4.0880000000000001</v>
      </c>
      <c r="P244" s="497">
        <f>VLOOKUP($C244,ToxValues!$C$4:$J$284,3,FALSE)</f>
        <v>4.0000000000000002E-4</v>
      </c>
    </row>
    <row r="245" spans="1:16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12"/>
        <v>3.0659999999999993E-3</v>
      </c>
      <c r="H245" s="490"/>
      <c r="I245" s="490" t="str">
        <f>IFERROR(((1/((1/#REF!)+(1/$O245)))),"--")</f>
        <v>--</v>
      </c>
      <c r="J245" s="490"/>
      <c r="K245" s="490"/>
      <c r="L245" s="490">
        <f t="shared" si="10"/>
        <v>3.0659999999999994</v>
      </c>
      <c r="M245" s="490"/>
      <c r="N245" s="490"/>
      <c r="O245" s="490">
        <f t="shared" si="9"/>
        <v>3.0659999999999994</v>
      </c>
      <c r="P245" s="497">
        <f>VLOOKUP($C245,ToxValues!$C$4:$J$284,3,FALSE)</f>
        <v>2.9999999999999997E-4</v>
      </c>
    </row>
    <row r="246" spans="1:16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>
        <f t="shared" si="12"/>
        <v>2.044</v>
      </c>
      <c r="H246" s="490"/>
      <c r="I246" s="490" t="str">
        <f>IFERROR(((1/((1/#REF!)+(1/$O246)))),"--")</f>
        <v>--</v>
      </c>
      <c r="J246" s="490"/>
      <c r="K246" s="490"/>
      <c r="L246" s="490">
        <f t="shared" si="10"/>
        <v>2044</v>
      </c>
      <c r="M246" s="490"/>
      <c r="N246" s="490"/>
      <c r="O246" s="490">
        <f t="shared" si="9"/>
        <v>2044</v>
      </c>
      <c r="P246" s="497">
        <f>VLOOKUP($C246,ToxValues!$C$4:$J$284,3,FALSE)</f>
        <v>0.2</v>
      </c>
    </row>
    <row r="247" spans="1:16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>
        <f t="shared" si="12"/>
        <v>2.044E-2</v>
      </c>
      <c r="H247" s="490"/>
      <c r="I247" s="490" t="str">
        <f>IFERROR(((1/((1/#REF!)+(1/$O247)))),"--")</f>
        <v>--</v>
      </c>
      <c r="J247" s="490"/>
      <c r="K247" s="490"/>
      <c r="L247" s="490">
        <f t="shared" si="10"/>
        <v>20.440000000000001</v>
      </c>
      <c r="M247" s="490"/>
      <c r="N247" s="490"/>
      <c r="O247" s="490">
        <f t="shared" si="9"/>
        <v>20.440000000000001</v>
      </c>
      <c r="P247" s="497">
        <f>VLOOKUP($C247,ToxValues!$C$4:$J$284,3,FALSE)</f>
        <v>2E-3</v>
      </c>
    </row>
    <row r="248" spans="1:16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12"/>
        <v>--</v>
      </c>
      <c r="H248" s="490"/>
      <c r="I248" s="490" t="str">
        <f>IFERROR(((1/((1/#REF!)+(1/$O248)))),"--")</f>
        <v>--</v>
      </c>
      <c r="J248" s="490"/>
      <c r="K248" s="490"/>
      <c r="L248" s="490" t="str">
        <f t="shared" si="10"/>
        <v>--</v>
      </c>
      <c r="M248" s="490"/>
      <c r="N248" s="490"/>
      <c r="O248" s="490" t="str">
        <f t="shared" si="9"/>
        <v>--</v>
      </c>
      <c r="P248" s="497" t="str">
        <f>VLOOKUP($C248,ToxValues!$C$4:$J$284,3,FALSE)</f>
        <v>--</v>
      </c>
    </row>
    <row r="249" spans="1:16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12"/>
        <v>--</v>
      </c>
      <c r="H249" s="490"/>
      <c r="I249" s="490" t="str">
        <f>IFERROR(((1/((1/#REF!)+(1/$O249)))),"--")</f>
        <v>--</v>
      </c>
      <c r="J249" s="490"/>
      <c r="K249" s="490"/>
      <c r="L249" s="490" t="str">
        <f t="shared" si="10"/>
        <v>--</v>
      </c>
      <c r="M249" s="490"/>
      <c r="N249" s="490"/>
      <c r="O249" s="490" t="str">
        <f t="shared" si="9"/>
        <v>--</v>
      </c>
      <c r="P249" s="497" t="str">
        <f>VLOOKUP($C249,ToxValues!$C$4:$J$284,3,FALSE)</f>
        <v>--</v>
      </c>
    </row>
    <row r="250" spans="1:16" x14ac:dyDescent="0.25">
      <c r="A250" s="318" t="s">
        <v>34</v>
      </c>
      <c r="B250" s="320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>
        <f t="shared" si="12"/>
        <v>15.33</v>
      </c>
      <c r="H250" s="490"/>
      <c r="I250" s="490" t="str">
        <f>IFERROR(((1/((1/#REF!)+(1/$O250)))),"--")</f>
        <v>--</v>
      </c>
      <c r="J250" s="490"/>
      <c r="K250" s="490"/>
      <c r="L250" s="490">
        <f t="shared" si="10"/>
        <v>15330</v>
      </c>
      <c r="M250" s="490"/>
      <c r="N250" s="490"/>
      <c r="O250" s="490">
        <f t="shared" si="9"/>
        <v>15330</v>
      </c>
      <c r="P250" s="497">
        <f>VLOOKUP($C250,ToxValues!$C$4:$J$284,3,FALSE)</f>
        <v>1.5</v>
      </c>
    </row>
    <row r="251" spans="1:16" x14ac:dyDescent="0.25">
      <c r="A251" s="318" t="s">
        <v>34</v>
      </c>
      <c r="B251" s="320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12"/>
        <v>--</v>
      </c>
      <c r="H251" s="490"/>
      <c r="I251" s="490" t="str">
        <f>IFERROR(((1/((1/#REF!)+(1/$O251)))),"--")</f>
        <v>--</v>
      </c>
      <c r="J251" s="490"/>
      <c r="K251" s="490"/>
      <c r="L251" s="490" t="str">
        <f t="shared" si="10"/>
        <v>--</v>
      </c>
      <c r="M251" s="490"/>
      <c r="N251" s="490"/>
      <c r="O251" s="490" t="str">
        <f t="shared" si="9"/>
        <v>--</v>
      </c>
      <c r="P251" s="497" t="str">
        <f>VLOOKUP($C251,ToxValues!$C$4:$J$284,3,FALSE)</f>
        <v>--</v>
      </c>
    </row>
    <row r="252" spans="1:16" x14ac:dyDescent="0.25">
      <c r="A252" s="318" t="s">
        <v>34</v>
      </c>
      <c r="B252" s="320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12"/>
        <v>3.066E-2</v>
      </c>
      <c r="H252" s="490"/>
      <c r="I252" s="490" t="str">
        <f>IFERROR(((1/((1/#REF!)+(1/$O252)))),"--")</f>
        <v>--</v>
      </c>
      <c r="J252" s="490"/>
      <c r="K252" s="490"/>
      <c r="L252" s="490">
        <f t="shared" si="10"/>
        <v>30.66</v>
      </c>
      <c r="M252" s="490"/>
      <c r="N252" s="490"/>
      <c r="O252" s="490">
        <f t="shared" si="9"/>
        <v>30.66</v>
      </c>
      <c r="P252" s="497">
        <f>VLOOKUP($C252,ToxValues!$C$4:$J$284,3,FALSE)</f>
        <v>3.0000000000000001E-3</v>
      </c>
    </row>
    <row r="253" spans="1:16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>
        <f t="shared" si="12"/>
        <v>3.0659999999999993E-3</v>
      </c>
      <c r="H253" s="490"/>
      <c r="I253" s="490" t="str">
        <f>IFERROR(((1/((1/#REF!)+(1/$O253)))),"--")</f>
        <v>--</v>
      </c>
      <c r="J253" s="490"/>
      <c r="K253" s="490"/>
      <c r="L253" s="490">
        <f t="shared" si="10"/>
        <v>3.0659999999999994</v>
      </c>
      <c r="M253" s="490"/>
      <c r="N253" s="490"/>
      <c r="O253" s="490">
        <f t="shared" si="9"/>
        <v>3.0659999999999994</v>
      </c>
      <c r="P253" s="497">
        <f>VLOOKUP($C253,ToxValues!$C$4:$J$284,3,FALSE)</f>
        <v>2.9999999999999997E-4</v>
      </c>
    </row>
    <row r="254" spans="1:16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>
        <f t="shared" si="12"/>
        <v>0.4088</v>
      </c>
      <c r="H254" s="490"/>
      <c r="I254" s="490" t="str">
        <f>IFERROR(((1/((1/#REF!)+(1/$O254)))),"--")</f>
        <v>--</v>
      </c>
      <c r="J254" s="490"/>
      <c r="K254" s="490"/>
      <c r="L254" s="490">
        <f t="shared" si="10"/>
        <v>408.8</v>
      </c>
      <c r="M254" s="490"/>
      <c r="N254" s="490"/>
      <c r="O254" s="490">
        <f t="shared" si="9"/>
        <v>408.8</v>
      </c>
      <c r="P254" s="497">
        <f>VLOOKUP($C254,ToxValues!$C$4:$J$284,3,FALSE)</f>
        <v>0.04</v>
      </c>
    </row>
    <row r="255" spans="1:16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>
        <f t="shared" si="12"/>
        <v>7.153999999999999</v>
      </c>
      <c r="H255" s="490"/>
      <c r="I255" s="490" t="str">
        <f>IFERROR(((1/((1/#REF!)+(1/$O255)))),"--")</f>
        <v>--</v>
      </c>
      <c r="J255" s="490"/>
      <c r="K255" s="490"/>
      <c r="L255" s="490">
        <f t="shared" si="10"/>
        <v>7153.9999999999991</v>
      </c>
      <c r="M255" s="490"/>
      <c r="N255" s="490"/>
      <c r="O255" s="490">
        <f t="shared" si="9"/>
        <v>7153.9999999999991</v>
      </c>
      <c r="P255" s="497">
        <f>VLOOKUP($C255,ToxValues!$C$4:$J$284,3,FALSE)</f>
        <v>0.7</v>
      </c>
    </row>
    <row r="256" spans="1:16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12"/>
        <v>--</v>
      </c>
      <c r="H256" s="490"/>
      <c r="I256" s="490" t="str">
        <f>IFERROR(((1/((1/#REF!)+(1/$O256)))),"--")</f>
        <v>--</v>
      </c>
      <c r="J256" s="490"/>
      <c r="K256" s="490"/>
      <c r="L256" s="490" t="str">
        <f t="shared" si="10"/>
        <v>--</v>
      </c>
      <c r="M256" s="490"/>
      <c r="N256" s="490"/>
      <c r="O256" s="490" t="str">
        <f t="shared" si="9"/>
        <v>--</v>
      </c>
      <c r="P256" s="497" t="str">
        <f>VLOOKUP($C256,ToxValues!$C$4:$J$284,3,FALSE)</f>
        <v>--</v>
      </c>
    </row>
    <row r="257" spans="1:16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12"/>
        <v>--</v>
      </c>
      <c r="H257" s="490"/>
      <c r="I257" s="490" t="str">
        <f>IFERROR(((1/((1/#REF!)+(1/$O257)))),"--")</f>
        <v>--</v>
      </c>
      <c r="J257" s="490"/>
      <c r="K257" s="490"/>
      <c r="L257" s="490" t="str">
        <f t="shared" si="10"/>
        <v>--</v>
      </c>
      <c r="M257" s="490"/>
      <c r="N257" s="490"/>
      <c r="O257" s="490" t="str">
        <f t="shared" si="9"/>
        <v>--</v>
      </c>
      <c r="P257" s="497" t="str">
        <f>VLOOKUP($C257,ToxValues!$C$4:$J$284,3,FALSE)</f>
        <v>--</v>
      </c>
    </row>
    <row r="258" spans="1:16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>
        <f t="shared" si="12"/>
        <v>0.24528</v>
      </c>
      <c r="H258" s="490"/>
      <c r="I258" s="490" t="str">
        <f>IFERROR(((1/((1/#REF!)+(1/$O258)))),"--")</f>
        <v>--</v>
      </c>
      <c r="J258" s="490"/>
      <c r="K258" s="490"/>
      <c r="L258" s="490">
        <f t="shared" si="10"/>
        <v>245.28</v>
      </c>
      <c r="M258" s="490"/>
      <c r="N258" s="490"/>
      <c r="O258" s="490">
        <f t="shared" si="9"/>
        <v>245.28</v>
      </c>
      <c r="P258" s="497">
        <f>VLOOKUP($C258,ToxValues!$C$4:$J$284,3,FALSE)</f>
        <v>2.4E-2</v>
      </c>
    </row>
    <row r="259" spans="1:16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>
        <f t="shared" si="12"/>
        <v>3.0659999999999993E-3</v>
      </c>
      <c r="H259" s="490"/>
      <c r="I259" s="490" t="str">
        <f>IFERROR(((1/((1/#REF!)+(1/$O259)))),"--")</f>
        <v>--</v>
      </c>
      <c r="J259" s="490"/>
      <c r="K259" s="490"/>
      <c r="L259" s="490">
        <f t="shared" si="10"/>
        <v>3.0659999999999994</v>
      </c>
      <c r="M259" s="490"/>
      <c r="N259" s="490"/>
      <c r="O259" s="490">
        <f t="shared" si="9"/>
        <v>3.0659999999999994</v>
      </c>
      <c r="P259" s="497">
        <f>VLOOKUP($C259,ToxValues!$C$4:$J$284,3,FALSE)</f>
        <v>2.9999999999999997E-4</v>
      </c>
    </row>
    <row r="260" spans="1:16" x14ac:dyDescent="0.25">
      <c r="A260" s="318" t="s">
        <v>34</v>
      </c>
      <c r="B260" s="320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>
        <f t="shared" si="12"/>
        <v>1.0220000000000001E-3</v>
      </c>
      <c r="H260" s="490"/>
      <c r="I260" s="490" t="str">
        <f>IFERROR(((1/((1/#REF!)+(1/$O260)))),"--")</f>
        <v>--</v>
      </c>
      <c r="J260" s="490"/>
      <c r="K260" s="490"/>
      <c r="L260" s="490">
        <f t="shared" si="10"/>
        <v>1.022</v>
      </c>
      <c r="M260" s="490"/>
      <c r="N260" s="490"/>
      <c r="O260" s="490">
        <f t="shared" si="9"/>
        <v>1.022</v>
      </c>
      <c r="P260" s="497">
        <f>VLOOKUP($C260,ToxValues!$C$4:$J$284,3,FALSE)</f>
        <v>1E-4</v>
      </c>
    </row>
    <row r="261" spans="1:16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>
        <f t="shared" si="12"/>
        <v>0.2044</v>
      </c>
      <c r="H261" s="490"/>
      <c r="I261" s="490" t="str">
        <f>IFERROR(((1/((1/#REF!)+(1/$O261)))),"--")</f>
        <v>--</v>
      </c>
      <c r="J261" s="490"/>
      <c r="K261" s="490"/>
      <c r="L261" s="490">
        <f t="shared" si="10"/>
        <v>204.4</v>
      </c>
      <c r="M261" s="490"/>
      <c r="N261" s="490"/>
      <c r="O261" s="490">
        <f t="shared" si="9"/>
        <v>204.4</v>
      </c>
      <c r="P261" s="497">
        <f>VLOOKUP($C261,ToxValues!$C$4:$J$284,3,FALSE)</f>
        <v>0.02</v>
      </c>
    </row>
    <row r="262" spans="1:16" x14ac:dyDescent="0.25">
      <c r="A262" s="318" t="s">
        <v>34</v>
      </c>
      <c r="B262" s="319" t="s">
        <v>49</v>
      </c>
      <c r="C262" s="298" t="s">
        <v>1846</v>
      </c>
      <c r="D262" s="29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12"/>
        <v>--</v>
      </c>
      <c r="H262" s="490"/>
      <c r="I262" s="490" t="str">
        <f>IFERROR(((1/((1/#REF!)+(1/$O262)))),"--")</f>
        <v>--</v>
      </c>
      <c r="J262" s="490"/>
      <c r="K262" s="490"/>
      <c r="L262" s="490" t="str">
        <f t="shared" si="10"/>
        <v>--</v>
      </c>
      <c r="M262" s="490"/>
      <c r="N262" s="490"/>
      <c r="O262" s="490" t="str">
        <f t="shared" ref="O262:O285" si="13">IFERROR(((HQ*BW_adult*ATnc_comm*P262*365*1000)/(IRw_comm*ED_comm*EF_comm)),"--")</f>
        <v>--</v>
      </c>
      <c r="P262" s="497" t="str">
        <f>VLOOKUP($C262,ToxValues!$C$4:$J$284,3,FALSE)</f>
        <v>--</v>
      </c>
    </row>
    <row r="263" spans="1:16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>
        <f t="shared" si="12"/>
        <v>5.11E-2</v>
      </c>
      <c r="H263" s="490"/>
      <c r="I263" s="490" t="str">
        <f>IFERROR(((1/((1/#REF!)+(1/$O263)))),"--")</f>
        <v>--</v>
      </c>
      <c r="J263" s="490"/>
      <c r="K263" s="490"/>
      <c r="L263" s="490">
        <f t="shared" ref="L263:L285" si="14">IFERROR(($O263),"")</f>
        <v>51.1</v>
      </c>
      <c r="M263" s="490"/>
      <c r="N263" s="490"/>
      <c r="O263" s="490">
        <f t="shared" si="13"/>
        <v>51.1</v>
      </c>
      <c r="P263" s="497">
        <f>VLOOKUP($C263,ToxValues!$C$4:$J$284,3,FALSE)</f>
        <v>5.0000000000000001E-3</v>
      </c>
    </row>
    <row r="264" spans="1:16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>
        <f t="shared" si="12"/>
        <v>5.11E-2</v>
      </c>
      <c r="H264" s="490"/>
      <c r="I264" s="490" t="str">
        <f>IFERROR(((1/((1/#REF!)+(1/$O264)))),"--")</f>
        <v>--</v>
      </c>
      <c r="J264" s="490"/>
      <c r="K264" s="490"/>
      <c r="L264" s="490">
        <f t="shared" si="14"/>
        <v>51.1</v>
      </c>
      <c r="M264" s="490"/>
      <c r="N264" s="490"/>
      <c r="O264" s="490">
        <f t="shared" si="13"/>
        <v>51.1</v>
      </c>
      <c r="P264" s="497">
        <f>VLOOKUP($C264,ToxValues!$C$4:$J$284,3,FALSE)</f>
        <v>5.0000000000000001E-3</v>
      </c>
    </row>
    <row r="265" spans="1:16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12"/>
        <v>--</v>
      </c>
      <c r="H265" s="490"/>
      <c r="I265" s="490" t="str">
        <f>IFERROR(((1/((1/#REF!)+(1/$O265)))),"--")</f>
        <v>--</v>
      </c>
      <c r="J265" s="490"/>
      <c r="K265" s="490"/>
      <c r="L265" s="490" t="str">
        <f t="shared" si="14"/>
        <v>--</v>
      </c>
      <c r="M265" s="490"/>
      <c r="N265" s="490"/>
      <c r="O265" s="490" t="str">
        <f t="shared" si="13"/>
        <v>--</v>
      </c>
      <c r="P265" s="497" t="str">
        <f>VLOOKUP($C265,ToxValues!$C$4:$J$284,3,FALSE)</f>
        <v>--</v>
      </c>
    </row>
    <row r="266" spans="1:16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>
        <f t="shared" si="12"/>
        <v>6.1319999999999997</v>
      </c>
      <c r="H266" s="490"/>
      <c r="I266" s="490" t="str">
        <f>IFERROR(((1/((1/#REF!)+(1/$O266)))),"--")</f>
        <v>--</v>
      </c>
      <c r="J266" s="490"/>
      <c r="K266" s="490"/>
      <c r="L266" s="490">
        <f t="shared" si="14"/>
        <v>6132</v>
      </c>
      <c r="M266" s="490"/>
      <c r="N266" s="490"/>
      <c r="O266" s="490">
        <f t="shared" si="13"/>
        <v>6132</v>
      </c>
      <c r="P266" s="497">
        <f>VLOOKUP($C266,ToxValues!$C$4:$J$284,3,FALSE)</f>
        <v>0.6</v>
      </c>
    </row>
    <row r="267" spans="1:16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>
        <f t="shared" si="12"/>
        <v>1.022E-4</v>
      </c>
      <c r="H267" s="490"/>
      <c r="I267" s="490" t="str">
        <f>IFERROR(((1/((1/#REF!)+(1/$O267)))),"--")</f>
        <v>--</v>
      </c>
      <c r="J267" s="490"/>
      <c r="K267" s="490"/>
      <c r="L267" s="490">
        <f t="shared" si="14"/>
        <v>0.1022</v>
      </c>
      <c r="M267" s="490"/>
      <c r="N267" s="490"/>
      <c r="O267" s="490">
        <f t="shared" si="13"/>
        <v>0.1022</v>
      </c>
      <c r="P267" s="497">
        <f>VLOOKUP($C267,ToxValues!$C$4:$J$284,3,FALSE)</f>
        <v>1.0000000000000001E-5</v>
      </c>
    </row>
    <row r="268" spans="1:16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>
        <f t="shared" si="12"/>
        <v>6.1319999999999997</v>
      </c>
      <c r="H268" s="490"/>
      <c r="I268" s="490" t="str">
        <f>IFERROR(((1/((1/#REF!)+(1/$O268)))),"--")</f>
        <v>--</v>
      </c>
      <c r="J268" s="490"/>
      <c r="K268" s="490"/>
      <c r="L268" s="490">
        <f t="shared" si="14"/>
        <v>6132</v>
      </c>
      <c r="M268" s="490"/>
      <c r="N268" s="490"/>
      <c r="O268" s="490">
        <f t="shared" si="13"/>
        <v>6132</v>
      </c>
      <c r="P268" s="497">
        <f>VLOOKUP($C268,ToxValues!$C$4:$J$284,3,FALSE)</f>
        <v>0.6</v>
      </c>
    </row>
    <row r="269" spans="1:16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12"/>
        <v>--</v>
      </c>
      <c r="H269" s="490"/>
      <c r="I269" s="490" t="str">
        <f>IFERROR(((1/((1/#REF!)+(1/$O269)))),"--")</f>
        <v>--</v>
      </c>
      <c r="J269" s="490"/>
      <c r="K269" s="490"/>
      <c r="L269" s="490" t="str">
        <f t="shared" si="14"/>
        <v>--</v>
      </c>
      <c r="M269" s="490"/>
      <c r="N269" s="490"/>
      <c r="O269" s="490" t="str">
        <f t="shared" si="13"/>
        <v>--</v>
      </c>
      <c r="P269" s="497" t="str">
        <f>VLOOKUP($C269,ToxValues!$C$4:$J$284,3,FALSE)</f>
        <v>--</v>
      </c>
    </row>
    <row r="270" spans="1:16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>
        <f t="shared" si="12"/>
        <v>3.0659999999999998</v>
      </c>
      <c r="H270" s="490"/>
      <c r="I270" s="490" t="str">
        <f>IFERROR(((1/((1/#REF!)+(1/$O270)))),"--")</f>
        <v>--</v>
      </c>
      <c r="J270" s="490"/>
      <c r="K270" s="490"/>
      <c r="L270" s="490">
        <f t="shared" si="14"/>
        <v>3066</v>
      </c>
      <c r="M270" s="490"/>
      <c r="N270" s="490"/>
      <c r="O270" s="490">
        <f t="shared" si="13"/>
        <v>3066</v>
      </c>
      <c r="P270" s="497">
        <f>VLOOKUP($C270,ToxValues!$C$4:$J$284,3,FALSE)</f>
        <v>0.3</v>
      </c>
    </row>
    <row r="271" spans="1:16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12"/>
        <v>--</v>
      </c>
      <c r="H271" s="490"/>
      <c r="I271" s="490" t="str">
        <f>IFERROR(((1/((1/#REF!)+(1/$O271)))),"--")</f>
        <v>--</v>
      </c>
      <c r="J271" s="490"/>
      <c r="K271" s="490"/>
      <c r="L271" s="490" t="str">
        <f t="shared" si="14"/>
        <v>--</v>
      </c>
      <c r="M271" s="490"/>
      <c r="N271" s="490"/>
      <c r="O271" s="490" t="str">
        <f t="shared" si="13"/>
        <v>--</v>
      </c>
      <c r="P271" s="497" t="str">
        <f>VLOOKUP($C271,ToxValues!$C$4:$J$284,3,FALSE)</f>
        <v>--</v>
      </c>
    </row>
    <row r="272" spans="1:16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12"/>
        <v>4.088E-2</v>
      </c>
      <c r="H272" s="490"/>
      <c r="I272" s="490" t="str">
        <f>IFERROR(((1/((1/#REF!)+(1/$O272)))),"--")</f>
        <v>--</v>
      </c>
      <c r="J272" s="490"/>
      <c r="K272" s="490"/>
      <c r="L272" s="490">
        <f t="shared" si="14"/>
        <v>40.880000000000003</v>
      </c>
      <c r="M272" s="490"/>
      <c r="N272" s="490"/>
      <c r="O272" s="490">
        <f t="shared" si="13"/>
        <v>40.880000000000003</v>
      </c>
      <c r="P272" s="497">
        <f>VLOOKUP($C272,ToxValues!$C$4:$J$284,3,FALSE)</f>
        <v>4.0000000000000001E-3</v>
      </c>
    </row>
    <row r="273" spans="1:16" x14ac:dyDescent="0.25">
      <c r="A273" s="318" t="s">
        <v>3</v>
      </c>
      <c r="B273" s="320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>
        <f t="shared" si="12"/>
        <v>1.022</v>
      </c>
      <c r="H273" s="490"/>
      <c r="I273" s="490" t="str">
        <f>IFERROR(((1/((1/#REF!)+(1/$O273)))),"--")</f>
        <v>--</v>
      </c>
      <c r="J273" s="490"/>
      <c r="K273" s="490"/>
      <c r="L273" s="490">
        <f t="shared" si="14"/>
        <v>1022</v>
      </c>
      <c r="M273" s="490"/>
      <c r="N273" s="490"/>
      <c r="O273" s="490">
        <f t="shared" si="13"/>
        <v>1022</v>
      </c>
      <c r="P273" s="497">
        <f>VLOOKUP($C273,ToxValues!$C$4:$J$284,3,FALSE)</f>
        <v>0.1</v>
      </c>
    </row>
    <row r="274" spans="1:16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12"/>
        <v>--</v>
      </c>
      <c r="H274" s="490"/>
      <c r="I274" s="490" t="str">
        <f>IFERROR(((1/((1/#REF!)+(1/$O274)))),"--")</f>
        <v>--</v>
      </c>
      <c r="J274" s="490"/>
      <c r="K274" s="490"/>
      <c r="L274" s="490" t="str">
        <f t="shared" si="14"/>
        <v>--</v>
      </c>
      <c r="M274" s="490"/>
      <c r="N274" s="490"/>
      <c r="O274" s="490" t="str">
        <f t="shared" si="13"/>
        <v>--</v>
      </c>
      <c r="P274" s="497" t="str">
        <f>VLOOKUP($C274,ToxValues!$C$4:$J$284,3,FALSE)</f>
        <v>--</v>
      </c>
    </row>
    <row r="275" spans="1:16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>
        <f t="shared" si="12"/>
        <v>1.022</v>
      </c>
      <c r="H275" s="490"/>
      <c r="I275" s="490" t="str">
        <f>IFERROR(((1/((1/#REF!)+(1/$O275)))),"--")</f>
        <v>--</v>
      </c>
      <c r="J275" s="490"/>
      <c r="K275" s="490"/>
      <c r="L275" s="490">
        <f t="shared" si="14"/>
        <v>1022</v>
      </c>
      <c r="M275" s="490"/>
      <c r="N275" s="490"/>
      <c r="O275" s="490">
        <f t="shared" si="13"/>
        <v>1022</v>
      </c>
      <c r="P275" s="497">
        <f>VLOOKUP($C275,ToxValues!$C$4:$J$284,3,FALSE)</f>
        <v>0.1</v>
      </c>
    </row>
    <row r="276" spans="1:16" x14ac:dyDescent="0.25">
      <c r="A276" s="318" t="s">
        <v>3</v>
      </c>
      <c r="B276" s="320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>
        <f t="shared" si="12"/>
        <v>0.30660000000000004</v>
      </c>
      <c r="H276" s="490"/>
      <c r="I276" s="490" t="str">
        <f>IFERROR(((1/((1/#REF!)+(1/$O276)))),"--")</f>
        <v>--</v>
      </c>
      <c r="J276" s="490"/>
      <c r="K276" s="490"/>
      <c r="L276" s="490">
        <f t="shared" si="14"/>
        <v>306.60000000000002</v>
      </c>
      <c r="M276" s="490"/>
      <c r="N276" s="490"/>
      <c r="O276" s="490">
        <f t="shared" si="13"/>
        <v>306.60000000000002</v>
      </c>
      <c r="P276" s="497">
        <f>VLOOKUP($C276,ToxValues!$C$4:$J$284,3,FALSE)</f>
        <v>0.03</v>
      </c>
    </row>
    <row r="277" spans="1:16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>
        <f t="shared" si="12"/>
        <v>0.30660000000000004</v>
      </c>
      <c r="H277" s="490"/>
      <c r="I277" s="490" t="str">
        <f>IFERROR(((1/((1/#REF!)+(1/$O277)))),"--")</f>
        <v>--</v>
      </c>
      <c r="J277" s="490"/>
      <c r="K277" s="490"/>
      <c r="L277" s="490">
        <f t="shared" si="14"/>
        <v>306.60000000000002</v>
      </c>
      <c r="M277" s="490"/>
      <c r="N277" s="490"/>
      <c r="O277" s="490">
        <f t="shared" si="13"/>
        <v>306.60000000000002</v>
      </c>
      <c r="P277" s="497">
        <f>VLOOKUP($C277,ToxValues!$C$4:$J$284,3,FALSE)</f>
        <v>0.03</v>
      </c>
    </row>
    <row r="278" spans="1:16" x14ac:dyDescent="0.25">
      <c r="A278" s="318" t="s">
        <v>3</v>
      </c>
      <c r="B278" s="320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>
        <f t="shared" si="12"/>
        <v>6.1319999999999986E-3</v>
      </c>
      <c r="H278" s="490"/>
      <c r="I278" s="490" t="str">
        <f>IFERROR(((1/((1/#REF!)+(1/$O278)))),"--")</f>
        <v>--</v>
      </c>
      <c r="J278" s="490"/>
      <c r="K278" s="490"/>
      <c r="L278" s="490">
        <f t="shared" si="14"/>
        <v>6.1319999999999988</v>
      </c>
      <c r="M278" s="490"/>
      <c r="N278" s="490"/>
      <c r="O278" s="490">
        <f t="shared" si="13"/>
        <v>6.1319999999999988</v>
      </c>
      <c r="P278" s="497">
        <f>VLOOKUP($C278,ToxValues!$C$4:$J$284,3,FALSE)</f>
        <v>5.9999999999999995E-4</v>
      </c>
    </row>
    <row r="279" spans="1:16" x14ac:dyDescent="0.25">
      <c r="A279" s="318" t="s">
        <v>3</v>
      </c>
      <c r="B279" s="320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>
        <f t="shared" si="12"/>
        <v>6.1319999999999986E-3</v>
      </c>
      <c r="H279" s="490"/>
      <c r="I279" s="490" t="str">
        <f>IFERROR(((1/((1/#REF!)+(1/$O279)))),"--")</f>
        <v>--</v>
      </c>
      <c r="J279" s="490"/>
      <c r="K279" s="490"/>
      <c r="L279" s="490">
        <f t="shared" si="14"/>
        <v>6.1319999999999988</v>
      </c>
      <c r="M279" s="490"/>
      <c r="N279" s="490"/>
      <c r="O279" s="490">
        <f t="shared" si="13"/>
        <v>6.1319999999999988</v>
      </c>
      <c r="P279" s="497">
        <f>VLOOKUP($C279,ToxValues!$C$4:$J$284,3,FALSE)</f>
        <v>5.9999999999999995E-4</v>
      </c>
    </row>
    <row r="280" spans="1:16" x14ac:dyDescent="0.25">
      <c r="A280" s="318" t="s">
        <v>3</v>
      </c>
      <c r="B280" s="320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>
        <f t="shared" si="12"/>
        <v>1.022E-2</v>
      </c>
      <c r="H280" s="490"/>
      <c r="I280" s="490" t="str">
        <f>IFERROR(((1/((1/#REF!)+(1/$O280)))),"--")</f>
        <v>--</v>
      </c>
      <c r="J280" s="490"/>
      <c r="K280" s="490"/>
      <c r="L280" s="490">
        <f t="shared" si="14"/>
        <v>10.220000000000001</v>
      </c>
      <c r="M280" s="490"/>
      <c r="N280" s="490"/>
      <c r="O280" s="490">
        <f t="shared" si="13"/>
        <v>10.220000000000001</v>
      </c>
      <c r="P280" s="497">
        <f>VLOOKUP($C280,ToxValues!$C$4:$J$284,3,FALSE)</f>
        <v>1E-3</v>
      </c>
    </row>
    <row r="281" spans="1:16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>
        <f t="shared" si="12"/>
        <v>0.51100000000000001</v>
      </c>
      <c r="H281" s="490"/>
      <c r="I281" s="490" t="str">
        <f>IFERROR(((1/((1/#REF!)+(1/$O281)))),"--")</f>
        <v>--</v>
      </c>
      <c r="J281" s="490"/>
      <c r="K281" s="490"/>
      <c r="L281" s="490">
        <f t="shared" si="14"/>
        <v>511</v>
      </c>
      <c r="M281" s="490"/>
      <c r="N281" s="490"/>
      <c r="O281" s="490">
        <f t="shared" si="13"/>
        <v>511</v>
      </c>
      <c r="P281" s="497">
        <f>VLOOKUP($C281,ToxValues!$C$4:$J$284,3,FALSE)</f>
        <v>0.05</v>
      </c>
    </row>
    <row r="282" spans="1:16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>
        <f t="shared" si="12"/>
        <v>16.352</v>
      </c>
      <c r="H282" s="490"/>
      <c r="I282" s="490" t="str">
        <f>IFERROR(((1/((1/#REF!)+(1/$O282)))),"--")</f>
        <v>--</v>
      </c>
      <c r="J282" s="490"/>
      <c r="K282" s="490"/>
      <c r="L282" s="490">
        <f t="shared" si="14"/>
        <v>16352</v>
      </c>
      <c r="M282" s="490"/>
      <c r="N282" s="490"/>
      <c r="O282" s="490">
        <f t="shared" si="13"/>
        <v>16352</v>
      </c>
      <c r="P282" s="497">
        <f>VLOOKUP($C282,ToxValues!$C$4:$J$284,3,FALSE)</f>
        <v>1.6</v>
      </c>
    </row>
    <row r="283" spans="1:16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>
        <f t="shared" si="12"/>
        <v>1.022</v>
      </c>
      <c r="H283" s="490"/>
      <c r="I283" s="490" t="str">
        <f>IFERROR(((1/((1/#REF!)+(1/$O283)))),"--")</f>
        <v>--</v>
      </c>
      <c r="J283" s="490"/>
      <c r="K283" s="490"/>
      <c r="L283" s="490">
        <f t="shared" si="14"/>
        <v>1022</v>
      </c>
      <c r="M283" s="490"/>
      <c r="N283" s="490"/>
      <c r="O283" s="490">
        <f t="shared" si="13"/>
        <v>1022</v>
      </c>
      <c r="P283" s="497">
        <f>VLOOKUP($C283,ToxValues!$C$4:$J$284,3,FALSE)</f>
        <v>0.1</v>
      </c>
    </row>
    <row r="284" spans="1:16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12"/>
        <v>--</v>
      </c>
      <c r="H284" s="490"/>
      <c r="I284" s="490" t="str">
        <f>IFERROR(((1/((1/#REF!)+(1/$O284)))),"--")</f>
        <v>--</v>
      </c>
      <c r="J284" s="490"/>
      <c r="K284" s="490"/>
      <c r="L284" s="490" t="str">
        <f t="shared" si="14"/>
        <v>--</v>
      </c>
      <c r="M284" s="490"/>
      <c r="N284" s="490"/>
      <c r="O284" s="490" t="str">
        <f t="shared" si="13"/>
        <v>--</v>
      </c>
      <c r="P284" s="497" t="str">
        <f>VLOOKUP($C284,ToxValues!$C$4:$J$284,3,FALSE)</f>
        <v>--</v>
      </c>
    </row>
    <row r="285" spans="1:16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12"/>
        <v>--</v>
      </c>
      <c r="H285" s="498"/>
      <c r="I285" s="498" t="str">
        <f>IFERROR(((1/((1/#REF!)+(1/$O285)))),"--")</f>
        <v>--</v>
      </c>
      <c r="J285" s="498"/>
      <c r="K285" s="498"/>
      <c r="L285" s="498" t="str">
        <f t="shared" si="14"/>
        <v>--</v>
      </c>
      <c r="M285" s="498"/>
      <c r="N285" s="498"/>
      <c r="O285" s="498" t="str">
        <f t="shared" si="13"/>
        <v>--</v>
      </c>
      <c r="P285" s="500" t="str">
        <f>VLOOKUP($C285,ToxValues!$C$4:$J$284,3,FALSE)</f>
        <v>--</v>
      </c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D286"/>
  <sheetViews>
    <sheetView view="pageBreakPreview" zoomScale="70" zoomScaleNormal="70" zoomScaleSheetLayoutView="70" workbookViewId="0">
      <pane xSplit="6" ySplit="3" topLeftCell="I48" activePane="bottomRight" state="frozen"/>
      <selection activeCell="AL62" sqref="AL62"/>
      <selection pane="topRight" activeCell="AL62" sqref="AL62"/>
      <selection pane="bottomLeft" activeCell="AL62" sqref="AL62"/>
      <selection pane="bottomRight" activeCell="B76" sqref="B76"/>
    </sheetView>
  </sheetViews>
  <sheetFormatPr defaultColWidth="9.109375" defaultRowHeight="13.2" x14ac:dyDescent="0.25"/>
  <cols>
    <col min="1" max="1" width="7.44140625" style="310" customWidth="1"/>
    <col min="2" max="2" width="50.88671875" style="310" bestFit="1" customWidth="1"/>
    <col min="3" max="3" width="11.109375" style="279" bestFit="1" customWidth="1"/>
    <col min="4" max="4" width="11.109375" style="279" customWidth="1"/>
    <col min="5" max="5" width="5.109375" style="279" customWidth="1"/>
    <col min="6" max="9" width="11.109375" style="279" customWidth="1"/>
    <col min="10" max="11" width="11.6640625" style="324" customWidth="1"/>
    <col min="12" max="13" width="13.109375" style="324" customWidth="1"/>
    <col min="14" max="15" width="13" style="324" customWidth="1"/>
    <col min="16" max="18" width="13.109375" style="324" customWidth="1"/>
    <col min="19" max="20" width="13.109375" style="279" customWidth="1"/>
    <col min="21" max="21" width="15.33203125" style="279" customWidth="1"/>
    <col min="22" max="22" width="14.44140625" style="466" customWidth="1"/>
    <col min="23" max="25" width="13.109375" style="466" customWidth="1"/>
    <col min="26" max="27" width="13.109375" style="472" customWidth="1"/>
    <col min="28" max="29" width="14.6640625" style="472" customWidth="1"/>
    <col min="30" max="30" width="13.109375" style="472" customWidth="1"/>
    <col min="31" max="16384" width="9.109375" style="310"/>
  </cols>
  <sheetData>
    <row r="1" spans="1:30" ht="14.25" customHeight="1" thickBot="1" x14ac:dyDescent="0.3">
      <c r="A1" s="311"/>
      <c r="G1" s="331"/>
      <c r="H1" s="331"/>
      <c r="I1" s="331"/>
      <c r="J1" s="332" t="s">
        <v>2496</v>
      </c>
      <c r="K1" s="324" t="s">
        <v>2523</v>
      </c>
      <c r="M1" s="334" t="s">
        <v>2498</v>
      </c>
      <c r="N1" s="332"/>
      <c r="O1" s="332"/>
      <c r="P1" s="332" t="s">
        <v>2493</v>
      </c>
      <c r="Q1" s="324" t="s">
        <v>2492</v>
      </c>
      <c r="T1" s="331"/>
      <c r="Z1" s="469"/>
      <c r="AA1" s="469"/>
      <c r="AB1" s="469"/>
      <c r="AC1" s="469"/>
      <c r="AD1" s="469"/>
    </row>
    <row r="2" spans="1:30" ht="44.25" customHeight="1" x14ac:dyDescent="0.35">
      <c r="A2" s="312"/>
      <c r="B2" s="313"/>
      <c r="C2" s="282"/>
      <c r="D2" s="282"/>
      <c r="E2" s="282"/>
      <c r="F2" s="282"/>
      <c r="G2" s="510" t="s">
        <v>2553</v>
      </c>
      <c r="H2" s="282" t="s">
        <v>2516</v>
      </c>
      <c r="I2" s="282" t="s">
        <v>2518</v>
      </c>
      <c r="J2" s="511" t="s">
        <v>2499</v>
      </c>
      <c r="K2" s="511" t="s">
        <v>2479</v>
      </c>
      <c r="L2" s="511" t="s">
        <v>2479</v>
      </c>
      <c r="M2" s="512" t="s">
        <v>2556</v>
      </c>
      <c r="N2" s="512" t="s">
        <v>2557</v>
      </c>
      <c r="O2" s="511" t="s">
        <v>2494</v>
      </c>
      <c r="P2" s="513" t="s">
        <v>2490</v>
      </c>
      <c r="Q2" s="514" t="s">
        <v>2532</v>
      </c>
      <c r="R2" s="511" t="s">
        <v>2488</v>
      </c>
      <c r="S2" s="511" t="s">
        <v>2555</v>
      </c>
      <c r="T2" s="513" t="s">
        <v>2483</v>
      </c>
      <c r="U2" s="513" t="s">
        <v>1789</v>
      </c>
      <c r="V2" s="515" t="s">
        <v>2480</v>
      </c>
      <c r="W2" s="515" t="s">
        <v>2487</v>
      </c>
      <c r="X2" s="515" t="s">
        <v>2481</v>
      </c>
      <c r="Y2" s="515" t="s">
        <v>2482</v>
      </c>
      <c r="Z2" s="516" t="s">
        <v>1848</v>
      </c>
      <c r="AA2" s="516" t="s">
        <v>1850</v>
      </c>
      <c r="AB2" s="516" t="s">
        <v>1838</v>
      </c>
      <c r="AC2" s="516" t="s">
        <v>1839</v>
      </c>
      <c r="AD2" s="501" t="s">
        <v>1840</v>
      </c>
    </row>
    <row r="3" spans="1:30" s="329" customFormat="1" ht="28.5" customHeight="1" thickBot="1" x14ac:dyDescent="0.3">
      <c r="A3" s="326" t="s">
        <v>1841</v>
      </c>
      <c r="B3" s="327" t="s">
        <v>1781</v>
      </c>
      <c r="C3" s="328" t="s">
        <v>1842</v>
      </c>
      <c r="D3" s="328" t="s">
        <v>1842</v>
      </c>
      <c r="E3" s="328" t="s">
        <v>2491</v>
      </c>
      <c r="F3" s="328"/>
      <c r="G3" s="526" t="s">
        <v>2529</v>
      </c>
      <c r="H3" s="328" t="s">
        <v>2531</v>
      </c>
      <c r="I3" s="328" t="s">
        <v>2517</v>
      </c>
      <c r="J3" s="526" t="s">
        <v>2474</v>
      </c>
      <c r="K3" s="526" t="s">
        <v>2527</v>
      </c>
      <c r="L3" s="526" t="s">
        <v>2474</v>
      </c>
      <c r="M3" s="526" t="s">
        <v>2474</v>
      </c>
      <c r="N3" s="527" t="s">
        <v>2478</v>
      </c>
      <c r="O3" s="527"/>
      <c r="P3" s="527"/>
      <c r="Q3" s="528" t="s">
        <v>2489</v>
      </c>
      <c r="R3" s="526" t="s">
        <v>2526</v>
      </c>
      <c r="S3" s="328"/>
      <c r="T3" s="287" t="s">
        <v>2318</v>
      </c>
      <c r="U3" s="328" t="s">
        <v>2319</v>
      </c>
      <c r="V3" s="529" t="s">
        <v>2320</v>
      </c>
      <c r="W3" s="529" t="s">
        <v>2484</v>
      </c>
      <c r="X3" s="529" t="s">
        <v>2322</v>
      </c>
      <c r="Y3" s="529" t="s">
        <v>2320</v>
      </c>
      <c r="Z3" s="530" t="s">
        <v>2511</v>
      </c>
      <c r="AA3" s="530"/>
      <c r="AB3" s="530" t="s">
        <v>1864</v>
      </c>
      <c r="AC3" s="530" t="s">
        <v>1864</v>
      </c>
      <c r="AD3" s="502"/>
    </row>
    <row r="4" spans="1:30" s="329" customFormat="1" ht="28.5" hidden="1" customHeight="1" x14ac:dyDescent="0.25">
      <c r="A4" s="336"/>
      <c r="B4" s="337"/>
      <c r="C4" s="338"/>
      <c r="D4" s="339"/>
      <c r="E4" s="339"/>
      <c r="F4" s="339"/>
      <c r="G4" s="340"/>
      <c r="H4" s="339"/>
      <c r="I4" s="339"/>
      <c r="J4" s="340"/>
      <c r="K4" s="340"/>
      <c r="L4" s="340"/>
      <c r="M4" s="340"/>
      <c r="N4" s="341"/>
      <c r="O4" s="341"/>
      <c r="P4" s="341"/>
      <c r="Q4" s="340"/>
      <c r="R4" s="340"/>
      <c r="S4" s="339"/>
      <c r="T4" s="342"/>
      <c r="U4" s="339"/>
      <c r="V4" s="467"/>
      <c r="W4" s="467"/>
      <c r="X4" s="467"/>
      <c r="Y4" s="467"/>
      <c r="Z4" s="470"/>
      <c r="AA4" s="470"/>
      <c r="AB4" s="470"/>
      <c r="AC4" s="470"/>
      <c r="AD4" s="532"/>
    </row>
    <row r="5" spans="1:30" s="329" customFormat="1" ht="28.5" hidden="1" customHeight="1" thickBot="1" x14ac:dyDescent="0.3">
      <c r="A5" s="336"/>
      <c r="B5" s="337"/>
      <c r="C5" s="338"/>
      <c r="D5" s="339"/>
      <c r="E5" s="339"/>
      <c r="F5" s="339"/>
      <c r="G5" s="340"/>
      <c r="H5" s="339"/>
      <c r="I5" s="339"/>
      <c r="J5" s="340"/>
      <c r="K5" s="340"/>
      <c r="L5" s="340"/>
      <c r="M5" s="340"/>
      <c r="N5" s="341"/>
      <c r="O5" s="341"/>
      <c r="P5" s="341"/>
      <c r="Q5" s="340"/>
      <c r="R5" s="340"/>
      <c r="S5" s="339"/>
      <c r="T5" s="342"/>
      <c r="U5" s="339"/>
      <c r="V5" s="467"/>
      <c r="W5" s="467"/>
      <c r="X5" s="467"/>
      <c r="Y5" s="467"/>
      <c r="Z5" s="470"/>
      <c r="AA5" s="470"/>
      <c r="AB5" s="470"/>
      <c r="AC5" s="470"/>
      <c r="AD5" s="532"/>
    </row>
    <row r="6" spans="1:30" x14ac:dyDescent="0.25">
      <c r="A6" s="316" t="s">
        <v>407</v>
      </c>
      <c r="B6" s="317" t="s">
        <v>547</v>
      </c>
      <c r="C6" s="240" t="s">
        <v>546</v>
      </c>
      <c r="D6" s="240">
        <v>630206</v>
      </c>
      <c r="E6" s="240" t="str">
        <f>IFERROR(VLOOKUP(C6,RSL_Composite!$A$4:$K$767,11,FALSE),"--")</f>
        <v>--</v>
      </c>
      <c r="F6" s="240" t="s">
        <v>2474</v>
      </c>
      <c r="G6" s="325">
        <f t="shared" ref="G6:G69" si="0">IF(MIN(H6:I6)&gt;0,MIN(H6:I6),"--")</f>
        <v>2526.9230769230771</v>
      </c>
      <c r="H6" s="325">
        <f>IFERROR(($J6),"")</f>
        <v>2526.9230769230771</v>
      </c>
      <c r="I6" s="325" t="str">
        <f>IFERROR((1/((1/$J6)+(1/$K6))),"")</f>
        <v/>
      </c>
      <c r="J6" s="325">
        <f>IFERROR(((ELCR*BW_tres*ATc*365*1000)/(IRw_rec*ED_tres*EF_tres*ET_rec*AA6)),"--")</f>
        <v>2526.9230769230771</v>
      </c>
      <c r="K6" s="325" t="str">
        <f>L6</f>
        <v>--</v>
      </c>
      <c r="L6" s="325" t="str">
        <f>IF(S6="A",N6,M6)</f>
        <v>--</v>
      </c>
      <c r="M6" s="325" t="str">
        <f>IFERROR((R6*1000)/(T6*Y6*(O6+P6)),"--")</f>
        <v>--</v>
      </c>
      <c r="N6" s="325" t="str">
        <f t="shared" ref="N6:N69" si="1">IFERROR((R6*1000)/(2*Y6*T6*SQRT((6*W6*ET_rec)/PI())),"--")</f>
        <v>--</v>
      </c>
      <c r="O6" s="325" t="str">
        <f t="shared" ref="O6:O69" si="2">IFERROR(ET_rec/(1+B),"--")</f>
        <v>--</v>
      </c>
      <c r="P6" s="325" t="str">
        <f>IFERROR((2*'Rec carc'!tao_event*Q6),"--")</f>
        <v>--</v>
      </c>
      <c r="Q6" s="305" t="str">
        <f>IFERROR((1+(3*[0]!B)+(3*[0]!B^2))/((1+[0]!B)^2),"--")</f>
        <v>--</v>
      </c>
      <c r="R6" s="325">
        <f t="shared" ref="R6:R69" si="3">IFERROR((ELCR*ATc*365*1000*BW_tres)/(AD6*SA_tres*EF_tres*ED_tres),"--")</f>
        <v>2.2165991902834015E-2</v>
      </c>
      <c r="S6" s="240" t="str">
        <f t="shared" ref="S6:S69" si="4">IF(ET_rec&lt;X6,"A","B")</f>
        <v>A</v>
      </c>
      <c r="T6" s="255">
        <f>VLOOKUP(D6,derm!$D$4:$H$285,5,FALSE)</f>
        <v>1.5900000000000001E-2</v>
      </c>
      <c r="U6" s="304">
        <f>VLOOKUP($C6,ToxValues!$C$4:$N$283,11,FALSE)</f>
        <v>167.85</v>
      </c>
      <c r="V6" s="468" t="str">
        <f>VLOOKUP($D6,derm!$D$4:$K$285,6,FALSE)</f>
        <v>--</v>
      </c>
      <c r="W6" s="468" t="str">
        <f>VLOOKUP($D6,derm!$D$4:$K$285,7,FALSE)</f>
        <v>--</v>
      </c>
      <c r="X6" s="468" t="str">
        <f>VLOOKUP($D6,derm!$D$4:$K$285,8,FALSE)</f>
        <v>--</v>
      </c>
      <c r="Y6" s="468" t="str">
        <f>VLOOKUP($D6,derm!$D$4:$L$285,9,FALSE)</f>
        <v>--</v>
      </c>
      <c r="Z6" s="471">
        <f>VLOOKUP($C6,ToxValues!$C$4:$J$284,8,FALSE)</f>
        <v>7.4000000000000003E-6</v>
      </c>
      <c r="AA6" s="471">
        <f>VLOOKUP($C6,ToxValues!$C$4:$J$284,7,FALSE)</f>
        <v>2.5999999999999999E-2</v>
      </c>
      <c r="AB6" s="471">
        <f>VLOOKUP($C6,ToxValues!$C$4:$J$284,3,FALSE)</f>
        <v>0.03</v>
      </c>
      <c r="AC6" s="471">
        <f>VLOOKUP($C6,ToxValues!$C$4:$J$284,5,FALSE)</f>
        <v>0.03</v>
      </c>
      <c r="AD6" s="524">
        <f>VLOOKUP($C6,ToxValues!$C$4:$L$284,10,FALSE)</f>
        <v>2.5999999999999999E-2</v>
      </c>
    </row>
    <row r="7" spans="1:30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40" t="str">
        <f>IFERROR(VLOOKUP(C7,RSL_Composite!$A$4:$K$767,11,FALSE),"--")</f>
        <v>--</v>
      </c>
      <c r="F7" s="240" t="s">
        <v>2474</v>
      </c>
      <c r="G7" s="325" t="str">
        <f t="shared" si="0"/>
        <v>--</v>
      </c>
      <c r="H7" s="325" t="str">
        <f t="shared" ref="H7:H70" si="5">IFERROR(($J7),"")</f>
        <v>--</v>
      </c>
      <c r="I7" s="325" t="str">
        <f t="shared" ref="I7:I70" si="6">IFERROR((1/((1/$J7)+(1/$K7))),"")</f>
        <v/>
      </c>
      <c r="J7" s="325" t="str">
        <f>IFERROR(((ELCR*BW_tres*ATc*365*1000)/(IRw_rec*ED_tres*EF_tres*ET_rec*AA7)),"--")</f>
        <v>--</v>
      </c>
      <c r="K7" s="325" t="str">
        <f t="shared" ref="K7:K70" si="7">L7</f>
        <v>--</v>
      </c>
      <c r="L7" s="325" t="str">
        <f t="shared" ref="L7:L70" si="8">IF(S7="A",N7,M7)</f>
        <v>--</v>
      </c>
      <c r="M7" s="325" t="str">
        <f t="shared" ref="M7:M70" si="9">IFERROR((R7*1000)/(T7*Y7*(O7+P7)),"--")</f>
        <v>--</v>
      </c>
      <c r="N7" s="325" t="str">
        <f t="shared" si="1"/>
        <v>--</v>
      </c>
      <c r="O7" s="325">
        <f t="shared" si="2"/>
        <v>0.90909090909090906</v>
      </c>
      <c r="P7" s="325">
        <f>IFERROR((2*'Rec carc'!tao_event*Q7),"--")</f>
        <v>1.3190082644628098</v>
      </c>
      <c r="Q7" s="305">
        <f>IFERROR((1+(3*[0]!B)+(3*[0]!B^2))/((1+[0]!B)^2),"--")</f>
        <v>1.0991735537190082</v>
      </c>
      <c r="R7" s="325" t="str">
        <f t="shared" si="3"/>
        <v>--</v>
      </c>
      <c r="S7" s="240" t="str">
        <f t="shared" si="4"/>
        <v>A</v>
      </c>
      <c r="T7" s="255">
        <f>VLOOKUP(D7,derm!$D$4:$H$285,5,FALSE)</f>
        <v>1.26E-2</v>
      </c>
      <c r="U7" s="304">
        <f>VLOOKUP($C7,ToxValues!$C$4:$N$283,11,FALSE)</f>
        <v>133.41</v>
      </c>
      <c r="V7" s="468">
        <f>VLOOKUP($D7,derm!$D$4:$K$285,6,FALSE)</f>
        <v>0.1</v>
      </c>
      <c r="W7" s="468">
        <f>VLOOKUP($D7,derm!$D$4:$K$285,7,FALSE)</f>
        <v>0.6</v>
      </c>
      <c r="X7" s="468">
        <f>VLOOKUP($D7,derm!$D$4:$K$285,8,FALSE)</f>
        <v>1.43</v>
      </c>
      <c r="Y7" s="468">
        <f>VLOOKUP($D7,derm!$D$4:$L$285,9,FALSE)</f>
        <v>1</v>
      </c>
      <c r="Z7" s="471" t="str">
        <f>VLOOKUP($C7,ToxValues!$C$4:$J$284,8,FALSE)</f>
        <v>--</v>
      </c>
      <c r="AA7" s="471" t="str">
        <f>VLOOKUP($C7,ToxValues!$C$4:$J$284,7,FALSE)</f>
        <v>--</v>
      </c>
      <c r="AB7" s="471">
        <f>VLOOKUP($C7,ToxValues!$C$4:$J$284,3,FALSE)</f>
        <v>2</v>
      </c>
      <c r="AC7" s="471">
        <f>VLOOKUP($C7,ToxValues!$C$4:$J$284,5,FALSE)</f>
        <v>2</v>
      </c>
      <c r="AD7" s="524" t="str">
        <f>VLOOKUP($C7,ToxValues!$C$4:$L$284,10,FALSE)</f>
        <v>--</v>
      </c>
    </row>
    <row r="8" spans="1:30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40" t="str">
        <f>IFERROR(VLOOKUP(C8,RSL_Composite!$A$4:$K$767,11,FALSE),"--")</f>
        <v>--</v>
      </c>
      <c r="F8" s="240" t="s">
        <v>2474</v>
      </c>
      <c r="G8" s="325">
        <f t="shared" si="0"/>
        <v>105.66760226808573</v>
      </c>
      <c r="H8" s="325">
        <f t="shared" si="5"/>
        <v>328.5</v>
      </c>
      <c r="I8" s="325">
        <f t="shared" si="6"/>
        <v>105.66760226808573</v>
      </c>
      <c r="J8" s="325">
        <f>IFERROR(((ELCR*BW_tres*ATc*365*1000)/(IRw_rec*ED_tres*EF_tres*ET_rec*AA8)),"--")</f>
        <v>328.5</v>
      </c>
      <c r="K8" s="325">
        <f t="shared" si="7"/>
        <v>155.77540653144757</v>
      </c>
      <c r="L8" s="325">
        <f t="shared" si="8"/>
        <v>155.77540653144757</v>
      </c>
      <c r="M8" s="325">
        <f t="shared" si="9"/>
        <v>145.1794072755699</v>
      </c>
      <c r="N8" s="325">
        <f t="shared" si="1"/>
        <v>155.77540653144757</v>
      </c>
      <c r="O8" s="325">
        <f t="shared" si="2"/>
        <v>1</v>
      </c>
      <c r="P8" s="325">
        <f>IFERROR((2*'Rec carc'!tao_event*Q8),"--")</f>
        <v>1.86</v>
      </c>
      <c r="Q8" s="305">
        <f>IFERROR((1+(3*[0]!B)+(3*[0]!B^2))/((1+[0]!B)^2),"--")</f>
        <v>1</v>
      </c>
      <c r="R8" s="325">
        <f t="shared" si="3"/>
        <v>2.8815789473684216E-3</v>
      </c>
      <c r="S8" s="240" t="str">
        <f t="shared" si="4"/>
        <v>A</v>
      </c>
      <c r="T8" s="255">
        <f>VLOOKUP(D8,derm!$D$4:$H$285,5,FALSE)</f>
        <v>6.94E-3</v>
      </c>
      <c r="U8" s="304">
        <f>VLOOKUP($C8,ToxValues!$C$4:$N$283,11,FALSE)</f>
        <v>167.85</v>
      </c>
      <c r="V8" s="468">
        <f>VLOOKUP($D8,derm!$D$4:$K$285,6,FALSE)</f>
        <v>0</v>
      </c>
      <c r="W8" s="468">
        <f>VLOOKUP($D8,derm!$D$4:$K$285,7,FALSE)</f>
        <v>0.93</v>
      </c>
      <c r="X8" s="468">
        <f>VLOOKUP($D8,derm!$D$4:$K$285,8,FALSE)</f>
        <v>2.2400000000000002</v>
      </c>
      <c r="Y8" s="468">
        <f>VLOOKUP($D8,derm!$D$4:$L$285,9,FALSE)</f>
        <v>1</v>
      </c>
      <c r="Z8" s="471">
        <f>VLOOKUP($C8,ToxValues!$C$4:$J$284,8,FALSE)</f>
        <v>5.8E-5</v>
      </c>
      <c r="AA8" s="471">
        <f>VLOOKUP($C8,ToxValues!$C$4:$J$284,7,FALSE)</f>
        <v>0.2</v>
      </c>
      <c r="AB8" s="471">
        <f>VLOOKUP($C8,ToxValues!$C$4:$J$284,3,FALSE)</f>
        <v>0.02</v>
      </c>
      <c r="AC8" s="471">
        <f>VLOOKUP($C8,ToxValues!$C$4:$J$284,5,FALSE)</f>
        <v>0.02</v>
      </c>
      <c r="AD8" s="524">
        <f>VLOOKUP($C8,ToxValues!$C$4:$L$284,10,FALSE)</f>
        <v>0.2</v>
      </c>
    </row>
    <row r="9" spans="1:30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40" t="str">
        <f>IFERROR(VLOOKUP(C9,RSL_Composite!$A$4:$K$767,11,FALSE),"--")</f>
        <v>--</v>
      </c>
      <c r="F9" s="240" t="s">
        <v>2474</v>
      </c>
      <c r="G9" s="325" t="str">
        <f t="shared" si="0"/>
        <v>--</v>
      </c>
      <c r="H9" s="325" t="str">
        <f t="shared" si="5"/>
        <v>--</v>
      </c>
      <c r="I9" s="325" t="str">
        <f t="shared" si="6"/>
        <v/>
      </c>
      <c r="J9" s="325" t="str">
        <f>IFERROR(((ELCR*BW_tres*ATc*365*1000)/(IRw_rec*ED_tres*EF_tres*ET_rec*AA9)),"--")</f>
        <v>--</v>
      </c>
      <c r="K9" s="325" t="str">
        <f t="shared" si="7"/>
        <v>--</v>
      </c>
      <c r="L9" s="325" t="str">
        <f t="shared" si="8"/>
        <v>--</v>
      </c>
      <c r="M9" s="325" t="str">
        <f t="shared" si="9"/>
        <v>--</v>
      </c>
      <c r="N9" s="325" t="str">
        <f t="shared" si="1"/>
        <v>--</v>
      </c>
      <c r="O9" s="325" t="str">
        <f t="shared" si="2"/>
        <v>--</v>
      </c>
      <c r="P9" s="325" t="str">
        <f>IFERROR((2*'Rec carc'!tao_event*Q9),"--")</f>
        <v>--</v>
      </c>
      <c r="Q9" s="305" t="str">
        <f>IFERROR((1+(3*[0]!B)+(3*[0]!B^2))/((1+[0]!B)^2),"--")</f>
        <v>--</v>
      </c>
      <c r="R9" s="325" t="str">
        <f t="shared" si="3"/>
        <v>--</v>
      </c>
      <c r="S9" s="240" t="str">
        <f t="shared" si="4"/>
        <v>A</v>
      </c>
      <c r="T9" s="255">
        <f>VLOOKUP(D9,derm!$D$4:$H$285,5,FALSE)</f>
        <v>1.7500000000000002E-2</v>
      </c>
      <c r="U9" s="304">
        <f>VLOOKUP($C9,ToxValues!$C$4:$N$283,11,FALSE)</f>
        <v>187.38</v>
      </c>
      <c r="V9" s="468" t="str">
        <f>VLOOKUP($D9,derm!$D$4:$K$285,6,FALSE)</f>
        <v>--</v>
      </c>
      <c r="W9" s="468" t="str">
        <f>VLOOKUP($D9,derm!$D$4:$K$285,7,FALSE)</f>
        <v>--</v>
      </c>
      <c r="X9" s="468" t="str">
        <f>VLOOKUP($D9,derm!$D$4:$K$285,8,FALSE)</f>
        <v>--</v>
      </c>
      <c r="Y9" s="468" t="str">
        <f>VLOOKUP($D9,derm!$D$4:$L$285,9,FALSE)</f>
        <v>--</v>
      </c>
      <c r="Z9" s="471" t="str">
        <f>VLOOKUP($C9,ToxValues!$C$4:$J$284,8,FALSE)</f>
        <v>--</v>
      </c>
      <c r="AA9" s="471" t="str">
        <f>VLOOKUP($C9,ToxValues!$C$4:$J$284,7,FALSE)</f>
        <v>--</v>
      </c>
      <c r="AB9" s="471">
        <f>VLOOKUP($C9,ToxValues!$C$4:$J$284,3,FALSE)</f>
        <v>30</v>
      </c>
      <c r="AC9" s="471">
        <f>VLOOKUP($C9,ToxValues!$C$4:$J$284,5,FALSE)</f>
        <v>30</v>
      </c>
      <c r="AD9" s="524" t="str">
        <f>VLOOKUP($C9,ToxValues!$C$4:$L$284,10,FALSE)</f>
        <v>--</v>
      </c>
    </row>
    <row r="10" spans="1:30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40" t="str">
        <f>IFERROR(VLOOKUP(C10,RSL_Composite!$A$4:$K$767,11,FALSE),"--")</f>
        <v>--</v>
      </c>
      <c r="F10" s="240" t="s">
        <v>2474</v>
      </c>
      <c r="G10" s="325">
        <f t="shared" si="0"/>
        <v>516.85113070993089</v>
      </c>
      <c r="H10" s="325">
        <f t="shared" si="5"/>
        <v>1152.6315789473686</v>
      </c>
      <c r="I10" s="325">
        <f t="shared" si="6"/>
        <v>516.85113070993089</v>
      </c>
      <c r="J10" s="325">
        <f>IFERROR(((ELCR*BW_tres*ATc*365*1000)/(IRw_rec*ED_tres*EF_tres*ET_rec*AA10)),"--")</f>
        <v>1152.6315789473686</v>
      </c>
      <c r="K10" s="325">
        <f t="shared" si="7"/>
        <v>937.01990446934394</v>
      </c>
      <c r="L10" s="325">
        <f t="shared" si="8"/>
        <v>937.01990446934394</v>
      </c>
      <c r="M10" s="325">
        <f t="shared" si="9"/>
        <v>911.86898666123034</v>
      </c>
      <c r="N10" s="325">
        <f t="shared" si="1"/>
        <v>937.01990446934394</v>
      </c>
      <c r="O10" s="325">
        <f t="shared" si="2"/>
        <v>1</v>
      </c>
      <c r="P10" s="325">
        <f>IFERROR((2*'Rec carc'!tao_event*Q10),"--")</f>
        <v>1.2</v>
      </c>
      <c r="Q10" s="305">
        <f>IFERROR((1+(3*[0]!B)+(3*[0]!B^2))/((1+[0]!B)^2),"--")</f>
        <v>1</v>
      </c>
      <c r="R10" s="325">
        <f t="shared" si="3"/>
        <v>1.0110803324099723E-2</v>
      </c>
      <c r="S10" s="240" t="str">
        <f t="shared" si="4"/>
        <v>A</v>
      </c>
      <c r="T10" s="255">
        <f>VLOOKUP(D10,derm!$D$4:$H$285,5,FALSE)</f>
        <v>5.0400000000000002E-3</v>
      </c>
      <c r="U10" s="304">
        <f>VLOOKUP($C10,ToxValues!$C$4:$N$283,11,FALSE)</f>
        <v>133.41</v>
      </c>
      <c r="V10" s="468">
        <f>VLOOKUP($D10,derm!$D$4:$K$285,6,FALSE)</f>
        <v>0</v>
      </c>
      <c r="W10" s="468">
        <f>VLOOKUP($D10,derm!$D$4:$K$285,7,FALSE)</f>
        <v>0.6</v>
      </c>
      <c r="X10" s="468">
        <f>VLOOKUP($D10,derm!$D$4:$K$285,8,FALSE)</f>
        <v>1.43</v>
      </c>
      <c r="Y10" s="468">
        <f>VLOOKUP($D10,derm!$D$4:$L$285,9,FALSE)</f>
        <v>1</v>
      </c>
      <c r="Z10" s="471">
        <f>VLOOKUP($C10,ToxValues!$C$4:$J$284,8,FALSE)</f>
        <v>1.5999999999999999E-5</v>
      </c>
      <c r="AA10" s="471">
        <f>VLOOKUP($C10,ToxValues!$C$4:$J$284,7,FALSE)</f>
        <v>5.7000000000000002E-2</v>
      </c>
      <c r="AB10" s="471">
        <f>VLOOKUP($C10,ToxValues!$C$4:$J$284,3,FALSE)</f>
        <v>4.0000000000000001E-3</v>
      </c>
      <c r="AC10" s="471">
        <f>VLOOKUP($C10,ToxValues!$C$4:$J$284,5,FALSE)</f>
        <v>4.0000000000000001E-3</v>
      </c>
      <c r="AD10" s="524">
        <f>VLOOKUP($C10,ToxValues!$C$4:$L$284,10,FALSE)</f>
        <v>5.7000000000000002E-2</v>
      </c>
    </row>
    <row r="11" spans="1:30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40" t="str">
        <f>IFERROR(VLOOKUP(C11,RSL_Composite!$A$4:$K$767,11,FALSE),"--")</f>
        <v>--</v>
      </c>
      <c r="F11" s="240" t="s">
        <v>2474</v>
      </c>
      <c r="G11" s="325">
        <f t="shared" si="0"/>
        <v>4895.8152627823247</v>
      </c>
      <c r="H11" s="325">
        <f t="shared" si="5"/>
        <v>11526.315789473683</v>
      </c>
      <c r="I11" s="325">
        <f t="shared" si="6"/>
        <v>4895.8152627823247</v>
      </c>
      <c r="J11" s="325">
        <f>IFERROR(((ELCR*BW_tres*ATc*365*1000)/(IRw_rec*ED_tres*EF_tres*ET_rec*AA11)),"--")</f>
        <v>11526.315789473683</v>
      </c>
      <c r="K11" s="325">
        <f t="shared" si="7"/>
        <v>8510.7772088381516</v>
      </c>
      <c r="L11" s="325">
        <f t="shared" si="8"/>
        <v>8510.7772088381516</v>
      </c>
      <c r="M11" s="325">
        <f t="shared" si="9"/>
        <v>8510.7772088381516</v>
      </c>
      <c r="N11" s="325">
        <f t="shared" si="1"/>
        <v>8791.4276606037492</v>
      </c>
      <c r="O11" s="325">
        <f t="shared" si="2"/>
        <v>1</v>
      </c>
      <c r="P11" s="325">
        <f>IFERROR((2*'Rec carc'!tao_event*Q11),"--")</f>
        <v>0.76</v>
      </c>
      <c r="Q11" s="305">
        <f>IFERROR((1+(3*[0]!B)+(3*[0]!B^2))/((1+[0]!B)^2),"--")</f>
        <v>1</v>
      </c>
      <c r="R11" s="325">
        <f t="shared" si="3"/>
        <v>0.10110803324099725</v>
      </c>
      <c r="S11" s="240" t="str">
        <f t="shared" si="4"/>
        <v>B</v>
      </c>
      <c r="T11" s="255">
        <f>VLOOKUP(D11,derm!$D$4:$H$285,5,FALSE)</f>
        <v>6.7499999999999999E-3</v>
      </c>
      <c r="U11" s="304">
        <f>VLOOKUP($C11,ToxValues!$C$4:$N$283,11,FALSE)</f>
        <v>98.96</v>
      </c>
      <c r="V11" s="468">
        <f>VLOOKUP($D11,derm!$D$4:$K$285,6,FALSE)</f>
        <v>0</v>
      </c>
      <c r="W11" s="468">
        <f>VLOOKUP($D11,derm!$D$4:$K$285,7,FALSE)</f>
        <v>0.38</v>
      </c>
      <c r="X11" s="468">
        <f>VLOOKUP($D11,derm!$D$4:$K$285,8,FALSE)</f>
        <v>0.92</v>
      </c>
      <c r="Y11" s="468">
        <f>VLOOKUP($D11,derm!$D$4:$L$285,9,FALSE)</f>
        <v>1</v>
      </c>
      <c r="Z11" s="471">
        <f>VLOOKUP($C11,ToxValues!$C$4:$J$284,8,FALSE)</f>
        <v>1.5999999999999999E-6</v>
      </c>
      <c r="AA11" s="471">
        <f>VLOOKUP($C11,ToxValues!$C$4:$J$284,7,FALSE)</f>
        <v>5.7000000000000002E-3</v>
      </c>
      <c r="AB11" s="471">
        <f>VLOOKUP($C11,ToxValues!$C$4:$J$284,3,FALSE)</f>
        <v>0.2</v>
      </c>
      <c r="AC11" s="471">
        <f>VLOOKUP($C11,ToxValues!$C$4:$J$284,5,FALSE)</f>
        <v>0.2</v>
      </c>
      <c r="AD11" s="524">
        <f>VLOOKUP($C11,ToxValues!$C$4:$L$284,10,FALSE)</f>
        <v>5.7000000000000002E-3</v>
      </c>
    </row>
    <row r="12" spans="1:30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40" t="str">
        <f>IFERROR(VLOOKUP(C12,RSL_Composite!$A$4:$K$767,11,FALSE),"--")</f>
        <v>--</v>
      </c>
      <c r="F12" s="240" t="s">
        <v>2474</v>
      </c>
      <c r="G12" s="325" t="str">
        <f t="shared" si="0"/>
        <v>--</v>
      </c>
      <c r="H12" s="325" t="str">
        <f t="shared" si="5"/>
        <v>--</v>
      </c>
      <c r="I12" s="325" t="str">
        <f t="shared" si="6"/>
        <v/>
      </c>
      <c r="J12" s="325" t="str">
        <f>IFERROR(((ELCR*BW_tres*ATc*365*1000)/(IRw_rec*ED_tres*EF_tres*ET_rec*AA12)),"--")</f>
        <v>--</v>
      </c>
      <c r="K12" s="325" t="str">
        <f t="shared" si="7"/>
        <v>--</v>
      </c>
      <c r="L12" s="325" t="str">
        <f t="shared" si="8"/>
        <v>--</v>
      </c>
      <c r="M12" s="325" t="str">
        <f t="shared" si="9"/>
        <v>--</v>
      </c>
      <c r="N12" s="325" t="str">
        <f t="shared" si="1"/>
        <v>--</v>
      </c>
      <c r="O12" s="325">
        <f t="shared" si="2"/>
        <v>1</v>
      </c>
      <c r="P12" s="325">
        <f>IFERROR((2*'Rec carc'!tao_event*Q12),"--")</f>
        <v>0.74</v>
      </c>
      <c r="Q12" s="305">
        <f>IFERROR((1+(3*[0]!B)+(3*[0]!B^2))/((1+[0]!B)^2),"--")</f>
        <v>1</v>
      </c>
      <c r="R12" s="325" t="str">
        <f t="shared" si="3"/>
        <v>--</v>
      </c>
      <c r="S12" s="240" t="str">
        <f t="shared" si="4"/>
        <v>B</v>
      </c>
      <c r="T12" s="255">
        <f>VLOOKUP(D12,derm!$D$4:$H$285,5,FALSE)</f>
        <v>1.17E-2</v>
      </c>
      <c r="U12" s="304">
        <f>VLOOKUP($C12,ToxValues!$C$4:$N$283,11,FALSE)</f>
        <v>96.94</v>
      </c>
      <c r="V12" s="468">
        <f>VLOOKUP($D12,derm!$D$4:$K$285,6,FALSE)</f>
        <v>0</v>
      </c>
      <c r="W12" s="468">
        <f>VLOOKUP($D12,derm!$D$4:$K$285,7,FALSE)</f>
        <v>0.37</v>
      </c>
      <c r="X12" s="468">
        <f>VLOOKUP($D12,derm!$D$4:$K$285,8,FALSE)</f>
        <v>0.89</v>
      </c>
      <c r="Y12" s="468">
        <f>VLOOKUP($D12,derm!$D$4:$L$285,9,FALSE)</f>
        <v>1</v>
      </c>
      <c r="Z12" s="471" t="str">
        <f>VLOOKUP($C12,ToxValues!$C$4:$J$284,8,FALSE)</f>
        <v>--</v>
      </c>
      <c r="AA12" s="471" t="str">
        <f>VLOOKUP($C12,ToxValues!$C$4:$J$284,7,FALSE)</f>
        <v>--</v>
      </c>
      <c r="AB12" s="471">
        <f>VLOOKUP($C12,ToxValues!$C$4:$J$284,3,FALSE)</f>
        <v>0.05</v>
      </c>
      <c r="AC12" s="471">
        <f>VLOOKUP($C12,ToxValues!$C$4:$J$284,5,FALSE)</f>
        <v>0.05</v>
      </c>
      <c r="AD12" s="524" t="str">
        <f>VLOOKUP($C12,ToxValues!$C$4:$L$284,10,FALSE)</f>
        <v>--</v>
      </c>
    </row>
    <row r="13" spans="1:30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40" t="str">
        <f>IFERROR(VLOOKUP(C13,RSL_Composite!$A$4:$K$767,11,FALSE),"--")</f>
        <v>--</v>
      </c>
      <c r="F13" s="240" t="s">
        <v>2474</v>
      </c>
      <c r="G13" s="325" t="str">
        <f t="shared" si="0"/>
        <v>--</v>
      </c>
      <c r="H13" s="325" t="str">
        <f t="shared" si="5"/>
        <v>--</v>
      </c>
      <c r="I13" s="325" t="str">
        <f t="shared" si="6"/>
        <v/>
      </c>
      <c r="J13" s="325" t="str">
        <f>IFERROR(((ELCR*BW_tres*ATc*365*1000)/(IRw_rec*ED_tres*EF_tres*ET_rec*AA13)),"--")</f>
        <v>--</v>
      </c>
      <c r="K13" s="325" t="str">
        <f t="shared" si="7"/>
        <v>--</v>
      </c>
      <c r="L13" s="325" t="str">
        <f t="shared" si="8"/>
        <v>--</v>
      </c>
      <c r="M13" s="325" t="str">
        <f t="shared" si="9"/>
        <v>--</v>
      </c>
      <c r="N13" s="325" t="str">
        <f t="shared" si="1"/>
        <v>--</v>
      </c>
      <c r="O13" s="325" t="str">
        <f t="shared" si="2"/>
        <v>--</v>
      </c>
      <c r="P13" s="325" t="str">
        <f>IFERROR((2*'Rec carc'!tao_event*Q13),"--")</f>
        <v>--</v>
      </c>
      <c r="Q13" s="305" t="str">
        <f>IFERROR((1+(3*[0]!B)+(3*[0]!B^2))/((1+[0]!B)^2),"--")</f>
        <v>--</v>
      </c>
      <c r="R13" s="325" t="str">
        <f t="shared" si="3"/>
        <v>--</v>
      </c>
      <c r="S13" s="240" t="str">
        <f t="shared" si="4"/>
        <v>A</v>
      </c>
      <c r="T13" s="255" t="str">
        <f>VLOOKUP(D13,derm!$D$4:$H$285,5,FALSE)</f>
        <v>--</v>
      </c>
      <c r="U13" s="304" t="str">
        <f>VLOOKUP($C13,ToxValues!$C$4:$N$283,11,FALSE)</f>
        <v>--</v>
      </c>
      <c r="V13" s="468" t="str">
        <f>VLOOKUP($D13,derm!$D$4:$K$285,6,FALSE)</f>
        <v>--</v>
      </c>
      <c r="W13" s="468" t="str">
        <f>VLOOKUP($D13,derm!$D$4:$K$285,7,FALSE)</f>
        <v>--</v>
      </c>
      <c r="X13" s="468" t="str">
        <f>VLOOKUP($D13,derm!$D$4:$K$285,8,FALSE)</f>
        <v>--</v>
      </c>
      <c r="Y13" s="468" t="str">
        <f>VLOOKUP($D13,derm!$D$4:$L$285,9,FALSE)</f>
        <v>--</v>
      </c>
      <c r="Z13" s="471" t="str">
        <f>VLOOKUP($C13,ToxValues!$C$4:$J$284,8,FALSE)</f>
        <v>--</v>
      </c>
      <c r="AA13" s="471" t="str">
        <f>VLOOKUP($C13,ToxValues!$C$4:$J$284,7,FALSE)</f>
        <v>--</v>
      </c>
      <c r="AB13" s="471" t="str">
        <f>VLOOKUP($C13,ToxValues!$C$4:$J$284,3,FALSE)</f>
        <v>--</v>
      </c>
      <c r="AC13" s="471" t="str">
        <f>VLOOKUP($C13,ToxValues!$C$4:$J$284,5,FALSE)</f>
        <v>--</v>
      </c>
      <c r="AD13" s="524" t="str">
        <f>VLOOKUP($C13,ToxValues!$C$4:$L$284,10,FALSE)</f>
        <v>--</v>
      </c>
    </row>
    <row r="14" spans="1:30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40" t="str">
        <f>IFERROR(VLOOKUP(C14,RSL_Composite!$A$4:$K$767,11,FALSE),"--")</f>
        <v>--</v>
      </c>
      <c r="F14" s="240" t="s">
        <v>2474</v>
      </c>
      <c r="G14" s="325" t="str">
        <f t="shared" si="0"/>
        <v>--</v>
      </c>
      <c r="H14" s="325" t="str">
        <f t="shared" si="5"/>
        <v>--</v>
      </c>
      <c r="I14" s="325" t="str">
        <f t="shared" si="6"/>
        <v/>
      </c>
      <c r="J14" s="325" t="str">
        <f>IFERROR(((ELCR*BW_tres*ATc*365*1000)/(IRw_rec*ED_tres*EF_tres*ET_rec*AA14)),"--")</f>
        <v>--</v>
      </c>
      <c r="K14" s="325" t="str">
        <f t="shared" si="7"/>
        <v>--</v>
      </c>
      <c r="L14" s="325" t="str">
        <f t="shared" si="8"/>
        <v>--</v>
      </c>
      <c r="M14" s="325" t="str">
        <f t="shared" si="9"/>
        <v>--</v>
      </c>
      <c r="N14" s="325" t="str">
        <f t="shared" si="1"/>
        <v>--</v>
      </c>
      <c r="O14" s="325" t="str">
        <f t="shared" si="2"/>
        <v>--</v>
      </c>
      <c r="P14" s="325" t="str">
        <f>IFERROR((2*'Rec carc'!tao_event*Q14),"--")</f>
        <v>--</v>
      </c>
      <c r="Q14" s="305" t="str">
        <f>IFERROR((1+(3*[0]!B)+(3*[0]!B^2))/((1+[0]!B)^2),"--")</f>
        <v>--</v>
      </c>
      <c r="R14" s="325" t="str">
        <f t="shared" si="3"/>
        <v>--</v>
      </c>
      <c r="S14" s="240" t="str">
        <f t="shared" si="4"/>
        <v>A</v>
      </c>
      <c r="T14" s="255">
        <f>VLOOKUP(D14,derm!$D$4:$H$285,5,FALSE)</f>
        <v>7.3800000000000004E-2</v>
      </c>
      <c r="U14" s="304">
        <f>VLOOKUP($C14,ToxValues!$C$4:$N$283,11,FALSE)</f>
        <v>181.45</v>
      </c>
      <c r="V14" s="468" t="str">
        <f>VLOOKUP($D14,derm!$D$4:$K$285,6,FALSE)</f>
        <v>--</v>
      </c>
      <c r="W14" s="468" t="str">
        <f>VLOOKUP($D14,derm!$D$4:$K$285,7,FALSE)</f>
        <v>--</v>
      </c>
      <c r="X14" s="468" t="str">
        <f>VLOOKUP($D14,derm!$D$4:$K$285,8,FALSE)</f>
        <v>--</v>
      </c>
      <c r="Y14" s="468" t="str">
        <f>VLOOKUP($D14,derm!$D$4:$L$285,9,FALSE)</f>
        <v>--</v>
      </c>
      <c r="Z14" s="471" t="str">
        <f>VLOOKUP($C14,ToxValues!$C$4:$J$284,8,FALSE)</f>
        <v>--</v>
      </c>
      <c r="AA14" s="471" t="str">
        <f>VLOOKUP($C14,ToxValues!$C$4:$J$284,7,FALSE)</f>
        <v>--</v>
      </c>
      <c r="AB14" s="471">
        <f>VLOOKUP($C14,ToxValues!$C$4:$J$284,3,FALSE)</f>
        <v>8.0000000000000004E-4</v>
      </c>
      <c r="AC14" s="471">
        <f>VLOOKUP($C14,ToxValues!$C$4:$J$284,5,FALSE)</f>
        <v>8.0000000000000004E-4</v>
      </c>
      <c r="AD14" s="524" t="str">
        <f>VLOOKUP($C14,ToxValues!$C$4:$L$284,10,FALSE)</f>
        <v>--</v>
      </c>
    </row>
    <row r="15" spans="1:30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40" t="str">
        <f>IFERROR(VLOOKUP(C15,RSL_Composite!$A$4:$K$767,11,FALSE),"--")</f>
        <v>M</v>
      </c>
      <c r="F15" s="240" t="s">
        <v>2474</v>
      </c>
      <c r="G15" s="325">
        <f t="shared" si="0"/>
        <v>2.19</v>
      </c>
      <c r="H15" s="325">
        <f t="shared" si="5"/>
        <v>2.19</v>
      </c>
      <c r="I15" s="325" t="str">
        <f t="shared" si="6"/>
        <v/>
      </c>
      <c r="J15" s="325">
        <f>IFERROR(((ELCR*BW_tres*ATc*365*1000)/(IRw_rec*ED_tres*EF_tres*ET_rec*AA15)),"--")</f>
        <v>2.19</v>
      </c>
      <c r="K15" s="325" t="str">
        <f t="shared" si="7"/>
        <v>--</v>
      </c>
      <c r="L15" s="325" t="str">
        <f t="shared" si="8"/>
        <v>--</v>
      </c>
      <c r="M15" s="325" t="str">
        <f t="shared" si="9"/>
        <v>--</v>
      </c>
      <c r="N15" s="325" t="str">
        <f t="shared" si="1"/>
        <v>--</v>
      </c>
      <c r="O15" s="325" t="str">
        <f t="shared" si="2"/>
        <v>--</v>
      </c>
      <c r="P15" s="325" t="str">
        <f>IFERROR((2*'Rec carc'!tao_event*Q15),"--")</f>
        <v>--</v>
      </c>
      <c r="Q15" s="305" t="str">
        <f>IFERROR((1+(3*[0]!B)+(3*[0]!B^2))/((1+[0]!B)^2),"--")</f>
        <v>--</v>
      </c>
      <c r="R15" s="325">
        <f t="shared" si="3"/>
        <v>1.9210526315789478E-5</v>
      </c>
      <c r="S15" s="240" t="str">
        <f t="shared" si="4"/>
        <v>A</v>
      </c>
      <c r="T15" s="255">
        <f>VLOOKUP(D15,derm!$D$4:$H$285,5,FALSE)</f>
        <v>7.5199999999999998E-3</v>
      </c>
      <c r="U15" s="304">
        <f>VLOOKUP($C15,ToxValues!$C$4:$N$283,11,FALSE)</f>
        <v>147.43</v>
      </c>
      <c r="V15" s="468" t="str">
        <f>VLOOKUP($D15,derm!$D$4:$K$285,6,FALSE)</f>
        <v>--</v>
      </c>
      <c r="W15" s="468" t="str">
        <f>VLOOKUP($D15,derm!$D$4:$K$285,7,FALSE)</f>
        <v>--</v>
      </c>
      <c r="X15" s="468" t="str">
        <f>VLOOKUP($D15,derm!$D$4:$K$285,8,FALSE)</f>
        <v>--</v>
      </c>
      <c r="Y15" s="468" t="str">
        <f>VLOOKUP($D15,derm!$D$4:$L$285,9,FALSE)</f>
        <v>--</v>
      </c>
      <c r="Z15" s="471" t="str">
        <f>VLOOKUP($C15,ToxValues!$C$4:$J$284,8,FALSE)</f>
        <v>--</v>
      </c>
      <c r="AA15" s="471">
        <f>VLOOKUP($C15,ToxValues!$C$4:$J$284,7,FALSE)</f>
        <v>30</v>
      </c>
      <c r="AB15" s="471">
        <f>VLOOKUP($C15,ToxValues!$C$4:$J$284,3,FALSE)</f>
        <v>4.0000000000000001E-3</v>
      </c>
      <c r="AC15" s="471">
        <f>VLOOKUP($C15,ToxValues!$C$4:$J$284,5,FALSE)</f>
        <v>4.0000000000000001E-3</v>
      </c>
      <c r="AD15" s="524">
        <f>VLOOKUP($C15,ToxValues!$C$4:$L$284,10,FALSE)</f>
        <v>30</v>
      </c>
    </row>
    <row r="16" spans="1:30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40" t="str">
        <f>IFERROR(VLOOKUP(C16,RSL_Composite!$A$4:$K$767,11,FALSE),"--")</f>
        <v>--</v>
      </c>
      <c r="F16" s="240" t="s">
        <v>2474</v>
      </c>
      <c r="G16" s="325">
        <f t="shared" si="0"/>
        <v>92.834657781994053</v>
      </c>
      <c r="H16" s="325">
        <f t="shared" si="5"/>
        <v>2265.5172413793102</v>
      </c>
      <c r="I16" s="325">
        <f t="shared" si="6"/>
        <v>92.834657781994053</v>
      </c>
      <c r="J16" s="325">
        <f>IFERROR(((ELCR*BW_tres*ATc*365*1000)/(IRw_rec*ED_tres*EF_tres*ET_rec*AA16)),"--")</f>
        <v>2265.5172413793102</v>
      </c>
      <c r="K16" s="325">
        <f t="shared" si="7"/>
        <v>96.801308847623076</v>
      </c>
      <c r="L16" s="325">
        <f t="shared" si="8"/>
        <v>96.801308847623076</v>
      </c>
      <c r="M16" s="325">
        <f t="shared" si="9"/>
        <v>77.874133834578558</v>
      </c>
      <c r="N16" s="325">
        <f t="shared" si="1"/>
        <v>96.801308847623076</v>
      </c>
      <c r="O16" s="325">
        <f t="shared" si="2"/>
        <v>0.76923076923076916</v>
      </c>
      <c r="P16" s="325">
        <f>IFERROR((2*'Rec carc'!tao_event*Q16),"--")</f>
        <v>2.8505325443786984</v>
      </c>
      <c r="Q16" s="305">
        <f>IFERROR((1+(3*[0]!B)+(3*[0]!B^2))/((1+[0]!B)^2),"--")</f>
        <v>1.2840236686390532</v>
      </c>
      <c r="R16" s="325">
        <f t="shared" si="3"/>
        <v>1.9872958257713246E-2</v>
      </c>
      <c r="S16" s="240" t="str">
        <f t="shared" si="4"/>
        <v>A</v>
      </c>
      <c r="T16" s="255">
        <f>VLOOKUP(D16,derm!$D$4:$H$285,5,FALSE)</f>
        <v>7.0499999999999993E-2</v>
      </c>
      <c r="U16" s="304">
        <f>VLOOKUP($C16,ToxValues!$C$4:$N$283,11,FALSE)</f>
        <v>181.45</v>
      </c>
      <c r="V16" s="468">
        <f>VLOOKUP($D16,derm!$D$4:$K$285,6,FALSE)</f>
        <v>0.3</v>
      </c>
      <c r="W16" s="468">
        <f>VLOOKUP($D16,derm!$D$4:$K$285,7,FALSE)</f>
        <v>1.1100000000000001</v>
      </c>
      <c r="X16" s="468">
        <f>VLOOKUP($D16,derm!$D$4:$K$285,8,FALSE)</f>
        <v>2.66</v>
      </c>
      <c r="Y16" s="468">
        <f>VLOOKUP($D16,derm!$D$4:$L$285,9,FALSE)</f>
        <v>1</v>
      </c>
      <c r="Z16" s="471" t="str">
        <f>VLOOKUP($C16,ToxValues!$C$4:$J$284,8,FALSE)</f>
        <v>--</v>
      </c>
      <c r="AA16" s="471">
        <f>VLOOKUP($C16,ToxValues!$C$4:$J$284,7,FALSE)</f>
        <v>2.9000000000000001E-2</v>
      </c>
      <c r="AB16" s="471">
        <f>VLOOKUP($C16,ToxValues!$C$4:$J$284,3,FALSE)</f>
        <v>0.01</v>
      </c>
      <c r="AC16" s="471">
        <f>VLOOKUP($C16,ToxValues!$C$4:$J$284,5,FALSE)</f>
        <v>0.01</v>
      </c>
      <c r="AD16" s="524">
        <f>VLOOKUP($C16,ToxValues!$C$4:$L$284,10,FALSE)</f>
        <v>2.9000000000000001E-2</v>
      </c>
    </row>
    <row r="17" spans="1:30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40" t="str">
        <f>IFERROR(VLOOKUP(C17,RSL_Composite!$A$4:$K$767,11,FALSE),"--")</f>
        <v>--</v>
      </c>
      <c r="F17" s="240" t="s">
        <v>2474</v>
      </c>
      <c r="G17" s="325" t="str">
        <f t="shared" si="0"/>
        <v>--</v>
      </c>
      <c r="H17" s="325" t="str">
        <f t="shared" si="5"/>
        <v>--</v>
      </c>
      <c r="I17" s="325" t="str">
        <f t="shared" si="6"/>
        <v/>
      </c>
      <c r="J17" s="325" t="str">
        <f>IFERROR(((ELCR*BW_tres*ATc*365*1000)/(IRw_rec*ED_tres*EF_tres*ET_rec*AA17)),"--")</f>
        <v>--</v>
      </c>
      <c r="K17" s="325" t="str">
        <f t="shared" si="7"/>
        <v>--</v>
      </c>
      <c r="L17" s="325" t="str">
        <f t="shared" si="8"/>
        <v>--</v>
      </c>
      <c r="M17" s="325" t="str">
        <f t="shared" si="9"/>
        <v>--</v>
      </c>
      <c r="N17" s="325" t="str">
        <f t="shared" si="1"/>
        <v>--</v>
      </c>
      <c r="O17" s="325" t="str">
        <f t="shared" si="2"/>
        <v>--</v>
      </c>
      <c r="P17" s="325" t="str">
        <f>IFERROR((2*'Rec carc'!tao_event*Q17),"--")</f>
        <v>--</v>
      </c>
      <c r="Q17" s="305" t="str">
        <f>IFERROR((1+(3*[0]!B)+(3*[0]!B^2))/((1+[0]!B)^2),"--")</f>
        <v>--</v>
      </c>
      <c r="R17" s="325" t="str">
        <f t="shared" si="3"/>
        <v>--</v>
      </c>
      <c r="S17" s="240" t="str">
        <f t="shared" si="4"/>
        <v>A</v>
      </c>
      <c r="T17" s="255">
        <f>VLOOKUP(D17,derm!$D$4:$H$285,5,FALSE)</f>
        <v>8.5699999999999998E-2</v>
      </c>
      <c r="U17" s="304">
        <f>VLOOKUP($C17,ToxValues!$C$4:$N$283,11,FALSE)</f>
        <v>120.2</v>
      </c>
      <c r="V17" s="468" t="str">
        <f>VLOOKUP($D17,derm!$D$4:$K$285,6,FALSE)</f>
        <v>--</v>
      </c>
      <c r="W17" s="468" t="str">
        <f>VLOOKUP($D17,derm!$D$4:$K$285,7,FALSE)</f>
        <v>--</v>
      </c>
      <c r="X17" s="468" t="str">
        <f>VLOOKUP($D17,derm!$D$4:$K$285,8,FALSE)</f>
        <v>--</v>
      </c>
      <c r="Y17" s="468" t="str">
        <f>VLOOKUP($D17,derm!$D$4:$L$285,9,FALSE)</f>
        <v>--</v>
      </c>
      <c r="Z17" s="471" t="str">
        <f>VLOOKUP($C17,ToxValues!$C$4:$J$284,8,FALSE)</f>
        <v>--</v>
      </c>
      <c r="AA17" s="471" t="str">
        <f>VLOOKUP($C17,ToxValues!$C$4:$J$284,7,FALSE)</f>
        <v>--</v>
      </c>
      <c r="AB17" s="471" t="str">
        <f>VLOOKUP($C17,ToxValues!$C$4:$J$284,3,FALSE)</f>
        <v>--</v>
      </c>
      <c r="AC17" s="471" t="str">
        <f>VLOOKUP($C17,ToxValues!$C$4:$J$284,5,FALSE)</f>
        <v>--</v>
      </c>
      <c r="AD17" s="524" t="str">
        <f>VLOOKUP($C17,ToxValues!$C$4:$L$284,10,FALSE)</f>
        <v>--</v>
      </c>
    </row>
    <row r="18" spans="1:30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40" t="str">
        <f>IFERROR(VLOOKUP(C18,RSL_Composite!$A$4:$K$767,11,FALSE),"--")</f>
        <v>M</v>
      </c>
      <c r="F18" s="240" t="s">
        <v>2474</v>
      </c>
      <c r="G18" s="325">
        <f t="shared" si="0"/>
        <v>82.125</v>
      </c>
      <c r="H18" s="325">
        <f t="shared" si="5"/>
        <v>82.125</v>
      </c>
      <c r="I18" s="325" t="str">
        <f t="shared" si="6"/>
        <v/>
      </c>
      <c r="J18" s="325">
        <f>IFERROR(((ELCR*BW_tres*ATc*365*1000)/(IRw_rec*ED_tres*EF_tres*ET_rec*AA18)),"--")</f>
        <v>82.125</v>
      </c>
      <c r="K18" s="325" t="str">
        <f t="shared" si="7"/>
        <v>--</v>
      </c>
      <c r="L18" s="325" t="str">
        <f t="shared" si="8"/>
        <v>--</v>
      </c>
      <c r="M18" s="325" t="str">
        <f t="shared" si="9"/>
        <v>--</v>
      </c>
      <c r="N18" s="325" t="str">
        <f t="shared" si="1"/>
        <v>--</v>
      </c>
      <c r="O18" s="325" t="str">
        <f t="shared" si="2"/>
        <v>--</v>
      </c>
      <c r="P18" s="325" t="str">
        <f>IFERROR((2*'Rec carc'!tao_event*Q18),"--")</f>
        <v>--</v>
      </c>
      <c r="Q18" s="305" t="str">
        <f>IFERROR((1+(3*[0]!B)+(3*[0]!B^2))/((1+[0]!B)^2),"--")</f>
        <v>--</v>
      </c>
      <c r="R18" s="325">
        <f t="shared" si="3"/>
        <v>7.2039473684210541E-4</v>
      </c>
      <c r="S18" s="240" t="str">
        <f t="shared" si="4"/>
        <v>A</v>
      </c>
      <c r="T18" s="255">
        <f>VLOOKUP(D18,derm!$D$4:$H$285,5,FALSE)</f>
        <v>6.8500000000000002E-3</v>
      </c>
      <c r="U18" s="304">
        <f>VLOOKUP($C18,ToxValues!$C$4:$N$283,11,FALSE)</f>
        <v>236.33</v>
      </c>
      <c r="V18" s="468" t="str">
        <f>VLOOKUP($D18,derm!$D$4:$K$285,6,FALSE)</f>
        <v>--</v>
      </c>
      <c r="W18" s="468" t="str">
        <f>VLOOKUP($D18,derm!$D$4:$K$285,7,FALSE)</f>
        <v>--</v>
      </c>
      <c r="X18" s="468" t="str">
        <f>VLOOKUP($D18,derm!$D$4:$K$285,8,FALSE)</f>
        <v>--</v>
      </c>
      <c r="Y18" s="468" t="str">
        <f>VLOOKUP($D18,derm!$D$4:$L$285,9,FALSE)</f>
        <v>--</v>
      </c>
      <c r="Z18" s="471">
        <f>VLOOKUP($C18,ToxValues!$C$4:$J$284,8,FALSE)</f>
        <v>6.0000000000000001E-3</v>
      </c>
      <c r="AA18" s="471">
        <f>VLOOKUP($C18,ToxValues!$C$4:$J$284,7,FALSE)</f>
        <v>0.8</v>
      </c>
      <c r="AB18" s="471">
        <f>VLOOKUP($C18,ToxValues!$C$4:$J$284,3,FALSE)</f>
        <v>2.0000000000000001E-4</v>
      </c>
      <c r="AC18" s="471">
        <f>VLOOKUP($C18,ToxValues!$C$4:$J$284,5,FALSE)</f>
        <v>2.0000000000000001E-4</v>
      </c>
      <c r="AD18" s="524">
        <f>VLOOKUP($C18,ToxValues!$C$4:$L$284,10,FALSE)</f>
        <v>0.8</v>
      </c>
    </row>
    <row r="19" spans="1:30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40" t="str">
        <f>IFERROR(VLOOKUP(C19,RSL_Composite!$A$4:$K$767,11,FALSE),"--")</f>
        <v>--</v>
      </c>
      <c r="F19" s="240" t="s">
        <v>2474</v>
      </c>
      <c r="G19" s="325">
        <f t="shared" si="0"/>
        <v>16.729925890590426</v>
      </c>
      <c r="H19" s="325">
        <f t="shared" si="5"/>
        <v>32.85</v>
      </c>
      <c r="I19" s="325">
        <f t="shared" si="6"/>
        <v>16.729925890590426</v>
      </c>
      <c r="J19" s="325">
        <f>IFERROR(((ELCR*BW_tres*ATc*365*1000)/(IRw_rec*ED_tres*EF_tres*ET_rec*AA19)),"--")</f>
        <v>32.85</v>
      </c>
      <c r="K19" s="325">
        <f t="shared" si="7"/>
        <v>34.092775366652752</v>
      </c>
      <c r="L19" s="325">
        <f t="shared" si="8"/>
        <v>34.092775366652752</v>
      </c>
      <c r="M19" s="325">
        <f t="shared" si="9"/>
        <v>30.30816344154594</v>
      </c>
      <c r="N19" s="325">
        <f t="shared" si="1"/>
        <v>34.092775366652752</v>
      </c>
      <c r="O19" s="325">
        <f t="shared" si="2"/>
        <v>1</v>
      </c>
      <c r="P19" s="325">
        <f>IFERROR((2*'Rec carc'!tao_event*Q19),"--")</f>
        <v>2.42</v>
      </c>
      <c r="Q19" s="305">
        <f>IFERROR((1+(3*[0]!B)+(3*[0]!B^2))/((1+[0]!B)^2),"--")</f>
        <v>1</v>
      </c>
      <c r="R19" s="325">
        <f t="shared" si="3"/>
        <v>2.8815789473684216E-4</v>
      </c>
      <c r="S19" s="240" t="str">
        <f t="shared" si="4"/>
        <v>A</v>
      </c>
      <c r="T19" s="255">
        <f>VLOOKUP(D19,derm!$D$4:$H$285,5,FALSE)</f>
        <v>2.7799999999999999E-3</v>
      </c>
      <c r="U19" s="304">
        <f>VLOOKUP($C19,ToxValues!$C$4:$N$283,11,FALSE)</f>
        <v>187.86</v>
      </c>
      <c r="V19" s="468">
        <f>VLOOKUP($D19,derm!$D$4:$K$285,6,FALSE)</f>
        <v>0</v>
      </c>
      <c r="W19" s="468">
        <f>VLOOKUP($D19,derm!$D$4:$K$285,7,FALSE)</f>
        <v>1.21</v>
      </c>
      <c r="X19" s="468">
        <f>VLOOKUP($D19,derm!$D$4:$K$285,8,FALSE)</f>
        <v>2.9</v>
      </c>
      <c r="Y19" s="468">
        <f>VLOOKUP($D19,derm!$D$4:$L$285,9,FALSE)</f>
        <v>1</v>
      </c>
      <c r="Z19" s="471">
        <f>VLOOKUP($C19,ToxValues!$C$4:$J$284,8,FALSE)</f>
        <v>5.9999999999999995E-4</v>
      </c>
      <c r="AA19" s="471">
        <f>VLOOKUP($C19,ToxValues!$C$4:$J$284,7,FALSE)</f>
        <v>2</v>
      </c>
      <c r="AB19" s="471">
        <f>VLOOKUP($C19,ToxValues!$C$4:$J$284,3,FALSE)</f>
        <v>8.9999999999999993E-3</v>
      </c>
      <c r="AC19" s="471">
        <f>VLOOKUP($C19,ToxValues!$C$4:$J$284,5,FALSE)</f>
        <v>8.9999999999999993E-3</v>
      </c>
      <c r="AD19" s="524">
        <f>VLOOKUP($C19,ToxValues!$C$4:$L$284,10,FALSE)</f>
        <v>2</v>
      </c>
    </row>
    <row r="20" spans="1:30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40" t="str">
        <f>IFERROR(VLOOKUP(C20,RSL_Composite!$A$4:$K$767,11,FALSE),"--")</f>
        <v>--</v>
      </c>
      <c r="F20" s="240" t="s">
        <v>2474</v>
      </c>
      <c r="G20" s="325" t="str">
        <f t="shared" si="0"/>
        <v>--</v>
      </c>
      <c r="H20" s="325" t="str">
        <f t="shared" si="5"/>
        <v>--</v>
      </c>
      <c r="I20" s="325" t="str">
        <f t="shared" si="6"/>
        <v/>
      </c>
      <c r="J20" s="325" t="str">
        <f>IFERROR(((ELCR*BW_tres*ATc*365*1000)/(IRw_rec*ED_tres*EF_tres*ET_rec*AA20)),"--")</f>
        <v>--</v>
      </c>
      <c r="K20" s="325" t="str">
        <f t="shared" si="7"/>
        <v>--</v>
      </c>
      <c r="L20" s="325" t="str">
        <f t="shared" si="8"/>
        <v>--</v>
      </c>
      <c r="M20" s="325" t="str">
        <f t="shared" si="9"/>
        <v>--</v>
      </c>
      <c r="N20" s="325" t="str">
        <f t="shared" si="1"/>
        <v>--</v>
      </c>
      <c r="O20" s="325">
        <f t="shared" si="2"/>
        <v>0.83333333333333337</v>
      </c>
      <c r="P20" s="325">
        <f>IFERROR((2*'Rec carc'!tao_event*Q20),"--")</f>
        <v>1.6961111111111113</v>
      </c>
      <c r="Q20" s="305">
        <f>IFERROR((1+(3*[0]!B)+(3*[0]!B^2))/((1+[0]!B)^2),"--")</f>
        <v>1.1944444444444446</v>
      </c>
      <c r="R20" s="325" t="str">
        <f t="shared" si="3"/>
        <v>--</v>
      </c>
      <c r="S20" s="240" t="str">
        <f t="shared" si="4"/>
        <v>A</v>
      </c>
      <c r="T20" s="255">
        <f>VLOOKUP(D20,derm!$D$4:$H$285,5,FALSE)</f>
        <v>4.4600000000000001E-2</v>
      </c>
      <c r="U20" s="304">
        <f>VLOOKUP($C20,ToxValues!$C$4:$N$283,11,FALSE)</f>
        <v>147</v>
      </c>
      <c r="V20" s="468">
        <f>VLOOKUP($D20,derm!$D$4:$K$285,6,FALSE)</f>
        <v>0.2</v>
      </c>
      <c r="W20" s="468">
        <f>VLOOKUP($D20,derm!$D$4:$K$285,7,FALSE)</f>
        <v>0.71</v>
      </c>
      <c r="X20" s="468">
        <f>VLOOKUP($D20,derm!$D$4:$K$285,8,FALSE)</f>
        <v>1.71</v>
      </c>
      <c r="Y20" s="468">
        <f>VLOOKUP($D20,derm!$D$4:$L$285,9,FALSE)</f>
        <v>1</v>
      </c>
      <c r="Z20" s="471" t="str">
        <f>VLOOKUP($C20,ToxValues!$C$4:$J$284,8,FALSE)</f>
        <v>--</v>
      </c>
      <c r="AA20" s="471" t="str">
        <f>VLOOKUP($C20,ToxValues!$C$4:$J$284,7,FALSE)</f>
        <v>--</v>
      </c>
      <c r="AB20" s="471">
        <f>VLOOKUP($C20,ToxValues!$C$4:$J$284,3,FALSE)</f>
        <v>0.09</v>
      </c>
      <c r="AC20" s="471">
        <f>VLOOKUP($C20,ToxValues!$C$4:$J$284,5,FALSE)</f>
        <v>0.09</v>
      </c>
      <c r="AD20" s="524" t="str">
        <f>VLOOKUP($C20,ToxValues!$C$4:$L$284,10,FALSE)</f>
        <v>--</v>
      </c>
    </row>
    <row r="21" spans="1:30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40" t="str">
        <f>IFERROR(VLOOKUP(C21,RSL_Composite!$A$4:$K$767,11,FALSE),"--")</f>
        <v>--</v>
      </c>
      <c r="F21" s="240" t="s">
        <v>2474</v>
      </c>
      <c r="G21" s="325">
        <f t="shared" si="0"/>
        <v>391.80698087686147</v>
      </c>
      <c r="H21" s="325">
        <f t="shared" si="5"/>
        <v>721.97802197802207</v>
      </c>
      <c r="I21" s="325">
        <f t="shared" si="6"/>
        <v>391.80698087686147</v>
      </c>
      <c r="J21" s="325">
        <f>IFERROR(((ELCR*BW_tres*ATc*365*1000)/(IRw_rec*ED_tres*EF_tres*ET_rec*AA21)),"--")</f>
        <v>721.97802197802207</v>
      </c>
      <c r="K21" s="325">
        <f t="shared" si="7"/>
        <v>856.75602592895871</v>
      </c>
      <c r="L21" s="325">
        <f t="shared" si="8"/>
        <v>856.75602592895871</v>
      </c>
      <c r="M21" s="325">
        <f t="shared" si="9"/>
        <v>856.75602592895871</v>
      </c>
      <c r="N21" s="325">
        <f t="shared" si="1"/>
        <v>885.00831826721435</v>
      </c>
      <c r="O21" s="325">
        <f t="shared" si="2"/>
        <v>1</v>
      </c>
      <c r="P21" s="325">
        <f>IFERROR((2*'Rec carc'!tao_event*Q21),"--")</f>
        <v>0.76</v>
      </c>
      <c r="Q21" s="305">
        <f>IFERROR((1+(3*[0]!B)+(3*[0]!B^2))/((1+[0]!B)^2),"--")</f>
        <v>1</v>
      </c>
      <c r="R21" s="325">
        <f t="shared" si="3"/>
        <v>6.3331405436668617E-3</v>
      </c>
      <c r="S21" s="240" t="str">
        <f t="shared" si="4"/>
        <v>B</v>
      </c>
      <c r="T21" s="255">
        <f>VLOOKUP(D21,derm!$D$4:$H$285,5,FALSE)</f>
        <v>4.1999999999999997E-3</v>
      </c>
      <c r="U21" s="304">
        <f>VLOOKUP($C21,ToxValues!$C$4:$N$283,11,FALSE)</f>
        <v>98.96</v>
      </c>
      <c r="V21" s="468">
        <f>VLOOKUP($D21,derm!$D$4:$K$285,6,FALSE)</f>
        <v>0</v>
      </c>
      <c r="W21" s="468">
        <f>VLOOKUP($D21,derm!$D$4:$K$285,7,FALSE)</f>
        <v>0.38</v>
      </c>
      <c r="X21" s="468">
        <f>VLOOKUP($D21,derm!$D$4:$K$285,8,FALSE)</f>
        <v>0.92</v>
      </c>
      <c r="Y21" s="468">
        <f>VLOOKUP($D21,derm!$D$4:$L$285,9,FALSE)</f>
        <v>1</v>
      </c>
      <c r="Z21" s="471">
        <f>VLOOKUP($C21,ToxValues!$C$4:$J$284,8,FALSE)</f>
        <v>2.5999999999999998E-5</v>
      </c>
      <c r="AA21" s="471">
        <f>VLOOKUP($C21,ToxValues!$C$4:$J$284,7,FALSE)</f>
        <v>9.0999999999999998E-2</v>
      </c>
      <c r="AB21" s="471">
        <f>VLOOKUP($C21,ToxValues!$C$4:$J$284,3,FALSE)</f>
        <v>6.0000000000000001E-3</v>
      </c>
      <c r="AC21" s="471">
        <f>VLOOKUP($C21,ToxValues!$C$4:$J$284,5,FALSE)</f>
        <v>6.0000000000000001E-3</v>
      </c>
      <c r="AD21" s="524">
        <f>VLOOKUP($C21,ToxValues!$C$4:$L$284,10,FALSE)</f>
        <v>9.0999999999999998E-2</v>
      </c>
    </row>
    <row r="22" spans="1:30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40" t="str">
        <f>IFERROR(VLOOKUP(C22,RSL_Composite!$A$4:$K$767,11,FALSE),"--")</f>
        <v>--</v>
      </c>
      <c r="F22" s="240" t="s">
        <v>2474</v>
      </c>
      <c r="G22" s="325">
        <f t="shared" si="0"/>
        <v>699.44869870972138</v>
      </c>
      <c r="H22" s="325">
        <f t="shared" si="5"/>
        <v>1825</v>
      </c>
      <c r="I22" s="325">
        <f t="shared" si="6"/>
        <v>699.44869870972138</v>
      </c>
      <c r="J22" s="325">
        <f>IFERROR(((ELCR*BW_tres*ATc*365*1000)/(IRw_rec*ED_tres*EF_tres*ET_rec*AA22)),"--")</f>
        <v>1825</v>
      </c>
      <c r="K22" s="325">
        <f t="shared" si="7"/>
        <v>1134.1054589710211</v>
      </c>
      <c r="L22" s="325">
        <f t="shared" si="8"/>
        <v>1134.1054589710211</v>
      </c>
      <c r="M22" s="325">
        <f t="shared" si="9"/>
        <v>1107.2911084706011</v>
      </c>
      <c r="N22" s="325">
        <f t="shared" si="1"/>
        <v>1134.1054589710211</v>
      </c>
      <c r="O22" s="325">
        <f t="shared" si="2"/>
        <v>1</v>
      </c>
      <c r="P22" s="325">
        <f>IFERROR((2*'Rec carc'!tao_event*Q22),"--")</f>
        <v>0.92</v>
      </c>
      <c r="Q22" s="305">
        <f>IFERROR((1+(3*[0]!B)+(3*[0]!B^2))/((1+[0]!B)^2),"--")</f>
        <v>1</v>
      </c>
      <c r="R22" s="325">
        <f t="shared" si="3"/>
        <v>1.6008771929824563E-2</v>
      </c>
      <c r="S22" s="240" t="str">
        <f t="shared" si="4"/>
        <v>A</v>
      </c>
      <c r="T22" s="255">
        <f>VLOOKUP(D22,derm!$D$4:$H$285,5,FALSE)</f>
        <v>7.5300000000000002E-3</v>
      </c>
      <c r="U22" s="304">
        <f>VLOOKUP($C22,ToxValues!$C$4:$N$283,11,FALSE)</f>
        <v>112.99</v>
      </c>
      <c r="V22" s="468">
        <f>VLOOKUP($D22,derm!$D$4:$K$285,6,FALSE)</f>
        <v>0</v>
      </c>
      <c r="W22" s="468">
        <f>VLOOKUP($D22,derm!$D$4:$K$285,7,FALSE)</f>
        <v>0.46</v>
      </c>
      <c r="X22" s="468">
        <f>VLOOKUP($D22,derm!$D$4:$K$285,8,FALSE)</f>
        <v>1.1000000000000001</v>
      </c>
      <c r="Y22" s="468">
        <f>VLOOKUP($D22,derm!$D$4:$L$285,9,FALSE)</f>
        <v>1</v>
      </c>
      <c r="Z22" s="471">
        <f>VLOOKUP($C22,ToxValues!$C$4:$J$284,8,FALSE)</f>
        <v>1.0000000000000001E-5</v>
      </c>
      <c r="AA22" s="471">
        <f>VLOOKUP($C22,ToxValues!$C$4:$J$284,7,FALSE)</f>
        <v>3.5999999999999997E-2</v>
      </c>
      <c r="AB22" s="471">
        <f>VLOOKUP($C22,ToxValues!$C$4:$J$284,3,FALSE)</f>
        <v>0.09</v>
      </c>
      <c r="AC22" s="471">
        <f>VLOOKUP($C22,ToxValues!$C$4:$J$284,5,FALSE)</f>
        <v>0.09</v>
      </c>
      <c r="AD22" s="524">
        <f>VLOOKUP($C22,ToxValues!$C$4:$L$284,10,FALSE)</f>
        <v>3.5999999999999997E-2</v>
      </c>
    </row>
    <row r="23" spans="1:30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40" t="str">
        <f>IFERROR(VLOOKUP(C23,RSL_Composite!$A$4:$K$767,11,FALSE),"--")</f>
        <v>--</v>
      </c>
      <c r="F23" s="240" t="s">
        <v>2474</v>
      </c>
      <c r="G23" s="325" t="str">
        <f t="shared" si="0"/>
        <v>--</v>
      </c>
      <c r="H23" s="325" t="str">
        <f t="shared" si="5"/>
        <v>--</v>
      </c>
      <c r="I23" s="325" t="str">
        <f t="shared" si="6"/>
        <v/>
      </c>
      <c r="J23" s="325" t="str">
        <f>IFERROR(((ELCR*BW_tres*ATc*365*1000)/(IRw_rec*ED_tres*EF_tres*ET_rec*AA23)),"--")</f>
        <v>--</v>
      </c>
      <c r="K23" s="325" t="str">
        <f t="shared" si="7"/>
        <v>--</v>
      </c>
      <c r="L23" s="325" t="str">
        <f t="shared" si="8"/>
        <v>--</v>
      </c>
      <c r="M23" s="325" t="str">
        <f t="shared" si="9"/>
        <v>--</v>
      </c>
      <c r="N23" s="325" t="str">
        <f t="shared" si="1"/>
        <v>--</v>
      </c>
      <c r="O23" s="325" t="str">
        <f t="shared" si="2"/>
        <v>--</v>
      </c>
      <c r="P23" s="325" t="str">
        <f>IFERROR((2*'Rec carc'!tao_event*Q23),"--")</f>
        <v>--</v>
      </c>
      <c r="Q23" s="305" t="str">
        <f>IFERROR((1+(3*[0]!B)+(3*[0]!B^2))/((1+[0]!B)^2),"--")</f>
        <v>--</v>
      </c>
      <c r="R23" s="325" t="str">
        <f t="shared" si="3"/>
        <v>--</v>
      </c>
      <c r="S23" s="240" t="str">
        <f t="shared" si="4"/>
        <v>A</v>
      </c>
      <c r="T23" s="255">
        <f>VLOOKUP(D23,derm!$D$4:$H$285,5,FALSE)</f>
        <v>6.2100000000000002E-2</v>
      </c>
      <c r="U23" s="304">
        <f>VLOOKUP($C23,ToxValues!$C$4:$N$283,11,FALSE)</f>
        <v>120.2</v>
      </c>
      <c r="V23" s="468" t="str">
        <f>VLOOKUP($D23,derm!$D$4:$K$285,6,FALSE)</f>
        <v>--</v>
      </c>
      <c r="W23" s="468" t="str">
        <f>VLOOKUP($D23,derm!$D$4:$K$285,7,FALSE)</f>
        <v>--</v>
      </c>
      <c r="X23" s="468" t="str">
        <f>VLOOKUP($D23,derm!$D$4:$K$285,8,FALSE)</f>
        <v>--</v>
      </c>
      <c r="Y23" s="468" t="str">
        <f>VLOOKUP($D23,derm!$D$4:$L$285,9,FALSE)</f>
        <v>--</v>
      </c>
      <c r="Z23" s="471" t="str">
        <f>VLOOKUP($C23,ToxValues!$C$4:$J$284,8,FALSE)</f>
        <v>--</v>
      </c>
      <c r="AA23" s="471" t="str">
        <f>VLOOKUP($C23,ToxValues!$C$4:$J$284,7,FALSE)</f>
        <v>--</v>
      </c>
      <c r="AB23" s="471">
        <f>VLOOKUP($C23,ToxValues!$C$4:$J$284,3,FALSE)</f>
        <v>0.01</v>
      </c>
      <c r="AC23" s="471">
        <f>VLOOKUP($C23,ToxValues!$C$4:$J$284,5,FALSE)</f>
        <v>0.01</v>
      </c>
      <c r="AD23" s="524" t="str">
        <f>VLOOKUP($C23,ToxValues!$C$4:$L$284,10,FALSE)</f>
        <v>--</v>
      </c>
    </row>
    <row r="24" spans="1:30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40" t="str">
        <f>IFERROR(VLOOKUP(C24,RSL_Composite!$A$4:$K$767,11,FALSE),"--")</f>
        <v>--</v>
      </c>
      <c r="F24" s="240" t="s">
        <v>2474</v>
      </c>
      <c r="G24" s="325" t="str">
        <f t="shared" si="0"/>
        <v>--</v>
      </c>
      <c r="H24" s="325" t="str">
        <f t="shared" si="5"/>
        <v>--</v>
      </c>
      <c r="I24" s="325" t="str">
        <f t="shared" si="6"/>
        <v/>
      </c>
      <c r="J24" s="325" t="str">
        <f>IFERROR(((ELCR*BW_tres*ATc*365*1000)/(IRw_rec*ED_tres*EF_tres*ET_rec*AA24)),"--")</f>
        <v>--</v>
      </c>
      <c r="K24" s="325" t="str">
        <f t="shared" si="7"/>
        <v>--</v>
      </c>
      <c r="L24" s="325" t="str">
        <f t="shared" si="8"/>
        <v>--</v>
      </c>
      <c r="M24" s="325" t="str">
        <f t="shared" si="9"/>
        <v>--</v>
      </c>
      <c r="N24" s="325" t="str">
        <f t="shared" si="1"/>
        <v>--</v>
      </c>
      <c r="O24" s="325">
        <f t="shared" si="2"/>
        <v>0.76923076923076916</v>
      </c>
      <c r="P24" s="325">
        <f>IFERROR((2*'Rec carc'!tao_event*Q24),"--")</f>
        <v>1.8233136094674554</v>
      </c>
      <c r="Q24" s="305">
        <f>IFERROR((1+(3*[0]!B)+(3*[0]!B^2))/((1+[0]!B)^2),"--")</f>
        <v>1.2840236686390532</v>
      </c>
      <c r="R24" s="325" t="str">
        <f t="shared" si="3"/>
        <v>--</v>
      </c>
      <c r="S24" s="240" t="str">
        <f t="shared" si="4"/>
        <v>A</v>
      </c>
      <c r="T24" s="255" t="str">
        <f>VLOOKUP(D24,derm!$D$4:$H$285,5,FALSE)</f>
        <v>--</v>
      </c>
      <c r="U24" s="304" t="str">
        <f>VLOOKUP($C24,ToxValues!$C$4:$N$283,11,FALSE)</f>
        <v>--</v>
      </c>
      <c r="V24" s="468">
        <f>VLOOKUP($D24,derm!$D$4:$K$285,6,FALSE)</f>
        <v>0.3</v>
      </c>
      <c r="W24" s="468">
        <f>VLOOKUP($D24,derm!$D$4:$K$285,7,FALSE)</f>
        <v>0.71</v>
      </c>
      <c r="X24" s="468">
        <f>VLOOKUP($D24,derm!$D$4:$K$285,8,FALSE)</f>
        <v>1.71</v>
      </c>
      <c r="Y24" s="468">
        <f>VLOOKUP($D24,derm!$D$4:$L$285,9,FALSE)</f>
        <v>1</v>
      </c>
      <c r="Z24" s="471" t="str">
        <f>VLOOKUP($C24,ToxValues!$C$4:$J$284,8,FALSE)</f>
        <v>--</v>
      </c>
      <c r="AA24" s="471" t="str">
        <f>VLOOKUP($C24,ToxValues!$C$4:$J$284,7,FALSE)</f>
        <v>--</v>
      </c>
      <c r="AB24" s="471" t="str">
        <f>VLOOKUP($C24,ToxValues!$C$4:$J$284,3,FALSE)</f>
        <v>--</v>
      </c>
      <c r="AC24" s="471" t="str">
        <f>VLOOKUP($C24,ToxValues!$C$4:$J$284,5,FALSE)</f>
        <v>--</v>
      </c>
      <c r="AD24" s="524" t="str">
        <f>VLOOKUP($C24,ToxValues!$C$4:$L$284,10,FALSE)</f>
        <v>--</v>
      </c>
    </row>
    <row r="25" spans="1:30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40" t="str">
        <f>IFERROR(VLOOKUP(C25,RSL_Composite!$A$4:$K$767,11,FALSE),"--")</f>
        <v>--</v>
      </c>
      <c r="F25" s="240" t="s">
        <v>2474</v>
      </c>
      <c r="G25" s="325" t="str">
        <f t="shared" si="0"/>
        <v>--</v>
      </c>
      <c r="H25" s="325" t="str">
        <f t="shared" si="5"/>
        <v>--</v>
      </c>
      <c r="I25" s="325" t="str">
        <f t="shared" si="6"/>
        <v/>
      </c>
      <c r="J25" s="325" t="str">
        <f>IFERROR(((ELCR*BW_tres*ATc*365*1000)/(IRw_rec*ED_tres*EF_tres*ET_rec*AA25)),"--")</f>
        <v>--</v>
      </c>
      <c r="K25" s="325" t="str">
        <f t="shared" si="7"/>
        <v>--</v>
      </c>
      <c r="L25" s="325" t="str">
        <f t="shared" si="8"/>
        <v>--</v>
      </c>
      <c r="M25" s="325" t="str">
        <f t="shared" si="9"/>
        <v>--</v>
      </c>
      <c r="N25" s="325" t="str">
        <f t="shared" si="1"/>
        <v>--</v>
      </c>
      <c r="O25" s="325" t="str">
        <f t="shared" si="2"/>
        <v>--</v>
      </c>
      <c r="P25" s="325" t="str">
        <f>IFERROR((2*'Rec carc'!tao_event*Q25),"--")</f>
        <v>--</v>
      </c>
      <c r="Q25" s="305" t="str">
        <f>IFERROR((1+(3*[0]!B)+(3*[0]!B^2))/((1+[0]!B)^2),"--")</f>
        <v>--</v>
      </c>
      <c r="R25" s="325" t="str">
        <f t="shared" si="3"/>
        <v>--</v>
      </c>
      <c r="S25" s="240" t="str">
        <f t="shared" si="4"/>
        <v>A</v>
      </c>
      <c r="T25" s="255">
        <f>VLOOKUP(D25,derm!$D$4:$H$285,5,FALSE)</f>
        <v>7.7600000000000004E-3</v>
      </c>
      <c r="U25" s="304">
        <f>VLOOKUP($C25,ToxValues!$C$4:$N$283,11,FALSE)</f>
        <v>112.99</v>
      </c>
      <c r="V25" s="468" t="str">
        <f>VLOOKUP($D25,derm!$D$4:$K$285,6,FALSE)</f>
        <v>--</v>
      </c>
      <c r="W25" s="468" t="str">
        <f>VLOOKUP($D25,derm!$D$4:$K$285,7,FALSE)</f>
        <v>--</v>
      </c>
      <c r="X25" s="468" t="str">
        <f>VLOOKUP($D25,derm!$D$4:$K$285,8,FALSE)</f>
        <v>--</v>
      </c>
      <c r="Y25" s="468" t="str">
        <f>VLOOKUP($D25,derm!$D$4:$L$285,9,FALSE)</f>
        <v>--</v>
      </c>
      <c r="Z25" s="471" t="str">
        <f>VLOOKUP($C25,ToxValues!$C$4:$J$284,8,FALSE)</f>
        <v>--</v>
      </c>
      <c r="AA25" s="471" t="str">
        <f>VLOOKUP($C25,ToxValues!$C$4:$J$284,7,FALSE)</f>
        <v>--</v>
      </c>
      <c r="AB25" s="471">
        <f>VLOOKUP($C25,ToxValues!$C$4:$J$284,3,FALSE)</f>
        <v>0.02</v>
      </c>
      <c r="AC25" s="471">
        <f>VLOOKUP($C25,ToxValues!$C$4:$J$284,5,FALSE)</f>
        <v>0.02</v>
      </c>
      <c r="AD25" s="524" t="str">
        <f>VLOOKUP($C25,ToxValues!$C$4:$L$284,10,FALSE)</f>
        <v>--</v>
      </c>
    </row>
    <row r="26" spans="1:30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40" t="str">
        <f>IFERROR(VLOOKUP(C26,RSL_Composite!$A$4:$K$767,11,FALSE),"--")</f>
        <v>--</v>
      </c>
      <c r="F26" s="240" t="s">
        <v>2474</v>
      </c>
      <c r="G26" s="325">
        <f t="shared" si="0"/>
        <v>933.94655678914637</v>
      </c>
      <c r="H26" s="325">
        <f t="shared" si="5"/>
        <v>12166.666666666666</v>
      </c>
      <c r="I26" s="325">
        <f t="shared" si="6"/>
        <v>933.94655678914637</v>
      </c>
      <c r="J26" s="325">
        <f>IFERROR(((ELCR*BW_tres*ATc*365*1000)/(IRw_rec*ED_tres*EF_tres*ET_rec*AA26)),"--")</f>
        <v>12166.666666666666</v>
      </c>
      <c r="K26" s="325">
        <f t="shared" si="7"/>
        <v>1011.599713140054</v>
      </c>
      <c r="L26" s="325">
        <f t="shared" si="8"/>
        <v>1011.599713140054</v>
      </c>
      <c r="M26" s="325">
        <f t="shared" si="9"/>
        <v>931.41539337716711</v>
      </c>
      <c r="N26" s="325">
        <f t="shared" si="1"/>
        <v>1011.599713140054</v>
      </c>
      <c r="O26" s="325">
        <f t="shared" si="2"/>
        <v>0.83333333333333337</v>
      </c>
      <c r="P26" s="325">
        <f>IFERROR((2*'Rec carc'!tao_event*Q26),"--")</f>
        <v>1.6961111111111113</v>
      </c>
      <c r="Q26" s="305">
        <f>IFERROR((1+(3*[0]!B)+(3*[0]!B^2))/((1+[0]!B)^2),"--")</f>
        <v>1.1944444444444446</v>
      </c>
      <c r="R26" s="325">
        <f t="shared" si="3"/>
        <v>0.10672514619883043</v>
      </c>
      <c r="S26" s="240" t="str">
        <f t="shared" si="4"/>
        <v>A</v>
      </c>
      <c r="T26" s="255">
        <f>VLOOKUP(D26,derm!$D$4:$H$285,5,FALSE)</f>
        <v>4.53E-2</v>
      </c>
      <c r="U26" s="304">
        <f>VLOOKUP($C26,ToxValues!$C$4:$N$283,11,FALSE)</f>
        <v>147</v>
      </c>
      <c r="V26" s="468">
        <f>VLOOKUP($D26,derm!$D$4:$K$285,6,FALSE)</f>
        <v>0.2</v>
      </c>
      <c r="W26" s="468">
        <f>VLOOKUP($D26,derm!$D$4:$K$285,7,FALSE)</f>
        <v>0.71</v>
      </c>
      <c r="X26" s="468">
        <f>VLOOKUP($D26,derm!$D$4:$K$285,8,FALSE)</f>
        <v>1.71</v>
      </c>
      <c r="Y26" s="468">
        <f>VLOOKUP($D26,derm!$D$4:$L$285,9,FALSE)</f>
        <v>1</v>
      </c>
      <c r="Z26" s="471">
        <f>VLOOKUP($C26,ToxValues!$C$4:$J$284,8,FALSE)</f>
        <v>1.1E-5</v>
      </c>
      <c r="AA26" s="471">
        <f>VLOOKUP($C26,ToxValues!$C$4:$J$284,7,FALSE)</f>
        <v>5.4000000000000003E-3</v>
      </c>
      <c r="AB26" s="471">
        <f>VLOOKUP($C26,ToxValues!$C$4:$J$284,3,FALSE)</f>
        <v>7.0000000000000007E-2</v>
      </c>
      <c r="AC26" s="471">
        <f>VLOOKUP($C26,ToxValues!$C$4:$J$284,5,FALSE)</f>
        <v>7.0000000000000007E-2</v>
      </c>
      <c r="AD26" s="524">
        <f>VLOOKUP($C26,ToxValues!$C$4:$L$284,10,FALSE)</f>
        <v>5.4000000000000003E-3</v>
      </c>
    </row>
    <row r="27" spans="1:30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40" t="str">
        <f>IFERROR(VLOOKUP(C27,RSL_Composite!$A$4:$K$767,11,FALSE),"--")</f>
        <v>--</v>
      </c>
      <c r="F27" s="240" t="s">
        <v>2474</v>
      </c>
      <c r="G27" s="325" t="str">
        <f t="shared" si="0"/>
        <v>--</v>
      </c>
      <c r="H27" s="325" t="str">
        <f t="shared" si="5"/>
        <v>--</v>
      </c>
      <c r="I27" s="325" t="str">
        <f t="shared" si="6"/>
        <v/>
      </c>
      <c r="J27" s="325" t="str">
        <f>IFERROR(((ELCR*BW_tres*ATc*365*1000)/(IRw_rec*ED_tres*EF_tres*ET_rec*AA27)),"--")</f>
        <v>--</v>
      </c>
      <c r="K27" s="325" t="str">
        <f t="shared" si="7"/>
        <v>--</v>
      </c>
      <c r="L27" s="325" t="str">
        <f t="shared" si="8"/>
        <v>--</v>
      </c>
      <c r="M27" s="325" t="str">
        <f t="shared" si="9"/>
        <v>--</v>
      </c>
      <c r="N27" s="325" t="str">
        <f t="shared" si="1"/>
        <v>--</v>
      </c>
      <c r="O27" s="325" t="str">
        <f t="shared" si="2"/>
        <v>--</v>
      </c>
      <c r="P27" s="325" t="str">
        <f>IFERROR((2*'Rec carc'!tao_event*Q27),"--")</f>
        <v>--</v>
      </c>
      <c r="Q27" s="305" t="str">
        <f>IFERROR((1+(3*[0]!B)+(3*[0]!B^2))/((1+[0]!B)^2),"--")</f>
        <v>--</v>
      </c>
      <c r="R27" s="325" t="str">
        <f t="shared" si="3"/>
        <v>--</v>
      </c>
      <c r="S27" s="240" t="str">
        <f t="shared" si="4"/>
        <v>A</v>
      </c>
      <c r="T27" s="255" t="str">
        <f>VLOOKUP(D27,derm!$D$4:$H$285,5,FALSE)</f>
        <v>--</v>
      </c>
      <c r="U27" s="304" t="str">
        <f>VLOOKUP($C27,ToxValues!$C$4:$N$283,11,FALSE)</f>
        <v>--</v>
      </c>
      <c r="V27" s="468" t="str">
        <f>VLOOKUP($D27,derm!$D$4:$K$285,6,FALSE)</f>
        <v>--</v>
      </c>
      <c r="W27" s="468" t="str">
        <f>VLOOKUP($D27,derm!$D$4:$K$285,7,FALSE)</f>
        <v>--</v>
      </c>
      <c r="X27" s="468" t="str">
        <f>VLOOKUP($D27,derm!$D$4:$K$285,8,FALSE)</f>
        <v>--</v>
      </c>
      <c r="Y27" s="468" t="str">
        <f>VLOOKUP($D27,derm!$D$4:$L$285,9,FALSE)</f>
        <v>--</v>
      </c>
      <c r="Z27" s="471" t="str">
        <f>VLOOKUP($C27,ToxValues!$C$4:$J$284,8,FALSE)</f>
        <v>--</v>
      </c>
      <c r="AA27" s="471" t="str">
        <f>VLOOKUP($C27,ToxValues!$C$4:$J$284,7,FALSE)</f>
        <v>--</v>
      </c>
      <c r="AB27" s="471" t="str">
        <f>VLOOKUP($C27,ToxValues!$C$4:$J$284,3,FALSE)</f>
        <v>--</v>
      </c>
      <c r="AC27" s="471" t="str">
        <f>VLOOKUP($C27,ToxValues!$C$4:$J$284,5,FALSE)</f>
        <v>--</v>
      </c>
      <c r="AD27" s="524" t="str">
        <f>VLOOKUP($C27,ToxValues!$C$4:$L$284,10,FALSE)</f>
        <v>--</v>
      </c>
    </row>
    <row r="28" spans="1:30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40" t="str">
        <f>IFERROR(VLOOKUP(C28,RSL_Composite!$A$4:$K$767,11,FALSE),"--")</f>
        <v>--</v>
      </c>
      <c r="F28" s="240" t="s">
        <v>2474</v>
      </c>
      <c r="G28" s="325" t="str">
        <f t="shared" si="0"/>
        <v>--</v>
      </c>
      <c r="H28" s="325" t="str">
        <f t="shared" si="5"/>
        <v>--</v>
      </c>
      <c r="I28" s="325" t="str">
        <f t="shared" si="6"/>
        <v/>
      </c>
      <c r="J28" s="325" t="str">
        <f>IFERROR(((ELCR*BW_tres*ATc*365*1000)/(IRw_rec*ED_tres*EF_tres*ET_rec*AA28)),"--")</f>
        <v>--</v>
      </c>
      <c r="K28" s="325" t="str">
        <f t="shared" si="7"/>
        <v>--</v>
      </c>
      <c r="L28" s="325" t="str">
        <f t="shared" si="8"/>
        <v>--</v>
      </c>
      <c r="M28" s="325" t="str">
        <f t="shared" si="9"/>
        <v>--</v>
      </c>
      <c r="N28" s="325" t="str">
        <f t="shared" si="1"/>
        <v>--</v>
      </c>
      <c r="O28" s="325">
        <f t="shared" si="2"/>
        <v>1</v>
      </c>
      <c r="P28" s="325">
        <f>IFERROR((2*'Rec carc'!tao_event*Q28),"--")</f>
        <v>0.54</v>
      </c>
      <c r="Q28" s="305">
        <f>IFERROR((1+(3*[0]!B)+(3*[0]!B^2))/((1+[0]!B)^2),"--")</f>
        <v>1</v>
      </c>
      <c r="R28" s="325" t="str">
        <f t="shared" si="3"/>
        <v>--</v>
      </c>
      <c r="S28" s="240" t="str">
        <f t="shared" si="4"/>
        <v>B</v>
      </c>
      <c r="T28" s="255">
        <f>VLOOKUP(D28,derm!$D$4:$H$285,5,FALSE)</f>
        <v>9.6199999999999996E-4</v>
      </c>
      <c r="U28" s="304">
        <f>VLOOKUP($C28,ToxValues!$C$4:$N$283,11,FALSE)</f>
        <v>72.11</v>
      </c>
      <c r="V28" s="468">
        <f>VLOOKUP($D28,derm!$D$4:$K$285,6,FALSE)</f>
        <v>0</v>
      </c>
      <c r="W28" s="468">
        <f>VLOOKUP($D28,derm!$D$4:$K$285,7,FALSE)</f>
        <v>0.27</v>
      </c>
      <c r="X28" s="468">
        <f>VLOOKUP($D28,derm!$D$4:$K$285,8,FALSE)</f>
        <v>0.65</v>
      </c>
      <c r="Y28" s="468">
        <f>VLOOKUP($D28,derm!$D$4:$L$285,9,FALSE)</f>
        <v>1</v>
      </c>
      <c r="Z28" s="471" t="str">
        <f>VLOOKUP($C28,ToxValues!$C$4:$J$284,8,FALSE)</f>
        <v>--</v>
      </c>
      <c r="AA28" s="471" t="str">
        <f>VLOOKUP($C28,ToxValues!$C$4:$J$284,7,FALSE)</f>
        <v>--</v>
      </c>
      <c r="AB28" s="471">
        <f>VLOOKUP($C28,ToxValues!$C$4:$J$284,3,FALSE)</f>
        <v>0.6</v>
      </c>
      <c r="AC28" s="471">
        <f>VLOOKUP($C28,ToxValues!$C$4:$J$284,5,FALSE)</f>
        <v>0.6</v>
      </c>
      <c r="AD28" s="524" t="str">
        <f>VLOOKUP($C28,ToxValues!$C$4:$L$284,10,FALSE)</f>
        <v>--</v>
      </c>
    </row>
    <row r="29" spans="1:30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40" t="str">
        <f>IFERROR(VLOOKUP(C29,RSL_Composite!$A$4:$K$767,11,FALSE),"--")</f>
        <v>--</v>
      </c>
      <c r="F29" s="240" t="s">
        <v>2474</v>
      </c>
      <c r="G29" s="325" t="str">
        <f t="shared" si="0"/>
        <v>--</v>
      </c>
      <c r="H29" s="325" t="str">
        <f t="shared" si="5"/>
        <v>--</v>
      </c>
      <c r="I29" s="325" t="str">
        <f t="shared" si="6"/>
        <v/>
      </c>
      <c r="J29" s="325" t="str">
        <f>IFERROR(((ELCR*BW_tres*ATc*365*1000)/(IRw_rec*ED_tres*EF_tres*ET_rec*AA29)),"--")</f>
        <v>--</v>
      </c>
      <c r="K29" s="325" t="str">
        <f t="shared" si="7"/>
        <v>--</v>
      </c>
      <c r="L29" s="325" t="str">
        <f t="shared" si="8"/>
        <v>--</v>
      </c>
      <c r="M29" s="325" t="str">
        <f t="shared" si="9"/>
        <v>--</v>
      </c>
      <c r="N29" s="325" t="str">
        <f t="shared" si="1"/>
        <v>--</v>
      </c>
      <c r="O29" s="325" t="str">
        <f t="shared" si="2"/>
        <v>--</v>
      </c>
      <c r="P29" s="325" t="str">
        <f>IFERROR((2*'Rec carc'!tao_event*Q29),"--")</f>
        <v>--</v>
      </c>
      <c r="Q29" s="305" t="str">
        <f>IFERROR((1+(3*[0]!B)+(3*[0]!B^2))/((1+[0]!B)^2),"--")</f>
        <v>--</v>
      </c>
      <c r="R29" s="325" t="str">
        <f t="shared" si="3"/>
        <v>--</v>
      </c>
      <c r="S29" s="240" t="str">
        <f t="shared" si="4"/>
        <v>A</v>
      </c>
      <c r="T29" s="255">
        <f>VLOOKUP(D29,derm!$D$4:$H$285,5,FALSE)</f>
        <v>5.7200000000000001E-2</v>
      </c>
      <c r="U29" s="304">
        <f>VLOOKUP($C29,ToxValues!$C$4:$N$283,11,FALSE)</f>
        <v>126.59</v>
      </c>
      <c r="V29" s="468" t="str">
        <f>VLOOKUP($D29,derm!$D$4:$K$285,6,FALSE)</f>
        <v>--</v>
      </c>
      <c r="W29" s="468" t="str">
        <f>VLOOKUP($D29,derm!$D$4:$K$285,7,FALSE)</f>
        <v>--</v>
      </c>
      <c r="X29" s="468" t="str">
        <f>VLOOKUP($D29,derm!$D$4:$K$285,8,FALSE)</f>
        <v>--</v>
      </c>
      <c r="Y29" s="468" t="str">
        <f>VLOOKUP($D29,derm!$D$4:$L$285,9,FALSE)</f>
        <v>--</v>
      </c>
      <c r="Z29" s="471" t="str">
        <f>VLOOKUP($C29,ToxValues!$C$4:$J$284,8,FALSE)</f>
        <v>--</v>
      </c>
      <c r="AA29" s="471" t="str">
        <f>VLOOKUP($C29,ToxValues!$C$4:$J$284,7,FALSE)</f>
        <v>--</v>
      </c>
      <c r="AB29" s="471">
        <f>VLOOKUP($C29,ToxValues!$C$4:$J$284,3,FALSE)</f>
        <v>0.02</v>
      </c>
      <c r="AC29" s="471">
        <f>VLOOKUP($C29,ToxValues!$C$4:$J$284,5,FALSE)</f>
        <v>0.02</v>
      </c>
      <c r="AD29" s="524" t="str">
        <f>VLOOKUP($C29,ToxValues!$C$4:$L$284,10,FALSE)</f>
        <v>--</v>
      </c>
    </row>
    <row r="30" spans="1:30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40" t="str">
        <f>IFERROR(VLOOKUP(C30,RSL_Composite!$A$4:$K$767,11,FALSE),"--")</f>
        <v>--</v>
      </c>
      <c r="F30" s="240" t="s">
        <v>2474</v>
      </c>
      <c r="G30" s="325" t="str">
        <f t="shared" si="0"/>
        <v>--</v>
      </c>
      <c r="H30" s="325" t="str">
        <f t="shared" si="5"/>
        <v>--</v>
      </c>
      <c r="I30" s="325" t="str">
        <f t="shared" si="6"/>
        <v/>
      </c>
      <c r="J30" s="325" t="str">
        <f>IFERROR(((ELCR*BW_tres*ATc*365*1000)/(IRw_rec*ED_tres*EF_tres*ET_rec*AA30)),"--")</f>
        <v>--</v>
      </c>
      <c r="K30" s="325" t="str">
        <f t="shared" si="7"/>
        <v>--</v>
      </c>
      <c r="L30" s="325" t="str">
        <f t="shared" si="8"/>
        <v>--</v>
      </c>
      <c r="M30" s="325" t="str">
        <f t="shared" si="9"/>
        <v>--</v>
      </c>
      <c r="N30" s="325" t="str">
        <f t="shared" si="1"/>
        <v>--</v>
      </c>
      <c r="O30" s="325" t="str">
        <f t="shared" si="2"/>
        <v>--</v>
      </c>
      <c r="P30" s="325" t="str">
        <f>IFERROR((2*'Rec carc'!tao_event*Q30),"--")</f>
        <v>--</v>
      </c>
      <c r="Q30" s="305" t="str">
        <f>IFERROR((1+(3*[0]!B)+(3*[0]!B^2))/((1+[0]!B)^2),"--")</f>
        <v>--</v>
      </c>
      <c r="R30" s="325" t="str">
        <f t="shared" si="3"/>
        <v>--</v>
      </c>
      <c r="S30" s="240" t="str">
        <f t="shared" si="4"/>
        <v>A</v>
      </c>
      <c r="T30" s="255">
        <f>VLOOKUP(D30,derm!$D$4:$H$285,5,FALSE)</f>
        <v>3.5500000000000002E-3</v>
      </c>
      <c r="U30" s="304">
        <f>VLOOKUP($C30,ToxValues!$C$4:$N$283,11,FALSE)</f>
        <v>100.16</v>
      </c>
      <c r="V30" s="468" t="str">
        <f>VLOOKUP($D30,derm!$D$4:$K$285,6,FALSE)</f>
        <v>--</v>
      </c>
      <c r="W30" s="468" t="str">
        <f>VLOOKUP($D30,derm!$D$4:$K$285,7,FALSE)</f>
        <v>--</v>
      </c>
      <c r="X30" s="468" t="str">
        <f>VLOOKUP($D30,derm!$D$4:$K$285,8,FALSE)</f>
        <v>--</v>
      </c>
      <c r="Y30" s="468" t="str">
        <f>VLOOKUP($D30,derm!$D$4:$L$285,9,FALSE)</f>
        <v>--</v>
      </c>
      <c r="Z30" s="471" t="str">
        <f>VLOOKUP($C30,ToxValues!$C$4:$J$284,8,FALSE)</f>
        <v>--</v>
      </c>
      <c r="AA30" s="471" t="str">
        <f>VLOOKUP($C30,ToxValues!$C$4:$J$284,7,FALSE)</f>
        <v>--</v>
      </c>
      <c r="AB30" s="471">
        <f>VLOOKUP($C30,ToxValues!$C$4:$J$284,3,FALSE)</f>
        <v>5.0000000000000001E-3</v>
      </c>
      <c r="AC30" s="471">
        <f>VLOOKUP($C30,ToxValues!$C$4:$J$284,5,FALSE)</f>
        <v>5.0000000000000001E-3</v>
      </c>
      <c r="AD30" s="524" t="str">
        <f>VLOOKUP($C30,ToxValues!$C$4:$L$284,10,FALSE)</f>
        <v>--</v>
      </c>
    </row>
    <row r="31" spans="1:30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40" t="str">
        <f>IFERROR(VLOOKUP(C31,RSL_Composite!$A$4:$K$767,11,FALSE),"--")</f>
        <v>--</v>
      </c>
      <c r="F31" s="240" t="s">
        <v>2474</v>
      </c>
      <c r="G31" s="325" t="str">
        <f t="shared" si="0"/>
        <v>--</v>
      </c>
      <c r="H31" s="325" t="str">
        <f t="shared" si="5"/>
        <v>--</v>
      </c>
      <c r="I31" s="325" t="str">
        <f t="shared" si="6"/>
        <v/>
      </c>
      <c r="J31" s="325" t="str">
        <f>IFERROR(((ELCR*BW_tres*ATc*365*1000)/(IRw_rec*ED_tres*EF_tres*ET_rec*AA31)),"--")</f>
        <v>--</v>
      </c>
      <c r="K31" s="325" t="str">
        <f t="shared" si="7"/>
        <v>--</v>
      </c>
      <c r="L31" s="325" t="str">
        <f t="shared" si="8"/>
        <v>--</v>
      </c>
      <c r="M31" s="325" t="str">
        <f t="shared" si="9"/>
        <v>--</v>
      </c>
      <c r="N31" s="325" t="str">
        <f t="shared" si="1"/>
        <v>--</v>
      </c>
      <c r="O31" s="325" t="str">
        <f t="shared" si="2"/>
        <v>--</v>
      </c>
      <c r="P31" s="325" t="str">
        <f>IFERROR((2*'Rec carc'!tao_event*Q31),"--")</f>
        <v>--</v>
      </c>
      <c r="Q31" s="305" t="str">
        <f>IFERROR((1+(3*[0]!B)+(3*[0]!B^2))/((1+[0]!B)^2),"--")</f>
        <v>--</v>
      </c>
      <c r="R31" s="325" t="str">
        <f t="shared" si="3"/>
        <v>--</v>
      </c>
      <c r="S31" s="240" t="str">
        <f t="shared" si="4"/>
        <v>A</v>
      </c>
      <c r="T31" s="255">
        <f>VLOOKUP(D31,derm!$D$4:$H$285,5,FALSE)</f>
        <v>4.9799999999999997E-2</v>
      </c>
      <c r="U31" s="304">
        <f>VLOOKUP($C31,ToxValues!$C$4:$N$283,11,FALSE)</f>
        <v>126.59</v>
      </c>
      <c r="V31" s="468" t="str">
        <f>VLOOKUP($D31,derm!$D$4:$K$285,6,FALSE)</f>
        <v>--</v>
      </c>
      <c r="W31" s="468" t="str">
        <f>VLOOKUP($D31,derm!$D$4:$K$285,7,FALSE)</f>
        <v>--</v>
      </c>
      <c r="X31" s="468" t="str">
        <f>VLOOKUP($D31,derm!$D$4:$K$285,8,FALSE)</f>
        <v>--</v>
      </c>
      <c r="Y31" s="468" t="str">
        <f>VLOOKUP($D31,derm!$D$4:$L$285,9,FALSE)</f>
        <v>--</v>
      </c>
      <c r="Z31" s="471" t="str">
        <f>VLOOKUP($C31,ToxValues!$C$4:$J$284,8,FALSE)</f>
        <v>--</v>
      </c>
      <c r="AA31" s="471" t="str">
        <f>VLOOKUP($C31,ToxValues!$C$4:$J$284,7,FALSE)</f>
        <v>--</v>
      </c>
      <c r="AB31" s="471">
        <f>VLOOKUP($C31,ToxValues!$C$4:$J$284,3,FALSE)</f>
        <v>0.02</v>
      </c>
      <c r="AC31" s="471">
        <f>VLOOKUP($C31,ToxValues!$C$4:$J$284,5,FALSE)</f>
        <v>0.02</v>
      </c>
      <c r="AD31" s="524" t="str">
        <f>VLOOKUP($C31,ToxValues!$C$4:$L$284,10,FALSE)</f>
        <v>--</v>
      </c>
    </row>
    <row r="32" spans="1:30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40" t="str">
        <f>IFERROR(VLOOKUP(C32,RSL_Composite!$A$4:$K$767,11,FALSE),"--")</f>
        <v>--</v>
      </c>
      <c r="F32" s="240" t="s">
        <v>2474</v>
      </c>
      <c r="G32" s="325" t="str">
        <f t="shared" si="0"/>
        <v>--</v>
      </c>
      <c r="H32" s="325" t="str">
        <f t="shared" si="5"/>
        <v>--</v>
      </c>
      <c r="I32" s="325" t="str">
        <f t="shared" si="6"/>
        <v/>
      </c>
      <c r="J32" s="325" t="str">
        <f>IFERROR(((ELCR*BW_tres*ATc*365*1000)/(IRw_rec*ED_tres*EF_tres*ET_rec*AA32)),"--")</f>
        <v>--</v>
      </c>
      <c r="K32" s="325" t="str">
        <f t="shared" si="7"/>
        <v>--</v>
      </c>
      <c r="L32" s="325" t="str">
        <f t="shared" si="8"/>
        <v>--</v>
      </c>
      <c r="M32" s="325" t="str">
        <f t="shared" si="9"/>
        <v>--</v>
      </c>
      <c r="N32" s="325" t="str">
        <f t="shared" si="1"/>
        <v>--</v>
      </c>
      <c r="O32" s="325">
        <f t="shared" si="2"/>
        <v>1</v>
      </c>
      <c r="P32" s="325">
        <f>IFERROR((2*'Rec carc'!tao_event*Q32),"--")</f>
        <v>0.78</v>
      </c>
      <c r="Q32" s="305">
        <f>IFERROR((1+(3*[0]!B)+(3*[0]!B^2))/((1+[0]!B)^2),"--")</f>
        <v>1</v>
      </c>
      <c r="R32" s="325" t="str">
        <f t="shared" si="3"/>
        <v>--</v>
      </c>
      <c r="S32" s="240" t="str">
        <f t="shared" si="4"/>
        <v>B</v>
      </c>
      <c r="T32" s="255">
        <f>VLOOKUP(D32,derm!$D$4:$H$285,5,FALSE)</f>
        <v>3.1900000000000001E-3</v>
      </c>
      <c r="U32" s="304">
        <f>VLOOKUP($C32,ToxValues!$C$4:$N$283,11,FALSE)</f>
        <v>100.16</v>
      </c>
      <c r="V32" s="468">
        <f>VLOOKUP($D32,derm!$D$4:$K$285,6,FALSE)</f>
        <v>0</v>
      </c>
      <c r="W32" s="468">
        <f>VLOOKUP($D32,derm!$D$4:$K$285,7,FALSE)</f>
        <v>0.39</v>
      </c>
      <c r="X32" s="468">
        <f>VLOOKUP($D32,derm!$D$4:$K$285,8,FALSE)</f>
        <v>0.93</v>
      </c>
      <c r="Y32" s="468">
        <f>VLOOKUP($D32,derm!$D$4:$L$285,9,FALSE)</f>
        <v>1</v>
      </c>
      <c r="Z32" s="471" t="str">
        <f>VLOOKUP($C32,ToxValues!$C$4:$J$284,8,FALSE)</f>
        <v>--</v>
      </c>
      <c r="AA32" s="471" t="str">
        <f>VLOOKUP($C32,ToxValues!$C$4:$J$284,7,FALSE)</f>
        <v>--</v>
      </c>
      <c r="AB32" s="471">
        <f>VLOOKUP($C32,ToxValues!$C$4:$J$284,3,FALSE)</f>
        <v>0.08</v>
      </c>
      <c r="AC32" s="471">
        <f>VLOOKUP($C32,ToxValues!$C$4:$J$284,5,FALSE)</f>
        <v>0.08</v>
      </c>
      <c r="AD32" s="524" t="str">
        <f>VLOOKUP($C32,ToxValues!$C$4:$L$284,10,FALSE)</f>
        <v>--</v>
      </c>
    </row>
    <row r="33" spans="1:30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40" t="str">
        <f>IFERROR(VLOOKUP(C33,RSL_Composite!$A$4:$K$767,11,FALSE),"--")</f>
        <v>--</v>
      </c>
      <c r="F33" s="240" t="s">
        <v>2474</v>
      </c>
      <c r="G33" s="325" t="str">
        <f t="shared" si="0"/>
        <v>--</v>
      </c>
      <c r="H33" s="325" t="str">
        <f t="shared" si="5"/>
        <v>--</v>
      </c>
      <c r="I33" s="325" t="str">
        <f t="shared" si="6"/>
        <v/>
      </c>
      <c r="J33" s="325" t="str">
        <f>IFERROR(((ELCR*BW_tres*ATc*365*1000)/(IRw_rec*ED_tres*EF_tres*ET_rec*AA33)),"--")</f>
        <v>--</v>
      </c>
      <c r="K33" s="325" t="str">
        <f t="shared" si="7"/>
        <v>--</v>
      </c>
      <c r="L33" s="325" t="str">
        <f t="shared" si="8"/>
        <v>--</v>
      </c>
      <c r="M33" s="325" t="str">
        <f t="shared" si="9"/>
        <v>--</v>
      </c>
      <c r="N33" s="325" t="str">
        <f t="shared" si="1"/>
        <v>--</v>
      </c>
      <c r="O33" s="325" t="str">
        <f t="shared" si="2"/>
        <v>--</v>
      </c>
      <c r="P33" s="325" t="str">
        <f>IFERROR((2*'Rec carc'!tao_event*Q33),"--")</f>
        <v>--</v>
      </c>
      <c r="Q33" s="305" t="str">
        <f>IFERROR((1+(3*[0]!B)+(3*[0]!B^2))/((1+[0]!B)^2),"--")</f>
        <v>--</v>
      </c>
      <c r="R33" s="325" t="str">
        <f t="shared" si="3"/>
        <v>--</v>
      </c>
      <c r="S33" s="240" t="str">
        <f t="shared" si="4"/>
        <v>A</v>
      </c>
      <c r="T33" s="255">
        <f>VLOOKUP(D33,derm!$D$4:$H$285,5,FALSE)</f>
        <v>5.1199999999999998E-4</v>
      </c>
      <c r="U33" s="304">
        <f>VLOOKUP($C33,ToxValues!$C$4:$N$283,11,FALSE)</f>
        <v>58.08</v>
      </c>
      <c r="V33" s="468" t="str">
        <f>VLOOKUP($D33,derm!$D$4:$K$285,6,FALSE)</f>
        <v>--</v>
      </c>
      <c r="W33" s="468" t="str">
        <f>VLOOKUP($D33,derm!$D$4:$K$285,7,FALSE)</f>
        <v>--</v>
      </c>
      <c r="X33" s="468" t="str">
        <f>VLOOKUP($D33,derm!$D$4:$K$285,8,FALSE)</f>
        <v>--</v>
      </c>
      <c r="Y33" s="468" t="str">
        <f>VLOOKUP($D33,derm!$D$4:$L$285,9,FALSE)</f>
        <v>--</v>
      </c>
      <c r="Z33" s="471" t="str">
        <f>VLOOKUP($C33,ToxValues!$C$4:$J$284,8,FALSE)</f>
        <v>--</v>
      </c>
      <c r="AA33" s="471" t="str">
        <f>VLOOKUP($C33,ToxValues!$C$4:$J$284,7,FALSE)</f>
        <v>--</v>
      </c>
      <c r="AB33" s="471">
        <f>VLOOKUP($C33,ToxValues!$C$4:$J$284,3,FALSE)</f>
        <v>0.9</v>
      </c>
      <c r="AC33" s="471">
        <f>VLOOKUP($C33,ToxValues!$C$4:$J$284,5,FALSE)</f>
        <v>0.9</v>
      </c>
      <c r="AD33" s="524" t="str">
        <f>VLOOKUP($C33,ToxValues!$C$4:$L$284,10,FALSE)</f>
        <v>--</v>
      </c>
    </row>
    <row r="34" spans="1:30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40" t="str">
        <f>IFERROR(VLOOKUP(C34,RSL_Composite!$A$4:$K$767,11,FALSE),"--")</f>
        <v>--</v>
      </c>
      <c r="F34" s="240" t="s">
        <v>2474</v>
      </c>
      <c r="G34" s="325" t="str">
        <f t="shared" si="0"/>
        <v>--</v>
      </c>
      <c r="H34" s="325" t="str">
        <f t="shared" si="5"/>
        <v>--</v>
      </c>
      <c r="I34" s="325" t="str">
        <f t="shared" si="6"/>
        <v/>
      </c>
      <c r="J34" s="325" t="str">
        <f>IFERROR(((ELCR*BW_tres*ATc*365*1000)/(IRw_rec*ED_tres*EF_tres*ET_rec*AA34)),"--")</f>
        <v>--</v>
      </c>
      <c r="K34" s="325" t="str">
        <f t="shared" si="7"/>
        <v>--</v>
      </c>
      <c r="L34" s="325" t="str">
        <f t="shared" si="8"/>
        <v>--</v>
      </c>
      <c r="M34" s="325" t="str">
        <f t="shared" si="9"/>
        <v>--</v>
      </c>
      <c r="N34" s="325" t="str">
        <f t="shared" si="1"/>
        <v>--</v>
      </c>
      <c r="O34" s="325" t="str">
        <f t="shared" si="2"/>
        <v>--</v>
      </c>
      <c r="P34" s="325" t="str">
        <f>IFERROR((2*'Rec carc'!tao_event*Q34),"--")</f>
        <v>--</v>
      </c>
      <c r="Q34" s="305" t="str">
        <f>IFERROR((1+(3*[0]!B)+(3*[0]!B^2))/((1+[0]!B)^2),"--")</f>
        <v>--</v>
      </c>
      <c r="R34" s="325" t="str">
        <f t="shared" si="3"/>
        <v>--</v>
      </c>
      <c r="S34" s="240" t="str">
        <f t="shared" si="4"/>
        <v>A</v>
      </c>
      <c r="T34" s="255">
        <f>VLOOKUP(D34,derm!$D$4:$H$285,5,FALSE)</f>
        <v>5.4799999999999998E-4</v>
      </c>
      <c r="U34" s="304">
        <f>VLOOKUP($C34,ToxValues!$C$4:$N$283,11,FALSE)</f>
        <v>41.05</v>
      </c>
      <c r="V34" s="468" t="str">
        <f>VLOOKUP($D34,derm!$D$4:$K$285,6,FALSE)</f>
        <v>--</v>
      </c>
      <c r="W34" s="468" t="str">
        <f>VLOOKUP($D34,derm!$D$4:$K$285,7,FALSE)</f>
        <v>--</v>
      </c>
      <c r="X34" s="468" t="str">
        <f>VLOOKUP($D34,derm!$D$4:$K$285,8,FALSE)</f>
        <v>--</v>
      </c>
      <c r="Y34" s="468" t="str">
        <f>VLOOKUP($D34,derm!$D$4:$L$285,9,FALSE)</f>
        <v>--</v>
      </c>
      <c r="Z34" s="471" t="str">
        <f>VLOOKUP($C34,ToxValues!$C$4:$J$284,8,FALSE)</f>
        <v>--</v>
      </c>
      <c r="AA34" s="471" t="str">
        <f>VLOOKUP($C34,ToxValues!$C$4:$J$284,7,FALSE)</f>
        <v>--</v>
      </c>
      <c r="AB34" s="471" t="str">
        <f>VLOOKUP($C34,ToxValues!$C$4:$J$284,3,FALSE)</f>
        <v>--</v>
      </c>
      <c r="AC34" s="471" t="str">
        <f>VLOOKUP($C34,ToxValues!$C$4:$J$284,5,FALSE)</f>
        <v>--</v>
      </c>
      <c r="AD34" s="524" t="str">
        <f>VLOOKUP($C34,ToxValues!$C$4:$L$284,10,FALSE)</f>
        <v>--</v>
      </c>
    </row>
    <row r="35" spans="1:30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40" t="str">
        <f>IFERROR(VLOOKUP(C35,RSL_Composite!$A$4:$K$767,11,FALSE),"--")</f>
        <v>--</v>
      </c>
      <c r="F35" s="240" t="s">
        <v>2474</v>
      </c>
      <c r="G35" s="325" t="str">
        <f t="shared" si="0"/>
        <v>--</v>
      </c>
      <c r="H35" s="325" t="str">
        <f t="shared" si="5"/>
        <v>--</v>
      </c>
      <c r="I35" s="325" t="str">
        <f t="shared" si="6"/>
        <v/>
      </c>
      <c r="J35" s="325" t="str">
        <f>IFERROR(((ELCR*BW_tres*ATc*365*1000)/(IRw_rec*ED_tres*EF_tres*ET_rec*AA35)),"--")</f>
        <v>--</v>
      </c>
      <c r="K35" s="325" t="str">
        <f t="shared" si="7"/>
        <v>--</v>
      </c>
      <c r="L35" s="325" t="str">
        <f t="shared" si="8"/>
        <v>--</v>
      </c>
      <c r="M35" s="325" t="str">
        <f t="shared" si="9"/>
        <v>--</v>
      </c>
      <c r="N35" s="325" t="str">
        <f t="shared" si="1"/>
        <v>--</v>
      </c>
      <c r="O35" s="325">
        <f t="shared" si="2"/>
        <v>1</v>
      </c>
      <c r="P35" s="325">
        <f>IFERROR((2*'Rec carc'!tao_event*Q35),"--")</f>
        <v>0.44</v>
      </c>
      <c r="Q35" s="305">
        <f>IFERROR((1+(3*[0]!B)+(3*[0]!B^2))/((1+[0]!B)^2),"--")</f>
        <v>1</v>
      </c>
      <c r="R35" s="325" t="str">
        <f t="shared" si="3"/>
        <v>--</v>
      </c>
      <c r="S35" s="240" t="str">
        <f t="shared" si="4"/>
        <v>B</v>
      </c>
      <c r="T35" s="255">
        <f>VLOOKUP(D35,derm!$D$4:$H$285,5,FALSE)</f>
        <v>7.4799999999999997E-4</v>
      </c>
      <c r="U35" s="304">
        <f>VLOOKUP($C35,ToxValues!$C$4:$N$283,11,FALSE)</f>
        <v>56.06</v>
      </c>
      <c r="V35" s="468">
        <f>VLOOKUP($D35,derm!$D$4:$K$285,6,FALSE)</f>
        <v>0</v>
      </c>
      <c r="W35" s="468">
        <f>VLOOKUP($D35,derm!$D$4:$K$285,7,FALSE)</f>
        <v>0.22</v>
      </c>
      <c r="X35" s="468">
        <f>VLOOKUP($D35,derm!$D$4:$K$285,8,FALSE)</f>
        <v>0.53</v>
      </c>
      <c r="Y35" s="468">
        <f>VLOOKUP($D35,derm!$D$4:$L$285,9,FALSE)</f>
        <v>1</v>
      </c>
      <c r="Z35" s="471" t="str">
        <f>VLOOKUP($C35,ToxValues!$C$4:$J$284,8,FALSE)</f>
        <v>--</v>
      </c>
      <c r="AA35" s="471" t="str">
        <f>VLOOKUP($C35,ToxValues!$C$4:$J$284,7,FALSE)</f>
        <v>--</v>
      </c>
      <c r="AB35" s="471">
        <f>VLOOKUP($C35,ToxValues!$C$4:$J$284,3,FALSE)</f>
        <v>5.0000000000000001E-4</v>
      </c>
      <c r="AC35" s="471">
        <f>VLOOKUP($C35,ToxValues!$C$4:$J$284,5,FALSE)</f>
        <v>5.0000000000000001E-4</v>
      </c>
      <c r="AD35" s="524" t="str">
        <f>VLOOKUP($C35,ToxValues!$C$4:$L$284,10,FALSE)</f>
        <v>--</v>
      </c>
    </row>
    <row r="36" spans="1:30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40" t="str">
        <f>IFERROR(VLOOKUP(C36,RSL_Composite!$A$4:$K$767,11,FALSE),"--")</f>
        <v>--</v>
      </c>
      <c r="F36" s="240" t="s">
        <v>2474</v>
      </c>
      <c r="G36" s="325">
        <f t="shared" si="0"/>
        <v>102.43191897584697</v>
      </c>
      <c r="H36" s="325">
        <f t="shared" si="5"/>
        <v>121.66666666666667</v>
      </c>
      <c r="I36" s="325">
        <f t="shared" si="6"/>
        <v>102.43191897584697</v>
      </c>
      <c r="J36" s="325">
        <f>IFERROR(((ELCR*BW_tres*ATc*365*1000)/(IRw_rec*ED_tres*EF_tres*ET_rec*AA36)),"--")</f>
        <v>121.66666666666667</v>
      </c>
      <c r="K36" s="325">
        <f t="shared" si="7"/>
        <v>647.91856604438112</v>
      </c>
      <c r="L36" s="325">
        <f t="shared" si="8"/>
        <v>647.91856604438112</v>
      </c>
      <c r="M36" s="325">
        <f t="shared" si="9"/>
        <v>647.91856604438112</v>
      </c>
      <c r="N36" s="325">
        <f t="shared" si="1"/>
        <v>726.38762586667178</v>
      </c>
      <c r="O36" s="325">
        <f t="shared" si="2"/>
        <v>1</v>
      </c>
      <c r="P36" s="325">
        <f>IFERROR((2*'Rec carc'!tao_event*Q36),"--")</f>
        <v>0.42</v>
      </c>
      <c r="Q36" s="305">
        <f>IFERROR((1+(3*[0]!B)+(3*[0]!B^2))/((1+[0]!B)^2),"--")</f>
        <v>1</v>
      </c>
      <c r="R36" s="325">
        <f t="shared" si="3"/>
        <v>1.0672514619883043E-3</v>
      </c>
      <c r="S36" s="240" t="str">
        <f t="shared" si="4"/>
        <v>B</v>
      </c>
      <c r="T36" s="255">
        <f>VLOOKUP(D36,derm!$D$4:$H$285,5,FALSE)</f>
        <v>1.16E-3</v>
      </c>
      <c r="U36" s="304">
        <f>VLOOKUP($C36,ToxValues!$C$4:$N$283,11,FALSE)</f>
        <v>53.06</v>
      </c>
      <c r="V36" s="468">
        <f>VLOOKUP($D36,derm!$D$4:$K$285,6,FALSE)</f>
        <v>0</v>
      </c>
      <c r="W36" s="468">
        <f>VLOOKUP($D36,derm!$D$4:$K$285,7,FALSE)</f>
        <v>0.21</v>
      </c>
      <c r="X36" s="468">
        <f>VLOOKUP($D36,derm!$D$4:$K$285,8,FALSE)</f>
        <v>0.51</v>
      </c>
      <c r="Y36" s="468">
        <f>VLOOKUP($D36,derm!$D$4:$L$285,9,FALSE)</f>
        <v>1</v>
      </c>
      <c r="Z36" s="471">
        <f>VLOOKUP($C36,ToxValues!$C$4:$J$284,8,FALSE)</f>
        <v>6.7999999999999999E-5</v>
      </c>
      <c r="AA36" s="471">
        <f>VLOOKUP($C36,ToxValues!$C$4:$J$284,7,FALSE)</f>
        <v>0.54</v>
      </c>
      <c r="AB36" s="471">
        <f>VLOOKUP($C36,ToxValues!$C$4:$J$284,3,FALSE)</f>
        <v>0.04</v>
      </c>
      <c r="AC36" s="471">
        <f>VLOOKUP($C36,ToxValues!$C$4:$J$284,5,FALSE)</f>
        <v>0.04</v>
      </c>
      <c r="AD36" s="524">
        <f>VLOOKUP($C36,ToxValues!$C$4:$L$284,10,FALSE)</f>
        <v>0.54</v>
      </c>
    </row>
    <row r="37" spans="1:30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40" t="str">
        <f>IFERROR(VLOOKUP(C37,RSL_Composite!$A$4:$K$767,11,FALSE),"--")</f>
        <v>--</v>
      </c>
      <c r="F37" s="240" t="s">
        <v>2474</v>
      </c>
      <c r="G37" s="325">
        <f t="shared" si="0"/>
        <v>1036.8626940022179</v>
      </c>
      <c r="H37" s="325">
        <f t="shared" si="5"/>
        <v>3128.5714285714284</v>
      </c>
      <c r="I37" s="325">
        <f t="shared" si="6"/>
        <v>1036.8626940022179</v>
      </c>
      <c r="J37" s="325">
        <f>IFERROR(((ELCR*BW_tres*ATc*365*1000)/(IRw_rec*ED_tres*EF_tres*ET_rec*AA37)),"--")</f>
        <v>3128.5714285714284</v>
      </c>
      <c r="K37" s="325">
        <f t="shared" si="7"/>
        <v>1550.836857061279</v>
      </c>
      <c r="L37" s="325">
        <f t="shared" si="8"/>
        <v>1550.836857061279</v>
      </c>
      <c r="M37" s="325">
        <f t="shared" si="9"/>
        <v>1550.836857061279</v>
      </c>
      <c r="N37" s="325">
        <f t="shared" si="1"/>
        <v>1646.2413929828758</v>
      </c>
      <c r="O37" s="325">
        <f t="shared" si="2"/>
        <v>1</v>
      </c>
      <c r="P37" s="325">
        <f>IFERROR((2*'Rec carc'!tao_event*Q37),"--")</f>
        <v>0.57999999999999996</v>
      </c>
      <c r="Q37" s="305">
        <f>IFERROR((1+(3*[0]!B)+(3*[0]!B^2))/((1+[0]!B)^2),"--")</f>
        <v>1</v>
      </c>
      <c r="R37" s="325">
        <f t="shared" si="3"/>
        <v>2.7443609022556395E-2</v>
      </c>
      <c r="S37" s="240" t="str">
        <f t="shared" si="4"/>
        <v>B</v>
      </c>
      <c r="T37" s="255">
        <f>VLOOKUP(D37,derm!$D$4:$H$285,5,FALSE)</f>
        <v>1.12E-2</v>
      </c>
      <c r="U37" s="304">
        <f>VLOOKUP($C37,ToxValues!$C$4:$N$283,11,FALSE)</f>
        <v>76.53</v>
      </c>
      <c r="V37" s="468">
        <f>VLOOKUP($D37,derm!$D$4:$K$285,6,FALSE)</f>
        <v>0</v>
      </c>
      <c r="W37" s="468">
        <f>VLOOKUP($D37,derm!$D$4:$K$285,7,FALSE)</f>
        <v>0.28999999999999998</v>
      </c>
      <c r="X37" s="468">
        <f>VLOOKUP($D37,derm!$D$4:$K$285,8,FALSE)</f>
        <v>0.69</v>
      </c>
      <c r="Y37" s="468">
        <f>VLOOKUP($D37,derm!$D$4:$L$285,9,FALSE)</f>
        <v>1</v>
      </c>
      <c r="Z37" s="471">
        <f>VLOOKUP($C37,ToxValues!$C$4:$J$284,8,FALSE)</f>
        <v>6.0000000000000002E-6</v>
      </c>
      <c r="AA37" s="471">
        <f>VLOOKUP($C37,ToxValues!$C$4:$J$284,7,FALSE)</f>
        <v>2.1000000000000001E-2</v>
      </c>
      <c r="AB37" s="471" t="str">
        <f>VLOOKUP($C37,ToxValues!$C$4:$J$284,3,FALSE)</f>
        <v>--</v>
      </c>
      <c r="AC37" s="471" t="str">
        <f>VLOOKUP($C37,ToxValues!$C$4:$J$284,5,FALSE)</f>
        <v>--</v>
      </c>
      <c r="AD37" s="524">
        <f>VLOOKUP($C37,ToxValues!$C$4:$L$284,10,FALSE)</f>
        <v>2.1000000000000001E-2</v>
      </c>
    </row>
    <row r="38" spans="1:30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40" t="str">
        <f>IFERROR(VLOOKUP(C38,RSL_Composite!$A$4:$K$767,11,FALSE),"--")</f>
        <v>--</v>
      </c>
      <c r="F38" s="240" t="s">
        <v>2474</v>
      </c>
      <c r="G38" s="325">
        <f t="shared" si="0"/>
        <v>329.34131436358962</v>
      </c>
      <c r="H38" s="325">
        <f t="shared" si="5"/>
        <v>1194.5454545454545</v>
      </c>
      <c r="I38" s="325">
        <f t="shared" si="6"/>
        <v>329.34131436358962</v>
      </c>
      <c r="J38" s="325">
        <f>IFERROR(((ELCR*BW_tres*ATc*365*1000)/(IRw_rec*ED_tres*EF_tres*ET_rec*AA38)),"--")</f>
        <v>1194.5454545454545</v>
      </c>
      <c r="K38" s="325">
        <f t="shared" si="7"/>
        <v>454.7056027544628</v>
      </c>
      <c r="L38" s="325">
        <f t="shared" si="8"/>
        <v>454.7056027544628</v>
      </c>
      <c r="M38" s="325">
        <f t="shared" si="9"/>
        <v>454.7056027544628</v>
      </c>
      <c r="N38" s="325">
        <f t="shared" si="1"/>
        <v>472.47831071332809</v>
      </c>
      <c r="O38" s="325">
        <f t="shared" si="2"/>
        <v>0.90909090909090906</v>
      </c>
      <c r="P38" s="325">
        <f>IFERROR((2*'Rec carc'!tao_event*Q38),"--")</f>
        <v>0.63752066115702466</v>
      </c>
      <c r="Q38" s="305">
        <f>IFERROR((1+(3*[0]!B)+(3*[0]!B^2))/((1+[0]!B)^2),"--")</f>
        <v>1.0991735537190082</v>
      </c>
      <c r="R38" s="325">
        <f t="shared" si="3"/>
        <v>1.0478468899521533E-2</v>
      </c>
      <c r="S38" s="240" t="str">
        <f t="shared" si="4"/>
        <v>B</v>
      </c>
      <c r="T38" s="255">
        <f>VLOOKUP(D38,derm!$D$4:$H$285,5,FALSE)</f>
        <v>1.49E-2</v>
      </c>
      <c r="U38" s="304">
        <f>VLOOKUP($C38,ToxValues!$C$4:$N$283,11,FALSE)</f>
        <v>78.11</v>
      </c>
      <c r="V38" s="468">
        <f>VLOOKUP($D38,derm!$D$4:$K$285,6,FALSE)</f>
        <v>0.1</v>
      </c>
      <c r="W38" s="468">
        <f>VLOOKUP($D38,derm!$D$4:$K$285,7,FALSE)</f>
        <v>0.28999999999999998</v>
      </c>
      <c r="X38" s="468">
        <f>VLOOKUP($D38,derm!$D$4:$K$285,8,FALSE)</f>
        <v>0.7</v>
      </c>
      <c r="Y38" s="468">
        <f>VLOOKUP($D38,derm!$D$4:$L$285,9,FALSE)</f>
        <v>1</v>
      </c>
      <c r="Z38" s="471">
        <f>VLOOKUP($C38,ToxValues!$C$4:$J$284,8,FALSE)</f>
        <v>7.7999999999999999E-6</v>
      </c>
      <c r="AA38" s="471">
        <f>VLOOKUP($C38,ToxValues!$C$4:$J$284,7,FALSE)</f>
        <v>5.5E-2</v>
      </c>
      <c r="AB38" s="471">
        <f>VLOOKUP($C38,ToxValues!$C$4:$J$284,3,FALSE)</f>
        <v>4.0000000000000001E-3</v>
      </c>
      <c r="AC38" s="471">
        <f>VLOOKUP($C38,ToxValues!$C$4:$J$284,5,FALSE)</f>
        <v>4.0000000000000001E-3</v>
      </c>
      <c r="AD38" s="524">
        <f>VLOOKUP($C38,ToxValues!$C$4:$L$284,10,FALSE)</f>
        <v>5.5E-2</v>
      </c>
    </row>
    <row r="39" spans="1:30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40" t="str">
        <f>IFERROR(VLOOKUP(C39,RSL_Composite!$A$4:$K$767,11,FALSE),"--")</f>
        <v>--</v>
      </c>
      <c r="F39" s="240" t="s">
        <v>2474</v>
      </c>
      <c r="G39" s="325" t="str">
        <f t="shared" si="0"/>
        <v>--</v>
      </c>
      <c r="H39" s="325" t="str">
        <f t="shared" si="5"/>
        <v>--</v>
      </c>
      <c r="I39" s="325" t="str">
        <f t="shared" si="6"/>
        <v/>
      </c>
      <c r="J39" s="325" t="str">
        <f>IFERROR(((ELCR*BW_tres*ATc*365*1000)/(IRw_rec*ED_tres*EF_tres*ET_rec*AA39)),"--")</f>
        <v>--</v>
      </c>
      <c r="K39" s="325" t="str">
        <f t="shared" si="7"/>
        <v>--</v>
      </c>
      <c r="L39" s="325" t="str">
        <f t="shared" si="8"/>
        <v>--</v>
      </c>
      <c r="M39" s="325" t="str">
        <f t="shared" si="9"/>
        <v>--</v>
      </c>
      <c r="N39" s="325" t="str">
        <f t="shared" si="1"/>
        <v>--</v>
      </c>
      <c r="O39" s="325" t="str">
        <f t="shared" si="2"/>
        <v>--</v>
      </c>
      <c r="P39" s="325" t="str">
        <f>IFERROR((2*'Rec carc'!tao_event*Q39),"--")</f>
        <v>--</v>
      </c>
      <c r="Q39" s="305" t="str">
        <f>IFERROR((1+(3*[0]!B)+(3*[0]!B^2))/((1+[0]!B)^2),"--")</f>
        <v>--</v>
      </c>
      <c r="R39" s="325" t="str">
        <f t="shared" si="3"/>
        <v>--</v>
      </c>
      <c r="S39" s="240" t="str">
        <f t="shared" si="4"/>
        <v>A</v>
      </c>
      <c r="T39" s="255">
        <f>VLOOKUP(D39,derm!$D$4:$H$285,5,FALSE)</f>
        <v>0.02</v>
      </c>
      <c r="U39" s="304">
        <f>VLOOKUP($C39,ToxValues!$C$4:$N$283,11,FALSE)</f>
        <v>157.01</v>
      </c>
      <c r="V39" s="468" t="str">
        <f>VLOOKUP($D39,derm!$D$4:$K$285,6,FALSE)</f>
        <v>--</v>
      </c>
      <c r="W39" s="468" t="str">
        <f>VLOOKUP($D39,derm!$D$4:$K$285,7,FALSE)</f>
        <v>--</v>
      </c>
      <c r="X39" s="468" t="str">
        <f>VLOOKUP($D39,derm!$D$4:$K$285,8,FALSE)</f>
        <v>--</v>
      </c>
      <c r="Y39" s="468" t="str">
        <f>VLOOKUP($D39,derm!$D$4:$L$285,9,FALSE)</f>
        <v>--</v>
      </c>
      <c r="Z39" s="471" t="str">
        <f>VLOOKUP($C39,ToxValues!$C$4:$J$284,8,FALSE)</f>
        <v>--</v>
      </c>
      <c r="AA39" s="471" t="str">
        <f>VLOOKUP($C39,ToxValues!$C$4:$J$284,7,FALSE)</f>
        <v>--</v>
      </c>
      <c r="AB39" s="471">
        <f>VLOOKUP($C39,ToxValues!$C$4:$J$284,3,FALSE)</f>
        <v>8.0000000000000002E-3</v>
      </c>
      <c r="AC39" s="471">
        <f>VLOOKUP($C39,ToxValues!$C$4:$J$284,5,FALSE)</f>
        <v>8.0000000000000002E-3</v>
      </c>
      <c r="AD39" s="524" t="str">
        <f>VLOOKUP($C39,ToxValues!$C$4:$L$284,10,FALSE)</f>
        <v>--</v>
      </c>
    </row>
    <row r="40" spans="1:30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40" t="str">
        <f>IFERROR(VLOOKUP(C40,RSL_Composite!$A$4:$K$767,11,FALSE),"--")</f>
        <v>--</v>
      </c>
      <c r="F40" s="240" t="s">
        <v>2474</v>
      </c>
      <c r="G40" s="325" t="str">
        <f t="shared" si="0"/>
        <v>--</v>
      </c>
      <c r="H40" s="325" t="str">
        <f t="shared" si="5"/>
        <v>--</v>
      </c>
      <c r="I40" s="325" t="str">
        <f t="shared" si="6"/>
        <v/>
      </c>
      <c r="J40" s="325" t="str">
        <f>IFERROR(((ELCR*BW_tres*ATc*365*1000)/(IRw_rec*ED_tres*EF_tres*ET_rec*AA40)),"--")</f>
        <v>--</v>
      </c>
      <c r="K40" s="325" t="str">
        <f t="shared" si="7"/>
        <v>--</v>
      </c>
      <c r="L40" s="325" t="str">
        <f t="shared" si="8"/>
        <v>--</v>
      </c>
      <c r="M40" s="325" t="str">
        <f t="shared" si="9"/>
        <v>--</v>
      </c>
      <c r="N40" s="325" t="str">
        <f t="shared" si="1"/>
        <v>--</v>
      </c>
      <c r="O40" s="325" t="str">
        <f t="shared" si="2"/>
        <v>--</v>
      </c>
      <c r="P40" s="325" t="str">
        <f>IFERROR((2*'Rec carc'!tao_event*Q40),"--")</f>
        <v>--</v>
      </c>
      <c r="Q40" s="305" t="str">
        <f>IFERROR((1+(3*[0]!B)+(3*[0]!B^2))/((1+[0]!B)^2),"--")</f>
        <v>--</v>
      </c>
      <c r="R40" s="325" t="str">
        <f t="shared" si="3"/>
        <v>--</v>
      </c>
      <c r="S40" s="240" t="str">
        <f t="shared" si="4"/>
        <v>A</v>
      </c>
      <c r="T40" s="255">
        <f>VLOOKUP(D40,derm!$D$4:$H$285,5,FALSE)</f>
        <v>2.5500000000000002E-3</v>
      </c>
      <c r="U40" s="304">
        <f>VLOOKUP($C40,ToxValues!$C$4:$N$283,11,FALSE)</f>
        <v>129.38</v>
      </c>
      <c r="V40" s="468" t="str">
        <f>VLOOKUP($D40,derm!$D$4:$K$285,6,FALSE)</f>
        <v>--</v>
      </c>
      <c r="W40" s="468" t="str">
        <f>VLOOKUP($D40,derm!$D$4:$K$285,7,FALSE)</f>
        <v>--</v>
      </c>
      <c r="X40" s="468" t="str">
        <f>VLOOKUP($D40,derm!$D$4:$K$285,8,FALSE)</f>
        <v>--</v>
      </c>
      <c r="Y40" s="468" t="str">
        <f>VLOOKUP($D40,derm!$D$4:$L$285,9,FALSE)</f>
        <v>--</v>
      </c>
      <c r="Z40" s="471" t="str">
        <f>VLOOKUP($C40,ToxValues!$C$4:$J$284,8,FALSE)</f>
        <v>--</v>
      </c>
      <c r="AA40" s="471" t="str">
        <f>VLOOKUP($C40,ToxValues!$C$4:$J$284,7,FALSE)</f>
        <v>--</v>
      </c>
      <c r="AB40" s="471" t="str">
        <f>VLOOKUP($C40,ToxValues!$C$4:$J$284,3,FALSE)</f>
        <v>--</v>
      </c>
      <c r="AC40" s="471" t="str">
        <f>VLOOKUP($C40,ToxValues!$C$4:$J$284,5,FALSE)</f>
        <v>--</v>
      </c>
      <c r="AD40" s="524" t="str">
        <f>VLOOKUP($C40,ToxValues!$C$4:$L$284,10,FALSE)</f>
        <v>--</v>
      </c>
    </row>
    <row r="41" spans="1:30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40" t="str">
        <f>IFERROR(VLOOKUP(C41,RSL_Composite!$A$4:$K$767,11,FALSE),"--")</f>
        <v>--</v>
      </c>
      <c r="F41" s="240" t="s">
        <v>2474</v>
      </c>
      <c r="G41" s="325">
        <f t="shared" si="0"/>
        <v>484.26089748621746</v>
      </c>
      <c r="H41" s="325">
        <f t="shared" si="5"/>
        <v>1059.6774193548388</v>
      </c>
      <c r="I41" s="325">
        <f t="shared" si="6"/>
        <v>484.26089748621746</v>
      </c>
      <c r="J41" s="325">
        <f>IFERROR(((ELCR*BW_tres*ATc*365*1000)/(IRw_rec*ED_tres*EF_tres*ET_rec*AA41)),"--")</f>
        <v>1059.6774193548388</v>
      </c>
      <c r="K41" s="325">
        <f t="shared" si="7"/>
        <v>891.80674978918557</v>
      </c>
      <c r="L41" s="325">
        <f t="shared" si="8"/>
        <v>891.80674978918557</v>
      </c>
      <c r="M41" s="325">
        <f t="shared" si="9"/>
        <v>837.78714752802784</v>
      </c>
      <c r="N41" s="325">
        <f t="shared" si="1"/>
        <v>891.80674978918557</v>
      </c>
      <c r="O41" s="325">
        <f t="shared" si="2"/>
        <v>1</v>
      </c>
      <c r="P41" s="325">
        <f>IFERROR((2*'Rec carc'!tao_event*Q41),"--")</f>
        <v>1.76</v>
      </c>
      <c r="Q41" s="305">
        <f>IFERROR((1+(3*[0]!B)+(3*[0]!B^2))/((1+[0]!B)^2),"--")</f>
        <v>1</v>
      </c>
      <c r="R41" s="325">
        <f t="shared" si="3"/>
        <v>9.2954159592529735E-3</v>
      </c>
      <c r="S41" s="240" t="str">
        <f t="shared" si="4"/>
        <v>A</v>
      </c>
      <c r="T41" s="255">
        <f>VLOOKUP(D41,derm!$D$4:$H$285,5,FALSE)</f>
        <v>4.0200000000000001E-3</v>
      </c>
      <c r="U41" s="304">
        <f>VLOOKUP($C41,ToxValues!$C$4:$N$283,11,FALSE)</f>
        <v>163.83000000000001</v>
      </c>
      <c r="V41" s="468">
        <f>VLOOKUP($D41,derm!$D$4:$K$285,6,FALSE)</f>
        <v>0</v>
      </c>
      <c r="W41" s="468">
        <f>VLOOKUP($D41,derm!$D$4:$K$285,7,FALSE)</f>
        <v>0.88</v>
      </c>
      <c r="X41" s="468">
        <f>VLOOKUP($D41,derm!$D$4:$K$285,8,FALSE)</f>
        <v>2.12</v>
      </c>
      <c r="Y41" s="468">
        <f>VLOOKUP($D41,derm!$D$4:$L$285,9,FALSE)</f>
        <v>1</v>
      </c>
      <c r="Z41" s="471">
        <f>VLOOKUP($C41,ToxValues!$C$4:$J$284,8,FALSE)</f>
        <v>3.6999999999999998E-5</v>
      </c>
      <c r="AA41" s="471">
        <f>VLOOKUP($C41,ToxValues!$C$4:$J$284,7,FALSE)</f>
        <v>6.2E-2</v>
      </c>
      <c r="AB41" s="471">
        <f>VLOOKUP($C41,ToxValues!$C$4:$J$284,3,FALSE)</f>
        <v>0.02</v>
      </c>
      <c r="AC41" s="471">
        <f>VLOOKUP($C41,ToxValues!$C$4:$J$284,5,FALSE)</f>
        <v>0.02</v>
      </c>
      <c r="AD41" s="524">
        <f>VLOOKUP($C41,ToxValues!$C$4:$L$284,10,FALSE)</f>
        <v>6.2E-2</v>
      </c>
    </row>
    <row r="42" spans="1:30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40" t="str">
        <f>IFERROR(VLOOKUP(C42,RSL_Composite!$A$4:$K$767,11,FALSE),"--")</f>
        <v>--</v>
      </c>
      <c r="F42" s="240" t="s">
        <v>2474</v>
      </c>
      <c r="G42" s="325">
        <f t="shared" si="0"/>
        <v>3717.9863738422373</v>
      </c>
      <c r="H42" s="325">
        <f t="shared" si="5"/>
        <v>8316.4556962025308</v>
      </c>
      <c r="I42" s="325">
        <f t="shared" si="6"/>
        <v>3717.9863738422373</v>
      </c>
      <c r="J42" s="325">
        <f>IFERROR(((ELCR*BW_tres*ATc*365*1000)/(IRw_rec*ED_tres*EF_tres*ET_rec*AA42)),"--")</f>
        <v>8316.4556962025308</v>
      </c>
      <c r="K42" s="325">
        <f t="shared" si="7"/>
        <v>6724.0785551816762</v>
      </c>
      <c r="L42" s="325">
        <f t="shared" si="8"/>
        <v>6724.0785551816762</v>
      </c>
      <c r="M42" s="325">
        <f t="shared" si="9"/>
        <v>4717.8015751253033</v>
      </c>
      <c r="N42" s="325">
        <f t="shared" si="1"/>
        <v>6724.0785551816762</v>
      </c>
      <c r="O42" s="325">
        <f t="shared" si="2"/>
        <v>1</v>
      </c>
      <c r="P42" s="325">
        <f>IFERROR((2*'Rec carc'!tao_event*Q42),"--")</f>
        <v>5.58</v>
      </c>
      <c r="Q42" s="305">
        <f>IFERROR((1+(3*[0]!B)+(3*[0]!B^2))/((1+[0]!B)^2),"--")</f>
        <v>1</v>
      </c>
      <c r="R42" s="325">
        <f t="shared" si="3"/>
        <v>7.2951365756162567E-2</v>
      </c>
      <c r="S42" s="240" t="str">
        <f t="shared" si="4"/>
        <v>A</v>
      </c>
      <c r="T42" s="255">
        <f>VLOOKUP(D42,derm!$D$4:$H$285,5,FALSE)</f>
        <v>2.3500000000000001E-3</v>
      </c>
      <c r="U42" s="304">
        <f>VLOOKUP($C42,ToxValues!$C$4:$N$283,11,FALSE)</f>
        <v>252.73</v>
      </c>
      <c r="V42" s="468">
        <f>VLOOKUP($D42,derm!$D$4:$K$285,6,FALSE)</f>
        <v>0</v>
      </c>
      <c r="W42" s="468">
        <f>VLOOKUP($D42,derm!$D$4:$K$285,7,FALSE)</f>
        <v>2.79</v>
      </c>
      <c r="X42" s="468">
        <f>VLOOKUP($D42,derm!$D$4:$K$285,8,FALSE)</f>
        <v>6.7</v>
      </c>
      <c r="Y42" s="468">
        <f>VLOOKUP($D42,derm!$D$4:$L$285,9,FALSE)</f>
        <v>1</v>
      </c>
      <c r="Z42" s="471">
        <f>VLOOKUP($C42,ToxValues!$C$4:$J$284,8,FALSE)</f>
        <v>1.1000000000000001E-6</v>
      </c>
      <c r="AA42" s="471">
        <f>VLOOKUP($C42,ToxValues!$C$4:$J$284,7,FALSE)</f>
        <v>7.9000000000000008E-3</v>
      </c>
      <c r="AB42" s="471">
        <f>VLOOKUP($C42,ToxValues!$C$4:$J$284,3,FALSE)</f>
        <v>0.02</v>
      </c>
      <c r="AC42" s="471">
        <f>VLOOKUP($C42,ToxValues!$C$4:$J$284,5,FALSE)</f>
        <v>0.02</v>
      </c>
      <c r="AD42" s="524">
        <f>VLOOKUP($C42,ToxValues!$C$4:$L$284,10,FALSE)</f>
        <v>7.9000000000000008E-3</v>
      </c>
    </row>
    <row r="43" spans="1:30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40" t="str">
        <f>IFERROR(VLOOKUP(C43,RSL_Composite!$A$4:$K$767,11,FALSE),"--")</f>
        <v>--</v>
      </c>
      <c r="F43" s="240" t="s">
        <v>2474</v>
      </c>
      <c r="G43" s="325" t="str">
        <f t="shared" si="0"/>
        <v>--</v>
      </c>
      <c r="H43" s="325" t="str">
        <f t="shared" si="5"/>
        <v>--</v>
      </c>
      <c r="I43" s="325" t="str">
        <f t="shared" si="6"/>
        <v/>
      </c>
      <c r="J43" s="325" t="str">
        <f>IFERROR(((ELCR*BW_tres*ATc*365*1000)/(IRw_rec*ED_tres*EF_tres*ET_rec*AA43)),"--")</f>
        <v>--</v>
      </c>
      <c r="K43" s="325" t="str">
        <f t="shared" si="7"/>
        <v>--</v>
      </c>
      <c r="L43" s="325" t="str">
        <f t="shared" si="8"/>
        <v>--</v>
      </c>
      <c r="M43" s="325" t="str">
        <f t="shared" si="9"/>
        <v>--</v>
      </c>
      <c r="N43" s="325" t="str">
        <f t="shared" si="1"/>
        <v>--</v>
      </c>
      <c r="O43" s="325">
        <f t="shared" si="2"/>
        <v>1</v>
      </c>
      <c r="P43" s="325">
        <f>IFERROR((2*'Rec carc'!tao_event*Q43),"--")</f>
        <v>0.72</v>
      </c>
      <c r="Q43" s="305">
        <f>IFERROR((1+(3*[0]!B)+(3*[0]!B^2))/((1+[0]!B)^2),"--")</f>
        <v>1</v>
      </c>
      <c r="R43" s="325" t="str">
        <f t="shared" si="3"/>
        <v>--</v>
      </c>
      <c r="S43" s="240" t="str">
        <f t="shared" si="4"/>
        <v>B</v>
      </c>
      <c r="T43" s="255">
        <f>VLOOKUP(D43,derm!$D$4:$H$285,5,FALSE)</f>
        <v>2.8400000000000001E-3</v>
      </c>
      <c r="U43" s="304">
        <f>VLOOKUP($C43,ToxValues!$C$4:$N$283,11,FALSE)</f>
        <v>94.94</v>
      </c>
      <c r="V43" s="468">
        <f>VLOOKUP($D43,derm!$D$4:$K$285,6,FALSE)</f>
        <v>0</v>
      </c>
      <c r="W43" s="468">
        <f>VLOOKUP($D43,derm!$D$4:$K$285,7,FALSE)</f>
        <v>0.36</v>
      </c>
      <c r="X43" s="468">
        <f>VLOOKUP($D43,derm!$D$4:$K$285,8,FALSE)</f>
        <v>0.87</v>
      </c>
      <c r="Y43" s="468">
        <f>VLOOKUP($D43,derm!$D$4:$L$285,9,FALSE)</f>
        <v>1</v>
      </c>
      <c r="Z43" s="471" t="str">
        <f>VLOOKUP($C43,ToxValues!$C$4:$J$284,8,FALSE)</f>
        <v>--</v>
      </c>
      <c r="AA43" s="471" t="str">
        <f>VLOOKUP($C43,ToxValues!$C$4:$J$284,7,FALSE)</f>
        <v>--</v>
      </c>
      <c r="AB43" s="471">
        <f>VLOOKUP($C43,ToxValues!$C$4:$J$284,3,FALSE)</f>
        <v>1.4E-3</v>
      </c>
      <c r="AC43" s="471">
        <f>VLOOKUP($C43,ToxValues!$C$4:$J$284,5,FALSE)</f>
        <v>1.4E-3</v>
      </c>
      <c r="AD43" s="524" t="str">
        <f>VLOOKUP($C43,ToxValues!$C$4:$L$284,10,FALSE)</f>
        <v>--</v>
      </c>
    </row>
    <row r="44" spans="1:30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40" t="str">
        <f>IFERROR(VLOOKUP(C44,RSL_Composite!$A$4:$K$767,11,FALSE),"--")</f>
        <v>--</v>
      </c>
      <c r="F44" s="240" t="s">
        <v>2474</v>
      </c>
      <c r="G44" s="325" t="str">
        <f t="shared" si="0"/>
        <v>--</v>
      </c>
      <c r="H44" s="325" t="str">
        <f t="shared" si="5"/>
        <v>--</v>
      </c>
      <c r="I44" s="325" t="str">
        <f t="shared" si="6"/>
        <v/>
      </c>
      <c r="J44" s="325" t="str">
        <f>IFERROR(((ELCR*BW_tres*ATc*365*1000)/(IRw_rec*ED_tres*EF_tres*ET_rec*AA44)),"--")</f>
        <v>--</v>
      </c>
      <c r="K44" s="325" t="str">
        <f t="shared" si="7"/>
        <v>--</v>
      </c>
      <c r="L44" s="325" t="str">
        <f t="shared" si="8"/>
        <v>--</v>
      </c>
      <c r="M44" s="325" t="str">
        <f t="shared" si="9"/>
        <v>--</v>
      </c>
      <c r="N44" s="325" t="str">
        <f t="shared" si="1"/>
        <v>--</v>
      </c>
      <c r="O44" s="325">
        <f t="shared" si="2"/>
        <v>0.90909090909090906</v>
      </c>
      <c r="P44" s="325">
        <f>IFERROR((2*'Rec carc'!tao_event*Q44),"--")</f>
        <v>0.65950413223140492</v>
      </c>
      <c r="Q44" s="305">
        <f>IFERROR((1+(3*[0]!B)+(3*[0]!B^2))/((1+[0]!B)^2),"--")</f>
        <v>1.0991735537190082</v>
      </c>
      <c r="R44" s="325" t="str">
        <f t="shared" si="3"/>
        <v>--</v>
      </c>
      <c r="S44" s="240" t="str">
        <f t="shared" si="4"/>
        <v>B</v>
      </c>
      <c r="T44" s="255">
        <f>VLOOKUP(D44,derm!$D$4:$H$285,5,FALSE)</f>
        <v>1.14E-2</v>
      </c>
      <c r="U44" s="304">
        <f>VLOOKUP($C44,ToxValues!$C$4:$N$283,11,FALSE)</f>
        <v>76.13</v>
      </c>
      <c r="V44" s="468">
        <f>VLOOKUP($D44,derm!$D$4:$K$285,6,FALSE)</f>
        <v>0.1</v>
      </c>
      <c r="W44" s="468">
        <f>VLOOKUP($D44,derm!$D$4:$K$285,7,FALSE)</f>
        <v>0.3</v>
      </c>
      <c r="X44" s="468">
        <f>VLOOKUP($D44,derm!$D$4:$K$285,8,FALSE)</f>
        <v>0.72</v>
      </c>
      <c r="Y44" s="468">
        <f>VLOOKUP($D44,derm!$D$4:$L$285,9,FALSE)</f>
        <v>1</v>
      </c>
      <c r="Z44" s="471" t="str">
        <f>VLOOKUP($C44,ToxValues!$C$4:$J$284,8,FALSE)</f>
        <v>--</v>
      </c>
      <c r="AA44" s="471" t="str">
        <f>VLOOKUP($C44,ToxValues!$C$4:$J$284,7,FALSE)</f>
        <v>--</v>
      </c>
      <c r="AB44" s="471">
        <f>VLOOKUP($C44,ToxValues!$C$4:$J$284,3,FALSE)</f>
        <v>0.1</v>
      </c>
      <c r="AC44" s="471">
        <f>VLOOKUP($C44,ToxValues!$C$4:$J$284,5,FALSE)</f>
        <v>0.1</v>
      </c>
      <c r="AD44" s="524" t="str">
        <f>VLOOKUP($C44,ToxValues!$C$4:$L$284,10,FALSE)</f>
        <v>--</v>
      </c>
    </row>
    <row r="45" spans="1:30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40" t="str">
        <f>IFERROR(VLOOKUP(C45,RSL_Composite!$A$4:$K$767,11,FALSE),"--")</f>
        <v>--</v>
      </c>
      <c r="F45" s="240" t="s">
        <v>2474</v>
      </c>
      <c r="G45" s="325">
        <f t="shared" si="0"/>
        <v>169.54046968146227</v>
      </c>
      <c r="H45" s="325">
        <f t="shared" si="5"/>
        <v>938.57142857142844</v>
      </c>
      <c r="I45" s="325">
        <f t="shared" si="6"/>
        <v>169.54046968146227</v>
      </c>
      <c r="J45" s="325">
        <f>IFERROR(((ELCR*BW_tres*ATc*365*1000)/(IRw_rec*ED_tres*EF_tres*ET_rec*AA45)),"--")</f>
        <v>938.57142857142844</v>
      </c>
      <c r="K45" s="325">
        <f t="shared" si="7"/>
        <v>206.91734057011988</v>
      </c>
      <c r="L45" s="325">
        <f t="shared" si="8"/>
        <v>206.91734057011988</v>
      </c>
      <c r="M45" s="325">
        <f t="shared" si="9"/>
        <v>192.50582376065753</v>
      </c>
      <c r="N45" s="325">
        <f t="shared" si="1"/>
        <v>206.91734057011988</v>
      </c>
      <c r="O45" s="325">
        <f t="shared" si="2"/>
        <v>0.90909090909090906</v>
      </c>
      <c r="P45" s="325">
        <f>IFERROR((2*'Rec carc'!tao_event*Q45),"--")</f>
        <v>1.7147107438016529</v>
      </c>
      <c r="Q45" s="305">
        <f>IFERROR((1+(3*[0]!B)+(3*[0]!B^2))/((1+[0]!B)^2),"--")</f>
        <v>1.0991735537190082</v>
      </c>
      <c r="R45" s="325">
        <f t="shared" si="3"/>
        <v>8.2330827067669168E-3</v>
      </c>
      <c r="S45" s="240" t="str">
        <f t="shared" si="4"/>
        <v>A</v>
      </c>
      <c r="T45" s="255">
        <f>VLOOKUP(D45,derm!$D$4:$H$285,5,FALSE)</f>
        <v>1.6299999999999999E-2</v>
      </c>
      <c r="U45" s="304">
        <f>VLOOKUP($C45,ToxValues!$C$4:$N$283,11,FALSE)</f>
        <v>153.82</v>
      </c>
      <c r="V45" s="468">
        <f>VLOOKUP($D45,derm!$D$4:$K$285,6,FALSE)</f>
        <v>0.1</v>
      </c>
      <c r="W45" s="468">
        <f>VLOOKUP($D45,derm!$D$4:$K$285,7,FALSE)</f>
        <v>0.78</v>
      </c>
      <c r="X45" s="468">
        <f>VLOOKUP($D45,derm!$D$4:$K$285,8,FALSE)</f>
        <v>1.86</v>
      </c>
      <c r="Y45" s="468">
        <f>VLOOKUP($D45,derm!$D$4:$L$285,9,FALSE)</f>
        <v>1</v>
      </c>
      <c r="Z45" s="471">
        <f>VLOOKUP($C45,ToxValues!$C$4:$J$284,8,FALSE)</f>
        <v>6.0000000000000002E-6</v>
      </c>
      <c r="AA45" s="471">
        <f>VLOOKUP($C45,ToxValues!$C$4:$J$284,7,FALSE)</f>
        <v>7.0000000000000007E-2</v>
      </c>
      <c r="AB45" s="471">
        <f>VLOOKUP($C45,ToxValues!$C$4:$J$284,3,FALSE)</f>
        <v>4.0000000000000001E-3</v>
      </c>
      <c r="AC45" s="471">
        <f>VLOOKUP($C45,ToxValues!$C$4:$J$284,5,FALSE)</f>
        <v>4.0000000000000001E-3</v>
      </c>
      <c r="AD45" s="524">
        <f>VLOOKUP($C45,ToxValues!$C$4:$L$284,10,FALSE)</f>
        <v>7.0000000000000007E-2</v>
      </c>
    </row>
    <row r="46" spans="1:30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40" t="str">
        <f>IFERROR(VLOOKUP(C46,RSL_Composite!$A$4:$K$767,11,FALSE),"--")</f>
        <v>--</v>
      </c>
      <c r="F46" s="240" t="s">
        <v>2474</v>
      </c>
      <c r="G46" s="325" t="str">
        <f t="shared" si="0"/>
        <v>--</v>
      </c>
      <c r="H46" s="325" t="str">
        <f t="shared" si="5"/>
        <v>--</v>
      </c>
      <c r="I46" s="325" t="str">
        <f t="shared" si="6"/>
        <v/>
      </c>
      <c r="J46" s="325" t="str">
        <f>IFERROR(((ELCR*BW_tres*ATc*365*1000)/(IRw_rec*ED_tres*EF_tres*ET_rec*AA46)),"--")</f>
        <v>--</v>
      </c>
      <c r="K46" s="325" t="str">
        <f t="shared" si="7"/>
        <v>--</v>
      </c>
      <c r="L46" s="325" t="str">
        <f t="shared" si="8"/>
        <v>--</v>
      </c>
      <c r="M46" s="325" t="str">
        <f t="shared" si="9"/>
        <v>--</v>
      </c>
      <c r="N46" s="325" t="str">
        <f t="shared" si="1"/>
        <v>--</v>
      </c>
      <c r="O46" s="325">
        <f t="shared" si="2"/>
        <v>0.90909090909090906</v>
      </c>
      <c r="P46" s="325">
        <f>IFERROR((2*'Rec carc'!tao_event*Q46),"--")</f>
        <v>1.0112396694214876</v>
      </c>
      <c r="Q46" s="305">
        <f>IFERROR((1+(3*[0]!B)+(3*[0]!B^2))/((1+[0]!B)^2),"--")</f>
        <v>1.0991735537190082</v>
      </c>
      <c r="R46" s="325" t="str">
        <f t="shared" si="3"/>
        <v>--</v>
      </c>
      <c r="S46" s="240" t="str">
        <f t="shared" si="4"/>
        <v>A</v>
      </c>
      <c r="T46" s="255">
        <f>VLOOKUP(D46,derm!$D$4:$H$285,5,FALSE)</f>
        <v>2.8199999999999999E-2</v>
      </c>
      <c r="U46" s="304">
        <f>VLOOKUP($C46,ToxValues!$C$4:$N$283,11,FALSE)</f>
        <v>112.56</v>
      </c>
      <c r="V46" s="468">
        <f>VLOOKUP($D46,derm!$D$4:$K$285,6,FALSE)</f>
        <v>0.1</v>
      </c>
      <c r="W46" s="468">
        <f>VLOOKUP($D46,derm!$D$4:$K$285,7,FALSE)</f>
        <v>0.46</v>
      </c>
      <c r="X46" s="468">
        <f>VLOOKUP($D46,derm!$D$4:$K$285,8,FALSE)</f>
        <v>1.0900000000000001</v>
      </c>
      <c r="Y46" s="468">
        <f>VLOOKUP($D46,derm!$D$4:$L$285,9,FALSE)</f>
        <v>1</v>
      </c>
      <c r="Z46" s="471" t="str">
        <f>VLOOKUP($C46,ToxValues!$C$4:$J$284,8,FALSE)</f>
        <v>--</v>
      </c>
      <c r="AA46" s="471" t="str">
        <f>VLOOKUP($C46,ToxValues!$C$4:$J$284,7,FALSE)</f>
        <v>--</v>
      </c>
      <c r="AB46" s="471">
        <f>VLOOKUP($C46,ToxValues!$C$4:$J$284,3,FALSE)</f>
        <v>0.02</v>
      </c>
      <c r="AC46" s="471">
        <f>VLOOKUP($C46,ToxValues!$C$4:$J$284,5,FALSE)</f>
        <v>0.02</v>
      </c>
      <c r="AD46" s="524" t="str">
        <f>VLOOKUP($C46,ToxValues!$C$4:$L$284,10,FALSE)</f>
        <v>--</v>
      </c>
    </row>
    <row r="47" spans="1:30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40" t="str">
        <f>IFERROR(VLOOKUP(C47,RSL_Composite!$A$4:$K$767,11,FALSE),"--")</f>
        <v>--</v>
      </c>
      <c r="F47" s="240" t="s">
        <v>2474</v>
      </c>
      <c r="G47" s="325" t="str">
        <f t="shared" si="0"/>
        <v>--</v>
      </c>
      <c r="H47" s="325" t="str">
        <f t="shared" si="5"/>
        <v>--</v>
      </c>
      <c r="I47" s="325" t="str">
        <f t="shared" si="6"/>
        <v/>
      </c>
      <c r="J47" s="325" t="str">
        <f>IFERROR(((ELCR*BW_tres*ATc*365*1000)/(IRw_rec*ED_tres*EF_tres*ET_rec*AA47)),"--")</f>
        <v>--</v>
      </c>
      <c r="K47" s="325" t="str">
        <f t="shared" si="7"/>
        <v>--</v>
      </c>
      <c r="L47" s="325" t="str">
        <f t="shared" si="8"/>
        <v>--</v>
      </c>
      <c r="M47" s="325" t="str">
        <f t="shared" si="9"/>
        <v>--</v>
      </c>
      <c r="N47" s="325" t="str">
        <f t="shared" si="1"/>
        <v>--</v>
      </c>
      <c r="O47" s="325">
        <f t="shared" si="2"/>
        <v>1</v>
      </c>
      <c r="P47" s="325">
        <f>IFERROR((2*'Rec carc'!tao_event*Q47),"--")</f>
        <v>0.48</v>
      </c>
      <c r="Q47" s="305">
        <f>IFERROR((1+(3*[0]!B)+(3*[0]!B^2))/((1+[0]!B)^2),"--")</f>
        <v>1</v>
      </c>
      <c r="R47" s="325" t="str">
        <f t="shared" si="3"/>
        <v>--</v>
      </c>
      <c r="S47" s="240" t="str">
        <f t="shared" si="4"/>
        <v>B</v>
      </c>
      <c r="T47" s="255">
        <f>VLOOKUP(D47,derm!$D$4:$H$285,5,FALSE)</f>
        <v>6.0699999999999999E-3</v>
      </c>
      <c r="U47" s="304">
        <f>VLOOKUP($C47,ToxValues!$C$4:$N$283,11,FALSE)</f>
        <v>64.52</v>
      </c>
      <c r="V47" s="468">
        <f>VLOOKUP($D47,derm!$D$4:$K$285,6,FALSE)</f>
        <v>0</v>
      </c>
      <c r="W47" s="468">
        <f>VLOOKUP($D47,derm!$D$4:$K$285,7,FALSE)</f>
        <v>0.24</v>
      </c>
      <c r="X47" s="468">
        <f>VLOOKUP($D47,derm!$D$4:$K$285,8,FALSE)</f>
        <v>0.59</v>
      </c>
      <c r="Y47" s="468">
        <f>VLOOKUP($D47,derm!$D$4:$L$285,9,FALSE)</f>
        <v>1</v>
      </c>
      <c r="Z47" s="471" t="str">
        <f>VLOOKUP($C47,ToxValues!$C$4:$J$284,8,FALSE)</f>
        <v>--</v>
      </c>
      <c r="AA47" s="471" t="str">
        <f>VLOOKUP($C47,ToxValues!$C$4:$J$284,7,FALSE)</f>
        <v>--</v>
      </c>
      <c r="AB47" s="471" t="str">
        <f>VLOOKUP($C47,ToxValues!$C$4:$J$284,3,FALSE)</f>
        <v>--</v>
      </c>
      <c r="AC47" s="471" t="str">
        <f>VLOOKUP($C47,ToxValues!$C$4:$J$284,5,FALSE)</f>
        <v>--</v>
      </c>
      <c r="AD47" s="524" t="str">
        <f>VLOOKUP($C47,ToxValues!$C$4:$L$284,10,FALSE)</f>
        <v>--</v>
      </c>
    </row>
    <row r="48" spans="1:30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40" t="str">
        <f>IFERROR(VLOOKUP(C48,RSL_Composite!$A$4:$K$767,11,FALSE),"--")</f>
        <v>--</v>
      </c>
      <c r="F48" s="240" t="s">
        <v>2474</v>
      </c>
      <c r="G48" s="325">
        <f t="shared" si="0"/>
        <v>840.43260861606393</v>
      </c>
      <c r="H48" s="325">
        <f t="shared" si="5"/>
        <v>2119.3548387096776</v>
      </c>
      <c r="I48" s="325">
        <f t="shared" si="6"/>
        <v>840.43260861606393</v>
      </c>
      <c r="J48" s="325">
        <f>IFERROR(((ELCR*BW_tres*ATc*365*1000)/(IRw_rec*ED_tres*EF_tres*ET_rec*AA48)),"--")</f>
        <v>2119.3548387096776</v>
      </c>
      <c r="K48" s="325">
        <f t="shared" si="7"/>
        <v>1392.7155801721224</v>
      </c>
      <c r="L48" s="325">
        <f t="shared" si="8"/>
        <v>1392.7155801721224</v>
      </c>
      <c r="M48" s="325">
        <f t="shared" si="9"/>
        <v>1360.9686616768629</v>
      </c>
      <c r="N48" s="325">
        <f t="shared" si="1"/>
        <v>1392.7155801721224</v>
      </c>
      <c r="O48" s="325">
        <f t="shared" si="2"/>
        <v>1</v>
      </c>
      <c r="P48" s="325">
        <f>IFERROR((2*'Rec carc'!tao_event*Q48),"--")</f>
        <v>1</v>
      </c>
      <c r="Q48" s="305">
        <f>IFERROR((1+(3*[0]!B)+(3*[0]!B^2))/((1+[0]!B)^2),"--")</f>
        <v>1</v>
      </c>
      <c r="R48" s="325">
        <f t="shared" si="3"/>
        <v>1.8590831918505947E-2</v>
      </c>
      <c r="S48" s="240" t="str">
        <f t="shared" si="4"/>
        <v>A</v>
      </c>
      <c r="T48" s="255">
        <f>VLOOKUP(D48,derm!$D$4:$H$285,5,FALSE)</f>
        <v>6.8300000000000001E-3</v>
      </c>
      <c r="U48" s="304">
        <f>VLOOKUP($C48,ToxValues!$C$4:$N$283,11,FALSE)</f>
        <v>119.38</v>
      </c>
      <c r="V48" s="468">
        <f>VLOOKUP($D48,derm!$D$4:$K$285,6,FALSE)</f>
        <v>0</v>
      </c>
      <c r="W48" s="468">
        <f>VLOOKUP($D48,derm!$D$4:$K$285,7,FALSE)</f>
        <v>0.5</v>
      </c>
      <c r="X48" s="468">
        <f>VLOOKUP($D48,derm!$D$4:$K$285,8,FALSE)</f>
        <v>1.19</v>
      </c>
      <c r="Y48" s="468">
        <f>VLOOKUP($D48,derm!$D$4:$L$285,9,FALSE)</f>
        <v>1</v>
      </c>
      <c r="Z48" s="471">
        <f>VLOOKUP($C48,ToxValues!$C$4:$J$284,8,FALSE)</f>
        <v>2.3E-5</v>
      </c>
      <c r="AA48" s="471">
        <f>VLOOKUP($C48,ToxValues!$C$4:$J$284,7,FALSE)</f>
        <v>3.1E-2</v>
      </c>
      <c r="AB48" s="471">
        <f>VLOOKUP($C48,ToxValues!$C$4:$J$284,3,FALSE)</f>
        <v>0.01</v>
      </c>
      <c r="AC48" s="471">
        <f>VLOOKUP($C48,ToxValues!$C$4:$J$284,5,FALSE)</f>
        <v>0.01</v>
      </c>
      <c r="AD48" s="524">
        <f>VLOOKUP($C48,ToxValues!$C$4:$L$284,10,FALSE)</f>
        <v>3.1E-2</v>
      </c>
    </row>
    <row r="49" spans="1:30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40" t="str">
        <f>IFERROR(VLOOKUP(C49,RSL_Composite!$A$4:$K$767,11,FALSE),"--")</f>
        <v>--</v>
      </c>
      <c r="F49" s="240" t="s">
        <v>2474</v>
      </c>
      <c r="G49" s="325" t="str">
        <f t="shared" si="0"/>
        <v>--</v>
      </c>
      <c r="H49" s="325" t="str">
        <f t="shared" si="5"/>
        <v>--</v>
      </c>
      <c r="I49" s="325" t="str">
        <f t="shared" si="6"/>
        <v/>
      </c>
      <c r="J49" s="325" t="str">
        <f>IFERROR(((ELCR*BW_tres*ATc*365*1000)/(IRw_rec*ED_tres*EF_tres*ET_rec*AA49)),"--")</f>
        <v>--</v>
      </c>
      <c r="K49" s="325" t="str">
        <f t="shared" si="7"/>
        <v>--</v>
      </c>
      <c r="L49" s="325" t="str">
        <f t="shared" si="8"/>
        <v>--</v>
      </c>
      <c r="M49" s="325" t="str">
        <f t="shared" si="9"/>
        <v>--</v>
      </c>
      <c r="N49" s="325" t="str">
        <f t="shared" si="1"/>
        <v>--</v>
      </c>
      <c r="O49" s="325">
        <f t="shared" si="2"/>
        <v>1</v>
      </c>
      <c r="P49" s="325">
        <f>IFERROR((2*'Rec carc'!tao_event*Q49),"--")</f>
        <v>0.4</v>
      </c>
      <c r="Q49" s="305">
        <f>IFERROR((1+(3*[0]!B)+(3*[0]!B^2))/((1+[0]!B)^2),"--")</f>
        <v>1</v>
      </c>
      <c r="R49" s="325" t="str">
        <f t="shared" si="3"/>
        <v>--</v>
      </c>
      <c r="S49" s="240" t="str">
        <f t="shared" si="4"/>
        <v>B</v>
      </c>
      <c r="T49" s="255">
        <f>VLOOKUP(D49,derm!$D$4:$H$285,5,FALSE)</f>
        <v>3.2799999999999999E-3</v>
      </c>
      <c r="U49" s="304">
        <f>VLOOKUP($C49,ToxValues!$C$4:$N$283,11,FALSE)</f>
        <v>50.49</v>
      </c>
      <c r="V49" s="468">
        <f>VLOOKUP($D49,derm!$D$4:$K$285,6,FALSE)</f>
        <v>0</v>
      </c>
      <c r="W49" s="468">
        <f>VLOOKUP($D49,derm!$D$4:$K$285,7,FALSE)</f>
        <v>0.2</v>
      </c>
      <c r="X49" s="468">
        <f>VLOOKUP($D49,derm!$D$4:$K$285,8,FALSE)</f>
        <v>0.49</v>
      </c>
      <c r="Y49" s="468">
        <f>VLOOKUP($D49,derm!$D$4:$L$285,9,FALSE)</f>
        <v>1</v>
      </c>
      <c r="Z49" s="471" t="str">
        <f>VLOOKUP($C49,ToxValues!$C$4:$J$284,8,FALSE)</f>
        <v>--</v>
      </c>
      <c r="AA49" s="471" t="str">
        <f>VLOOKUP($C49,ToxValues!$C$4:$J$284,7,FALSE)</f>
        <v>--</v>
      </c>
      <c r="AB49" s="471" t="str">
        <f>VLOOKUP($C49,ToxValues!$C$4:$J$284,3,FALSE)</f>
        <v>--</v>
      </c>
      <c r="AC49" s="471" t="str">
        <f>VLOOKUP($C49,ToxValues!$C$4:$J$284,5,FALSE)</f>
        <v>--</v>
      </c>
      <c r="AD49" s="524" t="str">
        <f>VLOOKUP($C49,ToxValues!$C$4:$L$284,10,FALSE)</f>
        <v>--</v>
      </c>
    </row>
    <row r="50" spans="1:30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40" t="str">
        <f>IFERROR(VLOOKUP(C50,RSL_Composite!$A$4:$K$767,11,FALSE),"--")</f>
        <v>--</v>
      </c>
      <c r="F50" s="240" t="s">
        <v>2474</v>
      </c>
      <c r="G50" s="325" t="str">
        <f t="shared" si="0"/>
        <v>--</v>
      </c>
      <c r="H50" s="325" t="str">
        <f t="shared" si="5"/>
        <v>--</v>
      </c>
      <c r="I50" s="325" t="str">
        <f t="shared" si="6"/>
        <v/>
      </c>
      <c r="J50" s="325" t="str">
        <f>IFERROR(((ELCR*BW_tres*ATc*365*1000)/(IRw_rec*ED_tres*EF_tres*ET_rec*AA50)),"--")</f>
        <v>--</v>
      </c>
      <c r="K50" s="325" t="str">
        <f t="shared" si="7"/>
        <v>--</v>
      </c>
      <c r="L50" s="325" t="str">
        <f t="shared" si="8"/>
        <v>--</v>
      </c>
      <c r="M50" s="325" t="str">
        <f t="shared" si="9"/>
        <v>--</v>
      </c>
      <c r="N50" s="325" t="str">
        <f t="shared" si="1"/>
        <v>--</v>
      </c>
      <c r="O50" s="325" t="str">
        <f t="shared" si="2"/>
        <v>--</v>
      </c>
      <c r="P50" s="325" t="str">
        <f>IFERROR((2*'Rec carc'!tao_event*Q50),"--")</f>
        <v>--</v>
      </c>
      <c r="Q50" s="305" t="str">
        <f>IFERROR((1+(3*[0]!B)+(3*[0]!B^2))/((1+[0]!B)^2),"--")</f>
        <v>--</v>
      </c>
      <c r="R50" s="325" t="str">
        <f t="shared" si="3"/>
        <v>--</v>
      </c>
      <c r="S50" s="240" t="str">
        <f t="shared" si="4"/>
        <v>A</v>
      </c>
      <c r="T50" s="255">
        <f>VLOOKUP(D50,derm!$D$4:$H$285,5,FALSE)</f>
        <v>1.0999999999999999E-2</v>
      </c>
      <c r="U50" s="304">
        <f>VLOOKUP($C50,ToxValues!$C$4:$N$283,11,FALSE)</f>
        <v>96.94</v>
      </c>
      <c r="V50" s="468" t="str">
        <f>VLOOKUP($D50,derm!$D$4:$K$285,6,FALSE)</f>
        <v>--</v>
      </c>
      <c r="W50" s="468" t="str">
        <f>VLOOKUP($D50,derm!$D$4:$K$285,7,FALSE)</f>
        <v>--</v>
      </c>
      <c r="X50" s="468" t="str">
        <f>VLOOKUP($D50,derm!$D$4:$K$285,8,FALSE)</f>
        <v>--</v>
      </c>
      <c r="Y50" s="468" t="str">
        <f>VLOOKUP($D50,derm!$D$4:$L$285,9,FALSE)</f>
        <v>--</v>
      </c>
      <c r="Z50" s="471" t="str">
        <f>VLOOKUP($C50,ToxValues!$C$4:$J$284,8,FALSE)</f>
        <v>--</v>
      </c>
      <c r="AA50" s="471" t="str">
        <f>VLOOKUP($C50,ToxValues!$C$4:$J$284,7,FALSE)</f>
        <v>--</v>
      </c>
      <c r="AB50" s="471">
        <f>VLOOKUP($C50,ToxValues!$C$4:$J$284,3,FALSE)</f>
        <v>2E-3</v>
      </c>
      <c r="AC50" s="471">
        <f>VLOOKUP($C50,ToxValues!$C$4:$J$284,5,FALSE)</f>
        <v>2E-3</v>
      </c>
      <c r="AD50" s="524" t="str">
        <f>VLOOKUP($C50,ToxValues!$C$4:$L$284,10,FALSE)</f>
        <v>--</v>
      </c>
    </row>
    <row r="51" spans="1:30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40" t="str">
        <f>IFERROR(VLOOKUP(C51,RSL_Composite!$A$4:$K$767,11,FALSE),"--")</f>
        <v>--</v>
      </c>
      <c r="F51" s="240" t="s">
        <v>2474</v>
      </c>
      <c r="G51" s="325" t="str">
        <f t="shared" si="0"/>
        <v>--</v>
      </c>
      <c r="H51" s="325" t="str">
        <f t="shared" si="5"/>
        <v>--</v>
      </c>
      <c r="I51" s="325" t="str">
        <f t="shared" si="6"/>
        <v/>
      </c>
      <c r="J51" s="325" t="str">
        <f>IFERROR(((ELCR*BW_tres*ATc*365*1000)/(IRw_rec*ED_tres*EF_tres*ET_rec*AA51)),"--")</f>
        <v>--</v>
      </c>
      <c r="K51" s="325" t="str">
        <f t="shared" si="7"/>
        <v>--</v>
      </c>
      <c r="L51" s="325" t="str">
        <f t="shared" si="8"/>
        <v>--</v>
      </c>
      <c r="M51" s="325" t="str">
        <f t="shared" si="9"/>
        <v>--</v>
      </c>
      <c r="N51" s="325" t="str">
        <f t="shared" si="1"/>
        <v>--</v>
      </c>
      <c r="O51" s="325" t="str">
        <f t="shared" si="2"/>
        <v>--</v>
      </c>
      <c r="P51" s="325" t="str">
        <f>IFERROR((2*'Rec carc'!tao_event*Q51),"--")</f>
        <v>--</v>
      </c>
      <c r="Q51" s="305" t="str">
        <f>IFERROR((1+(3*[0]!B)+(3*[0]!B^2))/((1+[0]!B)^2),"--")</f>
        <v>--</v>
      </c>
      <c r="R51" s="325" t="str">
        <f t="shared" si="3"/>
        <v>--</v>
      </c>
      <c r="S51" s="240" t="str">
        <f t="shared" si="4"/>
        <v>A</v>
      </c>
      <c r="T51" s="255" t="str">
        <f>VLOOKUP(D51,derm!$D$4:$H$285,5,FALSE)</f>
        <v>--</v>
      </c>
      <c r="U51" s="304" t="str">
        <f>VLOOKUP($C51,ToxValues!$C$4:$N$283,11,FALSE)</f>
        <v>--</v>
      </c>
      <c r="V51" s="468" t="str">
        <f>VLOOKUP($D51,derm!$D$4:$K$285,6,FALSE)</f>
        <v>--</v>
      </c>
      <c r="W51" s="468" t="str">
        <f>VLOOKUP($D51,derm!$D$4:$K$285,7,FALSE)</f>
        <v>--</v>
      </c>
      <c r="X51" s="468" t="str">
        <f>VLOOKUP($D51,derm!$D$4:$K$285,8,FALSE)</f>
        <v>--</v>
      </c>
      <c r="Y51" s="468" t="str">
        <f>VLOOKUP($D51,derm!$D$4:$L$285,9,FALSE)</f>
        <v>--</v>
      </c>
      <c r="Z51" s="471" t="str">
        <f>VLOOKUP($C51,ToxValues!$C$4:$J$284,8,FALSE)</f>
        <v>--</v>
      </c>
      <c r="AA51" s="471" t="str">
        <f>VLOOKUP($C51,ToxValues!$C$4:$J$284,7,FALSE)</f>
        <v>--</v>
      </c>
      <c r="AB51" s="471" t="str">
        <f>VLOOKUP($C51,ToxValues!$C$4:$J$284,3,FALSE)</f>
        <v>--</v>
      </c>
      <c r="AC51" s="471" t="str">
        <f>VLOOKUP($C51,ToxValues!$C$4:$J$284,5,FALSE)</f>
        <v>--</v>
      </c>
      <c r="AD51" s="524" t="str">
        <f>VLOOKUP($C51,ToxValues!$C$4:$L$284,10,FALSE)</f>
        <v>--</v>
      </c>
    </row>
    <row r="52" spans="1:30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40" t="str">
        <f>IFERROR(VLOOKUP(C52,RSL_Composite!$A$4:$K$767,11,FALSE),"--")</f>
        <v>--</v>
      </c>
      <c r="F52" s="240" t="s">
        <v>2474</v>
      </c>
      <c r="G52" s="325">
        <f t="shared" si="0"/>
        <v>365.31770136797763</v>
      </c>
      <c r="H52" s="325">
        <f t="shared" si="5"/>
        <v>782.14285714285711</v>
      </c>
      <c r="I52" s="325">
        <f t="shared" si="6"/>
        <v>365.31770136797763</v>
      </c>
      <c r="J52" s="325">
        <f>IFERROR(((ELCR*BW_tres*ATc*365*1000)/(IRw_rec*ED_tres*EF_tres*ET_rec*AA52)),"--")</f>
        <v>782.14285714285711</v>
      </c>
      <c r="K52" s="325">
        <f t="shared" si="7"/>
        <v>685.4927701799495</v>
      </c>
      <c r="L52" s="325">
        <f t="shared" si="8"/>
        <v>685.4927701799495</v>
      </c>
      <c r="M52" s="325">
        <f t="shared" si="9"/>
        <v>573.4334834126588</v>
      </c>
      <c r="N52" s="325">
        <f t="shared" si="1"/>
        <v>685.4927701799495</v>
      </c>
      <c r="O52" s="325">
        <f t="shared" si="2"/>
        <v>1</v>
      </c>
      <c r="P52" s="325">
        <f>IFERROR((2*'Rec carc'!tao_event*Q52),"--")</f>
        <v>3.14</v>
      </c>
      <c r="Q52" s="305">
        <f>IFERROR((1+(3*[0]!B)+(3*[0]!B^2))/((1+[0]!B)^2),"--")</f>
        <v>1</v>
      </c>
      <c r="R52" s="325">
        <f t="shared" si="3"/>
        <v>6.8609022556390988E-3</v>
      </c>
      <c r="S52" s="240" t="str">
        <f t="shared" si="4"/>
        <v>A</v>
      </c>
      <c r="T52" s="255">
        <f>VLOOKUP(D52,derm!$D$4:$H$285,5,FALSE)</f>
        <v>2.8900000000000002E-3</v>
      </c>
      <c r="U52" s="304">
        <f>VLOOKUP($C52,ToxValues!$C$4:$N$283,11,FALSE)</f>
        <v>208.28</v>
      </c>
      <c r="V52" s="468">
        <f>VLOOKUP($D52,derm!$D$4:$K$285,6,FALSE)</f>
        <v>0</v>
      </c>
      <c r="W52" s="468">
        <f>VLOOKUP($D52,derm!$D$4:$K$285,7,FALSE)</f>
        <v>1.57</v>
      </c>
      <c r="X52" s="468">
        <f>VLOOKUP($D52,derm!$D$4:$K$285,8,FALSE)</f>
        <v>3.77</v>
      </c>
      <c r="Y52" s="468">
        <f>VLOOKUP($D52,derm!$D$4:$L$285,9,FALSE)</f>
        <v>1</v>
      </c>
      <c r="Z52" s="471">
        <f>VLOOKUP($C52,ToxValues!$C$4:$J$284,8,FALSE)</f>
        <v>2.6999999999999999E-5</v>
      </c>
      <c r="AA52" s="471">
        <f>VLOOKUP($C52,ToxValues!$C$4:$J$284,7,FALSE)</f>
        <v>8.4000000000000005E-2</v>
      </c>
      <c r="AB52" s="471">
        <f>VLOOKUP($C52,ToxValues!$C$4:$J$284,3,FALSE)</f>
        <v>0.02</v>
      </c>
      <c r="AC52" s="471">
        <f>VLOOKUP($C52,ToxValues!$C$4:$J$284,5,FALSE)</f>
        <v>0.02</v>
      </c>
      <c r="AD52" s="524">
        <f>VLOOKUP($C52,ToxValues!$C$4:$L$284,10,FALSE)</f>
        <v>8.4000000000000005E-2</v>
      </c>
    </row>
    <row r="53" spans="1:30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40" t="str">
        <f>IFERROR(VLOOKUP(C53,RSL_Composite!$A$4:$K$767,11,FALSE),"--")</f>
        <v>--</v>
      </c>
      <c r="F53" s="240" t="s">
        <v>2474</v>
      </c>
      <c r="G53" s="325" t="str">
        <f t="shared" si="0"/>
        <v>--</v>
      </c>
      <c r="H53" s="325" t="str">
        <f t="shared" si="5"/>
        <v>--</v>
      </c>
      <c r="I53" s="325" t="str">
        <f t="shared" si="6"/>
        <v/>
      </c>
      <c r="J53" s="325" t="str">
        <f>IFERROR(((ELCR*BW_tres*ATc*365*1000)/(IRw_rec*ED_tres*EF_tres*ET_rec*AA53)),"--")</f>
        <v>--</v>
      </c>
      <c r="K53" s="325" t="str">
        <f t="shared" si="7"/>
        <v>--</v>
      </c>
      <c r="L53" s="325" t="str">
        <f t="shared" si="8"/>
        <v>--</v>
      </c>
      <c r="M53" s="325" t="str">
        <f t="shared" si="9"/>
        <v>--</v>
      </c>
      <c r="N53" s="325" t="str">
        <f t="shared" si="1"/>
        <v>--</v>
      </c>
      <c r="O53" s="325" t="str">
        <f t="shared" si="2"/>
        <v>--</v>
      </c>
      <c r="P53" s="325" t="str">
        <f>IFERROR((2*'Rec carc'!tao_event*Q53),"--")</f>
        <v>--</v>
      </c>
      <c r="Q53" s="305" t="str">
        <f>IFERROR((1+(3*[0]!B)+(3*[0]!B^2))/((1+[0]!B)^2),"--")</f>
        <v>--</v>
      </c>
      <c r="R53" s="325" t="str">
        <f t="shared" si="3"/>
        <v>--</v>
      </c>
      <c r="S53" s="240" t="str">
        <f t="shared" si="4"/>
        <v>A</v>
      </c>
      <c r="T53" s="255">
        <f>VLOOKUP(D53,derm!$D$4:$H$285,5,FALSE)</f>
        <v>2.2300000000000002E-3</v>
      </c>
      <c r="U53" s="304">
        <f>VLOOKUP($C53,ToxValues!$C$4:$N$283,11,FALSE)</f>
        <v>173.84</v>
      </c>
      <c r="V53" s="468" t="str">
        <f>VLOOKUP($D53,derm!$D$4:$K$285,6,FALSE)</f>
        <v>--</v>
      </c>
      <c r="W53" s="468" t="str">
        <f>VLOOKUP($D53,derm!$D$4:$K$285,7,FALSE)</f>
        <v>--</v>
      </c>
      <c r="X53" s="468" t="str">
        <f>VLOOKUP($D53,derm!$D$4:$K$285,8,FALSE)</f>
        <v>--</v>
      </c>
      <c r="Y53" s="468" t="str">
        <f>VLOOKUP($D53,derm!$D$4:$L$285,9,FALSE)</f>
        <v>--</v>
      </c>
      <c r="Z53" s="471" t="str">
        <f>VLOOKUP($C53,ToxValues!$C$4:$J$284,8,FALSE)</f>
        <v>--</v>
      </c>
      <c r="AA53" s="471" t="str">
        <f>VLOOKUP($C53,ToxValues!$C$4:$J$284,7,FALSE)</f>
        <v>--</v>
      </c>
      <c r="AB53" s="471">
        <f>VLOOKUP($C53,ToxValues!$C$4:$J$284,3,FALSE)</f>
        <v>0.01</v>
      </c>
      <c r="AC53" s="471">
        <f>VLOOKUP($C53,ToxValues!$C$4:$J$284,5,FALSE)</f>
        <v>0.01</v>
      </c>
      <c r="AD53" s="524" t="str">
        <f>VLOOKUP($C53,ToxValues!$C$4:$L$284,10,FALSE)</f>
        <v>--</v>
      </c>
    </row>
    <row r="54" spans="1:30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40" t="str">
        <f>IFERROR(VLOOKUP(C54,RSL_Composite!$A$4:$K$767,11,FALSE),"--")</f>
        <v>--</v>
      </c>
      <c r="F54" s="240" t="s">
        <v>2474</v>
      </c>
      <c r="G54" s="325" t="str">
        <f t="shared" si="0"/>
        <v>--</v>
      </c>
      <c r="H54" s="325" t="str">
        <f t="shared" si="5"/>
        <v>--</v>
      </c>
      <c r="I54" s="325" t="str">
        <f t="shared" si="6"/>
        <v/>
      </c>
      <c r="J54" s="325" t="str">
        <f>IFERROR(((ELCR*BW_tres*ATc*365*1000)/(IRw_rec*ED_tres*EF_tres*ET_rec*AA54)),"--")</f>
        <v>--</v>
      </c>
      <c r="K54" s="325" t="str">
        <f t="shared" si="7"/>
        <v>--</v>
      </c>
      <c r="L54" s="325" t="str">
        <f t="shared" si="8"/>
        <v>--</v>
      </c>
      <c r="M54" s="325" t="str">
        <f t="shared" si="9"/>
        <v>--</v>
      </c>
      <c r="N54" s="325" t="str">
        <f t="shared" si="1"/>
        <v>--</v>
      </c>
      <c r="O54" s="325">
        <f t="shared" si="2"/>
        <v>1</v>
      </c>
      <c r="P54" s="325">
        <f>IFERROR((2*'Rec carc'!tao_event*Q54),"--")</f>
        <v>1.02</v>
      </c>
      <c r="Q54" s="305">
        <f>IFERROR((1+(3*[0]!B)+(3*[0]!B^2))/((1+[0]!B)^2),"--")</f>
        <v>1</v>
      </c>
      <c r="R54" s="325" t="str">
        <f t="shared" si="3"/>
        <v>--</v>
      </c>
      <c r="S54" s="240" t="str">
        <f t="shared" si="4"/>
        <v>A</v>
      </c>
      <c r="T54" s="255">
        <f>VLOOKUP(D54,derm!$D$4:$H$285,5,FALSE)</f>
        <v>8.9499999999999996E-3</v>
      </c>
      <c r="U54" s="304">
        <f>VLOOKUP($C54,ToxValues!$C$4:$N$283,11,FALSE)</f>
        <v>120.91</v>
      </c>
      <c r="V54" s="468">
        <f>VLOOKUP($D54,derm!$D$4:$K$285,6,FALSE)</f>
        <v>0</v>
      </c>
      <c r="W54" s="468">
        <f>VLOOKUP($D54,derm!$D$4:$K$285,7,FALSE)</f>
        <v>0.51</v>
      </c>
      <c r="X54" s="468">
        <f>VLOOKUP($D54,derm!$D$4:$K$285,8,FALSE)</f>
        <v>1.22</v>
      </c>
      <c r="Y54" s="468">
        <f>VLOOKUP($D54,derm!$D$4:$L$285,9,FALSE)</f>
        <v>1</v>
      </c>
      <c r="Z54" s="471" t="str">
        <f>VLOOKUP($C54,ToxValues!$C$4:$J$284,8,FALSE)</f>
        <v>--</v>
      </c>
      <c r="AA54" s="471" t="str">
        <f>VLOOKUP($C54,ToxValues!$C$4:$J$284,7,FALSE)</f>
        <v>--</v>
      </c>
      <c r="AB54" s="471">
        <f>VLOOKUP($C54,ToxValues!$C$4:$J$284,3,FALSE)</f>
        <v>0.2</v>
      </c>
      <c r="AC54" s="471">
        <f>VLOOKUP($C54,ToxValues!$C$4:$J$284,5,FALSE)</f>
        <v>0.2</v>
      </c>
      <c r="AD54" s="524" t="str">
        <f>VLOOKUP($C54,ToxValues!$C$4:$L$284,10,FALSE)</f>
        <v>--</v>
      </c>
    </row>
    <row r="55" spans="1:30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40" t="str">
        <f>IFERROR(VLOOKUP(C55,RSL_Composite!$A$4:$K$767,11,FALSE),"--")</f>
        <v>--</v>
      </c>
      <c r="F55" s="240" t="s">
        <v>2474</v>
      </c>
      <c r="G55" s="325">
        <f t="shared" si="0"/>
        <v>539.68006744113734</v>
      </c>
      <c r="H55" s="325">
        <f t="shared" si="5"/>
        <v>5972.727272727273</v>
      </c>
      <c r="I55" s="325">
        <f t="shared" si="6"/>
        <v>539.68006744113734</v>
      </c>
      <c r="J55" s="325">
        <f>IFERROR(((ELCR*BW_tres*ATc*365*1000)/(IRw_rec*ED_tres*EF_tres*ET_rec*AA55)),"--")</f>
        <v>5972.727272727273</v>
      </c>
      <c r="K55" s="325">
        <f t="shared" si="7"/>
        <v>593.28802706090494</v>
      </c>
      <c r="L55" s="325">
        <f t="shared" si="8"/>
        <v>593.28802706090494</v>
      </c>
      <c r="M55" s="325">
        <f t="shared" si="9"/>
        <v>578.61617451148379</v>
      </c>
      <c r="N55" s="325">
        <f t="shared" si="1"/>
        <v>593.28802706090494</v>
      </c>
      <c r="O55" s="325">
        <f t="shared" si="2"/>
        <v>0.83333333333333337</v>
      </c>
      <c r="P55" s="325">
        <f>IFERROR((2*'Rec carc'!tao_event*Q55),"--")</f>
        <v>1.0033333333333334</v>
      </c>
      <c r="Q55" s="305">
        <f>IFERROR((1+(3*[0]!B)+(3*[0]!B^2))/((1+[0]!B)^2),"--")</f>
        <v>1.1944444444444446</v>
      </c>
      <c r="R55" s="325">
        <f t="shared" si="3"/>
        <v>5.2392344497607664E-2</v>
      </c>
      <c r="S55" s="240" t="str">
        <f t="shared" si="4"/>
        <v>A</v>
      </c>
      <c r="T55" s="255">
        <f>VLOOKUP(D55,derm!$D$4:$H$285,5,FALSE)</f>
        <v>4.9299999999999997E-2</v>
      </c>
      <c r="U55" s="304">
        <f>VLOOKUP($C55,ToxValues!$C$4:$N$283,11,FALSE)</f>
        <v>106.17</v>
      </c>
      <c r="V55" s="468">
        <f>VLOOKUP($D55,derm!$D$4:$K$285,6,FALSE)</f>
        <v>0.2</v>
      </c>
      <c r="W55" s="468">
        <f>VLOOKUP($D55,derm!$D$4:$K$285,7,FALSE)</f>
        <v>0.42</v>
      </c>
      <c r="X55" s="468">
        <f>VLOOKUP($D55,derm!$D$4:$K$285,8,FALSE)</f>
        <v>1.01</v>
      </c>
      <c r="Y55" s="468">
        <f>VLOOKUP($D55,derm!$D$4:$L$285,9,FALSE)</f>
        <v>1</v>
      </c>
      <c r="Z55" s="471">
        <f>VLOOKUP($C55,ToxValues!$C$4:$J$284,8,FALSE)</f>
        <v>2.5000000000000002E-6</v>
      </c>
      <c r="AA55" s="471">
        <f>VLOOKUP($C55,ToxValues!$C$4:$J$284,7,FALSE)</f>
        <v>1.0999999999999999E-2</v>
      </c>
      <c r="AB55" s="471">
        <f>VLOOKUP($C55,ToxValues!$C$4:$J$284,3,FALSE)</f>
        <v>0.1</v>
      </c>
      <c r="AC55" s="471">
        <f>VLOOKUP($C55,ToxValues!$C$4:$J$284,5,FALSE)</f>
        <v>0.1</v>
      </c>
      <c r="AD55" s="524">
        <f>VLOOKUP($C55,ToxValues!$C$4:$L$284,10,FALSE)</f>
        <v>1.0999999999999999E-2</v>
      </c>
    </row>
    <row r="56" spans="1:30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40" t="str">
        <f>IFERROR(VLOOKUP(C56,RSL_Composite!$A$4:$K$767,11,FALSE),"--")</f>
        <v>--</v>
      </c>
      <c r="F56" s="240" t="s">
        <v>2474</v>
      </c>
      <c r="G56" s="325" t="str">
        <f t="shared" si="0"/>
        <v>--</v>
      </c>
      <c r="H56" s="325" t="str">
        <f t="shared" si="5"/>
        <v>--</v>
      </c>
      <c r="I56" s="325" t="str">
        <f t="shared" si="6"/>
        <v/>
      </c>
      <c r="J56" s="325" t="str">
        <f>IFERROR(((ELCR*BW_tres*ATc*365*1000)/(IRw_rec*ED_tres*EF_tres*ET_rec*AA56)),"--")</f>
        <v>--</v>
      </c>
      <c r="K56" s="325" t="str">
        <f t="shared" si="7"/>
        <v>--</v>
      </c>
      <c r="L56" s="325" t="str">
        <f t="shared" si="8"/>
        <v>--</v>
      </c>
      <c r="M56" s="325" t="str">
        <f t="shared" si="9"/>
        <v>--</v>
      </c>
      <c r="N56" s="325" t="str">
        <f t="shared" si="1"/>
        <v>--</v>
      </c>
      <c r="O56" s="325">
        <f t="shared" si="2"/>
        <v>1</v>
      </c>
      <c r="P56" s="325">
        <f>IFERROR((2*'Rec carc'!tao_event*Q56),"--")</f>
        <v>0.32</v>
      </c>
      <c r="Q56" s="305">
        <f>IFERROR((1+(3*[0]!B)+(3*[0]!B^2))/((1+[0]!B)^2),"--")</f>
        <v>1</v>
      </c>
      <c r="R56" s="325" t="str">
        <f t="shared" si="3"/>
        <v>--</v>
      </c>
      <c r="S56" s="240" t="str">
        <f t="shared" si="4"/>
        <v>B</v>
      </c>
      <c r="T56" s="255">
        <f>VLOOKUP(D56,derm!$D$4:$H$285,5,FALSE)</f>
        <v>1.82E-3</v>
      </c>
      <c r="U56" s="304">
        <f>VLOOKUP($C56,ToxValues!$C$4:$N$283,11,FALSE)</f>
        <v>30.03</v>
      </c>
      <c r="V56" s="468">
        <f>VLOOKUP($D56,derm!$D$4:$K$285,6,FALSE)</f>
        <v>0</v>
      </c>
      <c r="W56" s="468">
        <f>VLOOKUP($D56,derm!$D$4:$K$285,7,FALSE)</f>
        <v>0.16</v>
      </c>
      <c r="X56" s="468">
        <f>VLOOKUP($D56,derm!$D$4:$K$285,8,FALSE)</f>
        <v>0.38</v>
      </c>
      <c r="Y56" s="468">
        <f>VLOOKUP($D56,derm!$D$4:$L$285,9,FALSE)</f>
        <v>1</v>
      </c>
      <c r="Z56" s="471">
        <f>VLOOKUP($C56,ToxValues!$C$4:$J$284,8,FALSE)</f>
        <v>1.2999999999999999E-5</v>
      </c>
      <c r="AA56" s="471" t="str">
        <f>VLOOKUP($C56,ToxValues!$C$4:$J$284,7,FALSE)</f>
        <v>--</v>
      </c>
      <c r="AB56" s="471">
        <f>VLOOKUP($C56,ToxValues!$C$4:$J$284,3,FALSE)</f>
        <v>0.2</v>
      </c>
      <c r="AC56" s="471">
        <f>VLOOKUP($C56,ToxValues!$C$4:$J$284,5,FALSE)</f>
        <v>0.2</v>
      </c>
      <c r="AD56" s="524" t="str">
        <f>VLOOKUP($C56,ToxValues!$C$4:$L$284,10,FALSE)</f>
        <v>--</v>
      </c>
    </row>
    <row r="57" spans="1:30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40" t="str">
        <f>IFERROR(VLOOKUP(C57,RSL_Composite!$A$4:$K$767,11,FALSE),"--")</f>
        <v>--</v>
      </c>
      <c r="F57" s="240" t="s">
        <v>2474</v>
      </c>
      <c r="G57" s="325">
        <f t="shared" si="0"/>
        <v>20.356528191769275</v>
      </c>
      <c r="H57" s="325">
        <f t="shared" si="5"/>
        <v>842.30769230769226</v>
      </c>
      <c r="I57" s="325">
        <f t="shared" si="6"/>
        <v>20.356528191769275</v>
      </c>
      <c r="J57" s="325">
        <f>IFERROR(((ELCR*BW_tres*ATc*365*1000)/(IRw_rec*ED_tres*EF_tres*ET_rec*AA57)),"--")</f>
        <v>842.30769230769226</v>
      </c>
      <c r="K57" s="325">
        <f t="shared" si="7"/>
        <v>20.860680090462683</v>
      </c>
      <c r="L57" s="325">
        <f t="shared" si="8"/>
        <v>20.860680090462683</v>
      </c>
      <c r="M57" s="325">
        <f t="shared" si="9"/>
        <v>10.564984210587683</v>
      </c>
      <c r="N57" s="325">
        <f t="shared" si="1"/>
        <v>20.860680090462683</v>
      </c>
      <c r="O57" s="325">
        <f t="shared" si="2"/>
        <v>0.66666666666666663</v>
      </c>
      <c r="P57" s="325">
        <f>IFERROR((2*'Rec carc'!tao_event*Q57),"--")</f>
        <v>8.9266666666666659</v>
      </c>
      <c r="Q57" s="305">
        <f>IFERROR((1+(3*[0]!B)+(3*[0]!B^2))/((1+[0]!B)^2),"--")</f>
        <v>1.4444444444444444</v>
      </c>
      <c r="R57" s="325">
        <f t="shared" si="3"/>
        <v>7.3886639676113376E-3</v>
      </c>
      <c r="S57" s="240" t="str">
        <f t="shared" si="4"/>
        <v>A</v>
      </c>
      <c r="T57" s="255">
        <f>VLOOKUP(D57,derm!$D$4:$H$285,5,FALSE)</f>
        <v>8.1000000000000003E-2</v>
      </c>
      <c r="U57" s="304">
        <f>VLOOKUP($C57,ToxValues!$C$4:$N$283,11,FALSE)</f>
        <v>260.76</v>
      </c>
      <c r="V57" s="468">
        <f>VLOOKUP($D57,derm!$D$4:$K$285,6,FALSE)</f>
        <v>0.5</v>
      </c>
      <c r="W57" s="468">
        <f>VLOOKUP($D57,derm!$D$4:$K$285,7,FALSE)</f>
        <v>3.09</v>
      </c>
      <c r="X57" s="468">
        <f>VLOOKUP($D57,derm!$D$4:$K$285,8,FALSE)</f>
        <v>7.42</v>
      </c>
      <c r="Y57" s="468">
        <f>VLOOKUP($D57,derm!$D$4:$L$285,9,FALSE)</f>
        <v>0.9</v>
      </c>
      <c r="Z57" s="471">
        <f>VLOOKUP($C57,ToxValues!$C$4:$J$284,8,FALSE)</f>
        <v>2.1999999999999999E-5</v>
      </c>
      <c r="AA57" s="471">
        <f>VLOOKUP($C57,ToxValues!$C$4:$J$284,7,FALSE)</f>
        <v>7.8E-2</v>
      </c>
      <c r="AB57" s="471">
        <f>VLOOKUP($C57,ToxValues!$C$4:$J$284,3,FALSE)</f>
        <v>1E-3</v>
      </c>
      <c r="AC57" s="471">
        <f>VLOOKUP($C57,ToxValues!$C$4:$J$284,5,FALSE)</f>
        <v>1E-3</v>
      </c>
      <c r="AD57" s="524">
        <f>VLOOKUP($C57,ToxValues!$C$4:$L$284,10,FALSE)</f>
        <v>7.8E-2</v>
      </c>
    </row>
    <row r="58" spans="1:30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40" t="str">
        <f>IFERROR(VLOOKUP(C58,RSL_Composite!$A$4:$K$767,11,FALSE),"--")</f>
        <v>--</v>
      </c>
      <c r="F58" s="240" t="s">
        <v>2474</v>
      </c>
      <c r="G58" s="325" t="str">
        <f t="shared" si="0"/>
        <v>--</v>
      </c>
      <c r="H58" s="325" t="str">
        <f t="shared" si="5"/>
        <v>--</v>
      </c>
      <c r="I58" s="325" t="str">
        <f t="shared" si="6"/>
        <v/>
      </c>
      <c r="J58" s="325" t="str">
        <f>IFERROR(((ELCR*BW_tres*ATc*365*1000)/(IRw_rec*ED_tres*EF_tres*ET_rec*AA58)),"--")</f>
        <v>--</v>
      </c>
      <c r="K58" s="325" t="str">
        <f t="shared" si="7"/>
        <v>--</v>
      </c>
      <c r="L58" s="325" t="str">
        <f t="shared" si="8"/>
        <v>--</v>
      </c>
      <c r="M58" s="325" t="str">
        <f t="shared" si="9"/>
        <v>--</v>
      </c>
      <c r="N58" s="325" t="str">
        <f t="shared" si="1"/>
        <v>--</v>
      </c>
      <c r="O58" s="325">
        <f t="shared" si="2"/>
        <v>1</v>
      </c>
      <c r="P58" s="325">
        <f>IFERROR((2*'Rec carc'!tao_event*Q58),"--")</f>
        <v>1.34</v>
      </c>
      <c r="Q58" s="305">
        <f>IFERROR((1+(3*[0]!B)+(3*[0]!B^2))/((1+[0]!B)^2),"--")</f>
        <v>1</v>
      </c>
      <c r="R58" s="325" t="str">
        <f t="shared" si="3"/>
        <v>--</v>
      </c>
      <c r="S58" s="240" t="str">
        <f t="shared" si="4"/>
        <v>A</v>
      </c>
      <c r="T58" s="255" t="str">
        <f>VLOOKUP(D58,derm!$D$4:$H$285,5,FALSE)</f>
        <v>--</v>
      </c>
      <c r="U58" s="304" t="str">
        <f>VLOOKUP($C58,ToxValues!$C$4:$N$283,11,FALSE)</f>
        <v>--</v>
      </c>
      <c r="V58" s="468">
        <f>VLOOKUP($D58,derm!$D$4:$K$285,6,FALSE)</f>
        <v>0</v>
      </c>
      <c r="W58" s="468">
        <f>VLOOKUP($D58,derm!$D$4:$K$285,7,FALSE)</f>
        <v>0.67</v>
      </c>
      <c r="X58" s="468">
        <f>VLOOKUP($D58,derm!$D$4:$K$285,8,FALSE)</f>
        <v>1.6</v>
      </c>
      <c r="Y58" s="468">
        <f>VLOOKUP($D58,derm!$D$4:$L$285,9,FALSE)</f>
        <v>1</v>
      </c>
      <c r="Z58" s="471" t="str">
        <f>VLOOKUP($C58,ToxValues!$C$4:$J$284,8,FALSE)</f>
        <v>--</v>
      </c>
      <c r="AA58" s="471" t="str">
        <f>VLOOKUP($C58,ToxValues!$C$4:$J$284,7,FALSE)</f>
        <v>--</v>
      </c>
      <c r="AB58" s="471" t="str">
        <f>VLOOKUP($C58,ToxValues!$C$4:$J$284,3,FALSE)</f>
        <v>--</v>
      </c>
      <c r="AC58" s="471" t="str">
        <f>VLOOKUP($C58,ToxValues!$C$4:$J$284,5,FALSE)</f>
        <v>--</v>
      </c>
      <c r="AD58" s="524" t="str">
        <f>VLOOKUP($C58,ToxValues!$C$4:$L$284,10,FALSE)</f>
        <v>--</v>
      </c>
    </row>
    <row r="59" spans="1:30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40" t="str">
        <f>IFERROR(VLOOKUP(C59,RSL_Composite!$A$4:$K$767,11,FALSE),"--")</f>
        <v>--</v>
      </c>
      <c r="F59" s="240" t="s">
        <v>2474</v>
      </c>
      <c r="G59" s="325" t="str">
        <f t="shared" si="0"/>
        <v>--</v>
      </c>
      <c r="H59" s="325" t="str">
        <f t="shared" si="5"/>
        <v>--</v>
      </c>
      <c r="I59" s="325" t="str">
        <f t="shared" si="6"/>
        <v/>
      </c>
      <c r="J59" s="325" t="str">
        <f>IFERROR(((ELCR*BW_tres*ATc*365*1000)/(IRw_rec*ED_tres*EF_tres*ET_rec*AA59)),"--")</f>
        <v>--</v>
      </c>
      <c r="K59" s="325" t="str">
        <f t="shared" si="7"/>
        <v>--</v>
      </c>
      <c r="L59" s="325" t="str">
        <f t="shared" si="8"/>
        <v>--</v>
      </c>
      <c r="M59" s="325" t="str">
        <f t="shared" si="9"/>
        <v>--</v>
      </c>
      <c r="N59" s="325" t="str">
        <f t="shared" si="1"/>
        <v>--</v>
      </c>
      <c r="O59" s="325" t="str">
        <f t="shared" si="2"/>
        <v>--</v>
      </c>
      <c r="P59" s="325" t="str">
        <f>IFERROR((2*'Rec carc'!tao_event*Q59),"--")</f>
        <v>--</v>
      </c>
      <c r="Q59" s="305" t="str">
        <f>IFERROR((1+(3*[0]!B)+(3*[0]!B^2))/((1+[0]!B)^2),"--")</f>
        <v>--</v>
      </c>
      <c r="R59" s="325" t="str">
        <f t="shared" si="3"/>
        <v>--</v>
      </c>
      <c r="S59" s="240" t="str">
        <f t="shared" si="4"/>
        <v>A</v>
      </c>
      <c r="T59" s="255">
        <f>VLOOKUP(D59,derm!$D$4:$H$285,5,FALSE)</f>
        <v>1.92E-3</v>
      </c>
      <c r="U59" s="304">
        <f>VLOOKUP($C59,ToxValues!$C$4:$N$283,11,FALSE)</f>
        <v>74.12</v>
      </c>
      <c r="V59" s="468" t="str">
        <f>VLOOKUP($D59,derm!$D$4:$K$285,6,FALSE)</f>
        <v>--</v>
      </c>
      <c r="W59" s="468" t="str">
        <f>VLOOKUP($D59,derm!$D$4:$K$285,7,FALSE)</f>
        <v>--</v>
      </c>
      <c r="X59" s="468" t="str">
        <f>VLOOKUP($D59,derm!$D$4:$K$285,8,FALSE)</f>
        <v>--</v>
      </c>
      <c r="Y59" s="468" t="str">
        <f>VLOOKUP($D59,derm!$D$4:$L$285,9,FALSE)</f>
        <v>--</v>
      </c>
      <c r="Z59" s="471" t="str">
        <f>VLOOKUP($C59,ToxValues!$C$4:$J$284,8,FALSE)</f>
        <v>--</v>
      </c>
      <c r="AA59" s="471" t="str">
        <f>VLOOKUP($C59,ToxValues!$C$4:$J$284,7,FALSE)</f>
        <v>--</v>
      </c>
      <c r="AB59" s="471">
        <f>VLOOKUP($C59,ToxValues!$C$4:$J$284,3,FALSE)</f>
        <v>0.3</v>
      </c>
      <c r="AC59" s="471">
        <f>VLOOKUP($C59,ToxValues!$C$4:$J$284,5,FALSE)</f>
        <v>0.3</v>
      </c>
      <c r="AD59" s="524" t="str">
        <f>VLOOKUP($C59,ToxValues!$C$4:$L$284,10,FALSE)</f>
        <v>--</v>
      </c>
    </row>
    <row r="60" spans="1:30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40" t="str">
        <f>IFERROR(VLOOKUP(C60,RSL_Composite!$A$4:$K$767,11,FALSE),"--")</f>
        <v>--</v>
      </c>
      <c r="F60" s="240" t="s">
        <v>2474</v>
      </c>
      <c r="G60" s="325" t="str">
        <f t="shared" si="0"/>
        <v>--</v>
      </c>
      <c r="H60" s="325" t="str">
        <f t="shared" si="5"/>
        <v>--</v>
      </c>
      <c r="I60" s="325" t="str">
        <f t="shared" si="6"/>
        <v/>
      </c>
      <c r="J60" s="325" t="str">
        <f>IFERROR(((ELCR*BW_tres*ATc*365*1000)/(IRw_rec*ED_tres*EF_tres*ET_rec*AA60)),"--")</f>
        <v>--</v>
      </c>
      <c r="K60" s="325" t="str">
        <f t="shared" si="7"/>
        <v>--</v>
      </c>
      <c r="L60" s="325" t="str">
        <f t="shared" si="8"/>
        <v>--</v>
      </c>
      <c r="M60" s="325" t="str">
        <f t="shared" si="9"/>
        <v>--</v>
      </c>
      <c r="N60" s="325" t="str">
        <f t="shared" si="1"/>
        <v>--</v>
      </c>
      <c r="O60" s="325" t="str">
        <f t="shared" si="2"/>
        <v>--</v>
      </c>
      <c r="P60" s="325" t="str">
        <f>IFERROR((2*'Rec carc'!tao_event*Q60),"--")</f>
        <v>--</v>
      </c>
      <c r="Q60" s="305" t="str">
        <f>IFERROR((1+(3*[0]!B)+(3*[0]!B^2))/((1+[0]!B)^2),"--")</f>
        <v>--</v>
      </c>
      <c r="R60" s="325" t="str">
        <f t="shared" si="3"/>
        <v>--</v>
      </c>
      <c r="S60" s="240" t="str">
        <f t="shared" si="4"/>
        <v>A</v>
      </c>
      <c r="T60" s="255">
        <f>VLOOKUP(D60,derm!$D$4:$H$285,5,FALSE)</f>
        <v>8.9700000000000002E-2</v>
      </c>
      <c r="U60" s="304">
        <f>VLOOKUP($C60,ToxValues!$C$4:$N$283,11,FALSE)</f>
        <v>120.2</v>
      </c>
      <c r="V60" s="468" t="str">
        <f>VLOOKUP($D60,derm!$D$4:$K$285,6,FALSE)</f>
        <v>--</v>
      </c>
      <c r="W60" s="468" t="str">
        <f>VLOOKUP($D60,derm!$D$4:$K$285,7,FALSE)</f>
        <v>--</v>
      </c>
      <c r="X60" s="468" t="str">
        <f>VLOOKUP($D60,derm!$D$4:$K$285,8,FALSE)</f>
        <v>--</v>
      </c>
      <c r="Y60" s="468" t="str">
        <f>VLOOKUP($D60,derm!$D$4:$L$285,9,FALSE)</f>
        <v>--</v>
      </c>
      <c r="Z60" s="471" t="str">
        <f>VLOOKUP($C60,ToxValues!$C$4:$J$284,8,FALSE)</f>
        <v>--</v>
      </c>
      <c r="AA60" s="471" t="str">
        <f>VLOOKUP($C60,ToxValues!$C$4:$J$284,7,FALSE)</f>
        <v>--</v>
      </c>
      <c r="AB60" s="471">
        <f>VLOOKUP($C60,ToxValues!$C$4:$J$284,3,FALSE)</f>
        <v>0.1</v>
      </c>
      <c r="AC60" s="471">
        <f>VLOOKUP($C60,ToxValues!$C$4:$J$284,5,FALSE)</f>
        <v>0.1</v>
      </c>
      <c r="AD60" s="524" t="str">
        <f>VLOOKUP($C60,ToxValues!$C$4:$L$284,10,FALSE)</f>
        <v>--</v>
      </c>
    </row>
    <row r="61" spans="1:30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40" t="str">
        <f>IFERROR(VLOOKUP(C61,RSL_Composite!$A$4:$K$767,11,FALSE),"--")</f>
        <v>--</v>
      </c>
      <c r="F61" s="240" t="s">
        <v>2474</v>
      </c>
      <c r="G61" s="325" t="str">
        <f t="shared" si="0"/>
        <v>--</v>
      </c>
      <c r="H61" s="325" t="str">
        <f t="shared" si="5"/>
        <v>--</v>
      </c>
      <c r="I61" s="325" t="str">
        <f t="shared" si="6"/>
        <v/>
      </c>
      <c r="J61" s="325" t="str">
        <f>IFERROR(((ELCR*BW_tres*ATc*365*1000)/(IRw_rec*ED_tres*EF_tres*ET_rec*AA61)),"--")</f>
        <v>--</v>
      </c>
      <c r="K61" s="325" t="str">
        <f t="shared" si="7"/>
        <v>--</v>
      </c>
      <c r="L61" s="325" t="str">
        <f t="shared" si="8"/>
        <v>--</v>
      </c>
      <c r="M61" s="325" t="str">
        <f t="shared" si="9"/>
        <v>--</v>
      </c>
      <c r="N61" s="325" t="str">
        <f t="shared" si="1"/>
        <v>--</v>
      </c>
      <c r="O61" s="325">
        <f t="shared" si="2"/>
        <v>1</v>
      </c>
      <c r="P61" s="325">
        <f>IFERROR((2*'Rec carc'!tao_event*Q61),"--")</f>
        <v>0.32</v>
      </c>
      <c r="Q61" s="305">
        <f>IFERROR((1+(3*[0]!B)+(3*[0]!B^2))/((1+[0]!B)^2),"--")</f>
        <v>1</v>
      </c>
      <c r="R61" s="325" t="str">
        <f t="shared" si="3"/>
        <v>--</v>
      </c>
      <c r="S61" s="240" t="str">
        <f t="shared" si="4"/>
        <v>B</v>
      </c>
      <c r="T61" s="255">
        <f>VLOOKUP(D61,derm!$D$4:$H$285,5,FALSE)</f>
        <v>3.19E-4</v>
      </c>
      <c r="U61" s="304">
        <f>VLOOKUP($C61,ToxValues!$C$4:$N$283,11,FALSE)</f>
        <v>32.04</v>
      </c>
      <c r="V61" s="468">
        <f>VLOOKUP($D61,derm!$D$4:$K$285,6,FALSE)</f>
        <v>0</v>
      </c>
      <c r="W61" s="468">
        <f>VLOOKUP($D61,derm!$D$4:$K$285,7,FALSE)</f>
        <v>0.16</v>
      </c>
      <c r="X61" s="468">
        <f>VLOOKUP($D61,derm!$D$4:$K$285,8,FALSE)</f>
        <v>0.39</v>
      </c>
      <c r="Y61" s="468">
        <f>VLOOKUP($D61,derm!$D$4:$L$285,9,FALSE)</f>
        <v>1</v>
      </c>
      <c r="Z61" s="471" t="str">
        <f>VLOOKUP($C61,ToxValues!$C$4:$J$284,8,FALSE)</f>
        <v>--</v>
      </c>
      <c r="AA61" s="471" t="str">
        <f>VLOOKUP($C61,ToxValues!$C$4:$J$284,7,FALSE)</f>
        <v>--</v>
      </c>
      <c r="AB61" s="471">
        <f>VLOOKUP($C61,ToxValues!$C$4:$J$284,3,FALSE)</f>
        <v>0.5</v>
      </c>
      <c r="AC61" s="471">
        <f>VLOOKUP($C61,ToxValues!$C$4:$J$284,5,FALSE)</f>
        <v>0.5</v>
      </c>
      <c r="AD61" s="524" t="str">
        <f>VLOOKUP($C61,ToxValues!$C$4:$L$284,10,FALSE)</f>
        <v>--</v>
      </c>
    </row>
    <row r="62" spans="1:30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40" t="str">
        <f>IFERROR(VLOOKUP(C62,RSL_Composite!$A$4:$K$767,11,FALSE),"--")</f>
        <v>M</v>
      </c>
      <c r="F62" s="240" t="s">
        <v>2474</v>
      </c>
      <c r="G62" s="325">
        <f t="shared" si="0"/>
        <v>19767.264975944716</v>
      </c>
      <c r="H62" s="325">
        <f t="shared" si="5"/>
        <v>32850</v>
      </c>
      <c r="I62" s="325">
        <f t="shared" si="6"/>
        <v>19767.264975944716</v>
      </c>
      <c r="J62" s="325">
        <f>IFERROR(((ELCR*BW_tres*ATc*365*1000)/(IRw_rec*ED_tres*EF_tres*ET_rec*AA62)),"--")</f>
        <v>32850</v>
      </c>
      <c r="K62" s="325">
        <f t="shared" si="7"/>
        <v>49634.472705119566</v>
      </c>
      <c r="L62" s="325">
        <f t="shared" si="8"/>
        <v>49634.472705119566</v>
      </c>
      <c r="M62" s="325">
        <f t="shared" si="9"/>
        <v>49634.472705119566</v>
      </c>
      <c r="N62" s="325">
        <f t="shared" si="1"/>
        <v>52062.088592839595</v>
      </c>
      <c r="O62" s="325">
        <f t="shared" si="2"/>
        <v>1</v>
      </c>
      <c r="P62" s="325">
        <f>IFERROR((2*'Rec carc'!tao_event*Q62),"--")</f>
        <v>0.64</v>
      </c>
      <c r="Q62" s="305">
        <f>IFERROR((1+(3*[0]!B)+(3*[0]!B^2))/((1+[0]!B)^2),"--")</f>
        <v>1</v>
      </c>
      <c r="R62" s="325">
        <f t="shared" si="3"/>
        <v>0.28815789473684217</v>
      </c>
      <c r="S62" s="240" t="str">
        <f t="shared" si="4"/>
        <v>B</v>
      </c>
      <c r="T62" s="255">
        <f>VLOOKUP(D62,derm!$D$4:$H$285,5,FALSE)</f>
        <v>3.5400000000000002E-3</v>
      </c>
      <c r="U62" s="304">
        <f>VLOOKUP($C62,ToxValues!$C$4:$N$283,11,FALSE)</f>
        <v>84.93</v>
      </c>
      <c r="V62" s="468">
        <f>VLOOKUP($D62,derm!$D$4:$K$285,6,FALSE)</f>
        <v>0</v>
      </c>
      <c r="W62" s="468">
        <f>VLOOKUP($D62,derm!$D$4:$K$285,7,FALSE)</f>
        <v>0.32</v>
      </c>
      <c r="X62" s="468">
        <f>VLOOKUP($D62,derm!$D$4:$K$285,8,FALSE)</f>
        <v>0.76</v>
      </c>
      <c r="Y62" s="468">
        <f>VLOOKUP($D62,derm!$D$4:$L$285,9,FALSE)</f>
        <v>1</v>
      </c>
      <c r="Z62" s="471">
        <f>VLOOKUP($C62,ToxValues!$C$4:$J$284,8,FALSE)</f>
        <v>1E-8</v>
      </c>
      <c r="AA62" s="471">
        <f>VLOOKUP($C62,ToxValues!$C$4:$J$284,7,FALSE)</f>
        <v>2E-3</v>
      </c>
      <c r="AB62" s="471">
        <f>VLOOKUP($C62,ToxValues!$C$4:$J$284,3,FALSE)</f>
        <v>6.0000000000000001E-3</v>
      </c>
      <c r="AC62" s="471">
        <f>VLOOKUP($C62,ToxValues!$C$4:$J$284,5,FALSE)</f>
        <v>6.0000000000000001E-3</v>
      </c>
      <c r="AD62" s="524">
        <f>VLOOKUP($C62,ToxValues!$C$4:$L$284,10,FALSE)</f>
        <v>2E-3</v>
      </c>
    </row>
    <row r="63" spans="1:30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40" t="str">
        <f>IFERROR(VLOOKUP(C63,RSL_Composite!$A$4:$K$767,11,FALSE),"--")</f>
        <v>--</v>
      </c>
      <c r="F63" s="240" t="s">
        <v>2474</v>
      </c>
      <c r="G63" s="325">
        <f t="shared" si="0"/>
        <v>36500</v>
      </c>
      <c r="H63" s="325">
        <f t="shared" si="5"/>
        <v>36500</v>
      </c>
      <c r="I63" s="325" t="str">
        <f t="shared" si="6"/>
        <v/>
      </c>
      <c r="J63" s="325">
        <f>IFERROR(((ELCR*BW_tres*ATc*365*1000)/(IRw_rec*ED_tres*EF_tres*ET_rec*AA63)),"--")</f>
        <v>36500</v>
      </c>
      <c r="K63" s="325" t="str">
        <f t="shared" si="7"/>
        <v>--</v>
      </c>
      <c r="L63" s="325" t="str">
        <f t="shared" si="8"/>
        <v>--</v>
      </c>
      <c r="M63" s="325" t="str">
        <f t="shared" si="9"/>
        <v>--</v>
      </c>
      <c r="N63" s="325" t="str">
        <f t="shared" si="1"/>
        <v>--</v>
      </c>
      <c r="O63" s="325" t="str">
        <f t="shared" si="2"/>
        <v>--</v>
      </c>
      <c r="P63" s="325" t="str">
        <f>IFERROR((2*'Rec carc'!tao_event*Q63),"--")</f>
        <v>--</v>
      </c>
      <c r="Q63" s="305" t="str">
        <f>IFERROR((1+(3*[0]!B)+(3*[0]!B^2))/((1+[0]!B)^2),"--")</f>
        <v>--</v>
      </c>
      <c r="R63" s="325">
        <f t="shared" si="3"/>
        <v>0.32017543859649128</v>
      </c>
      <c r="S63" s="240" t="str">
        <f t="shared" si="4"/>
        <v>A</v>
      </c>
      <c r="T63" s="255">
        <f>VLOOKUP(D63,derm!$D$4:$H$285,5,FALSE)</f>
        <v>2.1099999999999999E-3</v>
      </c>
      <c r="U63" s="304">
        <f>VLOOKUP($C63,ToxValues!$C$4:$N$283,11,FALSE)</f>
        <v>88.15</v>
      </c>
      <c r="V63" s="468" t="str">
        <f>VLOOKUP($D63,derm!$D$4:$K$285,6,FALSE)</f>
        <v>--</v>
      </c>
      <c r="W63" s="468" t="str">
        <f>VLOOKUP($D63,derm!$D$4:$K$285,7,FALSE)</f>
        <v>--</v>
      </c>
      <c r="X63" s="468" t="str">
        <f>VLOOKUP($D63,derm!$D$4:$K$285,8,FALSE)</f>
        <v>--</v>
      </c>
      <c r="Y63" s="468" t="str">
        <f>VLOOKUP($D63,derm!$D$4:$L$285,9,FALSE)</f>
        <v>--</v>
      </c>
      <c r="Z63" s="471">
        <f>VLOOKUP($C63,ToxValues!$C$4:$J$284,8,FALSE)</f>
        <v>2.6E-7</v>
      </c>
      <c r="AA63" s="471">
        <f>VLOOKUP($C63,ToxValues!$C$4:$J$284,7,FALSE)</f>
        <v>1.8E-3</v>
      </c>
      <c r="AB63" s="471" t="str">
        <f>VLOOKUP($C63,ToxValues!$C$4:$J$284,3,FALSE)</f>
        <v>--</v>
      </c>
      <c r="AC63" s="471" t="str">
        <f>VLOOKUP($C63,ToxValues!$C$4:$J$284,5,FALSE)</f>
        <v>--</v>
      </c>
      <c r="AD63" s="524">
        <f>VLOOKUP($C63,ToxValues!$C$4:$L$284,10,FALSE)</f>
        <v>1.8E-3</v>
      </c>
    </row>
    <row r="64" spans="1:30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40" t="str">
        <f>IFERROR(VLOOKUP(C64,RSL_Composite!$A$4:$K$767,11,FALSE),"--")</f>
        <v>--</v>
      </c>
      <c r="F64" s="240" t="s">
        <v>2474</v>
      </c>
      <c r="G64" s="325" t="str">
        <f t="shared" si="0"/>
        <v>--</v>
      </c>
      <c r="H64" s="325" t="str">
        <f t="shared" si="5"/>
        <v>--</v>
      </c>
      <c r="I64" s="325" t="str">
        <f t="shared" si="6"/>
        <v/>
      </c>
      <c r="J64" s="325" t="str">
        <f>IFERROR(((ELCR*BW_tres*ATc*365*1000)/(IRw_rec*ED_tres*EF_tres*ET_rec*AA64)),"--")</f>
        <v>--</v>
      </c>
      <c r="K64" s="325" t="str">
        <f t="shared" si="7"/>
        <v>--</v>
      </c>
      <c r="L64" s="325" t="str">
        <f t="shared" si="8"/>
        <v>--</v>
      </c>
      <c r="M64" s="325" t="str">
        <f t="shared" si="9"/>
        <v>--</v>
      </c>
      <c r="N64" s="325" t="str">
        <f t="shared" si="1"/>
        <v>--</v>
      </c>
      <c r="O64" s="325">
        <f t="shared" si="2"/>
        <v>0.83333333333333337</v>
      </c>
      <c r="P64" s="325">
        <f>IFERROR((2*'Rec carc'!tao_event*Q64),"--")</f>
        <v>1.3377777777777782</v>
      </c>
      <c r="Q64" s="305">
        <f>IFERROR((1+(3*[0]!B)+(3*[0]!B^2))/((1+[0]!B)^2),"--")</f>
        <v>1.1944444444444446</v>
      </c>
      <c r="R64" s="325" t="str">
        <f t="shared" si="3"/>
        <v>--</v>
      </c>
      <c r="S64" s="240" t="str">
        <f t="shared" si="4"/>
        <v>A</v>
      </c>
      <c r="T64" s="255">
        <f>VLOOKUP(D64,derm!$D$4:$H$285,5,FALSE)</f>
        <v>4.6600000000000003E-2</v>
      </c>
      <c r="U64" s="304">
        <f>VLOOKUP($C64,ToxValues!$C$4:$N$283,11,FALSE)</f>
        <v>128.18</v>
      </c>
      <c r="V64" s="468">
        <f>VLOOKUP($D64,derm!$D$4:$K$285,6,FALSE)</f>
        <v>0.2</v>
      </c>
      <c r="W64" s="468">
        <f>VLOOKUP($D64,derm!$D$4:$K$285,7,FALSE)</f>
        <v>0.56000000000000005</v>
      </c>
      <c r="X64" s="468">
        <f>VLOOKUP($D64,derm!$D$4:$K$285,8,FALSE)</f>
        <v>1.34</v>
      </c>
      <c r="Y64" s="468">
        <f>VLOOKUP($D64,derm!$D$4:$L$285,9,FALSE)</f>
        <v>1</v>
      </c>
      <c r="Z64" s="471">
        <f>VLOOKUP($C64,ToxValues!$C$4:$J$284,8,FALSE)</f>
        <v>3.4E-5</v>
      </c>
      <c r="AA64" s="471" t="str">
        <f>VLOOKUP($C64,ToxValues!$C$4:$J$284,7,FALSE)</f>
        <v>--</v>
      </c>
      <c r="AB64" s="471">
        <f>VLOOKUP($C64,ToxValues!$C$4:$J$284,3,FALSE)</f>
        <v>0.02</v>
      </c>
      <c r="AC64" s="471">
        <f>VLOOKUP($C64,ToxValues!$C$4:$J$284,5,FALSE)</f>
        <v>0.02</v>
      </c>
      <c r="AD64" s="524" t="str">
        <f>VLOOKUP($C64,ToxValues!$C$4:$L$284,10,FALSE)</f>
        <v>--</v>
      </c>
    </row>
    <row r="65" spans="1:30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40" t="str">
        <f>IFERROR(VLOOKUP(C65,RSL_Composite!$A$4:$K$767,11,FALSE),"--")</f>
        <v>--</v>
      </c>
      <c r="F65" s="240" t="s">
        <v>2474</v>
      </c>
      <c r="G65" s="325" t="str">
        <f t="shared" si="0"/>
        <v>--</v>
      </c>
      <c r="H65" s="325" t="str">
        <f t="shared" si="5"/>
        <v>--</v>
      </c>
      <c r="I65" s="325" t="str">
        <f t="shared" si="6"/>
        <v/>
      </c>
      <c r="J65" s="325" t="str">
        <f>IFERROR(((ELCR*BW_tres*ATc*365*1000)/(IRw_rec*ED_tres*EF_tres*ET_rec*AA65)),"--")</f>
        <v>--</v>
      </c>
      <c r="K65" s="325" t="str">
        <f t="shared" si="7"/>
        <v>--</v>
      </c>
      <c r="L65" s="325" t="str">
        <f t="shared" si="8"/>
        <v>--</v>
      </c>
      <c r="M65" s="325" t="str">
        <f t="shared" si="9"/>
        <v>--</v>
      </c>
      <c r="N65" s="325" t="str">
        <f t="shared" si="1"/>
        <v>--</v>
      </c>
      <c r="O65" s="325" t="str">
        <f t="shared" si="2"/>
        <v>--</v>
      </c>
      <c r="P65" s="325" t="str">
        <f>IFERROR((2*'Rec carc'!tao_event*Q65),"--")</f>
        <v>--</v>
      </c>
      <c r="Q65" s="305" t="str">
        <f>IFERROR((1+(3*[0]!B)+(3*[0]!B^2))/((1+[0]!B)^2),"--")</f>
        <v>--</v>
      </c>
      <c r="R65" s="325" t="str">
        <f t="shared" si="3"/>
        <v>--</v>
      </c>
      <c r="S65" s="240" t="str">
        <f t="shared" si="4"/>
        <v>A</v>
      </c>
      <c r="T65" s="255">
        <f>VLOOKUP(D65,derm!$D$4:$H$285,5,FALSE)</f>
        <v>0.22500000000000001</v>
      </c>
      <c r="U65" s="304">
        <f>VLOOKUP($C65,ToxValues!$C$4:$N$283,11,FALSE)</f>
        <v>134.22</v>
      </c>
      <c r="V65" s="468" t="str">
        <f>VLOOKUP($D65,derm!$D$4:$K$285,6,FALSE)</f>
        <v>--</v>
      </c>
      <c r="W65" s="468" t="str">
        <f>VLOOKUP($D65,derm!$D$4:$K$285,7,FALSE)</f>
        <v>--</v>
      </c>
      <c r="X65" s="468" t="str">
        <f>VLOOKUP($D65,derm!$D$4:$K$285,8,FALSE)</f>
        <v>--</v>
      </c>
      <c r="Y65" s="468" t="str">
        <f>VLOOKUP($D65,derm!$D$4:$L$285,9,FALSE)</f>
        <v>--</v>
      </c>
      <c r="Z65" s="471" t="str">
        <f>VLOOKUP($C65,ToxValues!$C$4:$J$284,8,FALSE)</f>
        <v>--</v>
      </c>
      <c r="AA65" s="471" t="str">
        <f>VLOOKUP($C65,ToxValues!$C$4:$J$284,7,FALSE)</f>
        <v>--</v>
      </c>
      <c r="AB65" s="471">
        <f>VLOOKUP($C65,ToxValues!$C$4:$J$284,3,FALSE)</f>
        <v>0.05</v>
      </c>
      <c r="AC65" s="471">
        <f>VLOOKUP($C65,ToxValues!$C$4:$J$284,5,FALSE)</f>
        <v>0.05</v>
      </c>
      <c r="AD65" s="524" t="str">
        <f>VLOOKUP($C65,ToxValues!$C$4:$L$284,10,FALSE)</f>
        <v>--</v>
      </c>
    </row>
    <row r="66" spans="1:30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40" t="str">
        <f>IFERROR(VLOOKUP(C66,RSL_Composite!$A$4:$K$767,11,FALSE),"--")</f>
        <v>--</v>
      </c>
      <c r="F66" s="240" t="s">
        <v>2474</v>
      </c>
      <c r="G66" s="325" t="str">
        <f t="shared" si="0"/>
        <v>--</v>
      </c>
      <c r="H66" s="325" t="str">
        <f t="shared" si="5"/>
        <v>--</v>
      </c>
      <c r="I66" s="325" t="str">
        <f t="shared" si="6"/>
        <v/>
      </c>
      <c r="J66" s="325" t="str">
        <f>IFERROR(((ELCR*BW_tres*ATc*365*1000)/(IRw_rec*ED_tres*EF_tres*ET_rec*AA66)),"--")</f>
        <v>--</v>
      </c>
      <c r="K66" s="325" t="str">
        <f t="shared" si="7"/>
        <v>--</v>
      </c>
      <c r="L66" s="325" t="str">
        <f t="shared" si="8"/>
        <v>--</v>
      </c>
      <c r="M66" s="325" t="str">
        <f t="shared" si="9"/>
        <v>--</v>
      </c>
      <c r="N66" s="325" t="str">
        <f t="shared" si="1"/>
        <v>--</v>
      </c>
      <c r="O66" s="325" t="str">
        <f t="shared" si="2"/>
        <v>--</v>
      </c>
      <c r="P66" s="325" t="str">
        <f>IFERROR((2*'Rec carc'!tao_event*Q66),"--")</f>
        <v>--</v>
      </c>
      <c r="Q66" s="305" t="str">
        <f>IFERROR((1+(3*[0]!B)+(3*[0]!B^2))/((1+[0]!B)^2),"--")</f>
        <v>--</v>
      </c>
      <c r="R66" s="325" t="str">
        <f t="shared" si="3"/>
        <v>--</v>
      </c>
      <c r="S66" s="240" t="str">
        <f t="shared" si="4"/>
        <v>A</v>
      </c>
      <c r="T66" s="255">
        <f>VLOOKUP(D66,derm!$D$4:$H$285,5,FALSE)</f>
        <v>9.3899999999999997E-2</v>
      </c>
      <c r="U66" s="304">
        <f>VLOOKUP($C66,ToxValues!$C$4:$N$283,11,FALSE)</f>
        <v>120.2</v>
      </c>
      <c r="V66" s="468" t="str">
        <f>VLOOKUP($D66,derm!$D$4:$K$285,6,FALSE)</f>
        <v>--</v>
      </c>
      <c r="W66" s="468" t="str">
        <f>VLOOKUP($D66,derm!$D$4:$K$285,7,FALSE)</f>
        <v>--</v>
      </c>
      <c r="X66" s="468" t="str">
        <f>VLOOKUP($D66,derm!$D$4:$K$285,8,FALSE)</f>
        <v>--</v>
      </c>
      <c r="Y66" s="468" t="str">
        <f>VLOOKUP($D66,derm!$D$4:$L$285,9,FALSE)</f>
        <v>--</v>
      </c>
      <c r="Z66" s="471" t="str">
        <f>VLOOKUP($C66,ToxValues!$C$4:$J$284,8,FALSE)</f>
        <v>--</v>
      </c>
      <c r="AA66" s="471" t="str">
        <f>VLOOKUP($C66,ToxValues!$C$4:$J$284,7,FALSE)</f>
        <v>--</v>
      </c>
      <c r="AB66" s="471">
        <f>VLOOKUP($C66,ToxValues!$C$4:$J$284,3,FALSE)</f>
        <v>0.1</v>
      </c>
      <c r="AC66" s="471">
        <f>VLOOKUP($C66,ToxValues!$C$4:$J$284,5,FALSE)</f>
        <v>0.1</v>
      </c>
      <c r="AD66" s="524" t="str">
        <f>VLOOKUP($C66,ToxValues!$C$4:$L$284,10,FALSE)</f>
        <v>--</v>
      </c>
    </row>
    <row r="67" spans="1:30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40" t="str">
        <f>IFERROR(VLOOKUP(C67,RSL_Composite!$A$4:$K$767,11,FALSE),"--")</f>
        <v>--</v>
      </c>
      <c r="F67" s="240" t="s">
        <v>2474</v>
      </c>
      <c r="G67" s="325" t="str">
        <f t="shared" si="0"/>
        <v>--</v>
      </c>
      <c r="H67" s="325" t="str">
        <f t="shared" si="5"/>
        <v>--</v>
      </c>
      <c r="I67" s="325" t="str">
        <f t="shared" si="6"/>
        <v/>
      </c>
      <c r="J67" s="325" t="str">
        <f>IFERROR(((ELCR*BW_tres*ATc*365*1000)/(IRw_rec*ED_tres*EF_tres*ET_rec*AA67)),"--")</f>
        <v>--</v>
      </c>
      <c r="K67" s="325" t="str">
        <f t="shared" si="7"/>
        <v>--</v>
      </c>
      <c r="L67" s="325" t="str">
        <f t="shared" si="8"/>
        <v>--</v>
      </c>
      <c r="M67" s="325" t="str">
        <f t="shared" si="9"/>
        <v>--</v>
      </c>
      <c r="N67" s="325" t="str">
        <f t="shared" si="1"/>
        <v>--</v>
      </c>
      <c r="O67" s="325" t="str">
        <f t="shared" si="2"/>
        <v>--</v>
      </c>
      <c r="P67" s="325" t="str">
        <f>IFERROR((2*'Rec carc'!tao_event*Q67),"--")</f>
        <v>--</v>
      </c>
      <c r="Q67" s="305" t="str">
        <f>IFERROR((1+(3*[0]!B)+(3*[0]!B^2))/((1+[0]!B)^2),"--")</f>
        <v>--</v>
      </c>
      <c r="R67" s="325" t="str">
        <f t="shared" si="3"/>
        <v>--</v>
      </c>
      <c r="S67" s="240" t="str">
        <f t="shared" si="4"/>
        <v>A</v>
      </c>
      <c r="T67" s="255" t="str">
        <f>VLOOKUP(D67,derm!$D$4:$H$285,5,FALSE)</f>
        <v>--</v>
      </c>
      <c r="U67" s="304" t="str">
        <f>VLOOKUP($C67,ToxValues!$C$4:$N$283,11,FALSE)</f>
        <v>--</v>
      </c>
      <c r="V67" s="468" t="str">
        <f>VLOOKUP($D67,derm!$D$4:$K$285,6,FALSE)</f>
        <v>--</v>
      </c>
      <c r="W67" s="468" t="str">
        <f>VLOOKUP($D67,derm!$D$4:$K$285,7,FALSE)</f>
        <v>--</v>
      </c>
      <c r="X67" s="468" t="str">
        <f>VLOOKUP($D67,derm!$D$4:$K$285,8,FALSE)</f>
        <v>--</v>
      </c>
      <c r="Y67" s="468" t="str">
        <f>VLOOKUP($D67,derm!$D$4:$L$285,9,FALSE)</f>
        <v>--</v>
      </c>
      <c r="Z67" s="471" t="str">
        <f>VLOOKUP($C67,ToxValues!$C$4:$J$284,8,FALSE)</f>
        <v>--</v>
      </c>
      <c r="AA67" s="471" t="str">
        <f>VLOOKUP($C67,ToxValues!$C$4:$J$284,7,FALSE)</f>
        <v>--</v>
      </c>
      <c r="AB67" s="471" t="str">
        <f>VLOOKUP($C67,ToxValues!$C$4:$J$284,3,FALSE)</f>
        <v>--</v>
      </c>
      <c r="AC67" s="471" t="str">
        <f>VLOOKUP($C67,ToxValues!$C$4:$J$284,5,FALSE)</f>
        <v>--</v>
      </c>
      <c r="AD67" s="524" t="str">
        <f>VLOOKUP($C67,ToxValues!$C$4:$L$284,10,FALSE)</f>
        <v>--</v>
      </c>
    </row>
    <row r="68" spans="1:30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40" t="str">
        <f>IFERROR(VLOOKUP(C68,RSL_Composite!$A$4:$K$767,11,FALSE),"--")</f>
        <v>--</v>
      </c>
      <c r="F68" s="240" t="s">
        <v>2474</v>
      </c>
      <c r="G68" s="325" t="str">
        <f t="shared" si="0"/>
        <v>--</v>
      </c>
      <c r="H68" s="325" t="str">
        <f t="shared" si="5"/>
        <v>--</v>
      </c>
      <c r="I68" s="325" t="str">
        <f t="shared" si="6"/>
        <v/>
      </c>
      <c r="J68" s="325" t="str">
        <f>IFERROR(((ELCR*BW_tres*ATc*365*1000)/(IRw_rec*ED_tres*EF_tres*ET_rec*AA68)),"--")</f>
        <v>--</v>
      </c>
      <c r="K68" s="325" t="str">
        <f t="shared" si="7"/>
        <v>--</v>
      </c>
      <c r="L68" s="325" t="str">
        <f t="shared" si="8"/>
        <v>--</v>
      </c>
      <c r="M68" s="325" t="str">
        <f t="shared" si="9"/>
        <v>--</v>
      </c>
      <c r="N68" s="325" t="str">
        <f t="shared" si="1"/>
        <v>--</v>
      </c>
      <c r="O68" s="325" t="str">
        <f t="shared" si="2"/>
        <v>--</v>
      </c>
      <c r="P68" s="325" t="str">
        <f>IFERROR((2*'Rec carc'!tao_event*Q68),"--")</f>
        <v>--</v>
      </c>
      <c r="Q68" s="305" t="str">
        <f>IFERROR((1+(3*[0]!B)+(3*[0]!B^2))/((1+[0]!B)^2),"--")</f>
        <v>--</v>
      </c>
      <c r="R68" s="325" t="str">
        <f t="shared" si="3"/>
        <v>--</v>
      </c>
      <c r="S68" s="240" t="str">
        <f t="shared" si="4"/>
        <v>A</v>
      </c>
      <c r="T68" s="255">
        <f>VLOOKUP(D68,derm!$D$4:$H$285,5,FALSE)</f>
        <v>0.30099999999999999</v>
      </c>
      <c r="U68" s="304" t="str">
        <f>VLOOKUP($C68,ToxValues!$C$4:$N$283,11,FALSE)</f>
        <v>--</v>
      </c>
      <c r="V68" s="468" t="str">
        <f>VLOOKUP($D68,derm!$D$4:$K$285,6,FALSE)</f>
        <v>--</v>
      </c>
      <c r="W68" s="468" t="str">
        <f>VLOOKUP($D68,derm!$D$4:$K$285,7,FALSE)</f>
        <v>--</v>
      </c>
      <c r="X68" s="468" t="str">
        <f>VLOOKUP($D68,derm!$D$4:$K$285,8,FALSE)</f>
        <v>--</v>
      </c>
      <c r="Y68" s="468" t="str">
        <f>VLOOKUP($D68,derm!$D$4:$L$285,9,FALSE)</f>
        <v>--</v>
      </c>
      <c r="Z68" s="471" t="str">
        <f>VLOOKUP($C68,ToxValues!$C$4:$J$284,8,FALSE)</f>
        <v>--</v>
      </c>
      <c r="AA68" s="471" t="str">
        <f>VLOOKUP($C68,ToxValues!$C$4:$J$284,7,FALSE)</f>
        <v>--</v>
      </c>
      <c r="AB68" s="471" t="str">
        <f>VLOOKUP($C68,ToxValues!$C$4:$J$284,3,FALSE)</f>
        <v>--</v>
      </c>
      <c r="AC68" s="471" t="str">
        <f>VLOOKUP($C68,ToxValues!$C$4:$J$284,5,FALSE)</f>
        <v>--</v>
      </c>
      <c r="AD68" s="524" t="str">
        <f>VLOOKUP($C68,ToxValues!$C$4:$L$284,10,FALSE)</f>
        <v>--</v>
      </c>
    </row>
    <row r="69" spans="1:30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40" t="str">
        <f>IFERROR(VLOOKUP(C69,RSL_Composite!$A$4:$K$767,11,FALSE),"--")</f>
        <v>--</v>
      </c>
      <c r="F69" s="240" t="s">
        <v>2474</v>
      </c>
      <c r="G69" s="325" t="str">
        <f t="shared" si="0"/>
        <v>--</v>
      </c>
      <c r="H69" s="325" t="str">
        <f t="shared" si="5"/>
        <v>--</v>
      </c>
      <c r="I69" s="325" t="str">
        <f t="shared" si="6"/>
        <v/>
      </c>
      <c r="J69" s="325" t="str">
        <f>IFERROR(((ELCR*BW_tres*ATc*365*1000)/(IRw_rec*ED_tres*EF_tres*ET_rec*AA69)),"--")</f>
        <v>--</v>
      </c>
      <c r="K69" s="325" t="str">
        <f t="shared" si="7"/>
        <v>--</v>
      </c>
      <c r="L69" s="325" t="str">
        <f t="shared" si="8"/>
        <v>--</v>
      </c>
      <c r="M69" s="325" t="str">
        <f t="shared" si="9"/>
        <v>--</v>
      </c>
      <c r="N69" s="325" t="str">
        <f t="shared" si="1"/>
        <v>--</v>
      </c>
      <c r="O69" s="325">
        <f t="shared" si="2"/>
        <v>0.90909090909090906</v>
      </c>
      <c r="P69" s="325">
        <f>IFERROR((2*'Rec carc'!tao_event*Q69),"--")</f>
        <v>0.90132231404958663</v>
      </c>
      <c r="Q69" s="305">
        <f>IFERROR((1+(3*[0]!B)+(3*[0]!B^2))/((1+[0]!B)^2),"--")</f>
        <v>1.0991735537190082</v>
      </c>
      <c r="R69" s="325" t="str">
        <f t="shared" si="3"/>
        <v>--</v>
      </c>
      <c r="S69" s="240" t="str">
        <f t="shared" si="4"/>
        <v>B</v>
      </c>
      <c r="T69" s="255">
        <f>VLOOKUP(D69,derm!$D$4:$H$285,5,FALSE)</f>
        <v>3.7199999999999997E-2</v>
      </c>
      <c r="U69" s="304">
        <f>VLOOKUP($C69,ToxValues!$C$4:$N$283,11,FALSE)</f>
        <v>104.15</v>
      </c>
      <c r="V69" s="468">
        <f>VLOOKUP($D69,derm!$D$4:$K$285,6,FALSE)</f>
        <v>0.1</v>
      </c>
      <c r="W69" s="468">
        <f>VLOOKUP($D69,derm!$D$4:$K$285,7,FALSE)</f>
        <v>0.41</v>
      </c>
      <c r="X69" s="468">
        <f>VLOOKUP($D69,derm!$D$4:$K$285,8,FALSE)</f>
        <v>0.98</v>
      </c>
      <c r="Y69" s="468">
        <f>VLOOKUP($D69,derm!$D$4:$L$285,9,FALSE)</f>
        <v>1</v>
      </c>
      <c r="Z69" s="471" t="str">
        <f>VLOOKUP($C69,ToxValues!$C$4:$J$284,8,FALSE)</f>
        <v>--</v>
      </c>
      <c r="AA69" s="471" t="str">
        <f>VLOOKUP($C69,ToxValues!$C$4:$J$284,7,FALSE)</f>
        <v>--</v>
      </c>
      <c r="AB69" s="471">
        <f>VLOOKUP($C69,ToxValues!$C$4:$J$284,3,FALSE)</f>
        <v>0.2</v>
      </c>
      <c r="AC69" s="471">
        <f>VLOOKUP($C69,ToxValues!$C$4:$J$284,5,FALSE)</f>
        <v>0.2</v>
      </c>
      <c r="AD69" s="524" t="str">
        <f>VLOOKUP($C69,ToxValues!$C$4:$L$284,10,FALSE)</f>
        <v>--</v>
      </c>
    </row>
    <row r="70" spans="1:30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40" t="str">
        <f>IFERROR(VLOOKUP(C70,RSL_Composite!$A$4:$K$767,11,FALSE),"--")</f>
        <v>--</v>
      </c>
      <c r="F70" s="240" t="s">
        <v>2474</v>
      </c>
      <c r="G70" s="325" t="str">
        <f t="shared" ref="G70:G133" si="10">IF(MIN(H70:I70)&gt;0,MIN(H70:I70),"--")</f>
        <v>--</v>
      </c>
      <c r="H70" s="325" t="str">
        <f t="shared" si="5"/>
        <v>--</v>
      </c>
      <c r="I70" s="325" t="str">
        <f t="shared" si="6"/>
        <v/>
      </c>
      <c r="J70" s="325" t="str">
        <f>IFERROR(((ELCR*BW_tres*ATc*365*1000)/(IRw_rec*ED_tres*EF_tres*ET_rec*AA70)),"--")</f>
        <v>--</v>
      </c>
      <c r="K70" s="325" t="str">
        <f t="shared" si="7"/>
        <v>--</v>
      </c>
      <c r="L70" s="325" t="str">
        <f t="shared" si="8"/>
        <v>--</v>
      </c>
      <c r="M70" s="325" t="str">
        <f t="shared" si="9"/>
        <v>--</v>
      </c>
      <c r="N70" s="325" t="str">
        <f t="shared" ref="N70:N133" si="11">IFERROR((R70*1000)/(2*Y70*T70*SQRT((6*W70*ET_rec)/PI())),"--")</f>
        <v>--</v>
      </c>
      <c r="O70" s="325" t="str">
        <f t="shared" ref="O70:O133" si="12">IFERROR(ET_rec/(1+B),"--")</f>
        <v>--</v>
      </c>
      <c r="P70" s="325" t="str">
        <f>IFERROR((2*'Rec carc'!tao_event*Q70),"--")</f>
        <v>--</v>
      </c>
      <c r="Q70" s="305" t="str">
        <f>IFERROR((1+(3*[0]!B)+(3*[0]!B^2))/((1+[0]!B)^2),"--")</f>
        <v>--</v>
      </c>
      <c r="R70" s="325" t="str">
        <f t="shared" ref="R70:R133" si="13">IFERROR((ELCR*ATc*365*1000*BW_tres)/(AD70*SA_tres*EF_tres*ED_tres),"--")</f>
        <v>--</v>
      </c>
      <c r="S70" s="240" t="str">
        <f t="shared" ref="S70:S133" si="14">IF(ET_rec&lt;X70,"A","B")</f>
        <v>A</v>
      </c>
      <c r="T70" s="255">
        <f>VLOOKUP(D70,derm!$D$4:$H$285,5,FALSE)</f>
        <v>0.14899999999999999</v>
      </c>
      <c r="U70" s="304" t="str">
        <f>VLOOKUP($C70,ToxValues!$C$4:$N$283,11,FALSE)</f>
        <v>--</v>
      </c>
      <c r="V70" s="468" t="str">
        <f>VLOOKUP($D70,derm!$D$4:$K$285,6,FALSE)</f>
        <v>--</v>
      </c>
      <c r="W70" s="468" t="str">
        <f>VLOOKUP($D70,derm!$D$4:$K$285,7,FALSE)</f>
        <v>--</v>
      </c>
      <c r="X70" s="468" t="str">
        <f>VLOOKUP($D70,derm!$D$4:$K$285,8,FALSE)</f>
        <v>--</v>
      </c>
      <c r="Y70" s="468" t="str">
        <f>VLOOKUP($D70,derm!$D$4:$L$285,9,FALSE)</f>
        <v>--</v>
      </c>
      <c r="Z70" s="471" t="str">
        <f>VLOOKUP($C70,ToxValues!$C$4:$J$284,8,FALSE)</f>
        <v>--</v>
      </c>
      <c r="AA70" s="471" t="str">
        <f>VLOOKUP($C70,ToxValues!$C$4:$J$284,7,FALSE)</f>
        <v>--</v>
      </c>
      <c r="AB70" s="471" t="str">
        <f>VLOOKUP($C70,ToxValues!$C$4:$J$284,3,FALSE)</f>
        <v>--</v>
      </c>
      <c r="AC70" s="471" t="str">
        <f>VLOOKUP($C70,ToxValues!$C$4:$J$284,5,FALSE)</f>
        <v>--</v>
      </c>
      <c r="AD70" s="524" t="str">
        <f>VLOOKUP($C70,ToxValues!$C$4:$L$284,10,FALSE)</f>
        <v>--</v>
      </c>
    </row>
    <row r="71" spans="1:30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40" t="str">
        <f>IFERROR(VLOOKUP(C71,RSL_Composite!$A$4:$K$767,11,FALSE),"--")</f>
        <v>--</v>
      </c>
      <c r="F71" s="240" t="s">
        <v>2474</v>
      </c>
      <c r="G71" s="325">
        <f t="shared" si="10"/>
        <v>2834.0349782323001</v>
      </c>
      <c r="H71" s="325">
        <f t="shared" ref="H71:H134" si="15">IFERROR(($J71),"")</f>
        <v>31285.714285714286</v>
      </c>
      <c r="I71" s="325">
        <f t="shared" ref="I71:I134" si="16">IFERROR((1/((1/$J71)+(1/$K71))),"")</f>
        <v>2834.0349782323001</v>
      </c>
      <c r="J71" s="325">
        <f>IFERROR(((ELCR*BW_tres*ATc*365*1000)/(IRw_rec*ED_tres*EF_tres*ET_rec*AA71)),"--")</f>
        <v>31285.714285714286</v>
      </c>
      <c r="K71" s="325">
        <f t="shared" ref="K71:K134" si="17">L71</f>
        <v>3116.3295370540723</v>
      </c>
      <c r="L71" s="325">
        <f t="shared" ref="L71:L134" si="18">IF(S71="A",N71,M71)</f>
        <v>3116.3295370540723</v>
      </c>
      <c r="M71" s="325">
        <f t="shared" ref="M71:M134" si="19">IFERROR((R71*1000)/(T71*Y71*(O71+P71)),"--")</f>
        <v>2732.3053638115334</v>
      </c>
      <c r="N71" s="325">
        <f t="shared" si="11"/>
        <v>3116.3295370540723</v>
      </c>
      <c r="O71" s="325">
        <f t="shared" si="12"/>
        <v>0.83333333333333337</v>
      </c>
      <c r="P71" s="325">
        <f>IFERROR((2*'Rec carc'!tao_event*Q71),"--")</f>
        <v>2.1738888888888894</v>
      </c>
      <c r="Q71" s="305">
        <f>IFERROR((1+(3*[0]!B)+(3*[0]!B^2))/((1+[0]!B)^2),"--")</f>
        <v>1.1944444444444446</v>
      </c>
      <c r="R71" s="325">
        <f t="shared" si="13"/>
        <v>0.27443609022556398</v>
      </c>
      <c r="S71" s="240" t="str">
        <f t="shared" si="14"/>
        <v>A</v>
      </c>
      <c r="T71" s="255">
        <f>VLOOKUP(D71,derm!$D$4:$H$285,5,FALSE)</f>
        <v>3.3399999999999999E-2</v>
      </c>
      <c r="U71" s="304">
        <f>VLOOKUP($C71,ToxValues!$C$4:$N$283,11,FALSE)</f>
        <v>165.83</v>
      </c>
      <c r="V71" s="468">
        <f>VLOOKUP($D71,derm!$D$4:$K$285,6,FALSE)</f>
        <v>0.2</v>
      </c>
      <c r="W71" s="468">
        <f>VLOOKUP($D71,derm!$D$4:$K$285,7,FALSE)</f>
        <v>0.91</v>
      </c>
      <c r="X71" s="468">
        <f>VLOOKUP($D71,derm!$D$4:$K$285,8,FALSE)</f>
        <v>2.1800000000000002</v>
      </c>
      <c r="Y71" s="468">
        <f>VLOOKUP($D71,derm!$D$4:$L$285,9,FALSE)</f>
        <v>1</v>
      </c>
      <c r="Z71" s="471">
        <f>VLOOKUP($C71,ToxValues!$C$4:$J$284,8,FALSE)</f>
        <v>2.6E-7</v>
      </c>
      <c r="AA71" s="471">
        <f>VLOOKUP($C71,ToxValues!$C$4:$J$284,7,FALSE)</f>
        <v>2.0999999999999999E-3</v>
      </c>
      <c r="AB71" s="471">
        <f>VLOOKUP($C71,ToxValues!$C$4:$J$284,3,FALSE)</f>
        <v>6.0000000000000001E-3</v>
      </c>
      <c r="AC71" s="471">
        <f>VLOOKUP($C71,ToxValues!$C$4:$J$284,5,FALSE)</f>
        <v>6.0000000000000001E-3</v>
      </c>
      <c r="AD71" s="524">
        <f>VLOOKUP($C71,ToxValues!$C$4:$L$284,10,FALSE)</f>
        <v>2.0999999999999999E-3</v>
      </c>
    </row>
    <row r="72" spans="1:30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40" t="str">
        <f>IFERROR(VLOOKUP(C72,RSL_Composite!$A$4:$K$767,11,FALSE),"--")</f>
        <v>--</v>
      </c>
      <c r="F72" s="240" t="s">
        <v>2474</v>
      </c>
      <c r="G72" s="325" t="str">
        <f t="shared" si="10"/>
        <v>--</v>
      </c>
      <c r="H72" s="325" t="str">
        <f t="shared" si="15"/>
        <v>--</v>
      </c>
      <c r="I72" s="325" t="str">
        <f t="shared" si="16"/>
        <v/>
      </c>
      <c r="J72" s="325" t="str">
        <f>IFERROR(((ELCR*BW_tres*ATc*365*1000)/(IRw_rec*ED_tres*EF_tres*ET_rec*AA72)),"--")</f>
        <v>--</v>
      </c>
      <c r="K72" s="325" t="str">
        <f t="shared" si="17"/>
        <v>--</v>
      </c>
      <c r="L72" s="325" t="str">
        <f t="shared" si="18"/>
        <v>--</v>
      </c>
      <c r="M72" s="325" t="str">
        <f t="shared" si="19"/>
        <v>--</v>
      </c>
      <c r="N72" s="325" t="str">
        <f t="shared" si="11"/>
        <v>--</v>
      </c>
      <c r="O72" s="325">
        <f t="shared" si="12"/>
        <v>0.90909090909090906</v>
      </c>
      <c r="P72" s="325">
        <f>IFERROR((2*'Rec carc'!tao_event*Q72),"--")</f>
        <v>0.76942148760330564</v>
      </c>
      <c r="Q72" s="305">
        <f>IFERROR((1+(3*[0]!B)+(3*[0]!B^2))/((1+[0]!B)^2),"--")</f>
        <v>1.0991735537190082</v>
      </c>
      <c r="R72" s="325" t="str">
        <f t="shared" si="13"/>
        <v>--</v>
      </c>
      <c r="S72" s="240" t="str">
        <f t="shared" si="14"/>
        <v>B</v>
      </c>
      <c r="T72" s="255">
        <f>VLOOKUP(D72,derm!$D$4:$H$285,5,FALSE)</f>
        <v>3.1099999999999999E-2</v>
      </c>
      <c r="U72" s="304">
        <f>VLOOKUP($C72,ToxValues!$C$4:$N$283,11,FALSE)</f>
        <v>92.14</v>
      </c>
      <c r="V72" s="468">
        <f>VLOOKUP($D72,derm!$D$4:$K$285,6,FALSE)</f>
        <v>0.1</v>
      </c>
      <c r="W72" s="468">
        <f>VLOOKUP($D72,derm!$D$4:$K$285,7,FALSE)</f>
        <v>0.35</v>
      </c>
      <c r="X72" s="468">
        <f>VLOOKUP($D72,derm!$D$4:$K$285,8,FALSE)</f>
        <v>0.84</v>
      </c>
      <c r="Y72" s="468">
        <f>VLOOKUP($D72,derm!$D$4:$L$285,9,FALSE)</f>
        <v>1</v>
      </c>
      <c r="Z72" s="471" t="str">
        <f>VLOOKUP($C72,ToxValues!$C$4:$J$284,8,FALSE)</f>
        <v>--</v>
      </c>
      <c r="AA72" s="471" t="str">
        <f>VLOOKUP($C72,ToxValues!$C$4:$J$284,7,FALSE)</f>
        <v>--</v>
      </c>
      <c r="AB72" s="471">
        <f>VLOOKUP($C72,ToxValues!$C$4:$J$284,3,FALSE)</f>
        <v>0.08</v>
      </c>
      <c r="AC72" s="471">
        <f>VLOOKUP($C72,ToxValues!$C$4:$J$284,5,FALSE)</f>
        <v>0.08</v>
      </c>
      <c r="AD72" s="524" t="str">
        <f>VLOOKUP($C72,ToxValues!$C$4:$L$284,10,FALSE)</f>
        <v>--</v>
      </c>
    </row>
    <row r="73" spans="1:30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40" t="str">
        <f>IFERROR(VLOOKUP(C73,RSL_Composite!$A$4:$K$767,11,FALSE),"--")</f>
        <v>--</v>
      </c>
      <c r="F73" s="240" t="s">
        <v>2474</v>
      </c>
      <c r="G73" s="325" t="str">
        <f t="shared" si="10"/>
        <v>--</v>
      </c>
      <c r="H73" s="325" t="str">
        <f t="shared" si="15"/>
        <v>--</v>
      </c>
      <c r="I73" s="325" t="str">
        <f t="shared" si="16"/>
        <v/>
      </c>
      <c r="J73" s="325" t="str">
        <f>IFERROR(((ELCR*BW_tres*ATc*365*1000)/(IRw_rec*ED_tres*EF_tres*ET_rec*AA73)),"--")</f>
        <v>--</v>
      </c>
      <c r="K73" s="325" t="str">
        <f t="shared" si="17"/>
        <v>--</v>
      </c>
      <c r="L73" s="325" t="str">
        <f t="shared" si="18"/>
        <v>--</v>
      </c>
      <c r="M73" s="325" t="str">
        <f t="shared" si="19"/>
        <v>--</v>
      </c>
      <c r="N73" s="325" t="str">
        <f t="shared" si="11"/>
        <v>--</v>
      </c>
      <c r="O73" s="325" t="str">
        <f t="shared" si="12"/>
        <v>--</v>
      </c>
      <c r="P73" s="325" t="str">
        <f>IFERROR((2*'Rec carc'!tao_event*Q73),"--")</f>
        <v>--</v>
      </c>
      <c r="Q73" s="305" t="str">
        <f>IFERROR((1+(3*[0]!B)+(3*[0]!B^2))/((1+[0]!B)^2),"--")</f>
        <v>--</v>
      </c>
      <c r="R73" s="325" t="str">
        <f t="shared" si="13"/>
        <v>--</v>
      </c>
      <c r="S73" s="240" t="str">
        <f t="shared" si="14"/>
        <v>A</v>
      </c>
      <c r="T73" s="255">
        <f>VLOOKUP(D73,derm!$D$4:$H$285,5,FALSE)</f>
        <v>1.0999999999999999E-2</v>
      </c>
      <c r="U73" s="304">
        <f>VLOOKUP($C73,ToxValues!$C$4:$N$283,11,FALSE)</f>
        <v>96.94</v>
      </c>
      <c r="V73" s="468" t="str">
        <f>VLOOKUP($D73,derm!$D$4:$K$285,6,FALSE)</f>
        <v>--</v>
      </c>
      <c r="W73" s="468" t="str">
        <f>VLOOKUP($D73,derm!$D$4:$K$285,7,FALSE)</f>
        <v>--</v>
      </c>
      <c r="X73" s="468" t="str">
        <f>VLOOKUP($D73,derm!$D$4:$K$285,8,FALSE)</f>
        <v>--</v>
      </c>
      <c r="Y73" s="468" t="str">
        <f>VLOOKUP($D73,derm!$D$4:$L$285,9,FALSE)</f>
        <v>--</v>
      </c>
      <c r="Z73" s="471" t="str">
        <f>VLOOKUP($C73,ToxValues!$C$4:$J$284,8,FALSE)</f>
        <v>--</v>
      </c>
      <c r="AA73" s="471" t="str">
        <f>VLOOKUP($C73,ToxValues!$C$4:$J$284,7,FALSE)</f>
        <v>--</v>
      </c>
      <c r="AB73" s="471">
        <f>VLOOKUP($C73,ToxValues!$C$4:$J$284,3,FALSE)</f>
        <v>0.02</v>
      </c>
      <c r="AC73" s="471">
        <f>VLOOKUP($C73,ToxValues!$C$4:$J$284,5,FALSE)</f>
        <v>0.02</v>
      </c>
      <c r="AD73" s="524" t="str">
        <f>VLOOKUP($C73,ToxValues!$C$4:$L$284,10,FALSE)</f>
        <v>--</v>
      </c>
    </row>
    <row r="74" spans="1:30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40" t="str">
        <f>IFERROR(VLOOKUP(C74,RSL_Composite!$A$4:$K$767,11,FALSE),"--")</f>
        <v>--</v>
      </c>
      <c r="F74" s="240" t="s">
        <v>2474</v>
      </c>
      <c r="G74" s="325" t="str">
        <f t="shared" si="10"/>
        <v>--</v>
      </c>
      <c r="H74" s="325" t="str">
        <f t="shared" si="15"/>
        <v>--</v>
      </c>
      <c r="I74" s="325" t="str">
        <f t="shared" si="16"/>
        <v/>
      </c>
      <c r="J74" s="325" t="str">
        <f>IFERROR(((ELCR*BW_tres*ATc*365*1000)/(IRw_rec*ED_tres*EF_tres*ET_rec*AA74)),"--")</f>
        <v>--</v>
      </c>
      <c r="K74" s="325" t="str">
        <f t="shared" si="17"/>
        <v>--</v>
      </c>
      <c r="L74" s="325" t="str">
        <f t="shared" si="18"/>
        <v>--</v>
      </c>
      <c r="M74" s="325" t="str">
        <f t="shared" si="19"/>
        <v>--</v>
      </c>
      <c r="N74" s="325" t="str">
        <f t="shared" si="11"/>
        <v>--</v>
      </c>
      <c r="O74" s="325" t="str">
        <f t="shared" si="12"/>
        <v>--</v>
      </c>
      <c r="P74" s="325" t="str">
        <f>IFERROR((2*'Rec carc'!tao_event*Q74),"--")</f>
        <v>--</v>
      </c>
      <c r="Q74" s="305" t="str">
        <f>IFERROR((1+(3*[0]!B)+(3*[0]!B^2))/((1+[0]!B)^2),"--")</f>
        <v>--</v>
      </c>
      <c r="R74" s="325" t="str">
        <f t="shared" si="13"/>
        <v>--</v>
      </c>
      <c r="S74" s="240" t="str">
        <f t="shared" si="14"/>
        <v>A</v>
      </c>
      <c r="T74" s="255" t="str">
        <f>VLOOKUP(D74,derm!$D$4:$H$285,5,FALSE)</f>
        <v>--</v>
      </c>
      <c r="U74" s="304" t="str">
        <f>VLOOKUP($C74,ToxValues!$C$4:$N$283,11,FALSE)</f>
        <v>--</v>
      </c>
      <c r="V74" s="468" t="str">
        <f>VLOOKUP($D74,derm!$D$4:$K$285,6,FALSE)</f>
        <v>--</v>
      </c>
      <c r="W74" s="468" t="str">
        <f>VLOOKUP($D74,derm!$D$4:$K$285,7,FALSE)</f>
        <v>--</v>
      </c>
      <c r="X74" s="468" t="str">
        <f>VLOOKUP($D74,derm!$D$4:$K$285,8,FALSE)</f>
        <v>--</v>
      </c>
      <c r="Y74" s="468" t="str">
        <f>VLOOKUP($D74,derm!$D$4:$L$285,9,FALSE)</f>
        <v>--</v>
      </c>
      <c r="Z74" s="471" t="str">
        <f>VLOOKUP($C74,ToxValues!$C$4:$J$284,8,FALSE)</f>
        <v>--</v>
      </c>
      <c r="AA74" s="471" t="str">
        <f>VLOOKUP($C74,ToxValues!$C$4:$J$284,7,FALSE)</f>
        <v>--</v>
      </c>
      <c r="AB74" s="471" t="str">
        <f>VLOOKUP($C74,ToxValues!$C$4:$J$284,3,FALSE)</f>
        <v>--</v>
      </c>
      <c r="AC74" s="471" t="str">
        <f>VLOOKUP($C74,ToxValues!$C$4:$J$284,5,FALSE)</f>
        <v>--</v>
      </c>
      <c r="AD74" s="524" t="str">
        <f>VLOOKUP($C74,ToxValues!$C$4:$L$284,10,FALSE)</f>
        <v>--</v>
      </c>
    </row>
    <row r="75" spans="1:30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40" t="str">
        <f>IFERROR(VLOOKUP(C75,RSL_Composite!$A$4:$K$767,11,FALSE),"--")</f>
        <v>--</v>
      </c>
      <c r="F75" s="240" t="s">
        <v>2474</v>
      </c>
      <c r="G75" s="325" t="str">
        <f t="shared" si="10"/>
        <v>--</v>
      </c>
      <c r="H75" s="325" t="str">
        <f t="shared" si="15"/>
        <v>--</v>
      </c>
      <c r="I75" s="325" t="str">
        <f t="shared" si="16"/>
        <v/>
      </c>
      <c r="J75" s="325" t="str">
        <f>IFERROR(((ELCR*BW_tres*ATc*365*1000)/(IRw_rec*ED_tres*EF_tres*ET_rec*AA75)),"--")</f>
        <v>--</v>
      </c>
      <c r="K75" s="325" t="str">
        <f t="shared" si="17"/>
        <v>--</v>
      </c>
      <c r="L75" s="325" t="str">
        <f t="shared" si="18"/>
        <v>--</v>
      </c>
      <c r="M75" s="325" t="str">
        <f t="shared" si="19"/>
        <v>--</v>
      </c>
      <c r="N75" s="325" t="str">
        <f t="shared" si="11"/>
        <v>--</v>
      </c>
      <c r="O75" s="325" t="str">
        <f t="shared" si="12"/>
        <v>--</v>
      </c>
      <c r="P75" s="325" t="str">
        <f>IFERROR((2*'Rec carc'!tao_event*Q75),"--")</f>
        <v>--</v>
      </c>
      <c r="Q75" s="305" t="str">
        <f>IFERROR((1+(3*[0]!B)+(3*[0]!B^2))/((1+[0]!B)^2),"--")</f>
        <v>--</v>
      </c>
      <c r="R75" s="325" t="str">
        <f t="shared" si="13"/>
        <v>--</v>
      </c>
      <c r="S75" s="240" t="str">
        <f t="shared" si="14"/>
        <v>A</v>
      </c>
      <c r="T75" s="255">
        <f>VLOOKUP(D75,derm!$D$4:$H$285,5,FALSE)</f>
        <v>1.66E-2</v>
      </c>
      <c r="U75" s="304">
        <f>VLOOKUP($C75,ToxValues!$C$4:$N$283,11,FALSE)</f>
        <v>125</v>
      </c>
      <c r="V75" s="468" t="str">
        <f>VLOOKUP($D75,derm!$D$4:$K$285,6,FALSE)</f>
        <v>--</v>
      </c>
      <c r="W75" s="468" t="str">
        <f>VLOOKUP($D75,derm!$D$4:$K$285,7,FALSE)</f>
        <v>--</v>
      </c>
      <c r="X75" s="468" t="str">
        <f>VLOOKUP($D75,derm!$D$4:$K$285,8,FALSE)</f>
        <v>--</v>
      </c>
      <c r="Y75" s="468" t="str">
        <f>VLOOKUP($D75,derm!$D$4:$L$285,9,FALSE)</f>
        <v>--</v>
      </c>
      <c r="Z75" s="471">
        <f>VLOOKUP($C75,ToxValues!$C$4:$J$284,8,FALSE)</f>
        <v>4.1999999999999997E-3</v>
      </c>
      <c r="AA75" s="471" t="str">
        <f>VLOOKUP($C75,ToxValues!$C$4:$J$284,7,FALSE)</f>
        <v>--</v>
      </c>
      <c r="AB75" s="471" t="str">
        <f>VLOOKUP($C75,ToxValues!$C$4:$J$284,3,FALSE)</f>
        <v>--</v>
      </c>
      <c r="AC75" s="471" t="str">
        <f>VLOOKUP($C75,ToxValues!$C$4:$J$284,5,FALSE)</f>
        <v>--</v>
      </c>
      <c r="AD75" s="524" t="str">
        <f>VLOOKUP($C75,ToxValues!$C$4:$L$284,10,FALSE)</f>
        <v>--</v>
      </c>
    </row>
    <row r="76" spans="1:30" x14ac:dyDescent="0.25">
      <c r="A76" s="318" t="s">
        <v>407</v>
      </c>
      <c r="B76" s="319" t="s">
        <v>419</v>
      </c>
      <c r="C76" s="208" t="s">
        <v>418</v>
      </c>
      <c r="D76" s="208">
        <v>79016</v>
      </c>
      <c r="E76" s="240" t="str">
        <f>IFERROR(VLOOKUP(C76,RSL_Composite!$A$4:$K$767,11,FALSE),"--")</f>
        <v>M</v>
      </c>
      <c r="F76" s="240" t="s">
        <v>2474</v>
      </c>
      <c r="G76" s="325">
        <f t="shared" si="10"/>
        <v>377.48683538477076</v>
      </c>
      <c r="H76" s="325">
        <f t="shared" si="15"/>
        <v>1428.2608695652173</v>
      </c>
      <c r="I76" s="325">
        <f t="shared" si="16"/>
        <v>377.48683538477076</v>
      </c>
      <c r="J76" s="325">
        <f>IFERROR(((ELCR*BW_tres*ATc*365*1000)/(IRw_rec*ED_tres*EF_tres*ET_rec*AA76)),"--")</f>
        <v>1428.2608695652173</v>
      </c>
      <c r="K76" s="325">
        <f t="shared" si="17"/>
        <v>513.09763871029202</v>
      </c>
      <c r="L76" s="325">
        <f t="shared" si="18"/>
        <v>513.09763871029202</v>
      </c>
      <c r="M76" s="325">
        <f t="shared" si="19"/>
        <v>494.49940058290122</v>
      </c>
      <c r="N76" s="325">
        <f t="shared" si="11"/>
        <v>513.09763871029202</v>
      </c>
      <c r="O76" s="325">
        <f t="shared" si="12"/>
        <v>0.90909090909090906</v>
      </c>
      <c r="P76" s="325">
        <f>IFERROR((2*'Rec carc'!tao_event*Q76),"--")</f>
        <v>1.2750413223140493</v>
      </c>
      <c r="Q76" s="305">
        <f>IFERROR((1+(3*[0]!B)+(3*[0]!B^2))/((1+[0]!B)^2),"--")</f>
        <v>1.0991735537190082</v>
      </c>
      <c r="R76" s="325">
        <f t="shared" si="13"/>
        <v>1.2528604118993137E-2</v>
      </c>
      <c r="S76" s="240" t="str">
        <f t="shared" si="14"/>
        <v>A</v>
      </c>
      <c r="T76" s="255">
        <f>VLOOKUP(D76,derm!$D$4:$H$285,5,FALSE)</f>
        <v>1.1599999999999999E-2</v>
      </c>
      <c r="U76" s="304">
        <f>VLOOKUP($C76,ToxValues!$C$4:$N$283,11,FALSE)</f>
        <v>131.38999999999999</v>
      </c>
      <c r="V76" s="468">
        <f>VLOOKUP($D76,derm!$D$4:$K$285,6,FALSE)</f>
        <v>0.1</v>
      </c>
      <c r="W76" s="468">
        <f>VLOOKUP($D76,derm!$D$4:$K$285,7,FALSE)</f>
        <v>0.57999999999999996</v>
      </c>
      <c r="X76" s="468">
        <f>VLOOKUP($D76,derm!$D$4:$K$285,8,FALSE)</f>
        <v>1.39</v>
      </c>
      <c r="Y76" s="468">
        <f>VLOOKUP($D76,derm!$D$4:$L$285,9,FALSE)</f>
        <v>1</v>
      </c>
      <c r="Z76" s="471">
        <f>VLOOKUP($C76,ToxValues!$C$4:$J$284,8,FALSE)</f>
        <v>4.0999999999999997E-6</v>
      </c>
      <c r="AA76" s="471">
        <f>VLOOKUP($C76,ToxValues!$C$4:$J$284,7,FALSE)</f>
        <v>4.5999999999999999E-2</v>
      </c>
      <c r="AB76" s="471">
        <f>VLOOKUP($C76,ToxValues!$C$4:$J$284,3,FALSE)</f>
        <v>5.0000000000000001E-4</v>
      </c>
      <c r="AC76" s="471">
        <f>VLOOKUP($C76,ToxValues!$C$4:$J$284,5,FALSE)</f>
        <v>5.0000000000000001E-4</v>
      </c>
      <c r="AD76" s="524">
        <f>VLOOKUP($C76,ToxValues!$C$4:$L$284,10,FALSE)</f>
        <v>4.5999999999999999E-2</v>
      </c>
    </row>
    <row r="77" spans="1:30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40" t="str">
        <f>IFERROR(VLOOKUP(C77,RSL_Composite!$A$4:$K$767,11,FALSE),"--")</f>
        <v>--</v>
      </c>
      <c r="F77" s="240" t="s">
        <v>2474</v>
      </c>
      <c r="G77" s="325" t="str">
        <f t="shared" si="10"/>
        <v>--</v>
      </c>
      <c r="H77" s="325" t="str">
        <f t="shared" si="15"/>
        <v>--</v>
      </c>
      <c r="I77" s="325" t="str">
        <f t="shared" si="16"/>
        <v/>
      </c>
      <c r="J77" s="325" t="str">
        <f>IFERROR(((ELCR*BW_tres*ATc*365*1000)/(IRw_rec*ED_tres*EF_tres*ET_rec*AA77)),"--")</f>
        <v>--</v>
      </c>
      <c r="K77" s="325" t="str">
        <f t="shared" si="17"/>
        <v>--</v>
      </c>
      <c r="L77" s="325" t="str">
        <f t="shared" si="18"/>
        <v>--</v>
      </c>
      <c r="M77" s="325" t="str">
        <f t="shared" si="19"/>
        <v>--</v>
      </c>
      <c r="N77" s="325" t="str">
        <f t="shared" si="11"/>
        <v>--</v>
      </c>
      <c r="O77" s="325">
        <f t="shared" si="12"/>
        <v>0.90909090909090906</v>
      </c>
      <c r="P77" s="325">
        <f>IFERROR((2*'Rec carc'!tao_event*Q77),"--")</f>
        <v>1.3849586776859504</v>
      </c>
      <c r="Q77" s="305">
        <f>IFERROR((1+(3*[0]!B)+(3*[0]!B^2))/((1+[0]!B)^2),"--")</f>
        <v>1.0991735537190082</v>
      </c>
      <c r="R77" s="325" t="str">
        <f t="shared" si="13"/>
        <v>--</v>
      </c>
      <c r="S77" s="240" t="str">
        <f t="shared" si="14"/>
        <v>A</v>
      </c>
      <c r="T77" s="255">
        <f>VLOOKUP(D77,derm!$D$4:$H$285,5,FALSE)</f>
        <v>1.2699999999999999E-2</v>
      </c>
      <c r="U77" s="304">
        <f>VLOOKUP($C77,ToxValues!$C$4:$N$283,11,FALSE)</f>
        <v>137.37</v>
      </c>
      <c r="V77" s="468">
        <f>VLOOKUP($D77,derm!$D$4:$K$285,6,FALSE)</f>
        <v>0.1</v>
      </c>
      <c r="W77" s="468">
        <f>VLOOKUP($D77,derm!$D$4:$K$285,7,FALSE)</f>
        <v>0.63</v>
      </c>
      <c r="X77" s="468">
        <f>VLOOKUP($D77,derm!$D$4:$K$285,8,FALSE)</f>
        <v>1.51</v>
      </c>
      <c r="Y77" s="468">
        <f>VLOOKUP($D77,derm!$D$4:$L$285,9,FALSE)</f>
        <v>1</v>
      </c>
      <c r="Z77" s="471" t="str">
        <f>VLOOKUP($C77,ToxValues!$C$4:$J$284,8,FALSE)</f>
        <v>--</v>
      </c>
      <c r="AA77" s="471" t="str">
        <f>VLOOKUP($C77,ToxValues!$C$4:$J$284,7,FALSE)</f>
        <v>--</v>
      </c>
      <c r="AB77" s="471">
        <f>VLOOKUP($C77,ToxValues!$C$4:$J$284,3,FALSE)</f>
        <v>0.3</v>
      </c>
      <c r="AC77" s="471">
        <f>VLOOKUP($C77,ToxValues!$C$4:$J$284,5,FALSE)</f>
        <v>0.3</v>
      </c>
      <c r="AD77" s="524" t="str">
        <f>VLOOKUP($C77,ToxValues!$C$4:$L$284,10,FALSE)</f>
        <v>--</v>
      </c>
    </row>
    <row r="78" spans="1:30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40" t="str">
        <f>IFERROR(VLOOKUP(C78,RSL_Composite!$A$4:$K$767,11,FALSE),"--")</f>
        <v>--</v>
      </c>
      <c r="F78" s="240" t="s">
        <v>2474</v>
      </c>
      <c r="G78" s="325" t="str">
        <f t="shared" si="10"/>
        <v>--</v>
      </c>
      <c r="H78" s="325" t="str">
        <f t="shared" si="15"/>
        <v>--</v>
      </c>
      <c r="I78" s="325" t="str">
        <f t="shared" si="16"/>
        <v/>
      </c>
      <c r="J78" s="325" t="str">
        <f>IFERROR(((ELCR*BW_tres*ATc*365*1000)/(IRw_rec*ED_tres*EF_tres*ET_rec*AA78)),"--")</f>
        <v>--</v>
      </c>
      <c r="K78" s="325" t="str">
        <f t="shared" si="17"/>
        <v>--</v>
      </c>
      <c r="L78" s="325" t="str">
        <f t="shared" si="18"/>
        <v>--</v>
      </c>
      <c r="M78" s="325" t="str">
        <f t="shared" si="19"/>
        <v>--</v>
      </c>
      <c r="N78" s="325" t="str">
        <f t="shared" si="11"/>
        <v>--</v>
      </c>
      <c r="O78" s="325" t="str">
        <f t="shared" si="12"/>
        <v>--</v>
      </c>
      <c r="P78" s="325" t="str">
        <f>IFERROR((2*'Rec carc'!tao_event*Q78),"--")</f>
        <v>--</v>
      </c>
      <c r="Q78" s="305" t="str">
        <f>IFERROR((1+(3*[0]!B)+(3*[0]!B^2))/((1+[0]!B)^2),"--")</f>
        <v>--</v>
      </c>
      <c r="R78" s="325" t="str">
        <f t="shared" si="13"/>
        <v>--</v>
      </c>
      <c r="S78" s="240" t="str">
        <f t="shared" si="14"/>
        <v>A</v>
      </c>
      <c r="T78" s="255">
        <f>VLOOKUP(D78,derm!$D$4:$H$285,5,FALSE)</f>
        <v>1.57E-3</v>
      </c>
      <c r="U78" s="304">
        <f>VLOOKUP($C78,ToxValues!$C$4:$N$283,11,FALSE)</f>
        <v>86.09</v>
      </c>
      <c r="V78" s="468" t="str">
        <f>VLOOKUP($D78,derm!$D$4:$K$285,6,FALSE)</f>
        <v>--</v>
      </c>
      <c r="W78" s="468" t="str">
        <f>VLOOKUP($D78,derm!$D$4:$K$285,7,FALSE)</f>
        <v>--</v>
      </c>
      <c r="X78" s="468" t="str">
        <f>VLOOKUP($D78,derm!$D$4:$K$285,8,FALSE)</f>
        <v>--</v>
      </c>
      <c r="Y78" s="468" t="str">
        <f>VLOOKUP($D78,derm!$D$4:$L$285,9,FALSE)</f>
        <v>--</v>
      </c>
      <c r="Z78" s="471" t="str">
        <f>VLOOKUP($C78,ToxValues!$C$4:$J$284,8,FALSE)</f>
        <v>--</v>
      </c>
      <c r="AA78" s="471" t="str">
        <f>VLOOKUP($C78,ToxValues!$C$4:$J$284,7,FALSE)</f>
        <v>--</v>
      </c>
      <c r="AB78" s="471">
        <f>VLOOKUP($C78,ToxValues!$C$4:$J$284,3,FALSE)</f>
        <v>1</v>
      </c>
      <c r="AC78" s="471">
        <f>VLOOKUP($C78,ToxValues!$C$4:$J$284,5,FALSE)</f>
        <v>1</v>
      </c>
      <c r="AD78" s="524" t="str">
        <f>VLOOKUP($C78,ToxValues!$C$4:$L$284,10,FALSE)</f>
        <v>--</v>
      </c>
    </row>
    <row r="79" spans="1:30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40" t="str">
        <f>IFERROR(VLOOKUP(C79,RSL_Composite!$A$4:$K$767,11,FALSE),"--")</f>
        <v>M</v>
      </c>
      <c r="F79" s="240" t="s">
        <v>2474</v>
      </c>
      <c r="G79" s="325">
        <f t="shared" si="10"/>
        <v>37.802310775510371</v>
      </c>
      <c r="H79" s="325">
        <f t="shared" si="15"/>
        <v>91.25</v>
      </c>
      <c r="I79" s="325">
        <f t="shared" si="16"/>
        <v>37.802310775510371</v>
      </c>
      <c r="J79" s="325">
        <f>IFERROR(((ELCR*BW_tres*ATc*365*1000)/(IRw_rec*ED_tres*EF_tres*ET_rec*AA79)),"--")</f>
        <v>91.25</v>
      </c>
      <c r="K79" s="325">
        <f t="shared" si="17"/>
        <v>64.539008296074002</v>
      </c>
      <c r="L79" s="325">
        <f t="shared" si="18"/>
        <v>64.539008296074002</v>
      </c>
      <c r="M79" s="325">
        <f t="shared" si="19"/>
        <v>64.539008296074002</v>
      </c>
      <c r="N79" s="325">
        <f t="shared" si="11"/>
        <v>70.541988502599636</v>
      </c>
      <c r="O79" s="325">
        <f t="shared" si="12"/>
        <v>1</v>
      </c>
      <c r="P79" s="325">
        <f>IFERROR((2*'Rec carc'!tao_event*Q79),"--")</f>
        <v>0.48</v>
      </c>
      <c r="Q79" s="305">
        <f>IFERROR((1+(3*[0]!B)+(3*[0]!B^2))/((1+[0]!B)^2),"--")</f>
        <v>1</v>
      </c>
      <c r="R79" s="325">
        <f t="shared" si="13"/>
        <v>8.0043859649122815E-4</v>
      </c>
      <c r="S79" s="240" t="str">
        <f t="shared" si="14"/>
        <v>B</v>
      </c>
      <c r="T79" s="255">
        <f>VLOOKUP(D79,derm!$D$4:$H$285,5,FALSE)</f>
        <v>8.3800000000000003E-3</v>
      </c>
      <c r="U79" s="304">
        <f>VLOOKUP($C79,ToxValues!$C$4:$N$283,11,FALSE)</f>
        <v>62.5</v>
      </c>
      <c r="V79" s="468">
        <f>VLOOKUP($D79,derm!$D$4:$K$285,6,FALSE)</f>
        <v>0</v>
      </c>
      <c r="W79" s="468">
        <f>VLOOKUP($D79,derm!$D$4:$K$285,7,FALSE)</f>
        <v>0.24</v>
      </c>
      <c r="X79" s="468">
        <f>VLOOKUP($D79,derm!$D$4:$K$285,8,FALSE)</f>
        <v>0.56999999999999995</v>
      </c>
      <c r="Y79" s="468">
        <f>VLOOKUP($D79,derm!$D$4:$L$285,9,FALSE)</f>
        <v>1</v>
      </c>
      <c r="Z79" s="471">
        <f>VLOOKUP($C79,ToxValues!$C$4:$J$284,8,FALSE)</f>
        <v>4.4000000000000002E-6</v>
      </c>
      <c r="AA79" s="471">
        <f>VLOOKUP($C79,ToxValues!$C$4:$J$284,7,FALSE)</f>
        <v>0.72</v>
      </c>
      <c r="AB79" s="471">
        <f>VLOOKUP($C79,ToxValues!$C$4:$J$284,3,FALSE)</f>
        <v>3.0000000000000001E-3</v>
      </c>
      <c r="AC79" s="471">
        <f>VLOOKUP($C79,ToxValues!$C$4:$J$284,5,FALSE)</f>
        <v>3.0000000000000001E-3</v>
      </c>
      <c r="AD79" s="524">
        <f>VLOOKUP($C79,ToxValues!$C$4:$L$284,10,FALSE)</f>
        <v>0.72</v>
      </c>
    </row>
    <row r="80" spans="1:30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40" t="str">
        <f>IFERROR(VLOOKUP(C80,RSL_Composite!$A$4:$K$767,11,FALSE),"--")</f>
        <v>--</v>
      </c>
      <c r="F80" s="240" t="s">
        <v>2474</v>
      </c>
      <c r="G80" s="325" t="str">
        <f t="shared" si="10"/>
        <v>--</v>
      </c>
      <c r="H80" s="325" t="str">
        <f t="shared" si="15"/>
        <v>--</v>
      </c>
      <c r="I80" s="325" t="str">
        <f t="shared" si="16"/>
        <v/>
      </c>
      <c r="J80" s="325" t="str">
        <f>IFERROR(((ELCR*BW_tres*ATc*365*1000)/(IRw_rec*ED_tres*EF_tres*ET_rec*AA80)),"--")</f>
        <v>--</v>
      </c>
      <c r="K80" s="325" t="str">
        <f t="shared" si="17"/>
        <v>--</v>
      </c>
      <c r="L80" s="325" t="str">
        <f t="shared" si="18"/>
        <v>--</v>
      </c>
      <c r="M80" s="325" t="str">
        <f t="shared" si="19"/>
        <v>--</v>
      </c>
      <c r="N80" s="325" t="str">
        <f t="shared" si="11"/>
        <v>--</v>
      </c>
      <c r="O80" s="325" t="str">
        <f t="shared" si="12"/>
        <v>--</v>
      </c>
      <c r="P80" s="325" t="str">
        <f>IFERROR((2*'Rec carc'!tao_event*Q80),"--")</f>
        <v>--</v>
      </c>
      <c r="Q80" s="305" t="str">
        <f>IFERROR((1+(3*[0]!B)+(3*[0]!B^2))/((1+[0]!B)^2),"--")</f>
        <v>--</v>
      </c>
      <c r="R80" s="325" t="str">
        <f t="shared" si="13"/>
        <v>--</v>
      </c>
      <c r="S80" s="240" t="str">
        <f t="shared" si="14"/>
        <v>A</v>
      </c>
      <c r="T80" s="255" t="str">
        <f>VLOOKUP(D80,derm!$D$4:$H$285,5,FALSE)</f>
        <v>--</v>
      </c>
      <c r="U80" s="304" t="str">
        <f>VLOOKUP($C80,ToxValues!$C$4:$N$283,11,FALSE)</f>
        <v>--</v>
      </c>
      <c r="V80" s="468" t="str">
        <f>VLOOKUP($D80,derm!$D$4:$K$285,6,FALSE)</f>
        <v>--</v>
      </c>
      <c r="W80" s="468" t="str">
        <f>VLOOKUP($D80,derm!$D$4:$K$285,7,FALSE)</f>
        <v>--</v>
      </c>
      <c r="X80" s="468" t="str">
        <f>VLOOKUP($D80,derm!$D$4:$K$285,8,FALSE)</f>
        <v>--</v>
      </c>
      <c r="Y80" s="468" t="str">
        <f>VLOOKUP($D80,derm!$D$4:$L$285,9,FALSE)</f>
        <v>--</v>
      </c>
      <c r="Z80" s="471" t="str">
        <f>VLOOKUP($C80,ToxValues!$C$4:$J$284,8,FALSE)</f>
        <v>--</v>
      </c>
      <c r="AA80" s="471" t="str">
        <f>VLOOKUP($C80,ToxValues!$C$4:$J$284,7,FALSE)</f>
        <v>--</v>
      </c>
      <c r="AB80" s="471" t="str">
        <f>VLOOKUP($C80,ToxValues!$C$4:$J$284,3,FALSE)</f>
        <v>--</v>
      </c>
      <c r="AC80" s="471" t="str">
        <f>VLOOKUP($C80,ToxValues!$C$4:$J$284,5,FALSE)</f>
        <v>--</v>
      </c>
      <c r="AD80" s="524" t="str">
        <f>VLOOKUP($C80,ToxValues!$C$4:$L$284,10,FALSE)</f>
        <v>--</v>
      </c>
    </row>
    <row r="81" spans="1:30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40" t="str">
        <f>IFERROR(VLOOKUP(C81,RSL_Composite!$A$4:$K$767,11,FALSE),"--")</f>
        <v>--</v>
      </c>
      <c r="F81" s="240" t="s">
        <v>2474</v>
      </c>
      <c r="G81" s="325" t="str">
        <f t="shared" si="10"/>
        <v>--</v>
      </c>
      <c r="H81" s="325" t="str">
        <f t="shared" si="15"/>
        <v>--</v>
      </c>
      <c r="I81" s="325" t="str">
        <f t="shared" si="16"/>
        <v/>
      </c>
      <c r="J81" s="325" t="str">
        <f>IFERROR(((ELCR*BW_tres*ATc*365*1000)/(IRw_rec*ED_tres*EF_tres*ET_rec*AA81)),"--")</f>
        <v>--</v>
      </c>
      <c r="K81" s="325" t="str">
        <f t="shared" si="17"/>
        <v>--</v>
      </c>
      <c r="L81" s="325" t="str">
        <f t="shared" si="18"/>
        <v>--</v>
      </c>
      <c r="M81" s="325" t="str">
        <f t="shared" si="19"/>
        <v>--</v>
      </c>
      <c r="N81" s="325" t="str">
        <f t="shared" si="11"/>
        <v>--</v>
      </c>
      <c r="O81" s="325" t="str">
        <f t="shared" si="12"/>
        <v>--</v>
      </c>
      <c r="P81" s="325" t="str">
        <f>IFERROR((2*'Rec carc'!tao_event*Q81),"--")</f>
        <v>--</v>
      </c>
      <c r="Q81" s="305" t="str">
        <f>IFERROR((1+(3*[0]!B)+(3*[0]!B^2))/((1+[0]!B)^2),"--")</f>
        <v>--</v>
      </c>
      <c r="R81" s="325" t="str">
        <f t="shared" si="13"/>
        <v>--</v>
      </c>
      <c r="S81" s="240" t="str">
        <f t="shared" si="14"/>
        <v>A</v>
      </c>
      <c r="T81" s="255">
        <f>VLOOKUP(D81,derm!$D$4:$H$285,5,FALSE)</f>
        <v>4.7100000000000003E-2</v>
      </c>
      <c r="U81" s="304">
        <f>VLOOKUP($C81,ToxValues!$C$4:$N$283,11,FALSE)</f>
        <v>106.17</v>
      </c>
      <c r="V81" s="468" t="str">
        <f>VLOOKUP($D81,derm!$D$4:$K$285,6,FALSE)</f>
        <v>--</v>
      </c>
      <c r="W81" s="468" t="str">
        <f>VLOOKUP($D81,derm!$D$4:$K$285,7,FALSE)</f>
        <v>--</v>
      </c>
      <c r="X81" s="468" t="str">
        <f>VLOOKUP($D81,derm!$D$4:$K$285,8,FALSE)</f>
        <v>--</v>
      </c>
      <c r="Y81" s="468" t="str">
        <f>VLOOKUP($D81,derm!$D$4:$L$285,9,FALSE)</f>
        <v>--</v>
      </c>
      <c r="Z81" s="471" t="str">
        <f>VLOOKUP($C81,ToxValues!$C$4:$J$284,8,FALSE)</f>
        <v>--</v>
      </c>
      <c r="AA81" s="471" t="str">
        <f>VLOOKUP($C81,ToxValues!$C$4:$J$284,7,FALSE)</f>
        <v>--</v>
      </c>
      <c r="AB81" s="471">
        <f>VLOOKUP($C81,ToxValues!$C$4:$J$284,3,FALSE)</f>
        <v>0.2</v>
      </c>
      <c r="AC81" s="471">
        <f>VLOOKUP($C81,ToxValues!$C$4:$J$284,5,FALSE)</f>
        <v>0.2</v>
      </c>
      <c r="AD81" s="524" t="str">
        <f>VLOOKUP($C81,ToxValues!$C$4:$L$284,10,FALSE)</f>
        <v>--</v>
      </c>
    </row>
    <row r="82" spans="1:30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40" t="str">
        <f>IFERROR(VLOOKUP(C82,RSL_Composite!$A$4:$K$767,11,FALSE),"--")</f>
        <v>--</v>
      </c>
      <c r="F82" s="240" t="s">
        <v>2474</v>
      </c>
      <c r="G82" s="325" t="str">
        <f t="shared" si="10"/>
        <v>--</v>
      </c>
      <c r="H82" s="325" t="str">
        <f t="shared" si="15"/>
        <v>--</v>
      </c>
      <c r="I82" s="325" t="str">
        <f t="shared" si="16"/>
        <v/>
      </c>
      <c r="J82" s="325" t="str">
        <f>IFERROR(((ELCR*BW_tres*ATc*365*1000)/(IRw_rec*ED_tres*EF_tres*ET_rec*AA82)),"--")</f>
        <v>--</v>
      </c>
      <c r="K82" s="325" t="str">
        <f t="shared" si="17"/>
        <v>--</v>
      </c>
      <c r="L82" s="325" t="str">
        <f t="shared" si="18"/>
        <v>--</v>
      </c>
      <c r="M82" s="325" t="str">
        <f t="shared" si="19"/>
        <v>--</v>
      </c>
      <c r="N82" s="325" t="str">
        <f t="shared" si="11"/>
        <v>--</v>
      </c>
      <c r="O82" s="325" t="str">
        <f t="shared" si="12"/>
        <v>--</v>
      </c>
      <c r="P82" s="325" t="str">
        <f>IFERROR((2*'Rec carc'!tao_event*Q82),"--")</f>
        <v>--</v>
      </c>
      <c r="Q82" s="305" t="str">
        <f>IFERROR((1+(3*[0]!B)+(3*[0]!B^2))/((1+[0]!B)^2),"--")</f>
        <v>--</v>
      </c>
      <c r="R82" s="325" t="str">
        <f t="shared" si="13"/>
        <v>--</v>
      </c>
      <c r="S82" s="240" t="str">
        <f t="shared" si="14"/>
        <v>A</v>
      </c>
      <c r="T82" s="255">
        <f>VLOOKUP(D82,derm!$D$4:$H$285,5,FALSE)</f>
        <v>0.05</v>
      </c>
      <c r="U82" s="304">
        <f>VLOOKUP($C82,ToxValues!$C$4:$N$283,11,FALSE)</f>
        <v>106.17</v>
      </c>
      <c r="V82" s="468" t="str">
        <f>VLOOKUP($D82,derm!$D$4:$K$285,6,FALSE)</f>
        <v>--</v>
      </c>
      <c r="W82" s="468" t="str">
        <f>VLOOKUP($D82,derm!$D$4:$K$285,7,FALSE)</f>
        <v>--</v>
      </c>
      <c r="X82" s="468" t="str">
        <f>VLOOKUP($D82,derm!$D$4:$K$285,8,FALSE)</f>
        <v>--</v>
      </c>
      <c r="Y82" s="468" t="str">
        <f>VLOOKUP($D82,derm!$D$4:$L$285,9,FALSE)</f>
        <v>--</v>
      </c>
      <c r="Z82" s="471" t="str">
        <f>VLOOKUP($C82,ToxValues!$C$4:$J$284,8,FALSE)</f>
        <v>--</v>
      </c>
      <c r="AA82" s="471" t="str">
        <f>VLOOKUP($C82,ToxValues!$C$4:$J$284,7,FALSE)</f>
        <v>--</v>
      </c>
      <c r="AB82" s="471">
        <f>VLOOKUP($C82,ToxValues!$C$4:$J$284,3,FALSE)</f>
        <v>0.2</v>
      </c>
      <c r="AC82" s="471">
        <f>VLOOKUP($C82,ToxValues!$C$4:$J$284,5,FALSE)</f>
        <v>0.2</v>
      </c>
      <c r="AD82" s="524" t="str">
        <f>VLOOKUP($C82,ToxValues!$C$4:$L$284,10,FALSE)</f>
        <v>--</v>
      </c>
    </row>
    <row r="83" spans="1:30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40" t="str">
        <f>IFERROR(VLOOKUP(C83,RSL_Composite!$A$4:$K$767,11,FALSE),"--")</f>
        <v>--</v>
      </c>
      <c r="F83" s="240" t="s">
        <v>2474</v>
      </c>
      <c r="G83" s="325" t="str">
        <f t="shared" si="10"/>
        <v>--</v>
      </c>
      <c r="H83" s="325" t="str">
        <f t="shared" si="15"/>
        <v>--</v>
      </c>
      <c r="I83" s="325" t="str">
        <f t="shared" si="16"/>
        <v/>
      </c>
      <c r="J83" s="325" t="str">
        <f>IFERROR(((ELCR*BW_tres*ATc*365*1000)/(IRw_rec*ED_tres*EF_tres*ET_rec*AA83)),"--")</f>
        <v>--</v>
      </c>
      <c r="K83" s="325" t="str">
        <f t="shared" si="17"/>
        <v>--</v>
      </c>
      <c r="L83" s="325" t="str">
        <f t="shared" si="18"/>
        <v>--</v>
      </c>
      <c r="M83" s="325" t="str">
        <f t="shared" si="19"/>
        <v>--</v>
      </c>
      <c r="N83" s="325" t="str">
        <f t="shared" si="11"/>
        <v>--</v>
      </c>
      <c r="O83" s="325" t="str">
        <f t="shared" si="12"/>
        <v>--</v>
      </c>
      <c r="P83" s="325" t="str">
        <f>IFERROR((2*'Rec carc'!tao_event*Q83),"--")</f>
        <v>--</v>
      </c>
      <c r="Q83" s="305" t="str">
        <f>IFERROR((1+(3*[0]!B)+(3*[0]!B^2))/((1+[0]!B)^2),"--")</f>
        <v>--</v>
      </c>
      <c r="R83" s="325" t="str">
        <f t="shared" si="13"/>
        <v>--</v>
      </c>
      <c r="S83" s="240" t="str">
        <f t="shared" si="14"/>
        <v>A</v>
      </c>
      <c r="T83" s="255" t="str">
        <f>VLOOKUP(D83,derm!$D$4:$H$285,5,FALSE)</f>
        <v>--</v>
      </c>
      <c r="U83" s="304" t="str">
        <f>VLOOKUP($C83,ToxValues!$C$4:$N$283,11,FALSE)</f>
        <v>--</v>
      </c>
      <c r="V83" s="468" t="str">
        <f>VLOOKUP($D83,derm!$D$4:$K$285,6,FALSE)</f>
        <v>--</v>
      </c>
      <c r="W83" s="468" t="str">
        <f>VLOOKUP($D83,derm!$D$4:$K$285,7,FALSE)</f>
        <v>--</v>
      </c>
      <c r="X83" s="468" t="str">
        <f>VLOOKUP($D83,derm!$D$4:$K$285,8,FALSE)</f>
        <v>--</v>
      </c>
      <c r="Y83" s="468" t="str">
        <f>VLOOKUP($D83,derm!$D$4:$L$285,9,FALSE)</f>
        <v>--</v>
      </c>
      <c r="Z83" s="471" t="str">
        <f>VLOOKUP($C83,ToxValues!$C$4:$J$284,8,FALSE)</f>
        <v>--</v>
      </c>
      <c r="AA83" s="471" t="str">
        <f>VLOOKUP($C83,ToxValues!$C$4:$J$284,7,FALSE)</f>
        <v>--</v>
      </c>
      <c r="AB83" s="471" t="str">
        <f>VLOOKUP($C83,ToxValues!$C$4:$J$284,3,FALSE)</f>
        <v>--</v>
      </c>
      <c r="AC83" s="471" t="str">
        <f>VLOOKUP($C83,ToxValues!$C$4:$J$284,5,FALSE)</f>
        <v>--</v>
      </c>
      <c r="AD83" s="524" t="str">
        <f>VLOOKUP($C83,ToxValues!$C$4:$L$284,10,FALSE)</f>
        <v>--</v>
      </c>
    </row>
    <row r="84" spans="1:30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40" t="str">
        <f>IFERROR(VLOOKUP(C84,RSL_Composite!$A$4:$K$767,11,FALSE),"--")</f>
        <v>--</v>
      </c>
      <c r="F84" s="240" t="s">
        <v>2474</v>
      </c>
      <c r="G84" s="325" t="str">
        <f t="shared" si="10"/>
        <v>--</v>
      </c>
      <c r="H84" s="325" t="str">
        <f t="shared" si="15"/>
        <v>--</v>
      </c>
      <c r="I84" s="325" t="str">
        <f t="shared" si="16"/>
        <v/>
      </c>
      <c r="J84" s="325" t="str">
        <f>IFERROR(((ELCR*BW_tres*ATc*365*1000)/(IRw_rec*ED_tres*EF_tres*ET_rec*AA84)),"--")</f>
        <v>--</v>
      </c>
      <c r="K84" s="325" t="str">
        <f t="shared" si="17"/>
        <v>--</v>
      </c>
      <c r="L84" s="325" t="str">
        <f t="shared" si="18"/>
        <v>--</v>
      </c>
      <c r="M84" s="325" t="str">
        <f t="shared" si="19"/>
        <v>--</v>
      </c>
      <c r="N84" s="325" t="str">
        <f t="shared" si="11"/>
        <v>--</v>
      </c>
      <c r="O84" s="325" t="str">
        <f t="shared" si="12"/>
        <v>--</v>
      </c>
      <c r="P84" s="325" t="str">
        <f>IFERROR((2*'Rec carc'!tao_event*Q84),"--")</f>
        <v>--</v>
      </c>
      <c r="Q84" s="305" t="str">
        <f>IFERROR((1+(3*[0]!B)+(3*[0]!B^2))/((1+[0]!B)^2),"--")</f>
        <v>--</v>
      </c>
      <c r="R84" s="325" t="str">
        <f t="shared" si="13"/>
        <v>--</v>
      </c>
      <c r="S84" s="240" t="str">
        <f t="shared" si="14"/>
        <v>A</v>
      </c>
      <c r="T84" s="255" t="str">
        <f>VLOOKUP(D84,derm!$D$4:$H$285,5,FALSE)</f>
        <v>--</v>
      </c>
      <c r="U84" s="304" t="str">
        <f>VLOOKUP($C84,ToxValues!$C$4:$N$283,11,FALSE)</f>
        <v>--</v>
      </c>
      <c r="V84" s="468" t="str">
        <f>VLOOKUP($D84,derm!$D$4:$K$285,6,FALSE)</f>
        <v>--</v>
      </c>
      <c r="W84" s="468" t="str">
        <f>VLOOKUP($D84,derm!$D$4:$K$285,7,FALSE)</f>
        <v>--</v>
      </c>
      <c r="X84" s="468" t="str">
        <f>VLOOKUP($D84,derm!$D$4:$K$285,8,FALSE)</f>
        <v>--</v>
      </c>
      <c r="Y84" s="468" t="str">
        <f>VLOOKUP($D84,derm!$D$4:$L$285,9,FALSE)</f>
        <v>--</v>
      </c>
      <c r="Z84" s="471" t="str">
        <f>VLOOKUP($C84,ToxValues!$C$4:$J$284,8,FALSE)</f>
        <v>--</v>
      </c>
      <c r="AA84" s="471" t="str">
        <f>VLOOKUP($C84,ToxValues!$C$4:$J$284,7,FALSE)</f>
        <v>--</v>
      </c>
      <c r="AB84" s="471" t="str">
        <f>VLOOKUP($C84,ToxValues!$C$4:$J$284,3,FALSE)</f>
        <v>--</v>
      </c>
      <c r="AC84" s="471" t="str">
        <f>VLOOKUP($C84,ToxValues!$C$4:$J$284,5,FALSE)</f>
        <v>--</v>
      </c>
      <c r="AD84" s="524" t="str">
        <f>VLOOKUP($C84,ToxValues!$C$4:$L$284,10,FALSE)</f>
        <v>--</v>
      </c>
    </row>
    <row r="85" spans="1:30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40" t="str">
        <f>IFERROR(VLOOKUP(C85,RSL_Composite!$A$4:$K$767,11,FALSE),"--")</f>
        <v>--</v>
      </c>
      <c r="F85" s="240" t="s">
        <v>2474</v>
      </c>
      <c r="G85" s="325" t="str">
        <f t="shared" si="10"/>
        <v>--</v>
      </c>
      <c r="H85" s="325" t="str">
        <f t="shared" si="15"/>
        <v>--</v>
      </c>
      <c r="I85" s="325" t="str">
        <f t="shared" si="16"/>
        <v/>
      </c>
      <c r="J85" s="325" t="str">
        <f>IFERROR(((ELCR*BW_tres*ATc*365*1000)/(IRw_rec*ED_tres*EF_tres*ET_rec*AA85)),"--")</f>
        <v>--</v>
      </c>
      <c r="K85" s="325" t="str">
        <f t="shared" si="17"/>
        <v>--</v>
      </c>
      <c r="L85" s="325" t="str">
        <f t="shared" si="18"/>
        <v>--</v>
      </c>
      <c r="M85" s="325" t="str">
        <f t="shared" si="19"/>
        <v>--</v>
      </c>
      <c r="N85" s="325" t="str">
        <f t="shared" si="11"/>
        <v>--</v>
      </c>
      <c r="O85" s="325" t="str">
        <f t="shared" si="12"/>
        <v>--</v>
      </c>
      <c r="P85" s="325" t="str">
        <f>IFERROR((2*'Rec carc'!tao_event*Q85),"--")</f>
        <v>--</v>
      </c>
      <c r="Q85" s="305" t="str">
        <f>IFERROR((1+(3*[0]!B)+(3*[0]!B^2))/((1+[0]!B)^2),"--")</f>
        <v>--</v>
      </c>
      <c r="R85" s="325" t="str">
        <f t="shared" si="13"/>
        <v>--</v>
      </c>
      <c r="S85" s="240" t="str">
        <f t="shared" si="14"/>
        <v>A</v>
      </c>
      <c r="T85" s="255" t="str">
        <f>VLOOKUP(D85,derm!$D$4:$H$285,5,FALSE)</f>
        <v>--</v>
      </c>
      <c r="U85" s="304" t="str">
        <f>VLOOKUP($C85,ToxValues!$C$4:$N$283,11,FALSE)</f>
        <v>--</v>
      </c>
      <c r="V85" s="468" t="str">
        <f>VLOOKUP($D85,derm!$D$4:$K$285,6,FALSE)</f>
        <v>--</v>
      </c>
      <c r="W85" s="468" t="str">
        <f>VLOOKUP($D85,derm!$D$4:$K$285,7,FALSE)</f>
        <v>--</v>
      </c>
      <c r="X85" s="468" t="str">
        <f>VLOOKUP($D85,derm!$D$4:$K$285,8,FALSE)</f>
        <v>--</v>
      </c>
      <c r="Y85" s="468" t="str">
        <f>VLOOKUP($D85,derm!$D$4:$L$285,9,FALSE)</f>
        <v>--</v>
      </c>
      <c r="Z85" s="471" t="str">
        <f>VLOOKUP($C85,ToxValues!$C$4:$J$284,8,FALSE)</f>
        <v>--</v>
      </c>
      <c r="AA85" s="471" t="str">
        <f>VLOOKUP($C85,ToxValues!$C$4:$J$284,7,FALSE)</f>
        <v>--</v>
      </c>
      <c r="AB85" s="471" t="str">
        <f>VLOOKUP($C85,ToxValues!$C$4:$J$284,3,FALSE)</f>
        <v>--</v>
      </c>
      <c r="AC85" s="471" t="str">
        <f>VLOOKUP($C85,ToxValues!$C$4:$J$284,5,FALSE)</f>
        <v>--</v>
      </c>
      <c r="AD85" s="524" t="str">
        <f>VLOOKUP($C85,ToxValues!$C$4:$L$284,10,FALSE)</f>
        <v>--</v>
      </c>
    </row>
    <row r="86" spans="1:30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40" t="str">
        <f>IFERROR(VLOOKUP(C86,RSL_Composite!$A$4:$K$767,11,FALSE),"--")</f>
        <v>--</v>
      </c>
      <c r="F86" s="240" t="s">
        <v>2474</v>
      </c>
      <c r="G86" s="325" t="str">
        <f t="shared" si="10"/>
        <v>--</v>
      </c>
      <c r="H86" s="325" t="str">
        <f t="shared" si="15"/>
        <v>--</v>
      </c>
      <c r="I86" s="325" t="str">
        <f t="shared" si="16"/>
        <v/>
      </c>
      <c r="J86" s="325" t="str">
        <f>IFERROR(((ELCR*BW_tres*ATc*365*1000)/(IRw_rec*ED_tres*EF_tres*ET_rec*AA86)),"--")</f>
        <v>--</v>
      </c>
      <c r="K86" s="325" t="str">
        <f t="shared" si="17"/>
        <v>--</v>
      </c>
      <c r="L86" s="325" t="str">
        <f t="shared" si="18"/>
        <v>--</v>
      </c>
      <c r="M86" s="325" t="str">
        <f t="shared" si="19"/>
        <v>--</v>
      </c>
      <c r="N86" s="325" t="str">
        <f t="shared" si="11"/>
        <v>--</v>
      </c>
      <c r="O86" s="325" t="str">
        <f t="shared" si="12"/>
        <v>--</v>
      </c>
      <c r="P86" s="325" t="str">
        <f>IFERROR((2*'Rec carc'!tao_event*Q86),"--")</f>
        <v>--</v>
      </c>
      <c r="Q86" s="305" t="str">
        <f>IFERROR((1+(3*[0]!B)+(3*[0]!B^2))/((1+[0]!B)^2),"--")</f>
        <v>--</v>
      </c>
      <c r="R86" s="325" t="str">
        <f t="shared" si="13"/>
        <v>--</v>
      </c>
      <c r="S86" s="240" t="str">
        <f t="shared" si="14"/>
        <v>A</v>
      </c>
      <c r="T86" s="255" t="str">
        <f>VLOOKUP(D86,derm!$D$4:$H$285,5,FALSE)</f>
        <v>--</v>
      </c>
      <c r="U86" s="304" t="str">
        <f>VLOOKUP($C86,ToxValues!$C$4:$N$283,11,FALSE)</f>
        <v>--</v>
      </c>
      <c r="V86" s="468" t="str">
        <f>VLOOKUP($D86,derm!$D$4:$K$285,6,FALSE)</f>
        <v>--</v>
      </c>
      <c r="W86" s="468" t="str">
        <f>VLOOKUP($D86,derm!$D$4:$K$285,7,FALSE)</f>
        <v>--</v>
      </c>
      <c r="X86" s="468" t="str">
        <f>VLOOKUP($D86,derm!$D$4:$K$285,8,FALSE)</f>
        <v>--</v>
      </c>
      <c r="Y86" s="468" t="str">
        <f>VLOOKUP($D86,derm!$D$4:$L$285,9,FALSE)</f>
        <v>--</v>
      </c>
      <c r="Z86" s="471" t="str">
        <f>VLOOKUP($C86,ToxValues!$C$4:$J$284,8,FALSE)</f>
        <v>--</v>
      </c>
      <c r="AA86" s="471" t="str">
        <f>VLOOKUP($C86,ToxValues!$C$4:$J$284,7,FALSE)</f>
        <v>--</v>
      </c>
      <c r="AB86" s="471" t="str">
        <f>VLOOKUP($C86,ToxValues!$C$4:$J$284,3,FALSE)</f>
        <v>--</v>
      </c>
      <c r="AC86" s="471" t="str">
        <f>VLOOKUP($C86,ToxValues!$C$4:$J$284,5,FALSE)</f>
        <v>--</v>
      </c>
      <c r="AD86" s="524" t="str">
        <f>VLOOKUP($C86,ToxValues!$C$4:$L$284,10,FALSE)</f>
        <v>--</v>
      </c>
    </row>
    <row r="87" spans="1:30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40" t="str">
        <f>IFERROR(VLOOKUP(C87,RSL_Composite!$A$4:$K$767,11,FALSE),"--")</f>
        <v>--</v>
      </c>
      <c r="F87" s="240" t="s">
        <v>2474</v>
      </c>
      <c r="G87" s="325">
        <f t="shared" si="10"/>
        <v>92.834657781994053</v>
      </c>
      <c r="H87" s="325">
        <f t="shared" si="15"/>
        <v>2265.5172413793102</v>
      </c>
      <c r="I87" s="325">
        <f t="shared" si="16"/>
        <v>92.834657781994053</v>
      </c>
      <c r="J87" s="325">
        <f>IFERROR(((ELCR*BW_tres*ATc*365*1000)/(IRw_rec*ED_tres*EF_tres*ET_rec*AA87)),"--")</f>
        <v>2265.5172413793102</v>
      </c>
      <c r="K87" s="325">
        <f t="shared" si="17"/>
        <v>96.801308847623076</v>
      </c>
      <c r="L87" s="325">
        <f t="shared" si="18"/>
        <v>96.801308847623076</v>
      </c>
      <c r="M87" s="325">
        <f t="shared" si="19"/>
        <v>77.874133834578558</v>
      </c>
      <c r="N87" s="325">
        <f t="shared" si="11"/>
        <v>96.801308847623076</v>
      </c>
      <c r="O87" s="325">
        <f t="shared" si="12"/>
        <v>0.76923076923076916</v>
      </c>
      <c r="P87" s="325">
        <f>IFERROR((2*'Rec carc'!tao_event*Q87),"--")</f>
        <v>2.8505325443786984</v>
      </c>
      <c r="Q87" s="305">
        <f>IFERROR((1+(3*[0]!B)+(3*[0]!B^2))/((1+[0]!B)^2),"--")</f>
        <v>1.2840236686390532</v>
      </c>
      <c r="R87" s="325">
        <f t="shared" si="13"/>
        <v>1.9872958257713246E-2</v>
      </c>
      <c r="S87" s="240" t="str">
        <f t="shared" si="14"/>
        <v>A</v>
      </c>
      <c r="T87" s="255">
        <f>VLOOKUP(D87,derm!$D$4:$H$285,5,FALSE)</f>
        <v>7.0499999999999993E-2</v>
      </c>
      <c r="U87" s="304">
        <f>VLOOKUP($C87,ToxValues!$C$4:$N$283,11,FALSE)</f>
        <v>181.45</v>
      </c>
      <c r="V87" s="468">
        <f>VLOOKUP($D87,derm!$D$4:$K$285,6,FALSE)</f>
        <v>0.3</v>
      </c>
      <c r="W87" s="468">
        <f>VLOOKUP($D87,derm!$D$4:$K$285,7,FALSE)</f>
        <v>1.1100000000000001</v>
      </c>
      <c r="X87" s="468">
        <f>VLOOKUP($D87,derm!$D$4:$K$285,8,FALSE)</f>
        <v>2.66</v>
      </c>
      <c r="Y87" s="468">
        <f>VLOOKUP($D87,derm!$D$4:$L$285,9,FALSE)</f>
        <v>1</v>
      </c>
      <c r="Z87" s="471"/>
      <c r="AA87" s="471">
        <f>VLOOKUP($C87,ToxValues!$C$4:$J$284,7,FALSE)</f>
        <v>2.9000000000000001E-2</v>
      </c>
      <c r="AB87" s="471">
        <f>VLOOKUP($C87,ToxValues!$C$4:$J$284,3,FALSE)</f>
        <v>0.01</v>
      </c>
      <c r="AC87" s="471">
        <f>VLOOKUP($C87,ToxValues!$C$4:$J$284,5,FALSE)</f>
        <v>0.01</v>
      </c>
      <c r="AD87" s="524">
        <f>VLOOKUP($C87,ToxValues!$C$4:$L$284,10,FALSE)</f>
        <v>2.9000000000000001E-2</v>
      </c>
    </row>
    <row r="88" spans="1:30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40" t="str">
        <f>IFERROR(VLOOKUP(C88,RSL_Composite!$A$4:$K$767,11,FALSE),"--")</f>
        <v>--</v>
      </c>
      <c r="F88" s="240" t="s">
        <v>2474</v>
      </c>
      <c r="G88" s="325" t="str">
        <f t="shared" si="10"/>
        <v>--</v>
      </c>
      <c r="H88" s="325" t="str">
        <f t="shared" si="15"/>
        <v>--</v>
      </c>
      <c r="I88" s="325" t="str">
        <f t="shared" si="16"/>
        <v/>
      </c>
      <c r="J88" s="325" t="str">
        <f>IFERROR(((ELCR*BW_tres*ATc*365*1000)/(IRw_rec*ED_tres*EF_tres*ET_rec*AA88)),"--")</f>
        <v>--</v>
      </c>
      <c r="K88" s="325" t="str">
        <f t="shared" si="17"/>
        <v>--</v>
      </c>
      <c r="L88" s="325" t="str">
        <f t="shared" si="18"/>
        <v>--</v>
      </c>
      <c r="M88" s="325" t="str">
        <f t="shared" si="19"/>
        <v>--</v>
      </c>
      <c r="N88" s="325" t="str">
        <f t="shared" si="11"/>
        <v>--</v>
      </c>
      <c r="O88" s="325">
        <f t="shared" si="12"/>
        <v>0.83333333333333337</v>
      </c>
      <c r="P88" s="325">
        <f>IFERROR((2*'Rec carc'!tao_event*Q88),"--")</f>
        <v>1.6961111111111113</v>
      </c>
      <c r="Q88" s="305">
        <f>IFERROR((1+(3*[0]!B)+(3*[0]!B^2))/((1+[0]!B)^2),"--")</f>
        <v>1.1944444444444446</v>
      </c>
      <c r="R88" s="325" t="str">
        <f t="shared" si="13"/>
        <v>--</v>
      </c>
      <c r="S88" s="240" t="str">
        <f t="shared" si="14"/>
        <v>A</v>
      </c>
      <c r="T88" s="255">
        <f>VLOOKUP(D88,derm!$D$4:$H$285,5,FALSE)</f>
        <v>4.4600000000000001E-2</v>
      </c>
      <c r="U88" s="304">
        <f>VLOOKUP($C88,ToxValues!$C$4:$N$283,11,FALSE)</f>
        <v>147</v>
      </c>
      <c r="V88" s="468">
        <f>VLOOKUP($D88,derm!$D$4:$K$285,6,FALSE)</f>
        <v>0.2</v>
      </c>
      <c r="W88" s="468">
        <f>VLOOKUP($D88,derm!$D$4:$K$285,7,FALSE)</f>
        <v>0.71</v>
      </c>
      <c r="X88" s="468">
        <f>VLOOKUP($D88,derm!$D$4:$K$285,8,FALSE)</f>
        <v>1.71</v>
      </c>
      <c r="Y88" s="468">
        <f>VLOOKUP($D88,derm!$D$4:$L$285,9,FALSE)</f>
        <v>1</v>
      </c>
      <c r="Z88" s="471"/>
      <c r="AA88" s="471" t="str">
        <f>VLOOKUP($C88,ToxValues!$C$4:$J$284,7,FALSE)</f>
        <v>--</v>
      </c>
      <c r="AB88" s="471">
        <f>VLOOKUP($C88,ToxValues!$C$4:$J$284,3,FALSE)</f>
        <v>0.09</v>
      </c>
      <c r="AC88" s="471">
        <f>VLOOKUP($C88,ToxValues!$C$4:$J$284,5,FALSE)</f>
        <v>0.09</v>
      </c>
      <c r="AD88" s="524" t="str">
        <f>VLOOKUP($C88,ToxValues!$C$4:$L$284,10,FALSE)</f>
        <v>--</v>
      </c>
    </row>
    <row r="89" spans="1:30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40" t="str">
        <f>IFERROR(VLOOKUP(C89,RSL_Composite!$A$4:$K$767,11,FALSE),"--")</f>
        <v>--</v>
      </c>
      <c r="F89" s="240" t="s">
        <v>2474</v>
      </c>
      <c r="G89" s="325" t="str">
        <f t="shared" si="10"/>
        <v>--</v>
      </c>
      <c r="H89" s="325" t="str">
        <f t="shared" si="15"/>
        <v>--</v>
      </c>
      <c r="I89" s="325" t="str">
        <f t="shared" si="16"/>
        <v/>
      </c>
      <c r="J89" s="325" t="str">
        <f>IFERROR(((ELCR*BW_tres*ATc*365*1000)/(IRw_rec*ED_tres*EF_tres*ET_rec*AA89)),"--")</f>
        <v>--</v>
      </c>
      <c r="K89" s="325" t="str">
        <f t="shared" si="17"/>
        <v>--</v>
      </c>
      <c r="L89" s="325" t="str">
        <f t="shared" si="18"/>
        <v>--</v>
      </c>
      <c r="M89" s="325" t="str">
        <f t="shared" si="19"/>
        <v>--</v>
      </c>
      <c r="N89" s="325" t="str">
        <f t="shared" si="11"/>
        <v>--</v>
      </c>
      <c r="O89" s="325">
        <f t="shared" si="12"/>
        <v>0.76923076923076916</v>
      </c>
      <c r="P89" s="325">
        <f>IFERROR((2*'Rec carc'!tao_event*Q89),"--")</f>
        <v>1.8233136094674554</v>
      </c>
      <c r="Q89" s="305">
        <f>IFERROR((1+(3*[0]!B)+(3*[0]!B^2))/((1+[0]!B)^2),"--")</f>
        <v>1.2840236686390532</v>
      </c>
      <c r="R89" s="325" t="str">
        <f t="shared" si="13"/>
        <v>--</v>
      </c>
      <c r="S89" s="240" t="str">
        <f t="shared" si="14"/>
        <v>A</v>
      </c>
      <c r="T89" s="255" t="str">
        <f>VLOOKUP(D89,derm!$D$4:$H$285,5,FALSE)</f>
        <v>--</v>
      </c>
      <c r="U89" s="304" t="str">
        <f>VLOOKUP($C89,ToxValues!$C$4:$N$283,11,FALSE)</f>
        <v>--</v>
      </c>
      <c r="V89" s="468">
        <f>VLOOKUP($D89,derm!$D$4:$K$285,6,FALSE)</f>
        <v>0.3</v>
      </c>
      <c r="W89" s="468">
        <f>VLOOKUP($D89,derm!$D$4:$K$285,7,FALSE)</f>
        <v>0.71</v>
      </c>
      <c r="X89" s="468">
        <f>VLOOKUP($D89,derm!$D$4:$K$285,8,FALSE)</f>
        <v>1.71</v>
      </c>
      <c r="Y89" s="468">
        <f>VLOOKUP($D89,derm!$D$4:$L$285,9,FALSE)</f>
        <v>1</v>
      </c>
      <c r="Z89" s="471"/>
      <c r="AA89" s="471" t="str">
        <f>VLOOKUP($C89,ToxValues!$C$4:$J$284,7,FALSE)</f>
        <v>--</v>
      </c>
      <c r="AB89" s="471" t="str">
        <f>VLOOKUP($C89,ToxValues!$C$4:$J$284,3,FALSE)</f>
        <v>--</v>
      </c>
      <c r="AC89" s="471" t="str">
        <f>VLOOKUP($C89,ToxValues!$C$4:$J$284,5,FALSE)</f>
        <v>--</v>
      </c>
      <c r="AD89" s="524" t="str">
        <f>VLOOKUP($C89,ToxValues!$C$4:$L$284,10,FALSE)</f>
        <v>--</v>
      </c>
    </row>
    <row r="90" spans="1:30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40" t="str">
        <f>IFERROR(VLOOKUP(C90,RSL_Composite!$A$4:$K$767,11,FALSE),"--")</f>
        <v>--</v>
      </c>
      <c r="F90" s="240" t="s">
        <v>2474</v>
      </c>
      <c r="G90" s="325">
        <f t="shared" si="10"/>
        <v>933.94655678914637</v>
      </c>
      <c r="H90" s="325">
        <f t="shared" si="15"/>
        <v>12166.666666666666</v>
      </c>
      <c r="I90" s="325">
        <f t="shared" si="16"/>
        <v>933.94655678914637</v>
      </c>
      <c r="J90" s="325">
        <f>IFERROR(((ELCR*BW_tres*ATc*365*1000)/(IRw_rec*ED_tres*EF_tres*ET_rec*AA90)),"--")</f>
        <v>12166.666666666666</v>
      </c>
      <c r="K90" s="325">
        <f t="shared" si="17"/>
        <v>1011.599713140054</v>
      </c>
      <c r="L90" s="325">
        <f t="shared" si="18"/>
        <v>1011.599713140054</v>
      </c>
      <c r="M90" s="325">
        <f t="shared" si="19"/>
        <v>931.41539337716711</v>
      </c>
      <c r="N90" s="325">
        <f t="shared" si="11"/>
        <v>1011.599713140054</v>
      </c>
      <c r="O90" s="325">
        <f t="shared" si="12"/>
        <v>0.83333333333333337</v>
      </c>
      <c r="P90" s="325">
        <f>IFERROR((2*'Rec carc'!tao_event*Q90),"--")</f>
        <v>1.6961111111111113</v>
      </c>
      <c r="Q90" s="305">
        <f>IFERROR((1+(3*[0]!B)+(3*[0]!B^2))/((1+[0]!B)^2),"--")</f>
        <v>1.1944444444444446</v>
      </c>
      <c r="R90" s="325">
        <f t="shared" si="13"/>
        <v>0.10672514619883043</v>
      </c>
      <c r="S90" s="240" t="str">
        <f t="shared" si="14"/>
        <v>A</v>
      </c>
      <c r="T90" s="255">
        <f>VLOOKUP(D90,derm!$D$4:$H$285,5,FALSE)</f>
        <v>4.53E-2</v>
      </c>
      <c r="U90" s="304">
        <f>VLOOKUP($C90,ToxValues!$C$4:$N$283,11,FALSE)</f>
        <v>147</v>
      </c>
      <c r="V90" s="468">
        <f>VLOOKUP($D90,derm!$D$4:$K$285,6,FALSE)</f>
        <v>0.2</v>
      </c>
      <c r="W90" s="468">
        <f>VLOOKUP($D90,derm!$D$4:$K$285,7,FALSE)</f>
        <v>0.71</v>
      </c>
      <c r="X90" s="468">
        <f>VLOOKUP($D90,derm!$D$4:$K$285,8,FALSE)</f>
        <v>1.71</v>
      </c>
      <c r="Y90" s="468">
        <f>VLOOKUP($D90,derm!$D$4:$L$285,9,FALSE)</f>
        <v>1</v>
      </c>
      <c r="Z90" s="471"/>
      <c r="AA90" s="471">
        <f>VLOOKUP($C90,ToxValues!$C$4:$J$284,7,FALSE)</f>
        <v>5.4000000000000003E-3</v>
      </c>
      <c r="AB90" s="471">
        <f>VLOOKUP($C90,ToxValues!$C$4:$J$284,3,FALSE)</f>
        <v>7.0000000000000007E-2</v>
      </c>
      <c r="AC90" s="471">
        <f>VLOOKUP($C90,ToxValues!$C$4:$J$284,5,FALSE)</f>
        <v>7.0000000000000007E-2</v>
      </c>
      <c r="AD90" s="524">
        <f>VLOOKUP($C90,ToxValues!$C$4:$L$284,10,FALSE)</f>
        <v>5.4000000000000003E-3</v>
      </c>
    </row>
    <row r="91" spans="1:30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40" t="str">
        <f>IFERROR(VLOOKUP(C91,RSL_Composite!$A$4:$K$767,11,FALSE),"--")</f>
        <v>--</v>
      </c>
      <c r="F91" s="240" t="s">
        <v>2474</v>
      </c>
      <c r="G91" s="325" t="str">
        <f t="shared" si="10"/>
        <v>--</v>
      </c>
      <c r="H91" s="325" t="str">
        <f t="shared" si="15"/>
        <v>--</v>
      </c>
      <c r="I91" s="325" t="str">
        <f t="shared" si="16"/>
        <v/>
      </c>
      <c r="J91" s="325" t="str">
        <f>IFERROR(((ELCR*BW_tres*ATc*365*1000)/(IRw_rec*ED_tres*EF_tres*ET_rec*AA91)),"--")</f>
        <v>--</v>
      </c>
      <c r="K91" s="325" t="str">
        <f t="shared" si="17"/>
        <v>--</v>
      </c>
      <c r="L91" s="325" t="str">
        <f t="shared" si="18"/>
        <v>--</v>
      </c>
      <c r="M91" s="325" t="str">
        <f t="shared" si="19"/>
        <v>--</v>
      </c>
      <c r="N91" s="325" t="str">
        <f t="shared" si="11"/>
        <v>--</v>
      </c>
      <c r="O91" s="325" t="str">
        <f t="shared" si="12"/>
        <v>--</v>
      </c>
      <c r="P91" s="325" t="str">
        <f>IFERROR((2*'Rec carc'!tao_event*Q91),"--")</f>
        <v>--</v>
      </c>
      <c r="Q91" s="305" t="str">
        <f>IFERROR((1+(3*[0]!B)+(3*[0]!B^2))/((1+[0]!B)^2),"--")</f>
        <v>--</v>
      </c>
      <c r="R91" s="325" t="str">
        <f t="shared" si="13"/>
        <v>--</v>
      </c>
      <c r="S91" s="240" t="str">
        <f t="shared" si="14"/>
        <v>A</v>
      </c>
      <c r="T91" s="255">
        <f>VLOOKUP(D91,derm!$D$4:$H$285,5,FALSE)</f>
        <v>7.0999999999999994E-2</v>
      </c>
      <c r="U91" s="304">
        <f>VLOOKUP($C91,ToxValues!$C$4:$N$283,11,FALSE)</f>
        <v>231.89</v>
      </c>
      <c r="V91" s="468" t="str">
        <f>VLOOKUP($D91,derm!$D$4:$K$285,6,FALSE)</f>
        <v>--</v>
      </c>
      <c r="W91" s="468" t="str">
        <f>VLOOKUP($D91,derm!$D$4:$K$285,7,FALSE)</f>
        <v>--</v>
      </c>
      <c r="X91" s="468" t="str">
        <f>VLOOKUP($D91,derm!$D$4:$K$285,8,FALSE)</f>
        <v>--</v>
      </c>
      <c r="Y91" s="468" t="str">
        <f>VLOOKUP($D91,derm!$D$4:$L$285,9,FALSE)</f>
        <v>--</v>
      </c>
      <c r="Z91" s="471"/>
      <c r="AA91" s="471" t="str">
        <f>VLOOKUP($C91,ToxValues!$C$4:$J$284,7,FALSE)</f>
        <v>--</v>
      </c>
      <c r="AB91" s="471">
        <f>VLOOKUP($C91,ToxValues!$C$4:$J$284,3,FALSE)</f>
        <v>0.03</v>
      </c>
      <c r="AC91" s="471">
        <f>VLOOKUP($C91,ToxValues!$C$4:$J$284,5,FALSE)</f>
        <v>0.03</v>
      </c>
      <c r="AD91" s="524" t="str">
        <f>VLOOKUP($C91,ToxValues!$C$4:$L$284,10,FALSE)</f>
        <v>--</v>
      </c>
    </row>
    <row r="92" spans="1:30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40" t="str">
        <f>IFERROR(VLOOKUP(C92,RSL_Composite!$A$4:$K$767,11,FALSE),"--")</f>
        <v>--</v>
      </c>
      <c r="F92" s="240" t="s">
        <v>2474</v>
      </c>
      <c r="G92" s="325" t="str">
        <f t="shared" si="10"/>
        <v>--</v>
      </c>
      <c r="H92" s="325" t="str">
        <f t="shared" si="15"/>
        <v>--</v>
      </c>
      <c r="I92" s="325" t="str">
        <f t="shared" si="16"/>
        <v/>
      </c>
      <c r="J92" s="325" t="str">
        <f>IFERROR(((ELCR*BW_tres*ATc*365*1000)/(IRw_rec*ED_tres*EF_tres*ET_rec*AA92)),"--")</f>
        <v>--</v>
      </c>
      <c r="K92" s="325" t="str">
        <f t="shared" si="17"/>
        <v>--</v>
      </c>
      <c r="L92" s="325" t="str">
        <f t="shared" si="18"/>
        <v>--</v>
      </c>
      <c r="M92" s="325" t="str">
        <f t="shared" si="19"/>
        <v>--</v>
      </c>
      <c r="N92" s="325" t="str">
        <f t="shared" si="11"/>
        <v>--</v>
      </c>
      <c r="O92" s="325" t="str">
        <f t="shared" si="12"/>
        <v>--</v>
      </c>
      <c r="P92" s="325" t="str">
        <f>IFERROR((2*'Rec carc'!tao_event*Q92),"--")</f>
        <v>--</v>
      </c>
      <c r="Q92" s="305" t="str">
        <f>IFERROR((1+(3*[0]!B)+(3*[0]!B^2))/((1+[0]!B)^2),"--")</f>
        <v>--</v>
      </c>
      <c r="R92" s="325" t="str">
        <f t="shared" si="13"/>
        <v>--</v>
      </c>
      <c r="S92" s="240" t="str">
        <f t="shared" si="14"/>
        <v>A</v>
      </c>
      <c r="T92" s="255">
        <f>VLOOKUP(D92,derm!$D$4:$H$285,5,FALSE)</f>
        <v>3.6200000000000003E-2</v>
      </c>
      <c r="U92" s="304">
        <f>VLOOKUP($C92,ToxValues!$C$4:$N$283,11,FALSE)</f>
        <v>197.45</v>
      </c>
      <c r="V92" s="468" t="str">
        <f>VLOOKUP($D92,derm!$D$4:$K$285,6,FALSE)</f>
        <v>--</v>
      </c>
      <c r="W92" s="468" t="str">
        <f>VLOOKUP($D92,derm!$D$4:$K$285,7,FALSE)</f>
        <v>--</v>
      </c>
      <c r="X92" s="468" t="str">
        <f>VLOOKUP($D92,derm!$D$4:$K$285,8,FALSE)</f>
        <v>--</v>
      </c>
      <c r="Y92" s="468" t="str">
        <f>VLOOKUP($D92,derm!$D$4:$L$285,9,FALSE)</f>
        <v>--</v>
      </c>
      <c r="Z92" s="471"/>
      <c r="AA92" s="471" t="str">
        <f>VLOOKUP($C92,ToxValues!$C$4:$J$284,7,FALSE)</f>
        <v>--</v>
      </c>
      <c r="AB92" s="471">
        <f>VLOOKUP($C92,ToxValues!$C$4:$J$284,3,FALSE)</f>
        <v>0.1</v>
      </c>
      <c r="AC92" s="471">
        <f>VLOOKUP($C92,ToxValues!$C$4:$J$284,5,FALSE)</f>
        <v>0.1</v>
      </c>
      <c r="AD92" s="524" t="str">
        <f>VLOOKUP($C92,ToxValues!$C$4:$L$284,10,FALSE)</f>
        <v>--</v>
      </c>
    </row>
    <row r="93" spans="1:30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40" t="str">
        <f>IFERROR(VLOOKUP(C93,RSL_Composite!$A$4:$K$767,11,FALSE),"--")</f>
        <v>--</v>
      </c>
      <c r="F93" s="240" t="s">
        <v>2474</v>
      </c>
      <c r="G93" s="325">
        <f t="shared" si="10"/>
        <v>435.52147663551773</v>
      </c>
      <c r="H93" s="325">
        <f t="shared" si="15"/>
        <v>5972.727272727273</v>
      </c>
      <c r="I93" s="325">
        <f t="shared" si="16"/>
        <v>435.52147663551773</v>
      </c>
      <c r="J93" s="325">
        <f>IFERROR(((ELCR*BW_tres*ATc*365*1000)/(IRw_rec*ED_tres*EF_tres*ET_rec*AA93)),"--")</f>
        <v>5972.727272727273</v>
      </c>
      <c r="K93" s="325">
        <f t="shared" si="17"/>
        <v>469.77683278367817</v>
      </c>
      <c r="L93" s="325">
        <f t="shared" si="18"/>
        <v>469.77683278367817</v>
      </c>
      <c r="M93" s="325">
        <f t="shared" si="19"/>
        <v>370.93267522637512</v>
      </c>
      <c r="N93" s="325">
        <f t="shared" si="11"/>
        <v>469.77683278367817</v>
      </c>
      <c r="O93" s="325">
        <f t="shared" si="12"/>
        <v>0.83333333333333337</v>
      </c>
      <c r="P93" s="325">
        <f>IFERROR((2*'Rec carc'!tao_event*Q93),"--")</f>
        <v>3.2488888888888896</v>
      </c>
      <c r="Q93" s="305">
        <f>IFERROR((1+(3*[0]!B)+(3*[0]!B^2))/((1+[0]!B)^2),"--")</f>
        <v>1.1944444444444446</v>
      </c>
      <c r="R93" s="325">
        <f t="shared" si="13"/>
        <v>5.2392344497607664E-2</v>
      </c>
      <c r="S93" s="240" t="str">
        <f t="shared" si="14"/>
        <v>A</v>
      </c>
      <c r="T93" s="255">
        <f>VLOOKUP(D93,derm!$D$4:$H$285,5,FALSE)</f>
        <v>3.4599999999999999E-2</v>
      </c>
      <c r="U93" s="304">
        <f>VLOOKUP($C93,ToxValues!$C$4:$N$283,11,FALSE)</f>
        <v>197.45</v>
      </c>
      <c r="V93" s="468">
        <f>VLOOKUP($D93,derm!$D$4:$K$285,6,FALSE)</f>
        <v>0.2</v>
      </c>
      <c r="W93" s="468">
        <f>VLOOKUP($D93,derm!$D$4:$K$285,7,FALSE)</f>
        <v>1.36</v>
      </c>
      <c r="X93" s="468">
        <f>VLOOKUP($D93,derm!$D$4:$K$285,8,FALSE)</f>
        <v>3.27</v>
      </c>
      <c r="Y93" s="468">
        <f>VLOOKUP($D93,derm!$D$4:$L$285,9,FALSE)</f>
        <v>1</v>
      </c>
      <c r="Z93" s="471"/>
      <c r="AA93" s="471">
        <f>VLOOKUP($C93,ToxValues!$C$4:$J$284,7,FALSE)</f>
        <v>1.0999999999999999E-2</v>
      </c>
      <c r="AB93" s="471">
        <f>VLOOKUP($C93,ToxValues!$C$4:$J$284,3,FALSE)</f>
        <v>1E-3</v>
      </c>
      <c r="AC93" s="471">
        <f>VLOOKUP($C93,ToxValues!$C$4:$J$284,5,FALSE)</f>
        <v>1E-3</v>
      </c>
      <c r="AD93" s="524">
        <f>VLOOKUP($C93,ToxValues!$C$4:$L$284,10,FALSE)</f>
        <v>1.0999999999999999E-2</v>
      </c>
    </row>
    <row r="94" spans="1:30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40" t="str">
        <f>IFERROR(VLOOKUP(C94,RSL_Composite!$A$4:$K$767,11,FALSE),"--")</f>
        <v>--</v>
      </c>
      <c r="F94" s="240" t="s">
        <v>2474</v>
      </c>
      <c r="G94" s="325" t="str">
        <f t="shared" si="10"/>
        <v>--</v>
      </c>
      <c r="H94" s="325" t="str">
        <f t="shared" si="15"/>
        <v>--</v>
      </c>
      <c r="I94" s="325" t="str">
        <f t="shared" si="16"/>
        <v/>
      </c>
      <c r="J94" s="325" t="str">
        <f>IFERROR(((ELCR*BW_tres*ATc*365*1000)/(IRw_rec*ED_tres*EF_tres*ET_rec*AA94)),"--")</f>
        <v>--</v>
      </c>
      <c r="K94" s="325" t="str">
        <f t="shared" si="17"/>
        <v>--</v>
      </c>
      <c r="L94" s="325" t="str">
        <f t="shared" si="18"/>
        <v>--</v>
      </c>
      <c r="M94" s="325" t="str">
        <f t="shared" si="19"/>
        <v>--</v>
      </c>
      <c r="N94" s="325" t="str">
        <f t="shared" si="11"/>
        <v>--</v>
      </c>
      <c r="O94" s="325">
        <f t="shared" si="12"/>
        <v>0.90909090909090906</v>
      </c>
      <c r="P94" s="325">
        <f>IFERROR((2*'Rec carc'!tao_event*Q94),"--")</f>
        <v>1.9125619834710741</v>
      </c>
      <c r="Q94" s="305">
        <f>IFERROR((1+(3*[0]!B)+(3*[0]!B^2))/((1+[0]!B)^2),"--")</f>
        <v>1.0991735537190082</v>
      </c>
      <c r="R94" s="325" t="str">
        <f t="shared" si="13"/>
        <v>--</v>
      </c>
      <c r="S94" s="240" t="str">
        <f t="shared" si="14"/>
        <v>A</v>
      </c>
      <c r="T94" s="255">
        <f>VLOOKUP(D94,derm!$D$4:$H$285,5,FALSE)</f>
        <v>2.06E-2</v>
      </c>
      <c r="U94" s="304">
        <f>VLOOKUP($C94,ToxValues!$C$4:$N$283,11,FALSE)</f>
        <v>163</v>
      </c>
      <c r="V94" s="468">
        <f>VLOOKUP($D94,derm!$D$4:$K$285,6,FALSE)</f>
        <v>0.1</v>
      </c>
      <c r="W94" s="468">
        <f>VLOOKUP($D94,derm!$D$4:$K$285,7,FALSE)</f>
        <v>0.87</v>
      </c>
      <c r="X94" s="468">
        <f>VLOOKUP($D94,derm!$D$4:$K$285,8,FALSE)</f>
        <v>2.1</v>
      </c>
      <c r="Y94" s="468">
        <f>VLOOKUP($D94,derm!$D$4:$L$285,9,FALSE)</f>
        <v>1</v>
      </c>
      <c r="Z94" s="471"/>
      <c r="AA94" s="471" t="str">
        <f>VLOOKUP($C94,ToxValues!$C$4:$J$284,7,FALSE)</f>
        <v>--</v>
      </c>
      <c r="AB94" s="471">
        <f>VLOOKUP($C94,ToxValues!$C$4:$J$284,3,FALSE)</f>
        <v>3.0000000000000001E-3</v>
      </c>
      <c r="AC94" s="471">
        <f>VLOOKUP($C94,ToxValues!$C$4:$J$284,5,FALSE)</f>
        <v>3.0000000000000001E-3</v>
      </c>
      <c r="AD94" s="524" t="str">
        <f>VLOOKUP($C94,ToxValues!$C$4:$L$284,10,FALSE)</f>
        <v>--</v>
      </c>
    </row>
    <row r="95" spans="1:30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40" t="str">
        <f>IFERROR(VLOOKUP(C95,RSL_Composite!$A$4:$K$767,11,FALSE),"--")</f>
        <v>--</v>
      </c>
      <c r="F95" s="240" t="s">
        <v>2474</v>
      </c>
      <c r="G95" s="325" t="str">
        <f t="shared" si="10"/>
        <v>--</v>
      </c>
      <c r="H95" s="325" t="str">
        <f t="shared" si="15"/>
        <v>--</v>
      </c>
      <c r="I95" s="325" t="str">
        <f t="shared" si="16"/>
        <v/>
      </c>
      <c r="J95" s="325" t="str">
        <f>IFERROR(((ELCR*BW_tres*ATc*365*1000)/(IRw_rec*ED_tres*EF_tres*ET_rec*AA95)),"--")</f>
        <v>--</v>
      </c>
      <c r="K95" s="325" t="str">
        <f t="shared" si="17"/>
        <v>--</v>
      </c>
      <c r="L95" s="325" t="str">
        <f t="shared" si="18"/>
        <v>--</v>
      </c>
      <c r="M95" s="325" t="str">
        <f t="shared" si="19"/>
        <v>--</v>
      </c>
      <c r="N95" s="325" t="str">
        <f t="shared" si="11"/>
        <v>--</v>
      </c>
      <c r="O95" s="325">
        <f t="shared" si="12"/>
        <v>1</v>
      </c>
      <c r="P95" s="325">
        <f>IFERROR((2*'Rec carc'!tao_event*Q95),"--")</f>
        <v>1.04</v>
      </c>
      <c r="Q95" s="305">
        <f>IFERROR((1+(3*[0]!B)+(3*[0]!B^2))/((1+[0]!B)^2),"--")</f>
        <v>1</v>
      </c>
      <c r="R95" s="325" t="str">
        <f t="shared" si="13"/>
        <v>--</v>
      </c>
      <c r="S95" s="240" t="str">
        <f t="shared" si="14"/>
        <v>A</v>
      </c>
      <c r="T95" s="255">
        <f>VLOOKUP(D95,derm!$D$4:$H$285,5,FALSE)</f>
        <v>1.09E-2</v>
      </c>
      <c r="U95" s="304">
        <f>VLOOKUP($C95,ToxValues!$C$4:$N$283,11,FALSE)</f>
        <v>122.17</v>
      </c>
      <c r="V95" s="468">
        <f>VLOOKUP($D95,derm!$D$4:$K$285,6,FALSE)</f>
        <v>0</v>
      </c>
      <c r="W95" s="468">
        <f>VLOOKUP($D95,derm!$D$4:$K$285,7,FALSE)</f>
        <v>0.52</v>
      </c>
      <c r="X95" s="468">
        <f>VLOOKUP($D95,derm!$D$4:$K$285,8,FALSE)</f>
        <v>1.24</v>
      </c>
      <c r="Y95" s="468">
        <f>VLOOKUP($D95,derm!$D$4:$L$285,9,FALSE)</f>
        <v>1</v>
      </c>
      <c r="Z95" s="471"/>
      <c r="AA95" s="471" t="str">
        <f>VLOOKUP($C95,ToxValues!$C$4:$J$284,7,FALSE)</f>
        <v>--</v>
      </c>
      <c r="AB95" s="471">
        <f>VLOOKUP($C95,ToxValues!$C$4:$J$284,3,FALSE)</f>
        <v>0.02</v>
      </c>
      <c r="AC95" s="471">
        <f>VLOOKUP($C95,ToxValues!$C$4:$J$284,5,FALSE)</f>
        <v>0.02</v>
      </c>
      <c r="AD95" s="524" t="str">
        <f>VLOOKUP($C95,ToxValues!$C$4:$L$284,10,FALSE)</f>
        <v>--</v>
      </c>
    </row>
    <row r="96" spans="1:30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40" t="str">
        <f>IFERROR(VLOOKUP(C96,RSL_Composite!$A$4:$K$767,11,FALSE),"--")</f>
        <v>--</v>
      </c>
      <c r="F96" s="240" t="s">
        <v>2474</v>
      </c>
      <c r="G96" s="325" t="str">
        <f t="shared" si="10"/>
        <v>--</v>
      </c>
      <c r="H96" s="325" t="str">
        <f t="shared" si="15"/>
        <v>--</v>
      </c>
      <c r="I96" s="325" t="str">
        <f t="shared" si="16"/>
        <v/>
      </c>
      <c r="J96" s="325" t="str">
        <f>IFERROR(((ELCR*BW_tres*ATc*365*1000)/(IRw_rec*ED_tres*EF_tres*ET_rec*AA96)),"--")</f>
        <v>--</v>
      </c>
      <c r="K96" s="325" t="str">
        <f t="shared" si="17"/>
        <v>--</v>
      </c>
      <c r="L96" s="325" t="str">
        <f t="shared" si="18"/>
        <v>--</v>
      </c>
      <c r="M96" s="325" t="str">
        <f t="shared" si="19"/>
        <v>--</v>
      </c>
      <c r="N96" s="325" t="str">
        <f t="shared" si="11"/>
        <v>--</v>
      </c>
      <c r="O96" s="325">
        <f t="shared" si="12"/>
        <v>1</v>
      </c>
      <c r="P96" s="325">
        <f>IFERROR((2*'Rec carc'!tao_event*Q96),"--")</f>
        <v>2.2999999999999998</v>
      </c>
      <c r="Q96" s="305">
        <f>IFERROR((1+(3*[0]!B)+(3*[0]!B^2))/((1+[0]!B)^2),"--")</f>
        <v>1</v>
      </c>
      <c r="R96" s="325" t="str">
        <f t="shared" si="13"/>
        <v>--</v>
      </c>
      <c r="S96" s="240" t="str">
        <f t="shared" si="14"/>
        <v>A</v>
      </c>
      <c r="T96" s="255">
        <f>VLOOKUP(D96,derm!$D$4:$H$285,5,FALSE)</f>
        <v>1.8699999999999999E-3</v>
      </c>
      <c r="U96" s="304">
        <f>VLOOKUP($C96,ToxValues!$C$4:$N$283,11,FALSE)</f>
        <v>184.11</v>
      </c>
      <c r="V96" s="468">
        <f>VLOOKUP($D96,derm!$D$4:$K$285,6,FALSE)</f>
        <v>0</v>
      </c>
      <c r="W96" s="468">
        <f>VLOOKUP($D96,derm!$D$4:$K$285,7,FALSE)</f>
        <v>1.1499999999999999</v>
      </c>
      <c r="X96" s="468">
        <f>VLOOKUP($D96,derm!$D$4:$K$285,8,FALSE)</f>
        <v>2.76</v>
      </c>
      <c r="Y96" s="468">
        <f>VLOOKUP($D96,derm!$D$4:$L$285,9,FALSE)</f>
        <v>1</v>
      </c>
      <c r="Z96" s="471"/>
      <c r="AA96" s="471" t="str">
        <f>VLOOKUP($C96,ToxValues!$C$4:$J$284,7,FALSE)</f>
        <v>--</v>
      </c>
      <c r="AB96" s="471">
        <f>VLOOKUP($C96,ToxValues!$C$4:$J$284,3,FALSE)</f>
        <v>2E-3</v>
      </c>
      <c r="AC96" s="471">
        <f>VLOOKUP($C96,ToxValues!$C$4:$J$284,5,FALSE)</f>
        <v>2E-3</v>
      </c>
      <c r="AD96" s="524" t="str">
        <f>VLOOKUP($C96,ToxValues!$C$4:$L$284,10,FALSE)</f>
        <v>--</v>
      </c>
    </row>
    <row r="97" spans="1:30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40" t="str">
        <f>IFERROR(VLOOKUP(C97,RSL_Composite!$A$4:$K$767,11,FALSE),"--")</f>
        <v>--</v>
      </c>
      <c r="F97" s="240" t="s">
        <v>2474</v>
      </c>
      <c r="G97" s="325">
        <f t="shared" si="10"/>
        <v>104.55320528419981</v>
      </c>
      <c r="H97" s="325">
        <f t="shared" si="15"/>
        <v>211.93548387096774</v>
      </c>
      <c r="I97" s="325">
        <f t="shared" si="16"/>
        <v>104.55320528419981</v>
      </c>
      <c r="J97" s="325">
        <f>IFERROR(((ELCR*BW_tres*ATc*365*1000)/(IRw_rec*ED_tres*EF_tres*ET_rec*AA97)),"--")</f>
        <v>211.93548387096774</v>
      </c>
      <c r="K97" s="325">
        <f t="shared" si="17"/>
        <v>206.35187149863629</v>
      </c>
      <c r="L97" s="325">
        <f t="shared" si="18"/>
        <v>206.35187149863629</v>
      </c>
      <c r="M97" s="325">
        <f t="shared" si="19"/>
        <v>186.29581447917613</v>
      </c>
      <c r="N97" s="325">
        <f t="shared" si="11"/>
        <v>206.35187149863629</v>
      </c>
      <c r="O97" s="325">
        <f t="shared" si="12"/>
        <v>1</v>
      </c>
      <c r="P97" s="325">
        <f>IFERROR((2*'Rec carc'!tao_event*Q97),"--")</f>
        <v>2.2400000000000002</v>
      </c>
      <c r="Q97" s="305">
        <f>IFERROR((1+(3*[0]!B)+(3*[0]!B^2))/((1+[0]!B)^2),"--")</f>
        <v>1</v>
      </c>
      <c r="R97" s="325">
        <f t="shared" si="13"/>
        <v>1.8590831918505945E-3</v>
      </c>
      <c r="S97" s="240" t="str">
        <f t="shared" si="14"/>
        <v>A</v>
      </c>
      <c r="T97" s="255">
        <f>VLOOKUP(D97,derm!$D$4:$H$285,5,FALSE)</f>
        <v>3.0799999999999998E-3</v>
      </c>
      <c r="U97" s="304">
        <f>VLOOKUP($C97,ToxValues!$C$4:$N$283,11,FALSE)</f>
        <v>182.14</v>
      </c>
      <c r="V97" s="468">
        <f>VLOOKUP($D97,derm!$D$4:$K$285,6,FALSE)</f>
        <v>0</v>
      </c>
      <c r="W97" s="468">
        <f>VLOOKUP($D97,derm!$D$4:$K$285,7,FALSE)</f>
        <v>1.1200000000000001</v>
      </c>
      <c r="X97" s="468">
        <f>VLOOKUP($D97,derm!$D$4:$K$285,8,FALSE)</f>
        <v>2.69</v>
      </c>
      <c r="Y97" s="468">
        <f>VLOOKUP($D97,derm!$D$4:$L$285,9,FALSE)</f>
        <v>1</v>
      </c>
      <c r="Z97" s="471"/>
      <c r="AA97" s="471">
        <f>VLOOKUP($C97,ToxValues!$C$4:$J$284,7,FALSE)</f>
        <v>0.31</v>
      </c>
      <c r="AB97" s="471">
        <f>VLOOKUP($C97,ToxValues!$C$4:$J$284,3,FALSE)</f>
        <v>2E-3</v>
      </c>
      <c r="AC97" s="471">
        <f>VLOOKUP($C97,ToxValues!$C$4:$J$284,5,FALSE)</f>
        <v>2E-3</v>
      </c>
      <c r="AD97" s="524">
        <f>VLOOKUP($C97,ToxValues!$C$4:$L$284,10,FALSE)</f>
        <v>0.31</v>
      </c>
    </row>
    <row r="98" spans="1:30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40" t="str">
        <f>IFERROR(VLOOKUP(C98,RSL_Composite!$A$4:$K$767,11,FALSE),"--")</f>
        <v>--</v>
      </c>
      <c r="F98" s="240" t="s">
        <v>2474</v>
      </c>
      <c r="G98" s="325" t="str">
        <f t="shared" si="10"/>
        <v>--</v>
      </c>
      <c r="H98" s="325" t="str">
        <f t="shared" si="15"/>
        <v>--</v>
      </c>
      <c r="I98" s="325" t="str">
        <f t="shared" si="16"/>
        <v/>
      </c>
      <c r="J98" s="325" t="str">
        <f>IFERROR(((ELCR*BW_tres*ATc*365*1000)/(IRw_rec*ED_tres*EF_tres*ET_rec*AA98)),"--")</f>
        <v>--</v>
      </c>
      <c r="K98" s="325" t="str">
        <f t="shared" si="17"/>
        <v>--</v>
      </c>
      <c r="L98" s="325" t="str">
        <f t="shared" si="18"/>
        <v>--</v>
      </c>
      <c r="M98" s="325" t="str">
        <f t="shared" si="19"/>
        <v>--</v>
      </c>
      <c r="N98" s="325" t="str">
        <f t="shared" si="11"/>
        <v>--</v>
      </c>
      <c r="O98" s="325" t="str">
        <f t="shared" si="12"/>
        <v>--</v>
      </c>
      <c r="P98" s="325" t="str">
        <f>IFERROR((2*'Rec carc'!tao_event*Q98),"--")</f>
        <v>--</v>
      </c>
      <c r="Q98" s="305" t="str">
        <f>IFERROR((1+(3*[0]!B)+(3*[0]!B^2))/((1+[0]!B)^2),"--")</f>
        <v>--</v>
      </c>
      <c r="R98" s="325" t="str">
        <f t="shared" si="13"/>
        <v>--</v>
      </c>
      <c r="S98" s="240" t="str">
        <f t="shared" si="14"/>
        <v>A</v>
      </c>
      <c r="T98" s="255">
        <f>VLOOKUP(D98,derm!$D$4:$H$285,5,FALSE)</f>
        <v>1.2E-2</v>
      </c>
      <c r="U98" s="304">
        <f>VLOOKUP($C98,ToxValues!$C$4:$N$283,11,FALSE)</f>
        <v>122.17</v>
      </c>
      <c r="V98" s="468" t="str">
        <f>VLOOKUP($D98,derm!$D$4:$K$285,6,FALSE)</f>
        <v>--</v>
      </c>
      <c r="W98" s="468" t="str">
        <f>VLOOKUP($D98,derm!$D$4:$K$285,7,FALSE)</f>
        <v>--</v>
      </c>
      <c r="X98" s="468" t="str">
        <f>VLOOKUP($D98,derm!$D$4:$K$285,8,FALSE)</f>
        <v>--</v>
      </c>
      <c r="Y98" s="468" t="str">
        <f>VLOOKUP($D98,derm!$D$4:$L$285,9,FALSE)</f>
        <v>--</v>
      </c>
      <c r="Z98" s="471"/>
      <c r="AA98" s="471" t="str">
        <f>VLOOKUP($C98,ToxValues!$C$4:$J$284,7,FALSE)</f>
        <v>--</v>
      </c>
      <c r="AB98" s="471">
        <f>VLOOKUP($C98,ToxValues!$C$4:$J$284,3,FALSE)</f>
        <v>5.9999999999999995E-4</v>
      </c>
      <c r="AC98" s="471">
        <f>VLOOKUP($C98,ToxValues!$C$4:$J$284,5,FALSE)</f>
        <v>5.9999999999999995E-4</v>
      </c>
      <c r="AD98" s="524" t="str">
        <f>VLOOKUP($C98,ToxValues!$C$4:$L$284,10,FALSE)</f>
        <v>--</v>
      </c>
    </row>
    <row r="99" spans="1:30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40" t="str">
        <f>IFERROR(VLOOKUP(C99,RSL_Composite!$A$4:$K$767,11,FALSE),"--")</f>
        <v>--</v>
      </c>
      <c r="F99" s="240" t="s">
        <v>2474</v>
      </c>
      <c r="G99" s="325" t="str">
        <f t="shared" si="10"/>
        <v>--</v>
      </c>
      <c r="H99" s="325" t="str">
        <f t="shared" si="15"/>
        <v>--</v>
      </c>
      <c r="I99" s="325" t="str">
        <f t="shared" si="16"/>
        <v/>
      </c>
      <c r="J99" s="325" t="str">
        <f>IFERROR(((ELCR*BW_tres*ATc*365*1000)/(IRw_rec*ED_tres*EF_tres*ET_rec*AA99)),"--")</f>
        <v>--</v>
      </c>
      <c r="K99" s="325" t="str">
        <f t="shared" si="17"/>
        <v>--</v>
      </c>
      <c r="L99" s="325" t="str">
        <f t="shared" si="18"/>
        <v>--</v>
      </c>
      <c r="M99" s="325" t="str">
        <f t="shared" si="19"/>
        <v>--</v>
      </c>
      <c r="N99" s="325" t="str">
        <f t="shared" si="11"/>
        <v>--</v>
      </c>
      <c r="O99" s="325">
        <f t="shared" si="12"/>
        <v>1</v>
      </c>
      <c r="P99" s="325">
        <f>IFERROR((2*'Rec carc'!tao_event*Q99),"--")</f>
        <v>2.2400000000000002</v>
      </c>
      <c r="Q99" s="305">
        <f>IFERROR((1+(3*[0]!B)+(3*[0]!B^2))/((1+[0]!B)^2),"--")</f>
        <v>1</v>
      </c>
      <c r="R99" s="325" t="str">
        <f t="shared" si="13"/>
        <v>--</v>
      </c>
      <c r="S99" s="240" t="str">
        <f t="shared" si="14"/>
        <v>A</v>
      </c>
      <c r="T99" s="255">
        <f>VLOOKUP(D99,derm!$D$4:$H$285,5,FALSE)</f>
        <v>3.7000000000000002E-3</v>
      </c>
      <c r="U99" s="304">
        <f>VLOOKUP($C99,ToxValues!$C$4:$N$283,11,FALSE)</f>
        <v>182.14</v>
      </c>
      <c r="V99" s="468">
        <f>VLOOKUP($D99,derm!$D$4:$K$285,6,FALSE)</f>
        <v>0</v>
      </c>
      <c r="W99" s="468">
        <f>VLOOKUP($D99,derm!$D$4:$K$285,7,FALSE)</f>
        <v>1.1200000000000001</v>
      </c>
      <c r="X99" s="468">
        <f>VLOOKUP($D99,derm!$D$4:$K$285,8,FALSE)</f>
        <v>2.69</v>
      </c>
      <c r="Y99" s="468">
        <f>VLOOKUP($D99,derm!$D$4:$L$285,9,FALSE)</f>
        <v>1</v>
      </c>
      <c r="Z99" s="471"/>
      <c r="AA99" s="471" t="str">
        <f>VLOOKUP($C99,ToxValues!$C$4:$J$284,7,FALSE)</f>
        <v>--</v>
      </c>
      <c r="AB99" s="471">
        <f>VLOOKUP($C99,ToxValues!$C$4:$J$284,3,FALSE)</f>
        <v>1E-3</v>
      </c>
      <c r="AC99" s="471">
        <f>VLOOKUP($C99,ToxValues!$C$4:$J$284,5,FALSE)</f>
        <v>1E-3</v>
      </c>
      <c r="AD99" s="524" t="str">
        <f>VLOOKUP($C99,ToxValues!$C$4:$L$284,10,FALSE)</f>
        <v>--</v>
      </c>
    </row>
    <row r="100" spans="1:30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40" t="str">
        <f>IFERROR(VLOOKUP(C100,RSL_Composite!$A$4:$K$767,11,FALSE),"--")</f>
        <v>--</v>
      </c>
      <c r="F100" s="240" t="s">
        <v>2474</v>
      </c>
      <c r="G100" s="325" t="str">
        <f t="shared" si="10"/>
        <v>--</v>
      </c>
      <c r="H100" s="325" t="str">
        <f t="shared" si="15"/>
        <v>--</v>
      </c>
      <c r="I100" s="325" t="str">
        <f t="shared" si="16"/>
        <v/>
      </c>
      <c r="J100" s="325" t="str">
        <f>IFERROR(((ELCR*BW_tres*ATc*365*1000)/(IRw_rec*ED_tres*EF_tres*ET_rec*AA100)),"--")</f>
        <v>--</v>
      </c>
      <c r="K100" s="325" t="str">
        <f t="shared" si="17"/>
        <v>--</v>
      </c>
      <c r="L100" s="325" t="str">
        <f t="shared" si="18"/>
        <v>--</v>
      </c>
      <c r="M100" s="325" t="str">
        <f t="shared" si="19"/>
        <v>--</v>
      </c>
      <c r="N100" s="325" t="str">
        <f t="shared" si="11"/>
        <v>--</v>
      </c>
      <c r="O100" s="325" t="str">
        <f t="shared" si="12"/>
        <v>--</v>
      </c>
      <c r="P100" s="325" t="str">
        <f>IFERROR((2*'Rec carc'!tao_event*Q100),"--")</f>
        <v>--</v>
      </c>
      <c r="Q100" s="305" t="str">
        <f>IFERROR((1+(3*[0]!B)+(3*[0]!B^2))/((1+[0]!B)^2),"--")</f>
        <v>--</v>
      </c>
      <c r="R100" s="325" t="str">
        <f t="shared" si="13"/>
        <v>--</v>
      </c>
      <c r="S100" s="240" t="str">
        <f t="shared" si="14"/>
        <v>A</v>
      </c>
      <c r="T100" s="255">
        <f>VLOOKUP(D100,derm!$D$4:$H$285,5,FALSE)</f>
        <v>7.4899999999999994E-2</v>
      </c>
      <c r="U100" s="304">
        <f>VLOOKUP($C100,ToxValues!$C$4:$N$283,11,FALSE)</f>
        <v>162.62</v>
      </c>
      <c r="V100" s="468" t="str">
        <f>VLOOKUP($D100,derm!$D$4:$K$285,6,FALSE)</f>
        <v>--</v>
      </c>
      <c r="W100" s="468" t="str">
        <f>VLOOKUP($D100,derm!$D$4:$K$285,7,FALSE)</f>
        <v>--</v>
      </c>
      <c r="X100" s="468" t="str">
        <f>VLOOKUP($D100,derm!$D$4:$K$285,8,FALSE)</f>
        <v>--</v>
      </c>
      <c r="Y100" s="468" t="str">
        <f>VLOOKUP($D100,derm!$D$4:$L$285,9,FALSE)</f>
        <v>--</v>
      </c>
      <c r="Z100" s="471"/>
      <c r="AA100" s="471" t="str">
        <f>VLOOKUP($C100,ToxValues!$C$4:$J$284,7,FALSE)</f>
        <v>--</v>
      </c>
      <c r="AB100" s="471">
        <f>VLOOKUP($C100,ToxValues!$C$4:$J$284,3,FALSE)</f>
        <v>0.08</v>
      </c>
      <c r="AC100" s="471">
        <f>VLOOKUP($C100,ToxValues!$C$4:$J$284,5,FALSE)</f>
        <v>0.08</v>
      </c>
      <c r="AD100" s="524" t="str">
        <f>VLOOKUP($C100,ToxValues!$C$4:$L$284,10,FALSE)</f>
        <v>--</v>
      </c>
    </row>
    <row r="101" spans="1:30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40" t="str">
        <f>IFERROR(VLOOKUP(C101,RSL_Composite!$A$4:$K$767,11,FALSE),"--")</f>
        <v>--</v>
      </c>
      <c r="F101" s="240" t="s">
        <v>2474</v>
      </c>
      <c r="G101" s="325" t="str">
        <f t="shared" si="10"/>
        <v>--</v>
      </c>
      <c r="H101" s="325" t="str">
        <f t="shared" si="15"/>
        <v>--</v>
      </c>
      <c r="I101" s="325" t="str">
        <f t="shared" si="16"/>
        <v/>
      </c>
      <c r="J101" s="325" t="str">
        <f>IFERROR(((ELCR*BW_tres*ATc*365*1000)/(IRw_rec*ED_tres*EF_tres*ET_rec*AA101)),"--")</f>
        <v>--</v>
      </c>
      <c r="K101" s="325" t="str">
        <f t="shared" si="17"/>
        <v>--</v>
      </c>
      <c r="L101" s="325" t="str">
        <f t="shared" si="18"/>
        <v>--</v>
      </c>
      <c r="M101" s="325" t="str">
        <f t="shared" si="19"/>
        <v>--</v>
      </c>
      <c r="N101" s="325" t="str">
        <f t="shared" si="11"/>
        <v>--</v>
      </c>
      <c r="O101" s="325">
        <f t="shared" si="12"/>
        <v>1</v>
      </c>
      <c r="P101" s="325">
        <f>IFERROR((2*'Rec carc'!tao_event*Q101),"--")</f>
        <v>1.1200000000000001</v>
      </c>
      <c r="Q101" s="305">
        <f>IFERROR((1+(3*[0]!B)+(3*[0]!B^2))/((1+[0]!B)^2),"--")</f>
        <v>1</v>
      </c>
      <c r="R101" s="325" t="str">
        <f t="shared" si="13"/>
        <v>--</v>
      </c>
      <c r="S101" s="240" t="str">
        <f t="shared" si="14"/>
        <v>A</v>
      </c>
      <c r="T101" s="255">
        <f>VLOOKUP(D101,derm!$D$4:$H$285,5,FALSE)</f>
        <v>7.9900000000000006E-3</v>
      </c>
      <c r="U101" s="304">
        <f>VLOOKUP($C101,ToxValues!$C$4:$N$283,11,FALSE)</f>
        <v>128.56</v>
      </c>
      <c r="V101" s="468">
        <f>VLOOKUP($D101,derm!$D$4:$K$285,6,FALSE)</f>
        <v>0</v>
      </c>
      <c r="W101" s="468">
        <f>VLOOKUP($D101,derm!$D$4:$K$285,7,FALSE)</f>
        <v>0.56000000000000005</v>
      </c>
      <c r="X101" s="468">
        <f>VLOOKUP($D101,derm!$D$4:$K$285,8,FALSE)</f>
        <v>1.34</v>
      </c>
      <c r="Y101" s="468">
        <f>VLOOKUP($D101,derm!$D$4:$L$285,9,FALSE)</f>
        <v>1</v>
      </c>
      <c r="Z101" s="471"/>
      <c r="AA101" s="471" t="str">
        <f>VLOOKUP($C101,ToxValues!$C$4:$J$284,7,FALSE)</f>
        <v>--</v>
      </c>
      <c r="AB101" s="471">
        <f>VLOOKUP($C101,ToxValues!$C$4:$J$284,3,FALSE)</f>
        <v>5.0000000000000001E-3</v>
      </c>
      <c r="AC101" s="471">
        <f>VLOOKUP($C101,ToxValues!$C$4:$J$284,5,FALSE)</f>
        <v>5.0000000000000001E-3</v>
      </c>
      <c r="AD101" s="524" t="str">
        <f>VLOOKUP($C101,ToxValues!$C$4:$L$284,10,FALSE)</f>
        <v>--</v>
      </c>
    </row>
    <row r="102" spans="1:30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40" t="str">
        <f>IFERROR(VLOOKUP(C102,RSL_Composite!$A$4:$K$767,11,FALSE),"--")</f>
        <v>--</v>
      </c>
      <c r="F102" s="240" t="s">
        <v>2474</v>
      </c>
      <c r="G102" s="325" t="str">
        <f t="shared" si="10"/>
        <v>--</v>
      </c>
      <c r="H102" s="325" t="str">
        <f t="shared" si="15"/>
        <v>--</v>
      </c>
      <c r="I102" s="325" t="str">
        <f t="shared" si="16"/>
        <v/>
      </c>
      <c r="J102" s="325" t="str">
        <f>IFERROR(((ELCR*BW_tres*ATc*365*1000)/(IRw_rec*ED_tres*EF_tres*ET_rec*AA102)),"--")</f>
        <v>--</v>
      </c>
      <c r="K102" s="325" t="str">
        <f t="shared" si="17"/>
        <v>--</v>
      </c>
      <c r="L102" s="325" t="str">
        <f t="shared" si="18"/>
        <v>--</v>
      </c>
      <c r="M102" s="325" t="str">
        <f t="shared" si="19"/>
        <v>--</v>
      </c>
      <c r="N102" s="325" t="str">
        <f t="shared" si="11"/>
        <v>--</v>
      </c>
      <c r="O102" s="325" t="str">
        <f t="shared" si="12"/>
        <v>--</v>
      </c>
      <c r="P102" s="325" t="str">
        <f>IFERROR((2*'Rec carc'!tao_event*Q102),"--")</f>
        <v>--</v>
      </c>
      <c r="Q102" s="305" t="str">
        <f>IFERROR((1+(3*[0]!B)+(3*[0]!B^2))/((1+[0]!B)^2),"--")</f>
        <v>--</v>
      </c>
      <c r="R102" s="325" t="str">
        <f t="shared" si="13"/>
        <v>--</v>
      </c>
      <c r="S102" s="240" t="str">
        <f t="shared" si="14"/>
        <v>A</v>
      </c>
      <c r="T102" s="255">
        <f>VLOOKUP(D102,derm!$D$4:$H$285,5,FALSE)</f>
        <v>9.1700000000000004E-2</v>
      </c>
      <c r="U102" s="304">
        <f>VLOOKUP($C102,ToxValues!$C$4:$N$283,11,FALSE)</f>
        <v>142.19999999999999</v>
      </c>
      <c r="V102" s="468" t="str">
        <f>VLOOKUP($D102,derm!$D$4:$K$285,6,FALSE)</f>
        <v>--</v>
      </c>
      <c r="W102" s="468" t="str">
        <f>VLOOKUP($D102,derm!$D$4:$K$285,7,FALSE)</f>
        <v>--</v>
      </c>
      <c r="X102" s="468" t="str">
        <f>VLOOKUP($D102,derm!$D$4:$K$285,8,FALSE)</f>
        <v>--</v>
      </c>
      <c r="Y102" s="468" t="str">
        <f>VLOOKUP($D102,derm!$D$4:$L$285,9,FALSE)</f>
        <v>--</v>
      </c>
      <c r="Z102" s="471"/>
      <c r="AA102" s="471" t="str">
        <f>VLOOKUP($C102,ToxValues!$C$4:$J$284,7,FALSE)</f>
        <v>--</v>
      </c>
      <c r="AB102" s="471">
        <f>VLOOKUP($C102,ToxValues!$C$4:$J$284,3,FALSE)</f>
        <v>4.0000000000000001E-3</v>
      </c>
      <c r="AC102" s="471">
        <f>VLOOKUP($C102,ToxValues!$C$4:$J$284,5,FALSE)</f>
        <v>4.0000000000000001E-3</v>
      </c>
      <c r="AD102" s="524" t="str">
        <f>VLOOKUP($C102,ToxValues!$C$4:$L$284,10,FALSE)</f>
        <v>--</v>
      </c>
    </row>
    <row r="103" spans="1:30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40" t="str">
        <f>IFERROR(VLOOKUP(C103,RSL_Composite!$A$4:$K$767,11,FALSE),"--")</f>
        <v>--</v>
      </c>
      <c r="F103" s="240" t="s">
        <v>2474</v>
      </c>
      <c r="G103" s="325" t="str">
        <f t="shared" si="10"/>
        <v>--</v>
      </c>
      <c r="H103" s="325" t="str">
        <f t="shared" si="15"/>
        <v>--</v>
      </c>
      <c r="I103" s="325" t="str">
        <f t="shared" si="16"/>
        <v/>
      </c>
      <c r="J103" s="325" t="str">
        <f>IFERROR(((ELCR*BW_tres*ATc*365*1000)/(IRw_rec*ED_tres*EF_tres*ET_rec*AA103)),"--")</f>
        <v>--</v>
      </c>
      <c r="K103" s="325" t="str">
        <f t="shared" si="17"/>
        <v>--</v>
      </c>
      <c r="L103" s="325" t="str">
        <f t="shared" si="18"/>
        <v>--</v>
      </c>
      <c r="M103" s="325" t="str">
        <f t="shared" si="19"/>
        <v>--</v>
      </c>
      <c r="N103" s="325" t="str">
        <f t="shared" si="11"/>
        <v>--</v>
      </c>
      <c r="O103" s="325">
        <f t="shared" si="12"/>
        <v>1</v>
      </c>
      <c r="P103" s="325">
        <f>IFERROR((2*'Rec carc'!tao_event*Q103),"--")</f>
        <v>0.86</v>
      </c>
      <c r="Q103" s="305">
        <f>IFERROR((1+(3*[0]!B)+(3*[0]!B^2))/((1+[0]!B)^2),"--")</f>
        <v>1</v>
      </c>
      <c r="R103" s="325" t="str">
        <f t="shared" si="13"/>
        <v>--</v>
      </c>
      <c r="S103" s="240" t="str">
        <f t="shared" si="14"/>
        <v>A</v>
      </c>
      <c r="T103" s="255">
        <f>VLOOKUP(D103,derm!$D$4:$H$285,5,FALSE)</f>
        <v>7.6600000000000001E-3</v>
      </c>
      <c r="U103" s="304">
        <f>VLOOKUP($C103,ToxValues!$C$4:$N$283,11,FALSE)</f>
        <v>108.14</v>
      </c>
      <c r="V103" s="468">
        <f>VLOOKUP($D103,derm!$D$4:$K$285,6,FALSE)</f>
        <v>0</v>
      </c>
      <c r="W103" s="468">
        <f>VLOOKUP($D103,derm!$D$4:$K$285,7,FALSE)</f>
        <v>0.43</v>
      </c>
      <c r="X103" s="468">
        <f>VLOOKUP($D103,derm!$D$4:$K$285,8,FALSE)</f>
        <v>1.03</v>
      </c>
      <c r="Y103" s="468">
        <f>VLOOKUP($D103,derm!$D$4:$L$285,9,FALSE)</f>
        <v>1</v>
      </c>
      <c r="Z103" s="471"/>
      <c r="AA103" s="471" t="str">
        <f>VLOOKUP($C103,ToxValues!$C$4:$J$284,7,FALSE)</f>
        <v>--</v>
      </c>
      <c r="AB103" s="471">
        <f>VLOOKUP($C103,ToxValues!$C$4:$J$284,3,FALSE)</f>
        <v>0.05</v>
      </c>
      <c r="AC103" s="471">
        <f>VLOOKUP($C103,ToxValues!$C$4:$J$284,5,FALSE)</f>
        <v>0.05</v>
      </c>
      <c r="AD103" s="524" t="str">
        <f>VLOOKUP($C103,ToxValues!$C$4:$L$284,10,FALSE)</f>
        <v>--</v>
      </c>
    </row>
    <row r="104" spans="1:30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40" t="str">
        <f>IFERROR(VLOOKUP(C104,RSL_Composite!$A$4:$K$767,11,FALSE),"--")</f>
        <v>--</v>
      </c>
      <c r="F104" s="240" t="s">
        <v>2474</v>
      </c>
      <c r="G104" s="325" t="str">
        <f t="shared" si="10"/>
        <v>--</v>
      </c>
      <c r="H104" s="325" t="str">
        <f t="shared" si="15"/>
        <v>--</v>
      </c>
      <c r="I104" s="325" t="str">
        <f t="shared" si="16"/>
        <v/>
      </c>
      <c r="J104" s="325" t="str">
        <f>IFERROR(((ELCR*BW_tres*ATc*365*1000)/(IRw_rec*ED_tres*EF_tres*ET_rec*AA104)),"--")</f>
        <v>--</v>
      </c>
      <c r="K104" s="325" t="str">
        <f t="shared" si="17"/>
        <v>--</v>
      </c>
      <c r="L104" s="325" t="str">
        <f t="shared" si="18"/>
        <v>--</v>
      </c>
      <c r="M104" s="325" t="str">
        <f t="shared" si="19"/>
        <v>--</v>
      </c>
      <c r="N104" s="325" t="str">
        <f t="shared" si="11"/>
        <v>--</v>
      </c>
      <c r="O104" s="325" t="str">
        <f t="shared" si="12"/>
        <v>--</v>
      </c>
      <c r="P104" s="325" t="str">
        <f>IFERROR((2*'Rec carc'!tao_event*Q104),"--")</f>
        <v>--</v>
      </c>
      <c r="Q104" s="305" t="str">
        <f>IFERROR((1+(3*[0]!B)+(3*[0]!B^2))/((1+[0]!B)^2),"--")</f>
        <v>--</v>
      </c>
      <c r="R104" s="325" t="str">
        <f t="shared" si="13"/>
        <v>--</v>
      </c>
      <c r="S104" s="240" t="str">
        <f t="shared" si="14"/>
        <v>A</v>
      </c>
      <c r="T104" s="255">
        <f>VLOOKUP(D104,derm!$D$4:$H$285,5,FALSE)</f>
        <v>4.4600000000000004E-3</v>
      </c>
      <c r="U104" s="304">
        <f>VLOOKUP($C104,ToxValues!$C$4:$N$283,11,FALSE)</f>
        <v>138.13</v>
      </c>
      <c r="V104" s="468" t="str">
        <f>VLOOKUP($D104,derm!$D$4:$K$285,6,FALSE)</f>
        <v>--</v>
      </c>
      <c r="W104" s="468" t="str">
        <f>VLOOKUP($D104,derm!$D$4:$K$285,7,FALSE)</f>
        <v>--</v>
      </c>
      <c r="X104" s="468" t="str">
        <f>VLOOKUP($D104,derm!$D$4:$K$285,8,FALSE)</f>
        <v>--</v>
      </c>
      <c r="Y104" s="468" t="str">
        <f>VLOOKUP($D104,derm!$D$4:$L$285,9,FALSE)</f>
        <v>--</v>
      </c>
      <c r="Z104" s="471"/>
      <c r="AA104" s="471" t="str">
        <f>VLOOKUP($C104,ToxValues!$C$4:$J$284,7,FALSE)</f>
        <v>--</v>
      </c>
      <c r="AB104" s="471">
        <f>VLOOKUP($C104,ToxValues!$C$4:$J$284,3,FALSE)</f>
        <v>0.01</v>
      </c>
      <c r="AC104" s="471">
        <f>VLOOKUP($C104,ToxValues!$C$4:$J$284,5,FALSE)</f>
        <v>0.01</v>
      </c>
      <c r="AD104" s="524" t="str">
        <f>VLOOKUP($C104,ToxValues!$C$4:$L$284,10,FALSE)</f>
        <v>--</v>
      </c>
    </row>
    <row r="105" spans="1:30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40" t="str">
        <f>IFERROR(VLOOKUP(C105,RSL_Composite!$A$4:$K$767,11,FALSE),"--")</f>
        <v>--</v>
      </c>
      <c r="F105" s="240" t="s">
        <v>2474</v>
      </c>
      <c r="G105" s="325" t="str">
        <f t="shared" si="10"/>
        <v>--</v>
      </c>
      <c r="H105" s="325" t="str">
        <f t="shared" si="15"/>
        <v>--</v>
      </c>
      <c r="I105" s="325" t="str">
        <f t="shared" si="16"/>
        <v/>
      </c>
      <c r="J105" s="325" t="str">
        <f>IFERROR(((ELCR*BW_tres*ATc*365*1000)/(IRw_rec*ED_tres*EF_tres*ET_rec*AA105)),"--")</f>
        <v>--</v>
      </c>
      <c r="K105" s="325" t="str">
        <f t="shared" si="17"/>
        <v>--</v>
      </c>
      <c r="L105" s="325" t="str">
        <f t="shared" si="18"/>
        <v>--</v>
      </c>
      <c r="M105" s="325" t="str">
        <f t="shared" si="19"/>
        <v>--</v>
      </c>
      <c r="N105" s="325" t="str">
        <f t="shared" si="11"/>
        <v>--</v>
      </c>
      <c r="O105" s="325">
        <f t="shared" si="12"/>
        <v>1</v>
      </c>
      <c r="P105" s="325">
        <f>IFERROR((2*'Rec carc'!tao_event*Q105),"--")</f>
        <v>1.28</v>
      </c>
      <c r="Q105" s="305">
        <f>IFERROR((1+(3*[0]!B)+(3*[0]!B^2))/((1+[0]!B)^2),"--")</f>
        <v>1</v>
      </c>
      <c r="R105" s="325" t="str">
        <f t="shared" si="13"/>
        <v>--</v>
      </c>
      <c r="S105" s="240" t="str">
        <f t="shared" si="14"/>
        <v>A</v>
      </c>
      <c r="T105" s="255" t="str">
        <f>VLOOKUP(D105,derm!$D$4:$H$285,5,FALSE)</f>
        <v>--</v>
      </c>
      <c r="U105" s="304" t="str">
        <f>VLOOKUP($C105,ToxValues!$C$4:$N$283,11,FALSE)</f>
        <v>--</v>
      </c>
      <c r="V105" s="468">
        <f>VLOOKUP($D105,derm!$D$4:$K$285,6,FALSE)</f>
        <v>0</v>
      </c>
      <c r="W105" s="468">
        <f>VLOOKUP($D105,derm!$D$4:$K$285,7,FALSE)</f>
        <v>0.64</v>
      </c>
      <c r="X105" s="468">
        <f>VLOOKUP($D105,derm!$D$4:$K$285,8,FALSE)</f>
        <v>1.54</v>
      </c>
      <c r="Y105" s="468">
        <f>VLOOKUP($D105,derm!$D$4:$L$285,9,FALSE)</f>
        <v>1</v>
      </c>
      <c r="Z105" s="471"/>
      <c r="AA105" s="471" t="str">
        <f>VLOOKUP($C105,ToxValues!$C$4:$J$284,7,FALSE)</f>
        <v>--</v>
      </c>
      <c r="AB105" s="471" t="str">
        <f>VLOOKUP($C105,ToxValues!$C$4:$J$284,3,FALSE)</f>
        <v>--</v>
      </c>
      <c r="AC105" s="471" t="str">
        <f>VLOOKUP($C105,ToxValues!$C$4:$J$284,5,FALSE)</f>
        <v>--</v>
      </c>
      <c r="AD105" s="524" t="str">
        <f>VLOOKUP($C105,ToxValues!$C$4:$L$284,10,FALSE)</f>
        <v>--</v>
      </c>
    </row>
    <row r="106" spans="1:30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40" t="str">
        <f>IFERROR(VLOOKUP(C106,RSL_Composite!$A$4:$K$767,11,FALSE),"--")</f>
        <v>--</v>
      </c>
      <c r="F106" s="240" t="s">
        <v>2474</v>
      </c>
      <c r="G106" s="325">
        <f t="shared" si="10"/>
        <v>18.841704056065769</v>
      </c>
      <c r="H106" s="325">
        <f t="shared" si="15"/>
        <v>146</v>
      </c>
      <c r="I106" s="325">
        <f t="shared" si="16"/>
        <v>18.841704056065769</v>
      </c>
      <c r="J106" s="325">
        <f>IFERROR(((ELCR*BW_tres*ATc*365*1000)/(IRw_rec*ED_tres*EF_tres*ET_rec*AA106)),"--")</f>
        <v>146</v>
      </c>
      <c r="K106" s="325">
        <f t="shared" si="17"/>
        <v>21.63357704477658</v>
      </c>
      <c r="L106" s="325">
        <f t="shared" si="18"/>
        <v>21.63357704477658</v>
      </c>
      <c r="M106" s="325">
        <f t="shared" si="19"/>
        <v>14.163118591401297</v>
      </c>
      <c r="N106" s="325">
        <f t="shared" si="11"/>
        <v>21.63357704477658</v>
      </c>
      <c r="O106" s="325">
        <f t="shared" si="12"/>
        <v>0.90909090909090906</v>
      </c>
      <c r="P106" s="325">
        <f>IFERROR((2*'Rec carc'!tao_event*Q106),"--")</f>
        <v>6.1553719008264451</v>
      </c>
      <c r="Q106" s="305">
        <f>IFERROR((1+(3*[0]!B)+(3*[0]!B^2))/((1+[0]!B)^2),"--")</f>
        <v>1.0991735537190082</v>
      </c>
      <c r="R106" s="325">
        <f t="shared" si="13"/>
        <v>1.2807017543859651E-3</v>
      </c>
      <c r="S106" s="240" t="str">
        <f t="shared" si="14"/>
        <v>A</v>
      </c>
      <c r="T106" s="255">
        <f>VLOOKUP(D106,derm!$D$4:$H$285,5,FALSE)</f>
        <v>1.2800000000000001E-2</v>
      </c>
      <c r="U106" s="304">
        <f>VLOOKUP($C106,ToxValues!$C$4:$N$283,11,FALSE)</f>
        <v>253.13</v>
      </c>
      <c r="V106" s="468">
        <f>VLOOKUP($D106,derm!$D$4:$K$285,6,FALSE)</f>
        <v>0.1</v>
      </c>
      <c r="W106" s="468">
        <f>VLOOKUP($D106,derm!$D$4:$K$285,7,FALSE)</f>
        <v>2.8</v>
      </c>
      <c r="X106" s="468">
        <f>VLOOKUP($D106,derm!$D$4:$K$285,8,FALSE)</f>
        <v>6.72</v>
      </c>
      <c r="Y106" s="468">
        <f>VLOOKUP($D106,derm!$D$4:$L$285,9,FALSE)</f>
        <v>1</v>
      </c>
      <c r="Z106" s="471"/>
      <c r="AA106" s="471">
        <f>VLOOKUP($C106,ToxValues!$C$4:$J$284,7,FALSE)</f>
        <v>0.45</v>
      </c>
      <c r="AB106" s="471" t="str">
        <f>VLOOKUP($C106,ToxValues!$C$4:$J$284,3,FALSE)</f>
        <v>--</v>
      </c>
      <c r="AC106" s="471" t="str">
        <f>VLOOKUP($C106,ToxValues!$C$4:$J$284,5,FALSE)</f>
        <v>--</v>
      </c>
      <c r="AD106" s="524">
        <f>VLOOKUP($C106,ToxValues!$C$4:$L$284,10,FALSE)</f>
        <v>0.45</v>
      </c>
    </row>
    <row r="107" spans="1:30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40" t="str">
        <f>IFERROR(VLOOKUP(C107,RSL_Composite!$A$4:$K$767,11,FALSE),"--")</f>
        <v>--</v>
      </c>
      <c r="F107" s="240" t="s">
        <v>2474</v>
      </c>
      <c r="G107" s="325" t="str">
        <f t="shared" si="10"/>
        <v>--</v>
      </c>
      <c r="H107" s="325" t="str">
        <f t="shared" si="15"/>
        <v>--</v>
      </c>
      <c r="I107" s="325" t="str">
        <f t="shared" si="16"/>
        <v/>
      </c>
      <c r="J107" s="325" t="str">
        <f>IFERROR(((ELCR*BW_tres*ATc*365*1000)/(IRw_rec*ED_tres*EF_tres*ET_rec*AA107)),"--")</f>
        <v>--</v>
      </c>
      <c r="K107" s="325" t="str">
        <f t="shared" si="17"/>
        <v>--</v>
      </c>
      <c r="L107" s="325" t="str">
        <f t="shared" si="18"/>
        <v>--</v>
      </c>
      <c r="M107" s="325" t="str">
        <f t="shared" si="19"/>
        <v>--</v>
      </c>
      <c r="N107" s="325" t="str">
        <f t="shared" si="11"/>
        <v>--</v>
      </c>
      <c r="O107" s="325">
        <f t="shared" si="12"/>
        <v>1</v>
      </c>
      <c r="P107" s="325">
        <f>IFERROR((2*'Rec carc'!tao_event*Q107),"--")</f>
        <v>1.02</v>
      </c>
      <c r="Q107" s="305">
        <f>IFERROR((1+(3*[0]!B)+(3*[0]!B^2))/((1+[0]!B)^2),"--")</f>
        <v>1</v>
      </c>
      <c r="R107" s="325" t="str">
        <f t="shared" si="13"/>
        <v>--</v>
      </c>
      <c r="S107" s="240" t="str">
        <f t="shared" si="14"/>
        <v>A</v>
      </c>
      <c r="T107" s="255">
        <f>VLOOKUP(D107,derm!$D$4:$H$285,5,FALSE)</f>
        <v>9.7999999999999997E-3</v>
      </c>
      <c r="U107" s="304">
        <f>VLOOKUP($C107,ToxValues!$C$4:$N$283,11,FALSE)</f>
        <v>122.17</v>
      </c>
      <c r="V107" s="468">
        <f>VLOOKUP($D107,derm!$D$4:$K$285,6,FALSE)</f>
        <v>0</v>
      </c>
      <c r="W107" s="468">
        <f>VLOOKUP($D107,derm!$D$4:$K$285,7,FALSE)</f>
        <v>0.51</v>
      </c>
      <c r="X107" s="468">
        <f>VLOOKUP($D107,derm!$D$4:$K$285,8,FALSE)</f>
        <v>1.24</v>
      </c>
      <c r="Y107" s="468">
        <f>VLOOKUP($D107,derm!$D$4:$L$285,9,FALSE)</f>
        <v>1</v>
      </c>
      <c r="Z107" s="471"/>
      <c r="AA107" s="471" t="str">
        <f>VLOOKUP($C107,ToxValues!$C$4:$J$284,7,FALSE)</f>
        <v>--</v>
      </c>
      <c r="AB107" s="471">
        <f>VLOOKUP($C107,ToxValues!$C$4:$J$284,3,FALSE)</f>
        <v>1E-3</v>
      </c>
      <c r="AC107" s="471">
        <f>VLOOKUP($C107,ToxValues!$C$4:$J$284,5,FALSE)</f>
        <v>1E-3</v>
      </c>
      <c r="AD107" s="524" t="str">
        <f>VLOOKUP($C107,ToxValues!$C$4:$L$284,10,FALSE)</f>
        <v>--</v>
      </c>
    </row>
    <row r="108" spans="1:30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40" t="str">
        <f>IFERROR(VLOOKUP(C108,RSL_Composite!$A$4:$K$767,11,FALSE),"--")</f>
        <v>--</v>
      </c>
      <c r="F108" s="240" t="s">
        <v>2474</v>
      </c>
      <c r="G108" s="325" t="str">
        <f t="shared" si="10"/>
        <v>--</v>
      </c>
      <c r="H108" s="325" t="str">
        <f t="shared" si="15"/>
        <v>--</v>
      </c>
      <c r="I108" s="325" t="str">
        <f t="shared" si="16"/>
        <v/>
      </c>
      <c r="J108" s="325" t="str">
        <f>IFERROR(((ELCR*BW_tres*ATc*365*1000)/(IRw_rec*ED_tres*EF_tres*ET_rec*AA108)),"--")</f>
        <v>--</v>
      </c>
      <c r="K108" s="325" t="str">
        <f t="shared" si="17"/>
        <v>--</v>
      </c>
      <c r="L108" s="325" t="str">
        <f t="shared" si="18"/>
        <v>--</v>
      </c>
      <c r="M108" s="325" t="str">
        <f t="shared" si="19"/>
        <v>--</v>
      </c>
      <c r="N108" s="325" t="str">
        <f t="shared" si="11"/>
        <v>--</v>
      </c>
      <c r="O108" s="325" t="str">
        <f t="shared" si="12"/>
        <v>--</v>
      </c>
      <c r="P108" s="325" t="str">
        <f>IFERROR((2*'Rec carc'!tao_event*Q108),"--")</f>
        <v>--</v>
      </c>
      <c r="Q108" s="305" t="str">
        <f>IFERROR((1+(3*[0]!B)+(3*[0]!B^2))/((1+[0]!B)^2),"--")</f>
        <v>--</v>
      </c>
      <c r="R108" s="325" t="str">
        <f t="shared" si="13"/>
        <v>--</v>
      </c>
      <c r="S108" s="240" t="str">
        <f t="shared" si="14"/>
        <v>A</v>
      </c>
      <c r="T108" s="255" t="str">
        <f>VLOOKUP(D108,derm!$D$4:$H$285,5,FALSE)</f>
        <v>--</v>
      </c>
      <c r="U108" s="304" t="str">
        <f>VLOOKUP($C108,ToxValues!$C$4:$N$283,11,FALSE)</f>
        <v>--</v>
      </c>
      <c r="V108" s="468" t="str">
        <f>VLOOKUP($D108,derm!$D$4:$K$285,6,FALSE)</f>
        <v>--</v>
      </c>
      <c r="W108" s="468" t="str">
        <f>VLOOKUP($D108,derm!$D$4:$K$285,7,FALSE)</f>
        <v>--</v>
      </c>
      <c r="X108" s="468" t="str">
        <f>VLOOKUP($D108,derm!$D$4:$K$285,8,FALSE)</f>
        <v>--</v>
      </c>
      <c r="Y108" s="468" t="str">
        <f>VLOOKUP($D108,derm!$D$4:$L$285,9,FALSE)</f>
        <v>--</v>
      </c>
      <c r="Z108" s="471"/>
      <c r="AA108" s="471" t="str">
        <f>VLOOKUP($C108,ToxValues!$C$4:$J$284,7,FALSE)</f>
        <v>--</v>
      </c>
      <c r="AB108" s="471" t="str">
        <f>VLOOKUP($C108,ToxValues!$C$4:$J$284,3,FALSE)</f>
        <v>--</v>
      </c>
      <c r="AC108" s="471" t="str">
        <f>VLOOKUP($C108,ToxValues!$C$4:$J$284,5,FALSE)</f>
        <v>--</v>
      </c>
      <c r="AD108" s="524" t="str">
        <f>VLOOKUP($C108,ToxValues!$C$4:$L$284,10,FALSE)</f>
        <v>--</v>
      </c>
    </row>
    <row r="109" spans="1:30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40" t="str">
        <f>IFERROR(VLOOKUP(C109,RSL_Composite!$A$4:$K$767,11,FALSE),"--")</f>
        <v>--</v>
      </c>
      <c r="F109" s="240" t="s">
        <v>2474</v>
      </c>
      <c r="G109" s="325" t="str">
        <f t="shared" si="10"/>
        <v>--</v>
      </c>
      <c r="H109" s="325" t="str">
        <f t="shared" si="15"/>
        <v>--</v>
      </c>
      <c r="I109" s="325" t="str">
        <f t="shared" si="16"/>
        <v/>
      </c>
      <c r="J109" s="325" t="str">
        <f>IFERROR(((ELCR*BW_tres*ATc*365*1000)/(IRw_rec*ED_tres*EF_tres*ET_rec*AA109)),"--")</f>
        <v>--</v>
      </c>
      <c r="K109" s="325" t="str">
        <f t="shared" si="17"/>
        <v>--</v>
      </c>
      <c r="L109" s="325" t="str">
        <f t="shared" si="18"/>
        <v>--</v>
      </c>
      <c r="M109" s="325" t="str">
        <f t="shared" si="19"/>
        <v>--</v>
      </c>
      <c r="N109" s="325" t="str">
        <f t="shared" si="11"/>
        <v>--</v>
      </c>
      <c r="O109" s="325">
        <f t="shared" si="12"/>
        <v>1</v>
      </c>
      <c r="P109" s="325">
        <f>IFERROR((2*'Rec carc'!tao_event*Q109),"--")</f>
        <v>0.86</v>
      </c>
      <c r="Q109" s="305">
        <f>IFERROR((1+(3*[0]!B)+(3*[0]!B^2))/((1+[0]!B)^2),"--")</f>
        <v>1</v>
      </c>
      <c r="R109" s="325" t="str">
        <f t="shared" si="13"/>
        <v>--</v>
      </c>
      <c r="S109" s="240" t="str">
        <f t="shared" si="14"/>
        <v>A</v>
      </c>
      <c r="T109" s="255">
        <f>VLOOKUP(D109,derm!$D$4:$H$285,5,FALSE)</f>
        <v>7.77E-3</v>
      </c>
      <c r="U109" s="304">
        <f>VLOOKUP($C109,ToxValues!$C$4:$N$283,11,FALSE)</f>
        <v>108.14</v>
      </c>
      <c r="V109" s="468">
        <f>VLOOKUP($D109,derm!$D$4:$K$285,6,FALSE)</f>
        <v>0</v>
      </c>
      <c r="W109" s="468">
        <f>VLOOKUP($D109,derm!$D$4:$K$285,7,FALSE)</f>
        <v>0.43</v>
      </c>
      <c r="X109" s="468">
        <f>VLOOKUP($D109,derm!$D$4:$K$285,8,FALSE)</f>
        <v>1.03</v>
      </c>
      <c r="Y109" s="468">
        <f>VLOOKUP($D109,derm!$D$4:$L$285,9,FALSE)</f>
        <v>1</v>
      </c>
      <c r="Z109" s="471"/>
      <c r="AA109" s="471" t="str">
        <f>VLOOKUP($C109,ToxValues!$C$4:$J$284,7,FALSE)</f>
        <v>--</v>
      </c>
      <c r="AB109" s="471">
        <f>VLOOKUP($C109,ToxValues!$C$4:$J$284,3,FALSE)</f>
        <v>0.05</v>
      </c>
      <c r="AC109" s="471">
        <f>VLOOKUP($C109,ToxValues!$C$4:$J$284,5,FALSE)</f>
        <v>0.05</v>
      </c>
      <c r="AD109" s="524" t="str">
        <f>VLOOKUP($C109,ToxValues!$C$4:$L$284,10,FALSE)</f>
        <v>--</v>
      </c>
    </row>
    <row r="110" spans="1:30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40" t="str">
        <f>IFERROR(VLOOKUP(C110,RSL_Composite!$A$4:$K$767,11,FALSE),"--")</f>
        <v>--</v>
      </c>
      <c r="F110" s="240" t="s">
        <v>2474</v>
      </c>
      <c r="G110" s="325" t="str">
        <f t="shared" si="10"/>
        <v>--</v>
      </c>
      <c r="H110" s="325" t="str">
        <f t="shared" si="15"/>
        <v>--</v>
      </c>
      <c r="I110" s="325" t="str">
        <f t="shared" si="16"/>
        <v/>
      </c>
      <c r="J110" s="325" t="str">
        <f>IFERROR(((ELCR*BW_tres*ATc*365*1000)/(IRw_rec*ED_tres*EF_tres*ET_rec*AA110)),"--")</f>
        <v>--</v>
      </c>
      <c r="K110" s="325" t="str">
        <f t="shared" si="17"/>
        <v>--</v>
      </c>
      <c r="L110" s="325" t="str">
        <f t="shared" si="18"/>
        <v>--</v>
      </c>
      <c r="M110" s="325" t="str">
        <f t="shared" si="19"/>
        <v>--</v>
      </c>
      <c r="N110" s="325" t="str">
        <f t="shared" si="11"/>
        <v>--</v>
      </c>
      <c r="O110" s="325" t="str">
        <f t="shared" si="12"/>
        <v>--</v>
      </c>
      <c r="P110" s="325" t="str">
        <f>IFERROR((2*'Rec carc'!tao_event*Q110),"--")</f>
        <v>--</v>
      </c>
      <c r="Q110" s="305" t="str">
        <f>IFERROR((1+(3*[0]!B)+(3*[0]!B^2))/((1+[0]!B)^2),"--")</f>
        <v>--</v>
      </c>
      <c r="R110" s="325" t="str">
        <f t="shared" si="13"/>
        <v>--</v>
      </c>
      <c r="S110" s="240" t="str">
        <f t="shared" si="14"/>
        <v>A</v>
      </c>
      <c r="T110" s="255" t="str">
        <f>VLOOKUP(D110,derm!$D$4:$H$285,5,FALSE)</f>
        <v>--</v>
      </c>
      <c r="U110" s="304" t="str">
        <f>VLOOKUP($C110,ToxValues!$C$4:$N$283,11,FALSE)</f>
        <v>--</v>
      </c>
      <c r="V110" s="468" t="str">
        <f>VLOOKUP($D110,derm!$D$4:$K$285,6,FALSE)</f>
        <v>--</v>
      </c>
      <c r="W110" s="468" t="str">
        <f>VLOOKUP($D110,derm!$D$4:$K$285,7,FALSE)</f>
        <v>--</v>
      </c>
      <c r="X110" s="468" t="str">
        <f>VLOOKUP($D110,derm!$D$4:$K$285,8,FALSE)</f>
        <v>--</v>
      </c>
      <c r="Y110" s="468" t="str">
        <f>VLOOKUP($D110,derm!$D$4:$L$285,9,FALSE)</f>
        <v>--</v>
      </c>
      <c r="Z110" s="471"/>
      <c r="AA110" s="471" t="str">
        <f>VLOOKUP($C110,ToxValues!$C$4:$J$284,7,FALSE)</f>
        <v>--</v>
      </c>
      <c r="AB110" s="471" t="str">
        <f>VLOOKUP($C110,ToxValues!$C$4:$J$284,3,FALSE)</f>
        <v>--</v>
      </c>
      <c r="AC110" s="471" t="str">
        <f>VLOOKUP($C110,ToxValues!$C$4:$J$284,5,FALSE)</f>
        <v>--</v>
      </c>
      <c r="AD110" s="524" t="str">
        <f>VLOOKUP($C110,ToxValues!$C$4:$L$284,10,FALSE)</f>
        <v>--</v>
      </c>
    </row>
    <row r="111" spans="1:30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40" t="str">
        <f>IFERROR(VLOOKUP(C111,RSL_Composite!$A$4:$K$767,11,FALSE),"--")</f>
        <v>--</v>
      </c>
      <c r="F111" s="240" t="s">
        <v>2474</v>
      </c>
      <c r="G111" s="325" t="str">
        <f t="shared" si="10"/>
        <v>--</v>
      </c>
      <c r="H111" s="325" t="str">
        <f t="shared" si="15"/>
        <v>--</v>
      </c>
      <c r="I111" s="325" t="str">
        <f t="shared" si="16"/>
        <v/>
      </c>
      <c r="J111" s="325" t="str">
        <f>IFERROR(((ELCR*BW_tres*ATc*365*1000)/(IRw_rec*ED_tres*EF_tres*ET_rec*AA111)),"--")</f>
        <v>--</v>
      </c>
      <c r="K111" s="325" t="str">
        <f t="shared" si="17"/>
        <v>--</v>
      </c>
      <c r="L111" s="325" t="str">
        <f t="shared" si="18"/>
        <v>--</v>
      </c>
      <c r="M111" s="325" t="str">
        <f t="shared" si="19"/>
        <v>--</v>
      </c>
      <c r="N111" s="325" t="str">
        <f t="shared" si="11"/>
        <v>--</v>
      </c>
      <c r="O111" s="325">
        <f t="shared" si="12"/>
        <v>1</v>
      </c>
      <c r="P111" s="325">
        <f>IFERROR((2*'Rec carc'!tao_event*Q111),"--")</f>
        <v>2.76</v>
      </c>
      <c r="Q111" s="305">
        <f>IFERROR((1+(3*[0]!B)+(3*[0]!B^2))/((1+[0]!B)^2),"--")</f>
        <v>1</v>
      </c>
      <c r="R111" s="325" t="str">
        <f t="shared" si="13"/>
        <v>--</v>
      </c>
      <c r="S111" s="240" t="str">
        <f t="shared" si="14"/>
        <v>A</v>
      </c>
      <c r="T111" s="255">
        <f>VLOOKUP(D111,derm!$D$4:$H$285,5,FALSE)</f>
        <v>3.15E-3</v>
      </c>
      <c r="U111" s="304">
        <f>VLOOKUP($C111,ToxValues!$C$4:$N$283,11,FALSE)</f>
        <v>198.14</v>
      </c>
      <c r="V111" s="468">
        <f>VLOOKUP($D111,derm!$D$4:$K$285,6,FALSE)</f>
        <v>0</v>
      </c>
      <c r="W111" s="468">
        <f>VLOOKUP($D111,derm!$D$4:$K$285,7,FALSE)</f>
        <v>1.38</v>
      </c>
      <c r="X111" s="468">
        <f>VLOOKUP($D111,derm!$D$4:$K$285,8,FALSE)</f>
        <v>3.3</v>
      </c>
      <c r="Y111" s="468">
        <f>VLOOKUP($D111,derm!$D$4:$L$285,9,FALSE)</f>
        <v>1</v>
      </c>
      <c r="Z111" s="471"/>
      <c r="AA111" s="471" t="str">
        <f>VLOOKUP($C111,ToxValues!$C$4:$J$284,7,FALSE)</f>
        <v>--</v>
      </c>
      <c r="AB111" s="471">
        <f>VLOOKUP($C111,ToxValues!$C$4:$J$284,3,FALSE)</f>
        <v>8.0000000000000007E-5</v>
      </c>
      <c r="AC111" s="471">
        <f>VLOOKUP($C111,ToxValues!$C$4:$J$284,5,FALSE)</f>
        <v>8.0000000000000007E-5</v>
      </c>
      <c r="AD111" s="524" t="str">
        <f>VLOOKUP($C111,ToxValues!$C$4:$L$284,10,FALSE)</f>
        <v>--</v>
      </c>
    </row>
    <row r="112" spans="1:30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40" t="str">
        <f>IFERROR(VLOOKUP(C112,RSL_Composite!$A$4:$K$767,11,FALSE),"--")</f>
        <v>--</v>
      </c>
      <c r="F112" s="240" t="s">
        <v>2474</v>
      </c>
      <c r="G112" s="325" t="str">
        <f t="shared" si="10"/>
        <v>--</v>
      </c>
      <c r="H112" s="325" t="str">
        <f t="shared" si="15"/>
        <v>--</v>
      </c>
      <c r="I112" s="325" t="str">
        <f t="shared" si="16"/>
        <v/>
      </c>
      <c r="J112" s="325" t="str">
        <f>IFERROR(((ELCR*BW_tres*ATc*365*1000)/(IRw_rec*ED_tres*EF_tres*ET_rec*AA112)),"--")</f>
        <v>--</v>
      </c>
      <c r="K112" s="325" t="str">
        <f t="shared" si="17"/>
        <v>--</v>
      </c>
      <c r="L112" s="325" t="str">
        <f t="shared" si="18"/>
        <v>--</v>
      </c>
      <c r="M112" s="325" t="str">
        <f t="shared" si="19"/>
        <v>--</v>
      </c>
      <c r="N112" s="325" t="str">
        <f t="shared" si="11"/>
        <v>--</v>
      </c>
      <c r="O112" s="325" t="str">
        <f t="shared" si="12"/>
        <v>--</v>
      </c>
      <c r="P112" s="325" t="str">
        <f>IFERROR((2*'Rec carc'!tao_event*Q112),"--")</f>
        <v>--</v>
      </c>
      <c r="Q112" s="305" t="str">
        <f>IFERROR((1+(3*[0]!B)+(3*[0]!B^2))/((1+[0]!B)^2),"--")</f>
        <v>--</v>
      </c>
      <c r="R112" s="325" t="str">
        <f t="shared" si="13"/>
        <v>--</v>
      </c>
      <c r="S112" s="240" t="str">
        <f t="shared" si="14"/>
        <v>A</v>
      </c>
      <c r="T112" s="255" t="str">
        <f>VLOOKUP(D112,derm!$D$4:$H$285,5,FALSE)</f>
        <v>--</v>
      </c>
      <c r="U112" s="304" t="str">
        <f>VLOOKUP($C112,ToxValues!$C$4:$N$283,11,FALSE)</f>
        <v>--</v>
      </c>
      <c r="V112" s="468" t="str">
        <f>VLOOKUP($D112,derm!$D$4:$K$285,6,FALSE)</f>
        <v>--</v>
      </c>
      <c r="W112" s="468" t="str">
        <f>VLOOKUP($D112,derm!$D$4:$K$285,7,FALSE)</f>
        <v>--</v>
      </c>
      <c r="X112" s="468" t="str">
        <f>VLOOKUP($D112,derm!$D$4:$K$285,8,FALSE)</f>
        <v>--</v>
      </c>
      <c r="Y112" s="468" t="str">
        <f>VLOOKUP($D112,derm!$D$4:$L$285,9,FALSE)</f>
        <v>--</v>
      </c>
      <c r="Z112" s="471"/>
      <c r="AA112" s="471" t="str">
        <f>VLOOKUP($C112,ToxValues!$C$4:$J$284,7,FALSE)</f>
        <v>--</v>
      </c>
      <c r="AB112" s="471" t="str">
        <f>VLOOKUP($C112,ToxValues!$C$4:$J$284,3,FALSE)</f>
        <v>--</v>
      </c>
      <c r="AC112" s="471" t="str">
        <f>VLOOKUP($C112,ToxValues!$C$4:$J$284,5,FALSE)</f>
        <v>--</v>
      </c>
      <c r="AD112" s="524" t="str">
        <f>VLOOKUP($C112,ToxValues!$C$4:$L$284,10,FALSE)</f>
        <v>--</v>
      </c>
    </row>
    <row r="113" spans="1:30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40" t="str">
        <f>IFERROR(VLOOKUP(C113,RSL_Composite!$A$4:$K$767,11,FALSE),"--")</f>
        <v>--</v>
      </c>
      <c r="F113" s="240" t="s">
        <v>2474</v>
      </c>
      <c r="G113" s="325" t="str">
        <f t="shared" si="10"/>
        <v>--</v>
      </c>
      <c r="H113" s="325" t="str">
        <f t="shared" si="15"/>
        <v>--</v>
      </c>
      <c r="I113" s="325" t="str">
        <f t="shared" si="16"/>
        <v/>
      </c>
      <c r="J113" s="325" t="str">
        <f>IFERROR(((ELCR*BW_tres*ATc*365*1000)/(IRw_rec*ED_tres*EF_tres*ET_rec*AA113)),"--")</f>
        <v>--</v>
      </c>
      <c r="K113" s="325" t="str">
        <f t="shared" si="17"/>
        <v>--</v>
      </c>
      <c r="L113" s="325" t="str">
        <f t="shared" si="18"/>
        <v>--</v>
      </c>
      <c r="M113" s="325" t="str">
        <f t="shared" si="19"/>
        <v>--</v>
      </c>
      <c r="N113" s="325" t="str">
        <f t="shared" si="11"/>
        <v>--</v>
      </c>
      <c r="O113" s="325">
        <f t="shared" si="12"/>
        <v>0.90909090909090906</v>
      </c>
      <c r="P113" s="325">
        <f>IFERROR((2*'Rec carc'!tao_event*Q113),"--")</f>
        <v>1.472892561983471</v>
      </c>
      <c r="Q113" s="305">
        <f>IFERROR((1+(3*[0]!B)+(3*[0]!B^2))/((1+[0]!B)^2),"--")</f>
        <v>1.0991735537190082</v>
      </c>
      <c r="R113" s="325" t="str">
        <f t="shared" si="13"/>
        <v>--</v>
      </c>
      <c r="S113" s="240" t="str">
        <f t="shared" si="14"/>
        <v>A</v>
      </c>
      <c r="T113" s="255">
        <f>VLOOKUP(D113,derm!$D$4:$H$285,5,FALSE)</f>
        <v>2.8500000000000001E-2</v>
      </c>
      <c r="U113" s="304">
        <f>VLOOKUP($C113,ToxValues!$C$4:$N$283,11,FALSE)</f>
        <v>142.59</v>
      </c>
      <c r="V113" s="468">
        <f>VLOOKUP($D113,derm!$D$4:$K$285,6,FALSE)</f>
        <v>0.1</v>
      </c>
      <c r="W113" s="468">
        <f>VLOOKUP($D113,derm!$D$4:$K$285,7,FALSE)</f>
        <v>0.67</v>
      </c>
      <c r="X113" s="468">
        <f>VLOOKUP($D113,derm!$D$4:$K$285,8,FALSE)</f>
        <v>1.61</v>
      </c>
      <c r="Y113" s="468">
        <f>VLOOKUP($D113,derm!$D$4:$L$285,9,FALSE)</f>
        <v>1</v>
      </c>
      <c r="Z113" s="471"/>
      <c r="AA113" s="471" t="str">
        <f>VLOOKUP($C113,ToxValues!$C$4:$J$284,7,FALSE)</f>
        <v>--</v>
      </c>
      <c r="AB113" s="471">
        <f>VLOOKUP($C113,ToxValues!$C$4:$J$284,3,FALSE)</f>
        <v>0.1</v>
      </c>
      <c r="AC113" s="471">
        <f>VLOOKUP($C113,ToxValues!$C$4:$J$284,5,FALSE)</f>
        <v>0.1</v>
      </c>
      <c r="AD113" s="524" t="str">
        <f>VLOOKUP($C113,ToxValues!$C$4:$L$284,10,FALSE)</f>
        <v>--</v>
      </c>
    </row>
    <row r="114" spans="1:30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40" t="str">
        <f>IFERROR(VLOOKUP(C114,RSL_Composite!$A$4:$K$767,11,FALSE),"--")</f>
        <v>--</v>
      </c>
      <c r="F114" s="240" t="s">
        <v>2474</v>
      </c>
      <c r="G114" s="325">
        <f t="shared" si="10"/>
        <v>328.5</v>
      </c>
      <c r="H114" s="325">
        <f t="shared" si="15"/>
        <v>328.5</v>
      </c>
      <c r="I114" s="325" t="str">
        <f t="shared" si="16"/>
        <v/>
      </c>
      <c r="J114" s="325">
        <f>IFERROR(((ELCR*BW_tres*ATc*365*1000)/(IRw_rec*ED_tres*EF_tres*ET_rec*AA114)),"--")</f>
        <v>328.5</v>
      </c>
      <c r="K114" s="325" t="str">
        <f t="shared" si="17"/>
        <v>--</v>
      </c>
      <c r="L114" s="325" t="str">
        <f t="shared" si="18"/>
        <v>--</v>
      </c>
      <c r="M114" s="325" t="str">
        <f t="shared" si="19"/>
        <v>--</v>
      </c>
      <c r="N114" s="325" t="str">
        <f t="shared" si="11"/>
        <v>--</v>
      </c>
      <c r="O114" s="325" t="str">
        <f t="shared" si="12"/>
        <v>--</v>
      </c>
      <c r="P114" s="325" t="str">
        <f>IFERROR((2*'Rec carc'!tao_event*Q114),"--")</f>
        <v>--</v>
      </c>
      <c r="Q114" s="305" t="str">
        <f>IFERROR((1+(3*[0]!B)+(3*[0]!B^2))/((1+[0]!B)^2),"--")</f>
        <v>--</v>
      </c>
      <c r="R114" s="325">
        <f t="shared" si="13"/>
        <v>2.8815789473684216E-3</v>
      </c>
      <c r="S114" s="240" t="str">
        <f t="shared" si="14"/>
        <v>A</v>
      </c>
      <c r="T114" s="255">
        <f>VLOOKUP(D114,derm!$D$4:$H$285,5,FALSE)</f>
        <v>4.96E-3</v>
      </c>
      <c r="U114" s="304">
        <f>VLOOKUP($C114,ToxValues!$C$4:$N$283,11,FALSE)</f>
        <v>127.57</v>
      </c>
      <c r="V114" s="468" t="str">
        <f>VLOOKUP($D114,derm!$D$4:$K$285,6,FALSE)</f>
        <v>--</v>
      </c>
      <c r="W114" s="468" t="str">
        <f>VLOOKUP($D114,derm!$D$4:$K$285,7,FALSE)</f>
        <v>--</v>
      </c>
      <c r="X114" s="468" t="str">
        <f>VLOOKUP($D114,derm!$D$4:$K$285,8,FALSE)</f>
        <v>--</v>
      </c>
      <c r="Y114" s="468" t="str">
        <f>VLOOKUP($D114,derm!$D$4:$L$285,9,FALSE)</f>
        <v>--</v>
      </c>
      <c r="Z114" s="471"/>
      <c r="AA114" s="471">
        <f>VLOOKUP($C114,ToxValues!$C$4:$J$284,7,FALSE)</f>
        <v>0.2</v>
      </c>
      <c r="AB114" s="471">
        <f>VLOOKUP($C114,ToxValues!$C$4:$J$284,3,FALSE)</f>
        <v>4.0000000000000001E-3</v>
      </c>
      <c r="AC114" s="471">
        <f>VLOOKUP($C114,ToxValues!$C$4:$J$284,5,FALSE)</f>
        <v>4.0000000000000001E-3</v>
      </c>
      <c r="AD114" s="524">
        <f>VLOOKUP($C114,ToxValues!$C$4:$L$284,10,FALSE)</f>
        <v>0.2</v>
      </c>
    </row>
    <row r="115" spans="1:30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40" t="str">
        <f>IFERROR(VLOOKUP(C115,RSL_Composite!$A$4:$K$767,11,FALSE),"--")</f>
        <v>--</v>
      </c>
      <c r="F115" s="240" t="s">
        <v>2474</v>
      </c>
      <c r="G115" s="325" t="str">
        <f t="shared" si="10"/>
        <v>--</v>
      </c>
      <c r="H115" s="325" t="str">
        <f t="shared" si="15"/>
        <v>--</v>
      </c>
      <c r="I115" s="325" t="str">
        <f t="shared" si="16"/>
        <v/>
      </c>
      <c r="J115" s="325" t="str">
        <f>IFERROR(((ELCR*BW_tres*ATc*365*1000)/(IRw_rec*ED_tres*EF_tres*ET_rec*AA115)),"--")</f>
        <v>--</v>
      </c>
      <c r="K115" s="325" t="str">
        <f t="shared" si="17"/>
        <v>--</v>
      </c>
      <c r="L115" s="325" t="str">
        <f t="shared" si="18"/>
        <v>--</v>
      </c>
      <c r="M115" s="325" t="str">
        <f t="shared" si="19"/>
        <v>--</v>
      </c>
      <c r="N115" s="325" t="str">
        <f t="shared" si="11"/>
        <v>--</v>
      </c>
      <c r="O115" s="325" t="str">
        <f t="shared" si="12"/>
        <v>--</v>
      </c>
      <c r="P115" s="325" t="str">
        <f>IFERROR((2*'Rec carc'!tao_event*Q115),"--")</f>
        <v>--</v>
      </c>
      <c r="Q115" s="305" t="str">
        <f>IFERROR((1+(3*[0]!B)+(3*[0]!B^2))/((1+[0]!B)^2),"--")</f>
        <v>--</v>
      </c>
      <c r="R115" s="325" t="str">
        <f t="shared" si="13"/>
        <v>--</v>
      </c>
      <c r="S115" s="240" t="str">
        <f t="shared" si="14"/>
        <v>A</v>
      </c>
      <c r="T115" s="255" t="str">
        <f>VLOOKUP(D115,derm!$D$4:$H$285,5,FALSE)</f>
        <v>--</v>
      </c>
      <c r="U115" s="304" t="str">
        <f>VLOOKUP($C115,ToxValues!$C$4:$N$283,11,FALSE)</f>
        <v>--</v>
      </c>
      <c r="V115" s="468" t="str">
        <f>VLOOKUP($D115,derm!$D$4:$K$285,6,FALSE)</f>
        <v>--</v>
      </c>
      <c r="W115" s="468" t="str">
        <f>VLOOKUP($D115,derm!$D$4:$K$285,7,FALSE)</f>
        <v>--</v>
      </c>
      <c r="X115" s="468" t="str">
        <f>VLOOKUP($D115,derm!$D$4:$K$285,8,FALSE)</f>
        <v>--</v>
      </c>
      <c r="Y115" s="468" t="str">
        <f>VLOOKUP($D115,derm!$D$4:$L$285,9,FALSE)</f>
        <v>--</v>
      </c>
      <c r="Z115" s="471"/>
      <c r="AA115" s="471" t="str">
        <f>VLOOKUP($C115,ToxValues!$C$4:$J$284,7,FALSE)</f>
        <v>--</v>
      </c>
      <c r="AB115" s="471" t="str">
        <f>VLOOKUP($C115,ToxValues!$C$4:$J$284,3,FALSE)</f>
        <v>--</v>
      </c>
      <c r="AC115" s="471" t="str">
        <f>VLOOKUP($C115,ToxValues!$C$4:$J$284,5,FALSE)</f>
        <v>--</v>
      </c>
      <c r="AD115" s="524" t="str">
        <f>VLOOKUP($C115,ToxValues!$C$4:$L$284,10,FALSE)</f>
        <v>--</v>
      </c>
    </row>
    <row r="116" spans="1:30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40" t="str">
        <f>IFERROR(VLOOKUP(C116,RSL_Composite!$A$4:$K$767,11,FALSE),"--")</f>
        <v>--</v>
      </c>
      <c r="F116" s="240" t="s">
        <v>2474</v>
      </c>
      <c r="G116" s="325" t="str">
        <f t="shared" si="10"/>
        <v>--</v>
      </c>
      <c r="H116" s="325" t="str">
        <f t="shared" si="15"/>
        <v>--</v>
      </c>
      <c r="I116" s="325" t="str">
        <f t="shared" si="16"/>
        <v/>
      </c>
      <c r="J116" s="325" t="str">
        <f>IFERROR(((ELCR*BW_tres*ATc*365*1000)/(IRw_rec*ED_tres*EF_tres*ET_rec*AA116)),"--")</f>
        <v>--</v>
      </c>
      <c r="K116" s="325" t="str">
        <f t="shared" si="17"/>
        <v>--</v>
      </c>
      <c r="L116" s="325" t="str">
        <f t="shared" si="18"/>
        <v>--</v>
      </c>
      <c r="M116" s="325" t="str">
        <f t="shared" si="19"/>
        <v>--</v>
      </c>
      <c r="N116" s="325" t="str">
        <f t="shared" si="11"/>
        <v>--</v>
      </c>
      <c r="O116" s="325">
        <f t="shared" si="12"/>
        <v>1</v>
      </c>
      <c r="P116" s="325">
        <f>IFERROR((2*'Rec carc'!tao_event*Q116),"--")</f>
        <v>0.86</v>
      </c>
      <c r="Q116" s="305">
        <f>IFERROR((1+(3*[0]!B)+(3*[0]!B^2))/((1+[0]!B)^2),"--")</f>
        <v>1</v>
      </c>
      <c r="R116" s="325" t="str">
        <f t="shared" si="13"/>
        <v>--</v>
      </c>
      <c r="S116" s="240" t="str">
        <f t="shared" si="14"/>
        <v>A</v>
      </c>
      <c r="T116" s="255">
        <f>VLOOKUP(D116,derm!$D$4:$H$285,5,FALSE)</f>
        <v>7.5399999999999998E-3</v>
      </c>
      <c r="U116" s="304">
        <f>VLOOKUP($C116,ToxValues!$C$4:$N$283,11,FALSE)</f>
        <v>108.14</v>
      </c>
      <c r="V116" s="468">
        <f>VLOOKUP($D116,derm!$D$4:$K$285,6,FALSE)</f>
        <v>0</v>
      </c>
      <c r="W116" s="468">
        <f>VLOOKUP($D116,derm!$D$4:$K$285,7,FALSE)</f>
        <v>0.43</v>
      </c>
      <c r="X116" s="468">
        <f>VLOOKUP($D116,derm!$D$4:$K$285,8,FALSE)</f>
        <v>1.03</v>
      </c>
      <c r="Y116" s="468">
        <f>VLOOKUP($D116,derm!$D$4:$L$285,9,FALSE)</f>
        <v>1</v>
      </c>
      <c r="Z116" s="471"/>
      <c r="AA116" s="471" t="str">
        <f>VLOOKUP($C116,ToxValues!$C$4:$J$284,7,FALSE)</f>
        <v>--</v>
      </c>
      <c r="AB116" s="471">
        <f>VLOOKUP($C116,ToxValues!$C$4:$J$284,3,FALSE)</f>
        <v>0.1</v>
      </c>
      <c r="AC116" s="471">
        <f>VLOOKUP($C116,ToxValues!$C$4:$J$284,5,FALSE)</f>
        <v>0.1</v>
      </c>
      <c r="AD116" s="524" t="str">
        <f>VLOOKUP($C116,ToxValues!$C$4:$L$284,10,FALSE)</f>
        <v>--</v>
      </c>
    </row>
    <row r="117" spans="1:30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40" t="str">
        <f>IFERROR(VLOOKUP(C117,RSL_Composite!$A$4:$K$767,11,FALSE),"--")</f>
        <v>--</v>
      </c>
      <c r="F117" s="240" t="s">
        <v>2474</v>
      </c>
      <c r="G117" s="325">
        <f t="shared" si="10"/>
        <v>3285</v>
      </c>
      <c r="H117" s="325">
        <f t="shared" si="15"/>
        <v>3285</v>
      </c>
      <c r="I117" s="325" t="str">
        <f t="shared" si="16"/>
        <v/>
      </c>
      <c r="J117" s="325">
        <f>IFERROR(((ELCR*BW_tres*ATc*365*1000)/(IRw_rec*ED_tres*EF_tres*ET_rec*AA117)),"--")</f>
        <v>3285</v>
      </c>
      <c r="K117" s="325" t="str">
        <f t="shared" si="17"/>
        <v>--</v>
      </c>
      <c r="L117" s="325" t="str">
        <f t="shared" si="18"/>
        <v>--</v>
      </c>
      <c r="M117" s="325" t="str">
        <f t="shared" si="19"/>
        <v>--</v>
      </c>
      <c r="N117" s="325" t="str">
        <f t="shared" si="11"/>
        <v>--</v>
      </c>
      <c r="O117" s="325" t="str">
        <f t="shared" si="12"/>
        <v>--</v>
      </c>
      <c r="P117" s="325" t="str">
        <f>IFERROR((2*'Rec carc'!tao_event*Q117),"--")</f>
        <v>--</v>
      </c>
      <c r="Q117" s="305" t="str">
        <f>IFERROR((1+(3*[0]!B)+(3*[0]!B^2))/((1+[0]!B)^2),"--")</f>
        <v>--</v>
      </c>
      <c r="R117" s="325">
        <f t="shared" si="13"/>
        <v>2.8815789473684215E-2</v>
      </c>
      <c r="S117" s="240" t="str">
        <f t="shared" si="14"/>
        <v>A</v>
      </c>
      <c r="T117" s="255">
        <f>VLOOKUP(D117,derm!$D$4:$H$285,5,FALSE)</f>
        <v>2.2100000000000002E-3</v>
      </c>
      <c r="U117" s="304">
        <f>VLOOKUP($C117,ToxValues!$C$4:$N$283,11,FALSE)</f>
        <v>138.13</v>
      </c>
      <c r="V117" s="468" t="str">
        <f>VLOOKUP($D117,derm!$D$4:$K$285,6,FALSE)</f>
        <v>--</v>
      </c>
      <c r="W117" s="468" t="str">
        <f>VLOOKUP($D117,derm!$D$4:$K$285,7,FALSE)</f>
        <v>--</v>
      </c>
      <c r="X117" s="468" t="str">
        <f>VLOOKUP($D117,derm!$D$4:$K$285,8,FALSE)</f>
        <v>--</v>
      </c>
      <c r="Y117" s="468" t="str">
        <f>VLOOKUP($D117,derm!$D$4:$L$285,9,FALSE)</f>
        <v>--</v>
      </c>
      <c r="Z117" s="471"/>
      <c r="AA117" s="471">
        <f>VLOOKUP($C117,ToxValues!$C$4:$J$284,7,FALSE)</f>
        <v>0.02</v>
      </c>
      <c r="AB117" s="471">
        <f>VLOOKUP($C117,ToxValues!$C$4:$J$284,3,FALSE)</f>
        <v>4.0000000000000001E-3</v>
      </c>
      <c r="AC117" s="471">
        <f>VLOOKUP($C117,ToxValues!$C$4:$J$284,5,FALSE)</f>
        <v>4.0000000000000001E-3</v>
      </c>
      <c r="AD117" s="524">
        <f>VLOOKUP($C117,ToxValues!$C$4:$L$284,10,FALSE)</f>
        <v>0.02</v>
      </c>
    </row>
    <row r="118" spans="1:30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40" t="str">
        <f>IFERROR(VLOOKUP(C118,RSL_Composite!$A$4:$K$767,11,FALSE),"--")</f>
        <v>--</v>
      </c>
      <c r="F118" s="240" t="s">
        <v>2474</v>
      </c>
      <c r="G118" s="325" t="str">
        <f t="shared" si="10"/>
        <v>--</v>
      </c>
      <c r="H118" s="325" t="str">
        <f t="shared" si="15"/>
        <v>--</v>
      </c>
      <c r="I118" s="325" t="str">
        <f t="shared" si="16"/>
        <v/>
      </c>
      <c r="J118" s="325" t="str">
        <f>IFERROR(((ELCR*BW_tres*ATc*365*1000)/(IRw_rec*ED_tres*EF_tres*ET_rec*AA118)),"--")</f>
        <v>--</v>
      </c>
      <c r="K118" s="325" t="str">
        <f t="shared" si="17"/>
        <v>--</v>
      </c>
      <c r="L118" s="325" t="str">
        <f t="shared" si="18"/>
        <v>--</v>
      </c>
      <c r="M118" s="325" t="str">
        <f t="shared" si="19"/>
        <v>--</v>
      </c>
      <c r="N118" s="325" t="str">
        <f t="shared" si="11"/>
        <v>--</v>
      </c>
      <c r="O118" s="325">
        <f t="shared" si="12"/>
        <v>1</v>
      </c>
      <c r="P118" s="325">
        <f>IFERROR((2*'Rec carc'!tao_event*Q118),"--")</f>
        <v>1.28</v>
      </c>
      <c r="Q118" s="305">
        <f>IFERROR((1+(3*[0]!B)+(3*[0]!B^2))/((1+[0]!B)^2),"--")</f>
        <v>1</v>
      </c>
      <c r="R118" s="325" t="str">
        <f t="shared" si="13"/>
        <v>--</v>
      </c>
      <c r="S118" s="240" t="str">
        <f t="shared" si="14"/>
        <v>A</v>
      </c>
      <c r="T118" s="255" t="str">
        <f>VLOOKUP(D118,derm!$D$4:$H$285,5,FALSE)</f>
        <v>--</v>
      </c>
      <c r="U118" s="304" t="str">
        <f>VLOOKUP($C118,ToxValues!$C$4:$N$283,11,FALSE)</f>
        <v>--</v>
      </c>
      <c r="V118" s="468">
        <f>VLOOKUP($D118,derm!$D$4:$K$285,6,FALSE)</f>
        <v>0</v>
      </c>
      <c r="W118" s="468">
        <f>VLOOKUP($D118,derm!$D$4:$K$285,7,FALSE)</f>
        <v>0.64</v>
      </c>
      <c r="X118" s="468">
        <f>VLOOKUP($D118,derm!$D$4:$K$285,8,FALSE)</f>
        <v>1.54</v>
      </c>
      <c r="Y118" s="468">
        <f>VLOOKUP($D118,derm!$D$4:$L$285,9,FALSE)</f>
        <v>1</v>
      </c>
      <c r="Z118" s="471"/>
      <c r="AA118" s="471" t="str">
        <f>VLOOKUP($C118,ToxValues!$C$4:$J$284,7,FALSE)</f>
        <v>--</v>
      </c>
      <c r="AB118" s="471" t="str">
        <f>VLOOKUP($C118,ToxValues!$C$4:$J$284,3,FALSE)</f>
        <v>--</v>
      </c>
      <c r="AC118" s="471" t="str">
        <f>VLOOKUP($C118,ToxValues!$C$4:$J$284,5,FALSE)</f>
        <v>--</v>
      </c>
      <c r="AD118" s="524" t="str">
        <f>VLOOKUP($C118,ToxValues!$C$4:$L$284,10,FALSE)</f>
        <v>--</v>
      </c>
    </row>
    <row r="119" spans="1:30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40" t="str">
        <f>IFERROR(VLOOKUP(C119,RSL_Composite!$A$4:$K$767,11,FALSE),"--")</f>
        <v>--</v>
      </c>
      <c r="F119" s="240" t="s">
        <v>2474</v>
      </c>
      <c r="G119" s="325" t="str">
        <f t="shared" si="10"/>
        <v>--</v>
      </c>
      <c r="H119" s="325" t="str">
        <f t="shared" si="15"/>
        <v>--</v>
      </c>
      <c r="I119" s="325" t="str">
        <f t="shared" si="16"/>
        <v/>
      </c>
      <c r="J119" s="325" t="str">
        <f>IFERROR(((ELCR*BW_tres*ATc*365*1000)/(IRw_rec*ED_tres*EF_tres*ET_rec*AA119)),"--")</f>
        <v>--</v>
      </c>
      <c r="K119" s="325" t="str">
        <f t="shared" si="17"/>
        <v>--</v>
      </c>
      <c r="L119" s="325" t="str">
        <f t="shared" si="18"/>
        <v>--</v>
      </c>
      <c r="M119" s="325" t="str">
        <f t="shared" si="19"/>
        <v>--</v>
      </c>
      <c r="N119" s="325" t="str">
        <f t="shared" si="11"/>
        <v>--</v>
      </c>
      <c r="O119" s="325" t="str">
        <f t="shared" si="12"/>
        <v>--</v>
      </c>
      <c r="P119" s="325" t="str">
        <f>IFERROR((2*'Rec carc'!tao_event*Q119),"--")</f>
        <v>--</v>
      </c>
      <c r="Q119" s="305" t="str">
        <f>IFERROR((1+(3*[0]!B)+(3*[0]!B^2))/((1+[0]!B)^2),"--")</f>
        <v>--</v>
      </c>
      <c r="R119" s="325" t="str">
        <f t="shared" si="13"/>
        <v>--</v>
      </c>
      <c r="S119" s="240" t="str">
        <f t="shared" si="14"/>
        <v>A</v>
      </c>
      <c r="T119" s="255">
        <f>VLOOKUP(D119,derm!$D$4:$H$285,5,FALSE)</f>
        <v>8.5999999999999993E-2</v>
      </c>
      <c r="U119" s="304">
        <f>VLOOKUP($C119,ToxValues!$C$4:$N$283,11,FALSE)</f>
        <v>154.21</v>
      </c>
      <c r="V119" s="468" t="str">
        <f>VLOOKUP($D119,derm!$D$4:$K$285,6,FALSE)</f>
        <v>--</v>
      </c>
      <c r="W119" s="468" t="str">
        <f>VLOOKUP($D119,derm!$D$4:$K$285,7,FALSE)</f>
        <v>--</v>
      </c>
      <c r="X119" s="468" t="str">
        <f>VLOOKUP($D119,derm!$D$4:$K$285,8,FALSE)</f>
        <v>--</v>
      </c>
      <c r="Y119" s="468" t="str">
        <f>VLOOKUP($D119,derm!$D$4:$L$285,9,FALSE)</f>
        <v>--</v>
      </c>
      <c r="Z119" s="471"/>
      <c r="AA119" s="471" t="str">
        <f>VLOOKUP($C119,ToxValues!$C$4:$J$284,7,FALSE)</f>
        <v>--</v>
      </c>
      <c r="AB119" s="471">
        <f>VLOOKUP($C119,ToxValues!$C$4:$J$284,3,FALSE)</f>
        <v>0.06</v>
      </c>
      <c r="AC119" s="471">
        <f>VLOOKUP($C119,ToxValues!$C$4:$J$284,5,FALSE)</f>
        <v>0.06</v>
      </c>
      <c r="AD119" s="524" t="str">
        <f>VLOOKUP($C119,ToxValues!$C$4:$L$284,10,FALSE)</f>
        <v>--</v>
      </c>
    </row>
    <row r="120" spans="1:30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40" t="str">
        <f>IFERROR(VLOOKUP(C120,RSL_Composite!$A$4:$K$767,11,FALSE),"--")</f>
        <v>--</v>
      </c>
      <c r="F120" s="240" t="s">
        <v>2474</v>
      </c>
      <c r="G120" s="325" t="str">
        <f t="shared" si="10"/>
        <v>--</v>
      </c>
      <c r="H120" s="325" t="str">
        <f t="shared" si="15"/>
        <v>--</v>
      </c>
      <c r="I120" s="325" t="str">
        <f t="shared" si="16"/>
        <v/>
      </c>
      <c r="J120" s="325" t="str">
        <f>IFERROR(((ELCR*BW_tres*ATc*365*1000)/(IRw_rec*ED_tres*EF_tres*ET_rec*AA120)),"--")</f>
        <v>--</v>
      </c>
      <c r="K120" s="325" t="str">
        <f t="shared" si="17"/>
        <v>--</v>
      </c>
      <c r="L120" s="325" t="str">
        <f t="shared" si="18"/>
        <v>--</v>
      </c>
      <c r="M120" s="325" t="str">
        <f t="shared" si="19"/>
        <v>--</v>
      </c>
      <c r="N120" s="325" t="str">
        <f t="shared" si="11"/>
        <v>--</v>
      </c>
      <c r="O120" s="325" t="str">
        <f t="shared" si="12"/>
        <v>--</v>
      </c>
      <c r="P120" s="325" t="str">
        <f>IFERROR((2*'Rec carc'!tao_event*Q120),"--")</f>
        <v>--</v>
      </c>
      <c r="Q120" s="305" t="str">
        <f>IFERROR((1+(3*[0]!B)+(3*[0]!B^2))/((1+[0]!B)^2),"--")</f>
        <v>--</v>
      </c>
      <c r="R120" s="325" t="str">
        <f t="shared" si="13"/>
        <v>--</v>
      </c>
      <c r="S120" s="240" t="str">
        <f t="shared" si="14"/>
        <v>A</v>
      </c>
      <c r="T120" s="255" t="str">
        <f>VLOOKUP(D120,derm!$D$4:$H$285,5,FALSE)</f>
        <v>--</v>
      </c>
      <c r="U120" s="304" t="str">
        <f>VLOOKUP($C120,ToxValues!$C$4:$N$283,11,FALSE)</f>
        <v>--</v>
      </c>
      <c r="V120" s="468" t="str">
        <f>VLOOKUP($D120,derm!$D$4:$K$285,6,FALSE)</f>
        <v>--</v>
      </c>
      <c r="W120" s="468" t="str">
        <f>VLOOKUP($D120,derm!$D$4:$K$285,7,FALSE)</f>
        <v>--</v>
      </c>
      <c r="X120" s="468" t="str">
        <f>VLOOKUP($D120,derm!$D$4:$K$285,8,FALSE)</f>
        <v>--</v>
      </c>
      <c r="Y120" s="468" t="str">
        <f>VLOOKUP($D120,derm!$D$4:$L$285,9,FALSE)</f>
        <v>--</v>
      </c>
      <c r="Z120" s="471"/>
      <c r="AA120" s="471" t="str">
        <f>VLOOKUP($C120,ToxValues!$C$4:$J$284,7,FALSE)</f>
        <v>--</v>
      </c>
      <c r="AB120" s="471" t="str">
        <f>VLOOKUP($C120,ToxValues!$C$4:$J$284,3,FALSE)</f>
        <v>--</v>
      </c>
      <c r="AC120" s="471" t="str">
        <f>VLOOKUP($C120,ToxValues!$C$4:$J$284,5,FALSE)</f>
        <v>--</v>
      </c>
      <c r="AD120" s="524" t="str">
        <f>VLOOKUP($C120,ToxValues!$C$4:$L$284,10,FALSE)</f>
        <v>--</v>
      </c>
    </row>
    <row r="121" spans="1:30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40" t="str">
        <f>IFERROR(VLOOKUP(C121,RSL_Composite!$A$4:$K$767,11,FALSE),"--")</f>
        <v>--</v>
      </c>
      <c r="F121" s="240" t="s">
        <v>2474</v>
      </c>
      <c r="G121" s="325">
        <f t="shared" si="10"/>
        <v>8472.3167244460601</v>
      </c>
      <c r="H121" s="325">
        <f t="shared" si="15"/>
        <v>11526.315789473683</v>
      </c>
      <c r="I121" s="325">
        <f t="shared" si="16"/>
        <v>8472.3167244460601</v>
      </c>
      <c r="J121" s="325">
        <f>IFERROR(((ELCR*BW_tres*ATc*365*1000)/(IRw_rec*ED_tres*EF_tres*ET_rec*AA121)),"--")</f>
        <v>11526.315789473683</v>
      </c>
      <c r="K121" s="325">
        <f t="shared" si="17"/>
        <v>31975.975092029486</v>
      </c>
      <c r="L121" s="325">
        <f t="shared" si="18"/>
        <v>31975.975092029486</v>
      </c>
      <c r="M121" s="325">
        <f t="shared" si="19"/>
        <v>31975.975092029486</v>
      </c>
      <c r="N121" s="325">
        <f t="shared" si="11"/>
        <v>33243.597212214663</v>
      </c>
      <c r="O121" s="325">
        <f t="shared" si="12"/>
        <v>1</v>
      </c>
      <c r="P121" s="325">
        <f>IFERROR((2*'Rec carc'!tao_event*Q121),"--")</f>
        <v>0.7</v>
      </c>
      <c r="Q121" s="305">
        <f>IFERROR((1+(3*[0]!B)+(3*[0]!B^2))/((1+[0]!B)^2),"--")</f>
        <v>1</v>
      </c>
      <c r="R121" s="325">
        <f t="shared" si="13"/>
        <v>0.10110803324099725</v>
      </c>
      <c r="S121" s="240" t="str">
        <f t="shared" si="14"/>
        <v>B</v>
      </c>
      <c r="T121" s="255">
        <f>VLOOKUP(D121,derm!$D$4:$H$285,5,FALSE)</f>
        <v>1.8600000000000001E-3</v>
      </c>
      <c r="U121" s="304">
        <f>VLOOKUP($C121,ToxValues!$C$4:$N$283,11,FALSE)</f>
        <v>93.13</v>
      </c>
      <c r="V121" s="468">
        <f>VLOOKUP($D121,derm!$D$4:$K$285,6,FALSE)</f>
        <v>0</v>
      </c>
      <c r="W121" s="468">
        <f>VLOOKUP($D121,derm!$D$4:$K$285,7,FALSE)</f>
        <v>0.35</v>
      </c>
      <c r="X121" s="468">
        <f>VLOOKUP($D121,derm!$D$4:$K$285,8,FALSE)</f>
        <v>0.85</v>
      </c>
      <c r="Y121" s="468">
        <f>VLOOKUP($D121,derm!$D$4:$L$285,9,FALSE)</f>
        <v>1</v>
      </c>
      <c r="Z121" s="471"/>
      <c r="AA121" s="471">
        <f>VLOOKUP($C121,ToxValues!$C$4:$J$284,7,FALSE)</f>
        <v>5.7000000000000002E-3</v>
      </c>
      <c r="AB121" s="471">
        <f>VLOOKUP($C121,ToxValues!$C$4:$J$284,3,FALSE)</f>
        <v>7.0000000000000001E-3</v>
      </c>
      <c r="AC121" s="471">
        <f>VLOOKUP($C121,ToxValues!$C$4:$J$284,5,FALSE)</f>
        <v>7.0000000000000001E-3</v>
      </c>
      <c r="AD121" s="524">
        <f>VLOOKUP($C121,ToxValues!$C$4:$L$284,10,FALSE)</f>
        <v>5.7000000000000002E-3</v>
      </c>
    </row>
    <row r="122" spans="1:30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40" t="str">
        <f>IFERROR(VLOOKUP(C122,RSL_Composite!$A$4:$K$767,11,FALSE),"--")</f>
        <v>--</v>
      </c>
      <c r="F122" s="240" t="s">
        <v>2474</v>
      </c>
      <c r="G122" s="325" t="str">
        <f t="shared" si="10"/>
        <v>--</v>
      </c>
      <c r="H122" s="325" t="str">
        <f t="shared" si="15"/>
        <v>--</v>
      </c>
      <c r="I122" s="325" t="str">
        <f t="shared" si="16"/>
        <v/>
      </c>
      <c r="J122" s="325" t="str">
        <f>IFERROR(((ELCR*BW_tres*ATc*365*1000)/(IRw_rec*ED_tres*EF_tres*ET_rec*AA122)),"--")</f>
        <v>--</v>
      </c>
      <c r="K122" s="325" t="str">
        <f t="shared" si="17"/>
        <v>--</v>
      </c>
      <c r="L122" s="325" t="str">
        <f t="shared" si="18"/>
        <v>--</v>
      </c>
      <c r="M122" s="325" t="str">
        <f t="shared" si="19"/>
        <v>--</v>
      </c>
      <c r="N122" s="325" t="str">
        <f t="shared" si="11"/>
        <v>--</v>
      </c>
      <c r="O122" s="325" t="str">
        <f t="shared" si="12"/>
        <v>--</v>
      </c>
      <c r="P122" s="325" t="str">
        <f>IFERROR((2*'Rec carc'!tao_event*Q122),"--")</f>
        <v>--</v>
      </c>
      <c r="Q122" s="305" t="str">
        <f>IFERROR((1+(3*[0]!B)+(3*[0]!B^2))/((1+[0]!B)^2),"--")</f>
        <v>--</v>
      </c>
      <c r="R122" s="325" t="str">
        <f t="shared" si="13"/>
        <v>--</v>
      </c>
      <c r="S122" s="240" t="str">
        <f t="shared" si="14"/>
        <v>A</v>
      </c>
      <c r="T122" s="255">
        <f>VLOOKUP(D122,derm!$D$4:$H$285,5,FALSE)</f>
        <v>0.14199999999999999</v>
      </c>
      <c r="U122" s="304">
        <f>VLOOKUP($C122,ToxValues!$C$4:$N$283,11,FALSE)</f>
        <v>178.24</v>
      </c>
      <c r="V122" s="468" t="str">
        <f>VLOOKUP($D122,derm!$D$4:$K$285,6,FALSE)</f>
        <v>--</v>
      </c>
      <c r="W122" s="468" t="str">
        <f>VLOOKUP($D122,derm!$D$4:$K$285,7,FALSE)</f>
        <v>--</v>
      </c>
      <c r="X122" s="468" t="str">
        <f>VLOOKUP($D122,derm!$D$4:$K$285,8,FALSE)</f>
        <v>--</v>
      </c>
      <c r="Y122" s="468" t="str">
        <f>VLOOKUP($D122,derm!$D$4:$L$285,9,FALSE)</f>
        <v>--</v>
      </c>
      <c r="Z122" s="471"/>
      <c r="AA122" s="471" t="str">
        <f>VLOOKUP($C122,ToxValues!$C$4:$J$284,7,FALSE)</f>
        <v>--</v>
      </c>
      <c r="AB122" s="471">
        <f>VLOOKUP($C122,ToxValues!$C$4:$J$284,3,FALSE)</f>
        <v>0.3</v>
      </c>
      <c r="AC122" s="471">
        <f>VLOOKUP($C122,ToxValues!$C$4:$J$284,5,FALSE)</f>
        <v>0.3</v>
      </c>
      <c r="AD122" s="524" t="str">
        <f>VLOOKUP($C122,ToxValues!$C$4:$L$284,10,FALSE)</f>
        <v>--</v>
      </c>
    </row>
    <row r="123" spans="1:30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40" t="str">
        <f>IFERROR(VLOOKUP(C123,RSL_Composite!$A$4:$K$767,11,FALSE),"--")</f>
        <v>--</v>
      </c>
      <c r="F123" s="240" t="s">
        <v>2474</v>
      </c>
      <c r="G123" s="325">
        <f t="shared" si="10"/>
        <v>597.27272727272725</v>
      </c>
      <c r="H123" s="325">
        <f t="shared" si="15"/>
        <v>597.27272727272725</v>
      </c>
      <c r="I123" s="325" t="str">
        <f t="shared" si="16"/>
        <v/>
      </c>
      <c r="J123" s="325">
        <f>IFERROR(((ELCR*BW_tres*ATc*365*1000)/(IRw_rec*ED_tres*EF_tres*ET_rec*AA123)),"--")</f>
        <v>597.27272727272725</v>
      </c>
      <c r="K123" s="325" t="str">
        <f t="shared" si="17"/>
        <v>--</v>
      </c>
      <c r="L123" s="325" t="str">
        <f t="shared" si="18"/>
        <v>--</v>
      </c>
      <c r="M123" s="325" t="str">
        <f t="shared" si="19"/>
        <v>--</v>
      </c>
      <c r="N123" s="325" t="str">
        <f t="shared" si="11"/>
        <v>--</v>
      </c>
      <c r="O123" s="325" t="str">
        <f t="shared" si="12"/>
        <v>--</v>
      </c>
      <c r="P123" s="325" t="str">
        <f>IFERROR((2*'Rec carc'!tao_event*Q123),"--")</f>
        <v>--</v>
      </c>
      <c r="Q123" s="305" t="str">
        <f>IFERROR((1+(3*[0]!B)+(3*[0]!B^2))/((1+[0]!B)^2),"--")</f>
        <v>--</v>
      </c>
      <c r="R123" s="325">
        <f t="shared" si="13"/>
        <v>5.2392344497607666E-3</v>
      </c>
      <c r="S123" s="240" t="str">
        <f t="shared" si="14"/>
        <v>A</v>
      </c>
      <c r="T123" s="255">
        <f>VLOOKUP(D123,derm!$D$4:$H$285,5,FALSE)</f>
        <v>5.1400000000000001E-2</v>
      </c>
      <c r="U123" s="304">
        <f>VLOOKUP($C123,ToxValues!$C$4:$N$283,11,FALSE)</f>
        <v>182.23</v>
      </c>
      <c r="V123" s="468" t="str">
        <f>VLOOKUP($D123,derm!$D$4:$K$285,6,FALSE)</f>
        <v>--</v>
      </c>
      <c r="W123" s="468" t="str">
        <f>VLOOKUP($D123,derm!$D$4:$K$285,7,FALSE)</f>
        <v>--</v>
      </c>
      <c r="X123" s="468" t="str">
        <f>VLOOKUP($D123,derm!$D$4:$K$285,8,FALSE)</f>
        <v>--</v>
      </c>
      <c r="Y123" s="468" t="str">
        <f>VLOOKUP($D123,derm!$D$4:$L$285,9,FALSE)</f>
        <v>--</v>
      </c>
      <c r="Z123" s="471"/>
      <c r="AA123" s="471">
        <f>VLOOKUP($C123,ToxValues!$C$4:$J$284,7,FALSE)</f>
        <v>0.11</v>
      </c>
      <c r="AB123" s="471" t="str">
        <f>VLOOKUP($C123,ToxValues!$C$4:$J$284,3,FALSE)</f>
        <v>--</v>
      </c>
      <c r="AC123" s="471" t="str">
        <f>VLOOKUP($C123,ToxValues!$C$4:$J$284,5,FALSE)</f>
        <v>--</v>
      </c>
      <c r="AD123" s="524">
        <f>VLOOKUP($C123,ToxValues!$C$4:$L$284,10,FALSE)</f>
        <v>0.11</v>
      </c>
    </row>
    <row r="124" spans="1:30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40" t="str">
        <f>IFERROR(VLOOKUP(C124,RSL_Composite!$A$4:$K$767,11,FALSE),"--")</f>
        <v>M</v>
      </c>
      <c r="F124" s="240" t="s">
        <v>2474</v>
      </c>
      <c r="G124" s="325">
        <f t="shared" si="10"/>
        <v>0.20672114010794906</v>
      </c>
      <c r="H124" s="325">
        <f t="shared" si="15"/>
        <v>0.28565217391304348</v>
      </c>
      <c r="I124" s="325">
        <f t="shared" si="16"/>
        <v>0.20672114010794906</v>
      </c>
      <c r="J124" s="325">
        <f>IFERROR(((ELCR*BW_tres*ATc*365*1000)/(IRw_rec*ED_tres*EF_tres*ET_rec*AA124)),"--")</f>
        <v>0.28565217391304348</v>
      </c>
      <c r="K124" s="325">
        <f t="shared" si="17"/>
        <v>0.74812580323516853</v>
      </c>
      <c r="L124" s="325">
        <f t="shared" si="18"/>
        <v>0.74812580323516853</v>
      </c>
      <c r="M124" s="325">
        <f t="shared" si="19"/>
        <v>0.67195516862392801</v>
      </c>
      <c r="N124" s="325">
        <f t="shared" si="11"/>
        <v>0.74812580323516853</v>
      </c>
      <c r="O124" s="325">
        <f t="shared" si="12"/>
        <v>1</v>
      </c>
      <c r="P124" s="325">
        <f>IFERROR((2*'Rec carc'!tao_event*Q124),"--")</f>
        <v>2.2999999999999998</v>
      </c>
      <c r="Q124" s="305">
        <f>IFERROR((1+(3*[0]!B)+(3*[0]!B^2))/((1+[0]!B)^2),"--")</f>
        <v>1</v>
      </c>
      <c r="R124" s="325">
        <f t="shared" si="13"/>
        <v>2.5057208237986274E-6</v>
      </c>
      <c r="S124" s="240" t="str">
        <f t="shared" si="14"/>
        <v>A</v>
      </c>
      <c r="T124" s="255">
        <f>VLOOKUP(D124,derm!$D$4:$H$285,5,FALSE)</f>
        <v>1.1299999999999999E-3</v>
      </c>
      <c r="U124" s="304">
        <f>VLOOKUP($C124,ToxValues!$C$4:$N$283,11,FALSE)</f>
        <v>184.24</v>
      </c>
      <c r="V124" s="468">
        <f>VLOOKUP($D124,derm!$D$4:$K$285,6,FALSE)</f>
        <v>0</v>
      </c>
      <c r="W124" s="468">
        <f>VLOOKUP($D124,derm!$D$4:$K$285,7,FALSE)</f>
        <v>1.1499999999999999</v>
      </c>
      <c r="X124" s="468">
        <f>VLOOKUP($D124,derm!$D$4:$K$285,8,FALSE)</f>
        <v>2.76</v>
      </c>
      <c r="Y124" s="468">
        <f>VLOOKUP($D124,derm!$D$4:$L$285,9,FALSE)</f>
        <v>1</v>
      </c>
      <c r="Z124" s="471"/>
      <c r="AA124" s="471">
        <f>VLOOKUP($C124,ToxValues!$C$4:$J$284,7,FALSE)</f>
        <v>230</v>
      </c>
      <c r="AB124" s="471">
        <f>VLOOKUP($C124,ToxValues!$C$4:$J$284,3,FALSE)</f>
        <v>3.0000000000000001E-3</v>
      </c>
      <c r="AC124" s="471">
        <f>VLOOKUP($C124,ToxValues!$C$4:$J$284,5,FALSE)</f>
        <v>3.0000000000000001E-3</v>
      </c>
      <c r="AD124" s="524">
        <f>VLOOKUP($C124,ToxValues!$C$4:$L$284,10,FALSE)</f>
        <v>230</v>
      </c>
    </row>
    <row r="125" spans="1:30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40" t="str">
        <f>IFERROR(VLOOKUP(C125,RSL_Composite!$A$4:$K$767,11,FALSE),"--")</f>
        <v>M</v>
      </c>
      <c r="F125" s="240" t="s">
        <v>2474</v>
      </c>
      <c r="G125" s="325">
        <f t="shared" si="10"/>
        <v>0.36171863946815436</v>
      </c>
      <c r="H125" s="325">
        <f t="shared" si="15"/>
        <v>90</v>
      </c>
      <c r="I125" s="325">
        <f t="shared" si="16"/>
        <v>0.36171863946815436</v>
      </c>
      <c r="J125" s="325">
        <f>IFERROR(((ELCR*BW_tres*ATc*365*1000)/(IRw_rec*ED_tres*EF_tres*ET_rec*AA125)),"--")</f>
        <v>90</v>
      </c>
      <c r="K125" s="325">
        <f t="shared" si="17"/>
        <v>0.36317828787007367</v>
      </c>
      <c r="L125" s="325">
        <f t="shared" si="18"/>
        <v>0.36317828787007367</v>
      </c>
      <c r="M125" s="325">
        <f t="shared" si="19"/>
        <v>0.15024658152651543</v>
      </c>
      <c r="N125" s="325">
        <f t="shared" si="11"/>
        <v>0.36317828787007367</v>
      </c>
      <c r="O125" s="325">
        <f t="shared" si="12"/>
        <v>0.26315789473684209</v>
      </c>
      <c r="P125" s="325">
        <f>IFERROR((2*'Rec carc'!tao_event*Q125),"--")</f>
        <v>9.2559002770083083</v>
      </c>
      <c r="Q125" s="305">
        <f>IFERROR((1+(3*[0]!B)+(3*[0]!B^2))/((1+[0]!B)^2),"--")</f>
        <v>2.2797783933518003</v>
      </c>
      <c r="R125" s="325">
        <f t="shared" si="13"/>
        <v>7.8947368421052641E-4</v>
      </c>
      <c r="S125" s="240" t="str">
        <f t="shared" si="14"/>
        <v>A</v>
      </c>
      <c r="T125" s="255">
        <f>VLOOKUP(D125,derm!$D$4:$H$285,5,FALSE)</f>
        <v>0.55200000000000005</v>
      </c>
      <c r="U125" s="304">
        <f>VLOOKUP($C125,ToxValues!$C$4:$N$283,11,FALSE)</f>
        <v>228.3</v>
      </c>
      <c r="V125" s="468">
        <f>VLOOKUP($D125,derm!$D$4:$K$285,6,FALSE)</f>
        <v>2.8</v>
      </c>
      <c r="W125" s="468">
        <f>VLOOKUP($D125,derm!$D$4:$K$285,7,FALSE)</f>
        <v>2.0299999999999998</v>
      </c>
      <c r="X125" s="468">
        <f>VLOOKUP($D125,derm!$D$4:$K$285,8,FALSE)</f>
        <v>8.5299999999999994</v>
      </c>
      <c r="Y125" s="468">
        <f>VLOOKUP($D125,derm!$D$4:$L$285,9,FALSE)</f>
        <v>1</v>
      </c>
      <c r="Z125" s="471"/>
      <c r="AA125" s="471">
        <f>VLOOKUP($C125,ToxValues!$C$4:$J$284,7,FALSE)</f>
        <v>0.73</v>
      </c>
      <c r="AB125" s="471" t="str">
        <f>VLOOKUP($C125,ToxValues!$C$4:$J$284,3,FALSE)</f>
        <v>--</v>
      </c>
      <c r="AC125" s="471" t="str">
        <f>VLOOKUP($C125,ToxValues!$C$4:$J$284,5,FALSE)</f>
        <v>--</v>
      </c>
      <c r="AD125" s="524">
        <f>VLOOKUP($C125,ToxValues!$C$4:$L$284,10,FALSE)</f>
        <v>0.73</v>
      </c>
    </row>
    <row r="126" spans="1:30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40" t="str">
        <f>IFERROR(VLOOKUP(C126,RSL_Composite!$A$4:$K$767,11,FALSE),"--")</f>
        <v>M</v>
      </c>
      <c r="F126" s="240" t="s">
        <v>2474</v>
      </c>
      <c r="G126" s="325">
        <f t="shared" si="10"/>
        <v>2.4359269203697128E-2</v>
      </c>
      <c r="H126" s="325">
        <f t="shared" si="15"/>
        <v>9</v>
      </c>
      <c r="I126" s="325">
        <f t="shared" si="16"/>
        <v>2.4359269203697128E-2</v>
      </c>
      <c r="J126" s="325">
        <f>IFERROR(((ELCR*BW_tres*ATc*365*1000)/(IRw_rec*ED_tres*EF_tres*ET_rec*AA126)),"--")</f>
        <v>9</v>
      </c>
      <c r="K126" s="325">
        <f t="shared" si="17"/>
        <v>2.4425378578385254E-2</v>
      </c>
      <c r="L126" s="325">
        <f t="shared" si="18"/>
        <v>2.4425378578385254E-2</v>
      </c>
      <c r="M126" s="325">
        <f t="shared" si="19"/>
        <v>8.2171614729449442E-3</v>
      </c>
      <c r="N126" s="325">
        <f t="shared" si="11"/>
        <v>2.4425378578385254E-2</v>
      </c>
      <c r="O126" s="325">
        <f t="shared" si="12"/>
        <v>0.18867924528301888</v>
      </c>
      <c r="P126" s="325">
        <f>IFERROR((2*'Rec carc'!tao_event*Q126),"--")</f>
        <v>13.286244215023141</v>
      </c>
      <c r="Q126" s="305">
        <f>IFERROR((1+(3*[0]!B)+(3*[0]!B^2))/((1+[0]!B)^2),"--")</f>
        <v>2.4695621217515131</v>
      </c>
      <c r="R126" s="325">
        <f t="shared" si="13"/>
        <v>7.8947368421052646E-5</v>
      </c>
      <c r="S126" s="240" t="str">
        <f t="shared" si="14"/>
        <v>A</v>
      </c>
      <c r="T126" s="255">
        <f>VLOOKUP(D126,derm!$D$4:$H$285,5,FALSE)</f>
        <v>0.71299999999999997</v>
      </c>
      <c r="U126" s="304">
        <f>VLOOKUP($C126,ToxValues!$C$4:$N$283,11,FALSE)</f>
        <v>252.32</v>
      </c>
      <c r="V126" s="468">
        <f>VLOOKUP($D126,derm!$D$4:$K$285,6,FALSE)</f>
        <v>4.3</v>
      </c>
      <c r="W126" s="468">
        <f>VLOOKUP($D126,derm!$D$4:$K$285,7,FALSE)</f>
        <v>2.69</v>
      </c>
      <c r="X126" s="468">
        <f>VLOOKUP($D126,derm!$D$4:$K$285,8,FALSE)</f>
        <v>11.67</v>
      </c>
      <c r="Y126" s="468">
        <f>VLOOKUP($D126,derm!$D$4:$L$285,9,FALSE)</f>
        <v>1</v>
      </c>
      <c r="Z126" s="471"/>
      <c r="AA126" s="471">
        <f>VLOOKUP($C126,ToxValues!$C$4:$J$284,7,FALSE)</f>
        <v>7.3</v>
      </c>
      <c r="AB126" s="471" t="str">
        <f>VLOOKUP($C126,ToxValues!$C$4:$J$284,3,FALSE)</f>
        <v>--</v>
      </c>
      <c r="AC126" s="471" t="str">
        <f>VLOOKUP($C126,ToxValues!$C$4:$J$284,5,FALSE)</f>
        <v>--</v>
      </c>
      <c r="AD126" s="524">
        <f>VLOOKUP($C126,ToxValues!$C$4:$L$284,10,FALSE)</f>
        <v>7.3</v>
      </c>
    </row>
    <row r="127" spans="1:30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40" t="str">
        <f>IFERROR(VLOOKUP(C127,RSL_Composite!$A$4:$K$767,11,FALSE),"--")</f>
        <v>M</v>
      </c>
      <c r="F127" s="240" t="s">
        <v>2474</v>
      </c>
      <c r="G127" s="325">
        <f t="shared" si="10"/>
        <v>0.40968455397370929</v>
      </c>
      <c r="H127" s="325">
        <f t="shared" si="15"/>
        <v>90</v>
      </c>
      <c r="I127" s="325">
        <f t="shared" si="16"/>
        <v>0.40968455397370929</v>
      </c>
      <c r="J127" s="325">
        <f>IFERROR(((ELCR*BW_tres*ATc*365*1000)/(IRw_rec*ED_tres*EF_tres*ET_rec*AA127)),"--")</f>
        <v>90</v>
      </c>
      <c r="K127" s="325">
        <f t="shared" si="17"/>
        <v>0.41155798675412797</v>
      </c>
      <c r="L127" s="325">
        <f t="shared" si="18"/>
        <v>0.41155798675412797</v>
      </c>
      <c r="M127" s="325">
        <f t="shared" si="19"/>
        <v>0.13649711430260131</v>
      </c>
      <c r="N127" s="325">
        <f t="shared" si="11"/>
        <v>0.41155798675412797</v>
      </c>
      <c r="O127" s="325">
        <f t="shared" si="12"/>
        <v>0.18867924528301888</v>
      </c>
      <c r="P127" s="325">
        <f>IFERROR((2*'Rec carc'!tao_event*Q127),"--")</f>
        <v>13.681374154503382</v>
      </c>
      <c r="Q127" s="305">
        <f>IFERROR((1+(3*[0]!B)+(3*[0]!B^2))/((1+[0]!B)^2),"--")</f>
        <v>2.4695621217515131</v>
      </c>
      <c r="R127" s="325">
        <f t="shared" si="13"/>
        <v>7.8947368421052641E-4</v>
      </c>
      <c r="S127" s="240" t="str">
        <f t="shared" si="14"/>
        <v>A</v>
      </c>
      <c r="T127" s="255">
        <f>VLOOKUP(D127,derm!$D$4:$H$285,5,FALSE)</f>
        <v>0.41699999999999998</v>
      </c>
      <c r="U127" s="304">
        <f>VLOOKUP($C127,ToxValues!$C$4:$N$283,11,FALSE)</f>
        <v>252.32</v>
      </c>
      <c r="V127" s="468">
        <f>VLOOKUP($D127,derm!$D$4:$K$285,6,FALSE)</f>
        <v>4.3</v>
      </c>
      <c r="W127" s="468">
        <f>VLOOKUP($D127,derm!$D$4:$K$285,7,FALSE)</f>
        <v>2.77</v>
      </c>
      <c r="X127" s="468">
        <f>VLOOKUP($D127,derm!$D$4:$K$285,8,FALSE)</f>
        <v>12.03</v>
      </c>
      <c r="Y127" s="468">
        <f>VLOOKUP($D127,derm!$D$4:$L$285,9,FALSE)</f>
        <v>1</v>
      </c>
      <c r="Z127" s="471"/>
      <c r="AA127" s="471">
        <f>VLOOKUP($C127,ToxValues!$C$4:$J$284,7,FALSE)</f>
        <v>0.73</v>
      </c>
      <c r="AB127" s="471" t="str">
        <f>VLOOKUP($C127,ToxValues!$C$4:$J$284,3,FALSE)</f>
        <v>--</v>
      </c>
      <c r="AC127" s="471" t="str">
        <f>VLOOKUP($C127,ToxValues!$C$4:$J$284,5,FALSE)</f>
        <v>--</v>
      </c>
      <c r="AD127" s="524">
        <f>VLOOKUP($C127,ToxValues!$C$4:$L$284,10,FALSE)</f>
        <v>0.73</v>
      </c>
    </row>
    <row r="128" spans="1:30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40" t="str">
        <f>IFERROR(VLOOKUP(C128,RSL_Composite!$A$4:$K$767,11,FALSE),"--")</f>
        <v>--</v>
      </c>
      <c r="F128" s="240" t="s">
        <v>2474</v>
      </c>
      <c r="G128" s="325" t="str">
        <f t="shared" si="10"/>
        <v>--</v>
      </c>
      <c r="H128" s="325" t="str">
        <f t="shared" si="15"/>
        <v>--</v>
      </c>
      <c r="I128" s="325" t="str">
        <f t="shared" si="16"/>
        <v/>
      </c>
      <c r="J128" s="325" t="str">
        <f>IFERROR(((ELCR*BW_tres*ATc*365*1000)/(IRw_rec*ED_tres*EF_tres*ET_rec*AA128)),"--")</f>
        <v>--</v>
      </c>
      <c r="K128" s="325" t="str">
        <f t="shared" si="17"/>
        <v>--</v>
      </c>
      <c r="L128" s="325" t="str">
        <f t="shared" si="18"/>
        <v>--</v>
      </c>
      <c r="M128" s="325" t="str">
        <f t="shared" si="19"/>
        <v>--</v>
      </c>
      <c r="N128" s="325" t="str">
        <f t="shared" si="11"/>
        <v>--</v>
      </c>
      <c r="O128" s="325" t="str">
        <f t="shared" si="12"/>
        <v>--</v>
      </c>
      <c r="P128" s="325" t="str">
        <f>IFERROR((2*'Rec carc'!tao_event*Q128),"--")</f>
        <v>--</v>
      </c>
      <c r="Q128" s="305" t="str">
        <f>IFERROR((1+(3*[0]!B)+(3*[0]!B^2))/((1+[0]!B)^2),"--")</f>
        <v>--</v>
      </c>
      <c r="R128" s="325" t="str">
        <f t="shared" si="13"/>
        <v>--</v>
      </c>
      <c r="S128" s="240" t="str">
        <f t="shared" si="14"/>
        <v>A</v>
      </c>
      <c r="T128" s="255" t="str">
        <f>VLOOKUP(D128,derm!$D$4:$H$285,5,FALSE)</f>
        <v>--</v>
      </c>
      <c r="U128" s="304" t="str">
        <f>VLOOKUP($C128,ToxValues!$C$4:$N$283,11,FALSE)</f>
        <v>--</v>
      </c>
      <c r="V128" s="468" t="str">
        <f>VLOOKUP($D128,derm!$D$4:$K$285,6,FALSE)</f>
        <v>--</v>
      </c>
      <c r="W128" s="468" t="str">
        <f>VLOOKUP($D128,derm!$D$4:$K$285,7,FALSE)</f>
        <v>--</v>
      </c>
      <c r="X128" s="468" t="str">
        <f>VLOOKUP($D128,derm!$D$4:$K$285,8,FALSE)</f>
        <v>--</v>
      </c>
      <c r="Y128" s="468" t="str">
        <f>VLOOKUP($D128,derm!$D$4:$L$285,9,FALSE)</f>
        <v>--</v>
      </c>
      <c r="Z128" s="471"/>
      <c r="AA128" s="471" t="str">
        <f>VLOOKUP($C128,ToxValues!$C$4:$J$284,7,FALSE)</f>
        <v>--</v>
      </c>
      <c r="AB128" s="471" t="str">
        <f>VLOOKUP($C128,ToxValues!$C$4:$J$284,3,FALSE)</f>
        <v>--</v>
      </c>
      <c r="AC128" s="471" t="str">
        <f>VLOOKUP($C128,ToxValues!$C$4:$J$284,5,FALSE)</f>
        <v>--</v>
      </c>
      <c r="AD128" s="524" t="str">
        <f>VLOOKUP($C128,ToxValues!$C$4:$L$284,10,FALSE)</f>
        <v>--</v>
      </c>
    </row>
    <row r="129" spans="1:30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40" t="str">
        <f>IFERROR(VLOOKUP(C129,RSL_Composite!$A$4:$K$767,11,FALSE),"--")</f>
        <v>M</v>
      </c>
      <c r="F129" s="240" t="s">
        <v>2474</v>
      </c>
      <c r="G129" s="325">
        <f t="shared" si="10"/>
        <v>900.00000000000011</v>
      </c>
      <c r="H129" s="325">
        <f t="shared" si="15"/>
        <v>900.00000000000011</v>
      </c>
      <c r="I129" s="325" t="str">
        <f t="shared" si="16"/>
        <v/>
      </c>
      <c r="J129" s="325">
        <f>IFERROR(((ELCR*BW_tres*ATc*365*1000)/(IRw_rec*ED_tres*EF_tres*ET_rec*AA129)),"--")</f>
        <v>900.00000000000011</v>
      </c>
      <c r="K129" s="325" t="str">
        <f t="shared" si="17"/>
        <v>--</v>
      </c>
      <c r="L129" s="325" t="str">
        <f t="shared" si="18"/>
        <v>--</v>
      </c>
      <c r="M129" s="325" t="str">
        <f t="shared" si="19"/>
        <v>--</v>
      </c>
      <c r="N129" s="325" t="str">
        <f t="shared" si="11"/>
        <v>--</v>
      </c>
      <c r="O129" s="325" t="str">
        <f t="shared" si="12"/>
        <v>--</v>
      </c>
      <c r="P129" s="325" t="str">
        <f>IFERROR((2*'Rec carc'!tao_event*Q129),"--")</f>
        <v>--</v>
      </c>
      <c r="Q129" s="305" t="str">
        <f>IFERROR((1+(3*[0]!B)+(3*[0]!B^2))/((1+[0]!B)^2),"--")</f>
        <v>--</v>
      </c>
      <c r="R129" s="325">
        <f t="shared" si="13"/>
        <v>7.8947368421052651E-3</v>
      </c>
      <c r="S129" s="240" t="str">
        <f t="shared" si="14"/>
        <v>A</v>
      </c>
      <c r="T129" s="255">
        <f>VLOOKUP(D129,derm!$D$4:$H$285,5,FALSE)</f>
        <v>0.69099999999999995</v>
      </c>
      <c r="U129" s="304">
        <f>VLOOKUP($C129,ToxValues!$C$4:$N$283,11,FALSE)</f>
        <v>252.32</v>
      </c>
      <c r="V129" s="468" t="str">
        <f>VLOOKUP($D129,derm!$D$4:$K$285,6,FALSE)</f>
        <v>--</v>
      </c>
      <c r="W129" s="468" t="str">
        <f>VLOOKUP($D129,derm!$D$4:$K$285,7,FALSE)</f>
        <v>--</v>
      </c>
      <c r="X129" s="468" t="str">
        <f>VLOOKUP($D129,derm!$D$4:$K$285,8,FALSE)</f>
        <v>--</v>
      </c>
      <c r="Y129" s="468" t="str">
        <f>VLOOKUP($D129,derm!$D$4:$L$285,9,FALSE)</f>
        <v>--</v>
      </c>
      <c r="Z129" s="471"/>
      <c r="AA129" s="471">
        <f>VLOOKUP($C129,ToxValues!$C$4:$J$284,7,FALSE)</f>
        <v>7.2999999999999995E-2</v>
      </c>
      <c r="AB129" s="471" t="str">
        <f>VLOOKUP($C129,ToxValues!$C$4:$J$284,3,FALSE)</f>
        <v>--</v>
      </c>
      <c r="AC129" s="471" t="str">
        <f>VLOOKUP($C129,ToxValues!$C$4:$J$284,5,FALSE)</f>
        <v>--</v>
      </c>
      <c r="AD129" s="524">
        <f>VLOOKUP($C129,ToxValues!$C$4:$L$284,10,FALSE)</f>
        <v>7.2999999999999995E-2</v>
      </c>
    </row>
    <row r="130" spans="1:30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40" t="str">
        <f>IFERROR(VLOOKUP(C130,RSL_Composite!$A$4:$K$767,11,FALSE),"--")</f>
        <v>--</v>
      </c>
      <c r="F130" s="240" t="s">
        <v>2474</v>
      </c>
      <c r="G130" s="325" t="str">
        <f t="shared" si="10"/>
        <v>--</v>
      </c>
      <c r="H130" s="325" t="str">
        <f t="shared" si="15"/>
        <v>--</v>
      </c>
      <c r="I130" s="325" t="str">
        <f t="shared" si="16"/>
        <v/>
      </c>
      <c r="J130" s="325" t="str">
        <f>IFERROR(((ELCR*BW_tres*ATc*365*1000)/(IRw_rec*ED_tres*EF_tres*ET_rec*AA130)),"--")</f>
        <v>--</v>
      </c>
      <c r="K130" s="325" t="str">
        <f t="shared" si="17"/>
        <v>--</v>
      </c>
      <c r="L130" s="325" t="str">
        <f t="shared" si="18"/>
        <v>--</v>
      </c>
      <c r="M130" s="325" t="str">
        <f t="shared" si="19"/>
        <v>--</v>
      </c>
      <c r="N130" s="325" t="str">
        <f t="shared" si="11"/>
        <v>--</v>
      </c>
      <c r="O130" s="325">
        <f t="shared" si="12"/>
        <v>1</v>
      </c>
      <c r="P130" s="325">
        <f>IFERROR((2*'Rec carc'!tao_event*Q130),"--")</f>
        <v>1.02</v>
      </c>
      <c r="Q130" s="305">
        <f>IFERROR((1+(3*[0]!B)+(3*[0]!B^2))/((1+[0]!B)^2),"--")</f>
        <v>1</v>
      </c>
      <c r="R130" s="325" t="str">
        <f t="shared" si="13"/>
        <v>--</v>
      </c>
      <c r="S130" s="240" t="str">
        <f t="shared" si="14"/>
        <v>A</v>
      </c>
      <c r="T130" s="255">
        <f>VLOOKUP(D130,derm!$D$4:$H$285,5,FALSE)</f>
        <v>5.6499999999999996E-3</v>
      </c>
      <c r="U130" s="304">
        <f>VLOOKUP($C130,ToxValues!$C$4:$N$283,11,FALSE)</f>
        <v>122.12</v>
      </c>
      <c r="V130" s="468">
        <f>VLOOKUP($D130,derm!$D$4:$K$285,6,FALSE)</f>
        <v>0</v>
      </c>
      <c r="W130" s="468">
        <f>VLOOKUP($D130,derm!$D$4:$K$285,7,FALSE)</f>
        <v>0.51</v>
      </c>
      <c r="X130" s="468">
        <f>VLOOKUP($D130,derm!$D$4:$K$285,8,FALSE)</f>
        <v>1.24</v>
      </c>
      <c r="Y130" s="468">
        <f>VLOOKUP($D130,derm!$D$4:$L$285,9,FALSE)</f>
        <v>1</v>
      </c>
      <c r="Z130" s="471"/>
      <c r="AA130" s="471" t="str">
        <f>VLOOKUP($C130,ToxValues!$C$4:$J$284,7,FALSE)</f>
        <v>--</v>
      </c>
      <c r="AB130" s="471">
        <f>VLOOKUP($C130,ToxValues!$C$4:$J$284,3,FALSE)</f>
        <v>4</v>
      </c>
      <c r="AC130" s="471">
        <f>VLOOKUP($C130,ToxValues!$C$4:$J$284,5,FALSE)</f>
        <v>4</v>
      </c>
      <c r="AD130" s="524" t="str">
        <f>VLOOKUP($C130,ToxValues!$C$4:$L$284,10,FALSE)</f>
        <v>--</v>
      </c>
    </row>
    <row r="131" spans="1:30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40" t="str">
        <f>IFERROR(VLOOKUP(C131,RSL_Composite!$A$4:$K$767,11,FALSE),"--")</f>
        <v>--</v>
      </c>
      <c r="F131" s="240" t="s">
        <v>2474</v>
      </c>
      <c r="G131" s="325" t="str">
        <f t="shared" si="10"/>
        <v>--</v>
      </c>
      <c r="H131" s="325" t="str">
        <f t="shared" si="15"/>
        <v>--</v>
      </c>
      <c r="I131" s="325" t="str">
        <f t="shared" si="16"/>
        <v/>
      </c>
      <c r="J131" s="325" t="str">
        <f>IFERROR(((ELCR*BW_tres*ATc*365*1000)/(IRw_rec*ED_tres*EF_tres*ET_rec*AA131)),"--")</f>
        <v>--</v>
      </c>
      <c r="K131" s="325" t="str">
        <f t="shared" si="17"/>
        <v>--</v>
      </c>
      <c r="L131" s="325" t="str">
        <f t="shared" si="18"/>
        <v>--</v>
      </c>
      <c r="M131" s="325" t="str">
        <f t="shared" si="19"/>
        <v>--</v>
      </c>
      <c r="N131" s="325" t="str">
        <f t="shared" si="11"/>
        <v>--</v>
      </c>
      <c r="O131" s="325" t="str">
        <f t="shared" si="12"/>
        <v>--</v>
      </c>
      <c r="P131" s="325" t="str">
        <f>IFERROR((2*'Rec carc'!tao_event*Q131),"--")</f>
        <v>--</v>
      </c>
      <c r="Q131" s="305" t="str">
        <f>IFERROR((1+(3*[0]!B)+(3*[0]!B^2))/((1+[0]!B)^2),"--")</f>
        <v>--</v>
      </c>
      <c r="R131" s="325" t="str">
        <f t="shared" si="13"/>
        <v>--</v>
      </c>
      <c r="S131" s="240" t="str">
        <f t="shared" si="14"/>
        <v>A</v>
      </c>
      <c r="T131" s="255">
        <f>VLOOKUP(D131,derm!$D$4:$H$285,5,FALSE)</f>
        <v>2.0899999999999998E-3</v>
      </c>
      <c r="U131" s="304">
        <f>VLOOKUP($C131,ToxValues!$C$4:$N$283,11,FALSE)</f>
        <v>108.14</v>
      </c>
      <c r="V131" s="468" t="str">
        <f>VLOOKUP($D131,derm!$D$4:$K$285,6,FALSE)</f>
        <v>--</v>
      </c>
      <c r="W131" s="468" t="str">
        <f>VLOOKUP($D131,derm!$D$4:$K$285,7,FALSE)</f>
        <v>--</v>
      </c>
      <c r="X131" s="468" t="str">
        <f>VLOOKUP($D131,derm!$D$4:$K$285,8,FALSE)</f>
        <v>--</v>
      </c>
      <c r="Y131" s="468" t="str">
        <f>VLOOKUP($D131,derm!$D$4:$L$285,9,FALSE)</f>
        <v>--</v>
      </c>
      <c r="Z131" s="471"/>
      <c r="AA131" s="471" t="str">
        <f>VLOOKUP($C131,ToxValues!$C$4:$J$284,7,FALSE)</f>
        <v>--</v>
      </c>
      <c r="AB131" s="471">
        <f>VLOOKUP($C131,ToxValues!$C$4:$J$284,3,FALSE)</f>
        <v>0.1</v>
      </c>
      <c r="AC131" s="471">
        <f>VLOOKUP($C131,ToxValues!$C$4:$J$284,5,FALSE)</f>
        <v>0.1</v>
      </c>
      <c r="AD131" s="524" t="str">
        <f>VLOOKUP($C131,ToxValues!$C$4:$L$284,10,FALSE)</f>
        <v>--</v>
      </c>
    </row>
    <row r="132" spans="1:30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40" t="str">
        <f>IFERROR(VLOOKUP(C132,RSL_Composite!$A$4:$K$767,11,FALSE),"--")</f>
        <v>--</v>
      </c>
      <c r="F132" s="240" t="s">
        <v>2474</v>
      </c>
      <c r="G132" s="325" t="str">
        <f t="shared" si="10"/>
        <v>--</v>
      </c>
      <c r="H132" s="325" t="str">
        <f t="shared" si="15"/>
        <v>--</v>
      </c>
      <c r="I132" s="325" t="str">
        <f t="shared" si="16"/>
        <v/>
      </c>
      <c r="J132" s="325" t="str">
        <f>IFERROR(((ELCR*BW_tres*ATc*365*1000)/(IRw_rec*ED_tres*EF_tres*ET_rec*AA132)),"--")</f>
        <v>--</v>
      </c>
      <c r="K132" s="325" t="str">
        <f t="shared" si="17"/>
        <v>--</v>
      </c>
      <c r="L132" s="325" t="str">
        <f t="shared" si="18"/>
        <v>--</v>
      </c>
      <c r="M132" s="325" t="str">
        <f t="shared" si="19"/>
        <v>--</v>
      </c>
      <c r="N132" s="325" t="str">
        <f t="shared" si="11"/>
        <v>--</v>
      </c>
      <c r="O132" s="325" t="str">
        <f t="shared" si="12"/>
        <v>--</v>
      </c>
      <c r="P132" s="325" t="str">
        <f>IFERROR((2*'Rec carc'!tao_event*Q132),"--")</f>
        <v>--</v>
      </c>
      <c r="Q132" s="305" t="str">
        <f>IFERROR((1+(3*[0]!B)+(3*[0]!B^2))/((1+[0]!B)^2),"--")</f>
        <v>--</v>
      </c>
      <c r="R132" s="325" t="str">
        <f t="shared" si="13"/>
        <v>--</v>
      </c>
      <c r="S132" s="240" t="str">
        <f t="shared" si="14"/>
        <v>A</v>
      </c>
      <c r="T132" s="255">
        <f>VLOOKUP(D132,derm!$D$4:$H$285,5,FALSE)</f>
        <v>1.2199999999999999E-3</v>
      </c>
      <c r="U132" s="304">
        <f>VLOOKUP($C132,ToxValues!$C$4:$N$283,11,FALSE)</f>
        <v>173.04</v>
      </c>
      <c r="V132" s="468" t="str">
        <f>VLOOKUP($D132,derm!$D$4:$K$285,6,FALSE)</f>
        <v>--</v>
      </c>
      <c r="W132" s="468" t="str">
        <f>VLOOKUP($D132,derm!$D$4:$K$285,7,FALSE)</f>
        <v>--</v>
      </c>
      <c r="X132" s="468" t="str">
        <f>VLOOKUP($D132,derm!$D$4:$K$285,8,FALSE)</f>
        <v>--</v>
      </c>
      <c r="Y132" s="468" t="str">
        <f>VLOOKUP($D132,derm!$D$4:$L$285,9,FALSE)</f>
        <v>--</v>
      </c>
      <c r="Z132" s="471"/>
      <c r="AA132" s="471" t="str">
        <f>VLOOKUP($C132,ToxValues!$C$4:$J$284,7,FALSE)</f>
        <v>--</v>
      </c>
      <c r="AB132" s="471">
        <f>VLOOKUP($C132,ToxValues!$C$4:$J$284,3,FALSE)</f>
        <v>3.0000000000000001E-3</v>
      </c>
      <c r="AC132" s="471">
        <f>VLOOKUP($C132,ToxValues!$C$4:$J$284,5,FALSE)</f>
        <v>3.0000000000000001E-3</v>
      </c>
      <c r="AD132" s="524" t="str">
        <f>VLOOKUP($C132,ToxValues!$C$4:$L$284,10,FALSE)</f>
        <v>--</v>
      </c>
    </row>
    <row r="133" spans="1:30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40" t="str">
        <f>IFERROR(VLOOKUP(C133,RSL_Composite!$A$4:$K$767,11,FALSE),"--")</f>
        <v>--</v>
      </c>
      <c r="F133" s="240" t="s">
        <v>2474</v>
      </c>
      <c r="G133" s="325">
        <f t="shared" si="10"/>
        <v>40.839212659199504</v>
      </c>
      <c r="H133" s="325">
        <f t="shared" si="15"/>
        <v>59.72727272727272</v>
      </c>
      <c r="I133" s="325">
        <f t="shared" si="16"/>
        <v>40.839212659199504</v>
      </c>
      <c r="J133" s="325">
        <f>IFERROR(((ELCR*BW_tres*ATc*365*1000)/(IRw_rec*ED_tres*EF_tres*ET_rec*AA133)),"--")</f>
        <v>59.72727272727272</v>
      </c>
      <c r="K133" s="325">
        <f t="shared" si="17"/>
        <v>129.14056730400497</v>
      </c>
      <c r="L133" s="325">
        <f t="shared" si="18"/>
        <v>129.14056730400497</v>
      </c>
      <c r="M133" s="325">
        <f t="shared" si="19"/>
        <v>124.7199211997897</v>
      </c>
      <c r="N133" s="325">
        <f t="shared" si="11"/>
        <v>129.14056730400497</v>
      </c>
      <c r="O133" s="325">
        <f t="shared" si="12"/>
        <v>1</v>
      </c>
      <c r="P133" s="325">
        <f>IFERROR((2*'Rec carc'!tao_event*Q133),"--")</f>
        <v>1.36</v>
      </c>
      <c r="Q133" s="305">
        <f>IFERROR((1+(3*[0]!B)+(3*[0]!B^2))/((1+[0]!B)^2),"--")</f>
        <v>1</v>
      </c>
      <c r="R133" s="325">
        <f t="shared" si="13"/>
        <v>5.2392344497607653E-4</v>
      </c>
      <c r="S133" s="240" t="str">
        <f t="shared" si="14"/>
        <v>A</v>
      </c>
      <c r="T133" s="255">
        <f>VLOOKUP(D133,derm!$D$4:$H$285,5,FALSE)</f>
        <v>1.7799999999999999E-3</v>
      </c>
      <c r="U133" s="304">
        <f>VLOOKUP($C133,ToxValues!$C$4:$N$283,11,FALSE)</f>
        <v>143.01</v>
      </c>
      <c r="V133" s="468">
        <f>VLOOKUP($D133,derm!$D$4:$K$285,6,FALSE)</f>
        <v>0</v>
      </c>
      <c r="W133" s="468">
        <f>VLOOKUP($D133,derm!$D$4:$K$285,7,FALSE)</f>
        <v>0.68</v>
      </c>
      <c r="X133" s="468">
        <f>VLOOKUP($D133,derm!$D$4:$K$285,8,FALSE)</f>
        <v>1.62</v>
      </c>
      <c r="Y133" s="468">
        <f>VLOOKUP($D133,derm!$D$4:$L$285,9,FALSE)</f>
        <v>1</v>
      </c>
      <c r="Z133" s="471"/>
      <c r="AA133" s="471">
        <f>VLOOKUP($C133,ToxValues!$C$4:$J$284,7,FALSE)</f>
        <v>1.1000000000000001</v>
      </c>
      <c r="AB133" s="471" t="str">
        <f>VLOOKUP($C133,ToxValues!$C$4:$J$284,3,FALSE)</f>
        <v>--</v>
      </c>
      <c r="AC133" s="471" t="str">
        <f>VLOOKUP($C133,ToxValues!$C$4:$J$284,5,FALSE)</f>
        <v>--</v>
      </c>
      <c r="AD133" s="524">
        <f>VLOOKUP($C133,ToxValues!$C$4:$L$284,10,FALSE)</f>
        <v>1.1000000000000001</v>
      </c>
    </row>
    <row r="134" spans="1:30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40" t="str">
        <f>IFERROR(VLOOKUP(C134,RSL_Composite!$A$4:$K$767,11,FALSE),"--")</f>
        <v>--</v>
      </c>
      <c r="F134" s="240" t="s">
        <v>2474</v>
      </c>
      <c r="G134" s="325">
        <f t="shared" ref="G134:G197" si="20">IF(MIN(H134:I134)&gt;0,MIN(H134:I134),"--")</f>
        <v>938.57142857142844</v>
      </c>
      <c r="H134" s="325">
        <f t="shared" si="15"/>
        <v>938.57142857142844</v>
      </c>
      <c r="I134" s="325" t="str">
        <f t="shared" si="16"/>
        <v/>
      </c>
      <c r="J134" s="325">
        <f>IFERROR(((ELCR*BW_tres*ATc*365*1000)/(IRw_rec*ED_tres*EF_tres*ET_rec*AA134)),"--")</f>
        <v>938.57142857142844</v>
      </c>
      <c r="K134" s="325" t="str">
        <f t="shared" si="17"/>
        <v>--</v>
      </c>
      <c r="L134" s="325" t="str">
        <f t="shared" si="18"/>
        <v>--</v>
      </c>
      <c r="M134" s="325" t="str">
        <f t="shared" si="19"/>
        <v>--</v>
      </c>
      <c r="N134" s="325" t="str">
        <f t="shared" ref="N134:N197" si="21">IFERROR((R134*1000)/(2*Y134*T134*SQRT((6*W134*ET_rec)/PI())),"--")</f>
        <v>--</v>
      </c>
      <c r="O134" s="325" t="str">
        <f t="shared" ref="O134:O197" si="22">IFERROR(ET_rec/(1+B),"--")</f>
        <v>--</v>
      </c>
      <c r="P134" s="325" t="str">
        <f>IFERROR((2*'Rec carc'!tao_event*Q134),"--")</f>
        <v>--</v>
      </c>
      <c r="Q134" s="305" t="str">
        <f>IFERROR((1+(3*[0]!B)+(3*[0]!B^2))/((1+[0]!B)^2),"--")</f>
        <v>--</v>
      </c>
      <c r="R134" s="325">
        <f t="shared" ref="R134:R197" si="23">IFERROR((ELCR*ATc*365*1000*BW_tres)/(AD134*SA_tres*EF_tres*ED_tres),"--")</f>
        <v>8.2330827067669168E-3</v>
      </c>
      <c r="S134" s="240" t="str">
        <f t="shared" ref="S134:S197" si="24">IF(ET_rec&lt;X134,"A","B")</f>
        <v>A</v>
      </c>
      <c r="T134" s="255">
        <f>VLOOKUP(D134,derm!$D$4:$H$285,5,FALSE)</f>
        <v>7.6400000000000001E-3</v>
      </c>
      <c r="U134" s="304">
        <f>VLOOKUP($C134,ToxValues!$C$4:$N$283,11,FALSE)</f>
        <v>171.07</v>
      </c>
      <c r="V134" s="468" t="str">
        <f>VLOOKUP($D134,derm!$D$4:$K$285,6,FALSE)</f>
        <v>--</v>
      </c>
      <c r="W134" s="468" t="str">
        <f>VLOOKUP($D134,derm!$D$4:$K$285,7,FALSE)</f>
        <v>--</v>
      </c>
      <c r="X134" s="468" t="str">
        <f>VLOOKUP($D134,derm!$D$4:$K$285,8,FALSE)</f>
        <v>--</v>
      </c>
      <c r="Y134" s="468" t="str">
        <f>VLOOKUP($D134,derm!$D$4:$L$285,9,FALSE)</f>
        <v>--</v>
      </c>
      <c r="Z134" s="471"/>
      <c r="AA134" s="471">
        <f>VLOOKUP($C134,ToxValues!$C$4:$J$284,7,FALSE)</f>
        <v>7.0000000000000007E-2</v>
      </c>
      <c r="AB134" s="471">
        <f>VLOOKUP($C134,ToxValues!$C$4:$J$284,3,FALSE)</f>
        <v>0.04</v>
      </c>
      <c r="AC134" s="471">
        <f>VLOOKUP($C134,ToxValues!$C$4:$J$284,5,FALSE)</f>
        <v>0.04</v>
      </c>
      <c r="AD134" s="524">
        <f>VLOOKUP($C134,ToxValues!$C$4:$L$284,10,FALSE)</f>
        <v>7.0000000000000007E-2</v>
      </c>
    </row>
    <row r="135" spans="1:30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40" t="str">
        <f>IFERROR(VLOOKUP(C135,RSL_Composite!$A$4:$K$767,11,FALSE),"--")</f>
        <v>--</v>
      </c>
      <c r="F135" s="240" t="s">
        <v>2474</v>
      </c>
      <c r="G135" s="325">
        <f t="shared" si="20"/>
        <v>4.0353675559674951</v>
      </c>
      <c r="H135" s="325">
        <f t="shared" ref="H135:H198" si="25">IFERROR(($J135),"")</f>
        <v>4692.8571428571422</v>
      </c>
      <c r="I135" s="325">
        <f t="shared" ref="I135:I198" si="26">IFERROR((1/((1/$J135)+(1/$K135))),"")</f>
        <v>4.0353675559674951</v>
      </c>
      <c r="J135" s="325">
        <f>IFERROR(((ELCR*BW_tres*ATc*365*1000)/(IRw_rec*ED_tres*EF_tres*ET_rec*AA135)),"--")</f>
        <v>4692.8571428571422</v>
      </c>
      <c r="K135" s="325">
        <f t="shared" ref="K135:K198" si="27">L135</f>
        <v>4.0388405374737513</v>
      </c>
      <c r="L135" s="325">
        <f t="shared" ref="L135:L198" si="28">IF(S135="A",N135,M135)</f>
        <v>4.0388405374737513</v>
      </c>
      <c r="M135" s="325">
        <f t="shared" ref="M135:M198" si="29">IFERROR((R135*1000)/(T135*Y135*(O135+P135)),"--")</f>
        <v>1.1220299426802753</v>
      </c>
      <c r="N135" s="325">
        <f t="shared" si="21"/>
        <v>4.0388405374737513</v>
      </c>
      <c r="O135" s="325">
        <f t="shared" si="22"/>
        <v>0.83333333333333337</v>
      </c>
      <c r="P135" s="325">
        <f>IFERROR((2*'Rec carc'!tao_event*Q135),"--")</f>
        <v>39.751111111111122</v>
      </c>
      <c r="Q135" s="305">
        <f>IFERROR((1+(3*[0]!B)+(3*[0]!B^2))/((1+[0]!B)^2),"--")</f>
        <v>1.1944444444444446</v>
      </c>
      <c r="R135" s="325">
        <f t="shared" si="23"/>
        <v>4.1165413533834593E-2</v>
      </c>
      <c r="S135" s="240" t="str">
        <f t="shared" si="24"/>
        <v>A</v>
      </c>
      <c r="T135" s="255">
        <f>VLOOKUP(D135,derm!$D$4:$H$285,5,FALSE)</f>
        <v>1.1299999999999999</v>
      </c>
      <c r="U135" s="304">
        <f>VLOOKUP($C135,ToxValues!$C$4:$N$283,11,FALSE)</f>
        <v>390.57</v>
      </c>
      <c r="V135" s="468">
        <f>VLOOKUP($D135,derm!$D$4:$K$285,6,FALSE)</f>
        <v>0.2</v>
      </c>
      <c r="W135" s="468">
        <f>VLOOKUP($D135,derm!$D$4:$K$285,7,FALSE)</f>
        <v>16.64</v>
      </c>
      <c r="X135" s="468">
        <f>VLOOKUP($D135,derm!$D$4:$K$285,8,FALSE)</f>
        <v>39.93</v>
      </c>
      <c r="Y135" s="468">
        <f>VLOOKUP($D135,derm!$D$4:$L$285,9,FALSE)</f>
        <v>0.8</v>
      </c>
      <c r="Z135" s="471"/>
      <c r="AA135" s="471">
        <f>VLOOKUP($C135,ToxValues!$C$4:$J$284,7,FALSE)</f>
        <v>1.4E-2</v>
      </c>
      <c r="AB135" s="471">
        <f>VLOOKUP($C135,ToxValues!$C$4:$J$284,3,FALSE)</f>
        <v>0.02</v>
      </c>
      <c r="AC135" s="471">
        <f>VLOOKUP($C135,ToxValues!$C$4:$J$284,5,FALSE)</f>
        <v>0.02</v>
      </c>
      <c r="AD135" s="524">
        <f>VLOOKUP($C135,ToxValues!$C$4:$L$284,10,FALSE)</f>
        <v>1.4E-2</v>
      </c>
    </row>
    <row r="136" spans="1:30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40" t="str">
        <f>IFERROR(VLOOKUP(C136,RSL_Composite!$A$4:$K$767,11,FALSE),"--")</f>
        <v>--</v>
      </c>
      <c r="F136" s="240" t="s">
        <v>2474</v>
      </c>
      <c r="G136" s="325">
        <f t="shared" si="20"/>
        <v>34578.947368421053</v>
      </c>
      <c r="H136" s="325">
        <f t="shared" si="25"/>
        <v>34578.947368421053</v>
      </c>
      <c r="I136" s="325" t="str">
        <f t="shared" si="26"/>
        <v/>
      </c>
      <c r="J136" s="325">
        <f>IFERROR(((ELCR*BW_tres*ATc*365*1000)/(IRw_rec*ED_tres*EF_tres*ET_rec*AA136)),"--")</f>
        <v>34578.947368421053</v>
      </c>
      <c r="K136" s="325" t="str">
        <f t="shared" si="27"/>
        <v>--</v>
      </c>
      <c r="L136" s="325" t="str">
        <f t="shared" si="28"/>
        <v>--</v>
      </c>
      <c r="M136" s="325" t="str">
        <f t="shared" si="29"/>
        <v>--</v>
      </c>
      <c r="N136" s="325" t="str">
        <f t="shared" si="21"/>
        <v>--</v>
      </c>
      <c r="O136" s="325" t="str">
        <f t="shared" si="22"/>
        <v>--</v>
      </c>
      <c r="P136" s="325" t="str">
        <f>IFERROR((2*'Rec carc'!tao_event*Q136),"--")</f>
        <v>--</v>
      </c>
      <c r="Q136" s="305" t="str">
        <f>IFERROR((1+(3*[0]!B)+(3*[0]!B^2))/((1+[0]!B)^2),"--")</f>
        <v>--</v>
      </c>
      <c r="R136" s="325">
        <f t="shared" si="23"/>
        <v>0.30332409972299174</v>
      </c>
      <c r="S136" s="240" t="str">
        <f t="shared" si="24"/>
        <v>A</v>
      </c>
      <c r="T136" s="255">
        <f>VLOOKUP(D136,derm!$D$4:$H$285,5,FALSE)</f>
        <v>3.85E-2</v>
      </c>
      <c r="U136" s="304">
        <f>VLOOKUP($C136,ToxValues!$C$4:$N$283,11,FALSE)</f>
        <v>312.37</v>
      </c>
      <c r="V136" s="468" t="str">
        <f>VLOOKUP($D136,derm!$D$4:$K$285,6,FALSE)</f>
        <v>--</v>
      </c>
      <c r="W136" s="468" t="str">
        <f>VLOOKUP($D136,derm!$D$4:$K$285,7,FALSE)</f>
        <v>--</v>
      </c>
      <c r="X136" s="468" t="str">
        <f>VLOOKUP($D136,derm!$D$4:$K$285,8,FALSE)</f>
        <v>--</v>
      </c>
      <c r="Y136" s="468" t="str">
        <f>VLOOKUP($D136,derm!$D$4:$L$285,9,FALSE)</f>
        <v>--</v>
      </c>
      <c r="Z136" s="471"/>
      <c r="AA136" s="471">
        <f>VLOOKUP($C136,ToxValues!$C$4:$J$284,7,FALSE)</f>
        <v>1.9E-3</v>
      </c>
      <c r="AB136" s="471">
        <f>VLOOKUP($C136,ToxValues!$C$4:$J$284,3,FALSE)</f>
        <v>0.2</v>
      </c>
      <c r="AC136" s="471">
        <f>VLOOKUP($C136,ToxValues!$C$4:$J$284,5,FALSE)</f>
        <v>0.2</v>
      </c>
      <c r="AD136" s="524">
        <f>VLOOKUP($C136,ToxValues!$C$4:$L$284,10,FALSE)</f>
        <v>1.9E-3</v>
      </c>
    </row>
    <row r="137" spans="1:30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40" t="str">
        <f>IFERROR(VLOOKUP(C137,RSL_Composite!$A$4:$K$767,11,FALSE),"--")</f>
        <v>--</v>
      </c>
      <c r="F137" s="240" t="s">
        <v>2474</v>
      </c>
      <c r="G137" s="325" t="str">
        <f t="shared" si="20"/>
        <v>--</v>
      </c>
      <c r="H137" s="325" t="str">
        <f t="shared" si="25"/>
        <v>--</v>
      </c>
      <c r="I137" s="325" t="str">
        <f t="shared" si="26"/>
        <v/>
      </c>
      <c r="J137" s="325" t="str">
        <f>IFERROR(((ELCR*BW_tres*ATc*365*1000)/(IRw_rec*ED_tres*EF_tres*ET_rec*AA137)),"--")</f>
        <v>--</v>
      </c>
      <c r="K137" s="325" t="str">
        <f t="shared" si="27"/>
        <v>--</v>
      </c>
      <c r="L137" s="325" t="str">
        <f t="shared" si="28"/>
        <v>--</v>
      </c>
      <c r="M137" s="325" t="str">
        <f t="shared" si="29"/>
        <v>--</v>
      </c>
      <c r="N137" s="325" t="str">
        <f t="shared" si="21"/>
        <v>--</v>
      </c>
      <c r="O137" s="325" t="str">
        <f t="shared" si="22"/>
        <v>--</v>
      </c>
      <c r="P137" s="325" t="str">
        <f>IFERROR((2*'Rec carc'!tao_event*Q137),"--")</f>
        <v>--</v>
      </c>
      <c r="Q137" s="305" t="str">
        <f>IFERROR((1+(3*[0]!B)+(3*[0]!B^2))/((1+[0]!B)^2),"--")</f>
        <v>--</v>
      </c>
      <c r="R137" s="325" t="str">
        <f t="shared" si="23"/>
        <v>--</v>
      </c>
      <c r="S137" s="240" t="str">
        <f t="shared" si="24"/>
        <v>A</v>
      </c>
      <c r="T137" s="255" t="str">
        <f>VLOOKUP(D137,derm!$D$4:$H$285,5,FALSE)</f>
        <v>--</v>
      </c>
      <c r="U137" s="304" t="str">
        <f>VLOOKUP($C137,ToxValues!$C$4:$N$283,11,FALSE)</f>
        <v>--</v>
      </c>
      <c r="V137" s="468" t="str">
        <f>VLOOKUP($D137,derm!$D$4:$K$285,6,FALSE)</f>
        <v>--</v>
      </c>
      <c r="W137" s="468" t="str">
        <f>VLOOKUP($D137,derm!$D$4:$K$285,7,FALSE)</f>
        <v>--</v>
      </c>
      <c r="X137" s="468" t="str">
        <f>VLOOKUP($D137,derm!$D$4:$K$285,8,FALSE)</f>
        <v>--</v>
      </c>
      <c r="Y137" s="468" t="str">
        <f>VLOOKUP($D137,derm!$D$4:$L$285,9,FALSE)</f>
        <v>--</v>
      </c>
      <c r="Z137" s="471"/>
      <c r="AA137" s="471" t="str">
        <f>VLOOKUP($C137,ToxValues!$C$4:$J$284,7,FALSE)</f>
        <v>--</v>
      </c>
      <c r="AB137" s="471" t="str">
        <f>VLOOKUP($C137,ToxValues!$C$4:$J$284,3,FALSE)</f>
        <v>--</v>
      </c>
      <c r="AC137" s="471" t="str">
        <f>VLOOKUP($C137,ToxValues!$C$4:$J$284,5,FALSE)</f>
        <v>--</v>
      </c>
      <c r="AD137" s="524" t="str">
        <f>VLOOKUP($C137,ToxValues!$C$4:$L$284,10,FALSE)</f>
        <v>--</v>
      </c>
    </row>
    <row r="138" spans="1:30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40" t="str">
        <f>IFERROR(VLOOKUP(C138,RSL_Composite!$A$4:$K$767,11,FALSE),"--")</f>
        <v>--</v>
      </c>
      <c r="F138" s="240" t="s">
        <v>2474</v>
      </c>
      <c r="G138" s="325">
        <f t="shared" si="20"/>
        <v>597.27272727272725</v>
      </c>
      <c r="H138" s="325">
        <f t="shared" si="25"/>
        <v>597.27272727272725</v>
      </c>
      <c r="I138" s="325" t="str">
        <f t="shared" si="26"/>
        <v/>
      </c>
      <c r="J138" s="325">
        <f>IFERROR(((ELCR*BW_tres*ATc*365*1000)/(IRw_rec*ED_tres*EF_tres*ET_rec*AA138)),"--")</f>
        <v>597.27272727272725</v>
      </c>
      <c r="K138" s="325" t="str">
        <f t="shared" si="27"/>
        <v>--</v>
      </c>
      <c r="L138" s="325" t="str">
        <f t="shared" si="28"/>
        <v>--</v>
      </c>
      <c r="M138" s="325" t="str">
        <f t="shared" si="29"/>
        <v>--</v>
      </c>
      <c r="N138" s="325" t="str">
        <f t="shared" si="21"/>
        <v>--</v>
      </c>
      <c r="O138" s="325" t="str">
        <f t="shared" si="22"/>
        <v>--</v>
      </c>
      <c r="P138" s="325" t="str">
        <f>IFERROR((2*'Rec carc'!tao_event*Q138),"--")</f>
        <v>--</v>
      </c>
      <c r="Q138" s="305" t="str">
        <f>IFERROR((1+(3*[0]!B)+(3*[0]!B^2))/((1+[0]!B)^2),"--")</f>
        <v>--</v>
      </c>
      <c r="R138" s="325">
        <f t="shared" si="23"/>
        <v>5.2392344497607666E-3</v>
      </c>
      <c r="S138" s="240" t="str">
        <f t="shared" si="24"/>
        <v>A</v>
      </c>
      <c r="T138" s="255">
        <f>VLOOKUP(D138,derm!$D$4:$H$285,5,FALSE)</f>
        <v>3.3099999999999997E-2</v>
      </c>
      <c r="U138" s="304">
        <f>VLOOKUP($C138,ToxValues!$C$4:$N$283,11,FALSE)</f>
        <v>325.19</v>
      </c>
      <c r="V138" s="468" t="str">
        <f>VLOOKUP($D138,derm!$D$4:$K$285,6,FALSE)</f>
        <v>--</v>
      </c>
      <c r="W138" s="468" t="str">
        <f>VLOOKUP($D138,derm!$D$4:$K$285,7,FALSE)</f>
        <v>--</v>
      </c>
      <c r="X138" s="468" t="str">
        <f>VLOOKUP($D138,derm!$D$4:$K$285,8,FALSE)</f>
        <v>--</v>
      </c>
      <c r="Y138" s="468" t="str">
        <f>VLOOKUP($D138,derm!$D$4:$L$285,9,FALSE)</f>
        <v>--</v>
      </c>
      <c r="Z138" s="471"/>
      <c r="AA138" s="471">
        <f>VLOOKUP($C138,ToxValues!$C$4:$J$284,7,FALSE)</f>
        <v>0.11</v>
      </c>
      <c r="AB138" s="471">
        <f>VLOOKUP($C138,ToxValues!$C$4:$J$284,3,FALSE)</f>
        <v>0.02</v>
      </c>
      <c r="AC138" s="471">
        <f>VLOOKUP($C138,ToxValues!$C$4:$J$284,5,FALSE)</f>
        <v>0.02</v>
      </c>
      <c r="AD138" s="524">
        <f>VLOOKUP($C138,ToxValues!$C$4:$L$284,10,FALSE)</f>
        <v>0.11</v>
      </c>
    </row>
    <row r="139" spans="1:30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40" t="str">
        <f>IFERROR(VLOOKUP(C139,RSL_Composite!$A$4:$K$767,11,FALSE),"--")</f>
        <v>M</v>
      </c>
      <c r="F139" s="240" t="s">
        <v>2474</v>
      </c>
      <c r="G139" s="325">
        <f t="shared" si="20"/>
        <v>33.511401111262551</v>
      </c>
      <c r="H139" s="325">
        <f t="shared" si="25"/>
        <v>9000</v>
      </c>
      <c r="I139" s="325">
        <f t="shared" si="26"/>
        <v>33.511401111262551</v>
      </c>
      <c r="J139" s="325">
        <f>IFERROR(((ELCR*BW_tres*ATc*365*1000)/(IRw_rec*ED_tres*EF_tres*ET_rec*AA139)),"--")</f>
        <v>9000</v>
      </c>
      <c r="K139" s="325">
        <f t="shared" si="27"/>
        <v>33.636646796020251</v>
      </c>
      <c r="L139" s="325">
        <f t="shared" si="28"/>
        <v>33.636646796020251</v>
      </c>
      <c r="M139" s="325">
        <f t="shared" si="29"/>
        <v>13.915455201784651</v>
      </c>
      <c r="N139" s="325">
        <f t="shared" si="21"/>
        <v>33.636646796020251</v>
      </c>
      <c r="O139" s="325">
        <f t="shared" si="22"/>
        <v>0.26315789473684209</v>
      </c>
      <c r="P139" s="325">
        <f>IFERROR((2*'Rec carc'!tao_event*Q139),"--")</f>
        <v>9.2559002770083083</v>
      </c>
      <c r="Q139" s="305">
        <f>IFERROR((1+(3*[0]!B)+(3*[0]!B^2))/((1+[0]!B)^2),"--")</f>
        <v>2.2797783933518003</v>
      </c>
      <c r="R139" s="325">
        <f t="shared" si="23"/>
        <v>7.8947368421052641E-2</v>
      </c>
      <c r="S139" s="240" t="str">
        <f t="shared" si="24"/>
        <v>A</v>
      </c>
      <c r="T139" s="255">
        <f>VLOOKUP(D139,derm!$D$4:$H$285,5,FALSE)</f>
        <v>0.59599999999999997</v>
      </c>
      <c r="U139" s="304">
        <f>VLOOKUP($C139,ToxValues!$C$4:$N$283,11,FALSE)</f>
        <v>228.3</v>
      </c>
      <c r="V139" s="468">
        <f>VLOOKUP($D139,derm!$D$4:$K$285,6,FALSE)</f>
        <v>2.8</v>
      </c>
      <c r="W139" s="468">
        <f>VLOOKUP($D139,derm!$D$4:$K$285,7,FALSE)</f>
        <v>2.0299999999999998</v>
      </c>
      <c r="X139" s="468">
        <f>VLOOKUP($D139,derm!$D$4:$K$285,8,FALSE)</f>
        <v>8.5299999999999994</v>
      </c>
      <c r="Y139" s="468">
        <f>VLOOKUP($D139,derm!$D$4:$L$285,9,FALSE)</f>
        <v>1</v>
      </c>
      <c r="Z139" s="471"/>
      <c r="AA139" s="471">
        <f>VLOOKUP($C139,ToxValues!$C$4:$J$284,7,FALSE)</f>
        <v>7.3000000000000001E-3</v>
      </c>
      <c r="AB139" s="471" t="str">
        <f>VLOOKUP($C139,ToxValues!$C$4:$J$284,3,FALSE)</f>
        <v>--</v>
      </c>
      <c r="AC139" s="471" t="str">
        <f>VLOOKUP($C139,ToxValues!$C$4:$J$284,5,FALSE)</f>
        <v>--</v>
      </c>
      <c r="AD139" s="524">
        <f>VLOOKUP($C139,ToxValues!$C$4:$L$284,10,FALSE)</f>
        <v>7.3000000000000001E-3</v>
      </c>
    </row>
    <row r="140" spans="1:30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40" t="str">
        <f>IFERROR(VLOOKUP(C140,RSL_Composite!$A$4:$K$767,11,FALSE),"--")</f>
        <v>--</v>
      </c>
      <c r="F140" s="240" t="s">
        <v>2474</v>
      </c>
      <c r="G140" s="325">
        <f t="shared" si="20"/>
        <v>54750</v>
      </c>
      <c r="H140" s="325">
        <f t="shared" si="25"/>
        <v>54750</v>
      </c>
      <c r="I140" s="325" t="str">
        <f t="shared" si="26"/>
        <v/>
      </c>
      <c r="J140" s="325">
        <f>IFERROR(((ELCR*BW_tres*ATc*365*1000)/(IRw_rec*ED_tres*EF_tres*ET_rec*AA140)),"--")</f>
        <v>54750</v>
      </c>
      <c r="K140" s="325" t="str">
        <f t="shared" si="27"/>
        <v>--</v>
      </c>
      <c r="L140" s="325" t="str">
        <f t="shared" si="28"/>
        <v>--</v>
      </c>
      <c r="M140" s="325" t="str">
        <f t="shared" si="29"/>
        <v>--</v>
      </c>
      <c r="N140" s="325" t="str">
        <f t="shared" si="21"/>
        <v>--</v>
      </c>
      <c r="O140" s="325" t="str">
        <f t="shared" si="22"/>
        <v>--</v>
      </c>
      <c r="P140" s="325" t="str">
        <f>IFERROR((2*'Rec carc'!tao_event*Q140),"--")</f>
        <v>--</v>
      </c>
      <c r="Q140" s="305" t="str">
        <f>IFERROR((1+(3*[0]!B)+(3*[0]!B^2))/((1+[0]!B)^2),"--")</f>
        <v>--</v>
      </c>
      <c r="R140" s="325">
        <f t="shared" si="23"/>
        <v>0.480263157894737</v>
      </c>
      <c r="S140" s="240" t="str">
        <f t="shared" si="24"/>
        <v>A</v>
      </c>
      <c r="T140" s="255">
        <f>VLOOKUP(D140,derm!$D$4:$H$285,5,FALSE)</f>
        <v>3.23</v>
      </c>
      <c r="U140" s="304">
        <f>VLOOKUP($C140,ToxValues!$C$4:$N$283,11,FALSE)</f>
        <v>370.58</v>
      </c>
      <c r="V140" s="468" t="str">
        <f>VLOOKUP($D140,derm!$D$4:$K$285,6,FALSE)</f>
        <v>--</v>
      </c>
      <c r="W140" s="468" t="str">
        <f>VLOOKUP($D140,derm!$D$4:$K$285,7,FALSE)</f>
        <v>--</v>
      </c>
      <c r="X140" s="468" t="str">
        <f>VLOOKUP($D140,derm!$D$4:$K$285,8,FALSE)</f>
        <v>--</v>
      </c>
      <c r="Y140" s="468" t="str">
        <f>VLOOKUP($D140,derm!$D$4:$L$285,9,FALSE)</f>
        <v>--</v>
      </c>
      <c r="Z140" s="471"/>
      <c r="AA140" s="471">
        <f>VLOOKUP($C140,ToxValues!$C$4:$J$284,7,FALSE)</f>
        <v>1.1999999999999999E-3</v>
      </c>
      <c r="AB140" s="471">
        <f>VLOOKUP($C140,ToxValues!$C$4:$J$284,3,FALSE)</f>
        <v>0.6</v>
      </c>
      <c r="AC140" s="471">
        <f>VLOOKUP($C140,ToxValues!$C$4:$J$284,5,FALSE)</f>
        <v>0.6</v>
      </c>
      <c r="AD140" s="524">
        <f>VLOOKUP($C140,ToxValues!$C$4:$L$284,10,FALSE)</f>
        <v>1.1999999999999999E-3</v>
      </c>
    </row>
    <row r="141" spans="1:30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40" t="str">
        <f>IFERROR(VLOOKUP(C141,RSL_Composite!$A$4:$K$767,11,FALSE),"--")</f>
        <v>M</v>
      </c>
      <c r="F141" s="240" t="s">
        <v>2474</v>
      </c>
      <c r="G141" s="325">
        <f t="shared" si="20"/>
        <v>2.5288609007268002E-2</v>
      </c>
      <c r="H141" s="325">
        <f t="shared" si="25"/>
        <v>9</v>
      </c>
      <c r="I141" s="325">
        <f t="shared" si="26"/>
        <v>2.5288609007268002E-2</v>
      </c>
      <c r="J141" s="325">
        <f>IFERROR(((ELCR*BW_tres*ATc*365*1000)/(IRw_rec*ED_tres*EF_tres*ET_rec*AA141)),"--")</f>
        <v>9</v>
      </c>
      <c r="K141" s="325">
        <f t="shared" si="27"/>
        <v>2.5359866312117306E-2</v>
      </c>
      <c r="L141" s="325">
        <f t="shared" si="28"/>
        <v>2.5359866312117306E-2</v>
      </c>
      <c r="M141" s="325">
        <f t="shared" si="29"/>
        <v>6.4925780089760887E-3</v>
      </c>
      <c r="N141" s="325">
        <f t="shared" si="21"/>
        <v>2.5359866312117306E-2</v>
      </c>
      <c r="O141" s="325">
        <f t="shared" si="22"/>
        <v>9.3457943925233655E-2</v>
      </c>
      <c r="P141" s="325">
        <f>IFERROR((2*'Rec carc'!tao_event*Q141),"--")</f>
        <v>21.172077910734565</v>
      </c>
      <c r="Q141" s="305">
        <f>IFERROR((1+(3*[0]!B)+(3*[0]!B^2))/((1+[0]!B)^2),"--")</f>
        <v>2.7283605555070318</v>
      </c>
      <c r="R141" s="325">
        <f t="shared" si="23"/>
        <v>7.8947368421052646E-5</v>
      </c>
      <c r="S141" s="240" t="str">
        <f t="shared" si="24"/>
        <v>A</v>
      </c>
      <c r="T141" s="255">
        <f>VLOOKUP(D141,derm!$D$4:$H$285,5,FALSE)</f>
        <v>0.95299999999999996</v>
      </c>
      <c r="U141" s="304">
        <f>VLOOKUP($C141,ToxValues!$C$4:$N$283,11,FALSE)</f>
        <v>278.36</v>
      </c>
      <c r="V141" s="468">
        <f>VLOOKUP($D141,derm!$D$4:$K$285,6,FALSE)</f>
        <v>9.6999999999999993</v>
      </c>
      <c r="W141" s="468">
        <f>VLOOKUP($D141,derm!$D$4:$K$285,7,FALSE)</f>
        <v>3.88</v>
      </c>
      <c r="X141" s="468">
        <f>VLOOKUP($D141,derm!$D$4:$K$285,8,FALSE)</f>
        <v>17.57</v>
      </c>
      <c r="Y141" s="468">
        <f>VLOOKUP($D141,derm!$D$4:$L$285,9,FALSE)</f>
        <v>0.6</v>
      </c>
      <c r="Z141" s="471"/>
      <c r="AA141" s="471">
        <f>VLOOKUP($C141,ToxValues!$C$4:$J$284,7,FALSE)</f>
        <v>7.3</v>
      </c>
      <c r="AB141" s="471" t="str">
        <f>VLOOKUP($C141,ToxValues!$C$4:$J$284,3,FALSE)</f>
        <v>--</v>
      </c>
      <c r="AC141" s="471" t="str">
        <f>VLOOKUP($C141,ToxValues!$C$4:$J$284,5,FALSE)</f>
        <v>--</v>
      </c>
      <c r="AD141" s="524">
        <f>VLOOKUP($C141,ToxValues!$C$4:$L$284,10,FALSE)</f>
        <v>7.3</v>
      </c>
    </row>
    <row r="142" spans="1:30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40" t="str">
        <f>IFERROR(VLOOKUP(C142,RSL_Composite!$A$4:$K$767,11,FALSE),"--")</f>
        <v>--</v>
      </c>
      <c r="F142" s="240" t="s">
        <v>2474</v>
      </c>
      <c r="G142" s="325" t="str">
        <f t="shared" si="20"/>
        <v>--</v>
      </c>
      <c r="H142" s="325" t="str">
        <f t="shared" si="25"/>
        <v>--</v>
      </c>
      <c r="I142" s="325" t="str">
        <f t="shared" si="26"/>
        <v/>
      </c>
      <c r="J142" s="325" t="str">
        <f>IFERROR(((ELCR*BW_tres*ATc*365*1000)/(IRw_rec*ED_tres*EF_tres*ET_rec*AA142)),"--")</f>
        <v>--</v>
      </c>
      <c r="K142" s="325" t="str">
        <f t="shared" si="27"/>
        <v>--</v>
      </c>
      <c r="L142" s="325" t="str">
        <f t="shared" si="28"/>
        <v>--</v>
      </c>
      <c r="M142" s="325" t="str">
        <f t="shared" si="29"/>
        <v>--</v>
      </c>
      <c r="N142" s="325" t="str">
        <f t="shared" si="21"/>
        <v>--</v>
      </c>
      <c r="O142" s="325" t="str">
        <f t="shared" si="22"/>
        <v>--</v>
      </c>
      <c r="P142" s="325" t="str">
        <f>IFERROR((2*'Rec carc'!tao_event*Q142),"--")</f>
        <v>--</v>
      </c>
      <c r="Q142" s="305" t="str">
        <f>IFERROR((1+(3*[0]!B)+(3*[0]!B^2))/((1+[0]!B)^2),"--")</f>
        <v>--</v>
      </c>
      <c r="R142" s="325" t="str">
        <f t="shared" si="23"/>
        <v>--</v>
      </c>
      <c r="S142" s="240" t="str">
        <f t="shared" si="24"/>
        <v>A</v>
      </c>
      <c r="T142" s="255">
        <f>VLOOKUP(D142,derm!$D$4:$H$285,5,FALSE)</f>
        <v>9.7500000000000003E-2</v>
      </c>
      <c r="U142" s="304">
        <f>VLOOKUP($C142,ToxValues!$C$4:$N$283,11,FALSE)</f>
        <v>168.2</v>
      </c>
      <c r="V142" s="468" t="str">
        <f>VLOOKUP($D142,derm!$D$4:$K$285,6,FALSE)</f>
        <v>--</v>
      </c>
      <c r="W142" s="468" t="str">
        <f>VLOOKUP($D142,derm!$D$4:$K$285,7,FALSE)</f>
        <v>--</v>
      </c>
      <c r="X142" s="468" t="str">
        <f>VLOOKUP($D142,derm!$D$4:$K$285,8,FALSE)</f>
        <v>--</v>
      </c>
      <c r="Y142" s="468" t="str">
        <f>VLOOKUP($D142,derm!$D$4:$L$285,9,FALSE)</f>
        <v>--</v>
      </c>
      <c r="Z142" s="471"/>
      <c r="AA142" s="471" t="str">
        <f>VLOOKUP($C142,ToxValues!$C$4:$J$284,7,FALSE)</f>
        <v>--</v>
      </c>
      <c r="AB142" s="471">
        <f>VLOOKUP($C142,ToxValues!$C$4:$J$284,3,FALSE)</f>
        <v>1E-3</v>
      </c>
      <c r="AC142" s="471">
        <f>VLOOKUP($C142,ToxValues!$C$4:$J$284,5,FALSE)</f>
        <v>1E-3</v>
      </c>
      <c r="AD142" s="524" t="str">
        <f>VLOOKUP($C142,ToxValues!$C$4:$L$284,10,FALSE)</f>
        <v>--</v>
      </c>
    </row>
    <row r="143" spans="1:30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20"/>
        <v>--</v>
      </c>
      <c r="H143" s="490" t="str">
        <f t="shared" si="25"/>
        <v>--</v>
      </c>
      <c r="I143" s="490" t="str">
        <f t="shared" si="26"/>
        <v/>
      </c>
      <c r="J143" s="325" t="str">
        <f>IFERROR(((ELCR*BW_tres*ATc*365*1000)/(IRw_rec*ED_tres*EF_tres*ET_rec*AA143)),"--")</f>
        <v>--</v>
      </c>
      <c r="K143" s="490" t="str">
        <f t="shared" si="27"/>
        <v>--</v>
      </c>
      <c r="L143" s="490" t="str">
        <f t="shared" si="28"/>
        <v>--</v>
      </c>
      <c r="M143" s="325" t="str">
        <f t="shared" si="29"/>
        <v>--</v>
      </c>
      <c r="N143" s="490" t="str">
        <f t="shared" si="21"/>
        <v>--</v>
      </c>
      <c r="O143" s="490" t="str">
        <f t="shared" si="22"/>
        <v>--</v>
      </c>
      <c r="P143" s="490" t="str">
        <f>IFERROR((2*'Rec carc'!tao_event*Q143),"--")</f>
        <v>--</v>
      </c>
      <c r="Q143" s="255" t="str">
        <f>IFERROR((1+(3*[0]!B)+(3*[0]!B^2))/((1+[0]!B)^2),"--")</f>
        <v>--</v>
      </c>
      <c r="R143" s="490" t="str">
        <f t="shared" si="23"/>
        <v>--</v>
      </c>
      <c r="S143" s="208" t="str">
        <f t="shared" si="24"/>
        <v>A</v>
      </c>
      <c r="T143" s="255" t="str">
        <f>VLOOKUP(D143,derm!$D$4:$H$285,5,FALSE)</f>
        <v>--</v>
      </c>
      <c r="U143" s="468" t="str">
        <f>VLOOKUP($C143,ToxValues!$C$4:$N$283,11,FALSE)</f>
        <v>--</v>
      </c>
      <c r="V143" s="468" t="str">
        <f>VLOOKUP($D143,derm!$D$4:$K$285,6,FALSE)</f>
        <v>--</v>
      </c>
      <c r="W143" s="468" t="str">
        <f>VLOOKUP($D143,derm!$D$4:$K$285,7,FALSE)</f>
        <v>--</v>
      </c>
      <c r="X143" s="468" t="str">
        <f>VLOOKUP($D143,derm!$D$4:$K$285,8,FALSE)</f>
        <v>--</v>
      </c>
      <c r="Y143" s="468" t="str">
        <f>VLOOKUP($D143,derm!$D$4:$L$285,9,FALSE)</f>
        <v>--</v>
      </c>
      <c r="Z143" s="255"/>
      <c r="AA143" s="255" t="str">
        <f>VLOOKUP($C143,ToxValues!$C$4:$J$284,7,FALSE)</f>
        <v>--</v>
      </c>
      <c r="AB143" s="255" t="str">
        <f>VLOOKUP($C143,ToxValues!$C$4:$J$284,3,FALSE)</f>
        <v>--</v>
      </c>
      <c r="AC143" s="255" t="str">
        <f>VLOOKUP($C143,ToxValues!$C$4:$J$284,5,FALSE)</f>
        <v>--</v>
      </c>
      <c r="AD143" s="497" t="str">
        <f>VLOOKUP($C143,ToxValues!$C$4:$L$284,10,FALSE)</f>
        <v>--</v>
      </c>
    </row>
    <row r="144" spans="1:30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 t="str">
        <f t="shared" si="20"/>
        <v>--</v>
      </c>
      <c r="H144" s="490" t="str">
        <f t="shared" si="25"/>
        <v>--</v>
      </c>
      <c r="I144" s="490" t="str">
        <f t="shared" si="26"/>
        <v/>
      </c>
      <c r="J144" s="325" t="str">
        <f>IFERROR(((ELCR*BW_tres*ATc*365*1000)/(IRw_rec*ED_tres*EF_tres*ET_rec*AA144)),"--")</f>
        <v>--</v>
      </c>
      <c r="K144" s="490" t="str">
        <f t="shared" si="27"/>
        <v>--</v>
      </c>
      <c r="L144" s="490" t="str">
        <f t="shared" si="28"/>
        <v>--</v>
      </c>
      <c r="M144" s="325" t="str">
        <f t="shared" si="29"/>
        <v>--</v>
      </c>
      <c r="N144" s="490" t="str">
        <f t="shared" si="21"/>
        <v>--</v>
      </c>
      <c r="O144" s="490">
        <f t="shared" si="22"/>
        <v>1</v>
      </c>
      <c r="P144" s="490">
        <f>IFERROR((2*'Rec carc'!tao_event*Q144),"--")</f>
        <v>3.74</v>
      </c>
      <c r="Q144" s="255">
        <f>IFERROR((1+(3*[0]!B)+(3*[0]!B^2))/((1+[0]!B)^2),"--")</f>
        <v>1</v>
      </c>
      <c r="R144" s="490" t="str">
        <f t="shared" si="23"/>
        <v>--</v>
      </c>
      <c r="S144" s="208" t="str">
        <f t="shared" si="24"/>
        <v>A</v>
      </c>
      <c r="T144" s="255">
        <f>VLOOKUP(D144,derm!$D$4:$H$285,5,FALSE)</f>
        <v>3.5999999999999999E-3</v>
      </c>
      <c r="U144" s="468">
        <f>VLOOKUP($C144,ToxValues!$C$4:$N$283,11,FALSE)</f>
        <v>222.24</v>
      </c>
      <c r="V144" s="468">
        <f>VLOOKUP($D144,derm!$D$4:$K$285,6,FALSE)</f>
        <v>0</v>
      </c>
      <c r="W144" s="468">
        <f>VLOOKUP($D144,derm!$D$4:$K$285,7,FALSE)</f>
        <v>1.87</v>
      </c>
      <c r="X144" s="468">
        <f>VLOOKUP($D144,derm!$D$4:$K$285,8,FALSE)</f>
        <v>4.5</v>
      </c>
      <c r="Y144" s="468">
        <f>VLOOKUP($D144,derm!$D$4:$L$285,9,FALSE)</f>
        <v>1</v>
      </c>
      <c r="Z144" s="255"/>
      <c r="AA144" s="255" t="str">
        <f>VLOOKUP($C144,ToxValues!$C$4:$J$284,7,FALSE)</f>
        <v>--</v>
      </c>
      <c r="AB144" s="255">
        <f>VLOOKUP($C144,ToxValues!$C$4:$J$284,3,FALSE)</f>
        <v>0.8</v>
      </c>
      <c r="AC144" s="255">
        <f>VLOOKUP($C144,ToxValues!$C$4:$J$284,5,FALSE)</f>
        <v>0.8</v>
      </c>
      <c r="AD144" s="497" t="str">
        <f>VLOOKUP($C144,ToxValues!$C$4:$L$284,10,FALSE)</f>
        <v>--</v>
      </c>
    </row>
    <row r="145" spans="1:30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20"/>
        <v>--</v>
      </c>
      <c r="H145" s="490" t="str">
        <f t="shared" si="25"/>
        <v>--</v>
      </c>
      <c r="I145" s="490" t="str">
        <f t="shared" si="26"/>
        <v/>
      </c>
      <c r="J145" s="325" t="str">
        <f>IFERROR(((ELCR*BW_tres*ATc*365*1000)/(IRw_rec*ED_tres*EF_tres*ET_rec*AA145)),"--")</f>
        <v>--</v>
      </c>
      <c r="K145" s="490" t="str">
        <f t="shared" si="27"/>
        <v>--</v>
      </c>
      <c r="L145" s="490" t="str">
        <f t="shared" si="28"/>
        <v>--</v>
      </c>
      <c r="M145" s="325" t="str">
        <f t="shared" si="29"/>
        <v>--</v>
      </c>
      <c r="N145" s="490" t="str">
        <f t="shared" si="21"/>
        <v>--</v>
      </c>
      <c r="O145" s="490">
        <f t="shared" si="22"/>
        <v>1</v>
      </c>
      <c r="P145" s="490">
        <f>IFERROR((2*'Rec carc'!tao_event*Q145),"--")</f>
        <v>2.62</v>
      </c>
      <c r="Q145" s="255">
        <f>IFERROR((1+(3*[0]!B)+(3*[0]!B^2))/((1+[0]!B)^2),"--")</f>
        <v>1</v>
      </c>
      <c r="R145" s="490" t="str">
        <f t="shared" si="23"/>
        <v>--</v>
      </c>
      <c r="S145" s="208" t="str">
        <f t="shared" si="24"/>
        <v>A</v>
      </c>
      <c r="T145" s="255" t="str">
        <f>VLOOKUP(D145,derm!$D$4:$H$285,5,FALSE)</f>
        <v>--</v>
      </c>
      <c r="U145" s="468" t="str">
        <f>VLOOKUP($C145,ToxValues!$C$4:$N$283,11,FALSE)</f>
        <v>--</v>
      </c>
      <c r="V145" s="468">
        <f>VLOOKUP($D145,derm!$D$4:$K$285,6,FALSE)</f>
        <v>0</v>
      </c>
      <c r="W145" s="468">
        <f>VLOOKUP($D145,derm!$D$4:$K$285,7,FALSE)</f>
        <v>1.31</v>
      </c>
      <c r="X145" s="468">
        <f>VLOOKUP($D145,derm!$D$4:$K$285,8,FALSE)</f>
        <v>3.13</v>
      </c>
      <c r="Y145" s="468">
        <f>VLOOKUP($D145,derm!$D$4:$L$285,9,FALSE)</f>
        <v>1</v>
      </c>
      <c r="Z145" s="255"/>
      <c r="AA145" s="255" t="str">
        <f>VLOOKUP($C145,ToxValues!$C$4:$J$284,7,FALSE)</f>
        <v>--</v>
      </c>
      <c r="AB145" s="255" t="str">
        <f>VLOOKUP($C145,ToxValues!$C$4:$J$284,3,FALSE)</f>
        <v>--</v>
      </c>
      <c r="AC145" s="255" t="str">
        <f>VLOOKUP($C145,ToxValues!$C$4:$J$284,5,FALSE)</f>
        <v>--</v>
      </c>
      <c r="AD145" s="497" t="str">
        <f>VLOOKUP($C145,ToxValues!$C$4:$L$284,10,FALSE)</f>
        <v>--</v>
      </c>
    </row>
    <row r="146" spans="1:30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 t="str">
        <f t="shared" si="20"/>
        <v>--</v>
      </c>
      <c r="H146" s="490" t="str">
        <f t="shared" si="25"/>
        <v>--</v>
      </c>
      <c r="I146" s="490" t="str">
        <f t="shared" si="26"/>
        <v/>
      </c>
      <c r="J146" s="325" t="str">
        <f>IFERROR(((ELCR*BW_tres*ATc*365*1000)/(IRw_rec*ED_tres*EF_tres*ET_rec*AA146)),"--")</f>
        <v>--</v>
      </c>
      <c r="K146" s="490" t="str">
        <f t="shared" si="27"/>
        <v>--</v>
      </c>
      <c r="L146" s="490" t="str">
        <f t="shared" si="28"/>
        <v>--</v>
      </c>
      <c r="M146" s="325" t="str">
        <f t="shared" si="29"/>
        <v>--</v>
      </c>
      <c r="N146" s="490" t="str">
        <f t="shared" si="21"/>
        <v>--</v>
      </c>
      <c r="O146" s="490">
        <f t="shared" si="22"/>
        <v>0.83333333333333337</v>
      </c>
      <c r="P146" s="490">
        <f>IFERROR((2*'Rec carc'!tao_event*Q146),"--")</f>
        <v>9.2211111111111119</v>
      </c>
      <c r="Q146" s="255">
        <f>IFERROR((1+(3*[0]!B)+(3*[0]!B^2))/((1+[0]!B)^2),"--")</f>
        <v>1.1944444444444446</v>
      </c>
      <c r="R146" s="490" t="str">
        <f t="shared" si="23"/>
        <v>--</v>
      </c>
      <c r="S146" s="208" t="str">
        <f t="shared" si="24"/>
        <v>A</v>
      </c>
      <c r="T146" s="255">
        <f>VLOOKUP(D146,derm!$D$4:$H$285,5,FALSE)</f>
        <v>4.2000000000000003E-2</v>
      </c>
      <c r="U146" s="468">
        <f>VLOOKUP($C146,ToxValues!$C$4:$N$283,11,FALSE)</f>
        <v>278.35000000000002</v>
      </c>
      <c r="V146" s="468">
        <f>VLOOKUP($D146,derm!$D$4:$K$285,6,FALSE)</f>
        <v>0.2</v>
      </c>
      <c r="W146" s="468">
        <f>VLOOKUP($D146,derm!$D$4:$K$285,7,FALSE)</f>
        <v>3.86</v>
      </c>
      <c r="X146" s="468">
        <f>VLOOKUP($D146,derm!$D$4:$K$285,8,FALSE)</f>
        <v>9.27</v>
      </c>
      <c r="Y146" s="468">
        <f>VLOOKUP($D146,derm!$D$4:$L$285,9,FALSE)</f>
        <v>0.9</v>
      </c>
      <c r="Z146" s="255"/>
      <c r="AA146" s="255" t="str">
        <f>VLOOKUP($C146,ToxValues!$C$4:$J$284,7,FALSE)</f>
        <v>--</v>
      </c>
      <c r="AB146" s="255">
        <f>VLOOKUP($C146,ToxValues!$C$4:$J$284,3,FALSE)</f>
        <v>0.1</v>
      </c>
      <c r="AC146" s="255">
        <f>VLOOKUP($C146,ToxValues!$C$4:$J$284,5,FALSE)</f>
        <v>0.1</v>
      </c>
      <c r="AD146" s="497" t="str">
        <f>VLOOKUP($C146,ToxValues!$C$4:$L$284,10,FALSE)</f>
        <v>--</v>
      </c>
    </row>
    <row r="147" spans="1:30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 t="str">
        <f t="shared" si="20"/>
        <v>--</v>
      </c>
      <c r="H147" s="490" t="str">
        <f t="shared" si="25"/>
        <v>--</v>
      </c>
      <c r="I147" s="490" t="str">
        <f t="shared" si="26"/>
        <v/>
      </c>
      <c r="J147" s="325" t="str">
        <f>IFERROR(((ELCR*BW_tres*ATc*365*1000)/(IRw_rec*ED_tres*EF_tres*ET_rec*AA147)),"--")</f>
        <v>--</v>
      </c>
      <c r="K147" s="490" t="str">
        <f t="shared" si="27"/>
        <v>--</v>
      </c>
      <c r="L147" s="490" t="str">
        <f t="shared" si="28"/>
        <v>--</v>
      </c>
      <c r="M147" s="325" t="str">
        <f t="shared" si="29"/>
        <v>--</v>
      </c>
      <c r="N147" s="490" t="str">
        <f t="shared" si="21"/>
        <v>--</v>
      </c>
      <c r="O147" s="490" t="str">
        <f t="shared" si="22"/>
        <v>--</v>
      </c>
      <c r="P147" s="490" t="str">
        <f>IFERROR((2*'Rec carc'!tao_event*Q147),"--")</f>
        <v>--</v>
      </c>
      <c r="Q147" s="255" t="str">
        <f>IFERROR((1+(3*[0]!B)+(3*[0]!B^2))/((1+[0]!B)^2),"--")</f>
        <v>--</v>
      </c>
      <c r="R147" s="490" t="str">
        <f t="shared" si="23"/>
        <v>--</v>
      </c>
      <c r="S147" s="208" t="str">
        <f t="shared" si="24"/>
        <v>A</v>
      </c>
      <c r="T147" s="255">
        <f>VLOOKUP(D147,derm!$D$4:$H$285,5,FALSE)</f>
        <v>2.4300000000000002</v>
      </c>
      <c r="U147" s="468">
        <f>VLOOKUP($C147,ToxValues!$C$4:$N$283,11,FALSE)</f>
        <v>390.57</v>
      </c>
      <c r="V147" s="468" t="str">
        <f>VLOOKUP($D147,derm!$D$4:$K$285,6,FALSE)</f>
        <v>--</v>
      </c>
      <c r="W147" s="468" t="str">
        <f>VLOOKUP($D147,derm!$D$4:$K$285,7,FALSE)</f>
        <v>--</v>
      </c>
      <c r="X147" s="468" t="str">
        <f>VLOOKUP($D147,derm!$D$4:$K$285,8,FALSE)</f>
        <v>--</v>
      </c>
      <c r="Y147" s="468" t="str">
        <f>VLOOKUP($D147,derm!$D$4:$L$285,9,FALSE)</f>
        <v>--</v>
      </c>
      <c r="Z147" s="255"/>
      <c r="AA147" s="255" t="str">
        <f>VLOOKUP($C147,ToxValues!$C$4:$J$284,7,FALSE)</f>
        <v>--</v>
      </c>
      <c r="AB147" s="255">
        <f>VLOOKUP($C147,ToxValues!$C$4:$J$284,3,FALSE)</f>
        <v>1.2E-2</v>
      </c>
      <c r="AC147" s="255">
        <f>VLOOKUP($C147,ToxValues!$C$4:$J$284,5,FALSE)</f>
        <v>1.2E-2</v>
      </c>
      <c r="AD147" s="497" t="str">
        <f>VLOOKUP($C147,ToxValues!$C$4:$L$284,10,FALSE)</f>
        <v>--</v>
      </c>
    </row>
    <row r="148" spans="1:30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 t="str">
        <f t="shared" si="20"/>
        <v>--</v>
      </c>
      <c r="H148" s="490" t="str">
        <f t="shared" si="25"/>
        <v>--</v>
      </c>
      <c r="I148" s="490" t="str">
        <f t="shared" si="26"/>
        <v/>
      </c>
      <c r="J148" s="325" t="str">
        <f>IFERROR(((ELCR*BW_tres*ATc*365*1000)/(IRw_rec*ED_tres*EF_tres*ET_rec*AA148)),"--")</f>
        <v>--</v>
      </c>
      <c r="K148" s="490" t="str">
        <f t="shared" si="27"/>
        <v>--</v>
      </c>
      <c r="L148" s="490" t="str">
        <f t="shared" si="28"/>
        <v>--</v>
      </c>
      <c r="M148" s="325" t="str">
        <f t="shared" si="29"/>
        <v>--</v>
      </c>
      <c r="N148" s="490" t="str">
        <f t="shared" si="21"/>
        <v>--</v>
      </c>
      <c r="O148" s="490">
        <f t="shared" si="22"/>
        <v>0.45454545454545453</v>
      </c>
      <c r="P148" s="490">
        <f>IFERROR((2*'Rec carc'!tao_event*Q148),"--")</f>
        <v>5.3446280991735522</v>
      </c>
      <c r="Q148" s="255">
        <f>IFERROR((1+(3*[0]!B)+(3*[0]!B^2))/((1+[0]!B)^2),"--")</f>
        <v>1.8429752066115699</v>
      </c>
      <c r="R148" s="490" t="str">
        <f t="shared" si="23"/>
        <v>--</v>
      </c>
      <c r="S148" s="208" t="str">
        <f t="shared" si="24"/>
        <v>A</v>
      </c>
      <c r="T148" s="255">
        <f>VLOOKUP(D148,derm!$D$4:$H$285,5,FALSE)</f>
        <v>0.308</v>
      </c>
      <c r="U148" s="468">
        <f>VLOOKUP($C148,ToxValues!$C$4:$N$283,11,FALSE)</f>
        <v>202.26</v>
      </c>
      <c r="V148" s="468">
        <f>VLOOKUP($D148,derm!$D$4:$K$285,6,FALSE)</f>
        <v>1.2</v>
      </c>
      <c r="W148" s="468">
        <f>VLOOKUP($D148,derm!$D$4:$K$285,7,FALSE)</f>
        <v>1.45</v>
      </c>
      <c r="X148" s="468">
        <f>VLOOKUP($D148,derm!$D$4:$K$285,8,FALSE)</f>
        <v>5.68</v>
      </c>
      <c r="Y148" s="468">
        <f>VLOOKUP($D148,derm!$D$4:$L$285,9,FALSE)</f>
        <v>1</v>
      </c>
      <c r="Z148" s="255"/>
      <c r="AA148" s="255" t="str">
        <f>VLOOKUP($C148,ToxValues!$C$4:$J$284,7,FALSE)</f>
        <v>--</v>
      </c>
      <c r="AB148" s="255">
        <f>VLOOKUP($C148,ToxValues!$C$4:$J$284,3,FALSE)</f>
        <v>0.04</v>
      </c>
      <c r="AC148" s="255">
        <f>VLOOKUP($C148,ToxValues!$C$4:$J$284,5,FALSE)</f>
        <v>0.04</v>
      </c>
      <c r="AD148" s="497" t="str">
        <f>VLOOKUP($C148,ToxValues!$C$4:$L$284,10,FALSE)</f>
        <v>--</v>
      </c>
    </row>
    <row r="149" spans="1:30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 t="str">
        <f t="shared" si="20"/>
        <v>--</v>
      </c>
      <c r="H149" s="490" t="str">
        <f t="shared" si="25"/>
        <v>--</v>
      </c>
      <c r="I149" s="490" t="str">
        <f t="shared" si="26"/>
        <v/>
      </c>
      <c r="J149" s="325" t="str">
        <f>IFERROR(((ELCR*BW_tres*ATc*365*1000)/(IRw_rec*ED_tres*EF_tres*ET_rec*AA149)),"--")</f>
        <v>--</v>
      </c>
      <c r="K149" s="490" t="str">
        <f t="shared" si="27"/>
        <v>--</v>
      </c>
      <c r="L149" s="490" t="str">
        <f t="shared" si="28"/>
        <v>--</v>
      </c>
      <c r="M149" s="325" t="str">
        <f t="shared" si="29"/>
        <v>--</v>
      </c>
      <c r="N149" s="490" t="str">
        <f t="shared" si="21"/>
        <v>--</v>
      </c>
      <c r="O149" s="490" t="str">
        <f t="shared" si="22"/>
        <v>--</v>
      </c>
      <c r="P149" s="490" t="str">
        <f>IFERROR((2*'Rec carc'!tao_event*Q149),"--")</f>
        <v>--</v>
      </c>
      <c r="Q149" s="255" t="str">
        <f>IFERROR((1+(3*[0]!B)+(3*[0]!B^2))/((1+[0]!B)^2),"--")</f>
        <v>--</v>
      </c>
      <c r="R149" s="490" t="str">
        <f t="shared" si="23"/>
        <v>--</v>
      </c>
      <c r="S149" s="208" t="str">
        <f t="shared" si="24"/>
        <v>A</v>
      </c>
      <c r="T149" s="255">
        <f>VLOOKUP(D149,derm!$D$4:$H$285,5,FALSE)</f>
        <v>0.11</v>
      </c>
      <c r="U149" s="468">
        <f>VLOOKUP($C149,ToxValues!$C$4:$N$283,11,FALSE)</f>
        <v>166.22</v>
      </c>
      <c r="V149" s="468" t="str">
        <f>VLOOKUP($D149,derm!$D$4:$K$285,6,FALSE)</f>
        <v>--</v>
      </c>
      <c r="W149" s="468" t="str">
        <f>VLOOKUP($D149,derm!$D$4:$K$285,7,FALSE)</f>
        <v>--</v>
      </c>
      <c r="X149" s="468" t="str">
        <f>VLOOKUP($D149,derm!$D$4:$K$285,8,FALSE)</f>
        <v>--</v>
      </c>
      <c r="Y149" s="468" t="str">
        <f>VLOOKUP($D149,derm!$D$4:$L$285,9,FALSE)</f>
        <v>--</v>
      </c>
      <c r="Z149" s="255"/>
      <c r="AA149" s="255" t="str">
        <f>VLOOKUP($C149,ToxValues!$C$4:$J$284,7,FALSE)</f>
        <v>--</v>
      </c>
      <c r="AB149" s="255">
        <f>VLOOKUP($C149,ToxValues!$C$4:$J$284,3,FALSE)</f>
        <v>0.04</v>
      </c>
      <c r="AC149" s="255">
        <f>VLOOKUP($C149,ToxValues!$C$4:$J$284,5,FALSE)</f>
        <v>0.04</v>
      </c>
      <c r="AD149" s="497" t="str">
        <f>VLOOKUP($C149,ToxValues!$C$4:$L$284,10,FALSE)</f>
        <v>--</v>
      </c>
    </row>
    <row r="150" spans="1:30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20"/>
        <v>0.27564633177730641</v>
      </c>
      <c r="H150" s="490">
        <f t="shared" si="25"/>
        <v>41.0625</v>
      </c>
      <c r="I150" s="490">
        <f t="shared" si="26"/>
        <v>0.27564633177730641</v>
      </c>
      <c r="J150" s="325">
        <f>IFERROR(((ELCR*BW_tres*ATc*365*1000)/(IRw_rec*ED_tres*EF_tres*ET_rec*AA150)),"--")</f>
        <v>41.0625</v>
      </c>
      <c r="K150" s="490">
        <f t="shared" si="27"/>
        <v>0.27750920898868303</v>
      </c>
      <c r="L150" s="490">
        <f t="shared" si="28"/>
        <v>0.27750920898868303</v>
      </c>
      <c r="M150" s="325">
        <f t="shared" si="29"/>
        <v>0.10604871559251794</v>
      </c>
      <c r="N150" s="490">
        <f t="shared" si="21"/>
        <v>0.27750920898868303</v>
      </c>
      <c r="O150" s="490">
        <f t="shared" si="22"/>
        <v>0.52631578947368418</v>
      </c>
      <c r="P150" s="490">
        <f>IFERROR((2*'Rec carc'!tao_event*Q150),"--")</f>
        <v>14.331634349030471</v>
      </c>
      <c r="Q150" s="255">
        <f>IFERROR((1+(3*[0]!B)+(3*[0]!B^2))/((1+[0]!B)^2),"--")</f>
        <v>1.6980609418282551</v>
      </c>
      <c r="R150" s="490">
        <f t="shared" si="23"/>
        <v>3.6019736842105271E-4</v>
      </c>
      <c r="S150" s="208" t="str">
        <f t="shared" si="24"/>
        <v>A</v>
      </c>
      <c r="T150" s="255">
        <f>VLOOKUP(D150,derm!$D$4:$H$285,5,FALSE)</f>
        <v>0.254</v>
      </c>
      <c r="U150" s="468">
        <f>VLOOKUP($C150,ToxValues!$C$4:$N$283,11,FALSE)</f>
        <v>284.77999999999997</v>
      </c>
      <c r="V150" s="468">
        <f>VLOOKUP($D150,derm!$D$4:$K$285,6,FALSE)</f>
        <v>0.9</v>
      </c>
      <c r="W150" s="468">
        <f>VLOOKUP($D150,derm!$D$4:$K$285,7,FALSE)</f>
        <v>4.22</v>
      </c>
      <c r="X150" s="468">
        <f>VLOOKUP($D150,derm!$D$4:$K$285,8,FALSE)</f>
        <v>16.21</v>
      </c>
      <c r="Y150" s="468">
        <f>VLOOKUP($D150,derm!$D$4:$L$285,9,FALSE)</f>
        <v>0.9</v>
      </c>
      <c r="Z150" s="255"/>
      <c r="AA150" s="255">
        <f>VLOOKUP($C150,ToxValues!$C$4:$J$284,7,FALSE)</f>
        <v>1.6</v>
      </c>
      <c r="AB150" s="255">
        <f>VLOOKUP($C150,ToxValues!$C$4:$J$284,3,FALSE)</f>
        <v>8.0000000000000004E-4</v>
      </c>
      <c r="AC150" s="255">
        <f>VLOOKUP($C150,ToxValues!$C$4:$J$284,5,FALSE)</f>
        <v>8.0000000000000004E-4</v>
      </c>
      <c r="AD150" s="497">
        <f>VLOOKUP($C150,ToxValues!$C$4:$L$284,10,FALSE)</f>
        <v>1.6</v>
      </c>
    </row>
    <row r="151" spans="1:30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20"/>
        <v>20.356528191769275</v>
      </c>
      <c r="H151" s="490">
        <f t="shared" si="25"/>
        <v>842.30769230769226</v>
      </c>
      <c r="I151" s="490">
        <f t="shared" si="26"/>
        <v>20.356528191769275</v>
      </c>
      <c r="J151" s="325">
        <f>IFERROR(((ELCR*BW_tres*ATc*365*1000)/(IRw_rec*ED_tres*EF_tres*ET_rec*AA151)),"--")</f>
        <v>842.30769230769226</v>
      </c>
      <c r="K151" s="490">
        <f t="shared" si="27"/>
        <v>20.860680090462683</v>
      </c>
      <c r="L151" s="490">
        <f t="shared" si="28"/>
        <v>20.860680090462683</v>
      </c>
      <c r="M151" s="325">
        <f t="shared" si="29"/>
        <v>10.564984210587683</v>
      </c>
      <c r="N151" s="490">
        <f t="shared" si="21"/>
        <v>20.860680090462683</v>
      </c>
      <c r="O151" s="490">
        <f t="shared" si="22"/>
        <v>0.66666666666666663</v>
      </c>
      <c r="P151" s="490">
        <f>IFERROR((2*'Rec carc'!tao_event*Q151),"--")</f>
        <v>8.9266666666666659</v>
      </c>
      <c r="Q151" s="255">
        <f>IFERROR((1+(3*[0]!B)+(3*[0]!B^2))/((1+[0]!B)^2),"--")</f>
        <v>1.4444444444444444</v>
      </c>
      <c r="R151" s="490">
        <f t="shared" si="23"/>
        <v>7.3886639676113376E-3</v>
      </c>
      <c r="S151" s="208" t="str">
        <f t="shared" si="24"/>
        <v>A</v>
      </c>
      <c r="T151" s="255">
        <f>VLOOKUP(D151,derm!$D$4:$H$285,5,FALSE)</f>
        <v>8.1000000000000003E-2</v>
      </c>
      <c r="U151" s="468">
        <f>VLOOKUP($C151,ToxValues!$C$4:$N$283,11,FALSE)</f>
        <v>260.76</v>
      </c>
      <c r="V151" s="468">
        <f>VLOOKUP($D151,derm!$D$4:$K$285,6,FALSE)</f>
        <v>0.5</v>
      </c>
      <c r="W151" s="468">
        <f>VLOOKUP($D151,derm!$D$4:$K$285,7,FALSE)</f>
        <v>3.09</v>
      </c>
      <c r="X151" s="468">
        <f>VLOOKUP($D151,derm!$D$4:$K$285,8,FALSE)</f>
        <v>7.42</v>
      </c>
      <c r="Y151" s="468">
        <f>VLOOKUP($D151,derm!$D$4:$L$285,9,FALSE)</f>
        <v>0.9</v>
      </c>
      <c r="Z151" s="255"/>
      <c r="AA151" s="255">
        <f>VLOOKUP($C151,ToxValues!$C$4:$J$284,7,FALSE)</f>
        <v>7.8E-2</v>
      </c>
      <c r="AB151" s="255">
        <f>VLOOKUP($C151,ToxValues!$C$4:$J$284,3,FALSE)</f>
        <v>1E-3</v>
      </c>
      <c r="AC151" s="255">
        <f>VLOOKUP($C151,ToxValues!$C$4:$J$284,5,FALSE)</f>
        <v>1E-3</v>
      </c>
      <c r="AD151" s="497">
        <f>VLOOKUP($C151,ToxValues!$C$4:$L$284,10,FALSE)</f>
        <v>7.8E-2</v>
      </c>
    </row>
    <row r="152" spans="1:30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 t="str">
        <f t="shared" si="20"/>
        <v>--</v>
      </c>
      <c r="H152" s="490" t="str">
        <f t="shared" si="25"/>
        <v>--</v>
      </c>
      <c r="I152" s="490" t="str">
        <f t="shared" si="26"/>
        <v/>
      </c>
      <c r="J152" s="325" t="str">
        <f>IFERROR(((ELCR*BW_tres*ATc*365*1000)/(IRw_rec*ED_tres*EF_tres*ET_rec*AA152)),"--")</f>
        <v>--</v>
      </c>
      <c r="K152" s="490" t="str">
        <f t="shared" si="27"/>
        <v>--</v>
      </c>
      <c r="L152" s="490" t="str">
        <f t="shared" si="28"/>
        <v>--</v>
      </c>
      <c r="M152" s="325" t="str">
        <f t="shared" si="29"/>
        <v>--</v>
      </c>
      <c r="N152" s="490" t="str">
        <f t="shared" si="21"/>
        <v>--</v>
      </c>
      <c r="O152" s="490" t="str">
        <f t="shared" si="22"/>
        <v>--</v>
      </c>
      <c r="P152" s="490" t="str">
        <f>IFERROR((2*'Rec carc'!tao_event*Q152),"--")</f>
        <v>--</v>
      </c>
      <c r="Q152" s="255" t="str">
        <f>IFERROR((1+(3*[0]!B)+(3*[0]!B^2))/((1+[0]!B)^2),"--")</f>
        <v>--</v>
      </c>
      <c r="R152" s="490" t="str">
        <f t="shared" si="23"/>
        <v>--</v>
      </c>
      <c r="S152" s="208" t="str">
        <f t="shared" si="24"/>
        <v>A</v>
      </c>
      <c r="T152" s="255">
        <f>VLOOKUP(D152,derm!$D$4:$H$285,5,FALSE)</f>
        <v>0.10299999999999999</v>
      </c>
      <c r="U152" s="468">
        <f>VLOOKUP($C152,ToxValues!$C$4:$N$283,11,FALSE)</f>
        <v>272.77</v>
      </c>
      <c r="V152" s="468" t="str">
        <f>VLOOKUP($D152,derm!$D$4:$K$285,6,FALSE)</f>
        <v>--</v>
      </c>
      <c r="W152" s="468" t="str">
        <f>VLOOKUP($D152,derm!$D$4:$K$285,7,FALSE)</f>
        <v>--</v>
      </c>
      <c r="X152" s="468" t="str">
        <f>VLOOKUP($D152,derm!$D$4:$K$285,8,FALSE)</f>
        <v>--</v>
      </c>
      <c r="Y152" s="468" t="str">
        <f>VLOOKUP($D152,derm!$D$4:$L$285,9,FALSE)</f>
        <v>--</v>
      </c>
      <c r="Z152" s="255"/>
      <c r="AA152" s="255" t="str">
        <f>VLOOKUP($C152,ToxValues!$C$4:$J$284,7,FALSE)</f>
        <v>--</v>
      </c>
      <c r="AB152" s="255">
        <f>VLOOKUP($C152,ToxValues!$C$4:$J$284,3,FALSE)</f>
        <v>6.0000000000000001E-3</v>
      </c>
      <c r="AC152" s="255">
        <f>VLOOKUP($C152,ToxValues!$C$4:$J$284,5,FALSE)</f>
        <v>6.0000000000000001E-3</v>
      </c>
      <c r="AD152" s="497" t="str">
        <f>VLOOKUP($C152,ToxValues!$C$4:$L$284,10,FALSE)</f>
        <v>--</v>
      </c>
    </row>
    <row r="153" spans="1:30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20"/>
        <v>79.342551641704304</v>
      </c>
      <c r="H153" s="490">
        <f t="shared" si="25"/>
        <v>1642.5</v>
      </c>
      <c r="I153" s="490">
        <f t="shared" si="26"/>
        <v>79.342551641704304</v>
      </c>
      <c r="J153" s="325">
        <f>IFERROR(((ELCR*BW_tres*ATc*365*1000)/(IRw_rec*ED_tres*EF_tres*ET_rec*AA153)),"--")</f>
        <v>1642.5</v>
      </c>
      <c r="K153" s="490">
        <f t="shared" si="27"/>
        <v>83.369811024710202</v>
      </c>
      <c r="L153" s="490">
        <f t="shared" si="28"/>
        <v>83.369811024710202</v>
      </c>
      <c r="M153" s="325">
        <f t="shared" si="29"/>
        <v>55.494248785531873</v>
      </c>
      <c r="N153" s="490">
        <f t="shared" si="21"/>
        <v>83.369811024710202</v>
      </c>
      <c r="O153" s="490">
        <f t="shared" si="22"/>
        <v>0.83333333333333337</v>
      </c>
      <c r="P153" s="490">
        <f>IFERROR((2*'Rec carc'!tao_event*Q153),"--")</f>
        <v>5.422777777777779</v>
      </c>
      <c r="Q153" s="255">
        <f>IFERROR((1+(3*[0]!B)+(3*[0]!B^2))/((1+[0]!B)^2),"--")</f>
        <v>1.1944444444444446</v>
      </c>
      <c r="R153" s="490">
        <f t="shared" si="23"/>
        <v>1.4407894736842107E-2</v>
      </c>
      <c r="S153" s="208" t="str">
        <f t="shared" si="24"/>
        <v>A</v>
      </c>
      <c r="T153" s="255">
        <f>VLOOKUP(D153,derm!$D$4:$H$285,5,FALSE)</f>
        <v>4.1500000000000002E-2</v>
      </c>
      <c r="U153" s="468">
        <f>VLOOKUP($C153,ToxValues!$C$4:$N$283,11,FALSE)</f>
        <v>236.74</v>
      </c>
      <c r="V153" s="468">
        <f>VLOOKUP($D153,derm!$D$4:$K$285,6,FALSE)</f>
        <v>0.2</v>
      </c>
      <c r="W153" s="468">
        <f>VLOOKUP($D153,derm!$D$4:$K$285,7,FALSE)</f>
        <v>2.27</v>
      </c>
      <c r="X153" s="468">
        <f>VLOOKUP($D153,derm!$D$4:$K$285,8,FALSE)</f>
        <v>5.44</v>
      </c>
      <c r="Y153" s="468">
        <f>VLOOKUP($D153,derm!$D$4:$L$285,9,FALSE)</f>
        <v>1</v>
      </c>
      <c r="Z153" s="255"/>
      <c r="AA153" s="255">
        <f>VLOOKUP($C153,ToxValues!$C$4:$J$284,7,FALSE)</f>
        <v>0.04</v>
      </c>
      <c r="AB153" s="255">
        <f>VLOOKUP($C153,ToxValues!$C$4:$J$284,3,FALSE)</f>
        <v>6.9999999999999999E-4</v>
      </c>
      <c r="AC153" s="255">
        <f>VLOOKUP($C153,ToxValues!$C$4:$J$284,5,FALSE)</f>
        <v>6.9999999999999999E-4</v>
      </c>
      <c r="AD153" s="497">
        <f>VLOOKUP($C153,ToxValues!$C$4:$L$284,10,FALSE)</f>
        <v>0.04</v>
      </c>
    </row>
    <row r="154" spans="1:30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>
        <f t="shared" si="20"/>
        <v>0.23463903182620083</v>
      </c>
      <c r="H154" s="490">
        <f t="shared" si="25"/>
        <v>90</v>
      </c>
      <c r="I154" s="490">
        <f t="shared" si="26"/>
        <v>0.23463903182620083</v>
      </c>
      <c r="J154" s="325">
        <f>IFERROR(((ELCR*BW_tres*ATc*365*1000)/(IRw_rec*ED_tres*EF_tres*ET_rec*AA154)),"--")</f>
        <v>90</v>
      </c>
      <c r="K154" s="490">
        <f t="shared" si="27"/>
        <v>0.23525235833280125</v>
      </c>
      <c r="L154" s="490">
        <f t="shared" si="28"/>
        <v>0.23525235833280125</v>
      </c>
      <c r="M154" s="325">
        <f t="shared" si="29"/>
        <v>6.3234773680368977E-2</v>
      </c>
      <c r="N154" s="490">
        <f t="shared" si="21"/>
        <v>0.23525235833280125</v>
      </c>
      <c r="O154" s="490">
        <f t="shared" si="22"/>
        <v>0.12987012987012986</v>
      </c>
      <c r="P154" s="490">
        <f>IFERROR((2*'Rec carc'!tao_event*Q154),"--")</f>
        <v>19.862054309327036</v>
      </c>
      <c r="Q154" s="255">
        <f>IFERROR((1+(3*[0]!B)+(3*[0]!B^2))/((1+[0]!B)^2),"--")</f>
        <v>2.6272558610220949</v>
      </c>
      <c r="R154" s="490">
        <f t="shared" si="23"/>
        <v>7.8947368421052641E-4</v>
      </c>
      <c r="S154" s="208" t="str">
        <f t="shared" si="24"/>
        <v>A</v>
      </c>
      <c r="T154" s="255">
        <f>VLOOKUP(D154,derm!$D$4:$H$285,5,FALSE)</f>
        <v>1.0408204999999999</v>
      </c>
      <c r="U154" s="468">
        <f>VLOOKUP($C154,ToxValues!$C$4:$N$283,11,FALSE)</f>
        <v>276.33999999999997</v>
      </c>
      <c r="V154" s="468">
        <f>VLOOKUP($D154,derm!$D$4:$K$285,6,FALSE)</f>
        <v>6.7</v>
      </c>
      <c r="W154" s="468">
        <f>VLOOKUP($D154,derm!$D$4:$K$285,7,FALSE)</f>
        <v>3.78</v>
      </c>
      <c r="X154" s="468">
        <f>VLOOKUP($D154,derm!$D$4:$K$285,8,FALSE)</f>
        <v>16.829999999999998</v>
      </c>
      <c r="Y154" s="468">
        <f>VLOOKUP($D154,derm!$D$4:$L$285,9,FALSE)</f>
        <v>0.6</v>
      </c>
      <c r="Z154" s="255"/>
      <c r="AA154" s="255">
        <f>VLOOKUP($C154,ToxValues!$C$4:$J$284,7,FALSE)</f>
        <v>0.73</v>
      </c>
      <c r="AB154" s="255" t="str">
        <f>VLOOKUP($C154,ToxValues!$C$4:$J$284,3,FALSE)</f>
        <v>--</v>
      </c>
      <c r="AC154" s="255" t="str">
        <f>VLOOKUP($C154,ToxValues!$C$4:$J$284,5,FALSE)</f>
        <v>--</v>
      </c>
      <c r="AD154" s="497">
        <f>VLOOKUP($C154,ToxValues!$C$4:$L$284,10,FALSE)</f>
        <v>0.73</v>
      </c>
    </row>
    <row r="155" spans="1:30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20"/>
        <v>36681.962158923394</v>
      </c>
      <c r="H155" s="490">
        <f t="shared" si="25"/>
        <v>69157.894736842107</v>
      </c>
      <c r="I155" s="490">
        <f t="shared" si="26"/>
        <v>36681.962158923394</v>
      </c>
      <c r="J155" s="325">
        <f>IFERROR(((ELCR*BW_tres*ATc*365*1000)/(IRw_rec*ED_tres*EF_tres*ET_rec*AA155)),"--")</f>
        <v>69157.894736842107</v>
      </c>
      <c r="K155" s="490">
        <f t="shared" si="27"/>
        <v>78114.686056853156</v>
      </c>
      <c r="L155" s="490">
        <f t="shared" si="28"/>
        <v>78114.686056853156</v>
      </c>
      <c r="M155" s="325">
        <f t="shared" si="29"/>
        <v>75827.233569069474</v>
      </c>
      <c r="N155" s="490">
        <f t="shared" si="21"/>
        <v>78114.686056853156</v>
      </c>
      <c r="O155" s="490">
        <f t="shared" si="22"/>
        <v>1</v>
      </c>
      <c r="P155" s="490">
        <f>IFERROR((2*'Rec carc'!tao_event*Q155),"--")</f>
        <v>1.26</v>
      </c>
      <c r="Q155" s="255">
        <f>IFERROR((1+(3*[0]!B)+(3*[0]!B^2))/((1+[0]!B)^2),"--")</f>
        <v>1</v>
      </c>
      <c r="R155" s="490">
        <f t="shared" si="23"/>
        <v>0.60664819944598347</v>
      </c>
      <c r="S155" s="208" t="str">
        <f t="shared" si="24"/>
        <v>A</v>
      </c>
      <c r="T155" s="255">
        <f>VLOOKUP(D155,derm!$D$4:$H$285,5,FALSE)</f>
        <v>3.5400000000000002E-3</v>
      </c>
      <c r="U155" s="468">
        <f>VLOOKUP($C155,ToxValues!$C$4:$N$283,11,FALSE)</f>
        <v>138.21</v>
      </c>
      <c r="V155" s="468">
        <f>VLOOKUP($D155,derm!$D$4:$K$285,6,FALSE)</f>
        <v>0</v>
      </c>
      <c r="W155" s="468">
        <f>VLOOKUP($D155,derm!$D$4:$K$285,7,FALSE)</f>
        <v>0.63</v>
      </c>
      <c r="X155" s="468">
        <f>VLOOKUP($D155,derm!$D$4:$K$285,8,FALSE)</f>
        <v>1.52</v>
      </c>
      <c r="Y155" s="468">
        <f>VLOOKUP($D155,derm!$D$4:$L$285,9,FALSE)</f>
        <v>1</v>
      </c>
      <c r="Z155" s="255"/>
      <c r="AA155" s="255">
        <f>VLOOKUP($C155,ToxValues!$C$4:$J$284,7,FALSE)</f>
        <v>9.5E-4</v>
      </c>
      <c r="AB155" s="255">
        <f>VLOOKUP($C155,ToxValues!$C$4:$J$284,3,FALSE)</f>
        <v>0.2</v>
      </c>
      <c r="AC155" s="255">
        <f>VLOOKUP($C155,ToxValues!$C$4:$J$284,5,FALSE)</f>
        <v>0.2</v>
      </c>
      <c r="AD155" s="497">
        <f>VLOOKUP($C155,ToxValues!$C$4:$L$284,10,FALSE)</f>
        <v>9.5E-4</v>
      </c>
    </row>
    <row r="156" spans="1:30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 t="str">
        <f t="shared" si="20"/>
        <v>--</v>
      </c>
      <c r="H156" s="490" t="str">
        <f t="shared" si="25"/>
        <v>--</v>
      </c>
      <c r="I156" s="490" t="str">
        <f t="shared" si="26"/>
        <v/>
      </c>
      <c r="J156" s="325" t="str">
        <f>IFERROR(((ELCR*BW_tres*ATc*365*1000)/(IRw_rec*ED_tres*EF_tres*ET_rec*AA156)),"--")</f>
        <v>--</v>
      </c>
      <c r="K156" s="490" t="str">
        <f t="shared" si="27"/>
        <v>--</v>
      </c>
      <c r="L156" s="490" t="str">
        <f t="shared" si="28"/>
        <v>--</v>
      </c>
      <c r="M156" s="325" t="str">
        <f t="shared" si="29"/>
        <v>--</v>
      </c>
      <c r="N156" s="490" t="str">
        <f t="shared" si="21"/>
        <v>--</v>
      </c>
      <c r="O156" s="490" t="str">
        <f t="shared" si="22"/>
        <v>--</v>
      </c>
      <c r="P156" s="490" t="str">
        <f>IFERROR((2*'Rec carc'!tao_event*Q156),"--")</f>
        <v>--</v>
      </c>
      <c r="Q156" s="255" t="str">
        <f>IFERROR((1+(3*[0]!B)+(3*[0]!B^2))/((1+[0]!B)^2),"--")</f>
        <v>--</v>
      </c>
      <c r="R156" s="490" t="str">
        <f t="shared" si="23"/>
        <v>--</v>
      </c>
      <c r="S156" s="208" t="str">
        <f t="shared" si="24"/>
        <v>A</v>
      </c>
      <c r="T156" s="255">
        <f>VLOOKUP(D156,derm!$D$4:$H$285,5,FALSE)</f>
        <v>6.4700000000000001E-4</v>
      </c>
      <c r="U156" s="468">
        <f>VLOOKUP($C156,ToxValues!$C$4:$N$283,11,FALSE)</f>
        <v>94.5</v>
      </c>
      <c r="V156" s="468" t="str">
        <f>VLOOKUP($D156,derm!$D$4:$K$285,6,FALSE)</f>
        <v>--</v>
      </c>
      <c r="W156" s="468" t="str">
        <f>VLOOKUP($D156,derm!$D$4:$K$285,7,FALSE)</f>
        <v>--</v>
      </c>
      <c r="X156" s="468" t="str">
        <f>VLOOKUP($D156,derm!$D$4:$K$285,8,FALSE)</f>
        <v>--</v>
      </c>
      <c r="Y156" s="468" t="str">
        <f>VLOOKUP($D156,derm!$D$4:$L$285,9,FALSE)</f>
        <v>--</v>
      </c>
      <c r="Z156" s="255"/>
      <c r="AA156" s="255" t="str">
        <f>VLOOKUP($C156,ToxValues!$C$4:$J$284,7,FALSE)</f>
        <v>--</v>
      </c>
      <c r="AB156" s="255">
        <f>VLOOKUP($C156,ToxValues!$C$4:$J$284,3,FALSE)</f>
        <v>2E-3</v>
      </c>
      <c r="AC156" s="255">
        <f>VLOOKUP($C156,ToxValues!$C$4:$J$284,5,FALSE)</f>
        <v>2E-3</v>
      </c>
      <c r="AD156" s="497" t="str">
        <f>VLOOKUP($C156,ToxValues!$C$4:$L$284,10,FALSE)</f>
        <v>--</v>
      </c>
    </row>
    <row r="157" spans="1:30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 t="str">
        <f t="shared" si="20"/>
        <v>--</v>
      </c>
      <c r="H157" s="490" t="str">
        <f t="shared" si="25"/>
        <v>--</v>
      </c>
      <c r="I157" s="490" t="str">
        <f t="shared" si="26"/>
        <v/>
      </c>
      <c r="J157" s="325" t="str">
        <f>IFERROR(((ELCR*BW_tres*ATc*365*1000)/(IRw_rec*ED_tres*EF_tres*ET_rec*AA157)),"--")</f>
        <v>--</v>
      </c>
      <c r="K157" s="490" t="str">
        <f t="shared" si="27"/>
        <v>--</v>
      </c>
      <c r="L157" s="490" t="str">
        <f t="shared" si="28"/>
        <v>--</v>
      </c>
      <c r="M157" s="325" t="str">
        <f t="shared" si="29"/>
        <v>--</v>
      </c>
      <c r="N157" s="490" t="str">
        <f t="shared" si="21"/>
        <v>--</v>
      </c>
      <c r="O157" s="490">
        <f t="shared" si="22"/>
        <v>0.83333333333333337</v>
      </c>
      <c r="P157" s="490">
        <f>IFERROR((2*'Rec carc'!tao_event*Q157),"--")</f>
        <v>1.3377777777777782</v>
      </c>
      <c r="Q157" s="255">
        <f>IFERROR((1+(3*[0]!B)+(3*[0]!B^2))/((1+[0]!B)^2),"--")</f>
        <v>1.1944444444444446</v>
      </c>
      <c r="R157" s="490" t="str">
        <f t="shared" si="23"/>
        <v>--</v>
      </c>
      <c r="S157" s="208" t="str">
        <f t="shared" si="24"/>
        <v>A</v>
      </c>
      <c r="T157" s="255">
        <f>VLOOKUP(D157,derm!$D$4:$H$285,5,FALSE)</f>
        <v>4.6600000000000003E-2</v>
      </c>
      <c r="U157" s="468">
        <f>VLOOKUP($C157,ToxValues!$C$4:$N$283,11,FALSE)</f>
        <v>128.18</v>
      </c>
      <c r="V157" s="468">
        <f>VLOOKUP($D157,derm!$D$4:$K$285,6,FALSE)</f>
        <v>0.2</v>
      </c>
      <c r="W157" s="468">
        <f>VLOOKUP($D157,derm!$D$4:$K$285,7,FALSE)</f>
        <v>0.56000000000000005</v>
      </c>
      <c r="X157" s="468">
        <f>VLOOKUP($D157,derm!$D$4:$K$285,8,FALSE)</f>
        <v>1.34</v>
      </c>
      <c r="Y157" s="468">
        <f>VLOOKUP($D157,derm!$D$4:$L$285,9,FALSE)</f>
        <v>1</v>
      </c>
      <c r="Z157" s="255"/>
      <c r="AA157" s="255" t="str">
        <f>VLOOKUP($C157,ToxValues!$C$4:$J$284,7,FALSE)</f>
        <v>--</v>
      </c>
      <c r="AB157" s="255">
        <f>VLOOKUP($C157,ToxValues!$C$4:$J$284,3,FALSE)</f>
        <v>0.02</v>
      </c>
      <c r="AC157" s="255">
        <f>VLOOKUP($C157,ToxValues!$C$4:$J$284,5,FALSE)</f>
        <v>0.02</v>
      </c>
      <c r="AD157" s="497" t="str">
        <f>VLOOKUP($C157,ToxValues!$C$4:$L$284,10,FALSE)</f>
        <v>--</v>
      </c>
    </row>
    <row r="158" spans="1:30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 t="str">
        <f t="shared" si="20"/>
        <v>--</v>
      </c>
      <c r="H158" s="490" t="str">
        <f t="shared" si="25"/>
        <v>--</v>
      </c>
      <c r="I158" s="490" t="str">
        <f t="shared" si="26"/>
        <v/>
      </c>
      <c r="J158" s="325" t="str">
        <f>IFERROR(((ELCR*BW_tres*ATc*365*1000)/(IRw_rec*ED_tres*EF_tres*ET_rec*AA158)),"--")</f>
        <v>--</v>
      </c>
      <c r="K158" s="490" t="str">
        <f t="shared" si="27"/>
        <v>--</v>
      </c>
      <c r="L158" s="490" t="str">
        <f t="shared" si="28"/>
        <v>--</v>
      </c>
      <c r="M158" s="325" t="str">
        <f t="shared" si="29"/>
        <v>--</v>
      </c>
      <c r="N158" s="490" t="str">
        <f t="shared" si="21"/>
        <v>--</v>
      </c>
      <c r="O158" s="490" t="str">
        <f t="shared" si="22"/>
        <v>--</v>
      </c>
      <c r="P158" s="490" t="str">
        <f>IFERROR((2*'Rec carc'!tao_event*Q158),"--")</f>
        <v>--</v>
      </c>
      <c r="Q158" s="255" t="str">
        <f>IFERROR((1+(3*[0]!B)+(3*[0]!B^2))/((1+[0]!B)^2),"--")</f>
        <v>--</v>
      </c>
      <c r="R158" s="490" t="str">
        <f t="shared" si="23"/>
        <v>--</v>
      </c>
      <c r="S158" s="208" t="str">
        <f t="shared" si="24"/>
        <v>A</v>
      </c>
      <c r="T158" s="255">
        <f>VLOOKUP(D158,derm!$D$4:$H$285,5,FALSE)</f>
        <v>5.4099999999999999E-3</v>
      </c>
      <c r="U158" s="468">
        <f>VLOOKUP($C158,ToxValues!$C$4:$N$283,11,FALSE)</f>
        <v>123.11</v>
      </c>
      <c r="V158" s="468" t="str">
        <f>VLOOKUP($D158,derm!$D$4:$K$285,6,FALSE)</f>
        <v>--</v>
      </c>
      <c r="W158" s="468" t="str">
        <f>VLOOKUP($D158,derm!$D$4:$K$285,7,FALSE)</f>
        <v>--</v>
      </c>
      <c r="X158" s="468" t="str">
        <f>VLOOKUP($D158,derm!$D$4:$K$285,8,FALSE)</f>
        <v>--</v>
      </c>
      <c r="Y158" s="468" t="str">
        <f>VLOOKUP($D158,derm!$D$4:$L$285,9,FALSE)</f>
        <v>--</v>
      </c>
      <c r="Z158" s="255"/>
      <c r="AA158" s="255" t="str">
        <f>VLOOKUP($C158,ToxValues!$C$4:$J$284,7,FALSE)</f>
        <v>--</v>
      </c>
      <c r="AB158" s="255">
        <f>VLOOKUP($C158,ToxValues!$C$4:$J$284,3,FALSE)</f>
        <v>2E-3</v>
      </c>
      <c r="AC158" s="255">
        <f>VLOOKUP($C158,ToxValues!$C$4:$J$284,5,FALSE)</f>
        <v>2E-3</v>
      </c>
      <c r="AD158" s="497" t="str">
        <f>VLOOKUP($C158,ToxValues!$C$4:$L$284,10,FALSE)</f>
        <v>--</v>
      </c>
    </row>
    <row r="159" spans="1:30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20"/>
        <v>1.2331884264480093</v>
      </c>
      <c r="H159" s="490">
        <f t="shared" si="25"/>
        <v>1.2882352941176471</v>
      </c>
      <c r="I159" s="490">
        <f t="shared" si="26"/>
        <v>1.2331884264480093</v>
      </c>
      <c r="J159" s="325">
        <f>IFERROR(((ELCR*BW_tres*ATc*365*1000)/(IRw_rec*ED_tres*EF_tres*ET_rec*AA159)),"--")</f>
        <v>1.2882352941176471</v>
      </c>
      <c r="K159" s="490">
        <f t="shared" si="27"/>
        <v>28.85971395832879</v>
      </c>
      <c r="L159" s="490">
        <f t="shared" si="28"/>
        <v>28.85971395832879</v>
      </c>
      <c r="M159" s="325">
        <f t="shared" si="29"/>
        <v>28.85971395832879</v>
      </c>
      <c r="N159" s="490">
        <f t="shared" si="21"/>
        <v>30.782714929598924</v>
      </c>
      <c r="O159" s="490">
        <f t="shared" si="22"/>
        <v>1</v>
      </c>
      <c r="P159" s="490">
        <f>IFERROR((2*'Rec carc'!tao_event*Q159),"--")</f>
        <v>0.56000000000000005</v>
      </c>
      <c r="Q159" s="255">
        <f>IFERROR((1+(3*[0]!B)+(3*[0]!B^2))/((1+[0]!B)^2),"--")</f>
        <v>1</v>
      </c>
      <c r="R159" s="490">
        <f t="shared" si="23"/>
        <v>1.1300309597523222E-5</v>
      </c>
      <c r="S159" s="208" t="str">
        <f t="shared" si="24"/>
        <v>B</v>
      </c>
      <c r="T159" s="255">
        <f>VLOOKUP(D159,derm!$D$4:$H$285,5,FALSE)</f>
        <v>2.5099999999999998E-4</v>
      </c>
      <c r="U159" s="468">
        <f>VLOOKUP($C159,ToxValues!$C$4:$N$283,11,FALSE)</f>
        <v>74.08</v>
      </c>
      <c r="V159" s="468">
        <f>VLOOKUP($D159,derm!$D$4:$K$285,6,FALSE)</f>
        <v>0</v>
      </c>
      <c r="W159" s="468">
        <f>VLOOKUP($D159,derm!$D$4:$K$285,7,FALSE)</f>
        <v>0.28000000000000003</v>
      </c>
      <c r="X159" s="468">
        <f>VLOOKUP($D159,derm!$D$4:$K$285,8,FALSE)</f>
        <v>0.67</v>
      </c>
      <c r="Y159" s="468">
        <f>VLOOKUP($D159,derm!$D$4:$L$285,9,FALSE)</f>
        <v>1</v>
      </c>
      <c r="Z159" s="255"/>
      <c r="AA159" s="255">
        <f>VLOOKUP($C159,ToxValues!$C$4:$J$284,7,FALSE)</f>
        <v>51</v>
      </c>
      <c r="AB159" s="255">
        <f>VLOOKUP($C159,ToxValues!$C$4:$J$284,3,FALSE)</f>
        <v>7.9999999999999996E-6</v>
      </c>
      <c r="AC159" s="255">
        <f>VLOOKUP($C159,ToxValues!$C$4:$J$284,5,FALSE)</f>
        <v>7.9999999999999996E-6</v>
      </c>
      <c r="AD159" s="497">
        <f>VLOOKUP($C159,ToxValues!$C$4:$L$284,10,FALSE)</f>
        <v>51</v>
      </c>
    </row>
    <row r="160" spans="1:30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>
        <f t="shared" si="20"/>
        <v>6.0386267465212011</v>
      </c>
      <c r="H160" s="490">
        <f t="shared" si="25"/>
        <v>9.3857142857142861</v>
      </c>
      <c r="I160" s="490">
        <f t="shared" si="26"/>
        <v>6.0386267465212011</v>
      </c>
      <c r="J160" s="325">
        <f>IFERROR(((ELCR*BW_tres*ATc*365*1000)/(IRw_rec*ED_tres*EF_tres*ET_rec*AA160)),"--")</f>
        <v>9.3857142857142861</v>
      </c>
      <c r="K160" s="490">
        <f t="shared" si="27"/>
        <v>16.933176876092119</v>
      </c>
      <c r="L160" s="490">
        <f t="shared" si="28"/>
        <v>16.933176876092119</v>
      </c>
      <c r="M160" s="325">
        <f t="shared" si="29"/>
        <v>16.511737809889134</v>
      </c>
      <c r="N160" s="490">
        <f t="shared" si="21"/>
        <v>16.933176876092119</v>
      </c>
      <c r="O160" s="490">
        <f t="shared" si="22"/>
        <v>1</v>
      </c>
      <c r="P160" s="490">
        <f>IFERROR((2*'Rec carc'!tao_event*Q160),"--")</f>
        <v>1.1399999999999999</v>
      </c>
      <c r="Q160" s="255">
        <f>IFERROR((1+(3*[0]!B)+(3*[0]!B^2))/((1+[0]!B)^2),"--")</f>
        <v>1</v>
      </c>
      <c r="R160" s="490">
        <f t="shared" si="23"/>
        <v>8.2330827067669186E-5</v>
      </c>
      <c r="S160" s="208" t="str">
        <f t="shared" si="24"/>
        <v>A</v>
      </c>
      <c r="T160" s="255">
        <f>VLOOKUP(D160,derm!$D$4:$H$285,5,FALSE)</f>
        <v>2.33E-3</v>
      </c>
      <c r="U160" s="468">
        <f>VLOOKUP($C160,ToxValues!$C$4:$N$283,11,FALSE)</f>
        <v>130.19</v>
      </c>
      <c r="V160" s="468">
        <f>VLOOKUP($D160,derm!$D$4:$K$285,6,FALSE)</f>
        <v>0</v>
      </c>
      <c r="W160" s="468">
        <f>VLOOKUP($D160,derm!$D$4:$K$285,7,FALSE)</f>
        <v>0.56999999999999995</v>
      </c>
      <c r="X160" s="468">
        <f>VLOOKUP($D160,derm!$D$4:$K$285,8,FALSE)</f>
        <v>1.37</v>
      </c>
      <c r="Y160" s="468">
        <f>VLOOKUP($D160,derm!$D$4:$L$285,9,FALSE)</f>
        <v>1</v>
      </c>
      <c r="Z160" s="255"/>
      <c r="AA160" s="255">
        <f>VLOOKUP($C160,ToxValues!$C$4:$J$284,7,FALSE)</f>
        <v>7</v>
      </c>
      <c r="AB160" s="255" t="str">
        <f>VLOOKUP($C160,ToxValues!$C$4:$J$284,3,FALSE)</f>
        <v>--</v>
      </c>
      <c r="AC160" s="255" t="str">
        <f>VLOOKUP($C160,ToxValues!$C$4:$J$284,5,FALSE)</f>
        <v>--</v>
      </c>
      <c r="AD160" s="497">
        <f>VLOOKUP($C160,ToxValues!$C$4:$L$284,10,FALSE)</f>
        <v>7</v>
      </c>
    </row>
    <row r="161" spans="1:30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>
        <f t="shared" si="20"/>
        <v>2105.8370270510586</v>
      </c>
      <c r="H161" s="490">
        <f t="shared" si="25"/>
        <v>13408.163265306124</v>
      </c>
      <c r="I161" s="490">
        <f t="shared" si="26"/>
        <v>2105.8370270510586</v>
      </c>
      <c r="J161" s="325">
        <f>IFERROR(((ELCR*BW_tres*ATc*365*1000)/(IRw_rec*ED_tres*EF_tres*ET_rec*AA161)),"--")</f>
        <v>13408.163265306124</v>
      </c>
      <c r="K161" s="490">
        <f t="shared" si="27"/>
        <v>2498.1942720126831</v>
      </c>
      <c r="L161" s="490">
        <f t="shared" si="28"/>
        <v>2498.1942720126831</v>
      </c>
      <c r="M161" s="325">
        <f t="shared" si="29"/>
        <v>2057.2666965394105</v>
      </c>
      <c r="N161" s="490">
        <f t="shared" si="21"/>
        <v>2498.1942720126831</v>
      </c>
      <c r="O161" s="490">
        <f t="shared" si="22"/>
        <v>0.90909090909090906</v>
      </c>
      <c r="P161" s="490">
        <f>IFERROR((2*'Rec carc'!tao_event*Q161),"--")</f>
        <v>3.0337190082644621</v>
      </c>
      <c r="Q161" s="255">
        <f>IFERROR((1+(3*[0]!B)+(3*[0]!B^2))/((1+[0]!B)^2),"--")</f>
        <v>1.0991735537190082</v>
      </c>
      <c r="R161" s="490">
        <f t="shared" si="23"/>
        <v>0.11761546723952741</v>
      </c>
      <c r="S161" s="208" t="str">
        <f t="shared" si="24"/>
        <v>A</v>
      </c>
      <c r="T161" s="255">
        <f>VLOOKUP(D161,derm!$D$4:$H$285,5,FALSE)</f>
        <v>1.4500000000000001E-2</v>
      </c>
      <c r="U161" s="468">
        <f>VLOOKUP($C161,ToxValues!$C$4:$N$283,11,FALSE)</f>
        <v>198.23</v>
      </c>
      <c r="V161" s="468">
        <f>VLOOKUP($D161,derm!$D$4:$K$285,6,FALSE)</f>
        <v>0.1</v>
      </c>
      <c r="W161" s="468">
        <f>VLOOKUP($D161,derm!$D$4:$K$285,7,FALSE)</f>
        <v>1.38</v>
      </c>
      <c r="X161" s="468">
        <f>VLOOKUP($D161,derm!$D$4:$K$285,8,FALSE)</f>
        <v>3.31</v>
      </c>
      <c r="Y161" s="468">
        <f>VLOOKUP($D161,derm!$D$4:$L$285,9,FALSE)</f>
        <v>1</v>
      </c>
      <c r="Z161" s="255"/>
      <c r="AA161" s="255">
        <f>VLOOKUP($C161,ToxValues!$C$4:$J$284,7,FALSE)</f>
        <v>4.8999999999999998E-3</v>
      </c>
      <c r="AB161" s="255" t="str">
        <f>VLOOKUP($C161,ToxValues!$C$4:$J$284,3,FALSE)</f>
        <v>--</v>
      </c>
      <c r="AC161" s="255" t="str">
        <f>VLOOKUP($C161,ToxValues!$C$4:$J$284,5,FALSE)</f>
        <v>--</v>
      </c>
      <c r="AD161" s="497">
        <f>VLOOKUP($C161,ToxValues!$C$4:$L$284,10,FALSE)</f>
        <v>4.8999999999999998E-3</v>
      </c>
    </row>
    <row r="162" spans="1:30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 t="str">
        <f t="shared" si="20"/>
        <v>--</v>
      </c>
      <c r="H162" s="490" t="str">
        <f t="shared" si="25"/>
        <v>--</v>
      </c>
      <c r="I162" s="490" t="str">
        <f t="shared" si="26"/>
        <v/>
      </c>
      <c r="J162" s="325" t="str">
        <f>IFERROR(((ELCR*BW_tres*ATc*365*1000)/(IRw_rec*ED_tres*EF_tres*ET_rec*AA162)),"--")</f>
        <v>--</v>
      </c>
      <c r="K162" s="490" t="str">
        <f t="shared" si="27"/>
        <v>--</v>
      </c>
      <c r="L162" s="490" t="str">
        <f t="shared" si="28"/>
        <v>--</v>
      </c>
      <c r="M162" s="325" t="str">
        <f t="shared" si="29"/>
        <v>--</v>
      </c>
      <c r="N162" s="490" t="str">
        <f t="shared" si="21"/>
        <v>--</v>
      </c>
      <c r="O162" s="490" t="str">
        <f t="shared" si="22"/>
        <v>--</v>
      </c>
      <c r="P162" s="490" t="str">
        <f>IFERROR((2*'Rec carc'!tao_event*Q162),"--")</f>
        <v>--</v>
      </c>
      <c r="Q162" s="255" t="str">
        <f>IFERROR((1+(3*[0]!B)+(3*[0]!B^2))/((1+[0]!B)^2),"--")</f>
        <v>--</v>
      </c>
      <c r="R162" s="490" t="str">
        <f t="shared" si="23"/>
        <v>--</v>
      </c>
      <c r="S162" s="208" t="str">
        <f t="shared" si="24"/>
        <v>A</v>
      </c>
      <c r="T162" s="255">
        <f>VLOOKUP(D162,derm!$D$4:$H$285,5,FALSE)</f>
        <v>0.16800000000000001</v>
      </c>
      <c r="U162" s="468">
        <f>VLOOKUP($C162,ToxValues!$C$4:$N$283,11,FALSE)</f>
        <v>250.34</v>
      </c>
      <c r="V162" s="468" t="str">
        <f>VLOOKUP($D162,derm!$D$4:$K$285,6,FALSE)</f>
        <v>--</v>
      </c>
      <c r="W162" s="468" t="str">
        <f>VLOOKUP($D162,derm!$D$4:$K$285,7,FALSE)</f>
        <v>--</v>
      </c>
      <c r="X162" s="468" t="str">
        <f>VLOOKUP($D162,derm!$D$4:$K$285,8,FALSE)</f>
        <v>--</v>
      </c>
      <c r="Y162" s="468" t="str">
        <f>VLOOKUP($D162,derm!$D$4:$L$285,9,FALSE)</f>
        <v>--</v>
      </c>
      <c r="Z162" s="255"/>
      <c r="AA162" s="255" t="str">
        <f>VLOOKUP($C162,ToxValues!$C$4:$J$284,7,FALSE)</f>
        <v>--</v>
      </c>
      <c r="AB162" s="255">
        <f>VLOOKUP($C162,ToxValues!$C$4:$J$284,3,FALSE)</f>
        <v>8.0000000000000004E-4</v>
      </c>
      <c r="AC162" s="255">
        <f>VLOOKUP($C162,ToxValues!$C$4:$J$284,5,FALSE)</f>
        <v>8.0000000000000004E-4</v>
      </c>
      <c r="AD162" s="497" t="str">
        <f>VLOOKUP($C162,ToxValues!$C$4:$L$284,10,FALSE)</f>
        <v>--</v>
      </c>
    </row>
    <row r="163" spans="1:30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20"/>
        <v>2.4617452421114656</v>
      </c>
      <c r="H163" s="490">
        <f t="shared" si="25"/>
        <v>164.25</v>
      </c>
      <c r="I163" s="490">
        <f t="shared" si="26"/>
        <v>2.4617452421114656</v>
      </c>
      <c r="J163" s="325">
        <f>IFERROR(((ELCR*BW_tres*ATc*365*1000)/(IRw_rec*ED_tres*EF_tres*ET_rec*AA163)),"--")</f>
        <v>164.25</v>
      </c>
      <c r="K163" s="490">
        <f t="shared" si="27"/>
        <v>2.4992027797190461</v>
      </c>
      <c r="L163" s="490">
        <f t="shared" si="28"/>
        <v>2.4992027797190461</v>
      </c>
      <c r="M163" s="325">
        <f t="shared" si="29"/>
        <v>0.83474508633430755</v>
      </c>
      <c r="N163" s="490">
        <f t="shared" si="21"/>
        <v>2.4992027797190461</v>
      </c>
      <c r="O163" s="490">
        <f t="shared" si="22"/>
        <v>0.2857142857142857</v>
      </c>
      <c r="P163" s="490">
        <f>IFERROR((2*'Rec carc'!tao_event*Q163),"--")</f>
        <v>14.815102040816328</v>
      </c>
      <c r="Q163" s="255">
        <f>IFERROR((1+(3*[0]!B)+(3*[0]!B^2))/((1+[0]!B)^2),"--")</f>
        <v>2.2244897959183674</v>
      </c>
      <c r="R163" s="490">
        <f t="shared" si="23"/>
        <v>1.4407894736842108E-3</v>
      </c>
      <c r="S163" s="208" t="str">
        <f t="shared" si="24"/>
        <v>A</v>
      </c>
      <c r="T163" s="255">
        <f>VLOOKUP(D163,derm!$D$4:$H$285,5,FALSE)</f>
        <v>0.127</v>
      </c>
      <c r="U163" s="468">
        <f>VLOOKUP($C163,ToxValues!$C$4:$N$283,11,FALSE)</f>
        <v>266.33999999999997</v>
      </c>
      <c r="V163" s="468">
        <f>VLOOKUP($D163,derm!$D$4:$K$285,6,FALSE)</f>
        <v>2.5</v>
      </c>
      <c r="W163" s="468">
        <f>VLOOKUP($D163,derm!$D$4:$K$285,7,FALSE)</f>
        <v>3.33</v>
      </c>
      <c r="X163" s="468">
        <f>VLOOKUP($D163,derm!$D$4:$K$285,8,FALSE)</f>
        <v>13.82</v>
      </c>
      <c r="Y163" s="468">
        <f>VLOOKUP($D163,derm!$D$4:$L$285,9,FALSE)</f>
        <v>0.9</v>
      </c>
      <c r="Z163" s="255"/>
      <c r="AA163" s="255">
        <f>VLOOKUP($C163,ToxValues!$C$4:$J$284,7,FALSE)</f>
        <v>0.4</v>
      </c>
      <c r="AB163" s="255">
        <f>VLOOKUP($C163,ToxValues!$C$4:$J$284,3,FALSE)</f>
        <v>5.0000000000000001E-3</v>
      </c>
      <c r="AC163" s="255">
        <f>VLOOKUP($C163,ToxValues!$C$4:$J$284,5,FALSE)</f>
        <v>5.0000000000000001E-3</v>
      </c>
      <c r="AD163" s="497">
        <f>VLOOKUP($C163,ToxValues!$C$4:$L$284,10,FALSE)</f>
        <v>0.4</v>
      </c>
    </row>
    <row r="164" spans="1:30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20"/>
        <v>--</v>
      </c>
      <c r="H164" s="490" t="str">
        <f t="shared" si="25"/>
        <v>--</v>
      </c>
      <c r="I164" s="490" t="str">
        <f t="shared" si="26"/>
        <v/>
      </c>
      <c r="J164" s="325" t="str">
        <f>IFERROR(((ELCR*BW_tres*ATc*365*1000)/(IRw_rec*ED_tres*EF_tres*ET_rec*AA164)),"--")</f>
        <v>--</v>
      </c>
      <c r="K164" s="490" t="str">
        <f t="shared" si="27"/>
        <v>--</v>
      </c>
      <c r="L164" s="490" t="str">
        <f t="shared" si="28"/>
        <v>--</v>
      </c>
      <c r="M164" s="325" t="str">
        <f t="shared" si="29"/>
        <v>--</v>
      </c>
      <c r="N164" s="490" t="str">
        <f t="shared" si="21"/>
        <v>--</v>
      </c>
      <c r="O164" s="490">
        <f t="shared" si="22"/>
        <v>0.58823529411764708</v>
      </c>
      <c r="P164" s="490">
        <f>IFERROR((2*'Rec carc'!tao_event*Q164),"--")</f>
        <v>3.3523875432525956</v>
      </c>
      <c r="Q164" s="255">
        <f>IFERROR((1+(3*[0]!B)+(3*[0]!B^2))/((1+[0]!B)^2),"--")</f>
        <v>1.5813148788927336</v>
      </c>
      <c r="R164" s="490" t="str">
        <f t="shared" si="23"/>
        <v>--</v>
      </c>
      <c r="S164" s="208" t="str">
        <f t="shared" si="24"/>
        <v>A</v>
      </c>
      <c r="T164" s="255" t="str">
        <f>VLOOKUP(D164,derm!$D$4:$H$285,5,FALSE)</f>
        <v>--</v>
      </c>
      <c r="U164" s="468" t="str">
        <f>VLOOKUP($C164,ToxValues!$C$4:$N$283,11,FALSE)</f>
        <v>--</v>
      </c>
      <c r="V164" s="468">
        <f>VLOOKUP($D164,derm!$D$4:$K$285,6,FALSE)</f>
        <v>0.7</v>
      </c>
      <c r="W164" s="468">
        <f>VLOOKUP($D164,derm!$D$4:$K$285,7,FALSE)</f>
        <v>1.06</v>
      </c>
      <c r="X164" s="468">
        <f>VLOOKUP($D164,derm!$D$4:$K$285,8,FALSE)</f>
        <v>4.1100000000000003</v>
      </c>
      <c r="Y164" s="468">
        <f>VLOOKUP($D164,derm!$D$4:$L$285,9,FALSE)</f>
        <v>1</v>
      </c>
      <c r="Z164" s="255"/>
      <c r="AA164" s="255" t="str">
        <f>VLOOKUP($C164,ToxValues!$C$4:$J$284,7,FALSE)</f>
        <v>--</v>
      </c>
      <c r="AB164" s="255" t="str">
        <f>VLOOKUP($C164,ToxValues!$C$4:$J$284,3,FALSE)</f>
        <v>--</v>
      </c>
      <c r="AC164" s="255" t="str">
        <f>VLOOKUP($C164,ToxValues!$C$4:$J$284,5,FALSE)</f>
        <v>--</v>
      </c>
      <c r="AD164" s="497" t="str">
        <f>VLOOKUP($C164,ToxValues!$C$4:$L$284,10,FALSE)</f>
        <v>--</v>
      </c>
    </row>
    <row r="165" spans="1:30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 t="str">
        <f t="shared" si="20"/>
        <v>--</v>
      </c>
      <c r="H165" s="490" t="str">
        <f t="shared" si="25"/>
        <v>--</v>
      </c>
      <c r="I165" s="490" t="str">
        <f t="shared" si="26"/>
        <v/>
      </c>
      <c r="J165" s="325" t="str">
        <f>IFERROR(((ELCR*BW_tres*ATc*365*1000)/(IRw_rec*ED_tres*EF_tres*ET_rec*AA165)),"--")</f>
        <v>--</v>
      </c>
      <c r="K165" s="490" t="str">
        <f t="shared" si="27"/>
        <v>--</v>
      </c>
      <c r="L165" s="490" t="str">
        <f t="shared" si="28"/>
        <v>--</v>
      </c>
      <c r="M165" s="325" t="str">
        <f t="shared" si="29"/>
        <v>--</v>
      </c>
      <c r="N165" s="490" t="str">
        <f t="shared" si="21"/>
        <v>--</v>
      </c>
      <c r="O165" s="490">
        <f t="shared" si="22"/>
        <v>1</v>
      </c>
      <c r="P165" s="490">
        <f>IFERROR((2*'Rec carc'!tao_event*Q165),"--")</f>
        <v>0.72</v>
      </c>
      <c r="Q165" s="255">
        <f>IFERROR((1+(3*[0]!B)+(3*[0]!B^2))/((1+[0]!B)^2),"--")</f>
        <v>1</v>
      </c>
      <c r="R165" s="490" t="str">
        <f t="shared" si="23"/>
        <v>--</v>
      </c>
      <c r="S165" s="208" t="str">
        <f t="shared" si="24"/>
        <v>B</v>
      </c>
      <c r="T165" s="255">
        <f>VLOOKUP(D165,derm!$D$4:$H$285,5,FALSE)</f>
        <v>4.3400000000000001E-3</v>
      </c>
      <c r="U165" s="468">
        <f>VLOOKUP($C165,ToxValues!$C$4:$N$283,11,FALSE)</f>
        <v>94.11</v>
      </c>
      <c r="V165" s="468">
        <f>VLOOKUP($D165,derm!$D$4:$K$285,6,FALSE)</f>
        <v>0</v>
      </c>
      <c r="W165" s="468">
        <f>VLOOKUP($D165,derm!$D$4:$K$285,7,FALSE)</f>
        <v>0.36</v>
      </c>
      <c r="X165" s="468">
        <f>VLOOKUP($D165,derm!$D$4:$K$285,8,FALSE)</f>
        <v>0.86</v>
      </c>
      <c r="Y165" s="468">
        <f>VLOOKUP($D165,derm!$D$4:$L$285,9,FALSE)</f>
        <v>1</v>
      </c>
      <c r="Z165" s="255"/>
      <c r="AA165" s="255" t="str">
        <f>VLOOKUP($C165,ToxValues!$C$4:$J$284,7,FALSE)</f>
        <v>--</v>
      </c>
      <c r="AB165" s="255">
        <f>VLOOKUP($C165,ToxValues!$C$4:$J$284,3,FALSE)</f>
        <v>0.3</v>
      </c>
      <c r="AC165" s="255">
        <f>VLOOKUP($C165,ToxValues!$C$4:$J$284,5,FALSE)</f>
        <v>0.3</v>
      </c>
      <c r="AD165" s="497" t="str">
        <f>VLOOKUP($C165,ToxValues!$C$4:$L$284,10,FALSE)</f>
        <v>--</v>
      </c>
    </row>
    <row r="166" spans="1:30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 t="str">
        <f t="shared" si="20"/>
        <v>--</v>
      </c>
      <c r="H166" s="490" t="str">
        <f t="shared" si="25"/>
        <v>--</v>
      </c>
      <c r="I166" s="490" t="str">
        <f t="shared" si="26"/>
        <v/>
      </c>
      <c r="J166" s="325" t="str">
        <f>IFERROR(((ELCR*BW_tres*ATc*365*1000)/(IRw_rec*ED_tres*EF_tres*ET_rec*AA166)),"--")</f>
        <v>--</v>
      </c>
      <c r="K166" s="490" t="str">
        <f t="shared" si="27"/>
        <v>--</v>
      </c>
      <c r="L166" s="490" t="str">
        <f t="shared" si="28"/>
        <v>--</v>
      </c>
      <c r="M166" s="325" t="str">
        <f t="shared" si="29"/>
        <v>--</v>
      </c>
      <c r="N166" s="490" t="str">
        <f t="shared" si="21"/>
        <v>--</v>
      </c>
      <c r="O166" s="490" t="str">
        <f t="shared" si="22"/>
        <v>--</v>
      </c>
      <c r="P166" s="490" t="str">
        <f>IFERROR((2*'Rec carc'!tao_event*Q166),"--")</f>
        <v>--</v>
      </c>
      <c r="Q166" s="255" t="str">
        <f>IFERROR((1+(3*[0]!B)+(3*[0]!B^2))/((1+[0]!B)^2),"--")</f>
        <v>--</v>
      </c>
      <c r="R166" s="490" t="str">
        <f t="shared" si="23"/>
        <v>--</v>
      </c>
      <c r="S166" s="208" t="str">
        <f t="shared" si="24"/>
        <v>A</v>
      </c>
      <c r="T166" s="255">
        <f>VLOOKUP(D166,derm!$D$4:$H$285,5,FALSE)</f>
        <v>1.4300000000000001E-4</v>
      </c>
      <c r="U166" s="468">
        <f>VLOOKUP($C166,ToxValues!$C$4:$N$283,11,FALSE)</f>
        <v>76.099999999999994</v>
      </c>
      <c r="V166" s="468" t="str">
        <f>VLOOKUP($D166,derm!$D$4:$K$285,6,FALSE)</f>
        <v>--</v>
      </c>
      <c r="W166" s="468" t="str">
        <f>VLOOKUP($D166,derm!$D$4:$K$285,7,FALSE)</f>
        <v>--</v>
      </c>
      <c r="X166" s="468" t="str">
        <f>VLOOKUP($D166,derm!$D$4:$K$285,8,FALSE)</f>
        <v>--</v>
      </c>
      <c r="Y166" s="468" t="str">
        <f>VLOOKUP($D166,derm!$D$4:$L$285,9,FALSE)</f>
        <v>--</v>
      </c>
      <c r="Z166" s="255"/>
      <c r="AA166" s="255" t="str">
        <f>VLOOKUP($C166,ToxValues!$C$4:$J$284,7,FALSE)</f>
        <v>--</v>
      </c>
      <c r="AB166" s="255">
        <f>VLOOKUP($C166,ToxValues!$C$4:$J$284,3,FALSE)</f>
        <v>20</v>
      </c>
      <c r="AC166" s="255">
        <f>VLOOKUP($C166,ToxValues!$C$4:$J$284,5,FALSE)</f>
        <v>20</v>
      </c>
      <c r="AD166" s="497" t="str">
        <f>VLOOKUP($C166,ToxValues!$C$4:$L$284,10,FALSE)</f>
        <v>--</v>
      </c>
    </row>
    <row r="167" spans="1:30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 t="str">
        <f t="shared" si="20"/>
        <v>--</v>
      </c>
      <c r="H167" s="490" t="str">
        <f t="shared" si="25"/>
        <v>--</v>
      </c>
      <c r="I167" s="490" t="str">
        <f t="shared" si="26"/>
        <v/>
      </c>
      <c r="J167" s="325" t="str">
        <f>IFERROR(((ELCR*BW_tres*ATc*365*1000)/(IRw_rec*ED_tres*EF_tres*ET_rec*AA167)),"--")</f>
        <v>--</v>
      </c>
      <c r="K167" s="490" t="str">
        <f t="shared" si="27"/>
        <v>--</v>
      </c>
      <c r="L167" s="490" t="str">
        <f t="shared" si="28"/>
        <v>--</v>
      </c>
      <c r="M167" s="325" t="str">
        <f t="shared" si="29"/>
        <v>--</v>
      </c>
      <c r="N167" s="490" t="str">
        <f t="shared" si="21"/>
        <v>--</v>
      </c>
      <c r="O167" s="490" t="str">
        <f t="shared" si="22"/>
        <v>--</v>
      </c>
      <c r="P167" s="490" t="str">
        <f>IFERROR((2*'Rec carc'!tao_event*Q167),"--")</f>
        <v>--</v>
      </c>
      <c r="Q167" s="255" t="str">
        <f>IFERROR((1+(3*[0]!B)+(3*[0]!B^2))/((1+[0]!B)^2),"--")</f>
        <v>--</v>
      </c>
      <c r="R167" s="490" t="str">
        <f t="shared" si="23"/>
        <v>--</v>
      </c>
      <c r="S167" s="208" t="str">
        <f t="shared" si="24"/>
        <v>A</v>
      </c>
      <c r="T167" s="255">
        <f>VLOOKUP(D167,derm!$D$4:$H$285,5,FALSE)</f>
        <v>0.20100000000000001</v>
      </c>
      <c r="U167" s="468">
        <f>VLOOKUP($C167,ToxValues!$C$4:$N$283,11,FALSE)</f>
        <v>202.26</v>
      </c>
      <c r="V167" s="468" t="str">
        <f>VLOOKUP($D167,derm!$D$4:$K$285,6,FALSE)</f>
        <v>--</v>
      </c>
      <c r="W167" s="468" t="str">
        <f>VLOOKUP($D167,derm!$D$4:$K$285,7,FALSE)</f>
        <v>--</v>
      </c>
      <c r="X167" s="468" t="str">
        <f>VLOOKUP($D167,derm!$D$4:$K$285,8,FALSE)</f>
        <v>--</v>
      </c>
      <c r="Y167" s="468" t="str">
        <f>VLOOKUP($D167,derm!$D$4:$L$285,9,FALSE)</f>
        <v>--</v>
      </c>
      <c r="Z167" s="255"/>
      <c r="AA167" s="255" t="str">
        <f>VLOOKUP($C167,ToxValues!$C$4:$J$284,7,FALSE)</f>
        <v>--</v>
      </c>
      <c r="AB167" s="255">
        <f>VLOOKUP($C167,ToxValues!$C$4:$J$284,3,FALSE)</f>
        <v>0.03</v>
      </c>
      <c r="AC167" s="255">
        <f>VLOOKUP($C167,ToxValues!$C$4:$J$284,5,FALSE)</f>
        <v>0.03</v>
      </c>
      <c r="AD167" s="497" t="str">
        <f>VLOOKUP($C167,ToxValues!$C$4:$L$284,10,FALSE)</f>
        <v>--</v>
      </c>
    </row>
    <row r="168" spans="1:30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 t="str">
        <f t="shared" si="20"/>
        <v>--</v>
      </c>
      <c r="H168" s="490" t="str">
        <f t="shared" si="25"/>
        <v>--</v>
      </c>
      <c r="I168" s="490" t="str">
        <f t="shared" si="26"/>
        <v/>
      </c>
      <c r="J168" s="325" t="str">
        <f>IFERROR(((ELCR*BW_tres*ATc*365*1000)/(IRw_rec*ED_tres*EF_tres*ET_rec*AA168)),"--")</f>
        <v>--</v>
      </c>
      <c r="K168" s="490" t="str">
        <f t="shared" si="27"/>
        <v>--</v>
      </c>
      <c r="L168" s="490" t="str">
        <f t="shared" si="28"/>
        <v>--</v>
      </c>
      <c r="M168" s="325" t="str">
        <f t="shared" si="29"/>
        <v>--</v>
      </c>
      <c r="N168" s="490" t="str">
        <f t="shared" si="21"/>
        <v>--</v>
      </c>
      <c r="O168" s="490" t="str">
        <f t="shared" si="22"/>
        <v>--</v>
      </c>
      <c r="P168" s="490" t="str">
        <f>IFERROR((2*'Rec carc'!tao_event*Q168),"--")</f>
        <v>--</v>
      </c>
      <c r="Q168" s="255" t="str">
        <f>IFERROR((1+(3*[0]!B)+(3*[0]!B^2))/((1+[0]!B)^2),"--")</f>
        <v>--</v>
      </c>
      <c r="R168" s="490" t="str">
        <f t="shared" si="23"/>
        <v>--</v>
      </c>
      <c r="S168" s="208" t="str">
        <f t="shared" si="24"/>
        <v>A</v>
      </c>
      <c r="T168" s="255">
        <f>VLOOKUP(D168,derm!$D$4:$H$285,5,FALSE)</f>
        <v>1.25E-3</v>
      </c>
      <c r="U168" s="468">
        <f>VLOOKUP($C168,ToxValues!$C$4:$N$283,11,FALSE)</f>
        <v>72.11</v>
      </c>
      <c r="V168" s="468" t="str">
        <f>VLOOKUP($D168,derm!$D$4:$K$285,6,FALSE)</f>
        <v>--</v>
      </c>
      <c r="W168" s="468" t="str">
        <f>VLOOKUP($D168,derm!$D$4:$K$285,7,FALSE)</f>
        <v>--</v>
      </c>
      <c r="X168" s="468" t="str">
        <f>VLOOKUP($D168,derm!$D$4:$K$285,8,FALSE)</f>
        <v>--</v>
      </c>
      <c r="Y168" s="468" t="str">
        <f>VLOOKUP($D168,derm!$D$4:$L$285,9,FALSE)</f>
        <v>--</v>
      </c>
      <c r="Z168" s="255"/>
      <c r="AA168" s="255" t="str">
        <f>VLOOKUP($C168,ToxValues!$C$4:$J$284,7,FALSE)</f>
        <v>--</v>
      </c>
      <c r="AB168" s="255">
        <f>VLOOKUP($C168,ToxValues!$C$4:$J$284,3,FALSE)</f>
        <v>0.9</v>
      </c>
      <c r="AC168" s="255">
        <f>VLOOKUP($C168,ToxValues!$C$4:$J$284,5,FALSE)</f>
        <v>0.9</v>
      </c>
      <c r="AD168" s="497" t="str">
        <f>VLOOKUP($C168,ToxValues!$C$4:$L$284,10,FALSE)</f>
        <v>--</v>
      </c>
    </row>
    <row r="169" spans="1:30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20"/>
        <v>938.57142857142844</v>
      </c>
      <c r="H169" s="490">
        <f t="shared" si="25"/>
        <v>938.57142857142844</v>
      </c>
      <c r="I169" s="490" t="str">
        <f t="shared" si="26"/>
        <v/>
      </c>
      <c r="J169" s="325">
        <f>IFERROR(((ELCR*BW_tres*ATc*365*1000)/(IRw_rec*ED_tres*EF_tres*ET_rec*AA169)),"--")</f>
        <v>938.57142857142844</v>
      </c>
      <c r="K169" s="490" t="str">
        <f t="shared" si="27"/>
        <v>--</v>
      </c>
      <c r="L169" s="490" t="str">
        <f t="shared" si="28"/>
        <v>--</v>
      </c>
      <c r="M169" s="325" t="str">
        <f t="shared" si="29"/>
        <v>--</v>
      </c>
      <c r="N169" s="490" t="str">
        <f t="shared" si="21"/>
        <v>--</v>
      </c>
      <c r="O169" s="490" t="str">
        <f t="shared" si="22"/>
        <v>--</v>
      </c>
      <c r="P169" s="490" t="str">
        <f>IFERROR((2*'Rec carc'!tao_event*Q169),"--")</f>
        <v>--</v>
      </c>
      <c r="Q169" s="255" t="str">
        <f>IFERROR((1+(3*[0]!B)+(3*[0]!B^2))/((1+[0]!B)^2),"--")</f>
        <v>--</v>
      </c>
      <c r="R169" s="490">
        <f t="shared" si="23"/>
        <v>8.2330827067669168E-3</v>
      </c>
      <c r="S169" s="208" t="str">
        <f t="shared" si="24"/>
        <v>A</v>
      </c>
      <c r="T169" s="255">
        <f>VLOOKUP(D169,derm!$D$4:$H$285,5,FALSE)</f>
        <v>1.4499999999999999E-3</v>
      </c>
      <c r="U169" s="468">
        <f>VLOOKUP($C169,ToxValues!$C$4:$N$283,11,FALSE)</f>
        <v>163.38999999999999</v>
      </c>
      <c r="V169" s="468" t="str">
        <f>VLOOKUP($D169,derm!$D$4:$K$285,6,FALSE)</f>
        <v>--</v>
      </c>
      <c r="W169" s="468" t="str">
        <f>VLOOKUP($D169,derm!$D$4:$K$285,7,FALSE)</f>
        <v>--</v>
      </c>
      <c r="X169" s="468" t="str">
        <f>VLOOKUP($D169,derm!$D$4:$K$285,8,FALSE)</f>
        <v>--</v>
      </c>
      <c r="Y169" s="468" t="str">
        <f>VLOOKUP($D169,derm!$D$4:$L$285,9,FALSE)</f>
        <v>--</v>
      </c>
      <c r="Z169" s="255"/>
      <c r="AA169" s="255">
        <f>VLOOKUP($C169,ToxValues!$C$4:$J$284,7,FALSE)</f>
        <v>7.0000000000000007E-2</v>
      </c>
      <c r="AB169" s="255">
        <f>VLOOKUP($C169,ToxValues!$C$4:$J$284,3,FALSE)</f>
        <v>0.02</v>
      </c>
      <c r="AC169" s="255">
        <f>VLOOKUP($C169,ToxValues!$C$4:$J$284,5,FALSE)</f>
        <v>0.02</v>
      </c>
      <c r="AD169" s="497">
        <f>VLOOKUP($C169,ToxValues!$C$4:$L$284,10,FALSE)</f>
        <v>7.0000000000000007E-2</v>
      </c>
    </row>
    <row r="170" spans="1:30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 t="str">
        <f t="shared" si="20"/>
        <v>--</v>
      </c>
      <c r="H170" s="490" t="str">
        <f t="shared" si="25"/>
        <v>--</v>
      </c>
      <c r="I170" s="490" t="str">
        <f t="shared" si="26"/>
        <v/>
      </c>
      <c r="J170" s="325" t="str">
        <f>IFERROR(((ELCR*BW_tres*ATc*365*1000)/(IRw_rec*ED_tres*EF_tres*ET_rec*AA170)),"--")</f>
        <v>--</v>
      </c>
      <c r="K170" s="490" t="str">
        <f t="shared" si="27"/>
        <v>--</v>
      </c>
      <c r="L170" s="490" t="str">
        <f t="shared" si="28"/>
        <v>--</v>
      </c>
      <c r="M170" s="325" t="str">
        <f t="shared" si="29"/>
        <v>--</v>
      </c>
      <c r="N170" s="490" t="str">
        <f t="shared" si="21"/>
        <v>--</v>
      </c>
      <c r="O170" s="490" t="str">
        <f t="shared" si="22"/>
        <v>--</v>
      </c>
      <c r="P170" s="490" t="str">
        <f>IFERROR((2*'Rec carc'!tao_event*Q170),"--")</f>
        <v>--</v>
      </c>
      <c r="Q170" s="255" t="str">
        <f>IFERROR((1+(3*[0]!B)+(3*[0]!B^2))/((1+[0]!B)^2),"--")</f>
        <v>--</v>
      </c>
      <c r="R170" s="490" t="str">
        <f t="shared" si="23"/>
        <v>--</v>
      </c>
      <c r="S170" s="208" t="str">
        <f t="shared" si="24"/>
        <v>A</v>
      </c>
      <c r="T170" s="255">
        <f>VLOOKUP(D170,derm!$D$4:$H$285,5,FALSE)</f>
        <v>6.0700000000000001E-4</v>
      </c>
      <c r="U170" s="468">
        <f>VLOOKUP($C170,ToxValues!$C$4:$N$283,11,FALSE)</f>
        <v>213.11</v>
      </c>
      <c r="V170" s="468" t="str">
        <f>VLOOKUP($D170,derm!$D$4:$K$285,6,FALSE)</f>
        <v>--</v>
      </c>
      <c r="W170" s="468" t="str">
        <f>VLOOKUP($D170,derm!$D$4:$K$285,7,FALSE)</f>
        <v>--</v>
      </c>
      <c r="X170" s="468" t="str">
        <f>VLOOKUP($D170,derm!$D$4:$K$285,8,FALSE)</f>
        <v>--</v>
      </c>
      <c r="Y170" s="468" t="str">
        <f>VLOOKUP($D170,derm!$D$4:$L$285,9,FALSE)</f>
        <v>--</v>
      </c>
      <c r="Z170" s="255"/>
      <c r="AA170" s="255" t="str">
        <f>VLOOKUP($C170,ToxValues!$C$4:$J$284,7,FALSE)</f>
        <v>--</v>
      </c>
      <c r="AB170" s="255">
        <f>VLOOKUP($C170,ToxValues!$C$4:$J$284,3,FALSE)</f>
        <v>0.03</v>
      </c>
      <c r="AC170" s="255">
        <f>VLOOKUP($C170,ToxValues!$C$4:$J$284,5,FALSE)</f>
        <v>0.03</v>
      </c>
      <c r="AD170" s="497" t="str">
        <f>VLOOKUP($C170,ToxValues!$C$4:$L$284,10,FALSE)</f>
        <v>--</v>
      </c>
    </row>
    <row r="171" spans="1:30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 t="str">
        <f t="shared" si="20"/>
        <v>--</v>
      </c>
      <c r="H171" s="490" t="str">
        <f t="shared" si="25"/>
        <v>--</v>
      </c>
      <c r="I171" s="490" t="str">
        <f t="shared" si="26"/>
        <v/>
      </c>
      <c r="J171" s="325" t="str">
        <f>IFERROR(((ELCR*BW_tres*ATc*365*1000)/(IRw_rec*ED_tres*EF_tres*ET_rec*AA171)),"--")</f>
        <v>--</v>
      </c>
      <c r="K171" s="490" t="str">
        <f t="shared" si="27"/>
        <v>--</v>
      </c>
      <c r="L171" s="490" t="str">
        <f t="shared" si="28"/>
        <v>--</v>
      </c>
      <c r="M171" s="325" t="str">
        <f t="shared" si="29"/>
        <v>--</v>
      </c>
      <c r="N171" s="490" t="str">
        <f t="shared" si="21"/>
        <v>--</v>
      </c>
      <c r="O171" s="490" t="str">
        <f t="shared" si="22"/>
        <v>--</v>
      </c>
      <c r="P171" s="490" t="str">
        <f>IFERROR((2*'Rec carc'!tao_event*Q171),"--")</f>
        <v>--</v>
      </c>
      <c r="Q171" s="255" t="str">
        <f>IFERROR((1+(3*[0]!B)+(3*[0]!B^2))/((1+[0]!B)^2),"--")</f>
        <v>--</v>
      </c>
      <c r="R171" s="490" t="str">
        <f t="shared" si="23"/>
        <v>--</v>
      </c>
      <c r="S171" s="208" t="str">
        <f t="shared" si="24"/>
        <v>A</v>
      </c>
      <c r="T171" s="255">
        <f>VLOOKUP(D171,derm!$D$4:$H$285,5,FALSE)</f>
        <v>1.74E-3</v>
      </c>
      <c r="U171" s="468">
        <f>VLOOKUP($C171,ToxValues!$C$4:$N$283,11,FALSE)</f>
        <v>168.11</v>
      </c>
      <c r="V171" s="468" t="str">
        <f>VLOOKUP($D171,derm!$D$4:$K$285,6,FALSE)</f>
        <v>--</v>
      </c>
      <c r="W171" s="468" t="str">
        <f>VLOOKUP($D171,derm!$D$4:$K$285,7,FALSE)</f>
        <v>--</v>
      </c>
      <c r="X171" s="468" t="str">
        <f>VLOOKUP($D171,derm!$D$4:$K$285,8,FALSE)</f>
        <v>--</v>
      </c>
      <c r="Y171" s="468" t="str">
        <f>VLOOKUP($D171,derm!$D$4:$L$285,9,FALSE)</f>
        <v>--</v>
      </c>
      <c r="Z171" s="255"/>
      <c r="AA171" s="255" t="str">
        <f>VLOOKUP($C171,ToxValues!$C$4:$J$284,7,FALSE)</f>
        <v>--</v>
      </c>
      <c r="AB171" s="255">
        <f>VLOOKUP($C171,ToxValues!$C$4:$J$284,3,FALSE)</f>
        <v>1E-4</v>
      </c>
      <c r="AC171" s="255">
        <f>VLOOKUP($C171,ToxValues!$C$4:$J$284,5,FALSE)</f>
        <v>1E-4</v>
      </c>
      <c r="AD171" s="497" t="str">
        <f>VLOOKUP($C171,ToxValues!$C$4:$L$284,10,FALSE)</f>
        <v>--</v>
      </c>
    </row>
    <row r="172" spans="1:30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20"/>
        <v>2190</v>
      </c>
      <c r="H172" s="490">
        <f t="shared" si="25"/>
        <v>2190</v>
      </c>
      <c r="I172" s="490" t="str">
        <f t="shared" si="26"/>
        <v/>
      </c>
      <c r="J172" s="325">
        <f>IFERROR(((ELCR*BW_tres*ATc*365*1000)/(IRw_rec*ED_tres*EF_tres*ET_rec*AA172)),"--")</f>
        <v>2190</v>
      </c>
      <c r="K172" s="490" t="str">
        <f t="shared" si="27"/>
        <v>--</v>
      </c>
      <c r="L172" s="490" t="str">
        <f t="shared" si="28"/>
        <v>--</v>
      </c>
      <c r="M172" s="325" t="str">
        <f t="shared" si="29"/>
        <v>--</v>
      </c>
      <c r="N172" s="490" t="str">
        <f t="shared" si="21"/>
        <v>--</v>
      </c>
      <c r="O172" s="490" t="str">
        <f t="shared" si="22"/>
        <v>--</v>
      </c>
      <c r="P172" s="490" t="str">
        <f>IFERROR((2*'Rec carc'!tao_event*Q172),"--")</f>
        <v>--</v>
      </c>
      <c r="Q172" s="255" t="str">
        <f>IFERROR((1+(3*[0]!B)+(3*[0]!B^2))/((1+[0]!B)^2),"--")</f>
        <v>--</v>
      </c>
      <c r="R172" s="490">
        <f t="shared" si="23"/>
        <v>1.9210526315789477E-2</v>
      </c>
      <c r="S172" s="208" t="str">
        <f t="shared" si="24"/>
        <v>A</v>
      </c>
      <c r="T172" s="255">
        <f>VLOOKUP(D172,derm!$D$4:$H$285,5,FALSE)</f>
        <v>9.6299999999999999E-4</v>
      </c>
      <c r="U172" s="468">
        <f>VLOOKUP($C172,ToxValues!$C$4:$N$283,11,FALSE)</f>
        <v>227.13</v>
      </c>
      <c r="V172" s="468" t="str">
        <f>VLOOKUP($D172,derm!$D$4:$K$285,6,FALSE)</f>
        <v>--</v>
      </c>
      <c r="W172" s="468" t="str">
        <f>VLOOKUP($D172,derm!$D$4:$K$285,7,FALSE)</f>
        <v>--</v>
      </c>
      <c r="X172" s="468" t="str">
        <f>VLOOKUP($D172,derm!$D$4:$K$285,8,FALSE)</f>
        <v>--</v>
      </c>
      <c r="Y172" s="468" t="str">
        <f>VLOOKUP($D172,derm!$D$4:$L$285,9,FALSE)</f>
        <v>--</v>
      </c>
      <c r="Z172" s="255"/>
      <c r="AA172" s="255">
        <f>VLOOKUP($C172,ToxValues!$C$4:$J$284,7,FALSE)</f>
        <v>0.03</v>
      </c>
      <c r="AB172" s="255">
        <f>VLOOKUP($C172,ToxValues!$C$4:$J$284,3,FALSE)</f>
        <v>5.0000000000000001E-4</v>
      </c>
      <c r="AC172" s="255">
        <f>VLOOKUP($C172,ToxValues!$C$4:$J$284,5,FALSE)</f>
        <v>5.0000000000000001E-4</v>
      </c>
      <c r="AD172" s="497">
        <f>VLOOKUP($C172,ToxValues!$C$4:$L$284,10,FALSE)</f>
        <v>0.03</v>
      </c>
    </row>
    <row r="173" spans="1:30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20"/>
        <v>104.55320528419981</v>
      </c>
      <c r="H173" s="490">
        <f t="shared" si="25"/>
        <v>211.93548387096774</v>
      </c>
      <c r="I173" s="490">
        <f t="shared" si="26"/>
        <v>104.55320528419981</v>
      </c>
      <c r="J173" s="325">
        <f>IFERROR(((ELCR*BW_tres*ATc*365*1000)/(IRw_rec*ED_tres*EF_tres*ET_rec*AA173)),"--")</f>
        <v>211.93548387096774</v>
      </c>
      <c r="K173" s="490">
        <f t="shared" si="27"/>
        <v>206.35187149863629</v>
      </c>
      <c r="L173" s="490">
        <f t="shared" si="28"/>
        <v>206.35187149863629</v>
      </c>
      <c r="M173" s="325">
        <f t="shared" si="29"/>
        <v>186.29581447917613</v>
      </c>
      <c r="N173" s="490">
        <f t="shared" si="21"/>
        <v>206.35187149863629</v>
      </c>
      <c r="O173" s="490">
        <f t="shared" si="22"/>
        <v>1</v>
      </c>
      <c r="P173" s="490">
        <f>IFERROR((2*'Rec carc'!tao_event*Q173),"--")</f>
        <v>2.2400000000000002</v>
      </c>
      <c r="Q173" s="255">
        <f>IFERROR((1+(3*[0]!B)+(3*[0]!B^2))/((1+[0]!B)^2),"--")</f>
        <v>1</v>
      </c>
      <c r="R173" s="490">
        <f t="shared" si="23"/>
        <v>1.8590831918505945E-3</v>
      </c>
      <c r="S173" s="208" t="str">
        <f t="shared" si="24"/>
        <v>A</v>
      </c>
      <c r="T173" s="255">
        <f>VLOOKUP(D173,derm!$D$4:$H$285,5,FALSE)</f>
        <v>3.0799999999999998E-3</v>
      </c>
      <c r="U173" s="468">
        <f>VLOOKUP($C173,ToxValues!$C$4:$N$283,11,FALSE)</f>
        <v>182.14</v>
      </c>
      <c r="V173" s="468">
        <f>VLOOKUP($D173,derm!$D$4:$K$285,6,FALSE)</f>
        <v>0</v>
      </c>
      <c r="W173" s="468">
        <f>VLOOKUP($D173,derm!$D$4:$K$285,7,FALSE)</f>
        <v>1.1200000000000001</v>
      </c>
      <c r="X173" s="468">
        <f>VLOOKUP($D173,derm!$D$4:$K$285,8,FALSE)</f>
        <v>2.69</v>
      </c>
      <c r="Y173" s="468">
        <f>VLOOKUP($D173,derm!$D$4:$L$285,9,FALSE)</f>
        <v>1</v>
      </c>
      <c r="Z173" s="255"/>
      <c r="AA173" s="255">
        <f>VLOOKUP($C173,ToxValues!$C$4:$J$284,7,FALSE)</f>
        <v>0.31</v>
      </c>
      <c r="AB173" s="255">
        <f>VLOOKUP($C173,ToxValues!$C$4:$J$284,3,FALSE)</f>
        <v>2E-3</v>
      </c>
      <c r="AC173" s="255">
        <f>VLOOKUP($C173,ToxValues!$C$4:$J$284,5,FALSE)</f>
        <v>2E-3</v>
      </c>
      <c r="AD173" s="497">
        <f>VLOOKUP($C173,ToxValues!$C$4:$L$284,10,FALSE)</f>
        <v>0.31</v>
      </c>
    </row>
    <row r="174" spans="1:30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 t="str">
        <f t="shared" si="20"/>
        <v>--</v>
      </c>
      <c r="H174" s="490" t="str">
        <f t="shared" si="25"/>
        <v>--</v>
      </c>
      <c r="I174" s="490" t="str">
        <f t="shared" si="26"/>
        <v/>
      </c>
      <c r="J174" s="325" t="str">
        <f>IFERROR(((ELCR*BW_tres*ATc*365*1000)/(IRw_rec*ED_tres*EF_tres*ET_rec*AA174)),"--")</f>
        <v>--</v>
      </c>
      <c r="K174" s="490" t="str">
        <f t="shared" si="27"/>
        <v>--</v>
      </c>
      <c r="L174" s="490" t="str">
        <f t="shared" si="28"/>
        <v>--</v>
      </c>
      <c r="M174" s="325" t="str">
        <f t="shared" si="29"/>
        <v>--</v>
      </c>
      <c r="N174" s="490" t="str">
        <f t="shared" si="21"/>
        <v>--</v>
      </c>
      <c r="O174" s="490">
        <f t="shared" si="22"/>
        <v>1</v>
      </c>
      <c r="P174" s="490">
        <f>IFERROR((2*'Rec carc'!tao_event*Q174),"--")</f>
        <v>2.2400000000000002</v>
      </c>
      <c r="Q174" s="255">
        <f>IFERROR((1+(3*[0]!B)+(3*[0]!B^2))/((1+[0]!B)^2),"--")</f>
        <v>1</v>
      </c>
      <c r="R174" s="490" t="str">
        <f t="shared" si="23"/>
        <v>--</v>
      </c>
      <c r="S174" s="208" t="str">
        <f t="shared" si="24"/>
        <v>A</v>
      </c>
      <c r="T174" s="255">
        <f>VLOOKUP(D174,derm!$D$4:$H$285,5,FALSE)</f>
        <v>3.7000000000000002E-3</v>
      </c>
      <c r="U174" s="468">
        <f>VLOOKUP($C174,ToxValues!$C$4:$N$283,11,FALSE)</f>
        <v>182.14</v>
      </c>
      <c r="V174" s="468">
        <f>VLOOKUP($D174,derm!$D$4:$K$285,6,FALSE)</f>
        <v>0</v>
      </c>
      <c r="W174" s="468">
        <f>VLOOKUP($D174,derm!$D$4:$K$285,7,FALSE)</f>
        <v>1.1200000000000001</v>
      </c>
      <c r="X174" s="468">
        <f>VLOOKUP($D174,derm!$D$4:$K$285,8,FALSE)</f>
        <v>2.69</v>
      </c>
      <c r="Y174" s="468">
        <f>VLOOKUP($D174,derm!$D$4:$L$285,9,FALSE)</f>
        <v>1</v>
      </c>
      <c r="Z174" s="255"/>
      <c r="AA174" s="255" t="str">
        <f>VLOOKUP($C174,ToxValues!$C$4:$J$284,7,FALSE)</f>
        <v>--</v>
      </c>
      <c r="AB174" s="255">
        <f>VLOOKUP($C174,ToxValues!$C$4:$J$284,3,FALSE)</f>
        <v>1E-3</v>
      </c>
      <c r="AC174" s="255">
        <f>VLOOKUP($C174,ToxValues!$C$4:$J$284,5,FALSE)</f>
        <v>1E-3</v>
      </c>
      <c r="AD174" s="497" t="str">
        <f>VLOOKUP($C174,ToxValues!$C$4:$L$284,10,FALSE)</f>
        <v>--</v>
      </c>
    </row>
    <row r="175" spans="1:30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 t="str">
        <f t="shared" si="20"/>
        <v>--</v>
      </c>
      <c r="H175" s="490" t="str">
        <f t="shared" si="25"/>
        <v>--</v>
      </c>
      <c r="I175" s="490" t="str">
        <f t="shared" si="26"/>
        <v/>
      </c>
      <c r="J175" s="325" t="str">
        <f>IFERROR(((ELCR*BW_tres*ATc*365*1000)/(IRw_rec*ED_tres*EF_tres*ET_rec*AA175)),"--")</f>
        <v>--</v>
      </c>
      <c r="K175" s="490" t="str">
        <f t="shared" si="27"/>
        <v>--</v>
      </c>
      <c r="L175" s="490" t="str">
        <f t="shared" si="28"/>
        <v>--</v>
      </c>
      <c r="M175" s="325" t="str">
        <f t="shared" si="29"/>
        <v>--</v>
      </c>
      <c r="N175" s="490" t="str">
        <f t="shared" si="21"/>
        <v>--</v>
      </c>
      <c r="O175" s="490" t="str">
        <f t="shared" si="22"/>
        <v>--</v>
      </c>
      <c r="P175" s="490" t="str">
        <f>IFERROR((2*'Rec carc'!tao_event*Q175),"--")</f>
        <v>--</v>
      </c>
      <c r="Q175" s="255" t="str">
        <f>IFERROR((1+(3*[0]!B)+(3*[0]!B^2))/((1+[0]!B)^2),"--")</f>
        <v>--</v>
      </c>
      <c r="R175" s="490" t="str">
        <f t="shared" si="23"/>
        <v>--</v>
      </c>
      <c r="S175" s="208" t="str">
        <f t="shared" si="24"/>
        <v>A</v>
      </c>
      <c r="T175" s="255">
        <f>VLOOKUP(D175,derm!$D$4:$H$285,5,FALSE)</f>
        <v>2.0400000000000001E-3</v>
      </c>
      <c r="U175" s="468">
        <f>VLOOKUP($C175,ToxValues!$C$4:$N$283,11,FALSE)</f>
        <v>197.15</v>
      </c>
      <c r="V175" s="468" t="str">
        <f>VLOOKUP($D175,derm!$D$4:$K$285,6,FALSE)</f>
        <v>--</v>
      </c>
      <c r="W175" s="468" t="str">
        <f>VLOOKUP($D175,derm!$D$4:$K$285,7,FALSE)</f>
        <v>--</v>
      </c>
      <c r="X175" s="468" t="str">
        <f>VLOOKUP($D175,derm!$D$4:$K$285,8,FALSE)</f>
        <v>--</v>
      </c>
      <c r="Y175" s="468" t="str">
        <f>VLOOKUP($D175,derm!$D$4:$L$285,9,FALSE)</f>
        <v>--</v>
      </c>
      <c r="Z175" s="255"/>
      <c r="AA175" s="255" t="str">
        <f>VLOOKUP($C175,ToxValues!$C$4:$J$284,7,FALSE)</f>
        <v>--</v>
      </c>
      <c r="AB175" s="255">
        <f>VLOOKUP($C175,ToxValues!$C$4:$J$284,3,FALSE)</f>
        <v>2E-3</v>
      </c>
      <c r="AC175" s="255">
        <f>VLOOKUP($C175,ToxValues!$C$4:$J$284,5,FALSE)</f>
        <v>2E-3</v>
      </c>
      <c r="AD175" s="497" t="str">
        <f>VLOOKUP($C175,ToxValues!$C$4:$L$284,10,FALSE)</f>
        <v>--</v>
      </c>
    </row>
    <row r="176" spans="1:30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20"/>
        <v>298.63636363636363</v>
      </c>
      <c r="H176" s="490">
        <f t="shared" si="25"/>
        <v>298.63636363636363</v>
      </c>
      <c r="I176" s="490" t="str">
        <f t="shared" si="26"/>
        <v/>
      </c>
      <c r="J176" s="325">
        <f>IFERROR(((ELCR*BW_tres*ATc*365*1000)/(IRw_rec*ED_tres*EF_tres*ET_rec*AA176)),"--")</f>
        <v>298.63636363636363</v>
      </c>
      <c r="K176" s="490" t="str">
        <f t="shared" si="27"/>
        <v>--</v>
      </c>
      <c r="L176" s="490" t="str">
        <f t="shared" si="28"/>
        <v>--</v>
      </c>
      <c r="M176" s="325" t="str">
        <f t="shared" si="29"/>
        <v>--</v>
      </c>
      <c r="N176" s="490" t="str">
        <f t="shared" si="21"/>
        <v>--</v>
      </c>
      <c r="O176" s="490" t="str">
        <f t="shared" si="22"/>
        <v>--</v>
      </c>
      <c r="P176" s="490" t="str">
        <f>IFERROR((2*'Rec carc'!tao_event*Q176),"--")</f>
        <v>--</v>
      </c>
      <c r="Q176" s="255" t="str">
        <f>IFERROR((1+(3*[0]!B)+(3*[0]!B^2))/((1+[0]!B)^2),"--")</f>
        <v>--</v>
      </c>
      <c r="R176" s="490">
        <f t="shared" si="23"/>
        <v>2.6196172248803833E-3</v>
      </c>
      <c r="S176" s="208" t="str">
        <f t="shared" si="24"/>
        <v>A</v>
      </c>
      <c r="T176" s="255">
        <f>VLOOKUP(D176,derm!$D$4:$H$285,5,FALSE)</f>
        <v>8.9899999999999997E-3</v>
      </c>
      <c r="U176" s="468">
        <f>VLOOKUP($C176,ToxValues!$C$4:$N$283,11,FALSE)</f>
        <v>137.13999999999999</v>
      </c>
      <c r="V176" s="468" t="str">
        <f>VLOOKUP($D176,derm!$D$4:$K$285,6,FALSE)</f>
        <v>--</v>
      </c>
      <c r="W176" s="468" t="str">
        <f>VLOOKUP($D176,derm!$D$4:$K$285,7,FALSE)</f>
        <v>--</v>
      </c>
      <c r="X176" s="468" t="str">
        <f>VLOOKUP($D176,derm!$D$4:$K$285,8,FALSE)</f>
        <v>--</v>
      </c>
      <c r="Y176" s="468" t="str">
        <f>VLOOKUP($D176,derm!$D$4:$L$285,9,FALSE)</f>
        <v>--</v>
      </c>
      <c r="Z176" s="255"/>
      <c r="AA176" s="255">
        <f>VLOOKUP($C176,ToxValues!$C$4:$J$284,7,FALSE)</f>
        <v>0.22</v>
      </c>
      <c r="AB176" s="255">
        <f>VLOOKUP($C176,ToxValues!$C$4:$J$284,3,FALSE)</f>
        <v>8.9999999999999998E-4</v>
      </c>
      <c r="AC176" s="255">
        <f>VLOOKUP($C176,ToxValues!$C$4:$J$284,5,FALSE)</f>
        <v>8.9999999999999998E-4</v>
      </c>
      <c r="AD176" s="497">
        <f>VLOOKUP($C176,ToxValues!$C$4:$L$284,10,FALSE)</f>
        <v>0.22</v>
      </c>
    </row>
    <row r="177" spans="1:30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 t="str">
        <f t="shared" si="20"/>
        <v>--</v>
      </c>
      <c r="H177" s="490" t="str">
        <f t="shared" si="25"/>
        <v>--</v>
      </c>
      <c r="I177" s="490" t="str">
        <f t="shared" si="26"/>
        <v/>
      </c>
      <c r="J177" s="325" t="str">
        <f>IFERROR(((ELCR*BW_tres*ATc*365*1000)/(IRw_rec*ED_tres*EF_tres*ET_rec*AA177)),"--")</f>
        <v>--</v>
      </c>
      <c r="K177" s="490" t="str">
        <f t="shared" si="27"/>
        <v>--</v>
      </c>
      <c r="L177" s="490" t="str">
        <f t="shared" si="28"/>
        <v>--</v>
      </c>
      <c r="M177" s="325" t="str">
        <f t="shared" si="29"/>
        <v>--</v>
      </c>
      <c r="N177" s="490" t="str">
        <f t="shared" si="21"/>
        <v>--</v>
      </c>
      <c r="O177" s="490" t="str">
        <f t="shared" si="22"/>
        <v>--</v>
      </c>
      <c r="P177" s="490" t="str">
        <f>IFERROR((2*'Rec carc'!tao_event*Q177),"--")</f>
        <v>--</v>
      </c>
      <c r="Q177" s="255" t="str">
        <f>IFERROR((1+(3*[0]!B)+(3*[0]!B^2))/((1+[0]!B)^2),"--")</f>
        <v>--</v>
      </c>
      <c r="R177" s="490" t="str">
        <f t="shared" si="23"/>
        <v>--</v>
      </c>
      <c r="S177" s="208" t="str">
        <f t="shared" si="24"/>
        <v>A</v>
      </c>
      <c r="T177" s="255">
        <f>VLOOKUP(D177,derm!$D$4:$H$285,5,FALSE)</f>
        <v>1.1299999999999999E-2</v>
      </c>
      <c r="U177" s="468">
        <f>VLOOKUP($C177,ToxValues!$C$4:$N$283,11,FALSE)</f>
        <v>137.13999999999999</v>
      </c>
      <c r="V177" s="468" t="str">
        <f>VLOOKUP($D177,derm!$D$4:$K$285,6,FALSE)</f>
        <v>--</v>
      </c>
      <c r="W177" s="468" t="str">
        <f>VLOOKUP($D177,derm!$D$4:$K$285,7,FALSE)</f>
        <v>--</v>
      </c>
      <c r="X177" s="468" t="str">
        <f>VLOOKUP($D177,derm!$D$4:$K$285,8,FALSE)</f>
        <v>--</v>
      </c>
      <c r="Y177" s="468" t="str">
        <f>VLOOKUP($D177,derm!$D$4:$L$285,9,FALSE)</f>
        <v>--</v>
      </c>
      <c r="Z177" s="255"/>
      <c r="AA177" s="255" t="str">
        <f>VLOOKUP($C177,ToxValues!$C$4:$J$284,7,FALSE)</f>
        <v>--</v>
      </c>
      <c r="AB177" s="255">
        <f>VLOOKUP($C177,ToxValues!$C$4:$J$284,3,FALSE)</f>
        <v>1E-4</v>
      </c>
      <c r="AC177" s="255">
        <f>VLOOKUP($C177,ToxValues!$C$4:$J$284,5,FALSE)</f>
        <v>1E-4</v>
      </c>
      <c r="AD177" s="497" t="str">
        <f>VLOOKUP($C177,ToxValues!$C$4:$L$284,10,FALSE)</f>
        <v>--</v>
      </c>
    </row>
    <row r="178" spans="1:30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 t="str">
        <f t="shared" si="20"/>
        <v>--</v>
      </c>
      <c r="H178" s="490" t="str">
        <f t="shared" si="25"/>
        <v>--</v>
      </c>
      <c r="I178" s="490" t="str">
        <f t="shared" si="26"/>
        <v/>
      </c>
      <c r="J178" s="325" t="str">
        <f>IFERROR(((ELCR*BW_tres*ATc*365*1000)/(IRw_rec*ED_tres*EF_tres*ET_rec*AA178)),"--")</f>
        <v>--</v>
      </c>
      <c r="K178" s="490" t="str">
        <f t="shared" si="27"/>
        <v>--</v>
      </c>
      <c r="L178" s="490" t="str">
        <f t="shared" si="28"/>
        <v>--</v>
      </c>
      <c r="M178" s="325" t="str">
        <f t="shared" si="29"/>
        <v>--</v>
      </c>
      <c r="N178" s="490" t="str">
        <f t="shared" si="21"/>
        <v>--</v>
      </c>
      <c r="O178" s="490" t="str">
        <f t="shared" si="22"/>
        <v>--</v>
      </c>
      <c r="P178" s="490" t="str">
        <f>IFERROR((2*'Rec carc'!tao_event*Q178),"--")</f>
        <v>--</v>
      </c>
      <c r="Q178" s="255" t="str">
        <f>IFERROR((1+(3*[0]!B)+(3*[0]!B^2))/((1+[0]!B)^2),"--")</f>
        <v>--</v>
      </c>
      <c r="R178" s="490" t="str">
        <f t="shared" si="23"/>
        <v>--</v>
      </c>
      <c r="S178" s="208" t="str">
        <f t="shared" si="24"/>
        <v>A</v>
      </c>
      <c r="T178" s="255">
        <f>VLOOKUP(D178,derm!$D$4:$H$285,5,FALSE)</f>
        <v>2.0400000000000001E-3</v>
      </c>
      <c r="U178" s="468">
        <f>VLOOKUP($C178,ToxValues!$C$4:$N$283,11,FALSE)</f>
        <v>197.15</v>
      </c>
      <c r="V178" s="468" t="str">
        <f>VLOOKUP($D178,derm!$D$4:$K$285,6,FALSE)</f>
        <v>--</v>
      </c>
      <c r="W178" s="468" t="str">
        <f>VLOOKUP($D178,derm!$D$4:$K$285,7,FALSE)</f>
        <v>--</v>
      </c>
      <c r="X178" s="468" t="str">
        <f>VLOOKUP($D178,derm!$D$4:$K$285,8,FALSE)</f>
        <v>--</v>
      </c>
      <c r="Y178" s="468" t="str">
        <f>VLOOKUP($D178,derm!$D$4:$L$285,9,FALSE)</f>
        <v>--</v>
      </c>
      <c r="Z178" s="255"/>
      <c r="AA178" s="255" t="str">
        <f>VLOOKUP($C178,ToxValues!$C$4:$J$284,7,FALSE)</f>
        <v>--</v>
      </c>
      <c r="AB178" s="255">
        <f>VLOOKUP($C178,ToxValues!$C$4:$J$284,3,FALSE)</f>
        <v>2E-3</v>
      </c>
      <c r="AC178" s="255">
        <f>VLOOKUP($C178,ToxValues!$C$4:$J$284,5,FALSE)</f>
        <v>2E-3</v>
      </c>
      <c r="AD178" s="497" t="str">
        <f>VLOOKUP($C178,ToxValues!$C$4:$L$284,10,FALSE)</f>
        <v>--</v>
      </c>
    </row>
    <row r="179" spans="1:30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20"/>
        <v>4106.25</v>
      </c>
      <c r="H179" s="490">
        <f t="shared" si="25"/>
        <v>4106.25</v>
      </c>
      <c r="I179" s="490" t="str">
        <f t="shared" si="26"/>
        <v/>
      </c>
      <c r="J179" s="325">
        <f>IFERROR(((ELCR*BW_tres*ATc*365*1000)/(IRw_rec*ED_tres*EF_tres*ET_rec*AA179)),"--")</f>
        <v>4106.25</v>
      </c>
      <c r="K179" s="490" t="str">
        <f t="shared" si="27"/>
        <v>--</v>
      </c>
      <c r="L179" s="490" t="str">
        <f t="shared" si="28"/>
        <v>--</v>
      </c>
      <c r="M179" s="325" t="str">
        <f t="shared" si="29"/>
        <v>--</v>
      </c>
      <c r="N179" s="490" t="str">
        <f t="shared" si="21"/>
        <v>--</v>
      </c>
      <c r="O179" s="490" t="str">
        <f t="shared" si="22"/>
        <v>--</v>
      </c>
      <c r="P179" s="490" t="str">
        <f>IFERROR((2*'Rec carc'!tao_event*Q179),"--")</f>
        <v>--</v>
      </c>
      <c r="Q179" s="255" t="str">
        <f>IFERROR((1+(3*[0]!B)+(3*[0]!B^2))/((1+[0]!B)^2),"--")</f>
        <v>--</v>
      </c>
      <c r="R179" s="490">
        <f t="shared" si="23"/>
        <v>3.6019736842105271E-2</v>
      </c>
      <c r="S179" s="208" t="str">
        <f t="shared" si="24"/>
        <v>A</v>
      </c>
      <c r="T179" s="255">
        <f>VLOOKUP(D179,derm!$D$4:$H$285,5,FALSE)</f>
        <v>0.01</v>
      </c>
      <c r="U179" s="468">
        <f>VLOOKUP($C179,ToxValues!$C$4:$N$283,11,FALSE)</f>
        <v>137.13999999999999</v>
      </c>
      <c r="V179" s="468" t="str">
        <f>VLOOKUP($D179,derm!$D$4:$K$285,6,FALSE)</f>
        <v>--</v>
      </c>
      <c r="W179" s="468" t="str">
        <f>VLOOKUP($D179,derm!$D$4:$K$285,7,FALSE)</f>
        <v>--</v>
      </c>
      <c r="X179" s="468" t="str">
        <f>VLOOKUP($D179,derm!$D$4:$K$285,8,FALSE)</f>
        <v>--</v>
      </c>
      <c r="Y179" s="468" t="str">
        <f>VLOOKUP($D179,derm!$D$4:$L$285,9,FALSE)</f>
        <v>--</v>
      </c>
      <c r="Z179" s="255"/>
      <c r="AA179" s="255">
        <f>VLOOKUP($C179,ToxValues!$C$4:$J$284,7,FALSE)</f>
        <v>1.6E-2</v>
      </c>
      <c r="AB179" s="255">
        <f>VLOOKUP($C179,ToxValues!$C$4:$J$284,3,FALSE)</f>
        <v>4.0000000000000001E-3</v>
      </c>
      <c r="AC179" s="255">
        <f>VLOOKUP($C179,ToxValues!$C$4:$J$284,5,FALSE)</f>
        <v>4.0000000000000001E-3</v>
      </c>
      <c r="AD179" s="497">
        <f>VLOOKUP($C179,ToxValues!$C$4:$L$284,10,FALSE)</f>
        <v>1.6E-2</v>
      </c>
    </row>
    <row r="180" spans="1:30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 t="str">
        <f t="shared" si="20"/>
        <v>--</v>
      </c>
      <c r="H180" s="490" t="str">
        <f t="shared" si="25"/>
        <v>--</v>
      </c>
      <c r="I180" s="490" t="str">
        <f t="shared" si="26"/>
        <v/>
      </c>
      <c r="J180" s="325" t="str">
        <f>IFERROR(((ELCR*BW_tres*ATc*365*1000)/(IRw_rec*ED_tres*EF_tres*ET_rec*AA180)),"--")</f>
        <v>--</v>
      </c>
      <c r="K180" s="490" t="str">
        <f t="shared" si="27"/>
        <v>--</v>
      </c>
      <c r="L180" s="490" t="str">
        <f t="shared" si="28"/>
        <v>--</v>
      </c>
      <c r="M180" s="325" t="str">
        <f t="shared" si="29"/>
        <v>--</v>
      </c>
      <c r="N180" s="490" t="str">
        <f t="shared" si="21"/>
        <v>--</v>
      </c>
      <c r="O180" s="490" t="str">
        <f t="shared" si="22"/>
        <v>--</v>
      </c>
      <c r="P180" s="490" t="str">
        <f>IFERROR((2*'Rec carc'!tao_event*Q180),"--")</f>
        <v>--</v>
      </c>
      <c r="Q180" s="255" t="str">
        <f>IFERROR((1+(3*[0]!B)+(3*[0]!B^2))/((1+[0]!B)^2),"--")</f>
        <v>--</v>
      </c>
      <c r="R180" s="490" t="str">
        <f t="shared" si="23"/>
        <v>--</v>
      </c>
      <c r="S180" s="208" t="str">
        <f t="shared" si="24"/>
        <v>A</v>
      </c>
      <c r="T180" s="255">
        <f>VLOOKUP(D180,derm!$D$4:$H$285,5,FALSE)</f>
        <v>4.3600000000000003E-5</v>
      </c>
      <c r="U180" s="468">
        <f>VLOOKUP($C180,ToxValues!$C$4:$N$283,11,FALSE)</f>
        <v>296.16000000000003</v>
      </c>
      <c r="V180" s="468" t="str">
        <f>VLOOKUP($D180,derm!$D$4:$K$285,6,FALSE)</f>
        <v>--</v>
      </c>
      <c r="W180" s="468" t="str">
        <f>VLOOKUP($D180,derm!$D$4:$K$285,7,FALSE)</f>
        <v>--</v>
      </c>
      <c r="X180" s="468" t="str">
        <f>VLOOKUP($D180,derm!$D$4:$K$285,8,FALSE)</f>
        <v>--</v>
      </c>
      <c r="Y180" s="468" t="str">
        <f>VLOOKUP($D180,derm!$D$4:$L$285,9,FALSE)</f>
        <v>--</v>
      </c>
      <c r="Z180" s="255"/>
      <c r="AA180" s="255" t="str">
        <f>VLOOKUP($C180,ToxValues!$C$4:$J$284,7,FALSE)</f>
        <v>--</v>
      </c>
      <c r="AB180" s="255">
        <f>VLOOKUP($C180,ToxValues!$C$4:$J$284,3,FALSE)</f>
        <v>0.05</v>
      </c>
      <c r="AC180" s="255">
        <f>VLOOKUP($C180,ToxValues!$C$4:$J$284,5,FALSE)</f>
        <v>0.05</v>
      </c>
      <c r="AD180" s="497" t="str">
        <f>VLOOKUP($C180,ToxValues!$C$4:$L$284,10,FALSE)</f>
        <v>--</v>
      </c>
    </row>
    <row r="181" spans="1:30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 t="str">
        <f t="shared" si="20"/>
        <v>--</v>
      </c>
      <c r="H181" s="490" t="str">
        <f t="shared" si="25"/>
        <v>--</v>
      </c>
      <c r="I181" s="490" t="str">
        <f t="shared" si="26"/>
        <v/>
      </c>
      <c r="J181" s="325" t="str">
        <f>IFERROR(((ELCR*BW_tres*ATc*365*1000)/(IRw_rec*ED_tres*EF_tres*ET_rec*AA181)),"--")</f>
        <v>--</v>
      </c>
      <c r="K181" s="490" t="str">
        <f t="shared" si="27"/>
        <v>--</v>
      </c>
      <c r="L181" s="490" t="str">
        <f t="shared" si="28"/>
        <v>--</v>
      </c>
      <c r="M181" s="325" t="str">
        <f t="shared" si="29"/>
        <v>--</v>
      </c>
      <c r="N181" s="490" t="str">
        <f t="shared" si="21"/>
        <v>--</v>
      </c>
      <c r="O181" s="490" t="str">
        <f t="shared" si="22"/>
        <v>--</v>
      </c>
      <c r="P181" s="490" t="str">
        <f>IFERROR((2*'Rec carc'!tao_event*Q181),"--")</f>
        <v>--</v>
      </c>
      <c r="Q181" s="255" t="str">
        <f>IFERROR((1+(3*[0]!B)+(3*[0]!B^2))/((1+[0]!B)^2),"--")</f>
        <v>--</v>
      </c>
      <c r="R181" s="490" t="str">
        <f t="shared" si="23"/>
        <v>--</v>
      </c>
      <c r="S181" s="208" t="str">
        <f t="shared" si="24"/>
        <v>A</v>
      </c>
      <c r="T181" s="255">
        <f>VLOOKUP(D181,derm!$D$4:$H$285,5,FALSE)</f>
        <v>5.4099999999999999E-3</v>
      </c>
      <c r="U181" s="468">
        <f>VLOOKUP($C181,ToxValues!$C$4:$N$283,11,FALSE)</f>
        <v>123.11</v>
      </c>
      <c r="V181" s="468" t="str">
        <f>VLOOKUP($D181,derm!$D$4:$K$285,6,FALSE)</f>
        <v>--</v>
      </c>
      <c r="W181" s="468" t="str">
        <f>VLOOKUP($D181,derm!$D$4:$K$285,7,FALSE)</f>
        <v>--</v>
      </c>
      <c r="X181" s="468" t="str">
        <f>VLOOKUP($D181,derm!$D$4:$K$285,8,FALSE)</f>
        <v>--</v>
      </c>
      <c r="Y181" s="468" t="str">
        <f>VLOOKUP($D181,derm!$D$4:$L$285,9,FALSE)</f>
        <v>--</v>
      </c>
      <c r="Z181" s="255"/>
      <c r="AA181" s="255" t="str">
        <f>VLOOKUP($C181,ToxValues!$C$4:$J$284,7,FALSE)</f>
        <v>--</v>
      </c>
      <c r="AB181" s="255">
        <f>VLOOKUP($C181,ToxValues!$C$4:$J$284,3,FALSE)</f>
        <v>2E-3</v>
      </c>
      <c r="AC181" s="255">
        <f>VLOOKUP($C181,ToxValues!$C$4:$J$284,5,FALSE)</f>
        <v>2E-3</v>
      </c>
      <c r="AD181" s="497" t="str">
        <f>VLOOKUP($C181,ToxValues!$C$4:$L$284,10,FALSE)</f>
        <v>--</v>
      </c>
    </row>
    <row r="182" spans="1:30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20"/>
        <v>597.27272727272725</v>
      </c>
      <c r="H182" s="490">
        <f t="shared" si="25"/>
        <v>597.27272727272725</v>
      </c>
      <c r="I182" s="490" t="str">
        <f t="shared" si="26"/>
        <v/>
      </c>
      <c r="J182" s="325">
        <f>IFERROR(((ELCR*BW_tres*ATc*365*1000)/(IRw_rec*ED_tres*EF_tres*ET_rec*AA182)),"--")</f>
        <v>597.27272727272725</v>
      </c>
      <c r="K182" s="490" t="str">
        <f t="shared" si="27"/>
        <v>--</v>
      </c>
      <c r="L182" s="490" t="str">
        <f t="shared" si="28"/>
        <v>--</v>
      </c>
      <c r="M182" s="325" t="str">
        <f t="shared" si="29"/>
        <v>--</v>
      </c>
      <c r="N182" s="490" t="str">
        <f t="shared" si="21"/>
        <v>--</v>
      </c>
      <c r="O182" s="490" t="str">
        <f t="shared" si="22"/>
        <v>--</v>
      </c>
      <c r="P182" s="490" t="str">
        <f>IFERROR((2*'Rec carc'!tao_event*Q182),"--")</f>
        <v>--</v>
      </c>
      <c r="Q182" s="255" t="str">
        <f>IFERROR((1+(3*[0]!B)+(3*[0]!B^2))/((1+[0]!B)^2),"--")</f>
        <v>--</v>
      </c>
      <c r="R182" s="490">
        <f t="shared" si="23"/>
        <v>5.2392344497607666E-3</v>
      </c>
      <c r="S182" s="208" t="str">
        <f t="shared" si="24"/>
        <v>A</v>
      </c>
      <c r="T182" s="255">
        <f>VLOOKUP(D182,derm!$D$4:$H$285,5,FALSE)</f>
        <v>3.3599999999999998E-4</v>
      </c>
      <c r="U182" s="468">
        <f>VLOOKUP($C182,ToxValues!$C$4:$N$283,11,FALSE)</f>
        <v>222.12</v>
      </c>
      <c r="V182" s="468" t="str">
        <f>VLOOKUP($D182,derm!$D$4:$K$285,6,FALSE)</f>
        <v>--</v>
      </c>
      <c r="W182" s="468" t="str">
        <f>VLOOKUP($D182,derm!$D$4:$K$285,7,FALSE)</f>
        <v>--</v>
      </c>
      <c r="X182" s="468" t="str">
        <f>VLOOKUP($D182,derm!$D$4:$K$285,8,FALSE)</f>
        <v>--</v>
      </c>
      <c r="Y182" s="468" t="str">
        <f>VLOOKUP($D182,derm!$D$4:$L$285,9,FALSE)</f>
        <v>--</v>
      </c>
      <c r="Z182" s="255"/>
      <c r="AA182" s="255">
        <f>VLOOKUP($C182,ToxValues!$C$4:$J$284,7,FALSE)</f>
        <v>0.11</v>
      </c>
      <c r="AB182" s="255">
        <f>VLOOKUP($C182,ToxValues!$C$4:$J$284,3,FALSE)</f>
        <v>3.0000000000000001E-3</v>
      </c>
      <c r="AC182" s="255">
        <f>VLOOKUP($C182,ToxValues!$C$4:$J$284,5,FALSE)</f>
        <v>3.0000000000000001E-3</v>
      </c>
      <c r="AD182" s="497">
        <f>VLOOKUP($C182,ToxValues!$C$4:$L$284,10,FALSE)</f>
        <v>0.11</v>
      </c>
    </row>
    <row r="183" spans="1:30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 t="str">
        <f t="shared" si="20"/>
        <v>--</v>
      </c>
      <c r="H183" s="490" t="str">
        <f t="shared" si="25"/>
        <v>--</v>
      </c>
      <c r="I183" s="490" t="str">
        <f t="shared" si="26"/>
        <v/>
      </c>
      <c r="J183" s="325" t="str">
        <f>IFERROR(((ELCR*BW_tres*ATc*365*1000)/(IRw_rec*ED_tres*EF_tres*ET_rec*AA183)),"--")</f>
        <v>--</v>
      </c>
      <c r="K183" s="490" t="str">
        <f t="shared" si="27"/>
        <v>--</v>
      </c>
      <c r="L183" s="490" t="str">
        <f t="shared" si="28"/>
        <v>--</v>
      </c>
      <c r="M183" s="325" t="str">
        <f t="shared" si="29"/>
        <v>--</v>
      </c>
      <c r="N183" s="490" t="str">
        <f t="shared" si="21"/>
        <v>--</v>
      </c>
      <c r="O183" s="490" t="str">
        <f t="shared" si="22"/>
        <v>--</v>
      </c>
      <c r="P183" s="490" t="str">
        <f>IFERROR((2*'Rec carc'!tao_event*Q183),"--")</f>
        <v>--</v>
      </c>
      <c r="Q183" s="255" t="str">
        <f>IFERROR((1+(3*[0]!B)+(3*[0]!B^2))/((1+[0]!B)^2),"--")</f>
        <v>--</v>
      </c>
      <c r="R183" s="490" t="str">
        <f t="shared" si="23"/>
        <v>--</v>
      </c>
      <c r="S183" s="208" t="str">
        <f t="shared" si="24"/>
        <v>A</v>
      </c>
      <c r="T183" s="255">
        <f>VLOOKUP(D183,derm!$D$4:$H$285,5,FALSE)</f>
        <v>4.7399999999999997E-4</v>
      </c>
      <c r="U183" s="468">
        <f>VLOOKUP($C183,ToxValues!$C$4:$N$283,11,FALSE)</f>
        <v>287.14999999999998</v>
      </c>
      <c r="V183" s="468" t="str">
        <f>VLOOKUP($D183,derm!$D$4:$K$285,6,FALSE)</f>
        <v>--</v>
      </c>
      <c r="W183" s="468" t="str">
        <f>VLOOKUP($D183,derm!$D$4:$K$285,7,FALSE)</f>
        <v>--</v>
      </c>
      <c r="X183" s="468" t="str">
        <f>VLOOKUP($D183,derm!$D$4:$K$285,8,FALSE)</f>
        <v>--</v>
      </c>
      <c r="Y183" s="468" t="str">
        <f>VLOOKUP($D183,derm!$D$4:$L$285,9,FALSE)</f>
        <v>--</v>
      </c>
      <c r="Z183" s="255"/>
      <c r="AA183" s="255" t="str">
        <f>VLOOKUP($C183,ToxValues!$C$4:$J$284,7,FALSE)</f>
        <v>--</v>
      </c>
      <c r="AB183" s="255">
        <f>VLOOKUP($C183,ToxValues!$C$4:$J$284,3,FALSE)</f>
        <v>4.0000000000000001E-3</v>
      </c>
      <c r="AC183" s="255">
        <f>VLOOKUP($C183,ToxValues!$C$4:$J$284,5,FALSE)</f>
        <v>4.0000000000000001E-3</v>
      </c>
      <c r="AD183" s="497" t="str">
        <f>VLOOKUP($C183,ToxValues!$C$4:$L$284,10,FALSE)</f>
        <v>--</v>
      </c>
    </row>
    <row r="184" spans="1:30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>
        <f t="shared" si="20"/>
        <v>1.6675942615453547</v>
      </c>
      <c r="H184" s="490">
        <f t="shared" si="25"/>
        <v>273.75</v>
      </c>
      <c r="I184" s="490">
        <f t="shared" si="26"/>
        <v>1.6675942615453547</v>
      </c>
      <c r="J184" s="325">
        <f>IFERROR(((ELCR*BW_tres*ATc*365*1000)/(IRw_rec*ED_tres*EF_tres*ET_rec*AA184)),"--")</f>
        <v>273.75</v>
      </c>
      <c r="K184" s="490">
        <f t="shared" si="27"/>
        <v>1.6778149541094014</v>
      </c>
      <c r="L184" s="490">
        <f t="shared" si="28"/>
        <v>1.6778149541094014</v>
      </c>
      <c r="M184" s="325">
        <f t="shared" si="29"/>
        <v>0.47899898061815416</v>
      </c>
      <c r="N184" s="490">
        <f t="shared" si="21"/>
        <v>1.6778149541094014</v>
      </c>
      <c r="O184" s="490">
        <f t="shared" si="22"/>
        <v>0.45454545454545453</v>
      </c>
      <c r="P184" s="490">
        <f>IFERROR((2*'Rec carc'!tao_event*Q184),"--")</f>
        <v>24.511570247933882</v>
      </c>
      <c r="Q184" s="255">
        <f>IFERROR((1+(3*[0]!B)+(3*[0]!B^2))/((1+[0]!B)^2),"--")</f>
        <v>1.8429752066115699</v>
      </c>
      <c r="R184" s="490">
        <f t="shared" si="23"/>
        <v>2.4013157894736846E-3</v>
      </c>
      <c r="S184" s="208" t="str">
        <f t="shared" si="24"/>
        <v>A</v>
      </c>
      <c r="T184" s="255">
        <f>VLOOKUP(D184,derm!$D$4:$H$285,5,FALSE)</f>
        <v>0.251</v>
      </c>
      <c r="U184" s="468">
        <f>VLOOKUP($C184,ToxValues!$C$4:$N$283,11,FALSE)</f>
        <v>320.05</v>
      </c>
      <c r="V184" s="468">
        <f>VLOOKUP($D184,derm!$D$4:$K$285,6,FALSE)</f>
        <v>1.2</v>
      </c>
      <c r="W184" s="468">
        <f>VLOOKUP($D184,derm!$D$4:$K$285,7,FALSE)</f>
        <v>6.65</v>
      </c>
      <c r="X184" s="468">
        <f>VLOOKUP($D184,derm!$D$4:$K$285,8,FALSE)</f>
        <v>25.99</v>
      </c>
      <c r="Y184" s="468">
        <f>VLOOKUP($D184,derm!$D$4:$L$285,9,FALSE)</f>
        <v>0.8</v>
      </c>
      <c r="Z184" s="255"/>
      <c r="AA184" s="255">
        <f>VLOOKUP($C184,ToxValues!$C$4:$J$284,7,FALSE)</f>
        <v>0.24</v>
      </c>
      <c r="AB184" s="255" t="str">
        <f>VLOOKUP($C184,ToxValues!$C$4:$J$284,3,FALSE)</f>
        <v>--</v>
      </c>
      <c r="AC184" s="255" t="str">
        <f>VLOOKUP($C184,ToxValues!$C$4:$J$284,5,FALSE)</f>
        <v>--</v>
      </c>
      <c r="AD184" s="497">
        <f>VLOOKUP($C184,ToxValues!$C$4:$L$284,10,FALSE)</f>
        <v>0.24</v>
      </c>
    </row>
    <row r="185" spans="1:30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>
        <f t="shared" si="20"/>
        <v>0.55098126337388054</v>
      </c>
      <c r="H185" s="490">
        <f t="shared" si="25"/>
        <v>193.23529411764704</v>
      </c>
      <c r="I185" s="490">
        <f t="shared" si="26"/>
        <v>0.55098126337388054</v>
      </c>
      <c r="J185" s="325">
        <f>IFERROR(((ELCR*BW_tres*ATc*365*1000)/(IRw_rec*ED_tres*EF_tres*ET_rec*AA185)),"--")</f>
        <v>193.23529411764704</v>
      </c>
      <c r="K185" s="490">
        <f t="shared" si="27"/>
        <v>0.55255679564265781</v>
      </c>
      <c r="L185" s="490">
        <f t="shared" si="28"/>
        <v>0.55255679564265781</v>
      </c>
      <c r="M185" s="325">
        <f t="shared" si="29"/>
        <v>0.16348233723019931</v>
      </c>
      <c r="N185" s="490">
        <f t="shared" si="21"/>
        <v>0.55255679564265781</v>
      </c>
      <c r="O185" s="490">
        <f t="shared" si="22"/>
        <v>0.47619047619047616</v>
      </c>
      <c r="P185" s="490">
        <f>IFERROR((2*'Rec carc'!tao_event*Q185),"--")</f>
        <v>23.304489795918375</v>
      </c>
      <c r="Q185" s="255">
        <f>IFERROR((1+(3*[0]!B)+(3*[0]!B^2))/((1+[0]!B)^2),"--")</f>
        <v>1.7981859410430843</v>
      </c>
      <c r="R185" s="490">
        <f t="shared" si="23"/>
        <v>1.6950464396284831E-3</v>
      </c>
      <c r="S185" s="208" t="str">
        <f t="shared" si="24"/>
        <v>A</v>
      </c>
      <c r="T185" s="255">
        <f>VLOOKUP(D185,derm!$D$4:$H$285,5,FALSE)</f>
        <v>0.54500000000000004</v>
      </c>
      <c r="U185" s="468">
        <f>VLOOKUP($C185,ToxValues!$C$4:$N$283,11,FALSE)</f>
        <v>318.02999999999997</v>
      </c>
      <c r="V185" s="468">
        <f>VLOOKUP($D185,derm!$D$4:$K$285,6,FALSE)</f>
        <v>1.1000000000000001</v>
      </c>
      <c r="W185" s="468">
        <f>VLOOKUP($D185,derm!$D$4:$K$285,7,FALSE)</f>
        <v>6.48</v>
      </c>
      <c r="X185" s="468">
        <f>VLOOKUP($D185,derm!$D$4:$K$285,8,FALSE)</f>
        <v>25.08</v>
      </c>
      <c r="Y185" s="468">
        <f>VLOOKUP($D185,derm!$D$4:$L$285,9,FALSE)</f>
        <v>0.8</v>
      </c>
      <c r="Z185" s="255"/>
      <c r="AA185" s="255">
        <f>VLOOKUP($C185,ToxValues!$C$4:$J$284,7,FALSE)</f>
        <v>0.34</v>
      </c>
      <c r="AB185" s="255" t="str">
        <f>VLOOKUP($C185,ToxValues!$C$4:$J$284,3,FALSE)</f>
        <v>--</v>
      </c>
      <c r="AC185" s="255" t="str">
        <f>VLOOKUP($C185,ToxValues!$C$4:$J$284,5,FALSE)</f>
        <v>--</v>
      </c>
      <c r="AD185" s="497">
        <f>VLOOKUP($C185,ToxValues!$C$4:$L$284,10,FALSE)</f>
        <v>0.34</v>
      </c>
    </row>
    <row r="186" spans="1:30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20"/>
        <v>0.43059229645140978</v>
      </c>
      <c r="H186" s="490">
        <f t="shared" si="25"/>
        <v>193.23529411764704</v>
      </c>
      <c r="I186" s="490">
        <f t="shared" si="26"/>
        <v>0.43059229645140978</v>
      </c>
      <c r="J186" s="325">
        <f>IFERROR(((ELCR*BW_tres*ATc*365*1000)/(IRw_rec*ED_tres*EF_tres*ET_rec*AA186)),"--")</f>
        <v>193.23529411764704</v>
      </c>
      <c r="K186" s="490">
        <f t="shared" si="27"/>
        <v>0.43155394170182099</v>
      </c>
      <c r="L186" s="490">
        <f t="shared" si="28"/>
        <v>0.43155394170182099</v>
      </c>
      <c r="M186" s="325">
        <f t="shared" si="29"/>
        <v>8.7814787407527156E-2</v>
      </c>
      <c r="N186" s="490">
        <f t="shared" si="21"/>
        <v>0.43155394170182099</v>
      </c>
      <c r="O186" s="490">
        <f t="shared" si="22"/>
        <v>0.34482758620689657</v>
      </c>
      <c r="P186" s="490">
        <f>IFERROR((2*'Rec carc'!tao_event*Q186),"--")</f>
        <v>43.56444708680143</v>
      </c>
      <c r="Q186" s="255">
        <f>IFERROR((1+(3*[0]!B)+(3*[0]!B^2))/((1+[0]!B)^2),"--")</f>
        <v>2.0844233055885852</v>
      </c>
      <c r="R186" s="490">
        <f t="shared" si="23"/>
        <v>1.6950464396284831E-3</v>
      </c>
      <c r="S186" s="208" t="str">
        <f t="shared" si="24"/>
        <v>A</v>
      </c>
      <c r="T186" s="255">
        <f>VLOOKUP(D186,derm!$D$4:$H$285,5,FALSE)</f>
        <v>0.628</v>
      </c>
      <c r="U186" s="468">
        <f>VLOOKUP($C186,ToxValues!$C$4:$N$283,11,FALSE)</f>
        <v>354.49</v>
      </c>
      <c r="V186" s="468">
        <f>VLOOKUP($D186,derm!$D$4:$K$285,6,FALSE)</f>
        <v>1.9</v>
      </c>
      <c r="W186" s="468">
        <f>VLOOKUP($D186,derm!$D$4:$K$285,7,FALSE)</f>
        <v>10.45</v>
      </c>
      <c r="X186" s="468">
        <f>VLOOKUP($D186,derm!$D$4:$K$285,8,FALSE)</f>
        <v>42.51</v>
      </c>
      <c r="Y186" s="468">
        <f>VLOOKUP($D186,derm!$D$4:$L$285,9,FALSE)</f>
        <v>0.7</v>
      </c>
      <c r="Z186" s="255"/>
      <c r="AA186" s="255">
        <f>VLOOKUP($C186,ToxValues!$C$4:$J$284,7,FALSE)</f>
        <v>0.34</v>
      </c>
      <c r="AB186" s="255">
        <f>VLOOKUP($C186,ToxValues!$C$4:$J$284,3,FALSE)</f>
        <v>5.0000000000000001E-4</v>
      </c>
      <c r="AC186" s="255">
        <f>VLOOKUP($C186,ToxValues!$C$4:$J$284,5,FALSE)</f>
        <v>5.0000000000000001E-4</v>
      </c>
      <c r="AD186" s="497">
        <f>VLOOKUP($C186,ToxValues!$C$4:$L$284,10,FALSE)</f>
        <v>0.34</v>
      </c>
    </row>
    <row r="187" spans="1:30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20"/>
        <v>1.210208683193993E-2</v>
      </c>
      <c r="H187" s="490">
        <f t="shared" si="25"/>
        <v>3.8647058823529412</v>
      </c>
      <c r="I187" s="490">
        <f t="shared" si="26"/>
        <v>1.210208683193993E-2</v>
      </c>
      <c r="J187" s="325">
        <f>IFERROR(((ELCR*BW_tres*ATc*365*1000)/(IRw_rec*ED_tres*EF_tres*ET_rec*AA187)),"--")</f>
        <v>3.8647058823529412</v>
      </c>
      <c r="K187" s="490">
        <f t="shared" si="27"/>
        <v>1.2140102811122136E-2</v>
      </c>
      <c r="L187" s="490">
        <f t="shared" si="28"/>
        <v>1.2140102811122136E-2</v>
      </c>
      <c r="M187" s="325">
        <f t="shared" si="29"/>
        <v>4.6692021244383571E-3</v>
      </c>
      <c r="N187" s="490">
        <f t="shared" si="21"/>
        <v>1.2140102811122136E-2</v>
      </c>
      <c r="O187" s="490">
        <f t="shared" si="22"/>
        <v>1</v>
      </c>
      <c r="P187" s="490">
        <f>IFERROR((2*'Rec carc'!tao_event*Q187),"--")</f>
        <v>23.78</v>
      </c>
      <c r="Q187" s="255">
        <f>IFERROR((1+(3*[0]!B)+(3*[0]!B^2))/((1+[0]!B)^2),"--")</f>
        <v>1</v>
      </c>
      <c r="R187" s="490">
        <f t="shared" si="23"/>
        <v>3.3900928792569666E-5</v>
      </c>
      <c r="S187" s="208" t="str">
        <f t="shared" si="24"/>
        <v>A</v>
      </c>
      <c r="T187" s="255">
        <f>VLOOKUP(D187,derm!$D$4:$H$285,5,FALSE)</f>
        <v>0.29299999999999998</v>
      </c>
      <c r="U187" s="468">
        <f>VLOOKUP($C187,ToxValues!$C$4:$N$283,11,FALSE)</f>
        <v>364.92</v>
      </c>
      <c r="V187" s="468">
        <f>VLOOKUP($D187,derm!$D$4:$K$285,6,FALSE)</f>
        <v>0</v>
      </c>
      <c r="W187" s="468">
        <f>VLOOKUP($D187,derm!$D$4:$K$285,7,FALSE)</f>
        <v>11.89</v>
      </c>
      <c r="X187" s="468">
        <f>VLOOKUP($D187,derm!$D$4:$K$285,8,FALSE)</f>
        <v>28.54</v>
      </c>
      <c r="Y187" s="468">
        <f>VLOOKUP($D187,derm!$D$4:$L$285,9,FALSE)</f>
        <v>1</v>
      </c>
      <c r="Z187" s="255"/>
      <c r="AA187" s="255">
        <f>VLOOKUP($C187,ToxValues!$C$4:$J$284,7,FALSE)</f>
        <v>17</v>
      </c>
      <c r="AB187" s="255">
        <f>VLOOKUP($C187,ToxValues!$C$4:$J$284,3,FALSE)</f>
        <v>3.0000000000000001E-5</v>
      </c>
      <c r="AC187" s="255">
        <f>VLOOKUP($C187,ToxValues!$C$4:$J$284,5,FALSE)</f>
        <v>3.0000000000000001E-5</v>
      </c>
      <c r="AD187" s="497">
        <f>VLOOKUP($C187,ToxValues!$C$4:$L$284,10,FALSE)</f>
        <v>17</v>
      </c>
    </row>
    <row r="188" spans="1:30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20"/>
        <v>10.428571428571429</v>
      </c>
      <c r="H188" s="490">
        <f t="shared" si="25"/>
        <v>10.428571428571429</v>
      </c>
      <c r="I188" s="490" t="str">
        <f t="shared" si="26"/>
        <v/>
      </c>
      <c r="J188" s="325">
        <f>IFERROR(((ELCR*BW_tres*ATc*365*1000)/(IRw_rec*ED_tres*EF_tres*ET_rec*AA188)),"--")</f>
        <v>10.428571428571429</v>
      </c>
      <c r="K188" s="490" t="str">
        <f t="shared" si="27"/>
        <v>--</v>
      </c>
      <c r="L188" s="490" t="str">
        <f t="shared" si="28"/>
        <v>--</v>
      </c>
      <c r="M188" s="325" t="str">
        <f t="shared" si="29"/>
        <v>--</v>
      </c>
      <c r="N188" s="490" t="str">
        <f t="shared" si="21"/>
        <v>--</v>
      </c>
      <c r="O188" s="490" t="str">
        <f t="shared" si="22"/>
        <v>--</v>
      </c>
      <c r="P188" s="490" t="str">
        <f>IFERROR((2*'Rec carc'!tao_event*Q188),"--")</f>
        <v>--</v>
      </c>
      <c r="Q188" s="255" t="str">
        <f>IFERROR((1+(3*[0]!B)+(3*[0]!B^2))/((1+[0]!B)^2),"--")</f>
        <v>--</v>
      </c>
      <c r="R188" s="490">
        <f t="shared" si="23"/>
        <v>9.1478696741854648E-5</v>
      </c>
      <c r="S188" s="208" t="str">
        <f t="shared" si="24"/>
        <v>A</v>
      </c>
      <c r="T188" s="255">
        <f>VLOOKUP(D188,derm!$D$4:$H$285,5,FALSE)</f>
        <v>2.06E-2</v>
      </c>
      <c r="U188" s="468">
        <f>VLOOKUP($C188,ToxValues!$C$4:$N$283,11,FALSE)</f>
        <v>290.83</v>
      </c>
      <c r="V188" s="468" t="str">
        <f>VLOOKUP($D188,derm!$D$4:$K$285,6,FALSE)</f>
        <v>--</v>
      </c>
      <c r="W188" s="468" t="str">
        <f>VLOOKUP($D188,derm!$D$4:$K$285,7,FALSE)</f>
        <v>--</v>
      </c>
      <c r="X188" s="468" t="str">
        <f>VLOOKUP($D188,derm!$D$4:$K$285,8,FALSE)</f>
        <v>--</v>
      </c>
      <c r="Y188" s="468" t="str">
        <f>VLOOKUP($D188,derm!$D$4:$L$285,9,FALSE)</f>
        <v>--</v>
      </c>
      <c r="Z188" s="255"/>
      <c r="AA188" s="255">
        <f>VLOOKUP($C188,ToxValues!$C$4:$J$284,7,FALSE)</f>
        <v>6.3</v>
      </c>
      <c r="AB188" s="255">
        <f>VLOOKUP($C188,ToxValues!$C$4:$J$284,3,FALSE)</f>
        <v>8.0000000000000002E-3</v>
      </c>
      <c r="AC188" s="255">
        <f>VLOOKUP($C188,ToxValues!$C$4:$J$284,5,FALSE)</f>
        <v>8.0000000000000002E-3</v>
      </c>
      <c r="AD188" s="497">
        <f>VLOOKUP($C188,ToxValues!$C$4:$L$284,10,FALSE)</f>
        <v>6.3</v>
      </c>
    </row>
    <row r="189" spans="1:30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20"/>
        <v>--</v>
      </c>
      <c r="H189" s="490" t="str">
        <f t="shared" si="25"/>
        <v>--</v>
      </c>
      <c r="I189" s="490" t="str">
        <f t="shared" si="26"/>
        <v/>
      </c>
      <c r="J189" s="325" t="str">
        <f>IFERROR(((ELCR*BW_tres*ATc*365*1000)/(IRw_rec*ED_tres*EF_tres*ET_rec*AA189)),"--")</f>
        <v>--</v>
      </c>
      <c r="K189" s="490" t="str">
        <f t="shared" si="27"/>
        <v>--</v>
      </c>
      <c r="L189" s="490" t="str">
        <f t="shared" si="28"/>
        <v>--</v>
      </c>
      <c r="M189" s="325" t="str">
        <f t="shared" si="29"/>
        <v>--</v>
      </c>
      <c r="N189" s="490" t="str">
        <f t="shared" si="21"/>
        <v>--</v>
      </c>
      <c r="O189" s="490">
        <f t="shared" si="22"/>
        <v>0.76923076923076916</v>
      </c>
      <c r="P189" s="490">
        <f>IFERROR((2*'Rec carc'!tao_event*Q189),"--")</f>
        <v>54.62236686390532</v>
      </c>
      <c r="Q189" s="255">
        <f>IFERROR((1+(3*[0]!B)+(3*[0]!B^2))/((1+[0]!B)^2),"--")</f>
        <v>1.2840236686390532</v>
      </c>
      <c r="R189" s="490" t="str">
        <f t="shared" si="23"/>
        <v>--</v>
      </c>
      <c r="S189" s="208" t="str">
        <f t="shared" si="24"/>
        <v>A</v>
      </c>
      <c r="T189" s="255" t="str">
        <f>VLOOKUP(D189,derm!$D$4:$H$285,5,FALSE)</f>
        <v>--</v>
      </c>
      <c r="U189" s="468" t="str">
        <f>VLOOKUP($C189,ToxValues!$C$4:$N$283,11,FALSE)</f>
        <v>--</v>
      </c>
      <c r="V189" s="468">
        <f>VLOOKUP($D189,derm!$D$4:$K$285,6,FALSE)</f>
        <v>0.3</v>
      </c>
      <c r="W189" s="468">
        <f>VLOOKUP($D189,derm!$D$4:$K$285,7,FALSE)</f>
        <v>21.27</v>
      </c>
      <c r="X189" s="468">
        <f>VLOOKUP($D189,derm!$D$4:$K$285,8,FALSE)</f>
        <v>51.05</v>
      </c>
      <c r="Y189" s="468">
        <f>VLOOKUP($D189,derm!$D$4:$L$285,9,FALSE)</f>
        <v>0.7</v>
      </c>
      <c r="Z189" s="255"/>
      <c r="AA189" s="255" t="str">
        <f>VLOOKUP($C189,ToxValues!$C$4:$J$284,7,FALSE)</f>
        <v>--</v>
      </c>
      <c r="AB189" s="255" t="str">
        <f>VLOOKUP($C189,ToxValues!$C$4:$J$284,3,FALSE)</f>
        <v>--</v>
      </c>
      <c r="AC189" s="255" t="str">
        <f>VLOOKUP($C189,ToxValues!$C$4:$J$284,5,FALSE)</f>
        <v>--</v>
      </c>
      <c r="AD189" s="497" t="str">
        <f>VLOOKUP($C189,ToxValues!$C$4:$L$284,10,FALSE)</f>
        <v>--</v>
      </c>
    </row>
    <row r="190" spans="1:30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>
        <f t="shared" si="20"/>
        <v>36.5</v>
      </c>
      <c r="H190" s="490">
        <f t="shared" si="25"/>
        <v>36.5</v>
      </c>
      <c r="I190" s="490" t="str">
        <f t="shared" si="26"/>
        <v/>
      </c>
      <c r="J190" s="325">
        <f>IFERROR(((ELCR*BW_tres*ATc*365*1000)/(IRw_rec*ED_tres*EF_tres*ET_rec*AA190)),"--")</f>
        <v>36.5</v>
      </c>
      <c r="K190" s="490" t="str">
        <f t="shared" si="27"/>
        <v>--</v>
      </c>
      <c r="L190" s="490" t="str">
        <f t="shared" si="28"/>
        <v>--</v>
      </c>
      <c r="M190" s="325" t="str">
        <f t="shared" si="29"/>
        <v>--</v>
      </c>
      <c r="N190" s="490" t="str">
        <f t="shared" si="21"/>
        <v>--</v>
      </c>
      <c r="O190" s="490" t="str">
        <f t="shared" si="22"/>
        <v>--</v>
      </c>
      <c r="P190" s="490" t="str">
        <f>IFERROR((2*'Rec carc'!tao_event*Q190),"--")</f>
        <v>--</v>
      </c>
      <c r="Q190" s="255" t="str">
        <f>IFERROR((1+(3*[0]!B)+(3*[0]!B^2))/((1+[0]!B)^2),"--")</f>
        <v>--</v>
      </c>
      <c r="R190" s="490">
        <f t="shared" si="23"/>
        <v>3.2017543859649128E-4</v>
      </c>
      <c r="S190" s="208" t="str">
        <f t="shared" si="24"/>
        <v>A</v>
      </c>
      <c r="T190" s="255">
        <f>VLOOKUP(D190,derm!$D$4:$H$285,5,FALSE)</f>
        <v>2.06E-2</v>
      </c>
      <c r="U190" s="468">
        <f>VLOOKUP($C190,ToxValues!$C$4:$N$283,11,FALSE)</f>
        <v>290.83</v>
      </c>
      <c r="V190" s="468" t="str">
        <f>VLOOKUP($D190,derm!$D$4:$K$285,6,FALSE)</f>
        <v>--</v>
      </c>
      <c r="W190" s="468" t="str">
        <f>VLOOKUP($D190,derm!$D$4:$K$285,7,FALSE)</f>
        <v>--</v>
      </c>
      <c r="X190" s="468" t="str">
        <f>VLOOKUP($D190,derm!$D$4:$K$285,8,FALSE)</f>
        <v>--</v>
      </c>
      <c r="Y190" s="468" t="str">
        <f>VLOOKUP($D190,derm!$D$4:$L$285,9,FALSE)</f>
        <v>--</v>
      </c>
      <c r="Z190" s="255"/>
      <c r="AA190" s="255">
        <f>VLOOKUP($C190,ToxValues!$C$4:$J$284,7,FALSE)</f>
        <v>1.8</v>
      </c>
      <c r="AB190" s="255" t="str">
        <f>VLOOKUP($C190,ToxValues!$C$4:$J$284,3,FALSE)</f>
        <v>--</v>
      </c>
      <c r="AC190" s="255" t="str">
        <f>VLOOKUP($C190,ToxValues!$C$4:$J$284,5,FALSE)</f>
        <v>--</v>
      </c>
      <c r="AD190" s="497">
        <f>VLOOKUP($C190,ToxValues!$C$4:$L$284,10,FALSE)</f>
        <v>1.8</v>
      </c>
    </row>
    <row r="191" spans="1:30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20"/>
        <v>187.71428571428572</v>
      </c>
      <c r="H191" s="490">
        <f t="shared" si="25"/>
        <v>187.71428571428572</v>
      </c>
      <c r="I191" s="490" t="str">
        <f t="shared" si="26"/>
        <v/>
      </c>
      <c r="J191" s="325">
        <f>IFERROR(((ELCR*BW_tres*ATc*365*1000)/(IRw_rec*ED_tres*EF_tres*ET_rec*AA191)),"--")</f>
        <v>187.71428571428572</v>
      </c>
      <c r="K191" s="490" t="str">
        <f t="shared" si="27"/>
        <v>--</v>
      </c>
      <c r="L191" s="490" t="str">
        <f t="shared" si="28"/>
        <v>--</v>
      </c>
      <c r="M191" s="325" t="str">
        <f t="shared" si="29"/>
        <v>--</v>
      </c>
      <c r="N191" s="490" t="str">
        <f t="shared" si="21"/>
        <v>--</v>
      </c>
      <c r="O191" s="490" t="str">
        <f t="shared" si="22"/>
        <v>--</v>
      </c>
      <c r="P191" s="490" t="str">
        <f>IFERROR((2*'Rec carc'!tao_event*Q191),"--")</f>
        <v>--</v>
      </c>
      <c r="Q191" s="255" t="str">
        <f>IFERROR((1+(3*[0]!B)+(3*[0]!B^2))/((1+[0]!B)^2),"--")</f>
        <v>--</v>
      </c>
      <c r="R191" s="490">
        <f t="shared" si="23"/>
        <v>1.6466165413533838E-3</v>
      </c>
      <c r="S191" s="208" t="str">
        <f t="shared" si="24"/>
        <v>A</v>
      </c>
      <c r="T191" s="255">
        <f>VLOOKUP(D191,derm!$D$4:$H$285,5,FALSE)</f>
        <v>0.107</v>
      </c>
      <c r="U191" s="468">
        <f>VLOOKUP($C191,ToxValues!$C$4:$N$283,11,FALSE)</f>
        <v>409.78</v>
      </c>
      <c r="V191" s="468" t="str">
        <f>VLOOKUP($D191,derm!$D$4:$K$285,6,FALSE)</f>
        <v>--</v>
      </c>
      <c r="W191" s="468" t="str">
        <f>VLOOKUP($D191,derm!$D$4:$K$285,7,FALSE)</f>
        <v>--</v>
      </c>
      <c r="X191" s="468" t="str">
        <f>VLOOKUP($D191,derm!$D$4:$K$285,8,FALSE)</f>
        <v>--</v>
      </c>
      <c r="Y191" s="468" t="str">
        <f>VLOOKUP($D191,derm!$D$4:$L$285,9,FALSE)</f>
        <v>--</v>
      </c>
      <c r="Z191" s="255"/>
      <c r="AA191" s="255">
        <f>VLOOKUP($C191,ToxValues!$C$4:$J$284,7,FALSE)</f>
        <v>0.35</v>
      </c>
      <c r="AB191" s="255">
        <f>VLOOKUP($C191,ToxValues!$C$4:$J$284,3,FALSE)</f>
        <v>5.0000000000000001E-4</v>
      </c>
      <c r="AC191" s="255">
        <f>VLOOKUP($C191,ToxValues!$C$4:$J$284,5,FALSE)</f>
        <v>5.0000000000000001E-4</v>
      </c>
      <c r="AD191" s="497">
        <f>VLOOKUP($C191,ToxValues!$C$4:$L$284,10,FALSE)</f>
        <v>0.35</v>
      </c>
    </row>
    <row r="192" spans="1:30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20"/>
        <v>597.27272727272725</v>
      </c>
      <c r="H192" s="490">
        <f t="shared" si="25"/>
        <v>597.27272727272725</v>
      </c>
      <c r="I192" s="490" t="str">
        <f t="shared" si="26"/>
        <v/>
      </c>
      <c r="J192" s="325">
        <f>IFERROR(((ELCR*BW_tres*ATc*365*1000)/(IRw_rec*ED_tres*EF_tres*ET_rec*AA192)),"--")</f>
        <v>597.27272727272725</v>
      </c>
      <c r="K192" s="490" t="str">
        <f t="shared" si="27"/>
        <v>--</v>
      </c>
      <c r="L192" s="490" t="str">
        <f t="shared" si="28"/>
        <v>--</v>
      </c>
      <c r="M192" s="325" t="str">
        <f t="shared" si="29"/>
        <v>--</v>
      </c>
      <c r="N192" s="490" t="str">
        <f t="shared" si="21"/>
        <v>--</v>
      </c>
      <c r="O192" s="490" t="str">
        <f t="shared" si="22"/>
        <v>--</v>
      </c>
      <c r="P192" s="490" t="str">
        <f>IFERROR((2*'Rec carc'!tao_event*Q192),"--")</f>
        <v>--</v>
      </c>
      <c r="Q192" s="255" t="str">
        <f>IFERROR((1+(3*[0]!B)+(3*[0]!B^2))/((1+[0]!B)^2),"--")</f>
        <v>--</v>
      </c>
      <c r="R192" s="490">
        <f t="shared" si="23"/>
        <v>5.2392344497607666E-3</v>
      </c>
      <c r="S192" s="208" t="str">
        <f t="shared" si="24"/>
        <v>A</v>
      </c>
      <c r="T192" s="255">
        <f>VLOOKUP(D192,derm!$D$4:$H$285,5,FALSE)</f>
        <v>3.3099999999999997E-2</v>
      </c>
      <c r="U192" s="468">
        <f>VLOOKUP($C192,ToxValues!$C$4:$N$283,11,FALSE)</f>
        <v>325.19</v>
      </c>
      <c r="V192" s="468" t="str">
        <f>VLOOKUP($D192,derm!$D$4:$K$285,6,FALSE)</f>
        <v>--</v>
      </c>
      <c r="W192" s="468" t="str">
        <f>VLOOKUP($D192,derm!$D$4:$K$285,7,FALSE)</f>
        <v>--</v>
      </c>
      <c r="X192" s="468" t="str">
        <f>VLOOKUP($D192,derm!$D$4:$K$285,8,FALSE)</f>
        <v>--</v>
      </c>
      <c r="Y192" s="468" t="str">
        <f>VLOOKUP($D192,derm!$D$4:$L$285,9,FALSE)</f>
        <v>--</v>
      </c>
      <c r="Z192" s="255"/>
      <c r="AA192" s="255">
        <f>VLOOKUP($C192,ToxValues!$C$4:$J$284,7,FALSE)</f>
        <v>0.11</v>
      </c>
      <c r="AB192" s="255">
        <f>VLOOKUP($C192,ToxValues!$C$4:$J$284,3,FALSE)</f>
        <v>0.02</v>
      </c>
      <c r="AC192" s="255">
        <f>VLOOKUP($C192,ToxValues!$C$4:$J$284,5,FALSE)</f>
        <v>0.02</v>
      </c>
      <c r="AD192" s="497">
        <f>VLOOKUP($C192,ToxValues!$C$4:$L$284,10,FALSE)</f>
        <v>0.11</v>
      </c>
    </row>
    <row r="193" spans="1:30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20"/>
        <v>--</v>
      </c>
      <c r="H193" s="490" t="str">
        <f t="shared" si="25"/>
        <v>--</v>
      </c>
      <c r="I193" s="490" t="str">
        <f t="shared" si="26"/>
        <v/>
      </c>
      <c r="J193" s="325" t="str">
        <f>IFERROR(((ELCR*BW_tres*ATc*365*1000)/(IRw_rec*ED_tres*EF_tres*ET_rec*AA193)),"--")</f>
        <v>--</v>
      </c>
      <c r="K193" s="490" t="str">
        <f t="shared" si="27"/>
        <v>--</v>
      </c>
      <c r="L193" s="490" t="str">
        <f t="shared" si="28"/>
        <v>--</v>
      </c>
      <c r="M193" s="325" t="str">
        <f t="shared" si="29"/>
        <v>--</v>
      </c>
      <c r="N193" s="490" t="str">
        <f t="shared" si="21"/>
        <v>--</v>
      </c>
      <c r="O193" s="490" t="str">
        <f t="shared" si="22"/>
        <v>--</v>
      </c>
      <c r="P193" s="490" t="str">
        <f>IFERROR((2*'Rec carc'!tao_event*Q193),"--")</f>
        <v>--</v>
      </c>
      <c r="Q193" s="255" t="str">
        <f>IFERROR((1+(3*[0]!B)+(3*[0]!B^2))/((1+[0]!B)^2),"--")</f>
        <v>--</v>
      </c>
      <c r="R193" s="490" t="str">
        <f t="shared" si="23"/>
        <v>--</v>
      </c>
      <c r="S193" s="208" t="str">
        <f t="shared" si="24"/>
        <v>A</v>
      </c>
      <c r="T193" s="255" t="str">
        <f>VLOOKUP(D193,derm!$D$4:$H$285,5,FALSE)</f>
        <v>--</v>
      </c>
      <c r="U193" s="468" t="str">
        <f>VLOOKUP($C193,ToxValues!$C$4:$N$283,11,FALSE)</f>
        <v>--</v>
      </c>
      <c r="V193" s="468" t="str">
        <f>VLOOKUP($D193,derm!$D$4:$K$285,6,FALSE)</f>
        <v>--</v>
      </c>
      <c r="W193" s="468" t="str">
        <f>VLOOKUP($D193,derm!$D$4:$K$285,7,FALSE)</f>
        <v>--</v>
      </c>
      <c r="X193" s="468" t="str">
        <f>VLOOKUP($D193,derm!$D$4:$K$285,8,FALSE)</f>
        <v>--</v>
      </c>
      <c r="Y193" s="468" t="str">
        <f>VLOOKUP($D193,derm!$D$4:$L$285,9,FALSE)</f>
        <v>--</v>
      </c>
      <c r="Z193" s="255"/>
      <c r="AA193" s="255" t="str">
        <f>VLOOKUP($C193,ToxValues!$C$4:$J$284,7,FALSE)</f>
        <v>--</v>
      </c>
      <c r="AB193" s="255" t="str">
        <f>VLOOKUP($C193,ToxValues!$C$4:$J$284,3,FALSE)</f>
        <v>--</v>
      </c>
      <c r="AC193" s="255" t="str">
        <f>VLOOKUP($C193,ToxValues!$C$4:$J$284,5,FALSE)</f>
        <v>--</v>
      </c>
      <c r="AD193" s="497" t="str">
        <f>VLOOKUP($C193,ToxValues!$C$4:$L$284,10,FALSE)</f>
        <v>--</v>
      </c>
    </row>
    <row r="194" spans="1:30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>
        <f t="shared" si="20"/>
        <v>1077.049180327869</v>
      </c>
      <c r="H194" s="490">
        <f t="shared" si="25"/>
        <v>1077.049180327869</v>
      </c>
      <c r="I194" s="490" t="str">
        <f t="shared" si="26"/>
        <v/>
      </c>
      <c r="J194" s="325">
        <f>IFERROR(((ELCR*BW_tres*ATc*365*1000)/(IRw_rec*ED_tres*EF_tres*ET_rec*AA194)),"--")</f>
        <v>1077.049180327869</v>
      </c>
      <c r="K194" s="490" t="str">
        <f t="shared" si="27"/>
        <v>--</v>
      </c>
      <c r="L194" s="490" t="str">
        <f t="shared" si="28"/>
        <v>--</v>
      </c>
      <c r="M194" s="325" t="str">
        <f t="shared" si="29"/>
        <v>--</v>
      </c>
      <c r="N194" s="490" t="str">
        <f t="shared" si="21"/>
        <v>--</v>
      </c>
      <c r="O194" s="490" t="str">
        <f t="shared" si="22"/>
        <v>--</v>
      </c>
      <c r="P194" s="490" t="str">
        <f>IFERROR((2*'Rec carc'!tao_event*Q194),"--")</f>
        <v>--</v>
      </c>
      <c r="Q194" s="255" t="str">
        <f>IFERROR((1+(3*[0]!B)+(3*[0]!B^2))/((1+[0]!B)^2),"--")</f>
        <v>--</v>
      </c>
      <c r="R194" s="490">
        <f t="shared" si="23"/>
        <v>9.4477998274374482E-3</v>
      </c>
      <c r="S194" s="208" t="str">
        <f t="shared" si="24"/>
        <v>A</v>
      </c>
      <c r="T194" s="255">
        <f>VLOOKUP(D194,derm!$D$4:$H$285,5,FALSE)</f>
        <v>4.5999999999999999E-2</v>
      </c>
      <c r="U194" s="468">
        <f>VLOOKUP($C194,ToxValues!$C$4:$N$283,11,FALSE)</f>
        <v>270.22000000000003</v>
      </c>
      <c r="V194" s="468" t="str">
        <f>VLOOKUP($D194,derm!$D$4:$K$285,6,FALSE)</f>
        <v>--</v>
      </c>
      <c r="W194" s="468" t="str">
        <f>VLOOKUP($D194,derm!$D$4:$K$285,7,FALSE)</f>
        <v>--</v>
      </c>
      <c r="X194" s="468" t="str">
        <f>VLOOKUP($D194,derm!$D$4:$K$285,8,FALSE)</f>
        <v>--</v>
      </c>
      <c r="Y194" s="468" t="str">
        <f>VLOOKUP($D194,derm!$D$4:$L$285,9,FALSE)</f>
        <v>--</v>
      </c>
      <c r="Z194" s="255"/>
      <c r="AA194" s="255">
        <f>VLOOKUP($C194,ToxValues!$C$4:$J$284,7,FALSE)</f>
        <v>6.0999999999999999E-2</v>
      </c>
      <c r="AB194" s="255" t="str">
        <f>VLOOKUP($C194,ToxValues!$C$4:$J$284,3,FALSE)</f>
        <v>--</v>
      </c>
      <c r="AC194" s="255" t="str">
        <f>VLOOKUP($C194,ToxValues!$C$4:$J$284,5,FALSE)</f>
        <v>--</v>
      </c>
      <c r="AD194" s="497">
        <f>VLOOKUP($C194,ToxValues!$C$4:$L$284,10,FALSE)</f>
        <v>6.0999999999999999E-2</v>
      </c>
    </row>
    <row r="195" spans="1:30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20"/>
        <v>0.12665492314462731</v>
      </c>
      <c r="H195" s="490">
        <f t="shared" si="25"/>
        <v>4.1062500000000002</v>
      </c>
      <c r="I195" s="490">
        <f t="shared" si="26"/>
        <v>0.12665492314462731</v>
      </c>
      <c r="J195" s="325">
        <f>IFERROR(((ELCR*BW_tres*ATc*365*1000)/(IRw_rec*ED_tres*EF_tres*ET_rec*AA195)),"--")</f>
        <v>4.1062500000000002</v>
      </c>
      <c r="K195" s="490">
        <f t="shared" si="27"/>
        <v>0.13068585323851195</v>
      </c>
      <c r="L195" s="490">
        <f t="shared" si="28"/>
        <v>0.13068585323851195</v>
      </c>
      <c r="M195" s="325">
        <f t="shared" si="29"/>
        <v>4.1790310971143371E-2</v>
      </c>
      <c r="N195" s="490">
        <f t="shared" si="21"/>
        <v>0.13068585323851195</v>
      </c>
      <c r="O195" s="490">
        <f t="shared" si="22"/>
        <v>0.90909090909090906</v>
      </c>
      <c r="P195" s="490">
        <f>IFERROR((2*'Rec carc'!tao_event*Q195),"--")</f>
        <v>32.139834710743798</v>
      </c>
      <c r="Q195" s="255">
        <f>IFERROR((1+(3*[0]!B)+(3*[0]!B^2))/((1+[0]!B)^2),"--")</f>
        <v>1.0991735537190082</v>
      </c>
      <c r="R195" s="490">
        <f t="shared" si="23"/>
        <v>3.6019736842105271E-5</v>
      </c>
      <c r="S195" s="208" t="str">
        <f t="shared" si="24"/>
        <v>A</v>
      </c>
      <c r="T195" s="255">
        <f>VLOOKUP(D195,derm!$D$4:$H$285,5,FALSE)</f>
        <v>3.2599999999999997E-2</v>
      </c>
      <c r="U195" s="468">
        <f>VLOOKUP($C195,ToxValues!$C$4:$N$283,11,FALSE)</f>
        <v>380.91</v>
      </c>
      <c r="V195" s="468">
        <f>VLOOKUP($D195,derm!$D$4:$K$285,6,FALSE)</f>
        <v>0.1</v>
      </c>
      <c r="W195" s="468">
        <f>VLOOKUP($D195,derm!$D$4:$K$285,7,FALSE)</f>
        <v>14.62</v>
      </c>
      <c r="X195" s="468">
        <f>VLOOKUP($D195,derm!$D$4:$K$285,8,FALSE)</f>
        <v>35.090000000000003</v>
      </c>
      <c r="Y195" s="468">
        <f>VLOOKUP($D195,derm!$D$4:$L$285,9,FALSE)</f>
        <v>0.8</v>
      </c>
      <c r="Z195" s="255"/>
      <c r="AA195" s="255">
        <f>VLOOKUP($C195,ToxValues!$C$4:$J$284,7,FALSE)</f>
        <v>16</v>
      </c>
      <c r="AB195" s="255">
        <f>VLOOKUP($C195,ToxValues!$C$4:$J$284,3,FALSE)</f>
        <v>5.0000000000000002E-5</v>
      </c>
      <c r="AC195" s="255">
        <f>VLOOKUP($C195,ToxValues!$C$4:$J$284,5,FALSE)</f>
        <v>5.0000000000000002E-5</v>
      </c>
      <c r="AD195" s="497">
        <f>VLOOKUP($C195,ToxValues!$C$4:$L$284,10,FALSE)</f>
        <v>16</v>
      </c>
    </row>
    <row r="196" spans="1:30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20"/>
        <v>--</v>
      </c>
      <c r="H196" s="490" t="str">
        <f t="shared" si="25"/>
        <v>--</v>
      </c>
      <c r="I196" s="490" t="str">
        <f t="shared" si="26"/>
        <v/>
      </c>
      <c r="J196" s="325" t="str">
        <f>IFERROR(((ELCR*BW_tres*ATc*365*1000)/(IRw_rec*ED_tres*EF_tres*ET_rec*AA196)),"--")</f>
        <v>--</v>
      </c>
      <c r="K196" s="490" t="str">
        <f t="shared" si="27"/>
        <v>--</v>
      </c>
      <c r="L196" s="490" t="str">
        <f t="shared" si="28"/>
        <v>--</v>
      </c>
      <c r="M196" s="325" t="str">
        <f t="shared" si="29"/>
        <v>--</v>
      </c>
      <c r="N196" s="490" t="str">
        <f t="shared" si="21"/>
        <v>--</v>
      </c>
      <c r="O196" s="490" t="str">
        <f t="shared" si="22"/>
        <v>--</v>
      </c>
      <c r="P196" s="490" t="str">
        <f>IFERROR((2*'Rec carc'!tao_event*Q196),"--")</f>
        <v>--</v>
      </c>
      <c r="Q196" s="255" t="str">
        <f>IFERROR((1+(3*[0]!B)+(3*[0]!B^2))/((1+[0]!B)^2),"--")</f>
        <v>--</v>
      </c>
      <c r="R196" s="490" t="str">
        <f t="shared" si="23"/>
        <v>--</v>
      </c>
      <c r="S196" s="208" t="str">
        <f t="shared" si="24"/>
        <v>A</v>
      </c>
      <c r="T196" s="255" t="str">
        <f>VLOOKUP(D196,derm!$D$4:$H$285,5,FALSE)</f>
        <v>--</v>
      </c>
      <c r="U196" s="468" t="str">
        <f>VLOOKUP($C196,ToxValues!$C$4:$N$283,11,FALSE)</f>
        <v>--</v>
      </c>
      <c r="V196" s="468" t="str">
        <f>VLOOKUP($D196,derm!$D$4:$K$285,6,FALSE)</f>
        <v>--</v>
      </c>
      <c r="W196" s="468" t="str">
        <f>VLOOKUP($D196,derm!$D$4:$K$285,7,FALSE)</f>
        <v>--</v>
      </c>
      <c r="X196" s="468" t="str">
        <f>VLOOKUP($D196,derm!$D$4:$K$285,8,FALSE)</f>
        <v>--</v>
      </c>
      <c r="Y196" s="468" t="str">
        <f>VLOOKUP($D196,derm!$D$4:$L$285,9,FALSE)</f>
        <v>--</v>
      </c>
      <c r="Z196" s="255"/>
      <c r="AA196" s="255" t="str">
        <f>VLOOKUP($C196,ToxValues!$C$4:$J$284,7,FALSE)</f>
        <v>--</v>
      </c>
      <c r="AB196" s="255" t="str">
        <f>VLOOKUP($C196,ToxValues!$C$4:$J$284,3,FALSE)</f>
        <v>--</v>
      </c>
      <c r="AC196" s="255" t="str">
        <f>VLOOKUP($C196,ToxValues!$C$4:$J$284,5,FALSE)</f>
        <v>--</v>
      </c>
      <c r="AD196" s="497" t="str">
        <f>VLOOKUP($C196,ToxValues!$C$4:$L$284,10,FALSE)</f>
        <v>--</v>
      </c>
    </row>
    <row r="197" spans="1:30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20"/>
        <v>--</v>
      </c>
      <c r="H197" s="490" t="str">
        <f t="shared" si="25"/>
        <v>--</v>
      </c>
      <c r="I197" s="490" t="str">
        <f t="shared" si="26"/>
        <v/>
      </c>
      <c r="J197" s="325" t="str">
        <f>IFERROR(((ELCR*BW_tres*ATc*365*1000)/(IRw_rec*ED_tres*EF_tres*ET_rec*AA197)),"--")</f>
        <v>--</v>
      </c>
      <c r="K197" s="490" t="str">
        <f t="shared" si="27"/>
        <v>--</v>
      </c>
      <c r="L197" s="490" t="str">
        <f t="shared" si="28"/>
        <v>--</v>
      </c>
      <c r="M197" s="325" t="str">
        <f t="shared" si="29"/>
        <v>--</v>
      </c>
      <c r="N197" s="490" t="str">
        <f t="shared" si="21"/>
        <v>--</v>
      </c>
      <c r="O197" s="490" t="str">
        <f t="shared" si="22"/>
        <v>--</v>
      </c>
      <c r="P197" s="490" t="str">
        <f>IFERROR((2*'Rec carc'!tao_event*Q197),"--")</f>
        <v>--</v>
      </c>
      <c r="Q197" s="255" t="str">
        <f>IFERROR((1+(3*[0]!B)+(3*[0]!B^2))/((1+[0]!B)^2),"--")</f>
        <v>--</v>
      </c>
      <c r="R197" s="490" t="str">
        <f t="shared" si="23"/>
        <v>--</v>
      </c>
      <c r="S197" s="208" t="str">
        <f t="shared" si="24"/>
        <v>A</v>
      </c>
      <c r="T197" s="255" t="str">
        <f>VLOOKUP(D197,derm!$D$4:$H$285,5,FALSE)</f>
        <v>--</v>
      </c>
      <c r="U197" s="468" t="str">
        <f>VLOOKUP($C197,ToxValues!$C$4:$N$283,11,FALSE)</f>
        <v>--</v>
      </c>
      <c r="V197" s="468" t="str">
        <f>VLOOKUP($D197,derm!$D$4:$K$285,6,FALSE)</f>
        <v>--</v>
      </c>
      <c r="W197" s="468" t="str">
        <f>VLOOKUP($D197,derm!$D$4:$K$285,7,FALSE)</f>
        <v>--</v>
      </c>
      <c r="X197" s="468" t="str">
        <f>VLOOKUP($D197,derm!$D$4:$K$285,8,FALSE)</f>
        <v>--</v>
      </c>
      <c r="Y197" s="468" t="str">
        <f>VLOOKUP($D197,derm!$D$4:$L$285,9,FALSE)</f>
        <v>--</v>
      </c>
      <c r="Z197" s="255"/>
      <c r="AA197" s="255" t="str">
        <f>VLOOKUP($C197,ToxValues!$C$4:$J$284,7,FALSE)</f>
        <v>--</v>
      </c>
      <c r="AB197" s="255" t="str">
        <f>VLOOKUP($C197,ToxValues!$C$4:$J$284,3,FALSE)</f>
        <v>--</v>
      </c>
      <c r="AC197" s="255" t="str">
        <f>VLOOKUP($C197,ToxValues!$C$4:$J$284,5,FALSE)</f>
        <v>--</v>
      </c>
      <c r="AD197" s="497" t="str">
        <f>VLOOKUP($C197,ToxValues!$C$4:$L$284,10,FALSE)</f>
        <v>--</v>
      </c>
    </row>
    <row r="198" spans="1:30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ref="G198:G242" si="30">IF(MIN(H198:I198)&gt;0,MIN(H198:I198),"--")</f>
        <v>--</v>
      </c>
      <c r="H198" s="490" t="str">
        <f t="shared" si="25"/>
        <v>--</v>
      </c>
      <c r="I198" s="490" t="str">
        <f t="shared" si="26"/>
        <v/>
      </c>
      <c r="J198" s="325" t="str">
        <f>IFERROR(((ELCR*BW_tres*ATc*365*1000)/(IRw_rec*ED_tres*EF_tres*ET_rec*AA198)),"--")</f>
        <v>--</v>
      </c>
      <c r="K198" s="490" t="str">
        <f t="shared" si="27"/>
        <v>--</v>
      </c>
      <c r="L198" s="490" t="str">
        <f t="shared" si="28"/>
        <v>--</v>
      </c>
      <c r="M198" s="325" t="str">
        <f t="shared" si="29"/>
        <v>--</v>
      </c>
      <c r="N198" s="490" t="str">
        <f t="shared" ref="N198:N261" si="31">IFERROR((R198*1000)/(2*Y198*T198*SQRT((6*W198*ET_rec)/PI())),"--")</f>
        <v>--</v>
      </c>
      <c r="O198" s="490" t="str">
        <f t="shared" ref="O198:O242" si="32">IFERROR(ET_rec/(1+B),"--")</f>
        <v>--</v>
      </c>
      <c r="P198" s="490" t="str">
        <f>IFERROR((2*'Rec carc'!tao_event*Q198),"--")</f>
        <v>--</v>
      </c>
      <c r="Q198" s="255" t="str">
        <f>IFERROR((1+(3*[0]!B)+(3*[0]!B^2))/((1+[0]!B)^2),"--")</f>
        <v>--</v>
      </c>
      <c r="R198" s="490" t="str">
        <f t="shared" ref="R198:R261" si="33">IFERROR((ELCR*ATc*365*1000*BW_tres)/(AD198*SA_tres*EF_tres*ED_tres),"--")</f>
        <v>--</v>
      </c>
      <c r="S198" s="208" t="str">
        <f t="shared" ref="S198:S242" si="34">IF(ET_rec&lt;X198,"A","B")</f>
        <v>A</v>
      </c>
      <c r="T198" s="255" t="str">
        <f>VLOOKUP(D198,derm!$D$4:$H$285,5,FALSE)</f>
        <v>--</v>
      </c>
      <c r="U198" s="468" t="str">
        <f>VLOOKUP($C198,ToxValues!$C$4:$N$283,11,FALSE)</f>
        <v>--</v>
      </c>
      <c r="V198" s="468" t="str">
        <f>VLOOKUP($D198,derm!$D$4:$K$285,6,FALSE)</f>
        <v>--</v>
      </c>
      <c r="W198" s="468" t="str">
        <f>VLOOKUP($D198,derm!$D$4:$K$285,7,FALSE)</f>
        <v>--</v>
      </c>
      <c r="X198" s="468" t="str">
        <f>VLOOKUP($D198,derm!$D$4:$K$285,8,FALSE)</f>
        <v>--</v>
      </c>
      <c r="Y198" s="468" t="str">
        <f>VLOOKUP($D198,derm!$D$4:$L$285,9,FALSE)</f>
        <v>--</v>
      </c>
      <c r="Z198" s="255"/>
      <c r="AA198" s="255" t="str">
        <f>VLOOKUP($C198,ToxValues!$C$4:$J$284,7,FALSE)</f>
        <v>--</v>
      </c>
      <c r="AB198" s="255" t="str">
        <f>VLOOKUP($C198,ToxValues!$C$4:$J$284,3,FALSE)</f>
        <v>--</v>
      </c>
      <c r="AC198" s="255" t="str">
        <f>VLOOKUP($C198,ToxValues!$C$4:$J$284,5,FALSE)</f>
        <v>--</v>
      </c>
      <c r="AD198" s="497" t="str">
        <f>VLOOKUP($C198,ToxValues!$C$4:$L$284,10,FALSE)</f>
        <v>--</v>
      </c>
    </row>
    <row r="199" spans="1:30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 t="str">
        <f t="shared" si="30"/>
        <v>--</v>
      </c>
      <c r="H199" s="490" t="str">
        <f t="shared" ref="H199:H262" si="35">IFERROR(($J199),"")</f>
        <v>--</v>
      </c>
      <c r="I199" s="490" t="str">
        <f t="shared" ref="I199:I262" si="36">IFERROR((1/((1/$J199)+(1/$K199))),"")</f>
        <v/>
      </c>
      <c r="J199" s="325" t="str">
        <f>IFERROR(((ELCR*BW_tres*ATc*365*1000)/(IRw_rec*ED_tres*EF_tres*ET_rec*AA199)),"--")</f>
        <v>--</v>
      </c>
      <c r="K199" s="490" t="str">
        <f t="shared" ref="K199:K242" si="37">L199</f>
        <v>--</v>
      </c>
      <c r="L199" s="490" t="str">
        <f t="shared" ref="L199:L242" si="38">IF(S199="A",N199,M199)</f>
        <v>--</v>
      </c>
      <c r="M199" s="325" t="str">
        <f t="shared" ref="M199:M262" si="39">IFERROR((R199*1000)/(T199*Y199*(O199+P199)),"--")</f>
        <v>--</v>
      </c>
      <c r="N199" s="490" t="str">
        <f t="shared" si="31"/>
        <v>--</v>
      </c>
      <c r="O199" s="490">
        <f t="shared" si="32"/>
        <v>0.90909090909090906</v>
      </c>
      <c r="P199" s="490">
        <f>IFERROR((2*'Rec carc'!tao_event*Q199),"--")</f>
        <v>32.139834710743798</v>
      </c>
      <c r="Q199" s="255">
        <f>IFERROR((1+(3*[0]!B)+(3*[0]!B^2))/((1+[0]!B)^2),"--")</f>
        <v>1.0991735537190082</v>
      </c>
      <c r="R199" s="490" t="str">
        <f t="shared" si="33"/>
        <v>--</v>
      </c>
      <c r="S199" s="208" t="str">
        <f t="shared" si="34"/>
        <v>A</v>
      </c>
      <c r="T199" s="255">
        <f>VLOOKUP(D199,derm!$D$4:$H$285,5,FALSE)</f>
        <v>3.2599999999999997E-2</v>
      </c>
      <c r="U199" s="468">
        <f>VLOOKUP($C199,ToxValues!$C$4:$N$283,11,FALSE)</f>
        <v>380.91</v>
      </c>
      <c r="V199" s="468">
        <f>VLOOKUP($D199,derm!$D$4:$K$285,6,FALSE)</f>
        <v>0.1</v>
      </c>
      <c r="W199" s="468">
        <f>VLOOKUP($D199,derm!$D$4:$K$285,7,FALSE)</f>
        <v>14.62</v>
      </c>
      <c r="X199" s="468">
        <f>VLOOKUP($D199,derm!$D$4:$K$285,8,FALSE)</f>
        <v>35.090000000000003</v>
      </c>
      <c r="Y199" s="468">
        <f>VLOOKUP($D199,derm!$D$4:$L$285,9,FALSE)</f>
        <v>0.8</v>
      </c>
      <c r="Z199" s="255"/>
      <c r="AA199" s="255" t="str">
        <f>VLOOKUP($C199,ToxValues!$C$4:$J$284,7,FALSE)</f>
        <v>--</v>
      </c>
      <c r="AB199" s="255">
        <f>VLOOKUP($C199,ToxValues!$C$4:$J$284,3,FALSE)</f>
        <v>2.9999999999999997E-4</v>
      </c>
      <c r="AC199" s="255">
        <f>VLOOKUP($C199,ToxValues!$C$4:$J$284,5,FALSE)</f>
        <v>2.9999999999999997E-4</v>
      </c>
      <c r="AD199" s="497" t="str">
        <f>VLOOKUP($C199,ToxValues!$C$4:$L$284,10,FALSE)</f>
        <v>--</v>
      </c>
    </row>
    <row r="200" spans="1:30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30"/>
        <v>--</v>
      </c>
      <c r="H200" s="490" t="str">
        <f t="shared" si="35"/>
        <v>--</v>
      </c>
      <c r="I200" s="490" t="str">
        <f t="shared" si="36"/>
        <v/>
      </c>
      <c r="J200" s="325" t="str">
        <f>IFERROR(((ELCR*BW_tres*ATc*365*1000)/(IRw_rec*ED_tres*EF_tres*ET_rec*AA200)),"--")</f>
        <v>--</v>
      </c>
      <c r="K200" s="490" t="str">
        <f t="shared" si="37"/>
        <v>--</v>
      </c>
      <c r="L200" s="490" t="str">
        <f t="shared" si="38"/>
        <v>--</v>
      </c>
      <c r="M200" s="325" t="str">
        <f t="shared" si="39"/>
        <v>--</v>
      </c>
      <c r="N200" s="490" t="str">
        <f t="shared" si="31"/>
        <v>--</v>
      </c>
      <c r="O200" s="490" t="str">
        <f t="shared" si="32"/>
        <v>--</v>
      </c>
      <c r="P200" s="490" t="str">
        <f>IFERROR((2*'Rec carc'!tao_event*Q200),"--")</f>
        <v>--</v>
      </c>
      <c r="Q200" s="255" t="str">
        <f>IFERROR((1+(3*[0]!B)+(3*[0]!B^2))/((1+[0]!B)^2),"--")</f>
        <v>--</v>
      </c>
      <c r="R200" s="490" t="str">
        <f t="shared" si="33"/>
        <v>--</v>
      </c>
      <c r="S200" s="208" t="str">
        <f t="shared" si="34"/>
        <v>A</v>
      </c>
      <c r="T200" s="255" t="str">
        <f>VLOOKUP(D200,derm!$D$4:$H$285,5,FALSE)</f>
        <v>--</v>
      </c>
      <c r="U200" s="468" t="str">
        <f>VLOOKUP($C200,ToxValues!$C$4:$N$283,11,FALSE)</f>
        <v>--</v>
      </c>
      <c r="V200" s="468" t="str">
        <f>VLOOKUP($D200,derm!$D$4:$K$285,6,FALSE)</f>
        <v>--</v>
      </c>
      <c r="W200" s="468" t="str">
        <f>VLOOKUP($D200,derm!$D$4:$K$285,7,FALSE)</f>
        <v>--</v>
      </c>
      <c r="X200" s="468" t="str">
        <f>VLOOKUP($D200,derm!$D$4:$K$285,8,FALSE)</f>
        <v>--</v>
      </c>
      <c r="Y200" s="468" t="str">
        <f>VLOOKUP($D200,derm!$D$4:$L$285,9,FALSE)</f>
        <v>--</v>
      </c>
      <c r="Z200" s="255"/>
      <c r="AA200" s="255" t="str">
        <f>VLOOKUP($C200,ToxValues!$C$4:$J$284,7,FALSE)</f>
        <v>--</v>
      </c>
      <c r="AB200" s="255" t="str">
        <f>VLOOKUP($C200,ToxValues!$C$4:$J$284,3,FALSE)</f>
        <v>--</v>
      </c>
      <c r="AC200" s="255" t="str">
        <f>VLOOKUP($C200,ToxValues!$C$4:$J$284,5,FALSE)</f>
        <v>--</v>
      </c>
      <c r="AD200" s="497" t="str">
        <f>VLOOKUP($C200,ToxValues!$C$4:$L$284,10,FALSE)</f>
        <v>--</v>
      </c>
    </row>
    <row r="201" spans="1:30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30"/>
        <v>--</v>
      </c>
      <c r="H201" s="490" t="str">
        <f t="shared" si="35"/>
        <v>--</v>
      </c>
      <c r="I201" s="490" t="str">
        <f t="shared" si="36"/>
        <v/>
      </c>
      <c r="J201" s="325" t="str">
        <f>IFERROR(((ELCR*BW_tres*ATc*365*1000)/(IRw_rec*ED_tres*EF_tres*ET_rec*AA201)),"--")</f>
        <v>--</v>
      </c>
      <c r="K201" s="490" t="str">
        <f t="shared" si="37"/>
        <v>--</v>
      </c>
      <c r="L201" s="490" t="str">
        <f t="shared" si="38"/>
        <v>--</v>
      </c>
      <c r="M201" s="325" t="str">
        <f t="shared" si="39"/>
        <v>--</v>
      </c>
      <c r="N201" s="490" t="str">
        <f t="shared" si="31"/>
        <v>--</v>
      </c>
      <c r="O201" s="490" t="str">
        <f t="shared" si="32"/>
        <v>--</v>
      </c>
      <c r="P201" s="490" t="str">
        <f>IFERROR((2*'Rec carc'!tao_event*Q201),"--")</f>
        <v>--</v>
      </c>
      <c r="Q201" s="255" t="str">
        <f>IFERROR((1+(3*[0]!B)+(3*[0]!B^2))/((1+[0]!B)^2),"--")</f>
        <v>--</v>
      </c>
      <c r="R201" s="490" t="str">
        <f t="shared" si="33"/>
        <v>--</v>
      </c>
      <c r="S201" s="208" t="str">
        <f t="shared" si="34"/>
        <v>A</v>
      </c>
      <c r="T201" s="255" t="str">
        <f>VLOOKUP(D201,derm!$D$4:$H$285,5,FALSE)</f>
        <v>--</v>
      </c>
      <c r="U201" s="468" t="str">
        <f>VLOOKUP($C201,ToxValues!$C$4:$N$283,11,FALSE)</f>
        <v>--</v>
      </c>
      <c r="V201" s="468" t="str">
        <f>VLOOKUP($D201,derm!$D$4:$K$285,6,FALSE)</f>
        <v>--</v>
      </c>
      <c r="W201" s="468" t="str">
        <f>VLOOKUP($D201,derm!$D$4:$K$285,7,FALSE)</f>
        <v>--</v>
      </c>
      <c r="X201" s="468" t="str">
        <f>VLOOKUP($D201,derm!$D$4:$K$285,8,FALSE)</f>
        <v>--</v>
      </c>
      <c r="Y201" s="468" t="str">
        <f>VLOOKUP($D201,derm!$D$4:$L$285,9,FALSE)</f>
        <v>--</v>
      </c>
      <c r="Z201" s="255"/>
      <c r="AA201" s="255" t="str">
        <f>VLOOKUP($C201,ToxValues!$C$4:$J$284,7,FALSE)</f>
        <v>--</v>
      </c>
      <c r="AB201" s="255" t="str">
        <f>VLOOKUP($C201,ToxValues!$C$4:$J$284,3,FALSE)</f>
        <v>--</v>
      </c>
      <c r="AC201" s="255" t="str">
        <f>VLOOKUP($C201,ToxValues!$C$4:$J$284,5,FALSE)</f>
        <v>--</v>
      </c>
      <c r="AD201" s="497" t="str">
        <f>VLOOKUP($C201,ToxValues!$C$4:$L$284,10,FALSE)</f>
        <v>--</v>
      </c>
    </row>
    <row r="202" spans="1:30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30"/>
        <v>4.428079690788346</v>
      </c>
      <c r="H202" s="490">
        <f t="shared" si="35"/>
        <v>59.72727272727272</v>
      </c>
      <c r="I202" s="490">
        <f t="shared" si="36"/>
        <v>4.428079690788346</v>
      </c>
      <c r="J202" s="325">
        <f>IFERROR(((ELCR*BW_tres*ATc*365*1000)/(IRw_rec*ED_tres*EF_tres*ET_rec*AA202)),"--")</f>
        <v>59.72727272727272</v>
      </c>
      <c r="K202" s="490">
        <f t="shared" si="37"/>
        <v>4.7826579164603844</v>
      </c>
      <c r="L202" s="490">
        <f t="shared" si="38"/>
        <v>4.7826579164603844</v>
      </c>
      <c r="M202" s="325">
        <f t="shared" si="39"/>
        <v>2.579434034062833</v>
      </c>
      <c r="N202" s="490">
        <f t="shared" si="31"/>
        <v>4.7826579164603844</v>
      </c>
      <c r="O202" s="490">
        <f t="shared" si="32"/>
        <v>0.90909090909090906</v>
      </c>
      <c r="P202" s="490">
        <f>IFERROR((2*'Rec carc'!tao_event*Q202),"--")</f>
        <v>10.046446280991734</v>
      </c>
      <c r="Q202" s="255">
        <f>IFERROR((1+(3*[0]!B)+(3*[0]!B^2))/((1+[0]!B)^2),"--")</f>
        <v>1.0991735537190082</v>
      </c>
      <c r="R202" s="490">
        <f t="shared" si="33"/>
        <v>5.2392344497607653E-4</v>
      </c>
      <c r="S202" s="208" t="str">
        <f t="shared" si="34"/>
        <v>A</v>
      </c>
      <c r="T202" s="255">
        <f>VLOOKUP(D202,derm!$D$4:$H$285,5,FALSE)</f>
        <v>2.06E-2</v>
      </c>
      <c r="U202" s="468">
        <f>VLOOKUP($C202,ToxValues!$C$4:$N$283,11,FALSE)</f>
        <v>290.83</v>
      </c>
      <c r="V202" s="468">
        <f>VLOOKUP($D202,derm!$D$4:$K$285,6,FALSE)</f>
        <v>0.1</v>
      </c>
      <c r="W202" s="468">
        <f>VLOOKUP($D202,derm!$D$4:$K$285,7,FALSE)</f>
        <v>4.57</v>
      </c>
      <c r="X202" s="468">
        <f>VLOOKUP($D202,derm!$D$4:$K$285,8,FALSE)</f>
        <v>10.97</v>
      </c>
      <c r="Y202" s="468">
        <f>VLOOKUP($D202,derm!$D$4:$L$285,9,FALSE)</f>
        <v>0.9</v>
      </c>
      <c r="Z202" s="255"/>
      <c r="AA202" s="255">
        <f>VLOOKUP($C202,ToxValues!$C$4:$J$284,7,FALSE)</f>
        <v>1.1000000000000001</v>
      </c>
      <c r="AB202" s="255">
        <f>VLOOKUP($C202,ToxValues!$C$4:$J$284,3,FALSE)</f>
        <v>2.9999999999999997E-4</v>
      </c>
      <c r="AC202" s="255">
        <f>VLOOKUP($C202,ToxValues!$C$4:$J$284,5,FALSE)</f>
        <v>2.9999999999999997E-4</v>
      </c>
      <c r="AD202" s="497">
        <f>VLOOKUP($C202,ToxValues!$C$4:$L$284,10,FALSE)</f>
        <v>1.1000000000000001</v>
      </c>
    </row>
    <row r="203" spans="1:30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30"/>
        <v>--</v>
      </c>
      <c r="H203" s="490" t="str">
        <f t="shared" si="35"/>
        <v>--</v>
      </c>
      <c r="I203" s="490" t="str">
        <f t="shared" si="36"/>
        <v/>
      </c>
      <c r="J203" s="325" t="str">
        <f>IFERROR(((ELCR*BW_tres*ATc*365*1000)/(IRw_rec*ED_tres*EF_tres*ET_rec*AA203)),"--")</f>
        <v>--</v>
      </c>
      <c r="K203" s="490" t="str">
        <f t="shared" si="37"/>
        <v>--</v>
      </c>
      <c r="L203" s="490" t="str">
        <f t="shared" si="38"/>
        <v>--</v>
      </c>
      <c r="M203" s="325" t="str">
        <f t="shared" si="39"/>
        <v>--</v>
      </c>
      <c r="N203" s="490" t="str">
        <f t="shared" si="31"/>
        <v>--</v>
      </c>
      <c r="O203" s="490">
        <f t="shared" si="32"/>
        <v>0.76923076923076916</v>
      </c>
      <c r="P203" s="490">
        <f>IFERROR((2*'Rec carc'!tao_event*Q203),"--")</f>
        <v>54.62236686390532</v>
      </c>
      <c r="Q203" s="255">
        <f>IFERROR((1+(3*[0]!B)+(3*[0]!B^2))/((1+[0]!B)^2),"--")</f>
        <v>1.2840236686390532</v>
      </c>
      <c r="R203" s="490" t="str">
        <f t="shared" si="33"/>
        <v>--</v>
      </c>
      <c r="S203" s="208" t="str">
        <f t="shared" si="34"/>
        <v>A</v>
      </c>
      <c r="T203" s="255" t="str">
        <f>VLOOKUP(D203,derm!$D$4:$H$285,5,FALSE)</f>
        <v>--</v>
      </c>
      <c r="U203" s="468" t="str">
        <f>VLOOKUP($C203,ToxValues!$C$4:$N$283,11,FALSE)</f>
        <v>--</v>
      </c>
      <c r="V203" s="468">
        <f>VLOOKUP($D203,derm!$D$4:$K$285,6,FALSE)</f>
        <v>0.3</v>
      </c>
      <c r="W203" s="468">
        <f>VLOOKUP($D203,derm!$D$4:$K$285,7,FALSE)</f>
        <v>21.27</v>
      </c>
      <c r="X203" s="468">
        <f>VLOOKUP($D203,derm!$D$4:$K$285,8,FALSE)</f>
        <v>51.05</v>
      </c>
      <c r="Y203" s="468">
        <f>VLOOKUP($D203,derm!$D$4:$L$285,9,FALSE)</f>
        <v>0.7</v>
      </c>
      <c r="Z203" s="255"/>
      <c r="AA203" s="255" t="str">
        <f>VLOOKUP($C203,ToxValues!$C$4:$J$284,7,FALSE)</f>
        <v>--</v>
      </c>
      <c r="AB203" s="255" t="str">
        <f>VLOOKUP($C203,ToxValues!$C$4:$J$284,3,FALSE)</f>
        <v>--</v>
      </c>
      <c r="AC203" s="255" t="str">
        <f>VLOOKUP($C203,ToxValues!$C$4:$J$284,5,FALSE)</f>
        <v>--</v>
      </c>
      <c r="AD203" s="497" t="str">
        <f>VLOOKUP($C203,ToxValues!$C$4:$L$284,10,FALSE)</f>
        <v>--</v>
      </c>
    </row>
    <row r="204" spans="1:30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30"/>
        <v>0.11034710913972097</v>
      </c>
      <c r="H204" s="490">
        <f t="shared" si="35"/>
        <v>14.6</v>
      </c>
      <c r="I204" s="490">
        <f t="shared" si="36"/>
        <v>0.11034710913972097</v>
      </c>
      <c r="J204" s="325">
        <f>IFERROR(((ELCR*BW_tres*ATc*365*1000)/(IRw_rec*ED_tres*EF_tres*ET_rec*AA204)),"--")</f>
        <v>14.6</v>
      </c>
      <c r="K204" s="490">
        <f t="shared" si="37"/>
        <v>0.11118746636478426</v>
      </c>
      <c r="L204" s="490">
        <f t="shared" si="38"/>
        <v>0.11118746636478426</v>
      </c>
      <c r="M204" s="325">
        <f t="shared" si="39"/>
        <v>3.7215807211952209E-2</v>
      </c>
      <c r="N204" s="490">
        <f t="shared" si="31"/>
        <v>0.11118746636478426</v>
      </c>
      <c r="O204" s="490">
        <f t="shared" si="32"/>
        <v>0.90909090909090906</v>
      </c>
      <c r="P204" s="490">
        <f>IFERROR((2*'Rec carc'!tao_event*Q204),"--")</f>
        <v>29.172066115702474</v>
      </c>
      <c r="Q204" s="255">
        <f>IFERROR((1+(3*[0]!B)+(3*[0]!B^2))/((1+[0]!B)^2),"--")</f>
        <v>1.0991735537190082</v>
      </c>
      <c r="R204" s="490">
        <f t="shared" si="33"/>
        <v>1.2807017543859652E-4</v>
      </c>
      <c r="S204" s="208" t="str">
        <f t="shared" si="34"/>
        <v>A</v>
      </c>
      <c r="T204" s="255">
        <f>VLOOKUP(D204,derm!$D$4:$H$285,5,FALSE)</f>
        <v>0.14299999999999999</v>
      </c>
      <c r="U204" s="468">
        <f>VLOOKUP($C204,ToxValues!$C$4:$N$283,11,FALSE)</f>
        <v>373.32</v>
      </c>
      <c r="V204" s="468">
        <f>VLOOKUP($D204,derm!$D$4:$K$285,6,FALSE)</f>
        <v>0.1</v>
      </c>
      <c r="W204" s="468">
        <f>VLOOKUP($D204,derm!$D$4:$K$285,7,FALSE)</f>
        <v>13.27</v>
      </c>
      <c r="X204" s="468">
        <f>VLOOKUP($D204,derm!$D$4:$K$285,8,FALSE)</f>
        <v>31.85</v>
      </c>
      <c r="Y204" s="468">
        <f>VLOOKUP($D204,derm!$D$4:$L$285,9,FALSE)</f>
        <v>0.8</v>
      </c>
      <c r="Z204" s="255"/>
      <c r="AA204" s="255">
        <f>VLOOKUP($C204,ToxValues!$C$4:$J$284,7,FALSE)</f>
        <v>4.5</v>
      </c>
      <c r="AB204" s="255">
        <f>VLOOKUP($C204,ToxValues!$C$4:$J$284,3,FALSE)</f>
        <v>5.0000000000000001E-4</v>
      </c>
      <c r="AC204" s="255">
        <f>VLOOKUP($C204,ToxValues!$C$4:$J$284,5,FALSE)</f>
        <v>5.0000000000000001E-4</v>
      </c>
      <c r="AD204" s="497">
        <f>VLOOKUP($C204,ToxValues!$C$4:$L$284,10,FALSE)</f>
        <v>4.5</v>
      </c>
    </row>
    <row r="205" spans="1:30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30"/>
        <v>7.2197802197802199</v>
      </c>
      <c r="H205" s="490">
        <f t="shared" si="35"/>
        <v>7.2197802197802199</v>
      </c>
      <c r="I205" s="490" t="str">
        <f t="shared" si="36"/>
        <v/>
      </c>
      <c r="J205" s="325">
        <f>IFERROR(((ELCR*BW_tres*ATc*365*1000)/(IRw_rec*ED_tres*EF_tres*ET_rec*AA205)),"--")</f>
        <v>7.2197802197802199</v>
      </c>
      <c r="K205" s="490" t="str">
        <f t="shared" si="37"/>
        <v>--</v>
      </c>
      <c r="L205" s="490" t="str">
        <f t="shared" si="38"/>
        <v>--</v>
      </c>
      <c r="M205" s="325" t="str">
        <f t="shared" si="39"/>
        <v>--</v>
      </c>
      <c r="N205" s="490" t="str">
        <f t="shared" si="31"/>
        <v>--</v>
      </c>
      <c r="O205" s="490" t="str">
        <f t="shared" si="32"/>
        <v>--</v>
      </c>
      <c r="P205" s="490" t="str">
        <f>IFERROR((2*'Rec carc'!tao_event*Q205),"--")</f>
        <v>--</v>
      </c>
      <c r="Q205" s="255" t="str">
        <f>IFERROR((1+(3*[0]!B)+(3*[0]!B^2))/((1+[0]!B)^2),"--")</f>
        <v>--</v>
      </c>
      <c r="R205" s="490">
        <f t="shared" si="33"/>
        <v>6.3331405436668607E-5</v>
      </c>
      <c r="S205" s="208" t="str">
        <f t="shared" si="34"/>
        <v>A</v>
      </c>
      <c r="T205" s="255">
        <f>VLOOKUP(D205,derm!$D$4:$H$285,5,FALSE)</f>
        <v>2.0899999999999998E-2</v>
      </c>
      <c r="U205" s="468">
        <f>VLOOKUP($C205,ToxValues!$C$4:$N$283,11,FALSE)</f>
        <v>389.32</v>
      </c>
      <c r="V205" s="468" t="str">
        <f>VLOOKUP($D205,derm!$D$4:$K$285,6,FALSE)</f>
        <v>--</v>
      </c>
      <c r="W205" s="468" t="str">
        <f>VLOOKUP($D205,derm!$D$4:$K$285,7,FALSE)</f>
        <v>--</v>
      </c>
      <c r="X205" s="468" t="str">
        <f>VLOOKUP($D205,derm!$D$4:$K$285,8,FALSE)</f>
        <v>--</v>
      </c>
      <c r="Y205" s="468" t="str">
        <f>VLOOKUP($D205,derm!$D$4:$L$285,9,FALSE)</f>
        <v>--</v>
      </c>
      <c r="Z205" s="255"/>
      <c r="AA205" s="255">
        <f>VLOOKUP($C205,ToxValues!$C$4:$J$284,7,FALSE)</f>
        <v>9.1</v>
      </c>
      <c r="AB205" s="255">
        <f>VLOOKUP($C205,ToxValues!$C$4:$J$284,3,FALSE)</f>
        <v>1.2999999999999999E-5</v>
      </c>
      <c r="AC205" s="255">
        <f>VLOOKUP($C205,ToxValues!$C$4:$J$284,5,FALSE)</f>
        <v>1.2999999999999999E-5</v>
      </c>
      <c r="AD205" s="497">
        <f>VLOOKUP($C205,ToxValues!$C$4:$L$284,10,FALSE)</f>
        <v>9.1</v>
      </c>
    </row>
    <row r="206" spans="1:30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30"/>
        <v>6.57</v>
      </c>
      <c r="H206" s="490">
        <f t="shared" si="35"/>
        <v>6.57</v>
      </c>
      <c r="I206" s="490" t="str">
        <f t="shared" si="36"/>
        <v/>
      </c>
      <c r="J206" s="325">
        <f>IFERROR(((ELCR*BW_tres*ATc*365*1000)/(IRw_rec*ED_tres*EF_tres*ET_rec*AA206)),"--")</f>
        <v>6.57</v>
      </c>
      <c r="K206" s="490" t="str">
        <f t="shared" si="37"/>
        <v>--</v>
      </c>
      <c r="L206" s="490" t="str">
        <f t="shared" si="38"/>
        <v>--</v>
      </c>
      <c r="M206" s="325" t="str">
        <f t="shared" si="39"/>
        <v>--</v>
      </c>
      <c r="N206" s="490" t="str">
        <f t="shared" si="31"/>
        <v>--</v>
      </c>
      <c r="O206" s="490" t="str">
        <f t="shared" si="32"/>
        <v>--</v>
      </c>
      <c r="P206" s="490" t="str">
        <f>IFERROR((2*'Rec carc'!tao_event*Q206),"--")</f>
        <v>--</v>
      </c>
      <c r="Q206" s="255" t="str">
        <f>IFERROR((1+(3*[0]!B)+(3*[0]!B^2))/((1+[0]!B)^2),"--")</f>
        <v>--</v>
      </c>
      <c r="R206" s="490">
        <f t="shared" si="33"/>
        <v>5.763157894736843E-5</v>
      </c>
      <c r="S206" s="208" t="str">
        <f t="shared" si="34"/>
        <v>A</v>
      </c>
      <c r="T206" s="255">
        <f>VLOOKUP(D206,derm!$D$4:$H$285,5,FALSE)</f>
        <v>1.09E-2</v>
      </c>
      <c r="U206" s="468">
        <f>VLOOKUP($C206,ToxValues!$C$4:$N$283,11,FALSE)</f>
        <v>490.64</v>
      </c>
      <c r="V206" s="468" t="str">
        <f>VLOOKUP($D206,derm!$D$4:$K$285,6,FALSE)</f>
        <v>--</v>
      </c>
      <c r="W206" s="468" t="str">
        <f>VLOOKUP($D206,derm!$D$4:$K$285,7,FALSE)</f>
        <v>--</v>
      </c>
      <c r="X206" s="468" t="str">
        <f>VLOOKUP($D206,derm!$D$4:$K$285,8,FALSE)</f>
        <v>--</v>
      </c>
      <c r="Y206" s="468" t="str">
        <f>VLOOKUP($D206,derm!$D$4:$L$285,9,FALSE)</f>
        <v>--</v>
      </c>
      <c r="Z206" s="255"/>
      <c r="AA206" s="255">
        <f>VLOOKUP($C206,ToxValues!$C$4:$J$284,7,FALSE)</f>
        <v>10</v>
      </c>
      <c r="AB206" s="255">
        <f>VLOOKUP($C206,ToxValues!$C$4:$J$284,3,FALSE)</f>
        <v>2.9999999999999997E-4</v>
      </c>
      <c r="AC206" s="255">
        <f>VLOOKUP($C206,ToxValues!$C$4:$J$284,5,FALSE)</f>
        <v>2.9999999999999997E-4</v>
      </c>
      <c r="AD206" s="497">
        <f>VLOOKUP($C206,ToxValues!$C$4:$L$284,10,FALSE)</f>
        <v>10</v>
      </c>
    </row>
    <row r="207" spans="1:30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 t="str">
        <f t="shared" si="30"/>
        <v>--</v>
      </c>
      <c r="H207" s="490" t="str">
        <f t="shared" si="35"/>
        <v>--</v>
      </c>
      <c r="I207" s="490" t="str">
        <f t="shared" si="36"/>
        <v/>
      </c>
      <c r="J207" s="325" t="str">
        <f>IFERROR(((ELCR*BW_tres*ATc*365*1000)/(IRw_rec*ED_tres*EF_tres*ET_rec*AA207)),"--")</f>
        <v>--</v>
      </c>
      <c r="K207" s="490" t="str">
        <f t="shared" si="37"/>
        <v>--</v>
      </c>
      <c r="L207" s="490" t="str">
        <f t="shared" si="38"/>
        <v>--</v>
      </c>
      <c r="M207" s="325" t="str">
        <f t="shared" si="39"/>
        <v>--</v>
      </c>
      <c r="N207" s="490" t="str">
        <f t="shared" si="31"/>
        <v>--</v>
      </c>
      <c r="O207" s="490" t="str">
        <f t="shared" si="32"/>
        <v>--</v>
      </c>
      <c r="P207" s="490" t="str">
        <f>IFERROR((2*'Rec carc'!tao_event*Q207),"--")</f>
        <v>--</v>
      </c>
      <c r="Q207" s="255" t="str">
        <f>IFERROR((1+(3*[0]!B)+(3*[0]!B^2))/((1+[0]!B)^2),"--")</f>
        <v>--</v>
      </c>
      <c r="R207" s="490" t="str">
        <f t="shared" si="33"/>
        <v>--</v>
      </c>
      <c r="S207" s="208" t="str">
        <f t="shared" si="34"/>
        <v>A</v>
      </c>
      <c r="T207" s="255">
        <f>VLOOKUP(D207,derm!$D$4:$H$285,5,FALSE)</f>
        <v>4.2799999999999998E-2</v>
      </c>
      <c r="U207" s="468">
        <f>VLOOKUP($C207,ToxValues!$C$4:$N$283,11,FALSE)</f>
        <v>345.66</v>
      </c>
      <c r="V207" s="468" t="str">
        <f>VLOOKUP($D207,derm!$D$4:$K$285,6,FALSE)</f>
        <v>--</v>
      </c>
      <c r="W207" s="468" t="str">
        <f>VLOOKUP($D207,derm!$D$4:$K$285,7,FALSE)</f>
        <v>--</v>
      </c>
      <c r="X207" s="468" t="str">
        <f>VLOOKUP($D207,derm!$D$4:$K$285,8,FALSE)</f>
        <v>--</v>
      </c>
      <c r="Y207" s="468" t="str">
        <f>VLOOKUP($D207,derm!$D$4:$L$285,9,FALSE)</f>
        <v>--</v>
      </c>
      <c r="Z207" s="255"/>
      <c r="AA207" s="255" t="str">
        <f>VLOOKUP($C207,ToxValues!$C$4:$J$284,7,FALSE)</f>
        <v>--</v>
      </c>
      <c r="AB207" s="255">
        <f>VLOOKUP($C207,ToxValues!$C$4:$J$284,3,FALSE)</f>
        <v>5.0000000000000001E-3</v>
      </c>
      <c r="AC207" s="255">
        <f>VLOOKUP($C207,ToxValues!$C$4:$J$284,5,FALSE)</f>
        <v>5.0000000000000001E-3</v>
      </c>
      <c r="AD207" s="497" t="str">
        <f>VLOOKUP($C207,ToxValues!$C$4:$L$284,10,FALSE)</f>
        <v>--</v>
      </c>
    </row>
    <row r="208" spans="1:30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>
        <f t="shared" si="30"/>
        <v>0.95109101253946571</v>
      </c>
      <c r="H208" s="490">
        <f t="shared" si="35"/>
        <v>59.72727272727272</v>
      </c>
      <c r="I208" s="490">
        <f t="shared" si="36"/>
        <v>0.95109101253946571</v>
      </c>
      <c r="J208" s="325">
        <f>IFERROR(((ELCR*BW_tres*ATc*365*1000)/(IRw_rec*ED_tres*EF_tres*ET_rec*AA208)),"--")</f>
        <v>59.72727272727272</v>
      </c>
      <c r="K208" s="490">
        <f t="shared" si="37"/>
        <v>0.96648116017654151</v>
      </c>
      <c r="L208" s="490">
        <f t="shared" si="38"/>
        <v>0.96648116017654151</v>
      </c>
      <c r="M208" s="325">
        <f t="shared" si="39"/>
        <v>0.2520921121245841</v>
      </c>
      <c r="N208" s="490">
        <f t="shared" si="31"/>
        <v>0.96648116017654151</v>
      </c>
      <c r="O208" s="490">
        <f t="shared" si="32"/>
        <v>0.90909090909090906</v>
      </c>
      <c r="P208" s="490">
        <f>IFERROR((2*'Rec carc'!tao_event*Q208),"--")</f>
        <v>49.242975206611561</v>
      </c>
      <c r="Q208" s="255">
        <f>IFERROR((1+(3*[0]!B)+(3*[0]!B^2))/((1+[0]!B)^2),"--")</f>
        <v>1.0991735537190082</v>
      </c>
      <c r="R208" s="490">
        <f t="shared" si="33"/>
        <v>5.2392344497607653E-4</v>
      </c>
      <c r="S208" s="208" t="str">
        <f t="shared" si="34"/>
        <v>A</v>
      </c>
      <c r="T208" s="255">
        <f>VLOOKUP(D208,derm!$D$4:$H$285,5,FALSE)</f>
        <v>5.1799999999999999E-2</v>
      </c>
      <c r="U208" s="468">
        <f>VLOOKUP($C208,ToxValues!$C$4:$N$283,11,FALSE)</f>
        <v>413.82</v>
      </c>
      <c r="V208" s="468">
        <f>VLOOKUP($D208,derm!$D$4:$K$285,6,FALSE)</f>
        <v>0.1</v>
      </c>
      <c r="W208" s="468">
        <f>VLOOKUP($D208,derm!$D$4:$K$285,7,FALSE)</f>
        <v>22.4</v>
      </c>
      <c r="X208" s="468">
        <f>VLOOKUP($D208,derm!$D$4:$K$285,8,FALSE)</f>
        <v>53.75</v>
      </c>
      <c r="Y208" s="468">
        <f>VLOOKUP($D208,derm!$D$4:$L$285,9,FALSE)</f>
        <v>0.8</v>
      </c>
      <c r="Z208" s="255"/>
      <c r="AA208" s="255">
        <f>VLOOKUP($C208,ToxValues!$C$4:$J$284,7,FALSE)</f>
        <v>1.1000000000000001</v>
      </c>
      <c r="AB208" s="255" t="str">
        <f>VLOOKUP($C208,ToxValues!$C$4:$J$284,3,FALSE)</f>
        <v>--</v>
      </c>
      <c r="AC208" s="255" t="str">
        <f>VLOOKUP($C208,ToxValues!$C$4:$J$284,5,FALSE)</f>
        <v>--</v>
      </c>
      <c r="AD208" s="497">
        <f>VLOOKUP($C208,ToxValues!$C$4:$L$284,10,FALSE)</f>
        <v>1.1000000000000001</v>
      </c>
    </row>
    <row r="209" spans="1:30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30"/>
        <v>285.6521739130435</v>
      </c>
      <c r="H209" s="490">
        <f t="shared" si="35"/>
        <v>285.6521739130435</v>
      </c>
      <c r="I209" s="490" t="str">
        <f t="shared" si="36"/>
        <v/>
      </c>
      <c r="J209" s="325">
        <f>IFERROR(((ELCR*BW_tres*ATc*365*1000)/(IRw_rec*ED_tres*EF_tres*ET_rec*AA209)),"--")</f>
        <v>285.6521739130435</v>
      </c>
      <c r="K209" s="490" t="str">
        <f t="shared" si="37"/>
        <v>--</v>
      </c>
      <c r="L209" s="490" t="str">
        <f t="shared" si="38"/>
        <v>--</v>
      </c>
      <c r="M209" s="325" t="str">
        <f t="shared" si="39"/>
        <v>--</v>
      </c>
      <c r="N209" s="490" t="str">
        <f t="shared" si="31"/>
        <v>--</v>
      </c>
      <c r="O209" s="490" t="str">
        <f t="shared" si="32"/>
        <v>--</v>
      </c>
      <c r="P209" s="490" t="str">
        <f>IFERROR((2*'Rec carc'!tao_event*Q209),"--")</f>
        <v>--</v>
      </c>
      <c r="Q209" s="255" t="str">
        <f>IFERROR((1+(3*[0]!B)+(3*[0]!B^2))/((1+[0]!B)^2),"--")</f>
        <v>--</v>
      </c>
      <c r="R209" s="490">
        <f t="shared" si="33"/>
        <v>2.5057208237986273E-3</v>
      </c>
      <c r="S209" s="208" t="str">
        <f t="shared" si="34"/>
        <v>A</v>
      </c>
      <c r="T209" s="255">
        <f>VLOOKUP(D209,derm!$D$4:$H$285,5,FALSE)</f>
        <v>5.2399999999999999E-3</v>
      </c>
      <c r="U209" s="468">
        <f>VLOOKUP($C209,ToxValues!$C$4:$N$283,11,FALSE)</f>
        <v>215.69</v>
      </c>
      <c r="V209" s="468" t="str">
        <f>VLOOKUP($D209,derm!$D$4:$K$285,6,FALSE)</f>
        <v>--</v>
      </c>
      <c r="W209" s="468" t="str">
        <f>VLOOKUP($D209,derm!$D$4:$K$285,7,FALSE)</f>
        <v>--</v>
      </c>
      <c r="X209" s="468" t="str">
        <f>VLOOKUP($D209,derm!$D$4:$K$285,8,FALSE)</f>
        <v>--</v>
      </c>
      <c r="Y209" s="468" t="str">
        <f>VLOOKUP($D209,derm!$D$4:$L$285,9,FALSE)</f>
        <v>--</v>
      </c>
      <c r="Z209" s="255"/>
      <c r="AA209" s="255">
        <f>VLOOKUP($C209,ToxValues!$C$4:$J$284,7,FALSE)</f>
        <v>0.23</v>
      </c>
      <c r="AB209" s="255">
        <f>VLOOKUP($C209,ToxValues!$C$4:$J$284,3,FALSE)</f>
        <v>3.5000000000000003E-2</v>
      </c>
      <c r="AC209" s="255">
        <f>VLOOKUP($C209,ToxValues!$C$4:$J$284,5,FALSE)</f>
        <v>3.5000000000000003E-2</v>
      </c>
      <c r="AD209" s="497">
        <f>VLOOKUP($C209,ToxValues!$C$4:$L$284,10,FALSE)</f>
        <v>0.23</v>
      </c>
    </row>
    <row r="210" spans="1:30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 t="str">
        <f t="shared" si="30"/>
        <v>--</v>
      </c>
      <c r="H210" s="490" t="str">
        <f t="shared" si="35"/>
        <v>--</v>
      </c>
      <c r="I210" s="490" t="str">
        <f t="shared" si="36"/>
        <v/>
      </c>
      <c r="J210" s="325" t="str">
        <f>IFERROR(((ELCR*BW_tres*ATc*365*1000)/(IRw_rec*ED_tres*EF_tres*ET_rec*AA210)),"--")</f>
        <v>--</v>
      </c>
      <c r="K210" s="490" t="str">
        <f t="shared" si="37"/>
        <v>--</v>
      </c>
      <c r="L210" s="490" t="str">
        <f t="shared" si="38"/>
        <v>--</v>
      </c>
      <c r="M210" s="325" t="str">
        <f t="shared" si="39"/>
        <v>--</v>
      </c>
      <c r="N210" s="490" t="str">
        <f t="shared" si="31"/>
        <v>--</v>
      </c>
      <c r="O210" s="490" t="str">
        <f t="shared" si="32"/>
        <v>--</v>
      </c>
      <c r="P210" s="490" t="str">
        <f>IFERROR((2*'Rec carc'!tao_event*Q210),"--")</f>
        <v>--</v>
      </c>
      <c r="Q210" s="255" t="str">
        <f>IFERROR((1+(3*[0]!B)+(3*[0]!B^2))/((1+[0]!B)^2),"--")</f>
        <v>--</v>
      </c>
      <c r="R210" s="490" t="str">
        <f t="shared" si="33"/>
        <v>--</v>
      </c>
      <c r="S210" s="208" t="str">
        <f t="shared" si="34"/>
        <v>A</v>
      </c>
      <c r="T210" s="255">
        <f>VLOOKUP(D210,derm!$D$4:$H$285,5,FALSE)</f>
        <v>3.3399999999999999E-2</v>
      </c>
      <c r="U210" s="468">
        <f>VLOOKUP($C210,ToxValues!$C$4:$N$283,11,FALSE)</f>
        <v>350.59</v>
      </c>
      <c r="V210" s="468" t="str">
        <f>VLOOKUP($D210,derm!$D$4:$K$285,6,FALSE)</f>
        <v>--</v>
      </c>
      <c r="W210" s="468" t="str">
        <f>VLOOKUP($D210,derm!$D$4:$K$285,7,FALSE)</f>
        <v>--</v>
      </c>
      <c r="X210" s="468" t="str">
        <f>VLOOKUP($D210,derm!$D$4:$K$285,8,FALSE)</f>
        <v>--</v>
      </c>
      <c r="Y210" s="468" t="str">
        <f>VLOOKUP($D210,derm!$D$4:$L$285,9,FALSE)</f>
        <v>--</v>
      </c>
      <c r="Z210" s="255"/>
      <c r="AA210" s="255" t="str">
        <f>VLOOKUP($C210,ToxValues!$C$4:$J$284,7,FALSE)</f>
        <v>--</v>
      </c>
      <c r="AB210" s="255">
        <f>VLOOKUP($C210,ToxValues!$C$4:$J$284,3,FALSE)</f>
        <v>1E-3</v>
      </c>
      <c r="AC210" s="255">
        <f>VLOOKUP($C210,ToxValues!$C$4:$J$284,5,FALSE)</f>
        <v>1E-3</v>
      </c>
      <c r="AD210" s="497" t="str">
        <f>VLOOKUP($C210,ToxValues!$C$4:$L$284,10,FALSE)</f>
        <v>--</v>
      </c>
    </row>
    <row r="211" spans="1:30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 t="str">
        <f t="shared" si="30"/>
        <v>--</v>
      </c>
      <c r="H211" s="490" t="str">
        <f t="shared" si="35"/>
        <v>--</v>
      </c>
      <c r="I211" s="490" t="str">
        <f t="shared" si="36"/>
        <v/>
      </c>
      <c r="J211" s="325" t="str">
        <f>IFERROR(((ELCR*BW_tres*ATc*365*1000)/(IRw_rec*ED_tres*EF_tres*ET_rec*AA211)),"--")</f>
        <v>--</v>
      </c>
      <c r="K211" s="490" t="str">
        <f t="shared" si="37"/>
        <v>--</v>
      </c>
      <c r="L211" s="490" t="str">
        <f t="shared" si="38"/>
        <v>--</v>
      </c>
      <c r="M211" s="325" t="str">
        <f t="shared" si="39"/>
        <v>--</v>
      </c>
      <c r="N211" s="490" t="str">
        <f t="shared" si="31"/>
        <v>--</v>
      </c>
      <c r="O211" s="490" t="str">
        <f t="shared" si="32"/>
        <v>--</v>
      </c>
      <c r="P211" s="490" t="str">
        <f>IFERROR((2*'Rec carc'!tao_event*Q211),"--")</f>
        <v>--</v>
      </c>
      <c r="Q211" s="255" t="str">
        <f>IFERROR((1+(3*[0]!B)+(3*[0]!B^2))/((1+[0]!B)^2),"--")</f>
        <v>--</v>
      </c>
      <c r="R211" s="490" t="str">
        <f t="shared" si="33"/>
        <v>--</v>
      </c>
      <c r="S211" s="208" t="str">
        <f t="shared" si="34"/>
        <v>A</v>
      </c>
      <c r="T211" s="255">
        <f>VLOOKUP(D211,derm!$D$4:$H$285,5,FALSE)</f>
        <v>2.6699999999999998E-4</v>
      </c>
      <c r="U211" s="468">
        <f>VLOOKUP($C211,ToxValues!$C$4:$N$283,11,FALSE)</f>
        <v>229.25</v>
      </c>
      <c r="V211" s="468" t="str">
        <f>VLOOKUP($D211,derm!$D$4:$K$285,6,FALSE)</f>
        <v>--</v>
      </c>
      <c r="W211" s="468" t="str">
        <f>VLOOKUP($D211,derm!$D$4:$K$285,7,FALSE)</f>
        <v>--</v>
      </c>
      <c r="X211" s="468" t="str">
        <f>VLOOKUP($D211,derm!$D$4:$K$285,8,FALSE)</f>
        <v>--</v>
      </c>
      <c r="Y211" s="468" t="str">
        <f>VLOOKUP($D211,derm!$D$4:$L$285,9,FALSE)</f>
        <v>--</v>
      </c>
      <c r="Z211" s="255"/>
      <c r="AA211" s="255" t="str">
        <f>VLOOKUP($C211,ToxValues!$C$4:$J$284,7,FALSE)</f>
        <v>--</v>
      </c>
      <c r="AB211" s="255">
        <f>VLOOKUP($C211,ToxValues!$C$4:$J$284,3,FALSE)</f>
        <v>2.0000000000000001E-4</v>
      </c>
      <c r="AC211" s="255">
        <f>VLOOKUP($C211,ToxValues!$C$4:$J$284,5,FALSE)</f>
        <v>2.0000000000000001E-4</v>
      </c>
      <c r="AD211" s="497" t="str">
        <f>VLOOKUP($C211,ToxValues!$C$4:$L$284,10,FALSE)</f>
        <v>--</v>
      </c>
    </row>
    <row r="212" spans="1:30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 t="str">
        <f t="shared" si="30"/>
        <v>--</v>
      </c>
      <c r="H212" s="490" t="str">
        <f t="shared" si="35"/>
        <v>--</v>
      </c>
      <c r="I212" s="490" t="str">
        <f t="shared" si="36"/>
        <v/>
      </c>
      <c r="J212" s="325" t="str">
        <f>IFERROR(((ELCR*BW_tres*ATc*365*1000)/(IRw_rec*ED_tres*EF_tres*ET_rec*AA212)),"--")</f>
        <v>--</v>
      </c>
      <c r="K212" s="490" t="str">
        <f t="shared" si="37"/>
        <v>--</v>
      </c>
      <c r="L212" s="490" t="str">
        <f t="shared" si="38"/>
        <v>--</v>
      </c>
      <c r="M212" s="325" t="str">
        <f t="shared" si="39"/>
        <v>--</v>
      </c>
      <c r="N212" s="490" t="str">
        <f t="shared" si="31"/>
        <v>--</v>
      </c>
      <c r="O212" s="490" t="str">
        <f t="shared" si="32"/>
        <v>--</v>
      </c>
      <c r="P212" s="490" t="str">
        <f>IFERROR((2*'Rec carc'!tao_event*Q212),"--")</f>
        <v>--</v>
      </c>
      <c r="Q212" s="255" t="str">
        <f>IFERROR((1+(3*[0]!B)+(3*[0]!B^2))/((1+[0]!B)^2),"--")</f>
        <v>--</v>
      </c>
      <c r="R212" s="490" t="str">
        <f t="shared" si="33"/>
        <v>--</v>
      </c>
      <c r="S212" s="208" t="str">
        <f t="shared" si="34"/>
        <v>A</v>
      </c>
      <c r="T212" s="255">
        <f>VLOOKUP(D212,derm!$D$4:$H$285,5,FALSE)</f>
        <v>2.12E-2</v>
      </c>
      <c r="U212" s="468">
        <f>VLOOKUP($C212,ToxValues!$C$4:$N$283,11,FALSE)</f>
        <v>274.39</v>
      </c>
      <c r="V212" s="468" t="str">
        <f>VLOOKUP($D212,derm!$D$4:$K$285,6,FALSE)</f>
        <v>--</v>
      </c>
      <c r="W212" s="468" t="str">
        <f>VLOOKUP($D212,derm!$D$4:$K$285,7,FALSE)</f>
        <v>--</v>
      </c>
      <c r="X212" s="468" t="str">
        <f>VLOOKUP($D212,derm!$D$4:$K$285,8,FALSE)</f>
        <v>--</v>
      </c>
      <c r="Y212" s="468" t="str">
        <f>VLOOKUP($D212,derm!$D$4:$L$285,9,FALSE)</f>
        <v>--</v>
      </c>
      <c r="Z212" s="255"/>
      <c r="AA212" s="255" t="str">
        <f>VLOOKUP($C212,ToxValues!$C$4:$J$284,7,FALSE)</f>
        <v>--</v>
      </c>
      <c r="AB212" s="255">
        <f>VLOOKUP($C212,ToxValues!$C$4:$J$284,3,FALSE)</f>
        <v>4.0000000000000003E-5</v>
      </c>
      <c r="AC212" s="255">
        <f>VLOOKUP($C212,ToxValues!$C$4:$J$284,5,FALSE)</f>
        <v>4.0000000000000003E-5</v>
      </c>
      <c r="AD212" s="497" t="str">
        <f>VLOOKUP($C212,ToxValues!$C$4:$L$284,10,FALSE)</f>
        <v>--</v>
      </c>
    </row>
    <row r="213" spans="1:30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 t="str">
        <f t="shared" si="30"/>
        <v>--</v>
      </c>
      <c r="H213" s="490" t="str">
        <f t="shared" si="35"/>
        <v>--</v>
      </c>
      <c r="I213" s="490" t="str">
        <f t="shared" si="36"/>
        <v/>
      </c>
      <c r="J213" s="325" t="str">
        <f>IFERROR(((ELCR*BW_tres*ATc*365*1000)/(IRw_rec*ED_tres*EF_tres*ET_rec*AA213)),"--")</f>
        <v>--</v>
      </c>
      <c r="K213" s="490" t="str">
        <f t="shared" si="37"/>
        <v>--</v>
      </c>
      <c r="L213" s="490" t="str">
        <f t="shared" si="38"/>
        <v>--</v>
      </c>
      <c r="M213" s="325" t="str">
        <f t="shared" si="39"/>
        <v>--</v>
      </c>
      <c r="N213" s="490" t="str">
        <f t="shared" si="31"/>
        <v>--</v>
      </c>
      <c r="O213" s="490" t="str">
        <f t="shared" si="32"/>
        <v>--</v>
      </c>
      <c r="P213" s="490" t="str">
        <f>IFERROR((2*'Rec carc'!tao_event*Q213),"--")</f>
        <v>--</v>
      </c>
      <c r="Q213" s="255" t="str">
        <f>IFERROR((1+(3*[0]!B)+(3*[0]!B^2))/((1+[0]!B)^2),"--")</f>
        <v>--</v>
      </c>
      <c r="R213" s="490" t="str">
        <f t="shared" si="33"/>
        <v>--</v>
      </c>
      <c r="S213" s="208" t="str">
        <f t="shared" si="34"/>
        <v>A</v>
      </c>
      <c r="T213" s="255">
        <f>VLOOKUP(D213,derm!$D$4:$H$285,5,FALSE)</f>
        <v>8.12E-4</v>
      </c>
      <c r="U213" s="468">
        <f>VLOOKUP($C213,ToxValues!$C$4:$N$283,11,FALSE)</f>
        <v>330.35</v>
      </c>
      <c r="V213" s="468" t="str">
        <f>VLOOKUP($D213,derm!$D$4:$K$285,6,FALSE)</f>
        <v>--</v>
      </c>
      <c r="W213" s="468" t="str">
        <f>VLOOKUP($D213,derm!$D$4:$K$285,7,FALSE)</f>
        <v>--</v>
      </c>
      <c r="X213" s="468" t="str">
        <f>VLOOKUP($D213,derm!$D$4:$K$285,8,FALSE)</f>
        <v>--</v>
      </c>
      <c r="Y213" s="468" t="str">
        <f>VLOOKUP($D213,derm!$D$4:$L$285,9,FALSE)</f>
        <v>--</v>
      </c>
      <c r="Z213" s="255"/>
      <c r="AA213" s="255" t="str">
        <f>VLOOKUP($C213,ToxValues!$C$4:$J$284,7,FALSE)</f>
        <v>--</v>
      </c>
      <c r="AB213" s="255">
        <f>VLOOKUP($C213,ToxValues!$C$4:$J$284,3,FALSE)</f>
        <v>0.02</v>
      </c>
      <c r="AC213" s="255">
        <f>VLOOKUP($C213,ToxValues!$C$4:$J$284,5,FALSE)</f>
        <v>0.02</v>
      </c>
      <c r="AD213" s="497" t="str">
        <f>VLOOKUP($C213,ToxValues!$C$4:$L$284,10,FALSE)</f>
        <v>--</v>
      </c>
    </row>
    <row r="214" spans="1:30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 t="str">
        <f t="shared" si="30"/>
        <v>--</v>
      </c>
      <c r="H214" s="490" t="str">
        <f t="shared" si="35"/>
        <v>--</v>
      </c>
      <c r="I214" s="490" t="str">
        <f t="shared" si="36"/>
        <v/>
      </c>
      <c r="J214" s="325" t="str">
        <f>IFERROR(((ELCR*BW_tres*ATc*365*1000)/(IRw_rec*ED_tres*EF_tres*ET_rec*AA214)),"--")</f>
        <v>--</v>
      </c>
      <c r="K214" s="490" t="str">
        <f t="shared" si="37"/>
        <v>--</v>
      </c>
      <c r="L214" s="490" t="str">
        <f t="shared" si="38"/>
        <v>--</v>
      </c>
      <c r="M214" s="325" t="str">
        <f t="shared" si="39"/>
        <v>--</v>
      </c>
      <c r="N214" s="490" t="str">
        <f t="shared" si="31"/>
        <v>--</v>
      </c>
      <c r="O214" s="490" t="str">
        <f t="shared" si="32"/>
        <v>--</v>
      </c>
      <c r="P214" s="490" t="str">
        <f>IFERROR((2*'Rec carc'!tao_event*Q214),"--")</f>
        <v>--</v>
      </c>
      <c r="Q214" s="255" t="str">
        <f>IFERROR((1+(3*[0]!B)+(3*[0]!B^2))/((1+[0]!B)^2),"--")</f>
        <v>--</v>
      </c>
      <c r="R214" s="490" t="str">
        <f t="shared" si="33"/>
        <v>--</v>
      </c>
      <c r="S214" s="208" t="str">
        <f t="shared" si="34"/>
        <v>A</v>
      </c>
      <c r="T214" s="255">
        <f>VLOOKUP(D214,derm!$D$4:$H$285,5,FALSE)</f>
        <v>4.1599999999999996E-3</v>
      </c>
      <c r="U214" s="468">
        <f>VLOOKUP($C214,ToxValues!$C$4:$N$283,11,FALSE)</f>
        <v>263.20999999999998</v>
      </c>
      <c r="V214" s="468" t="str">
        <f>VLOOKUP($D214,derm!$D$4:$K$285,6,FALSE)</f>
        <v>--</v>
      </c>
      <c r="W214" s="468" t="str">
        <f>VLOOKUP($D214,derm!$D$4:$K$285,7,FALSE)</f>
        <v>--</v>
      </c>
      <c r="X214" s="468" t="str">
        <f>VLOOKUP($D214,derm!$D$4:$K$285,8,FALSE)</f>
        <v>--</v>
      </c>
      <c r="Y214" s="468" t="str">
        <f>VLOOKUP($D214,derm!$D$4:$L$285,9,FALSE)</f>
        <v>--</v>
      </c>
      <c r="Z214" s="255"/>
      <c r="AA214" s="255" t="str">
        <f>VLOOKUP($C214,ToxValues!$C$4:$J$284,7,FALSE)</f>
        <v>--</v>
      </c>
      <c r="AB214" s="255">
        <f>VLOOKUP($C214,ToxValues!$C$4:$J$284,3,FALSE)</f>
        <v>2.5000000000000001E-4</v>
      </c>
      <c r="AC214" s="255">
        <f>VLOOKUP($C214,ToxValues!$C$4:$J$284,5,FALSE)</f>
        <v>2.5000000000000001E-4</v>
      </c>
      <c r="AD214" s="497" t="str">
        <f>VLOOKUP($C214,ToxValues!$C$4:$L$284,10,FALSE)</f>
        <v>--</v>
      </c>
    </row>
    <row r="215" spans="1:30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 t="str">
        <f t="shared" si="30"/>
        <v>--</v>
      </c>
      <c r="H215" s="490" t="str">
        <f t="shared" si="35"/>
        <v>--</v>
      </c>
      <c r="I215" s="490" t="str">
        <f t="shared" si="36"/>
        <v/>
      </c>
      <c r="J215" s="325" t="str">
        <f>IFERROR(((ELCR*BW_tres*ATc*365*1000)/(IRw_rec*ED_tres*EF_tres*ET_rec*AA215)),"--")</f>
        <v>--</v>
      </c>
      <c r="K215" s="490" t="str">
        <f t="shared" si="37"/>
        <v>--</v>
      </c>
      <c r="L215" s="490" t="str">
        <f t="shared" si="38"/>
        <v>--</v>
      </c>
      <c r="M215" s="325" t="str">
        <f t="shared" si="39"/>
        <v>--</v>
      </c>
      <c r="N215" s="490" t="str">
        <f t="shared" si="31"/>
        <v>--</v>
      </c>
      <c r="O215" s="490">
        <f t="shared" si="32"/>
        <v>0.90909090909090906</v>
      </c>
      <c r="P215" s="490">
        <f>IFERROR((2*'Rec carc'!tao_event*Q215),"--")</f>
        <v>10.046446280991734</v>
      </c>
      <c r="Q215" s="255">
        <f>IFERROR((1+(3*[0]!B)+(3*[0]!B^2))/((1+[0]!B)^2),"--")</f>
        <v>1.0991735537190082</v>
      </c>
      <c r="R215" s="490" t="str">
        <f t="shared" si="33"/>
        <v>--</v>
      </c>
      <c r="S215" s="208" t="str">
        <f t="shared" si="34"/>
        <v>A</v>
      </c>
      <c r="T215" s="255">
        <f>VLOOKUP(D215,derm!$D$4:$H$285,5,FALSE)</f>
        <v>1.2800000000000001E-2</v>
      </c>
      <c r="U215" s="468">
        <f>VLOOKUP($C215,ToxValues!$C$4:$N$283,11,FALSE)</f>
        <v>291.26</v>
      </c>
      <c r="V215" s="468">
        <f>VLOOKUP($D215,derm!$D$4:$K$285,6,FALSE)</f>
        <v>0.1</v>
      </c>
      <c r="W215" s="468">
        <f>VLOOKUP($D215,derm!$D$4:$K$285,7,FALSE)</f>
        <v>4.57</v>
      </c>
      <c r="X215" s="468">
        <f>VLOOKUP($D215,derm!$D$4:$K$285,8,FALSE)</f>
        <v>10.97</v>
      </c>
      <c r="Y215" s="468">
        <f>VLOOKUP($D215,derm!$D$4:$L$285,9,FALSE)</f>
        <v>0.9</v>
      </c>
      <c r="Z215" s="255"/>
      <c r="AA215" s="255" t="str">
        <f>VLOOKUP($C215,ToxValues!$C$4:$J$284,7,FALSE)</f>
        <v>--</v>
      </c>
      <c r="AB215" s="255">
        <f>VLOOKUP($C215,ToxValues!$C$4:$J$284,3,FALSE)</f>
        <v>6.0000000000000001E-3</v>
      </c>
      <c r="AC215" s="255">
        <f>VLOOKUP($C215,ToxValues!$C$4:$J$284,5,FALSE)</f>
        <v>6.0000000000000001E-3</v>
      </c>
      <c r="AD215" s="497" t="str">
        <f>VLOOKUP($C215,ToxValues!$C$4:$L$284,10,FALSE)</f>
        <v>--</v>
      </c>
    </row>
    <row r="216" spans="1:30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 t="str">
        <f t="shared" si="30"/>
        <v>--</v>
      </c>
      <c r="H216" s="490" t="str">
        <f t="shared" si="35"/>
        <v>--</v>
      </c>
      <c r="I216" s="490" t="str">
        <f t="shared" si="36"/>
        <v/>
      </c>
      <c r="J216" s="325" t="str">
        <f>IFERROR(((ELCR*BW_tres*ATc*365*1000)/(IRw_rec*ED_tres*EF_tres*ET_rec*AA216)),"--")</f>
        <v>--</v>
      </c>
      <c r="K216" s="490" t="str">
        <f t="shared" si="37"/>
        <v>--</v>
      </c>
      <c r="L216" s="490" t="str">
        <f t="shared" si="38"/>
        <v>--</v>
      </c>
      <c r="M216" s="325" t="str">
        <f t="shared" si="39"/>
        <v>--</v>
      </c>
      <c r="N216" s="490" t="str">
        <f t="shared" si="31"/>
        <v>--</v>
      </c>
      <c r="O216" s="490" t="str">
        <f t="shared" si="32"/>
        <v>--</v>
      </c>
      <c r="P216" s="490" t="str">
        <f>IFERROR((2*'Rec carc'!tao_event*Q216),"--")</f>
        <v>--</v>
      </c>
      <c r="Q216" s="255" t="str">
        <f>IFERROR((1+(3*[0]!B)+(3*[0]!B^2))/((1+[0]!B)^2),"--")</f>
        <v>--</v>
      </c>
      <c r="R216" s="490" t="str">
        <f t="shared" si="33"/>
        <v>--</v>
      </c>
      <c r="S216" s="208" t="str">
        <f t="shared" si="34"/>
        <v>A</v>
      </c>
      <c r="T216" s="255">
        <f>VLOOKUP(D216,derm!$D$4:$H$285,5,FALSE)</f>
        <v>1.26E-2</v>
      </c>
      <c r="U216" s="468">
        <f>VLOOKUP($C216,ToxValues!$C$4:$N$283,11,FALSE)</f>
        <v>260.37</v>
      </c>
      <c r="V216" s="468" t="str">
        <f>VLOOKUP($D216,derm!$D$4:$K$285,6,FALSE)</f>
        <v>--</v>
      </c>
      <c r="W216" s="468" t="str">
        <f>VLOOKUP($D216,derm!$D$4:$K$285,7,FALSE)</f>
        <v>--</v>
      </c>
      <c r="X216" s="468" t="str">
        <f>VLOOKUP($D216,derm!$D$4:$K$285,8,FALSE)</f>
        <v>--</v>
      </c>
      <c r="Y216" s="468" t="str">
        <f>VLOOKUP($D216,derm!$D$4:$L$285,9,FALSE)</f>
        <v>--</v>
      </c>
      <c r="Z216" s="255"/>
      <c r="AA216" s="255" t="str">
        <f>VLOOKUP($C216,ToxValues!$C$4:$J$284,7,FALSE)</f>
        <v>--</v>
      </c>
      <c r="AB216" s="255">
        <f>VLOOKUP($C216,ToxValues!$C$4:$J$284,3,FALSE)</f>
        <v>2.0000000000000001E-4</v>
      </c>
      <c r="AC216" s="255">
        <f>VLOOKUP($C216,ToxValues!$C$4:$J$284,5,FALSE)</f>
        <v>2.0000000000000001E-4</v>
      </c>
      <c r="AD216" s="497" t="str">
        <f>VLOOKUP($C216,ToxValues!$C$4:$L$284,10,FALSE)</f>
        <v>--</v>
      </c>
    </row>
    <row r="217" spans="1:30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30"/>
        <v>547.5</v>
      </c>
      <c r="H217" s="490">
        <f t="shared" si="35"/>
        <v>547.5</v>
      </c>
      <c r="I217" s="490" t="str">
        <f t="shared" si="36"/>
        <v/>
      </c>
      <c r="J217" s="325">
        <f>IFERROR(((ELCR*BW_tres*ATc*365*1000)/(IRw_rec*ED_tres*EF_tres*ET_rec*AA217)),"--")</f>
        <v>547.5</v>
      </c>
      <c r="K217" s="490" t="str">
        <f t="shared" si="37"/>
        <v>--</v>
      </c>
      <c r="L217" s="490" t="str">
        <f t="shared" si="38"/>
        <v>--</v>
      </c>
      <c r="M217" s="325" t="str">
        <f t="shared" si="39"/>
        <v>--</v>
      </c>
      <c r="N217" s="490" t="str">
        <f t="shared" si="31"/>
        <v>--</v>
      </c>
      <c r="O217" s="490" t="str">
        <f t="shared" si="32"/>
        <v>--</v>
      </c>
      <c r="P217" s="490" t="str">
        <f>IFERROR((2*'Rec carc'!tao_event*Q217),"--")</f>
        <v>--</v>
      </c>
      <c r="Q217" s="255" t="str">
        <f>IFERROR((1+(3*[0]!B)+(3*[0]!B^2))/((1+[0]!B)^2),"--")</f>
        <v>--</v>
      </c>
      <c r="R217" s="490">
        <f t="shared" si="33"/>
        <v>4.8026315789473691E-3</v>
      </c>
      <c r="S217" s="208" t="str">
        <f t="shared" si="34"/>
        <v>A</v>
      </c>
      <c r="T217" s="255">
        <f>VLOOKUP(D217,derm!$D$4:$H$285,5,FALSE)</f>
        <v>3.2499999999999999E-3</v>
      </c>
      <c r="U217" s="468">
        <f>VLOOKUP($C217,ToxValues!$C$4:$N$283,11,FALSE)</f>
        <v>201.66</v>
      </c>
      <c r="V217" s="468" t="str">
        <f>VLOOKUP($D217,derm!$D$4:$K$285,6,FALSE)</f>
        <v>--</v>
      </c>
      <c r="W217" s="468" t="str">
        <f>VLOOKUP($D217,derm!$D$4:$K$285,7,FALSE)</f>
        <v>--</v>
      </c>
      <c r="X217" s="468" t="str">
        <f>VLOOKUP($D217,derm!$D$4:$K$285,8,FALSE)</f>
        <v>--</v>
      </c>
      <c r="Y217" s="468" t="str">
        <f>VLOOKUP($D217,derm!$D$4:$L$285,9,FALSE)</f>
        <v>--</v>
      </c>
      <c r="Z217" s="255"/>
      <c r="AA217" s="255">
        <f>VLOOKUP($C217,ToxValues!$C$4:$J$284,7,FALSE)</f>
        <v>0.12</v>
      </c>
      <c r="AB217" s="255">
        <f>VLOOKUP($C217,ToxValues!$C$4:$J$284,3,FALSE)</f>
        <v>5.0000000000000001E-3</v>
      </c>
      <c r="AC217" s="255">
        <f>VLOOKUP($C217,ToxValues!$C$4:$J$284,5,FALSE)</f>
        <v>5.0000000000000001E-3</v>
      </c>
      <c r="AD217" s="497">
        <f>VLOOKUP($C217,ToxValues!$C$4:$L$284,10,FALSE)</f>
        <v>0.12</v>
      </c>
    </row>
    <row r="218" spans="1:30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 t="str">
        <f t="shared" si="30"/>
        <v>--</v>
      </c>
      <c r="H218" s="490" t="str">
        <f t="shared" si="35"/>
        <v>--</v>
      </c>
      <c r="I218" s="490" t="str">
        <f t="shared" si="36"/>
        <v/>
      </c>
      <c r="J218" s="325" t="str">
        <f>IFERROR(((ELCR*BW_tres*ATc*365*1000)/(IRw_rec*ED_tres*EF_tres*ET_rec*AA218)),"--")</f>
        <v>--</v>
      </c>
      <c r="K218" s="490" t="str">
        <f t="shared" si="37"/>
        <v>--</v>
      </c>
      <c r="L218" s="490" t="str">
        <f t="shared" si="38"/>
        <v>--</v>
      </c>
      <c r="M218" s="325" t="str">
        <f t="shared" si="39"/>
        <v>--</v>
      </c>
      <c r="N218" s="490" t="str">
        <f t="shared" si="31"/>
        <v>--</v>
      </c>
      <c r="O218" s="490" t="str">
        <f t="shared" si="32"/>
        <v>--</v>
      </c>
      <c r="P218" s="490" t="str">
        <f>IFERROR((2*'Rec carc'!tao_event*Q218),"--")</f>
        <v>--</v>
      </c>
      <c r="Q218" s="255" t="str">
        <f>IFERROR((1+(3*[0]!B)+(3*[0]!B^2))/((1+[0]!B)^2),"--")</f>
        <v>--</v>
      </c>
      <c r="R218" s="490" t="str">
        <f t="shared" si="33"/>
        <v>--</v>
      </c>
      <c r="S218" s="208" t="str">
        <f t="shared" si="34"/>
        <v>A</v>
      </c>
      <c r="T218" s="255">
        <f>VLOOKUP(D218,derm!$D$4:$H$285,5,FALSE)</f>
        <v>1.09E-2</v>
      </c>
      <c r="U218" s="468">
        <f>VLOOKUP($C218,ToxValues!$C$4:$N$283,11,FALSE)</f>
        <v>322.31</v>
      </c>
      <c r="V218" s="468" t="str">
        <f>VLOOKUP($D218,derm!$D$4:$K$285,6,FALSE)</f>
        <v>--</v>
      </c>
      <c r="W218" s="468" t="str">
        <f>VLOOKUP($D218,derm!$D$4:$K$285,7,FALSE)</f>
        <v>--</v>
      </c>
      <c r="X218" s="468" t="str">
        <f>VLOOKUP($D218,derm!$D$4:$K$285,8,FALSE)</f>
        <v>--</v>
      </c>
      <c r="Y218" s="468" t="str">
        <f>VLOOKUP($D218,derm!$D$4:$L$285,9,FALSE)</f>
        <v>--</v>
      </c>
      <c r="Z218" s="255"/>
      <c r="AA218" s="255" t="str">
        <f>VLOOKUP($C218,ToxValues!$C$4:$J$284,7,FALSE)</f>
        <v>--</v>
      </c>
      <c r="AB218" s="255">
        <f>VLOOKUP($C218,ToxValues!$C$4:$J$284,3,FALSE)</f>
        <v>5.0000000000000001E-4</v>
      </c>
      <c r="AC218" s="255">
        <f>VLOOKUP($C218,ToxValues!$C$4:$J$284,5,FALSE)</f>
        <v>5.0000000000000001E-4</v>
      </c>
      <c r="AD218" s="497" t="str">
        <f>VLOOKUP($C218,ToxValues!$C$4:$L$284,10,FALSE)</f>
        <v>--</v>
      </c>
    </row>
    <row r="219" spans="1:30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30"/>
        <v>938.57142857142844</v>
      </c>
      <c r="H219" s="490">
        <f t="shared" si="35"/>
        <v>938.57142857142844</v>
      </c>
      <c r="I219" s="490" t="str">
        <f t="shared" si="36"/>
        <v/>
      </c>
      <c r="J219" s="325">
        <f>IFERROR(((ELCR*BW_tres*ATc*365*1000)/(IRw_rec*ED_tres*EF_tres*ET_rec*AA219)),"--")</f>
        <v>938.57142857142844</v>
      </c>
      <c r="K219" s="490" t="str">
        <f t="shared" si="37"/>
        <v>--</v>
      </c>
      <c r="L219" s="490" t="str">
        <f t="shared" si="38"/>
        <v>--</v>
      </c>
      <c r="M219" s="325" t="str">
        <f t="shared" si="39"/>
        <v>--</v>
      </c>
      <c r="N219" s="490" t="str">
        <f t="shared" si="31"/>
        <v>--</v>
      </c>
      <c r="O219" s="490" t="str">
        <f t="shared" si="32"/>
        <v>--</v>
      </c>
      <c r="P219" s="490" t="str">
        <f>IFERROR((2*'Rec carc'!tao_event*Q219),"--")</f>
        <v>--</v>
      </c>
      <c r="Q219" s="255" t="str">
        <f>IFERROR((1+(3*[0]!B)+(3*[0]!B^2))/((1+[0]!B)^2),"--")</f>
        <v>--</v>
      </c>
      <c r="R219" s="490">
        <f t="shared" si="33"/>
        <v>8.2330827067669168E-3</v>
      </c>
      <c r="S219" s="208" t="str">
        <f t="shared" si="34"/>
        <v>A</v>
      </c>
      <c r="T219" s="255">
        <f>VLOOKUP(D219,derm!$D$4:$H$285,5,FALSE)</f>
        <v>0.30499999999999999</v>
      </c>
      <c r="U219" s="468">
        <f>VLOOKUP($C219,ToxValues!$C$4:$N$283,11,FALSE)</f>
        <v>257.55</v>
      </c>
      <c r="V219" s="468" t="str">
        <f>VLOOKUP($D219,derm!$D$4:$K$285,6,FALSE)</f>
        <v>--</v>
      </c>
      <c r="W219" s="468" t="str">
        <f>VLOOKUP($D219,derm!$D$4:$K$285,7,FALSE)</f>
        <v>--</v>
      </c>
      <c r="X219" s="468" t="str">
        <f>VLOOKUP($D219,derm!$D$4:$K$285,8,FALSE)</f>
        <v>--</v>
      </c>
      <c r="Y219" s="468" t="str">
        <f>VLOOKUP($D219,derm!$D$4:$L$285,9,FALSE)</f>
        <v>--</v>
      </c>
      <c r="Z219" s="255"/>
      <c r="AA219" s="255">
        <f>VLOOKUP($C219,ToxValues!$C$4:$J$284,7,FALSE)</f>
        <v>7.0000000000000007E-2</v>
      </c>
      <c r="AB219" s="255">
        <f>VLOOKUP($C219,ToxValues!$C$4:$J$284,3,FALSE)</f>
        <v>6.9999999999999994E-5</v>
      </c>
      <c r="AC219" s="255">
        <f>VLOOKUP($C219,ToxValues!$C$4:$J$284,5,FALSE)</f>
        <v>6.9999999999999994E-5</v>
      </c>
      <c r="AD219" s="497">
        <f>VLOOKUP($C219,ToxValues!$C$4:$L$284,10,FALSE)</f>
        <v>7.0000000000000007E-2</v>
      </c>
    </row>
    <row r="220" spans="1:30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>
        <f t="shared" si="30"/>
        <v>32.85</v>
      </c>
      <c r="H220" s="490">
        <f t="shared" si="35"/>
        <v>32.85</v>
      </c>
      <c r="I220" s="490" t="str">
        <f t="shared" si="36"/>
        <v/>
      </c>
      <c r="J220" s="325">
        <f>IFERROR(((ELCR*BW_tres*ATc*365*1000)/(IRw_rec*ED_tres*EF_tres*ET_rec*AA220)),"--")</f>
        <v>32.85</v>
      </c>
      <c r="K220" s="490" t="str">
        <f t="shared" si="37"/>
        <v>--</v>
      </c>
      <c r="L220" s="490" t="str">
        <f t="shared" si="38"/>
        <v>--</v>
      </c>
      <c r="M220" s="325" t="str">
        <f t="shared" si="39"/>
        <v>--</v>
      </c>
      <c r="N220" s="490" t="str">
        <f t="shared" si="31"/>
        <v>--</v>
      </c>
      <c r="O220" s="490" t="str">
        <f t="shared" si="32"/>
        <v>--</v>
      </c>
      <c r="P220" s="490" t="str">
        <f>IFERROR((2*'Rec carc'!tao_event*Q220),"--")</f>
        <v>--</v>
      </c>
      <c r="Q220" s="255" t="str">
        <f>IFERROR((1+(3*[0]!B)+(3*[0]!B^2))/((1+[0]!B)^2),"--")</f>
        <v>--</v>
      </c>
      <c r="R220" s="490">
        <f t="shared" si="33"/>
        <v>2.8815789473684216E-4</v>
      </c>
      <c r="S220" s="208" t="str">
        <f t="shared" si="34"/>
        <v>A</v>
      </c>
      <c r="T220" s="255">
        <f>VLOOKUP(D220,derm!$D$4:$H$285,5,FALSE)</f>
        <v>0.16800000000000001</v>
      </c>
      <c r="U220" s="468">
        <f>VLOOKUP($C220,ToxValues!$C$4:$N$283,11,FALSE)</f>
        <v>188.66</v>
      </c>
      <c r="V220" s="468" t="str">
        <f>VLOOKUP($D220,derm!$D$4:$K$285,6,FALSE)</f>
        <v>--</v>
      </c>
      <c r="W220" s="468" t="str">
        <f>VLOOKUP($D220,derm!$D$4:$K$285,7,FALSE)</f>
        <v>--</v>
      </c>
      <c r="X220" s="468" t="str">
        <f>VLOOKUP($D220,derm!$D$4:$K$285,8,FALSE)</f>
        <v>--</v>
      </c>
      <c r="Y220" s="468" t="str">
        <f>VLOOKUP($D220,derm!$D$4:$L$285,9,FALSE)</f>
        <v>--</v>
      </c>
      <c r="Z220" s="255"/>
      <c r="AA220" s="255">
        <f>VLOOKUP($C220,ToxValues!$C$4:$J$284,7,FALSE)</f>
        <v>2</v>
      </c>
      <c r="AB220" s="255" t="str">
        <f>VLOOKUP($C220,ToxValues!$C$4:$J$284,3,FALSE)</f>
        <v>--</v>
      </c>
      <c r="AC220" s="255" t="str">
        <f>VLOOKUP($C220,ToxValues!$C$4:$J$284,5,FALSE)</f>
        <v>--</v>
      </c>
      <c r="AD220" s="497">
        <f>VLOOKUP($C220,ToxValues!$C$4:$L$284,10,FALSE)</f>
        <v>2</v>
      </c>
    </row>
    <row r="221" spans="1:30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>
        <f t="shared" si="30"/>
        <v>32.85</v>
      </c>
      <c r="H221" s="490">
        <f t="shared" si="35"/>
        <v>32.85</v>
      </c>
      <c r="I221" s="490" t="str">
        <f t="shared" si="36"/>
        <v/>
      </c>
      <c r="J221" s="325">
        <f>IFERROR(((ELCR*BW_tres*ATc*365*1000)/(IRw_rec*ED_tres*EF_tres*ET_rec*AA221)),"--")</f>
        <v>32.85</v>
      </c>
      <c r="K221" s="490" t="str">
        <f t="shared" si="37"/>
        <v>--</v>
      </c>
      <c r="L221" s="490" t="str">
        <f t="shared" si="38"/>
        <v>--</v>
      </c>
      <c r="M221" s="325" t="str">
        <f t="shared" si="39"/>
        <v>--</v>
      </c>
      <c r="N221" s="490" t="str">
        <f t="shared" si="31"/>
        <v>--</v>
      </c>
      <c r="O221" s="490" t="str">
        <f t="shared" si="32"/>
        <v>--</v>
      </c>
      <c r="P221" s="490" t="str">
        <f>IFERROR((2*'Rec carc'!tao_event*Q221),"--")</f>
        <v>--</v>
      </c>
      <c r="Q221" s="255" t="str">
        <f>IFERROR((1+(3*[0]!B)+(3*[0]!B^2))/((1+[0]!B)^2),"--")</f>
        <v>--</v>
      </c>
      <c r="R221" s="490">
        <f t="shared" si="33"/>
        <v>2.8815789473684216E-4</v>
      </c>
      <c r="S221" s="208" t="str">
        <f t="shared" si="34"/>
        <v>A</v>
      </c>
      <c r="T221" s="255">
        <f>VLOOKUP(D221,derm!$D$4:$H$285,5,FALSE)</f>
        <v>0.16800000000000001</v>
      </c>
      <c r="U221" s="468">
        <f>VLOOKUP($C221,ToxValues!$C$4:$N$283,11,FALSE)</f>
        <v>188.66</v>
      </c>
      <c r="V221" s="468" t="str">
        <f>VLOOKUP($D221,derm!$D$4:$K$285,6,FALSE)</f>
        <v>--</v>
      </c>
      <c r="W221" s="468" t="str">
        <f>VLOOKUP($D221,derm!$D$4:$K$285,7,FALSE)</f>
        <v>--</v>
      </c>
      <c r="X221" s="468" t="str">
        <f>VLOOKUP($D221,derm!$D$4:$K$285,8,FALSE)</f>
        <v>--</v>
      </c>
      <c r="Y221" s="468" t="str">
        <f>VLOOKUP($D221,derm!$D$4:$L$285,9,FALSE)</f>
        <v>--</v>
      </c>
      <c r="Z221" s="255"/>
      <c r="AA221" s="255">
        <f>VLOOKUP($C221,ToxValues!$C$4:$J$284,7,FALSE)</f>
        <v>2</v>
      </c>
      <c r="AB221" s="255" t="str">
        <f>VLOOKUP($C221,ToxValues!$C$4:$J$284,3,FALSE)</f>
        <v>--</v>
      </c>
      <c r="AC221" s="255" t="str">
        <f>VLOOKUP($C221,ToxValues!$C$4:$J$284,5,FALSE)</f>
        <v>--</v>
      </c>
      <c r="AD221" s="497">
        <f>VLOOKUP($C221,ToxValues!$C$4:$L$284,10,FALSE)</f>
        <v>2</v>
      </c>
    </row>
    <row r="222" spans="1:30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>
        <f t="shared" si="30"/>
        <v>32.85</v>
      </c>
      <c r="H222" s="490">
        <f t="shared" si="35"/>
        <v>32.85</v>
      </c>
      <c r="I222" s="490" t="str">
        <f t="shared" si="36"/>
        <v/>
      </c>
      <c r="J222" s="325">
        <f>IFERROR(((ELCR*BW_tres*ATc*365*1000)/(IRw_rec*ED_tres*EF_tres*ET_rec*AA222)),"--")</f>
        <v>32.85</v>
      </c>
      <c r="K222" s="490" t="str">
        <f t="shared" si="37"/>
        <v>--</v>
      </c>
      <c r="L222" s="490" t="str">
        <f t="shared" si="38"/>
        <v>--</v>
      </c>
      <c r="M222" s="325" t="str">
        <f t="shared" si="39"/>
        <v>--</v>
      </c>
      <c r="N222" s="490" t="str">
        <f t="shared" si="31"/>
        <v>--</v>
      </c>
      <c r="O222" s="490" t="str">
        <f t="shared" si="32"/>
        <v>--</v>
      </c>
      <c r="P222" s="490" t="str">
        <f>IFERROR((2*'Rec carc'!tao_event*Q222),"--")</f>
        <v>--</v>
      </c>
      <c r="Q222" s="255" t="str">
        <f>IFERROR((1+(3*[0]!B)+(3*[0]!B^2))/((1+[0]!B)^2),"--")</f>
        <v>--</v>
      </c>
      <c r="R222" s="490">
        <f t="shared" si="33"/>
        <v>2.8815789473684216E-4</v>
      </c>
      <c r="S222" s="208" t="str">
        <f t="shared" si="34"/>
        <v>A</v>
      </c>
      <c r="T222" s="255">
        <f>VLOOKUP(D222,derm!$D$4:$H$285,5,FALSE)</f>
        <v>0.54500000000000004</v>
      </c>
      <c r="U222" s="468">
        <f>VLOOKUP($C222,ToxValues!$C$4:$N$283,11,FALSE)</f>
        <v>291.99</v>
      </c>
      <c r="V222" s="468" t="str">
        <f>VLOOKUP($D222,derm!$D$4:$K$285,6,FALSE)</f>
        <v>--</v>
      </c>
      <c r="W222" s="468" t="str">
        <f>VLOOKUP($D222,derm!$D$4:$K$285,7,FALSE)</f>
        <v>--</v>
      </c>
      <c r="X222" s="468" t="str">
        <f>VLOOKUP($D222,derm!$D$4:$K$285,8,FALSE)</f>
        <v>--</v>
      </c>
      <c r="Y222" s="468" t="str">
        <f>VLOOKUP($D222,derm!$D$4:$L$285,9,FALSE)</f>
        <v>--</v>
      </c>
      <c r="Z222" s="255"/>
      <c r="AA222" s="255">
        <f>VLOOKUP($C222,ToxValues!$C$4:$J$284,7,FALSE)</f>
        <v>2</v>
      </c>
      <c r="AB222" s="255" t="str">
        <f>VLOOKUP($C222,ToxValues!$C$4:$J$284,3,FALSE)</f>
        <v>--</v>
      </c>
      <c r="AC222" s="255" t="str">
        <f>VLOOKUP($C222,ToxValues!$C$4:$J$284,5,FALSE)</f>
        <v>--</v>
      </c>
      <c r="AD222" s="497">
        <f>VLOOKUP($C222,ToxValues!$C$4:$L$284,10,FALSE)</f>
        <v>2</v>
      </c>
    </row>
    <row r="223" spans="1:30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>
        <f t="shared" si="30"/>
        <v>32.85</v>
      </c>
      <c r="H223" s="490">
        <f t="shared" si="35"/>
        <v>32.85</v>
      </c>
      <c r="I223" s="490" t="str">
        <f t="shared" si="36"/>
        <v/>
      </c>
      <c r="J223" s="325">
        <f>IFERROR(((ELCR*BW_tres*ATc*365*1000)/(IRw_rec*ED_tres*EF_tres*ET_rec*AA223)),"--")</f>
        <v>32.85</v>
      </c>
      <c r="K223" s="490" t="str">
        <f t="shared" si="37"/>
        <v>--</v>
      </c>
      <c r="L223" s="490" t="str">
        <f t="shared" si="38"/>
        <v>--</v>
      </c>
      <c r="M223" s="325" t="str">
        <f t="shared" si="39"/>
        <v>--</v>
      </c>
      <c r="N223" s="490" t="str">
        <f t="shared" si="31"/>
        <v>--</v>
      </c>
      <c r="O223" s="490" t="str">
        <f t="shared" si="32"/>
        <v>--</v>
      </c>
      <c r="P223" s="490" t="str">
        <f>IFERROR((2*'Rec carc'!tao_event*Q223),"--")</f>
        <v>--</v>
      </c>
      <c r="Q223" s="255" t="str">
        <f>IFERROR((1+(3*[0]!B)+(3*[0]!B^2))/((1+[0]!B)^2),"--")</f>
        <v>--</v>
      </c>
      <c r="R223" s="490">
        <f t="shared" si="33"/>
        <v>2.8815789473684216E-4</v>
      </c>
      <c r="S223" s="208" t="str">
        <f t="shared" si="34"/>
        <v>A</v>
      </c>
      <c r="T223" s="255">
        <f>VLOOKUP(D223,derm!$D$4:$H$285,5,FALSE)</f>
        <v>0.47499999999999998</v>
      </c>
      <c r="U223" s="468">
        <f>VLOOKUP($C223,ToxValues!$C$4:$N$283,11,FALSE)</f>
        <v>291.99</v>
      </c>
      <c r="V223" s="468" t="str">
        <f>VLOOKUP($D223,derm!$D$4:$K$285,6,FALSE)</f>
        <v>--</v>
      </c>
      <c r="W223" s="468" t="str">
        <f>VLOOKUP($D223,derm!$D$4:$K$285,7,FALSE)</f>
        <v>--</v>
      </c>
      <c r="X223" s="468" t="str">
        <f>VLOOKUP($D223,derm!$D$4:$K$285,8,FALSE)</f>
        <v>--</v>
      </c>
      <c r="Y223" s="468" t="str">
        <f>VLOOKUP($D223,derm!$D$4:$L$285,9,FALSE)</f>
        <v>--</v>
      </c>
      <c r="Z223" s="255"/>
      <c r="AA223" s="255">
        <f>VLOOKUP($C223,ToxValues!$C$4:$J$284,7,FALSE)</f>
        <v>2</v>
      </c>
      <c r="AB223" s="255" t="str">
        <f>VLOOKUP($C223,ToxValues!$C$4:$J$284,3,FALSE)</f>
        <v>--</v>
      </c>
      <c r="AC223" s="255" t="str">
        <f>VLOOKUP($C223,ToxValues!$C$4:$J$284,5,FALSE)</f>
        <v>--</v>
      </c>
      <c r="AD223" s="497">
        <f>VLOOKUP($C223,ToxValues!$C$4:$L$284,10,FALSE)</f>
        <v>2</v>
      </c>
    </row>
    <row r="224" spans="1:30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30"/>
        <v>32.85</v>
      </c>
      <c r="H224" s="490">
        <f t="shared" si="35"/>
        <v>32.85</v>
      </c>
      <c r="I224" s="490" t="str">
        <f t="shared" si="36"/>
        <v/>
      </c>
      <c r="J224" s="325">
        <f>IFERROR(((ELCR*BW_tres*ATc*365*1000)/(IRw_rec*ED_tres*EF_tres*ET_rec*AA224)),"--")</f>
        <v>32.85</v>
      </c>
      <c r="K224" s="490" t="str">
        <f t="shared" si="37"/>
        <v>--</v>
      </c>
      <c r="L224" s="490" t="str">
        <f t="shared" si="38"/>
        <v>--</v>
      </c>
      <c r="M224" s="325" t="str">
        <f t="shared" si="39"/>
        <v>--</v>
      </c>
      <c r="N224" s="490" t="str">
        <f t="shared" si="31"/>
        <v>--</v>
      </c>
      <c r="O224" s="490" t="str">
        <f t="shared" si="32"/>
        <v>--</v>
      </c>
      <c r="P224" s="490" t="str">
        <f>IFERROR((2*'Rec carc'!tao_event*Q224),"--")</f>
        <v>--</v>
      </c>
      <c r="Q224" s="255" t="str">
        <f>IFERROR((1+(3*[0]!B)+(3*[0]!B^2))/((1+[0]!B)^2),"--")</f>
        <v>--</v>
      </c>
      <c r="R224" s="490">
        <f t="shared" si="33"/>
        <v>2.8815789473684216E-4</v>
      </c>
      <c r="S224" s="208" t="str">
        <f t="shared" si="34"/>
        <v>A</v>
      </c>
      <c r="T224" s="255">
        <f>VLOOKUP(D224,derm!$D$4:$H$285,5,FALSE)</f>
        <v>0.751</v>
      </c>
      <c r="U224" s="468">
        <f>VLOOKUP($C224,ToxValues!$C$4:$N$283,11,FALSE)</f>
        <v>326.44</v>
      </c>
      <c r="V224" s="468" t="str">
        <f>VLOOKUP($D224,derm!$D$4:$K$285,6,FALSE)</f>
        <v>--</v>
      </c>
      <c r="W224" s="468" t="str">
        <f>VLOOKUP($D224,derm!$D$4:$K$285,7,FALSE)</f>
        <v>--</v>
      </c>
      <c r="X224" s="468" t="str">
        <f>VLOOKUP($D224,derm!$D$4:$K$285,8,FALSE)</f>
        <v>--</v>
      </c>
      <c r="Y224" s="468" t="str">
        <f>VLOOKUP($D224,derm!$D$4:$L$285,9,FALSE)</f>
        <v>--</v>
      </c>
      <c r="Z224" s="255"/>
      <c r="AA224" s="255">
        <f>VLOOKUP($C224,ToxValues!$C$4:$J$284,7,FALSE)</f>
        <v>2</v>
      </c>
      <c r="AB224" s="255">
        <f>VLOOKUP($C224,ToxValues!$C$4:$J$284,3,FALSE)</f>
        <v>2.0000000000000002E-5</v>
      </c>
      <c r="AC224" s="255">
        <f>VLOOKUP($C224,ToxValues!$C$4:$J$284,5,FALSE)</f>
        <v>2.0000000000000002E-5</v>
      </c>
      <c r="AD224" s="497">
        <f>VLOOKUP($C224,ToxValues!$C$4:$L$284,10,FALSE)</f>
        <v>2</v>
      </c>
    </row>
    <row r="225" spans="1:30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>
        <f t="shared" si="30"/>
        <v>32.85</v>
      </c>
      <c r="H225" s="490">
        <f t="shared" si="35"/>
        <v>32.85</v>
      </c>
      <c r="I225" s="490" t="str">
        <f t="shared" si="36"/>
        <v/>
      </c>
      <c r="J225" s="325">
        <f>IFERROR(((ELCR*BW_tres*ATc*365*1000)/(IRw_rec*ED_tres*EF_tres*ET_rec*AA225)),"--")</f>
        <v>32.85</v>
      </c>
      <c r="K225" s="490" t="str">
        <f t="shared" si="37"/>
        <v>--</v>
      </c>
      <c r="L225" s="490" t="str">
        <f t="shared" si="38"/>
        <v>--</v>
      </c>
      <c r="M225" s="325" t="str">
        <f t="shared" si="39"/>
        <v>--</v>
      </c>
      <c r="N225" s="490" t="str">
        <f t="shared" si="31"/>
        <v>--</v>
      </c>
      <c r="O225" s="490" t="str">
        <f t="shared" si="32"/>
        <v>--</v>
      </c>
      <c r="P225" s="490" t="str">
        <f>IFERROR((2*'Rec carc'!tao_event*Q225),"--")</f>
        <v>--</v>
      </c>
      <c r="Q225" s="255" t="str">
        <f>IFERROR((1+(3*[0]!B)+(3*[0]!B^2))/((1+[0]!B)^2),"--")</f>
        <v>--</v>
      </c>
      <c r="R225" s="490">
        <f t="shared" si="33"/>
        <v>2.8815789473684216E-4</v>
      </c>
      <c r="S225" s="208" t="str">
        <f t="shared" si="34"/>
        <v>A</v>
      </c>
      <c r="T225" s="255">
        <f>VLOOKUP(D225,derm!$D$4:$H$285,5,FALSE)</f>
        <v>0.98599999999999999</v>
      </c>
      <c r="U225" s="468">
        <f>VLOOKUP($C225,ToxValues!$C$4:$N$283,11,FALSE)</f>
        <v>395.33</v>
      </c>
      <c r="V225" s="468" t="str">
        <f>VLOOKUP($D225,derm!$D$4:$K$285,6,FALSE)</f>
        <v>--</v>
      </c>
      <c r="W225" s="468" t="str">
        <f>VLOOKUP($D225,derm!$D$4:$K$285,7,FALSE)</f>
        <v>--</v>
      </c>
      <c r="X225" s="468" t="str">
        <f>VLOOKUP($D225,derm!$D$4:$K$285,8,FALSE)</f>
        <v>--</v>
      </c>
      <c r="Y225" s="468" t="str">
        <f>VLOOKUP($D225,derm!$D$4:$L$285,9,FALSE)</f>
        <v>--</v>
      </c>
      <c r="Z225" s="255"/>
      <c r="AA225" s="255">
        <f>VLOOKUP($C225,ToxValues!$C$4:$J$284,7,FALSE)</f>
        <v>2</v>
      </c>
      <c r="AB225" s="255" t="str">
        <f>VLOOKUP($C225,ToxValues!$C$4:$J$284,3,FALSE)</f>
        <v>--</v>
      </c>
      <c r="AC225" s="255" t="str">
        <f>VLOOKUP($C225,ToxValues!$C$4:$J$284,5,FALSE)</f>
        <v>--</v>
      </c>
      <c r="AD225" s="497">
        <f>VLOOKUP($C225,ToxValues!$C$4:$L$284,10,FALSE)</f>
        <v>2</v>
      </c>
    </row>
    <row r="226" spans="1:30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>
        <f t="shared" si="30"/>
        <v>32.85</v>
      </c>
      <c r="H226" s="490">
        <f t="shared" si="35"/>
        <v>32.85</v>
      </c>
      <c r="I226" s="490" t="str">
        <f t="shared" si="36"/>
        <v/>
      </c>
      <c r="J226" s="325">
        <f>IFERROR(((ELCR*BW_tres*ATc*365*1000)/(IRw_rec*ED_tres*EF_tres*ET_rec*AA226)),"--")</f>
        <v>32.85</v>
      </c>
      <c r="K226" s="490" t="str">
        <f t="shared" si="37"/>
        <v>--</v>
      </c>
      <c r="L226" s="490" t="str">
        <f t="shared" si="38"/>
        <v>--</v>
      </c>
      <c r="M226" s="325" t="str">
        <f t="shared" si="39"/>
        <v>--</v>
      </c>
      <c r="N226" s="490" t="str">
        <f t="shared" si="31"/>
        <v>--</v>
      </c>
      <c r="O226" s="490" t="str">
        <f t="shared" si="32"/>
        <v>--</v>
      </c>
      <c r="P226" s="490" t="str">
        <f>IFERROR((2*'Rec carc'!tao_event*Q226),"--")</f>
        <v>--</v>
      </c>
      <c r="Q226" s="255" t="str">
        <f>IFERROR((1+(3*[0]!B)+(3*[0]!B^2))/((1+[0]!B)^2),"--")</f>
        <v>--</v>
      </c>
      <c r="R226" s="490">
        <f t="shared" si="33"/>
        <v>2.8815789473684216E-4</v>
      </c>
      <c r="S226" s="208" t="str">
        <f t="shared" si="34"/>
        <v>A</v>
      </c>
      <c r="T226" s="255">
        <f>VLOOKUP(D226,derm!$D$4:$H$285,5,FALSE)</f>
        <v>0.54500000000000004</v>
      </c>
      <c r="U226" s="468">
        <f>VLOOKUP($C226,ToxValues!$C$4:$N$283,11,FALSE)</f>
        <v>291.99</v>
      </c>
      <c r="V226" s="468" t="str">
        <f>VLOOKUP($D226,derm!$D$4:$K$285,6,FALSE)</f>
        <v>--</v>
      </c>
      <c r="W226" s="468" t="str">
        <f>VLOOKUP($D226,derm!$D$4:$K$285,7,FALSE)</f>
        <v>--</v>
      </c>
      <c r="X226" s="468" t="str">
        <f>VLOOKUP($D226,derm!$D$4:$K$285,8,FALSE)</f>
        <v>--</v>
      </c>
      <c r="Y226" s="468" t="str">
        <f>VLOOKUP($D226,derm!$D$4:$L$285,9,FALSE)</f>
        <v>--</v>
      </c>
      <c r="Z226" s="255"/>
      <c r="AA226" s="255">
        <f>VLOOKUP($C226,ToxValues!$C$4:$J$284,7,FALSE)</f>
        <v>2</v>
      </c>
      <c r="AB226" s="255" t="str">
        <f>VLOOKUP($C226,ToxValues!$C$4:$J$284,3,FALSE)</f>
        <v>--</v>
      </c>
      <c r="AC226" s="255" t="str">
        <f>VLOOKUP($C226,ToxValues!$C$4:$J$284,5,FALSE)</f>
        <v>--</v>
      </c>
      <c r="AD226" s="497">
        <f>VLOOKUP($C226,ToxValues!$C$4:$L$284,10,FALSE)</f>
        <v>2</v>
      </c>
    </row>
    <row r="227" spans="1:30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 t="str">
        <f t="shared" si="30"/>
        <v>--</v>
      </c>
      <c r="H227" s="490" t="str">
        <f t="shared" si="35"/>
        <v>--</v>
      </c>
      <c r="I227" s="490" t="str">
        <f t="shared" si="36"/>
        <v/>
      </c>
      <c r="J227" s="325" t="str">
        <f>IFERROR(((ELCR*BW_tres*ATc*365*1000)/(IRw_rec*ED_tres*EF_tres*ET_rec*AA227)),"--")</f>
        <v>--</v>
      </c>
      <c r="K227" s="490" t="str">
        <f t="shared" si="37"/>
        <v>--</v>
      </c>
      <c r="L227" s="490" t="str">
        <f t="shared" si="38"/>
        <v>--</v>
      </c>
      <c r="M227" s="325" t="str">
        <f t="shared" si="39"/>
        <v>--</v>
      </c>
      <c r="N227" s="490" t="str">
        <f t="shared" si="31"/>
        <v>--</v>
      </c>
      <c r="O227" s="490" t="str">
        <f t="shared" si="32"/>
        <v>--</v>
      </c>
      <c r="P227" s="490" t="str">
        <f>IFERROR((2*'Rec carc'!tao_event*Q227),"--")</f>
        <v>--</v>
      </c>
      <c r="Q227" s="255" t="str">
        <f>IFERROR((1+(3*[0]!B)+(3*[0]!B^2))/((1+[0]!B)^2),"--")</f>
        <v>--</v>
      </c>
      <c r="R227" s="490" t="str">
        <f t="shared" si="33"/>
        <v>--</v>
      </c>
      <c r="S227" s="208" t="str">
        <f t="shared" si="34"/>
        <v>A</v>
      </c>
      <c r="T227" s="255">
        <f>VLOOKUP(D227,derm!$D$4:$H$285,5,FALSE)</f>
        <v>1.61E-2</v>
      </c>
      <c r="U227" s="468">
        <f>VLOOKUP($C227,ToxValues!$C$4:$N$283,11,FALSE)</f>
        <v>269.51</v>
      </c>
      <c r="V227" s="468" t="str">
        <f>VLOOKUP($D227,derm!$D$4:$K$285,6,FALSE)</f>
        <v>--</v>
      </c>
      <c r="W227" s="468" t="str">
        <f>VLOOKUP($D227,derm!$D$4:$K$285,7,FALSE)</f>
        <v>--</v>
      </c>
      <c r="X227" s="468" t="str">
        <f>VLOOKUP($D227,derm!$D$4:$K$285,8,FALSE)</f>
        <v>--</v>
      </c>
      <c r="Y227" s="468" t="str">
        <f>VLOOKUP($D227,derm!$D$4:$L$285,9,FALSE)</f>
        <v>--</v>
      </c>
      <c r="Z227" s="255"/>
      <c r="AA227" s="255" t="str">
        <f>VLOOKUP($C227,ToxValues!$C$4:$J$284,7,FALSE)</f>
        <v>--</v>
      </c>
      <c r="AB227" s="255">
        <f>VLOOKUP($C227,ToxValues!$C$4:$J$284,3,FALSE)</f>
        <v>8.0000000000000002E-3</v>
      </c>
      <c r="AC227" s="255">
        <f>VLOOKUP($C227,ToxValues!$C$4:$J$284,5,FALSE)</f>
        <v>8.0000000000000002E-3</v>
      </c>
      <c r="AD227" s="497" t="str">
        <f>VLOOKUP($C227,ToxValues!$C$4:$L$284,10,FALSE)</f>
        <v>--</v>
      </c>
    </row>
    <row r="228" spans="1:30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 t="str">
        <f t="shared" si="30"/>
        <v>--</v>
      </c>
      <c r="H228" s="490" t="str">
        <f t="shared" si="35"/>
        <v>--</v>
      </c>
      <c r="I228" s="490" t="str">
        <f t="shared" si="36"/>
        <v/>
      </c>
      <c r="J228" s="325" t="str">
        <f>IFERROR(((ELCR*BW_tres*ATc*365*1000)/(IRw_rec*ED_tres*EF_tres*ET_rec*AA228)),"--")</f>
        <v>--</v>
      </c>
      <c r="K228" s="490" t="str">
        <f t="shared" si="37"/>
        <v>--</v>
      </c>
      <c r="L228" s="490" t="str">
        <f t="shared" si="38"/>
        <v>--</v>
      </c>
      <c r="M228" s="325" t="str">
        <f t="shared" si="39"/>
        <v>--</v>
      </c>
      <c r="N228" s="490" t="str">
        <f t="shared" si="31"/>
        <v>--</v>
      </c>
      <c r="O228" s="490" t="str">
        <f t="shared" si="32"/>
        <v>--</v>
      </c>
      <c r="P228" s="490" t="str">
        <f>IFERROR((2*'Rec carc'!tao_event*Q228),"--")</f>
        <v>--</v>
      </c>
      <c r="Q228" s="255" t="str">
        <f>IFERROR((1+(3*[0]!B)+(3*[0]!B^2))/((1+[0]!B)^2),"--")</f>
        <v>--</v>
      </c>
      <c r="R228" s="490" t="str">
        <f t="shared" si="33"/>
        <v>--</v>
      </c>
      <c r="S228" s="208" t="str">
        <f t="shared" si="34"/>
        <v>A</v>
      </c>
      <c r="T228" s="255">
        <f>VLOOKUP(D228,derm!$D$4:$H$285,5,FALSE)</f>
        <v>6.6400000000000001E-3</v>
      </c>
      <c r="U228" s="468">
        <f>VLOOKUP($C228,ToxValues!$C$4:$N$283,11,FALSE)</f>
        <v>221.04</v>
      </c>
      <c r="V228" s="468" t="str">
        <f>VLOOKUP($D228,derm!$D$4:$K$285,6,FALSE)</f>
        <v>--</v>
      </c>
      <c r="W228" s="468" t="str">
        <f>VLOOKUP($D228,derm!$D$4:$K$285,7,FALSE)</f>
        <v>--</v>
      </c>
      <c r="X228" s="468" t="str">
        <f>VLOOKUP($D228,derm!$D$4:$K$285,8,FALSE)</f>
        <v>--</v>
      </c>
      <c r="Y228" s="468" t="str">
        <f>VLOOKUP($D228,derm!$D$4:$L$285,9,FALSE)</f>
        <v>--</v>
      </c>
      <c r="Z228" s="255"/>
      <c r="AA228" s="255" t="str">
        <f>VLOOKUP($C228,ToxValues!$C$4:$J$284,7,FALSE)</f>
        <v>--</v>
      </c>
      <c r="AB228" s="255">
        <f>VLOOKUP($C228,ToxValues!$C$4:$J$284,3,FALSE)</f>
        <v>0.01</v>
      </c>
      <c r="AC228" s="255">
        <f>VLOOKUP($C228,ToxValues!$C$4:$J$284,5,FALSE)</f>
        <v>0.01</v>
      </c>
      <c r="AD228" s="497" t="str">
        <f>VLOOKUP($C228,ToxValues!$C$4:$L$284,10,FALSE)</f>
        <v>--</v>
      </c>
    </row>
    <row r="229" spans="1:30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 t="str">
        <f t="shared" si="30"/>
        <v>--</v>
      </c>
      <c r="H229" s="490" t="str">
        <f t="shared" si="35"/>
        <v>--</v>
      </c>
      <c r="I229" s="490" t="str">
        <f t="shared" si="36"/>
        <v/>
      </c>
      <c r="J229" s="325" t="str">
        <f>IFERROR(((ELCR*BW_tres*ATc*365*1000)/(IRw_rec*ED_tres*EF_tres*ET_rec*AA229)),"--")</f>
        <v>--</v>
      </c>
      <c r="K229" s="490" t="str">
        <f t="shared" si="37"/>
        <v>--</v>
      </c>
      <c r="L229" s="490" t="str">
        <f t="shared" si="38"/>
        <v>--</v>
      </c>
      <c r="M229" s="325" t="str">
        <f t="shared" si="39"/>
        <v>--</v>
      </c>
      <c r="N229" s="490" t="str">
        <f t="shared" si="31"/>
        <v>--</v>
      </c>
      <c r="O229" s="490" t="str">
        <f t="shared" si="32"/>
        <v>--</v>
      </c>
      <c r="P229" s="490" t="str">
        <f>IFERROR((2*'Rec carc'!tao_event*Q229),"--")</f>
        <v>--</v>
      </c>
      <c r="Q229" s="255" t="str">
        <f>IFERROR((1+(3*[0]!B)+(3*[0]!B^2))/((1+[0]!B)^2),"--")</f>
        <v>--</v>
      </c>
      <c r="R229" s="490" t="str">
        <f t="shared" si="33"/>
        <v>--</v>
      </c>
      <c r="S229" s="208" t="str">
        <f t="shared" si="34"/>
        <v>A</v>
      </c>
      <c r="T229" s="255">
        <f>VLOOKUP(D229,derm!$D$4:$H$285,5,FALSE)</f>
        <v>1.6299999999999999E-2</v>
      </c>
      <c r="U229" s="468">
        <f>VLOOKUP($C229,ToxValues!$C$4:$N$283,11,FALSE)</f>
        <v>240.22</v>
      </c>
      <c r="V229" s="468" t="str">
        <f>VLOOKUP($D229,derm!$D$4:$K$285,6,FALSE)</f>
        <v>--</v>
      </c>
      <c r="W229" s="468" t="str">
        <f>VLOOKUP($D229,derm!$D$4:$K$285,7,FALSE)</f>
        <v>--</v>
      </c>
      <c r="X229" s="468" t="str">
        <f>VLOOKUP($D229,derm!$D$4:$K$285,8,FALSE)</f>
        <v>--</v>
      </c>
      <c r="Y229" s="468" t="str">
        <f>VLOOKUP($D229,derm!$D$4:$L$285,9,FALSE)</f>
        <v>--</v>
      </c>
      <c r="Z229" s="255"/>
      <c r="AA229" s="255" t="str">
        <f>VLOOKUP($C229,ToxValues!$C$4:$J$284,7,FALSE)</f>
        <v>--</v>
      </c>
      <c r="AB229" s="255">
        <f>VLOOKUP($C229,ToxValues!$C$4:$J$284,3,FALSE)</f>
        <v>1E-3</v>
      </c>
      <c r="AC229" s="255">
        <f>VLOOKUP($C229,ToxValues!$C$4:$J$284,5,FALSE)</f>
        <v>1E-3</v>
      </c>
      <c r="AD229" s="497" t="str">
        <f>VLOOKUP($C229,ToxValues!$C$4:$L$284,10,FALSE)</f>
        <v>--</v>
      </c>
    </row>
    <row r="230" spans="1:30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30"/>
        <v>1173.2142857142856</v>
      </c>
      <c r="H230" s="490">
        <f t="shared" si="35"/>
        <v>1173.2142857142856</v>
      </c>
      <c r="I230" s="490" t="str">
        <f t="shared" si="36"/>
        <v/>
      </c>
      <c r="J230" s="325">
        <f>IFERROR(((ELCR*BW_tres*ATc*365*1000)/(IRw_rec*ED_tres*EF_tres*ET_rec*AA230)),"--")</f>
        <v>1173.2142857142856</v>
      </c>
      <c r="K230" s="490" t="str">
        <f t="shared" si="37"/>
        <v>--</v>
      </c>
      <c r="L230" s="490" t="str">
        <f t="shared" si="38"/>
        <v>--</v>
      </c>
      <c r="M230" s="325" t="str">
        <f t="shared" si="39"/>
        <v>--</v>
      </c>
      <c r="N230" s="490" t="str">
        <f t="shared" si="31"/>
        <v>--</v>
      </c>
      <c r="O230" s="490" t="str">
        <f t="shared" si="32"/>
        <v>--</v>
      </c>
      <c r="P230" s="490" t="str">
        <f>IFERROR((2*'Rec carc'!tao_event*Q230),"--")</f>
        <v>--</v>
      </c>
      <c r="Q230" s="255" t="str">
        <f>IFERROR((1+(3*[0]!B)+(3*[0]!B^2))/((1+[0]!B)^2),"--")</f>
        <v>--</v>
      </c>
      <c r="R230" s="490">
        <f t="shared" si="33"/>
        <v>1.0291353383458648E-2</v>
      </c>
      <c r="S230" s="208" t="str">
        <f t="shared" si="34"/>
        <v>A</v>
      </c>
      <c r="T230" s="255">
        <f>VLOOKUP(D230,derm!$D$4:$H$285,5,FALSE)</f>
        <v>1.0500000000000001E-2</v>
      </c>
      <c r="U230" s="468">
        <f>VLOOKUP($C230,ToxValues!$C$4:$N$283,11,FALSE)</f>
        <v>269.77</v>
      </c>
      <c r="V230" s="468" t="str">
        <f>VLOOKUP($D230,derm!$D$4:$K$285,6,FALSE)</f>
        <v>--</v>
      </c>
      <c r="W230" s="468" t="str">
        <f>VLOOKUP($D230,derm!$D$4:$K$285,7,FALSE)</f>
        <v>--</v>
      </c>
      <c r="X230" s="468" t="str">
        <f>VLOOKUP($D230,derm!$D$4:$K$285,8,FALSE)</f>
        <v>--</v>
      </c>
      <c r="Y230" s="468" t="str">
        <f>VLOOKUP($D230,derm!$D$4:$L$285,9,FALSE)</f>
        <v>--</v>
      </c>
      <c r="Z230" s="255"/>
      <c r="AA230" s="255">
        <f>VLOOKUP($C230,ToxValues!$C$4:$J$284,7,FALSE)</f>
        <v>5.6000000000000001E-2</v>
      </c>
      <c r="AB230" s="255">
        <f>VLOOKUP($C230,ToxValues!$C$4:$J$284,3,FALSE)</f>
        <v>0.01</v>
      </c>
      <c r="AC230" s="255">
        <f>VLOOKUP($C230,ToxValues!$C$4:$J$284,5,FALSE)</f>
        <v>0.01</v>
      </c>
      <c r="AD230" s="497">
        <f>VLOOKUP($C230,ToxValues!$C$4:$L$284,10,FALSE)</f>
        <v>5.6000000000000001E-2</v>
      </c>
    </row>
    <row r="231" spans="1:30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 t="str">
        <f t="shared" si="30"/>
        <v>--</v>
      </c>
      <c r="H231" s="490" t="str">
        <f t="shared" si="35"/>
        <v>--</v>
      </c>
      <c r="I231" s="490" t="str">
        <f t="shared" si="36"/>
        <v/>
      </c>
      <c r="J231" s="325" t="str">
        <f>IFERROR(((ELCR*BW_tres*ATc*365*1000)/(IRw_rec*ED_tres*EF_tres*ET_rec*AA231)),"--")</f>
        <v>--</v>
      </c>
      <c r="K231" s="490" t="str">
        <f t="shared" si="37"/>
        <v>--</v>
      </c>
      <c r="L231" s="490" t="str">
        <f t="shared" si="38"/>
        <v>--</v>
      </c>
      <c r="M231" s="325" t="str">
        <f t="shared" si="39"/>
        <v>--</v>
      </c>
      <c r="N231" s="490" t="str">
        <f t="shared" si="31"/>
        <v>--</v>
      </c>
      <c r="O231" s="490" t="str">
        <f t="shared" si="32"/>
        <v>--</v>
      </c>
      <c r="P231" s="490" t="str">
        <f>IFERROR((2*'Rec carc'!tao_event*Q231),"--")</f>
        <v>--</v>
      </c>
      <c r="Q231" s="255" t="str">
        <f>IFERROR((1+(3*[0]!B)+(3*[0]!B^2))/((1+[0]!B)^2),"--")</f>
        <v>--</v>
      </c>
      <c r="R231" s="490" t="str">
        <f t="shared" si="33"/>
        <v>--</v>
      </c>
      <c r="S231" s="208" t="str">
        <f t="shared" si="34"/>
        <v>A</v>
      </c>
      <c r="T231" s="255">
        <f>VLOOKUP(D231,derm!$D$4:$H$285,5,FALSE)</f>
        <v>8.1499999999999997E-4</v>
      </c>
      <c r="U231" s="468">
        <f>VLOOKUP($C231,ToxValues!$C$4:$N$283,11,FALSE)</f>
        <v>142.97</v>
      </c>
      <c r="V231" s="468" t="str">
        <f>VLOOKUP($D231,derm!$D$4:$K$285,6,FALSE)</f>
        <v>--</v>
      </c>
      <c r="W231" s="468" t="str">
        <f>VLOOKUP($D231,derm!$D$4:$K$285,7,FALSE)</f>
        <v>--</v>
      </c>
      <c r="X231" s="468" t="str">
        <f>VLOOKUP($D231,derm!$D$4:$K$285,8,FALSE)</f>
        <v>--</v>
      </c>
      <c r="Y231" s="468" t="str">
        <f>VLOOKUP($D231,derm!$D$4:$L$285,9,FALSE)</f>
        <v>--</v>
      </c>
      <c r="Z231" s="255"/>
      <c r="AA231" s="255" t="str">
        <f>VLOOKUP($C231,ToxValues!$C$4:$J$284,7,FALSE)</f>
        <v>--</v>
      </c>
      <c r="AB231" s="255">
        <f>VLOOKUP($C231,ToxValues!$C$4:$J$284,3,FALSE)</f>
        <v>0.03</v>
      </c>
      <c r="AC231" s="255">
        <f>VLOOKUP($C231,ToxValues!$C$4:$J$284,5,FALSE)</f>
        <v>0.03</v>
      </c>
      <c r="AD231" s="497" t="str">
        <f>VLOOKUP($C231,ToxValues!$C$4:$L$284,10,FALSE)</f>
        <v>--</v>
      </c>
    </row>
    <row r="232" spans="1:30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 t="str">
        <f t="shared" si="30"/>
        <v>--</v>
      </c>
      <c r="H232" s="490" t="str">
        <f t="shared" si="35"/>
        <v>--</v>
      </c>
      <c r="I232" s="490" t="str">
        <f t="shared" si="36"/>
        <v/>
      </c>
      <c r="J232" s="325" t="str">
        <f>IFERROR(((ELCR*BW_tres*ATc*365*1000)/(IRw_rec*ED_tres*EF_tres*ET_rec*AA232)),"--")</f>
        <v>--</v>
      </c>
      <c r="K232" s="490" t="str">
        <f t="shared" si="37"/>
        <v>--</v>
      </c>
      <c r="L232" s="490" t="str">
        <f t="shared" si="38"/>
        <v>--</v>
      </c>
      <c r="M232" s="325" t="str">
        <f t="shared" si="39"/>
        <v>--</v>
      </c>
      <c r="N232" s="490" t="str">
        <f t="shared" si="31"/>
        <v>--</v>
      </c>
      <c r="O232" s="490" t="str">
        <f t="shared" si="32"/>
        <v>--</v>
      </c>
      <c r="P232" s="490" t="str">
        <f>IFERROR((2*'Rec carc'!tao_event*Q232),"--")</f>
        <v>--</v>
      </c>
      <c r="Q232" s="255" t="str">
        <f>IFERROR((1+(3*[0]!B)+(3*[0]!B^2))/((1+[0]!B)^2),"--")</f>
        <v>--</v>
      </c>
      <c r="R232" s="490" t="str">
        <f t="shared" si="33"/>
        <v>--</v>
      </c>
      <c r="S232" s="208" t="str">
        <f t="shared" si="34"/>
        <v>A</v>
      </c>
      <c r="T232" s="255">
        <f>VLOOKUP(D232,derm!$D$4:$H$285,5,FALSE)</f>
        <v>2.4400000000000001E-7</v>
      </c>
      <c r="U232" s="468">
        <f>VLOOKUP($C232,ToxValues!$C$4:$N$283,11,FALSE)</f>
        <v>344.05</v>
      </c>
      <c r="V232" s="468" t="str">
        <f>VLOOKUP($D232,derm!$D$4:$K$285,6,FALSE)</f>
        <v>--</v>
      </c>
      <c r="W232" s="468" t="str">
        <f>VLOOKUP($D232,derm!$D$4:$K$285,7,FALSE)</f>
        <v>--</v>
      </c>
      <c r="X232" s="468" t="str">
        <f>VLOOKUP($D232,derm!$D$4:$K$285,8,FALSE)</f>
        <v>--</v>
      </c>
      <c r="Y232" s="468" t="str">
        <f>VLOOKUP($D232,derm!$D$4:$L$285,9,FALSE)</f>
        <v>--</v>
      </c>
      <c r="Z232" s="255"/>
      <c r="AA232" s="255" t="str">
        <f>VLOOKUP($C232,ToxValues!$C$4:$J$284,7,FALSE)</f>
        <v>--</v>
      </c>
      <c r="AB232" s="255">
        <f>VLOOKUP($C232,ToxValues!$C$4:$J$284,3,FALSE)</f>
        <v>2.2000000000000001E-3</v>
      </c>
      <c r="AC232" s="255">
        <f>VLOOKUP($C232,ToxValues!$C$4:$J$284,5,FALSE)</f>
        <v>2.2000000000000001E-3</v>
      </c>
      <c r="AD232" s="497" t="str">
        <f>VLOOKUP($C232,ToxValues!$C$4:$L$284,10,FALSE)</f>
        <v>--</v>
      </c>
    </row>
    <row r="233" spans="1:30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 t="str">
        <f t="shared" si="30"/>
        <v>--</v>
      </c>
      <c r="H233" s="490" t="str">
        <f t="shared" si="35"/>
        <v>--</v>
      </c>
      <c r="I233" s="490" t="str">
        <f t="shared" si="36"/>
        <v/>
      </c>
      <c r="J233" s="325" t="str">
        <f>IFERROR(((ELCR*BW_tres*ATc*365*1000)/(IRw_rec*ED_tres*EF_tres*ET_rec*AA233)),"--")</f>
        <v>--</v>
      </c>
      <c r="K233" s="490" t="str">
        <f t="shared" si="37"/>
        <v>--</v>
      </c>
      <c r="L233" s="490" t="str">
        <f t="shared" si="38"/>
        <v>--</v>
      </c>
      <c r="M233" s="325" t="str">
        <f t="shared" si="39"/>
        <v>--</v>
      </c>
      <c r="N233" s="490" t="str">
        <f t="shared" si="31"/>
        <v>--</v>
      </c>
      <c r="O233" s="490" t="str">
        <f t="shared" si="32"/>
        <v>--</v>
      </c>
      <c r="P233" s="490" t="str">
        <f>IFERROR((2*'Rec carc'!tao_event*Q233),"--")</f>
        <v>--</v>
      </c>
      <c r="Q233" s="255" t="str">
        <f>IFERROR((1+(3*[0]!B)+(3*[0]!B^2))/((1+[0]!B)^2),"--")</f>
        <v>--</v>
      </c>
      <c r="R233" s="490" t="str">
        <f t="shared" si="33"/>
        <v>--</v>
      </c>
      <c r="S233" s="208" t="str">
        <f t="shared" si="34"/>
        <v>A</v>
      </c>
      <c r="T233" s="255">
        <f>VLOOKUP(D233,derm!$D$4:$H$285,5,FALSE)</f>
        <v>2.63E-3</v>
      </c>
      <c r="U233" s="468">
        <f>VLOOKUP($C233,ToxValues!$C$4:$N$283,11,FALSE)</f>
        <v>186.17</v>
      </c>
      <c r="V233" s="468" t="str">
        <f>VLOOKUP($D233,derm!$D$4:$K$285,6,FALSE)</f>
        <v>--</v>
      </c>
      <c r="W233" s="468" t="str">
        <f>VLOOKUP($D233,derm!$D$4:$K$285,7,FALSE)</f>
        <v>--</v>
      </c>
      <c r="X233" s="468" t="str">
        <f>VLOOKUP($D233,derm!$D$4:$K$285,8,FALSE)</f>
        <v>--</v>
      </c>
      <c r="Y233" s="468" t="str">
        <f>VLOOKUP($D233,derm!$D$4:$L$285,9,FALSE)</f>
        <v>--</v>
      </c>
      <c r="Z233" s="255"/>
      <c r="AA233" s="255" t="str">
        <f>VLOOKUP($C233,ToxValues!$C$4:$J$284,7,FALSE)</f>
        <v>--</v>
      </c>
      <c r="AB233" s="255">
        <f>VLOOKUP($C233,ToxValues!$C$4:$J$284,3,FALSE)</f>
        <v>0.02</v>
      </c>
      <c r="AC233" s="255">
        <f>VLOOKUP($C233,ToxValues!$C$4:$J$284,5,FALSE)</f>
        <v>0.02</v>
      </c>
      <c r="AD233" s="497" t="str">
        <f>VLOOKUP($C233,ToxValues!$C$4:$L$284,10,FALSE)</f>
        <v>--</v>
      </c>
    </row>
    <row r="234" spans="1:30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 t="str">
        <f t="shared" si="30"/>
        <v>--</v>
      </c>
      <c r="H234" s="490" t="str">
        <f t="shared" si="35"/>
        <v>--</v>
      </c>
      <c r="I234" s="490" t="str">
        <f t="shared" si="36"/>
        <v/>
      </c>
      <c r="J234" s="325" t="str">
        <f>IFERROR(((ELCR*BW_tres*ATc*365*1000)/(IRw_rec*ED_tres*EF_tres*ET_rec*AA234)),"--")</f>
        <v>--</v>
      </c>
      <c r="K234" s="490" t="str">
        <f t="shared" si="37"/>
        <v>--</v>
      </c>
      <c r="L234" s="490" t="str">
        <f t="shared" si="38"/>
        <v>--</v>
      </c>
      <c r="M234" s="325" t="str">
        <f t="shared" si="39"/>
        <v>--</v>
      </c>
      <c r="N234" s="490" t="str">
        <f t="shared" si="31"/>
        <v>--</v>
      </c>
      <c r="O234" s="490" t="str">
        <f t="shared" si="32"/>
        <v>--</v>
      </c>
      <c r="P234" s="490" t="str">
        <f>IFERROR((2*'Rec carc'!tao_event*Q234),"--")</f>
        <v>--</v>
      </c>
      <c r="Q234" s="255" t="str">
        <f>IFERROR((1+(3*[0]!B)+(3*[0]!B^2))/((1+[0]!B)^2),"--")</f>
        <v>--</v>
      </c>
      <c r="R234" s="490" t="str">
        <f t="shared" si="33"/>
        <v>--</v>
      </c>
      <c r="S234" s="208" t="str">
        <f t="shared" si="34"/>
        <v>A</v>
      </c>
      <c r="T234" s="255">
        <f>VLOOKUP(D234,derm!$D$4:$H$285,5,FALSE)</f>
        <v>4.5400000000000003E-8</v>
      </c>
      <c r="U234" s="468">
        <f>VLOOKUP($C234,ToxValues!$C$4:$N$283,11,FALSE)</f>
        <v>169.07</v>
      </c>
      <c r="V234" s="468" t="str">
        <f>VLOOKUP($D234,derm!$D$4:$K$285,6,FALSE)</f>
        <v>--</v>
      </c>
      <c r="W234" s="468" t="str">
        <f>VLOOKUP($D234,derm!$D$4:$K$285,7,FALSE)</f>
        <v>--</v>
      </c>
      <c r="X234" s="468" t="str">
        <f>VLOOKUP($D234,derm!$D$4:$K$285,8,FALSE)</f>
        <v>--</v>
      </c>
      <c r="Y234" s="468" t="str">
        <f>VLOOKUP($D234,derm!$D$4:$L$285,9,FALSE)</f>
        <v>--</v>
      </c>
      <c r="Z234" s="255"/>
      <c r="AA234" s="255" t="str">
        <f>VLOOKUP($C234,ToxValues!$C$4:$J$284,7,FALSE)</f>
        <v>--</v>
      </c>
      <c r="AB234" s="255">
        <f>VLOOKUP($C234,ToxValues!$C$4:$J$284,3,FALSE)</f>
        <v>0.1</v>
      </c>
      <c r="AC234" s="255">
        <f>VLOOKUP($C234,ToxValues!$C$4:$J$284,5,FALSE)</f>
        <v>0.1</v>
      </c>
      <c r="AD234" s="497" t="str">
        <f>VLOOKUP($C234,ToxValues!$C$4:$L$284,10,FALSE)</f>
        <v>--</v>
      </c>
    </row>
    <row r="235" spans="1:30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 t="str">
        <f t="shared" si="30"/>
        <v>--</v>
      </c>
      <c r="H235" s="490" t="str">
        <f t="shared" si="35"/>
        <v>--</v>
      </c>
      <c r="I235" s="490" t="str">
        <f t="shared" si="36"/>
        <v/>
      </c>
      <c r="J235" s="325" t="str">
        <f>IFERROR(((ELCR*BW_tres*ATc*365*1000)/(IRw_rec*ED_tres*EF_tres*ET_rec*AA235)),"--")</f>
        <v>--</v>
      </c>
      <c r="K235" s="490" t="str">
        <f t="shared" si="37"/>
        <v>--</v>
      </c>
      <c r="L235" s="490" t="str">
        <f t="shared" si="38"/>
        <v>--</v>
      </c>
      <c r="M235" s="325" t="str">
        <f t="shared" si="39"/>
        <v>--</v>
      </c>
      <c r="N235" s="490" t="str">
        <f t="shared" si="31"/>
        <v>--</v>
      </c>
      <c r="O235" s="490" t="str">
        <f t="shared" si="32"/>
        <v>--</v>
      </c>
      <c r="P235" s="490" t="str">
        <f>IFERROR((2*'Rec carc'!tao_event*Q235),"--")</f>
        <v>--</v>
      </c>
      <c r="Q235" s="255" t="str">
        <f>IFERROR((1+(3*[0]!B)+(3*[0]!B^2))/((1+[0]!B)^2),"--")</f>
        <v>--</v>
      </c>
      <c r="R235" s="490" t="str">
        <f t="shared" si="33"/>
        <v>--</v>
      </c>
      <c r="S235" s="208" t="str">
        <f t="shared" si="34"/>
        <v>A</v>
      </c>
      <c r="T235" s="255" t="str">
        <f>VLOOKUP(D235,derm!$D$4:$H$285,5,FALSE)</f>
        <v>--</v>
      </c>
      <c r="U235" s="468">
        <f>VLOOKUP($C235,ToxValues!$C$4:$N$283,11,FALSE)</f>
        <v>241.46</v>
      </c>
      <c r="V235" s="468" t="str">
        <f>VLOOKUP($D235,derm!$D$4:$K$285,6,FALSE)</f>
        <v>--</v>
      </c>
      <c r="W235" s="468" t="str">
        <f>VLOOKUP($D235,derm!$D$4:$K$285,7,FALSE)</f>
        <v>--</v>
      </c>
      <c r="X235" s="468" t="str">
        <f>VLOOKUP($D235,derm!$D$4:$K$285,8,FALSE)</f>
        <v>--</v>
      </c>
      <c r="Y235" s="468" t="str">
        <f>VLOOKUP($D235,derm!$D$4:$L$285,9,FALSE)</f>
        <v>--</v>
      </c>
      <c r="Z235" s="255"/>
      <c r="AA235" s="255" t="str">
        <f>VLOOKUP($C235,ToxValues!$C$4:$J$284,7,FALSE)</f>
        <v>--</v>
      </c>
      <c r="AB235" s="255">
        <f>VLOOKUP($C235,ToxValues!$C$4:$J$284,3,FALSE)</f>
        <v>7.0000000000000007E-2</v>
      </c>
      <c r="AC235" s="255">
        <f>VLOOKUP($C235,ToxValues!$C$4:$J$284,5,FALSE)</f>
        <v>7.0000000000000007E-2</v>
      </c>
      <c r="AD235" s="497" t="str">
        <f>VLOOKUP($C235,ToxValues!$C$4:$L$284,10,FALSE)</f>
        <v>--</v>
      </c>
    </row>
    <row r="236" spans="1:30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 t="str">
        <f t="shared" si="30"/>
        <v>--</v>
      </c>
      <c r="H236" s="490" t="str">
        <f t="shared" si="35"/>
        <v>--</v>
      </c>
      <c r="I236" s="490" t="str">
        <f t="shared" si="36"/>
        <v/>
      </c>
      <c r="J236" s="325" t="str">
        <f>IFERROR(((ELCR*BW_tres*ATc*365*1000)/(IRw_rec*ED_tres*EF_tres*ET_rec*AA236)),"--")</f>
        <v>--</v>
      </c>
      <c r="K236" s="490" t="str">
        <f t="shared" si="37"/>
        <v>--</v>
      </c>
      <c r="L236" s="490" t="str">
        <f t="shared" si="38"/>
        <v>--</v>
      </c>
      <c r="M236" s="325" t="str">
        <f t="shared" si="39"/>
        <v>--</v>
      </c>
      <c r="N236" s="490" t="str">
        <f t="shared" si="31"/>
        <v>--</v>
      </c>
      <c r="O236" s="490" t="str">
        <f t="shared" si="32"/>
        <v>--</v>
      </c>
      <c r="P236" s="490" t="str">
        <f>IFERROR((2*'Rec carc'!tao_event*Q236),"--")</f>
        <v>--</v>
      </c>
      <c r="Q236" s="255" t="str">
        <f>IFERROR((1+(3*[0]!B)+(3*[0]!B^2))/((1+[0]!B)^2),"--")</f>
        <v>--</v>
      </c>
      <c r="R236" s="490" t="str">
        <f t="shared" si="33"/>
        <v>--</v>
      </c>
      <c r="S236" s="208" t="str">
        <f t="shared" si="34"/>
        <v>A</v>
      </c>
      <c r="T236" s="255">
        <f>VLOOKUP(D236,derm!$D$4:$H$285,5,FALSE)</f>
        <v>1.09E-2</v>
      </c>
      <c r="U236" s="468">
        <f>VLOOKUP($C236,ToxValues!$C$4:$N$283,11,FALSE)</f>
        <v>256.13</v>
      </c>
      <c r="V236" s="468" t="str">
        <f>VLOOKUP($D236,derm!$D$4:$K$285,6,FALSE)</f>
        <v>--</v>
      </c>
      <c r="W236" s="468" t="str">
        <f>VLOOKUP($D236,derm!$D$4:$K$285,7,FALSE)</f>
        <v>--</v>
      </c>
      <c r="X236" s="468" t="str">
        <f>VLOOKUP($D236,derm!$D$4:$K$285,8,FALSE)</f>
        <v>--</v>
      </c>
      <c r="Y236" s="468" t="str">
        <f>VLOOKUP($D236,derm!$D$4:$L$285,9,FALSE)</f>
        <v>--</v>
      </c>
      <c r="Z236" s="255"/>
      <c r="AA236" s="255" t="str">
        <f>VLOOKUP($C236,ToxValues!$C$4:$J$284,7,FALSE)</f>
        <v>--</v>
      </c>
      <c r="AB236" s="255">
        <f>VLOOKUP($C236,ToxValues!$C$4:$J$284,3,FALSE)</f>
        <v>7.4999999999999997E-2</v>
      </c>
      <c r="AC236" s="255">
        <f>VLOOKUP($C236,ToxValues!$C$4:$J$284,5,FALSE)</f>
        <v>7.4999999999999997E-2</v>
      </c>
      <c r="AD236" s="497" t="str">
        <f>VLOOKUP($C236,ToxValues!$C$4:$L$284,10,FALSE)</f>
        <v>--</v>
      </c>
    </row>
    <row r="237" spans="1:30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 t="str">
        <f t="shared" si="30"/>
        <v>--</v>
      </c>
      <c r="H237" s="490" t="str">
        <f t="shared" si="35"/>
        <v>--</v>
      </c>
      <c r="I237" s="490" t="str">
        <f t="shared" si="36"/>
        <v/>
      </c>
      <c r="J237" s="325" t="str">
        <f>IFERROR(((ELCR*BW_tres*ATc*365*1000)/(IRw_rec*ED_tres*EF_tres*ET_rec*AA237)),"--")</f>
        <v>--</v>
      </c>
      <c r="K237" s="490" t="str">
        <f t="shared" si="37"/>
        <v>--</v>
      </c>
      <c r="L237" s="490" t="str">
        <f t="shared" si="38"/>
        <v>--</v>
      </c>
      <c r="M237" s="325" t="str">
        <f t="shared" si="39"/>
        <v>--</v>
      </c>
      <c r="N237" s="490" t="str">
        <f t="shared" si="31"/>
        <v>--</v>
      </c>
      <c r="O237" s="490" t="str">
        <f t="shared" si="32"/>
        <v>--</v>
      </c>
      <c r="P237" s="490" t="str">
        <f>IFERROR((2*'Rec carc'!tao_event*Q237),"--")</f>
        <v>--</v>
      </c>
      <c r="Q237" s="255" t="str">
        <f>IFERROR((1+(3*[0]!B)+(3*[0]!B^2))/((1+[0]!B)^2),"--")</f>
        <v>--</v>
      </c>
      <c r="R237" s="490" t="str">
        <f t="shared" si="33"/>
        <v>--</v>
      </c>
      <c r="S237" s="208" t="str">
        <f t="shared" si="34"/>
        <v>A</v>
      </c>
      <c r="T237" s="255">
        <f>VLOOKUP(D237,derm!$D$4:$H$285,5,FALSE)</f>
        <v>7.5500000000000003E-4</v>
      </c>
      <c r="U237" s="468">
        <f>VLOOKUP($C237,ToxValues!$C$4:$N$283,11,FALSE)</f>
        <v>190.26</v>
      </c>
      <c r="V237" s="468" t="str">
        <f>VLOOKUP($D237,derm!$D$4:$K$285,6,FALSE)</f>
        <v>--</v>
      </c>
      <c r="W237" s="468" t="str">
        <f>VLOOKUP($D237,derm!$D$4:$K$285,7,FALSE)</f>
        <v>--</v>
      </c>
      <c r="X237" s="468" t="str">
        <f>VLOOKUP($D237,derm!$D$4:$K$285,8,FALSE)</f>
        <v>--</v>
      </c>
      <c r="Y237" s="468" t="str">
        <f>VLOOKUP($D237,derm!$D$4:$L$285,9,FALSE)</f>
        <v>--</v>
      </c>
      <c r="Z237" s="255"/>
      <c r="AA237" s="255" t="str">
        <f>VLOOKUP($C237,ToxValues!$C$4:$J$284,7,FALSE)</f>
        <v>--</v>
      </c>
      <c r="AB237" s="255">
        <f>VLOOKUP($C237,ToxValues!$C$4:$J$284,3,FALSE)</f>
        <v>1E-3</v>
      </c>
      <c r="AC237" s="255">
        <f>VLOOKUP($C237,ToxValues!$C$4:$J$284,5,FALSE)</f>
        <v>1E-3</v>
      </c>
      <c r="AD237" s="497" t="str">
        <f>VLOOKUP($C237,ToxValues!$C$4:$L$284,10,FALSE)</f>
        <v>--</v>
      </c>
    </row>
    <row r="238" spans="1:30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 t="str">
        <f t="shared" si="30"/>
        <v>--</v>
      </c>
      <c r="H238" s="490" t="str">
        <f t="shared" si="35"/>
        <v>--</v>
      </c>
      <c r="I238" s="490" t="str">
        <f t="shared" si="36"/>
        <v/>
      </c>
      <c r="J238" s="325" t="str">
        <f>IFERROR(((ELCR*BW_tres*ATc*365*1000)/(IRw_rec*ED_tres*EF_tres*ET_rec*AA238)),"--")</f>
        <v>--</v>
      </c>
      <c r="K238" s="490" t="str">
        <f t="shared" si="37"/>
        <v>--</v>
      </c>
      <c r="L238" s="490" t="str">
        <f t="shared" si="38"/>
        <v>--</v>
      </c>
      <c r="M238" s="325" t="str">
        <f t="shared" si="39"/>
        <v>--</v>
      </c>
      <c r="N238" s="490" t="str">
        <f t="shared" si="31"/>
        <v>--</v>
      </c>
      <c r="O238" s="490" t="str">
        <f t="shared" si="32"/>
        <v>--</v>
      </c>
      <c r="P238" s="490" t="str">
        <f>IFERROR((2*'Rec carc'!tao_event*Q238),"--")</f>
        <v>--</v>
      </c>
      <c r="Q238" s="255" t="str">
        <f>IFERROR((1+(3*[0]!B)+(3*[0]!B^2))/((1+[0]!B)^2),"--")</f>
        <v>--</v>
      </c>
      <c r="R238" s="490" t="str">
        <f t="shared" si="33"/>
        <v>--</v>
      </c>
      <c r="S238" s="208" t="str">
        <f t="shared" si="34"/>
        <v>A</v>
      </c>
      <c r="T238" s="255">
        <f>VLOOKUP(D238,derm!$D$4:$H$285,5,FALSE)</f>
        <v>3.7100000000000001E-5</v>
      </c>
      <c r="U238" s="468">
        <f>VLOOKUP($C238,ToxValues!$C$4:$N$283,11,FALSE)</f>
        <v>222.26</v>
      </c>
      <c r="V238" s="468" t="str">
        <f>VLOOKUP($D238,derm!$D$4:$K$285,6,FALSE)</f>
        <v>--</v>
      </c>
      <c r="W238" s="468" t="str">
        <f>VLOOKUP($D238,derm!$D$4:$K$285,7,FALSE)</f>
        <v>--</v>
      </c>
      <c r="X238" s="468" t="str">
        <f>VLOOKUP($D238,derm!$D$4:$K$285,8,FALSE)</f>
        <v>--</v>
      </c>
      <c r="Y238" s="468" t="str">
        <f>VLOOKUP($D238,derm!$D$4:$L$285,9,FALSE)</f>
        <v>--</v>
      </c>
      <c r="Z238" s="255"/>
      <c r="AA238" s="255" t="str">
        <f>VLOOKUP($C238,ToxValues!$C$4:$J$284,7,FALSE)</f>
        <v>--</v>
      </c>
      <c r="AB238" s="255">
        <f>VLOOKUP($C238,ToxValues!$C$4:$J$284,3,FALSE)</f>
        <v>1E-3</v>
      </c>
      <c r="AC238" s="255">
        <f>VLOOKUP($C238,ToxValues!$C$4:$J$284,5,FALSE)</f>
        <v>1E-3</v>
      </c>
      <c r="AD238" s="497" t="str">
        <f>VLOOKUP($C238,ToxValues!$C$4:$L$284,10,FALSE)</f>
        <v>--</v>
      </c>
    </row>
    <row r="239" spans="1:30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30"/>
        <v>--</v>
      </c>
      <c r="H239" s="490" t="str">
        <f t="shared" si="35"/>
        <v>--</v>
      </c>
      <c r="I239" s="490" t="str">
        <f t="shared" si="36"/>
        <v/>
      </c>
      <c r="J239" s="325" t="str">
        <f>IFERROR(((ELCR*BW_tres*ATc*365*1000)/(IRw_rec*ED_tres*EF_tres*ET_rec*AA239)),"--")</f>
        <v>--</v>
      </c>
      <c r="K239" s="490" t="str">
        <f t="shared" si="37"/>
        <v>--</v>
      </c>
      <c r="L239" s="490" t="str">
        <f t="shared" si="38"/>
        <v>--</v>
      </c>
      <c r="M239" s="325" t="str">
        <f t="shared" si="39"/>
        <v>--</v>
      </c>
      <c r="N239" s="490" t="str">
        <f t="shared" si="31"/>
        <v>--</v>
      </c>
      <c r="O239" s="490" t="str">
        <f t="shared" si="32"/>
        <v>--</v>
      </c>
      <c r="P239" s="490" t="str">
        <f>IFERROR((2*'Rec carc'!tao_event*Q239),"--")</f>
        <v>--</v>
      </c>
      <c r="Q239" s="255" t="str">
        <f>IFERROR((1+(3*[0]!B)+(3*[0]!B^2))/((1+[0]!B)^2),"--")</f>
        <v>--</v>
      </c>
      <c r="R239" s="490" t="str">
        <f t="shared" si="33"/>
        <v>--</v>
      </c>
      <c r="S239" s="208" t="str">
        <f t="shared" si="34"/>
        <v>A</v>
      </c>
      <c r="T239" s="255">
        <f>VLOOKUP(D239,derm!$D$4:$H$285,5,FALSE)</f>
        <v>3.29E-5</v>
      </c>
      <c r="U239" s="468">
        <f>VLOOKUP($C239,ToxValues!$C$4:$N$283,11,FALSE)</f>
        <v>206.26</v>
      </c>
      <c r="V239" s="468" t="str">
        <f>VLOOKUP($D239,derm!$D$4:$K$285,6,FALSE)</f>
        <v>--</v>
      </c>
      <c r="W239" s="468" t="str">
        <f>VLOOKUP($D239,derm!$D$4:$K$285,7,FALSE)</f>
        <v>--</v>
      </c>
      <c r="X239" s="468" t="str">
        <f>VLOOKUP($D239,derm!$D$4:$K$285,8,FALSE)</f>
        <v>--</v>
      </c>
      <c r="Y239" s="468" t="str">
        <f>VLOOKUP($D239,derm!$D$4:$L$285,9,FALSE)</f>
        <v>--</v>
      </c>
      <c r="Z239" s="255"/>
      <c r="AA239" s="255" t="str">
        <f>VLOOKUP($C239,ToxValues!$C$4:$J$284,7,FALSE)</f>
        <v>--</v>
      </c>
      <c r="AB239" s="255" t="str">
        <f>VLOOKUP($C239,ToxValues!$C$4:$J$284,3,FALSE)</f>
        <v>--</v>
      </c>
      <c r="AC239" s="255" t="str">
        <f>VLOOKUP($C239,ToxValues!$C$4:$J$284,5,FALSE)</f>
        <v>--</v>
      </c>
      <c r="AD239" s="497" t="str">
        <f>VLOOKUP($C239,ToxValues!$C$4:$L$284,10,FALSE)</f>
        <v>--</v>
      </c>
    </row>
    <row r="240" spans="1:30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 t="str">
        <f t="shared" si="30"/>
        <v>--</v>
      </c>
      <c r="H240" s="490" t="str">
        <f t="shared" si="35"/>
        <v>--</v>
      </c>
      <c r="I240" s="490" t="str">
        <f t="shared" si="36"/>
        <v/>
      </c>
      <c r="J240" s="325" t="str">
        <f>IFERROR(((ELCR*BW_tres*ATc*365*1000)/(IRw_rec*ED_tres*EF_tres*ET_rec*AA240)),"--")</f>
        <v>--</v>
      </c>
      <c r="K240" s="490" t="str">
        <f t="shared" si="37"/>
        <v>--</v>
      </c>
      <c r="L240" s="490" t="str">
        <f t="shared" si="38"/>
        <v>--</v>
      </c>
      <c r="M240" s="325" t="str">
        <f t="shared" si="39"/>
        <v>--</v>
      </c>
      <c r="N240" s="490" t="str">
        <f t="shared" si="31"/>
        <v>--</v>
      </c>
      <c r="O240" s="490" t="str">
        <f t="shared" si="32"/>
        <v>--</v>
      </c>
      <c r="P240" s="490" t="str">
        <f>IFERROR((2*'Rec carc'!tao_event*Q240),"--")</f>
        <v>--</v>
      </c>
      <c r="Q240" s="255" t="str">
        <f>IFERROR((1+(3*[0]!B)+(3*[0]!B^2))/((1+[0]!B)^2),"--")</f>
        <v>--</v>
      </c>
      <c r="R240" s="490" t="str">
        <f t="shared" si="33"/>
        <v>--</v>
      </c>
      <c r="S240" s="208" t="str">
        <f t="shared" si="34"/>
        <v>A</v>
      </c>
      <c r="T240" s="255">
        <f>VLOOKUP(D240,derm!$D$4:$H$285,5,FALSE)</f>
        <v>3.13E-3</v>
      </c>
      <c r="U240" s="468">
        <f>VLOOKUP($C240,ToxValues!$C$4:$N$283,11,FALSE)</f>
        <v>221.26</v>
      </c>
      <c r="V240" s="468" t="str">
        <f>VLOOKUP($D240,derm!$D$4:$K$285,6,FALSE)</f>
        <v>--</v>
      </c>
      <c r="W240" s="468" t="str">
        <f>VLOOKUP($D240,derm!$D$4:$K$285,7,FALSE)</f>
        <v>--</v>
      </c>
      <c r="X240" s="468" t="str">
        <f>VLOOKUP($D240,derm!$D$4:$K$285,8,FALSE)</f>
        <v>--</v>
      </c>
      <c r="Y240" s="468" t="str">
        <f>VLOOKUP($D240,derm!$D$4:$L$285,9,FALSE)</f>
        <v>--</v>
      </c>
      <c r="Z240" s="255"/>
      <c r="AA240" s="255" t="str">
        <f>VLOOKUP($C240,ToxValues!$C$4:$J$284,7,FALSE)</f>
        <v>--</v>
      </c>
      <c r="AB240" s="255">
        <f>VLOOKUP($C240,ToxValues!$C$4:$J$284,3,FALSE)</f>
        <v>5.0000000000000001E-3</v>
      </c>
      <c r="AC240" s="255">
        <f>VLOOKUP($C240,ToxValues!$C$4:$J$284,5,FALSE)</f>
        <v>5.0000000000000001E-3</v>
      </c>
      <c r="AD240" s="497" t="str">
        <f>VLOOKUP($C240,ToxValues!$C$4:$L$284,10,FALSE)</f>
        <v>--</v>
      </c>
    </row>
    <row r="241" spans="1:30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 t="str">
        <f t="shared" si="30"/>
        <v>--</v>
      </c>
      <c r="H241" s="490" t="str">
        <f t="shared" si="35"/>
        <v>--</v>
      </c>
      <c r="I241" s="490" t="str">
        <f t="shared" si="36"/>
        <v/>
      </c>
      <c r="J241" s="325" t="str">
        <f>IFERROR(((ELCR*BW_tres*ATc*365*1000)/(IRw_rec*ED_tres*EF_tres*ET_rec*AA241)),"--")</f>
        <v>--</v>
      </c>
      <c r="K241" s="490" t="str">
        <f t="shared" si="37"/>
        <v>--</v>
      </c>
      <c r="L241" s="490" t="str">
        <f t="shared" si="38"/>
        <v>--</v>
      </c>
      <c r="M241" s="325" t="str">
        <f t="shared" si="39"/>
        <v>--</v>
      </c>
      <c r="N241" s="490" t="str">
        <f t="shared" si="31"/>
        <v>--</v>
      </c>
      <c r="O241" s="490" t="str">
        <f t="shared" si="32"/>
        <v>--</v>
      </c>
      <c r="P241" s="490" t="str">
        <f>IFERROR((2*'Rec carc'!tao_event*Q241),"--")</f>
        <v>--</v>
      </c>
      <c r="Q241" s="255" t="str">
        <f>IFERROR((1+(3*[0]!B)+(3*[0]!B^2))/((1+[0]!B)^2),"--")</f>
        <v>--</v>
      </c>
      <c r="R241" s="490" t="str">
        <f t="shared" si="33"/>
        <v>--</v>
      </c>
      <c r="S241" s="208" t="str">
        <f t="shared" si="34"/>
        <v>A</v>
      </c>
      <c r="T241" s="255">
        <f>VLOOKUP(D241,derm!$D$4:$H$285,5,FALSE)</f>
        <v>4.49E-5</v>
      </c>
      <c r="U241" s="468">
        <f>VLOOKUP($C241,ToxValues!$C$4:$N$283,11,FALSE)</f>
        <v>219.26</v>
      </c>
      <c r="V241" s="468" t="str">
        <f>VLOOKUP($D241,derm!$D$4:$K$285,6,FALSE)</f>
        <v>--</v>
      </c>
      <c r="W241" s="468" t="str">
        <f>VLOOKUP($D241,derm!$D$4:$K$285,7,FALSE)</f>
        <v>--</v>
      </c>
      <c r="X241" s="468" t="str">
        <f>VLOOKUP($D241,derm!$D$4:$K$285,8,FALSE)</f>
        <v>--</v>
      </c>
      <c r="Y241" s="468" t="str">
        <f>VLOOKUP($D241,derm!$D$4:$L$285,9,FALSE)</f>
        <v>--</v>
      </c>
      <c r="Z241" s="255"/>
      <c r="AA241" s="255" t="str">
        <f>VLOOKUP($C241,ToxValues!$C$4:$J$284,7,FALSE)</f>
        <v>--</v>
      </c>
      <c r="AB241" s="255">
        <f>VLOOKUP($C241,ToxValues!$C$4:$J$284,3,FALSE)</f>
        <v>2.5000000000000001E-2</v>
      </c>
      <c r="AC241" s="255">
        <f>VLOOKUP($C241,ToxValues!$C$4:$J$284,5,FALSE)</f>
        <v>2.5000000000000001E-2</v>
      </c>
      <c r="AD241" s="497" t="str">
        <f>VLOOKUP($C241,ToxValues!$C$4:$L$284,10,FALSE)</f>
        <v>--</v>
      </c>
    </row>
    <row r="242" spans="1:30" x14ac:dyDescent="0.25">
      <c r="A242" s="318" t="s">
        <v>88</v>
      </c>
      <c r="B242" s="319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30"/>
        <v>1.5156833950954015E-6</v>
      </c>
      <c r="H242" s="490">
        <f t="shared" si="35"/>
        <v>5.0538461538461533E-4</v>
      </c>
      <c r="I242" s="490">
        <f t="shared" si="36"/>
        <v>1.5156833950954015E-6</v>
      </c>
      <c r="J242" s="325">
        <f>IFERROR(((ELCR*BW_tres*ATc*365*1000)/(IRw_rec*ED_tres*EF_tres*ET_rec*AA242)),"--")</f>
        <v>5.0538461538461533E-4</v>
      </c>
      <c r="K242" s="490">
        <f t="shared" si="37"/>
        <v>1.5202427080601779E-6</v>
      </c>
      <c r="L242" s="490">
        <f t="shared" si="38"/>
        <v>1.5202427080601779E-6</v>
      </c>
      <c r="M242" s="325">
        <f t="shared" si="39"/>
        <v>3.1187646944983788E-7</v>
      </c>
      <c r="N242" s="490">
        <f t="shared" si="31"/>
        <v>1.5202427080601779E-6</v>
      </c>
      <c r="O242" s="490">
        <f t="shared" si="32"/>
        <v>0.15151515151515152</v>
      </c>
      <c r="P242" s="490">
        <f>IFERROR((2*'Rec carc'!tao_event*Q242),"--")</f>
        <v>35.033131313131314</v>
      </c>
      <c r="Q242" s="255">
        <f>IFERROR((1+(3*[0]!B)+(3*[0]!B^2))/((1+[0]!B)^2),"--")</f>
        <v>2.5684113865932048</v>
      </c>
      <c r="R242" s="490">
        <f t="shared" si="33"/>
        <v>4.4331983805668021E-9</v>
      </c>
      <c r="S242" s="208" t="str">
        <f t="shared" si="34"/>
        <v>A</v>
      </c>
      <c r="T242" s="255">
        <f>VLOOKUP(D242,derm!$D$4:$H$285,5,FALSE)</f>
        <v>0.80800000000000005</v>
      </c>
      <c r="U242" s="468">
        <f>VLOOKUP($C242,ToxValues!$C$4:$N$283,11,FALSE)</f>
        <v>321.98</v>
      </c>
      <c r="V242" s="468">
        <f>VLOOKUP($D242,derm!$D$4:$K$285,6,FALSE)</f>
        <v>5.6</v>
      </c>
      <c r="W242" s="468">
        <f>VLOOKUP($D242,derm!$D$4:$K$285,7,FALSE)</f>
        <v>6.82</v>
      </c>
      <c r="X242" s="468">
        <f>VLOOKUP($D242,derm!$D$4:$K$285,8,FALSE)</f>
        <v>30.09</v>
      </c>
      <c r="Y242" s="468">
        <f>VLOOKUP($D242,derm!$D$4:$L$285,9,FALSE)</f>
        <v>0.5</v>
      </c>
      <c r="Z242" s="255"/>
      <c r="AA242" s="255">
        <f>VLOOKUP($C242,ToxValues!$C$4:$J$284,7,FALSE)</f>
        <v>130000</v>
      </c>
      <c r="AB242" s="255">
        <f>VLOOKUP($C242,ToxValues!$C$4:$J$284,3,FALSE)</f>
        <v>6.9999999999999996E-10</v>
      </c>
      <c r="AC242" s="255">
        <f>VLOOKUP($C242,ToxValues!$C$4:$J$284,5,FALSE)</f>
        <v>6.9999999999999996E-10</v>
      </c>
      <c r="AD242" s="497">
        <f>VLOOKUP($C242,ToxValues!$C$4:$L$284,10,FALSE)</f>
        <v>130000</v>
      </c>
    </row>
    <row r="243" spans="1:30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 t="str">
        <f t="shared" ref="G243:G285" si="40">IF(MIN(H243:I243)&gt;0,MIN(H243:I243)/1000,"--")</f>
        <v>--</v>
      </c>
      <c r="H243" s="490" t="str">
        <f t="shared" si="35"/>
        <v>--</v>
      </c>
      <c r="I243" s="490" t="str">
        <f t="shared" si="36"/>
        <v/>
      </c>
      <c r="J243" s="325" t="str">
        <f>IFERROR(((ELCR*BW_tres*ATc*365*1000)/(IRw_rec*ED_tres*EF_tres*ET_rec*AA243)),"--")</f>
        <v>--</v>
      </c>
      <c r="K243" s="490" t="str">
        <f>L243</f>
        <v>--</v>
      </c>
      <c r="L243" s="490" t="str">
        <f t="shared" ref="L243:L285" si="41">IFERROR(R243*1000/(Kp*ET_rec),"--")</f>
        <v>--</v>
      </c>
      <c r="M243" s="325" t="str">
        <f t="shared" si="39"/>
        <v>--</v>
      </c>
      <c r="N243" s="490" t="str">
        <f t="shared" si="31"/>
        <v>--</v>
      </c>
      <c r="O243" s="490" t="str">
        <f t="shared" ref="O243:O285" si="42">IFERROR(ET_comm/(1+B),"--")</f>
        <v>--</v>
      </c>
      <c r="P243" s="490" t="str">
        <f>IFERROR((2*'Rec carc'!tao_event*Q243),"--")</f>
        <v>--</v>
      </c>
      <c r="Q243" s="255" t="str">
        <f>IFERROR((1+(3*[0]!B)+(3*[0]!B^2))/((1+[0]!B)^2),"--")</f>
        <v>--</v>
      </c>
      <c r="R243" s="490" t="str">
        <f t="shared" si="33"/>
        <v>--</v>
      </c>
      <c r="S243" s="208"/>
      <c r="T243" s="255">
        <f>VLOOKUP(D243,derm!$D$4:$H$285,5,FALSE)</f>
        <v>1E-3</v>
      </c>
      <c r="U243" s="468">
        <f>VLOOKUP($C243,ToxValues!$C$4:$N$283,11,FALSE)</f>
        <v>26.981999999999999</v>
      </c>
      <c r="V243" s="468" t="str">
        <f>VLOOKUP($D243,derm!$D$4:$K$285,6,FALSE)</f>
        <v>--</v>
      </c>
      <c r="W243" s="468" t="str">
        <f>VLOOKUP($D243,derm!$D$4:$K$285,7,FALSE)</f>
        <v>--</v>
      </c>
      <c r="X243" s="468" t="str">
        <f>VLOOKUP($D243,derm!$D$4:$K$285,8,FALSE)</f>
        <v>--</v>
      </c>
      <c r="Y243" s="468" t="str">
        <f>VLOOKUP($D243,derm!$D$4:$L$285,9,FALSE)</f>
        <v>--</v>
      </c>
      <c r="Z243" s="255"/>
      <c r="AA243" s="255" t="str">
        <f>VLOOKUP($C243,ToxValues!$C$4:$J$284,7,FALSE)</f>
        <v>--</v>
      </c>
      <c r="AB243" s="255">
        <f>VLOOKUP($C243,ToxValues!$C$4:$J$284,3,FALSE)</f>
        <v>1</v>
      </c>
      <c r="AC243" s="255">
        <f>VLOOKUP($C243,ToxValues!$C$4:$J$284,5,FALSE)</f>
        <v>1</v>
      </c>
      <c r="AD243" s="497" t="str">
        <f>VLOOKUP($C243,ToxValues!$C$4:$L$284,10,FALSE)</f>
        <v>--</v>
      </c>
    </row>
    <row r="244" spans="1:30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 t="str">
        <f t="shared" si="40"/>
        <v>--</v>
      </c>
      <c r="H244" s="490" t="str">
        <f t="shared" si="35"/>
        <v>--</v>
      </c>
      <c r="I244" s="490" t="str">
        <f t="shared" si="36"/>
        <v/>
      </c>
      <c r="J244" s="325" t="str">
        <f>IFERROR(((ELCR*BW_tres*ATc*365*1000)/(IRw_rec*ED_tres*EF_tres*ET_rec*AA244)),"--")</f>
        <v>--</v>
      </c>
      <c r="K244" s="490" t="str">
        <f t="shared" ref="K244:K285" si="43">L244</f>
        <v>--</v>
      </c>
      <c r="L244" s="490" t="str">
        <f t="shared" si="41"/>
        <v>--</v>
      </c>
      <c r="M244" s="325" t="str">
        <f t="shared" si="39"/>
        <v>--</v>
      </c>
      <c r="N244" s="490" t="str">
        <f t="shared" si="31"/>
        <v>--</v>
      </c>
      <c r="O244" s="490" t="str">
        <f t="shared" si="42"/>
        <v>--</v>
      </c>
      <c r="P244" s="490" t="str">
        <f>IFERROR((2*'Rec carc'!tao_event*Q244),"--")</f>
        <v>--</v>
      </c>
      <c r="Q244" s="255" t="str">
        <f>IFERROR((1+(3*[0]!B)+(3*[0]!B^2))/((1+[0]!B)^2),"--")</f>
        <v>--</v>
      </c>
      <c r="R244" s="490" t="str">
        <f t="shared" si="33"/>
        <v>--</v>
      </c>
      <c r="S244" s="208"/>
      <c r="T244" s="255">
        <f>VLOOKUP(D244,derm!$D$4:$H$285,5,FALSE)</f>
        <v>1E-3</v>
      </c>
      <c r="U244" s="468">
        <f>VLOOKUP($C244,ToxValues!$C$4:$N$283,11,FALSE)</f>
        <v>121.76</v>
      </c>
      <c r="V244" s="468" t="str">
        <f>VLOOKUP($D244,derm!$D$4:$K$285,6,FALSE)</f>
        <v>--</v>
      </c>
      <c r="W244" s="468" t="str">
        <f>VLOOKUP($D244,derm!$D$4:$K$285,7,FALSE)</f>
        <v>--</v>
      </c>
      <c r="X244" s="468" t="str">
        <f>VLOOKUP($D244,derm!$D$4:$K$285,8,FALSE)</f>
        <v>--</v>
      </c>
      <c r="Y244" s="468" t="str">
        <f>VLOOKUP($D244,derm!$D$4:$L$285,9,FALSE)</f>
        <v>--</v>
      </c>
      <c r="Z244" s="255"/>
      <c r="AA244" s="255" t="str">
        <f>VLOOKUP($C244,ToxValues!$C$4:$J$284,7,FALSE)</f>
        <v>--</v>
      </c>
      <c r="AB244" s="255">
        <f>VLOOKUP($C244,ToxValues!$C$4:$J$284,3,FALSE)</f>
        <v>4.0000000000000002E-4</v>
      </c>
      <c r="AC244" s="255">
        <f>VLOOKUP($C244,ToxValues!$C$4:$J$284,5,FALSE)</f>
        <v>6.0000000000000002E-5</v>
      </c>
      <c r="AD244" s="497" t="str">
        <f>VLOOKUP($C244,ToxValues!$C$4:$L$284,10,FALSE)</f>
        <v>--</v>
      </c>
    </row>
    <row r="245" spans="1:30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40"/>
        <v>3.9317773788150802E-2</v>
      </c>
      <c r="H245" s="490">
        <f t="shared" si="35"/>
        <v>43.8</v>
      </c>
      <c r="I245" s="490">
        <f t="shared" si="36"/>
        <v>39.317773788150802</v>
      </c>
      <c r="J245" s="325">
        <f>IFERROR(((ELCR*BW_tres*ATc*365*1000)/(IRw_rec*ED_tres*EF_tres*ET_rec*AA245)),"--")</f>
        <v>43.8</v>
      </c>
      <c r="K245" s="490">
        <f t="shared" si="43"/>
        <v>384.21052631578948</v>
      </c>
      <c r="L245" s="490">
        <f t="shared" si="41"/>
        <v>384.21052631578948</v>
      </c>
      <c r="M245" s="325" t="str">
        <f t="shared" si="39"/>
        <v>--</v>
      </c>
      <c r="N245" s="490" t="str">
        <f t="shared" si="31"/>
        <v>--</v>
      </c>
      <c r="O245" s="490" t="str">
        <f t="shared" si="42"/>
        <v>--</v>
      </c>
      <c r="P245" s="490" t="str">
        <f>IFERROR((2*'Rec carc'!tao_event*Q245),"--")</f>
        <v>--</v>
      </c>
      <c r="Q245" s="255" t="str">
        <f>IFERROR((1+(3*[0]!B)+(3*[0]!B^2))/((1+[0]!B)^2),"--")</f>
        <v>--</v>
      </c>
      <c r="R245" s="490">
        <f t="shared" si="33"/>
        <v>3.8421052631578952E-4</v>
      </c>
      <c r="S245" s="208"/>
      <c r="T245" s="255">
        <f>VLOOKUP(D245,derm!$D$4:$H$285,5,FALSE)</f>
        <v>1E-3</v>
      </c>
      <c r="U245" s="468">
        <f>VLOOKUP($C245,ToxValues!$C$4:$N$283,11,FALSE)</f>
        <v>74.921999999999997</v>
      </c>
      <c r="V245" s="468" t="str">
        <f>VLOOKUP($D245,derm!$D$4:$K$285,6,FALSE)</f>
        <v>--</v>
      </c>
      <c r="W245" s="468" t="str">
        <f>VLOOKUP($D245,derm!$D$4:$K$285,7,FALSE)</f>
        <v>--</v>
      </c>
      <c r="X245" s="468" t="str">
        <f>VLOOKUP($D245,derm!$D$4:$K$285,8,FALSE)</f>
        <v>--</v>
      </c>
      <c r="Y245" s="468" t="str">
        <f>VLOOKUP($D245,derm!$D$4:$L$285,9,FALSE)</f>
        <v>--</v>
      </c>
      <c r="Z245" s="255"/>
      <c r="AA245" s="255">
        <f>VLOOKUP($C245,ToxValues!$C$4:$J$284,7,FALSE)</f>
        <v>1.5</v>
      </c>
      <c r="AB245" s="255">
        <f>VLOOKUP($C245,ToxValues!$C$4:$J$284,3,FALSE)</f>
        <v>2.9999999999999997E-4</v>
      </c>
      <c r="AC245" s="255">
        <f>VLOOKUP($C245,ToxValues!$C$4:$J$284,5,FALSE)</f>
        <v>2.9999999999999997E-4</v>
      </c>
      <c r="AD245" s="497">
        <f>VLOOKUP($C245,ToxValues!$C$4:$L$284,10,FALSE)</f>
        <v>1.5</v>
      </c>
    </row>
    <row r="246" spans="1:30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 t="str">
        <f t="shared" si="40"/>
        <v>--</v>
      </c>
      <c r="H246" s="490" t="str">
        <f t="shared" si="35"/>
        <v>--</v>
      </c>
      <c r="I246" s="490" t="str">
        <f t="shared" si="36"/>
        <v/>
      </c>
      <c r="J246" s="325" t="str">
        <f>IFERROR(((ELCR*BW_tres*ATc*365*1000)/(IRw_rec*ED_tres*EF_tres*ET_rec*AA246)),"--")</f>
        <v>--</v>
      </c>
      <c r="K246" s="490" t="str">
        <f t="shared" si="43"/>
        <v>--</v>
      </c>
      <c r="L246" s="490" t="str">
        <f t="shared" si="41"/>
        <v>--</v>
      </c>
      <c r="M246" s="325" t="str">
        <f t="shared" si="39"/>
        <v>--</v>
      </c>
      <c r="N246" s="490" t="str">
        <f t="shared" si="31"/>
        <v>--</v>
      </c>
      <c r="O246" s="490" t="str">
        <f t="shared" si="42"/>
        <v>--</v>
      </c>
      <c r="P246" s="490" t="str">
        <f>IFERROR((2*'Rec carc'!tao_event*Q246),"--")</f>
        <v>--</v>
      </c>
      <c r="Q246" s="255" t="str">
        <f>IFERROR((1+(3*[0]!B)+(3*[0]!B^2))/((1+[0]!B)^2),"--")</f>
        <v>--</v>
      </c>
      <c r="R246" s="490" t="str">
        <f t="shared" si="33"/>
        <v>--</v>
      </c>
      <c r="S246" s="208"/>
      <c r="T246" s="255">
        <f>VLOOKUP(D246,derm!$D$4:$H$285,5,FALSE)</f>
        <v>1E-3</v>
      </c>
      <c r="U246" s="468">
        <f>VLOOKUP($C246,ToxValues!$C$4:$N$283,11,FALSE)</f>
        <v>137.33000000000001</v>
      </c>
      <c r="V246" s="468" t="str">
        <f>VLOOKUP($D246,derm!$D$4:$K$285,6,FALSE)</f>
        <v>--</v>
      </c>
      <c r="W246" s="468" t="str">
        <f>VLOOKUP($D246,derm!$D$4:$K$285,7,FALSE)</f>
        <v>--</v>
      </c>
      <c r="X246" s="468" t="str">
        <f>VLOOKUP($D246,derm!$D$4:$K$285,8,FALSE)</f>
        <v>--</v>
      </c>
      <c r="Y246" s="468" t="str">
        <f>VLOOKUP($D246,derm!$D$4:$L$285,9,FALSE)</f>
        <v>--</v>
      </c>
      <c r="Z246" s="255"/>
      <c r="AA246" s="255" t="str">
        <f>VLOOKUP($C246,ToxValues!$C$4:$J$284,7,FALSE)</f>
        <v>--</v>
      </c>
      <c r="AB246" s="255">
        <f>VLOOKUP($C246,ToxValues!$C$4:$J$284,3,FALSE)</f>
        <v>0.2</v>
      </c>
      <c r="AC246" s="255">
        <f>VLOOKUP($C246,ToxValues!$C$4:$J$284,5,FALSE)</f>
        <v>1.4000000000000002E-2</v>
      </c>
      <c r="AD246" s="497" t="str">
        <f>VLOOKUP($C246,ToxValues!$C$4:$L$284,10,FALSE)</f>
        <v>--</v>
      </c>
    </row>
    <row r="247" spans="1:30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 t="str">
        <f t="shared" si="40"/>
        <v>--</v>
      </c>
      <c r="H247" s="490" t="str">
        <f t="shared" si="35"/>
        <v>--</v>
      </c>
      <c r="I247" s="490" t="str">
        <f t="shared" si="36"/>
        <v/>
      </c>
      <c r="J247" s="325" t="str">
        <f>IFERROR(((ELCR*BW_tres*ATc*365*1000)/(IRw_rec*ED_tres*EF_tres*ET_rec*AA247)),"--")</f>
        <v>--</v>
      </c>
      <c r="K247" s="490" t="str">
        <f t="shared" si="43"/>
        <v>--</v>
      </c>
      <c r="L247" s="490" t="str">
        <f t="shared" si="41"/>
        <v>--</v>
      </c>
      <c r="M247" s="325" t="str">
        <f t="shared" si="39"/>
        <v>--</v>
      </c>
      <c r="N247" s="490" t="str">
        <f t="shared" si="31"/>
        <v>--</v>
      </c>
      <c r="O247" s="490" t="str">
        <f t="shared" si="42"/>
        <v>--</v>
      </c>
      <c r="P247" s="490" t="str">
        <f>IFERROR((2*'Rec carc'!tao_event*Q247),"--")</f>
        <v>--</v>
      </c>
      <c r="Q247" s="255" t="str">
        <f>IFERROR((1+(3*[0]!B)+(3*[0]!B^2))/((1+[0]!B)^2),"--")</f>
        <v>--</v>
      </c>
      <c r="R247" s="490" t="str">
        <f t="shared" si="33"/>
        <v>--</v>
      </c>
      <c r="S247" s="208"/>
      <c r="T247" s="255">
        <f>VLOOKUP(D247,derm!$D$4:$H$285,5,FALSE)</f>
        <v>1E-3</v>
      </c>
      <c r="U247" s="468">
        <f>VLOOKUP($C247,ToxValues!$C$4:$N$283,11,FALSE)</f>
        <v>9.01</v>
      </c>
      <c r="V247" s="468" t="str">
        <f>VLOOKUP($D247,derm!$D$4:$K$285,6,FALSE)</f>
        <v>--</v>
      </c>
      <c r="W247" s="468" t="str">
        <f>VLOOKUP($D247,derm!$D$4:$K$285,7,FALSE)</f>
        <v>--</v>
      </c>
      <c r="X247" s="468" t="str">
        <f>VLOOKUP($D247,derm!$D$4:$K$285,8,FALSE)</f>
        <v>--</v>
      </c>
      <c r="Y247" s="468" t="str">
        <f>VLOOKUP($D247,derm!$D$4:$L$285,9,FALSE)</f>
        <v>--</v>
      </c>
      <c r="Z247" s="255"/>
      <c r="AA247" s="255" t="str">
        <f>VLOOKUP($C247,ToxValues!$C$4:$J$284,7,FALSE)</f>
        <v>--</v>
      </c>
      <c r="AB247" s="255">
        <f>VLOOKUP($C247,ToxValues!$C$4:$J$284,3,FALSE)</f>
        <v>2E-3</v>
      </c>
      <c r="AC247" s="255">
        <f>VLOOKUP($C247,ToxValues!$C$4:$J$284,5,FALSE)</f>
        <v>1.4E-5</v>
      </c>
      <c r="AD247" s="497" t="str">
        <f>VLOOKUP($C247,ToxValues!$C$4:$L$284,10,FALSE)</f>
        <v>--</v>
      </c>
    </row>
    <row r="248" spans="1:30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40"/>
        <v>--</v>
      </c>
      <c r="H248" s="490" t="str">
        <f t="shared" si="35"/>
        <v>--</v>
      </c>
      <c r="I248" s="490" t="str">
        <f t="shared" si="36"/>
        <v/>
      </c>
      <c r="J248" s="325" t="str">
        <f>IFERROR(((ELCR*BW_tres*ATc*365*1000)/(IRw_rec*ED_tres*EF_tres*ET_rec*AA248)),"--")</f>
        <v>--</v>
      </c>
      <c r="K248" s="490" t="str">
        <f t="shared" si="43"/>
        <v>--</v>
      </c>
      <c r="L248" s="490" t="str">
        <f t="shared" si="41"/>
        <v>--</v>
      </c>
      <c r="M248" s="325" t="str">
        <f t="shared" si="39"/>
        <v>--</v>
      </c>
      <c r="N248" s="490" t="str">
        <f t="shared" si="31"/>
        <v>--</v>
      </c>
      <c r="O248" s="490" t="str">
        <f t="shared" si="42"/>
        <v>--</v>
      </c>
      <c r="P248" s="490" t="str">
        <f>IFERROR((2*'Rec carc'!tao_event*Q248),"--")</f>
        <v>--</v>
      </c>
      <c r="Q248" s="255" t="str">
        <f>IFERROR((1+(3*[0]!B)+(3*[0]!B^2))/((1+[0]!B)^2),"--")</f>
        <v>--</v>
      </c>
      <c r="R248" s="490" t="str">
        <f t="shared" si="33"/>
        <v>--</v>
      </c>
      <c r="S248" s="208"/>
      <c r="T248" s="255" t="str">
        <f>VLOOKUP(D248,derm!$D$4:$H$285,5,FALSE)</f>
        <v>--</v>
      </c>
      <c r="U248" s="468" t="str">
        <f>VLOOKUP($C248,ToxValues!$C$4:$N$283,11,FALSE)</f>
        <v>--</v>
      </c>
      <c r="V248" s="468" t="str">
        <f>VLOOKUP($D248,derm!$D$4:$K$285,6,FALSE)</f>
        <v>--</v>
      </c>
      <c r="W248" s="468" t="str">
        <f>VLOOKUP($D248,derm!$D$4:$K$285,7,FALSE)</f>
        <v>--</v>
      </c>
      <c r="X248" s="468" t="str">
        <f>VLOOKUP($D248,derm!$D$4:$K$285,8,FALSE)</f>
        <v>--</v>
      </c>
      <c r="Y248" s="468" t="str">
        <f>VLOOKUP($D248,derm!$D$4:$L$285,9,FALSE)</f>
        <v>--</v>
      </c>
      <c r="Z248" s="255"/>
      <c r="AA248" s="255" t="str">
        <f>VLOOKUP($C248,ToxValues!$C$4:$J$284,7,FALSE)</f>
        <v>--</v>
      </c>
      <c r="AB248" s="255" t="str">
        <f>VLOOKUP($C248,ToxValues!$C$4:$J$284,3,FALSE)</f>
        <v>--</v>
      </c>
      <c r="AC248" s="255" t="str">
        <f>VLOOKUP($C248,ToxValues!$C$4:$J$284,5,FALSE)</f>
        <v>--</v>
      </c>
      <c r="AD248" s="497" t="str">
        <f>VLOOKUP($C248,ToxValues!$C$4:$L$284,10,FALSE)</f>
        <v>--</v>
      </c>
    </row>
    <row r="249" spans="1:30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40"/>
        <v>--</v>
      </c>
      <c r="H249" s="490" t="str">
        <f t="shared" si="35"/>
        <v>--</v>
      </c>
      <c r="I249" s="490" t="str">
        <f t="shared" si="36"/>
        <v/>
      </c>
      <c r="J249" s="325" t="str">
        <f>IFERROR(((ELCR*BW_tres*ATc*365*1000)/(IRw_rec*ED_tres*EF_tres*ET_rec*AA249)),"--")</f>
        <v>--</v>
      </c>
      <c r="K249" s="490" t="str">
        <f t="shared" si="43"/>
        <v>--</v>
      </c>
      <c r="L249" s="490" t="str">
        <f t="shared" si="41"/>
        <v>--</v>
      </c>
      <c r="M249" s="325" t="str">
        <f t="shared" si="39"/>
        <v>--</v>
      </c>
      <c r="N249" s="490" t="str">
        <f t="shared" si="31"/>
        <v>--</v>
      </c>
      <c r="O249" s="490" t="str">
        <f t="shared" si="42"/>
        <v>--</v>
      </c>
      <c r="P249" s="490" t="str">
        <f>IFERROR((2*'Rec carc'!tao_event*Q249),"--")</f>
        <v>--</v>
      </c>
      <c r="Q249" s="255" t="str">
        <f>IFERROR((1+(3*[0]!B)+(3*[0]!B^2))/((1+[0]!B)^2),"--")</f>
        <v>--</v>
      </c>
      <c r="R249" s="490" t="str">
        <f t="shared" si="33"/>
        <v>--</v>
      </c>
      <c r="S249" s="208"/>
      <c r="T249" s="255" t="str">
        <f>VLOOKUP(D249,derm!$D$4:$H$285,5,FALSE)</f>
        <v>--</v>
      </c>
      <c r="U249" s="468" t="str">
        <f>VLOOKUP($C249,ToxValues!$C$4:$N$283,11,FALSE)</f>
        <v>--</v>
      </c>
      <c r="V249" s="468" t="str">
        <f>VLOOKUP($D249,derm!$D$4:$K$285,6,FALSE)</f>
        <v>--</v>
      </c>
      <c r="W249" s="468" t="str">
        <f>VLOOKUP($D249,derm!$D$4:$K$285,7,FALSE)</f>
        <v>--</v>
      </c>
      <c r="X249" s="468" t="str">
        <f>VLOOKUP($D249,derm!$D$4:$K$285,8,FALSE)</f>
        <v>--</v>
      </c>
      <c r="Y249" s="468" t="str">
        <f>VLOOKUP($D249,derm!$D$4:$L$285,9,FALSE)</f>
        <v>--</v>
      </c>
      <c r="Z249" s="255"/>
      <c r="AA249" s="255" t="str">
        <f>VLOOKUP($C249,ToxValues!$C$4:$J$284,7,FALSE)</f>
        <v>--</v>
      </c>
      <c r="AB249" s="255" t="str">
        <f>VLOOKUP($C249,ToxValues!$C$4:$J$284,3,FALSE)</f>
        <v>--</v>
      </c>
      <c r="AC249" s="255" t="str">
        <f>VLOOKUP($C249,ToxValues!$C$4:$J$284,5,FALSE)</f>
        <v>--</v>
      </c>
      <c r="AD249" s="497" t="str">
        <f>VLOOKUP($C249,ToxValues!$C$4:$L$284,10,FALSE)</f>
        <v>--</v>
      </c>
    </row>
    <row r="250" spans="1:30" x14ac:dyDescent="0.25">
      <c r="A250" s="318" t="s">
        <v>34</v>
      </c>
      <c r="B250" s="319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 t="str">
        <f t="shared" si="40"/>
        <v>--</v>
      </c>
      <c r="H250" s="490" t="str">
        <f t="shared" si="35"/>
        <v>--</v>
      </c>
      <c r="I250" s="490" t="str">
        <f t="shared" si="36"/>
        <v/>
      </c>
      <c r="J250" s="325" t="str">
        <f>IFERROR(((ELCR*BW_tres*ATc*365*1000)/(IRw_rec*ED_tres*EF_tres*ET_rec*AA250)),"--")</f>
        <v>--</v>
      </c>
      <c r="K250" s="490" t="str">
        <f t="shared" si="43"/>
        <v>--</v>
      </c>
      <c r="L250" s="490" t="str">
        <f t="shared" si="41"/>
        <v>--</v>
      </c>
      <c r="M250" s="325" t="str">
        <f t="shared" si="39"/>
        <v>--</v>
      </c>
      <c r="N250" s="490" t="str">
        <f t="shared" si="31"/>
        <v>--</v>
      </c>
      <c r="O250" s="490" t="str">
        <f t="shared" si="42"/>
        <v>--</v>
      </c>
      <c r="P250" s="490" t="str">
        <f>IFERROR((2*'Rec carc'!tao_event*Q250),"--")</f>
        <v>--</v>
      </c>
      <c r="Q250" s="255" t="str">
        <f>IFERROR((1+(3*[0]!B)+(3*[0]!B^2))/((1+[0]!B)^2),"--")</f>
        <v>--</v>
      </c>
      <c r="R250" s="490" t="str">
        <f t="shared" si="33"/>
        <v>--</v>
      </c>
      <c r="S250" s="208"/>
      <c r="T250" s="255">
        <f>VLOOKUP(D250,derm!$D$4:$H$285,5,FALSE)</f>
        <v>1E-3</v>
      </c>
      <c r="U250" s="468">
        <f>VLOOKUP($C250,ToxValues!$C$4:$N$283,11,FALSE)</f>
        <v>52</v>
      </c>
      <c r="V250" s="468" t="str">
        <f>VLOOKUP($D250,derm!$D$4:$K$285,6,FALSE)</f>
        <v>--</v>
      </c>
      <c r="W250" s="468" t="str">
        <f>VLOOKUP($D250,derm!$D$4:$K$285,7,FALSE)</f>
        <v>--</v>
      </c>
      <c r="X250" s="468" t="str">
        <f>VLOOKUP($D250,derm!$D$4:$K$285,8,FALSE)</f>
        <v>--</v>
      </c>
      <c r="Y250" s="468" t="str">
        <f>VLOOKUP($D250,derm!$D$4:$L$285,9,FALSE)</f>
        <v>--</v>
      </c>
      <c r="Z250" s="255"/>
      <c r="AA250" s="255" t="str">
        <f>VLOOKUP($C250,ToxValues!$C$4:$J$284,7,FALSE)</f>
        <v>--</v>
      </c>
      <c r="AB250" s="255">
        <f>VLOOKUP($C250,ToxValues!$C$4:$J$284,3,FALSE)</f>
        <v>1.5</v>
      </c>
      <c r="AC250" s="255">
        <f>VLOOKUP($C250,ToxValues!$C$4:$J$284,5,FALSE)</f>
        <v>1.95E-2</v>
      </c>
      <c r="AD250" s="497" t="str">
        <f>VLOOKUP($C250,ToxValues!$C$4:$L$284,10,FALSE)</f>
        <v>--</v>
      </c>
    </row>
    <row r="251" spans="1:30" x14ac:dyDescent="0.25">
      <c r="A251" s="318" t="s">
        <v>34</v>
      </c>
      <c r="B251" s="319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40"/>
        <v>--</v>
      </c>
      <c r="H251" s="490" t="str">
        <f t="shared" si="35"/>
        <v>--</v>
      </c>
      <c r="I251" s="490" t="str">
        <f t="shared" si="36"/>
        <v/>
      </c>
      <c r="J251" s="325" t="str">
        <f>IFERROR(((ELCR*BW_tres*ATc*365*1000)/(IRw_rec*ED_tres*EF_tres*ET_rec*AA251)),"--")</f>
        <v>--</v>
      </c>
      <c r="K251" s="490" t="str">
        <f t="shared" si="43"/>
        <v>--</v>
      </c>
      <c r="L251" s="490" t="str">
        <f t="shared" si="41"/>
        <v>--</v>
      </c>
      <c r="M251" s="325" t="str">
        <f t="shared" si="39"/>
        <v>--</v>
      </c>
      <c r="N251" s="490" t="str">
        <f t="shared" si="31"/>
        <v>--</v>
      </c>
      <c r="O251" s="490" t="str">
        <f t="shared" si="42"/>
        <v>--</v>
      </c>
      <c r="P251" s="490" t="str">
        <f>IFERROR((2*'Rec carc'!tao_event*Q251),"--")</f>
        <v>--</v>
      </c>
      <c r="Q251" s="255" t="str">
        <f>IFERROR((1+(3*[0]!B)+(3*[0]!B^2))/((1+[0]!B)^2),"--")</f>
        <v>--</v>
      </c>
      <c r="R251" s="490" t="str">
        <f t="shared" si="33"/>
        <v>--</v>
      </c>
      <c r="S251" s="208"/>
      <c r="T251" s="255">
        <f>VLOOKUP(D251,derm!$D$4:$H$285,5,FALSE)</f>
        <v>1E-3</v>
      </c>
      <c r="U251" s="468">
        <f>VLOOKUP($C251,ToxValues!$C$4:$N$283,11,FALSE)</f>
        <v>52</v>
      </c>
      <c r="V251" s="468" t="str">
        <f>VLOOKUP($D251,derm!$D$4:$K$285,6,FALSE)</f>
        <v>--</v>
      </c>
      <c r="W251" s="468" t="str">
        <f>VLOOKUP($D251,derm!$D$4:$K$285,7,FALSE)</f>
        <v>--</v>
      </c>
      <c r="X251" s="468" t="str">
        <f>VLOOKUP($D251,derm!$D$4:$K$285,8,FALSE)</f>
        <v>--</v>
      </c>
      <c r="Y251" s="468" t="str">
        <f>VLOOKUP($D251,derm!$D$4:$L$285,9,FALSE)</f>
        <v>--</v>
      </c>
      <c r="Z251" s="255"/>
      <c r="AA251" s="255" t="str">
        <f>VLOOKUP($C251,ToxValues!$C$4:$J$284,7,FALSE)</f>
        <v>--</v>
      </c>
      <c r="AB251" s="255" t="str">
        <f>VLOOKUP($C251,ToxValues!$C$4:$J$284,3,FALSE)</f>
        <v>--</v>
      </c>
      <c r="AC251" s="255" t="str">
        <f>VLOOKUP($C251,ToxValues!$C$4:$J$284,5,FALSE)</f>
        <v>--</v>
      </c>
      <c r="AD251" s="497" t="str">
        <f>VLOOKUP($C251,ToxValues!$C$4:$L$284,10,FALSE)</f>
        <v>--</v>
      </c>
    </row>
    <row r="252" spans="1:30" x14ac:dyDescent="0.25">
      <c r="A252" s="318" t="s">
        <v>34</v>
      </c>
      <c r="B252" s="319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40"/>
        <v>1.2984189723320157E-2</v>
      </c>
      <c r="H252" s="490">
        <f t="shared" si="35"/>
        <v>131.4</v>
      </c>
      <c r="I252" s="490">
        <f t="shared" si="36"/>
        <v>12.984189723320158</v>
      </c>
      <c r="J252" s="325">
        <f>IFERROR(((ELCR*BW_tres*ATc*365*1000)/(IRw_rec*ED_tres*EF_tres*ET_rec*AA252)),"--")</f>
        <v>131.4</v>
      </c>
      <c r="K252" s="490">
        <f t="shared" si="43"/>
        <v>14.407894736842106</v>
      </c>
      <c r="L252" s="490">
        <f t="shared" si="41"/>
        <v>14.407894736842106</v>
      </c>
      <c r="M252" s="325" t="str">
        <f t="shared" si="39"/>
        <v>--</v>
      </c>
      <c r="N252" s="490" t="str">
        <f t="shared" si="31"/>
        <v>--</v>
      </c>
      <c r="O252" s="490" t="str">
        <f t="shared" si="42"/>
        <v>--</v>
      </c>
      <c r="P252" s="490" t="str">
        <f>IFERROR((2*'Rec carc'!tao_event*Q252),"--")</f>
        <v>--</v>
      </c>
      <c r="Q252" s="255" t="str">
        <f>IFERROR((1+(3*[0]!B)+(3*[0]!B^2))/((1+[0]!B)^2),"--")</f>
        <v>--</v>
      </c>
      <c r="R252" s="490">
        <f t="shared" si="33"/>
        <v>2.8815789473684215E-5</v>
      </c>
      <c r="S252" s="208"/>
      <c r="T252" s="255">
        <f>VLOOKUP(D252,derm!$D$4:$H$285,5,FALSE)</f>
        <v>2E-3</v>
      </c>
      <c r="U252" s="468">
        <f>VLOOKUP($C252,ToxValues!$C$4:$N$283,11,FALSE)</f>
        <v>52</v>
      </c>
      <c r="V252" s="468" t="str">
        <f>VLOOKUP($D252,derm!$D$4:$K$285,6,FALSE)</f>
        <v>--</v>
      </c>
      <c r="W252" s="468" t="str">
        <f>VLOOKUP($D252,derm!$D$4:$K$285,7,FALSE)</f>
        <v>--</v>
      </c>
      <c r="X252" s="468" t="str">
        <f>VLOOKUP($D252,derm!$D$4:$K$285,8,FALSE)</f>
        <v>--</v>
      </c>
      <c r="Y252" s="468" t="str">
        <f>VLOOKUP($D252,derm!$D$4:$L$285,9,FALSE)</f>
        <v>--</v>
      </c>
      <c r="Z252" s="255"/>
      <c r="AA252" s="255">
        <f>VLOOKUP($C252,ToxValues!$C$4:$J$284,7,FALSE)</f>
        <v>0.5</v>
      </c>
      <c r="AB252" s="255">
        <f>VLOOKUP($C252,ToxValues!$C$4:$J$284,3,FALSE)</f>
        <v>3.0000000000000001E-3</v>
      </c>
      <c r="AC252" s="255">
        <f>VLOOKUP($C252,ToxValues!$C$4:$J$284,5,FALSE)</f>
        <v>7.5000000000000007E-5</v>
      </c>
      <c r="AD252" s="497">
        <f>VLOOKUP($C252,ToxValues!$C$4:$L$284,10,FALSE)</f>
        <v>20</v>
      </c>
    </row>
    <row r="253" spans="1:30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 t="str">
        <f t="shared" si="40"/>
        <v>--</v>
      </c>
      <c r="H253" s="490" t="str">
        <f t="shared" si="35"/>
        <v>--</v>
      </c>
      <c r="I253" s="490" t="str">
        <f t="shared" si="36"/>
        <v/>
      </c>
      <c r="J253" s="325" t="str">
        <f>IFERROR(((ELCR*BW_tres*ATc*365*1000)/(IRw_rec*ED_tres*EF_tres*ET_rec*AA253)),"--")</f>
        <v>--</v>
      </c>
      <c r="K253" s="490" t="str">
        <f t="shared" si="43"/>
        <v>--</v>
      </c>
      <c r="L253" s="490" t="str">
        <f t="shared" si="41"/>
        <v>--</v>
      </c>
      <c r="M253" s="325" t="str">
        <f t="shared" si="39"/>
        <v>--</v>
      </c>
      <c r="N253" s="490" t="str">
        <f t="shared" si="31"/>
        <v>--</v>
      </c>
      <c r="O253" s="490" t="str">
        <f t="shared" si="42"/>
        <v>--</v>
      </c>
      <c r="P253" s="490" t="str">
        <f>IFERROR((2*'Rec carc'!tao_event*Q253),"--")</f>
        <v>--</v>
      </c>
      <c r="Q253" s="255" t="str">
        <f>IFERROR((1+(3*[0]!B)+(3*[0]!B^2))/((1+[0]!B)^2),"--")</f>
        <v>--</v>
      </c>
      <c r="R253" s="490" t="str">
        <f t="shared" si="33"/>
        <v>--</v>
      </c>
      <c r="S253" s="208"/>
      <c r="T253" s="255">
        <f>VLOOKUP(D253,derm!$D$4:$H$285,5,FALSE)</f>
        <v>4.0000000000000002E-4</v>
      </c>
      <c r="U253" s="468">
        <f>VLOOKUP($C253,ToxValues!$C$4:$N$283,11,FALSE)</f>
        <v>58.93</v>
      </c>
      <c r="V253" s="468" t="str">
        <f>VLOOKUP($D253,derm!$D$4:$K$285,6,FALSE)</f>
        <v>--</v>
      </c>
      <c r="W253" s="468" t="str">
        <f>VLOOKUP($D253,derm!$D$4:$K$285,7,FALSE)</f>
        <v>--</v>
      </c>
      <c r="X253" s="468" t="str">
        <f>VLOOKUP($D253,derm!$D$4:$K$285,8,FALSE)</f>
        <v>--</v>
      </c>
      <c r="Y253" s="468" t="str">
        <f>VLOOKUP($D253,derm!$D$4:$L$285,9,FALSE)</f>
        <v>--</v>
      </c>
      <c r="Z253" s="255"/>
      <c r="AA253" s="255" t="str">
        <f>VLOOKUP($C253,ToxValues!$C$4:$J$284,7,FALSE)</f>
        <v>--</v>
      </c>
      <c r="AB253" s="255">
        <f>VLOOKUP($C253,ToxValues!$C$4:$J$284,3,FALSE)</f>
        <v>2.9999999999999997E-4</v>
      </c>
      <c r="AC253" s="255">
        <f>VLOOKUP($C253,ToxValues!$C$4:$J$284,5,FALSE)</f>
        <v>2.9999999999999997E-4</v>
      </c>
      <c r="AD253" s="497" t="str">
        <f>VLOOKUP($C253,ToxValues!$C$4:$L$284,10,FALSE)</f>
        <v>--</v>
      </c>
    </row>
    <row r="254" spans="1:30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 t="str">
        <f t="shared" si="40"/>
        <v>--</v>
      </c>
      <c r="H254" s="490" t="str">
        <f t="shared" si="35"/>
        <v>--</v>
      </c>
      <c r="I254" s="490" t="str">
        <f t="shared" si="36"/>
        <v/>
      </c>
      <c r="J254" s="325" t="str">
        <f>IFERROR(((ELCR*BW_tres*ATc*365*1000)/(IRw_rec*ED_tres*EF_tres*ET_rec*AA254)),"--")</f>
        <v>--</v>
      </c>
      <c r="K254" s="490" t="str">
        <f t="shared" si="43"/>
        <v>--</v>
      </c>
      <c r="L254" s="490" t="str">
        <f t="shared" si="41"/>
        <v>--</v>
      </c>
      <c r="M254" s="325" t="str">
        <f t="shared" si="39"/>
        <v>--</v>
      </c>
      <c r="N254" s="490" t="str">
        <f t="shared" si="31"/>
        <v>--</v>
      </c>
      <c r="O254" s="490" t="str">
        <f t="shared" si="42"/>
        <v>--</v>
      </c>
      <c r="P254" s="490" t="str">
        <f>IFERROR((2*'Rec carc'!tao_event*Q254),"--")</f>
        <v>--</v>
      </c>
      <c r="Q254" s="255" t="str">
        <f>IFERROR((1+(3*[0]!B)+(3*[0]!B^2))/((1+[0]!B)^2),"--")</f>
        <v>--</v>
      </c>
      <c r="R254" s="490" t="str">
        <f t="shared" si="33"/>
        <v>--</v>
      </c>
      <c r="S254" s="208"/>
      <c r="T254" s="255">
        <f>VLOOKUP(D254,derm!$D$4:$H$285,5,FALSE)</f>
        <v>1E-3</v>
      </c>
      <c r="U254" s="468">
        <f>VLOOKUP($C254,ToxValues!$C$4:$N$283,11,FALSE)</f>
        <v>63.55</v>
      </c>
      <c r="V254" s="468" t="str">
        <f>VLOOKUP($D254,derm!$D$4:$K$285,6,FALSE)</f>
        <v>--</v>
      </c>
      <c r="W254" s="468" t="str">
        <f>VLOOKUP($D254,derm!$D$4:$K$285,7,FALSE)</f>
        <v>--</v>
      </c>
      <c r="X254" s="468" t="str">
        <f>VLOOKUP($D254,derm!$D$4:$K$285,8,FALSE)</f>
        <v>--</v>
      </c>
      <c r="Y254" s="468" t="str">
        <f>VLOOKUP($D254,derm!$D$4:$L$285,9,FALSE)</f>
        <v>--</v>
      </c>
      <c r="Z254" s="255"/>
      <c r="AA254" s="255" t="str">
        <f>VLOOKUP($C254,ToxValues!$C$4:$J$284,7,FALSE)</f>
        <v>--</v>
      </c>
      <c r="AB254" s="255">
        <f>VLOOKUP($C254,ToxValues!$C$4:$J$284,3,FALSE)</f>
        <v>0.04</v>
      </c>
      <c r="AC254" s="255">
        <f>VLOOKUP($C254,ToxValues!$C$4:$J$284,5,FALSE)</f>
        <v>0.04</v>
      </c>
      <c r="AD254" s="497" t="str">
        <f>VLOOKUP($C254,ToxValues!$C$4:$L$284,10,FALSE)</f>
        <v>--</v>
      </c>
    </row>
    <row r="255" spans="1:30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 t="str">
        <f t="shared" si="40"/>
        <v>--</v>
      </c>
      <c r="H255" s="490" t="str">
        <f t="shared" si="35"/>
        <v>--</v>
      </c>
      <c r="I255" s="490" t="str">
        <f t="shared" si="36"/>
        <v/>
      </c>
      <c r="J255" s="325" t="str">
        <f>IFERROR(((ELCR*BW_tres*ATc*365*1000)/(IRw_rec*ED_tres*EF_tres*ET_rec*AA255)),"--")</f>
        <v>--</v>
      </c>
      <c r="K255" s="490" t="str">
        <f t="shared" si="43"/>
        <v>--</v>
      </c>
      <c r="L255" s="490" t="str">
        <f t="shared" si="41"/>
        <v>--</v>
      </c>
      <c r="M255" s="325" t="str">
        <f t="shared" si="39"/>
        <v>--</v>
      </c>
      <c r="N255" s="490" t="str">
        <f t="shared" si="31"/>
        <v>--</v>
      </c>
      <c r="O255" s="490" t="str">
        <f t="shared" si="42"/>
        <v>--</v>
      </c>
      <c r="P255" s="490" t="str">
        <f>IFERROR((2*'Rec carc'!tao_event*Q255),"--")</f>
        <v>--</v>
      </c>
      <c r="Q255" s="255" t="str">
        <f>IFERROR((1+(3*[0]!B)+(3*[0]!B^2))/((1+[0]!B)^2),"--")</f>
        <v>--</v>
      </c>
      <c r="R255" s="490" t="str">
        <f t="shared" si="33"/>
        <v>--</v>
      </c>
      <c r="S255" s="208"/>
      <c r="T255" s="255">
        <f>VLOOKUP(D255,derm!$D$4:$H$285,5,FALSE)</f>
        <v>1E-3</v>
      </c>
      <c r="U255" s="468">
        <f>VLOOKUP($C255,ToxValues!$C$4:$N$283,11,FALSE)</f>
        <v>55.85</v>
      </c>
      <c r="V255" s="468" t="str">
        <f>VLOOKUP($D255,derm!$D$4:$K$285,6,FALSE)</f>
        <v>--</v>
      </c>
      <c r="W255" s="468" t="str">
        <f>VLOOKUP($D255,derm!$D$4:$K$285,7,FALSE)</f>
        <v>--</v>
      </c>
      <c r="X255" s="468" t="str">
        <f>VLOOKUP($D255,derm!$D$4:$K$285,8,FALSE)</f>
        <v>--</v>
      </c>
      <c r="Y255" s="468" t="str">
        <f>VLOOKUP($D255,derm!$D$4:$L$285,9,FALSE)</f>
        <v>--</v>
      </c>
      <c r="Z255" s="255"/>
      <c r="AA255" s="255" t="str">
        <f>VLOOKUP($C255,ToxValues!$C$4:$J$284,7,FALSE)</f>
        <v>--</v>
      </c>
      <c r="AB255" s="255">
        <f>VLOOKUP($C255,ToxValues!$C$4:$J$284,3,FALSE)</f>
        <v>0.7</v>
      </c>
      <c r="AC255" s="255">
        <f>VLOOKUP($C255,ToxValues!$C$4:$J$284,5,FALSE)</f>
        <v>0.7</v>
      </c>
      <c r="AD255" s="497" t="str">
        <f>VLOOKUP($C255,ToxValues!$C$4:$L$284,10,FALSE)</f>
        <v>--</v>
      </c>
    </row>
    <row r="256" spans="1:30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40"/>
        <v>--</v>
      </c>
      <c r="H256" s="490" t="str">
        <f t="shared" si="35"/>
        <v>--</v>
      </c>
      <c r="I256" s="490" t="str">
        <f t="shared" si="36"/>
        <v/>
      </c>
      <c r="J256" s="325" t="str">
        <f>IFERROR(((ELCR*BW_tres*ATc*365*1000)/(IRw_rec*ED_tres*EF_tres*ET_rec*AA256)),"--")</f>
        <v>--</v>
      </c>
      <c r="K256" s="490" t="str">
        <f t="shared" si="43"/>
        <v>--</v>
      </c>
      <c r="L256" s="490" t="str">
        <f t="shared" si="41"/>
        <v>--</v>
      </c>
      <c r="M256" s="325" t="str">
        <f t="shared" si="39"/>
        <v>--</v>
      </c>
      <c r="N256" s="490" t="str">
        <f t="shared" si="31"/>
        <v>--</v>
      </c>
      <c r="O256" s="490" t="str">
        <f t="shared" si="42"/>
        <v>--</v>
      </c>
      <c r="P256" s="490" t="str">
        <f>IFERROR((2*'Rec carc'!tao_event*Q256),"--")</f>
        <v>--</v>
      </c>
      <c r="Q256" s="255" t="str">
        <f>IFERROR((1+(3*[0]!B)+(3*[0]!B^2))/((1+[0]!B)^2),"--")</f>
        <v>--</v>
      </c>
      <c r="R256" s="490" t="str">
        <f t="shared" si="33"/>
        <v>--</v>
      </c>
      <c r="S256" s="208"/>
      <c r="T256" s="255">
        <f>VLOOKUP(D256,derm!$D$4:$H$285,5,FALSE)</f>
        <v>1E-4</v>
      </c>
      <c r="U256" s="468">
        <f>VLOOKUP($C256,ToxValues!$C$4:$N$283,11,FALSE)</f>
        <v>207.2</v>
      </c>
      <c r="V256" s="468" t="str">
        <f>VLOOKUP($D256,derm!$D$4:$K$285,6,FALSE)</f>
        <v>--</v>
      </c>
      <c r="W256" s="468" t="str">
        <f>VLOOKUP($D256,derm!$D$4:$K$285,7,FALSE)</f>
        <v>--</v>
      </c>
      <c r="X256" s="468" t="str">
        <f>VLOOKUP($D256,derm!$D$4:$K$285,8,FALSE)</f>
        <v>--</v>
      </c>
      <c r="Y256" s="468" t="str">
        <f>VLOOKUP($D256,derm!$D$4:$L$285,9,FALSE)</f>
        <v>--</v>
      </c>
      <c r="Z256" s="255"/>
      <c r="AA256" s="255" t="str">
        <f>VLOOKUP($C256,ToxValues!$C$4:$J$284,7,FALSE)</f>
        <v>--</v>
      </c>
      <c r="AB256" s="255" t="str">
        <f>VLOOKUP($C256,ToxValues!$C$4:$J$284,3,FALSE)</f>
        <v>--</v>
      </c>
      <c r="AC256" s="255" t="str">
        <f>VLOOKUP($C256,ToxValues!$C$4:$J$284,5,FALSE)</f>
        <v>--</v>
      </c>
      <c r="AD256" s="497" t="str">
        <f>VLOOKUP($C256,ToxValues!$C$4:$L$284,10,FALSE)</f>
        <v>--</v>
      </c>
    </row>
    <row r="257" spans="1:30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40"/>
        <v>--</v>
      </c>
      <c r="H257" s="490" t="str">
        <f t="shared" si="35"/>
        <v>--</v>
      </c>
      <c r="I257" s="490" t="str">
        <f t="shared" si="36"/>
        <v/>
      </c>
      <c r="J257" s="325" t="str">
        <f>IFERROR(((ELCR*BW_tres*ATc*365*1000)/(IRw_rec*ED_tres*EF_tres*ET_rec*AA257)),"--")</f>
        <v>--</v>
      </c>
      <c r="K257" s="490" t="str">
        <f t="shared" si="43"/>
        <v>--</v>
      </c>
      <c r="L257" s="490" t="str">
        <f t="shared" si="41"/>
        <v>--</v>
      </c>
      <c r="M257" s="325" t="str">
        <f t="shared" si="39"/>
        <v>--</v>
      </c>
      <c r="N257" s="490" t="str">
        <f t="shared" si="31"/>
        <v>--</v>
      </c>
      <c r="O257" s="490" t="str">
        <f t="shared" si="42"/>
        <v>--</v>
      </c>
      <c r="P257" s="490" t="str">
        <f>IFERROR((2*'Rec carc'!tao_event*Q257),"--")</f>
        <v>--</v>
      </c>
      <c r="Q257" s="255" t="str">
        <f>IFERROR((1+(3*[0]!B)+(3*[0]!B^2))/((1+[0]!B)^2),"--")</f>
        <v>--</v>
      </c>
      <c r="R257" s="490" t="str">
        <f t="shared" si="33"/>
        <v>--</v>
      </c>
      <c r="S257" s="208"/>
      <c r="T257" s="255" t="str">
        <f>VLOOKUP(D257,derm!$D$4:$H$285,5,FALSE)</f>
        <v>--</v>
      </c>
      <c r="U257" s="468" t="str">
        <f>VLOOKUP($C257,ToxValues!$C$4:$N$283,11,FALSE)</f>
        <v>--</v>
      </c>
      <c r="V257" s="468" t="str">
        <f>VLOOKUP($D257,derm!$D$4:$K$285,6,FALSE)</f>
        <v>--</v>
      </c>
      <c r="W257" s="468" t="str">
        <f>VLOOKUP($D257,derm!$D$4:$K$285,7,FALSE)</f>
        <v>--</v>
      </c>
      <c r="X257" s="468" t="str">
        <f>VLOOKUP($D257,derm!$D$4:$K$285,8,FALSE)</f>
        <v>--</v>
      </c>
      <c r="Y257" s="468" t="str">
        <f>VLOOKUP($D257,derm!$D$4:$L$285,9,FALSE)</f>
        <v>--</v>
      </c>
      <c r="Z257" s="255"/>
      <c r="AA257" s="255" t="str">
        <f>VLOOKUP($C257,ToxValues!$C$4:$J$284,7,FALSE)</f>
        <v>--</v>
      </c>
      <c r="AB257" s="255" t="str">
        <f>VLOOKUP($C257,ToxValues!$C$4:$J$284,3,FALSE)</f>
        <v>--</v>
      </c>
      <c r="AC257" s="255" t="str">
        <f>VLOOKUP($C257,ToxValues!$C$4:$J$284,5,FALSE)</f>
        <v>--</v>
      </c>
      <c r="AD257" s="497" t="str">
        <f>VLOOKUP($C257,ToxValues!$C$4:$L$284,10,FALSE)</f>
        <v>--</v>
      </c>
    </row>
    <row r="258" spans="1:30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 t="str">
        <f t="shared" si="40"/>
        <v>--</v>
      </c>
      <c r="H258" s="490" t="str">
        <f t="shared" si="35"/>
        <v>--</v>
      </c>
      <c r="I258" s="490" t="str">
        <f t="shared" si="36"/>
        <v/>
      </c>
      <c r="J258" s="325" t="str">
        <f>IFERROR(((ELCR*BW_tres*ATc*365*1000)/(IRw_rec*ED_tres*EF_tres*ET_rec*AA258)),"--")</f>
        <v>--</v>
      </c>
      <c r="K258" s="490" t="str">
        <f t="shared" si="43"/>
        <v>--</v>
      </c>
      <c r="L258" s="490" t="str">
        <f t="shared" si="41"/>
        <v>--</v>
      </c>
      <c r="M258" s="325" t="str">
        <f t="shared" si="39"/>
        <v>--</v>
      </c>
      <c r="N258" s="490" t="str">
        <f t="shared" si="31"/>
        <v>--</v>
      </c>
      <c r="O258" s="490" t="str">
        <f t="shared" si="42"/>
        <v>--</v>
      </c>
      <c r="P258" s="490" t="str">
        <f>IFERROR((2*'Rec carc'!tao_event*Q258),"--")</f>
        <v>--</v>
      </c>
      <c r="Q258" s="255" t="str">
        <f>IFERROR((1+(3*[0]!B)+(3*[0]!B^2))/((1+[0]!B)^2),"--")</f>
        <v>--</v>
      </c>
      <c r="R258" s="490" t="str">
        <f t="shared" si="33"/>
        <v>--</v>
      </c>
      <c r="S258" s="208"/>
      <c r="T258" s="255" t="str">
        <f>VLOOKUP(D258,derm!$D$4:$H$285,5,FALSE)</f>
        <v>--</v>
      </c>
      <c r="U258" s="468" t="str">
        <f>VLOOKUP($C258,ToxValues!$C$4:$N$283,11,FALSE)</f>
        <v>--</v>
      </c>
      <c r="V258" s="468" t="str">
        <f>VLOOKUP($D258,derm!$D$4:$K$285,6,FALSE)</f>
        <v>--</v>
      </c>
      <c r="W258" s="468" t="str">
        <f>VLOOKUP($D258,derm!$D$4:$K$285,7,FALSE)</f>
        <v>--</v>
      </c>
      <c r="X258" s="468" t="str">
        <f>VLOOKUP($D258,derm!$D$4:$K$285,8,FALSE)</f>
        <v>--</v>
      </c>
      <c r="Y258" s="468" t="str">
        <f>VLOOKUP($D258,derm!$D$4:$L$285,9,FALSE)</f>
        <v>--</v>
      </c>
      <c r="Z258" s="255"/>
      <c r="AA258" s="255" t="str">
        <f>VLOOKUP($C258,ToxValues!$C$4:$J$284,7,FALSE)</f>
        <v>--</v>
      </c>
      <c r="AB258" s="255">
        <f>VLOOKUP($C258,ToxValues!$C$4:$J$284,3,FALSE)</f>
        <v>2.4E-2</v>
      </c>
      <c r="AC258" s="255">
        <f>VLOOKUP($C258,ToxValues!$C$4:$J$284,5,FALSE)</f>
        <v>9.6000000000000002E-4</v>
      </c>
      <c r="AD258" s="497" t="str">
        <f>VLOOKUP($C258,ToxValues!$C$4:$L$284,10,FALSE)</f>
        <v>--</v>
      </c>
    </row>
    <row r="259" spans="1:30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 t="str">
        <f t="shared" si="40"/>
        <v>--</v>
      </c>
      <c r="H259" s="490" t="str">
        <f t="shared" si="35"/>
        <v>--</v>
      </c>
      <c r="I259" s="490" t="str">
        <f t="shared" si="36"/>
        <v/>
      </c>
      <c r="J259" s="325" t="str">
        <f>IFERROR(((ELCR*BW_tres*ATc*365*1000)/(IRw_rec*ED_tres*EF_tres*ET_rec*AA259)),"--")</f>
        <v>--</v>
      </c>
      <c r="K259" s="490" t="str">
        <f t="shared" si="43"/>
        <v>--</v>
      </c>
      <c r="L259" s="490" t="str">
        <f t="shared" si="41"/>
        <v>--</v>
      </c>
      <c r="M259" s="325" t="str">
        <f t="shared" si="39"/>
        <v>--</v>
      </c>
      <c r="N259" s="490" t="str">
        <f t="shared" si="31"/>
        <v>--</v>
      </c>
      <c r="O259" s="490" t="str">
        <f t="shared" si="42"/>
        <v>--</v>
      </c>
      <c r="P259" s="490" t="str">
        <f>IFERROR((2*'Rec carc'!tao_event*Q259),"--")</f>
        <v>--</v>
      </c>
      <c r="Q259" s="255" t="str">
        <f>IFERROR((1+(3*[0]!B)+(3*[0]!B^2))/((1+[0]!B)^2),"--")</f>
        <v>--</v>
      </c>
      <c r="R259" s="490" t="str">
        <f t="shared" si="33"/>
        <v>--</v>
      </c>
      <c r="S259" s="208"/>
      <c r="T259" s="255">
        <f>VLOOKUP(D259,derm!$D$4:$H$285,5,FALSE)</f>
        <v>1E-3</v>
      </c>
      <c r="U259" s="468">
        <f>VLOOKUP($C259,ToxValues!$C$4:$N$283,11,FALSE)</f>
        <v>271.5</v>
      </c>
      <c r="V259" s="468" t="str">
        <f>VLOOKUP($D259,derm!$D$4:$K$285,6,FALSE)</f>
        <v>--</v>
      </c>
      <c r="W259" s="468" t="str">
        <f>VLOOKUP($D259,derm!$D$4:$K$285,7,FALSE)</f>
        <v>--</v>
      </c>
      <c r="X259" s="468" t="str">
        <f>VLOOKUP($D259,derm!$D$4:$K$285,8,FALSE)</f>
        <v>--</v>
      </c>
      <c r="Y259" s="468" t="str">
        <f>VLOOKUP($D259,derm!$D$4:$L$285,9,FALSE)</f>
        <v>--</v>
      </c>
      <c r="Z259" s="255"/>
      <c r="AA259" s="255" t="str">
        <f>VLOOKUP($C259,ToxValues!$C$4:$J$284,7,FALSE)</f>
        <v>--</v>
      </c>
      <c r="AB259" s="255">
        <f>VLOOKUP($C259,ToxValues!$C$4:$J$284,3,FALSE)</f>
        <v>2.9999999999999997E-4</v>
      </c>
      <c r="AC259" s="255">
        <f>VLOOKUP($C259,ToxValues!$C$4:$J$284,5,FALSE)</f>
        <v>2.0999999999999999E-5</v>
      </c>
      <c r="AD259" s="497" t="str">
        <f>VLOOKUP($C259,ToxValues!$C$4:$L$284,10,FALSE)</f>
        <v>--</v>
      </c>
    </row>
    <row r="260" spans="1:30" x14ac:dyDescent="0.25">
      <c r="A260" s="318" t="s">
        <v>34</v>
      </c>
      <c r="B260" s="319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 t="str">
        <f t="shared" si="40"/>
        <v>--</v>
      </c>
      <c r="H260" s="490" t="str">
        <f t="shared" si="35"/>
        <v>--</v>
      </c>
      <c r="I260" s="490" t="str">
        <f t="shared" si="36"/>
        <v/>
      </c>
      <c r="J260" s="325" t="str">
        <f>IFERROR(((ELCR*BW_tres*ATc*365*1000)/(IRw_rec*ED_tres*EF_tres*ET_rec*AA260)),"--")</f>
        <v>--</v>
      </c>
      <c r="K260" s="490" t="str">
        <f t="shared" si="43"/>
        <v>--</v>
      </c>
      <c r="L260" s="490" t="str">
        <f t="shared" si="41"/>
        <v>--</v>
      </c>
      <c r="M260" s="325" t="str">
        <f t="shared" si="39"/>
        <v>--</v>
      </c>
      <c r="N260" s="490" t="str">
        <f t="shared" si="31"/>
        <v>--</v>
      </c>
      <c r="O260" s="490" t="str">
        <f t="shared" si="42"/>
        <v>--</v>
      </c>
      <c r="P260" s="490" t="str">
        <f>IFERROR((2*'Rec carc'!tao_event*Q260),"--")</f>
        <v>--</v>
      </c>
      <c r="Q260" s="255" t="str">
        <f>IFERROR((1+(3*[0]!B)+(3*[0]!B^2))/((1+[0]!B)^2),"--")</f>
        <v>--</v>
      </c>
      <c r="R260" s="490" t="str">
        <f t="shared" si="33"/>
        <v>--</v>
      </c>
      <c r="S260" s="208"/>
      <c r="T260" s="255">
        <f>VLOOKUP(D260,derm!$D$4:$H$285,5,FALSE)</f>
        <v>1E-3</v>
      </c>
      <c r="U260" s="468">
        <f>VLOOKUP($C260,ToxValues!$C$4:$N$283,11,FALSE)</f>
        <v>215.63</v>
      </c>
      <c r="V260" s="468" t="str">
        <f>VLOOKUP($D260,derm!$D$4:$K$285,6,FALSE)</f>
        <v>--</v>
      </c>
      <c r="W260" s="468" t="str">
        <f>VLOOKUP($D260,derm!$D$4:$K$285,7,FALSE)</f>
        <v>--</v>
      </c>
      <c r="X260" s="468" t="str">
        <f>VLOOKUP($D260,derm!$D$4:$K$285,8,FALSE)</f>
        <v>--</v>
      </c>
      <c r="Y260" s="468" t="str">
        <f>VLOOKUP($D260,derm!$D$4:$L$285,9,FALSE)</f>
        <v>--</v>
      </c>
      <c r="Z260" s="255"/>
      <c r="AA260" s="255" t="str">
        <f>VLOOKUP($C260,ToxValues!$C$4:$J$284,7,FALSE)</f>
        <v>--</v>
      </c>
      <c r="AB260" s="255">
        <f>VLOOKUP($C260,ToxValues!$C$4:$J$284,3,FALSE)</f>
        <v>1E-4</v>
      </c>
      <c r="AC260" s="255">
        <f>VLOOKUP($C260,ToxValues!$C$4:$J$284,5,FALSE)</f>
        <v>1E-4</v>
      </c>
      <c r="AD260" s="497" t="str">
        <f>VLOOKUP($C260,ToxValues!$C$4:$L$284,10,FALSE)</f>
        <v>--</v>
      </c>
    </row>
    <row r="261" spans="1:30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 t="str">
        <f t="shared" si="40"/>
        <v>--</v>
      </c>
      <c r="H261" s="490" t="str">
        <f t="shared" si="35"/>
        <v>--</v>
      </c>
      <c r="I261" s="490" t="str">
        <f t="shared" si="36"/>
        <v/>
      </c>
      <c r="J261" s="325" t="str">
        <f>IFERROR(((ELCR*BW_tres*ATc*365*1000)/(IRw_rec*ED_tres*EF_tres*ET_rec*AA261)),"--")</f>
        <v>--</v>
      </c>
      <c r="K261" s="490" t="str">
        <f t="shared" si="43"/>
        <v>--</v>
      </c>
      <c r="L261" s="490" t="str">
        <f t="shared" si="41"/>
        <v>--</v>
      </c>
      <c r="M261" s="325" t="str">
        <f t="shared" si="39"/>
        <v>--</v>
      </c>
      <c r="N261" s="490" t="str">
        <f t="shared" si="31"/>
        <v>--</v>
      </c>
      <c r="O261" s="490" t="str">
        <f t="shared" si="42"/>
        <v>--</v>
      </c>
      <c r="P261" s="490" t="str">
        <f>IFERROR((2*'Rec carc'!tao_event*Q261),"--")</f>
        <v>--</v>
      </c>
      <c r="Q261" s="255" t="str">
        <f>IFERROR((1+(3*[0]!B)+(3*[0]!B^2))/((1+[0]!B)^2),"--")</f>
        <v>--</v>
      </c>
      <c r="R261" s="490" t="str">
        <f t="shared" si="33"/>
        <v>--</v>
      </c>
      <c r="S261" s="208"/>
      <c r="T261" s="255">
        <f>VLOOKUP(D261,derm!$D$4:$H$285,5,FALSE)</f>
        <v>2.0000000000000001E-4</v>
      </c>
      <c r="U261" s="468">
        <f>VLOOKUP($C261,ToxValues!$C$4:$N$283,11,FALSE)</f>
        <v>58.69</v>
      </c>
      <c r="V261" s="468" t="str">
        <f>VLOOKUP($D261,derm!$D$4:$K$285,6,FALSE)</f>
        <v>--</v>
      </c>
      <c r="W261" s="468" t="str">
        <f>VLOOKUP($D261,derm!$D$4:$K$285,7,FALSE)</f>
        <v>--</v>
      </c>
      <c r="X261" s="468" t="str">
        <f>VLOOKUP($D261,derm!$D$4:$K$285,8,FALSE)</f>
        <v>--</v>
      </c>
      <c r="Y261" s="468" t="str">
        <f>VLOOKUP($D261,derm!$D$4:$L$285,9,FALSE)</f>
        <v>--</v>
      </c>
      <c r="Z261" s="255"/>
      <c r="AA261" s="255" t="str">
        <f>VLOOKUP($C261,ToxValues!$C$4:$J$284,7,FALSE)</f>
        <v>--</v>
      </c>
      <c r="AB261" s="255">
        <f>VLOOKUP($C261,ToxValues!$C$4:$J$284,3,FALSE)</f>
        <v>0.02</v>
      </c>
      <c r="AC261" s="255">
        <f>VLOOKUP($C261,ToxValues!$C$4:$J$284,5,FALSE)</f>
        <v>8.0000000000000004E-4</v>
      </c>
      <c r="AD261" s="497" t="str">
        <f>VLOOKUP($C261,ToxValues!$C$4:$L$284,10,FALSE)</f>
        <v>--</v>
      </c>
    </row>
    <row r="262" spans="1:30" x14ac:dyDescent="0.25">
      <c r="A262" s="318" t="s">
        <v>34</v>
      </c>
      <c r="B262" s="319" t="s">
        <v>49</v>
      </c>
      <c r="C262" s="208" t="s">
        <v>1846</v>
      </c>
      <c r="D262" s="20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40"/>
        <v>--</v>
      </c>
      <c r="H262" s="490" t="str">
        <f t="shared" si="35"/>
        <v>--</v>
      </c>
      <c r="I262" s="490" t="str">
        <f t="shared" si="36"/>
        <v/>
      </c>
      <c r="J262" s="325" t="str">
        <f>IFERROR(((ELCR*BW_tres*ATc*365*1000)/(IRw_rec*ED_tres*EF_tres*ET_rec*AA262)),"--")</f>
        <v>--</v>
      </c>
      <c r="K262" s="490" t="str">
        <f t="shared" si="43"/>
        <v>--</v>
      </c>
      <c r="L262" s="490" t="str">
        <f t="shared" si="41"/>
        <v>--</v>
      </c>
      <c r="M262" s="325" t="str">
        <f t="shared" si="39"/>
        <v>--</v>
      </c>
      <c r="N262" s="490" t="str">
        <f t="shared" ref="N262:N285" si="44">IFERROR((R262*1000)/(2*Y262*T262*SQRT((6*W262*ET_rec)/PI())),"--")</f>
        <v>--</v>
      </c>
      <c r="O262" s="490" t="str">
        <f t="shared" si="42"/>
        <v>--</v>
      </c>
      <c r="P262" s="490" t="str">
        <f>IFERROR((2*'Rec carc'!tao_event*Q262),"--")</f>
        <v>--</v>
      </c>
      <c r="Q262" s="255" t="str">
        <f>IFERROR((1+(3*[0]!B)+(3*[0]!B^2))/((1+[0]!B)^2),"--")</f>
        <v>--</v>
      </c>
      <c r="R262" s="490" t="str">
        <f t="shared" ref="R262:R285" si="45">IFERROR((ELCR*ATc*365*1000*BW_tres)/(AD262*SA_tres*EF_tres*ED_tres),"--")</f>
        <v>--</v>
      </c>
      <c r="S262" s="208"/>
      <c r="T262" s="255" t="str">
        <f>VLOOKUP(D262,derm!$D$4:$H$285,5,FALSE)</f>
        <v>--</v>
      </c>
      <c r="U262" s="468" t="str">
        <f>VLOOKUP($C262,ToxValues!$C$4:$N$283,11,FALSE)</f>
        <v>--</v>
      </c>
      <c r="V262" s="468" t="str">
        <f>VLOOKUP($D262,derm!$D$4:$K$285,6,FALSE)</f>
        <v>--</v>
      </c>
      <c r="W262" s="468" t="str">
        <f>VLOOKUP($D262,derm!$D$4:$K$285,7,FALSE)</f>
        <v>--</v>
      </c>
      <c r="X262" s="468" t="str">
        <f>VLOOKUP($D262,derm!$D$4:$K$285,8,FALSE)</f>
        <v>--</v>
      </c>
      <c r="Y262" s="468" t="str">
        <f>VLOOKUP($D262,derm!$D$4:$L$285,9,FALSE)</f>
        <v>--</v>
      </c>
      <c r="Z262" s="255"/>
      <c r="AA262" s="255" t="str">
        <f>VLOOKUP($C262,ToxValues!$C$4:$J$284,7,FALSE)</f>
        <v>--</v>
      </c>
      <c r="AB262" s="255" t="str">
        <f>VLOOKUP($C262,ToxValues!$C$4:$J$284,3,FALSE)</f>
        <v>--</v>
      </c>
      <c r="AC262" s="255" t="str">
        <f>VLOOKUP($C262,ToxValues!$C$4:$J$284,5,FALSE)</f>
        <v>--</v>
      </c>
      <c r="AD262" s="497" t="str">
        <f>VLOOKUP($C262,ToxValues!$C$4:$L$284,10,FALSE)</f>
        <v>--</v>
      </c>
    </row>
    <row r="263" spans="1:30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 t="str">
        <f t="shared" si="40"/>
        <v>--</v>
      </c>
      <c r="H263" s="490" t="str">
        <f t="shared" ref="H263:H285" si="46">IFERROR(($J263),"")</f>
        <v>--</v>
      </c>
      <c r="I263" s="490" t="str">
        <f t="shared" ref="I263:I285" si="47">IFERROR((1/((1/$J263)+(1/$K263))),"")</f>
        <v/>
      </c>
      <c r="J263" s="325" t="str">
        <f>IFERROR(((ELCR*BW_tres*ATc*365*1000)/(IRw_rec*ED_tres*EF_tres*ET_rec*AA263)),"--")</f>
        <v>--</v>
      </c>
      <c r="K263" s="490" t="str">
        <f t="shared" si="43"/>
        <v>--</v>
      </c>
      <c r="L263" s="490" t="str">
        <f t="shared" si="41"/>
        <v>--</v>
      </c>
      <c r="M263" s="325" t="str">
        <f t="shared" ref="M263:M286" si="48">IFERROR((R263*1000)/(T263*Y263*(O263+P263)),"--")</f>
        <v>--</v>
      </c>
      <c r="N263" s="490" t="str">
        <f t="shared" si="44"/>
        <v>--</v>
      </c>
      <c r="O263" s="490" t="str">
        <f t="shared" si="42"/>
        <v>--</v>
      </c>
      <c r="P263" s="490" t="str">
        <f>IFERROR((2*'Rec carc'!tao_event*Q263),"--")</f>
        <v>--</v>
      </c>
      <c r="Q263" s="255" t="str">
        <f>IFERROR((1+(3*[0]!B)+(3*[0]!B^2))/((1+[0]!B)^2),"--")</f>
        <v>--</v>
      </c>
      <c r="R263" s="490" t="str">
        <f t="shared" si="45"/>
        <v>--</v>
      </c>
      <c r="S263" s="208"/>
      <c r="T263" s="255">
        <f>VLOOKUP(D263,derm!$D$4:$H$285,5,FALSE)</f>
        <v>1E-3</v>
      </c>
      <c r="U263" s="468">
        <f>VLOOKUP($C263,ToxValues!$C$4:$N$283,11,FALSE)</f>
        <v>78.959999999999994</v>
      </c>
      <c r="V263" s="468" t="str">
        <f>VLOOKUP($D263,derm!$D$4:$K$285,6,FALSE)</f>
        <v>--</v>
      </c>
      <c r="W263" s="468" t="str">
        <f>VLOOKUP($D263,derm!$D$4:$K$285,7,FALSE)</f>
        <v>--</v>
      </c>
      <c r="X263" s="468" t="str">
        <f>VLOOKUP($D263,derm!$D$4:$K$285,8,FALSE)</f>
        <v>--</v>
      </c>
      <c r="Y263" s="468" t="str">
        <f>VLOOKUP($D263,derm!$D$4:$L$285,9,FALSE)</f>
        <v>--</v>
      </c>
      <c r="Z263" s="255"/>
      <c r="AA263" s="255" t="str">
        <f>VLOOKUP($C263,ToxValues!$C$4:$J$284,7,FALSE)</f>
        <v>--</v>
      </c>
      <c r="AB263" s="255">
        <f>VLOOKUP($C263,ToxValues!$C$4:$J$284,3,FALSE)</f>
        <v>5.0000000000000001E-3</v>
      </c>
      <c r="AC263" s="255">
        <f>VLOOKUP($C263,ToxValues!$C$4:$J$284,5,FALSE)</f>
        <v>5.0000000000000001E-3</v>
      </c>
      <c r="AD263" s="497" t="str">
        <f>VLOOKUP($C263,ToxValues!$C$4:$L$284,10,FALSE)</f>
        <v>--</v>
      </c>
    </row>
    <row r="264" spans="1:30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 t="str">
        <f t="shared" si="40"/>
        <v>--</v>
      </c>
      <c r="H264" s="490" t="str">
        <f t="shared" si="46"/>
        <v>--</v>
      </c>
      <c r="I264" s="490" t="str">
        <f t="shared" si="47"/>
        <v/>
      </c>
      <c r="J264" s="325" t="str">
        <f>IFERROR(((ELCR*BW_tres*ATc*365*1000)/(IRw_rec*ED_tres*EF_tres*ET_rec*AA264)),"--")</f>
        <v>--</v>
      </c>
      <c r="K264" s="490" t="str">
        <f t="shared" si="43"/>
        <v>--</v>
      </c>
      <c r="L264" s="490" t="str">
        <f t="shared" si="41"/>
        <v>--</v>
      </c>
      <c r="M264" s="325" t="str">
        <f t="shared" si="48"/>
        <v>--</v>
      </c>
      <c r="N264" s="490" t="str">
        <f t="shared" si="44"/>
        <v>--</v>
      </c>
      <c r="O264" s="490" t="str">
        <f t="shared" si="42"/>
        <v>--</v>
      </c>
      <c r="P264" s="490" t="str">
        <f>IFERROR((2*'Rec carc'!tao_event*Q264),"--")</f>
        <v>--</v>
      </c>
      <c r="Q264" s="255" t="str">
        <f>IFERROR((1+(3*[0]!B)+(3*[0]!B^2))/((1+[0]!B)^2),"--")</f>
        <v>--</v>
      </c>
      <c r="R264" s="490" t="str">
        <f t="shared" si="45"/>
        <v>--</v>
      </c>
      <c r="S264" s="208"/>
      <c r="T264" s="255">
        <f>VLOOKUP(D264,derm!$D$4:$H$285,5,FALSE)</f>
        <v>5.9999999999999995E-4</v>
      </c>
      <c r="U264" s="468">
        <f>VLOOKUP($C264,ToxValues!$C$4:$N$283,11,FALSE)</f>
        <v>107.87</v>
      </c>
      <c r="V264" s="468" t="str">
        <f>VLOOKUP($D264,derm!$D$4:$K$285,6,FALSE)</f>
        <v>--</v>
      </c>
      <c r="W264" s="468" t="str">
        <f>VLOOKUP($D264,derm!$D$4:$K$285,7,FALSE)</f>
        <v>--</v>
      </c>
      <c r="X264" s="468" t="str">
        <f>VLOOKUP($D264,derm!$D$4:$K$285,8,FALSE)</f>
        <v>--</v>
      </c>
      <c r="Y264" s="468" t="str">
        <f>VLOOKUP($D264,derm!$D$4:$L$285,9,FALSE)</f>
        <v>--</v>
      </c>
      <c r="Z264" s="255"/>
      <c r="AA264" s="255" t="str">
        <f>VLOOKUP($C264,ToxValues!$C$4:$J$284,7,FALSE)</f>
        <v>--</v>
      </c>
      <c r="AB264" s="255">
        <f>VLOOKUP($C264,ToxValues!$C$4:$J$284,3,FALSE)</f>
        <v>5.0000000000000001E-3</v>
      </c>
      <c r="AC264" s="255">
        <f>VLOOKUP($C264,ToxValues!$C$4:$J$284,5,FALSE)</f>
        <v>2.0000000000000001E-4</v>
      </c>
      <c r="AD264" s="497" t="str">
        <f>VLOOKUP($C264,ToxValues!$C$4:$L$284,10,FALSE)</f>
        <v>--</v>
      </c>
    </row>
    <row r="265" spans="1:30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40"/>
        <v>--</v>
      </c>
      <c r="H265" s="490" t="str">
        <f t="shared" si="46"/>
        <v>--</v>
      </c>
      <c r="I265" s="490" t="str">
        <f t="shared" si="47"/>
        <v/>
      </c>
      <c r="J265" s="325" t="str">
        <f>IFERROR(((ELCR*BW_tres*ATc*365*1000)/(IRw_rec*ED_tres*EF_tres*ET_rec*AA265)),"--")</f>
        <v>--</v>
      </c>
      <c r="K265" s="490" t="str">
        <f t="shared" si="43"/>
        <v>--</v>
      </c>
      <c r="L265" s="490" t="str">
        <f t="shared" si="41"/>
        <v>--</v>
      </c>
      <c r="M265" s="325" t="str">
        <f t="shared" si="48"/>
        <v>--</v>
      </c>
      <c r="N265" s="490" t="str">
        <f t="shared" si="44"/>
        <v>--</v>
      </c>
      <c r="O265" s="490" t="str">
        <f t="shared" si="42"/>
        <v>--</v>
      </c>
      <c r="P265" s="490" t="str">
        <f>IFERROR((2*'Rec carc'!tao_event*Q265),"--")</f>
        <v>--</v>
      </c>
      <c r="Q265" s="255" t="str">
        <f>IFERROR((1+(3*[0]!B)+(3*[0]!B^2))/((1+[0]!B)^2),"--")</f>
        <v>--</v>
      </c>
      <c r="R265" s="490" t="str">
        <f t="shared" si="45"/>
        <v>--</v>
      </c>
      <c r="S265" s="208"/>
      <c r="T265" s="255" t="str">
        <f>VLOOKUP(D265,derm!$D$4:$H$285,5,FALSE)</f>
        <v>--</v>
      </c>
      <c r="U265" s="468" t="str">
        <f>VLOOKUP($C265,ToxValues!$C$4:$N$283,11,FALSE)</f>
        <v>--</v>
      </c>
      <c r="V265" s="468" t="str">
        <f>VLOOKUP($D265,derm!$D$4:$K$285,6,FALSE)</f>
        <v>--</v>
      </c>
      <c r="W265" s="468" t="str">
        <f>VLOOKUP($D265,derm!$D$4:$K$285,7,FALSE)</f>
        <v>--</v>
      </c>
      <c r="X265" s="468" t="str">
        <f>VLOOKUP($D265,derm!$D$4:$K$285,8,FALSE)</f>
        <v>--</v>
      </c>
      <c r="Y265" s="468" t="str">
        <f>VLOOKUP($D265,derm!$D$4:$L$285,9,FALSE)</f>
        <v>--</v>
      </c>
      <c r="Z265" s="255"/>
      <c r="AA265" s="255" t="str">
        <f>VLOOKUP($C265,ToxValues!$C$4:$J$284,7,FALSE)</f>
        <v>--</v>
      </c>
      <c r="AB265" s="255" t="str">
        <f>VLOOKUP($C265,ToxValues!$C$4:$J$284,3,FALSE)</f>
        <v>--</v>
      </c>
      <c r="AC265" s="255" t="str">
        <f>VLOOKUP($C265,ToxValues!$C$4:$J$284,5,FALSE)</f>
        <v>--</v>
      </c>
      <c r="AD265" s="497" t="str">
        <f>VLOOKUP($C265,ToxValues!$C$4:$L$284,10,FALSE)</f>
        <v>--</v>
      </c>
    </row>
    <row r="266" spans="1:30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 t="str">
        <f t="shared" si="40"/>
        <v>--</v>
      </c>
      <c r="H266" s="490" t="str">
        <f t="shared" si="46"/>
        <v>--</v>
      </c>
      <c r="I266" s="490" t="str">
        <f t="shared" si="47"/>
        <v/>
      </c>
      <c r="J266" s="325" t="str">
        <f>IFERROR(((ELCR*BW_tres*ATc*365*1000)/(IRw_rec*ED_tres*EF_tres*ET_rec*AA266)),"--")</f>
        <v>--</v>
      </c>
      <c r="K266" s="490" t="str">
        <f t="shared" si="43"/>
        <v>--</v>
      </c>
      <c r="L266" s="490" t="str">
        <f t="shared" si="41"/>
        <v>--</v>
      </c>
      <c r="M266" s="325" t="str">
        <f t="shared" si="48"/>
        <v>--</v>
      </c>
      <c r="N266" s="490" t="str">
        <f t="shared" si="44"/>
        <v>--</v>
      </c>
      <c r="O266" s="490" t="str">
        <f t="shared" si="42"/>
        <v>--</v>
      </c>
      <c r="P266" s="490" t="str">
        <f>IFERROR((2*'Rec carc'!tao_event*Q266),"--")</f>
        <v>--</v>
      </c>
      <c r="Q266" s="255" t="str">
        <f>IFERROR((1+(3*[0]!B)+(3*[0]!B^2))/((1+[0]!B)^2),"--")</f>
        <v>--</v>
      </c>
      <c r="R266" s="490" t="str">
        <f t="shared" si="45"/>
        <v>--</v>
      </c>
      <c r="S266" s="208"/>
      <c r="T266" s="255">
        <f>VLOOKUP(D266,derm!$D$4:$H$285,5,FALSE)</f>
        <v>1E-3</v>
      </c>
      <c r="U266" s="468">
        <f>VLOOKUP($C266,ToxValues!$C$4:$N$283,11,FALSE)</f>
        <v>87.62</v>
      </c>
      <c r="V266" s="468" t="str">
        <f>VLOOKUP($D266,derm!$D$4:$K$285,6,FALSE)</f>
        <v>--</v>
      </c>
      <c r="W266" s="468" t="str">
        <f>VLOOKUP($D266,derm!$D$4:$K$285,7,FALSE)</f>
        <v>--</v>
      </c>
      <c r="X266" s="468" t="str">
        <f>VLOOKUP($D266,derm!$D$4:$K$285,8,FALSE)</f>
        <v>--</v>
      </c>
      <c r="Y266" s="468" t="str">
        <f>VLOOKUP($D266,derm!$D$4:$L$285,9,FALSE)</f>
        <v>--</v>
      </c>
      <c r="Z266" s="255"/>
      <c r="AA266" s="255" t="str">
        <f>VLOOKUP($C266,ToxValues!$C$4:$J$284,7,FALSE)</f>
        <v>--</v>
      </c>
      <c r="AB266" s="255">
        <f>VLOOKUP($C266,ToxValues!$C$4:$J$284,3,FALSE)</f>
        <v>0.6</v>
      </c>
      <c r="AC266" s="255">
        <f>VLOOKUP($C266,ToxValues!$C$4:$J$284,5,FALSE)</f>
        <v>0.6</v>
      </c>
      <c r="AD266" s="497" t="str">
        <f>VLOOKUP($C266,ToxValues!$C$4:$L$284,10,FALSE)</f>
        <v>--</v>
      </c>
    </row>
    <row r="267" spans="1:30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 t="str">
        <f t="shared" si="40"/>
        <v>--</v>
      </c>
      <c r="H267" s="490" t="str">
        <f t="shared" si="46"/>
        <v>--</v>
      </c>
      <c r="I267" s="490" t="str">
        <f t="shared" si="47"/>
        <v/>
      </c>
      <c r="J267" s="325" t="str">
        <f>IFERROR(((ELCR*BW_tres*ATc*365*1000)/(IRw_rec*ED_tres*EF_tres*ET_rec*AA267)),"--")</f>
        <v>--</v>
      </c>
      <c r="K267" s="490" t="str">
        <f t="shared" si="43"/>
        <v>--</v>
      </c>
      <c r="L267" s="490" t="str">
        <f t="shared" si="41"/>
        <v>--</v>
      </c>
      <c r="M267" s="325" t="str">
        <f t="shared" si="48"/>
        <v>--</v>
      </c>
      <c r="N267" s="490" t="str">
        <f t="shared" si="44"/>
        <v>--</v>
      </c>
      <c r="O267" s="490" t="str">
        <f t="shared" si="42"/>
        <v>--</v>
      </c>
      <c r="P267" s="490" t="str">
        <f>IFERROR((2*'Rec carc'!tao_event*Q267),"--")</f>
        <v>--</v>
      </c>
      <c r="Q267" s="255" t="str">
        <f>IFERROR((1+(3*[0]!B)+(3*[0]!B^2))/((1+[0]!B)^2),"--")</f>
        <v>--</v>
      </c>
      <c r="R267" s="490" t="str">
        <f t="shared" si="45"/>
        <v>--</v>
      </c>
      <c r="S267" s="208"/>
      <c r="T267" s="255">
        <f>VLOOKUP(D267,derm!$D$4:$H$285,5,FALSE)</f>
        <v>1E-3</v>
      </c>
      <c r="U267" s="468">
        <f>VLOOKUP($C267,ToxValues!$C$4:$N$283,11,FALSE)</f>
        <v>204.38</v>
      </c>
      <c r="V267" s="468" t="str">
        <f>VLOOKUP($D267,derm!$D$4:$K$285,6,FALSE)</f>
        <v>--</v>
      </c>
      <c r="W267" s="468" t="str">
        <f>VLOOKUP($D267,derm!$D$4:$K$285,7,FALSE)</f>
        <v>--</v>
      </c>
      <c r="X267" s="468" t="str">
        <f>VLOOKUP($D267,derm!$D$4:$K$285,8,FALSE)</f>
        <v>--</v>
      </c>
      <c r="Y267" s="468" t="str">
        <f>VLOOKUP($D267,derm!$D$4:$L$285,9,FALSE)</f>
        <v>--</v>
      </c>
      <c r="Z267" s="255"/>
      <c r="AA267" s="255" t="str">
        <f>VLOOKUP($C267,ToxValues!$C$4:$J$284,7,FALSE)</f>
        <v>--</v>
      </c>
      <c r="AB267" s="255">
        <f>VLOOKUP($C267,ToxValues!$C$4:$J$284,3,FALSE)</f>
        <v>1.0000000000000001E-5</v>
      </c>
      <c r="AC267" s="255">
        <f>VLOOKUP($C267,ToxValues!$C$4:$J$284,5,FALSE)</f>
        <v>1.0000000000000001E-5</v>
      </c>
      <c r="AD267" s="497" t="str">
        <f>VLOOKUP($C267,ToxValues!$C$4:$L$284,10,FALSE)</f>
        <v>--</v>
      </c>
    </row>
    <row r="268" spans="1:30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 t="str">
        <f t="shared" si="40"/>
        <v>--</v>
      </c>
      <c r="H268" s="490" t="str">
        <f t="shared" si="46"/>
        <v>--</v>
      </c>
      <c r="I268" s="490" t="str">
        <f t="shared" si="47"/>
        <v/>
      </c>
      <c r="J268" s="325" t="str">
        <f>IFERROR(((ELCR*BW_tres*ATc*365*1000)/(IRw_rec*ED_tres*EF_tres*ET_rec*AA268)),"--")</f>
        <v>--</v>
      </c>
      <c r="K268" s="490" t="str">
        <f t="shared" si="43"/>
        <v>--</v>
      </c>
      <c r="L268" s="490" t="str">
        <f t="shared" si="41"/>
        <v>--</v>
      </c>
      <c r="M268" s="325" t="str">
        <f t="shared" si="48"/>
        <v>--</v>
      </c>
      <c r="N268" s="490" t="str">
        <f t="shared" si="44"/>
        <v>--</v>
      </c>
      <c r="O268" s="490" t="str">
        <f t="shared" si="42"/>
        <v>--</v>
      </c>
      <c r="P268" s="490" t="str">
        <f>IFERROR((2*'Rec carc'!tao_event*Q268),"--")</f>
        <v>--</v>
      </c>
      <c r="Q268" s="255" t="str">
        <f>IFERROR((1+(3*[0]!B)+(3*[0]!B^2))/((1+[0]!B)^2),"--")</f>
        <v>--</v>
      </c>
      <c r="R268" s="490" t="str">
        <f t="shared" si="45"/>
        <v>--</v>
      </c>
      <c r="S268" s="208"/>
      <c r="T268" s="255">
        <f>VLOOKUP(D268,derm!$D$4:$H$285,5,FALSE)</f>
        <v>1E-3</v>
      </c>
      <c r="U268" s="468">
        <f>VLOOKUP($C268,ToxValues!$C$4:$N$283,11,FALSE)</f>
        <v>118.71</v>
      </c>
      <c r="V268" s="468" t="str">
        <f>VLOOKUP($D268,derm!$D$4:$K$285,6,FALSE)</f>
        <v>--</v>
      </c>
      <c r="W268" s="468" t="str">
        <f>VLOOKUP($D268,derm!$D$4:$K$285,7,FALSE)</f>
        <v>--</v>
      </c>
      <c r="X268" s="468" t="str">
        <f>VLOOKUP($D268,derm!$D$4:$K$285,8,FALSE)</f>
        <v>--</v>
      </c>
      <c r="Y268" s="468" t="str">
        <f>VLOOKUP($D268,derm!$D$4:$L$285,9,FALSE)</f>
        <v>--</v>
      </c>
      <c r="Z268" s="255"/>
      <c r="AA268" s="255" t="str">
        <f>VLOOKUP($C268,ToxValues!$C$4:$J$284,7,FALSE)</f>
        <v>--</v>
      </c>
      <c r="AB268" s="255">
        <f>VLOOKUP($C268,ToxValues!$C$4:$J$284,3,FALSE)</f>
        <v>0.6</v>
      </c>
      <c r="AC268" s="255">
        <f>VLOOKUP($C268,ToxValues!$C$4:$J$284,5,FALSE)</f>
        <v>0.6</v>
      </c>
      <c r="AD268" s="497" t="str">
        <f>VLOOKUP($C268,ToxValues!$C$4:$L$284,10,FALSE)</f>
        <v>--</v>
      </c>
    </row>
    <row r="269" spans="1:30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40"/>
        <v>--</v>
      </c>
      <c r="H269" s="490" t="str">
        <f t="shared" si="46"/>
        <v>--</v>
      </c>
      <c r="I269" s="490" t="str">
        <f t="shared" si="47"/>
        <v/>
      </c>
      <c r="J269" s="325" t="str">
        <f>IFERROR(((ELCR*BW_tres*ATc*365*1000)/(IRw_rec*ED_tres*EF_tres*ET_rec*AA269)),"--")</f>
        <v>--</v>
      </c>
      <c r="K269" s="490" t="str">
        <f t="shared" si="43"/>
        <v>--</v>
      </c>
      <c r="L269" s="490" t="str">
        <f t="shared" si="41"/>
        <v>--</v>
      </c>
      <c r="M269" s="325" t="str">
        <f t="shared" si="48"/>
        <v>--</v>
      </c>
      <c r="N269" s="490" t="str">
        <f t="shared" si="44"/>
        <v>--</v>
      </c>
      <c r="O269" s="490" t="str">
        <f t="shared" si="42"/>
        <v>--</v>
      </c>
      <c r="P269" s="490" t="str">
        <f>IFERROR((2*'Rec carc'!tao_event*Q269),"--")</f>
        <v>--</v>
      </c>
      <c r="Q269" s="255" t="str">
        <f>IFERROR((1+(3*[0]!B)+(3*[0]!B^2))/((1+[0]!B)^2),"--")</f>
        <v>--</v>
      </c>
      <c r="R269" s="490" t="str">
        <f t="shared" si="45"/>
        <v>--</v>
      </c>
      <c r="S269" s="208"/>
      <c r="T269" s="255">
        <f>VLOOKUP(D269,derm!$D$4:$H$285,5,FALSE)</f>
        <v>1E-3</v>
      </c>
      <c r="U269" s="468" t="str">
        <f>VLOOKUP($C269,ToxValues!$C$4:$N$283,11,FALSE)</f>
        <v>--</v>
      </c>
      <c r="V269" s="468" t="str">
        <f>VLOOKUP($D269,derm!$D$4:$K$285,6,FALSE)</f>
        <v>--</v>
      </c>
      <c r="W269" s="468" t="str">
        <f>VLOOKUP($D269,derm!$D$4:$K$285,7,FALSE)</f>
        <v>--</v>
      </c>
      <c r="X269" s="468" t="str">
        <f>VLOOKUP($D269,derm!$D$4:$K$285,8,FALSE)</f>
        <v>--</v>
      </c>
      <c r="Y269" s="468" t="str">
        <f>VLOOKUP($D269,derm!$D$4:$L$285,9,FALSE)</f>
        <v>--</v>
      </c>
      <c r="Z269" s="255"/>
      <c r="AA269" s="255" t="str">
        <f>VLOOKUP($C269,ToxValues!$C$4:$J$284,7,FALSE)</f>
        <v>--</v>
      </c>
      <c r="AB269" s="255" t="str">
        <f>VLOOKUP($C269,ToxValues!$C$4:$J$284,3,FALSE)</f>
        <v>--</v>
      </c>
      <c r="AC269" s="255" t="str">
        <f>VLOOKUP($C269,ToxValues!$C$4:$J$284,5,FALSE)</f>
        <v>--</v>
      </c>
      <c r="AD269" s="497" t="str">
        <f>VLOOKUP($C269,ToxValues!$C$4:$L$284,10,FALSE)</f>
        <v>--</v>
      </c>
    </row>
    <row r="270" spans="1:30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 t="str">
        <f t="shared" si="40"/>
        <v>--</v>
      </c>
      <c r="H270" s="490" t="str">
        <f t="shared" si="46"/>
        <v>--</v>
      </c>
      <c r="I270" s="490" t="str">
        <f t="shared" si="47"/>
        <v/>
      </c>
      <c r="J270" s="325" t="str">
        <f>IFERROR(((ELCR*BW_tres*ATc*365*1000)/(IRw_rec*ED_tres*EF_tres*ET_rec*AA270)),"--")</f>
        <v>--</v>
      </c>
      <c r="K270" s="490" t="str">
        <f t="shared" si="43"/>
        <v>--</v>
      </c>
      <c r="L270" s="490" t="str">
        <f t="shared" si="41"/>
        <v>--</v>
      </c>
      <c r="M270" s="325" t="str">
        <f t="shared" si="48"/>
        <v>--</v>
      </c>
      <c r="N270" s="490" t="str">
        <f t="shared" si="44"/>
        <v>--</v>
      </c>
      <c r="O270" s="490" t="str">
        <f t="shared" si="42"/>
        <v>--</v>
      </c>
      <c r="P270" s="490" t="str">
        <f>IFERROR((2*'Rec carc'!tao_event*Q270),"--")</f>
        <v>--</v>
      </c>
      <c r="Q270" s="255" t="str">
        <f>IFERROR((1+(3*[0]!B)+(3*[0]!B^2))/((1+[0]!B)^2),"--")</f>
        <v>--</v>
      </c>
      <c r="R270" s="490" t="str">
        <f t="shared" si="45"/>
        <v>--</v>
      </c>
      <c r="S270" s="208"/>
      <c r="T270" s="255">
        <f>VLOOKUP(D270,derm!$D$4:$H$285,5,FALSE)</f>
        <v>5.9999999999999995E-4</v>
      </c>
      <c r="U270" s="468">
        <f>VLOOKUP($C270,ToxValues!$C$4:$N$283,11,FALSE)</f>
        <v>65.38</v>
      </c>
      <c r="V270" s="468" t="str">
        <f>VLOOKUP($D270,derm!$D$4:$K$285,6,FALSE)</f>
        <v>--</v>
      </c>
      <c r="W270" s="468" t="str">
        <f>VLOOKUP($D270,derm!$D$4:$K$285,7,FALSE)</f>
        <v>--</v>
      </c>
      <c r="X270" s="468" t="str">
        <f>VLOOKUP($D270,derm!$D$4:$K$285,8,FALSE)</f>
        <v>--</v>
      </c>
      <c r="Y270" s="468" t="str">
        <f>VLOOKUP($D270,derm!$D$4:$L$285,9,FALSE)</f>
        <v>--</v>
      </c>
      <c r="Z270" s="255"/>
      <c r="AA270" s="255" t="str">
        <f>VLOOKUP($C270,ToxValues!$C$4:$J$284,7,FALSE)</f>
        <v>--</v>
      </c>
      <c r="AB270" s="255">
        <f>VLOOKUP($C270,ToxValues!$C$4:$J$284,3,FALSE)</f>
        <v>0.3</v>
      </c>
      <c r="AC270" s="255">
        <f>VLOOKUP($C270,ToxValues!$C$4:$J$284,5,FALSE)</f>
        <v>0.3</v>
      </c>
      <c r="AD270" s="497" t="str">
        <f>VLOOKUP($C270,ToxValues!$C$4:$L$284,10,FALSE)</f>
        <v>--</v>
      </c>
    </row>
    <row r="271" spans="1:30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40"/>
        <v>--</v>
      </c>
      <c r="H271" s="490" t="str">
        <f t="shared" si="46"/>
        <v>--</v>
      </c>
      <c r="I271" s="490" t="str">
        <f t="shared" si="47"/>
        <v/>
      </c>
      <c r="J271" s="325" t="str">
        <f>IFERROR(((ELCR*BW_tres*ATc*365*1000)/(IRw_rec*ED_tres*EF_tres*ET_rec*AA271)),"--")</f>
        <v>--</v>
      </c>
      <c r="K271" s="490" t="str">
        <f t="shared" si="43"/>
        <v>--</v>
      </c>
      <c r="L271" s="490" t="str">
        <f t="shared" si="41"/>
        <v>--</v>
      </c>
      <c r="M271" s="325" t="str">
        <f t="shared" si="48"/>
        <v>--</v>
      </c>
      <c r="N271" s="490" t="str">
        <f t="shared" si="44"/>
        <v>--</v>
      </c>
      <c r="O271" s="490" t="str">
        <f t="shared" si="42"/>
        <v>--</v>
      </c>
      <c r="P271" s="490" t="str">
        <f>IFERROR((2*'Rec carc'!tao_event*Q271),"--")</f>
        <v>--</v>
      </c>
      <c r="Q271" s="255" t="str">
        <f>IFERROR((1+(3*[0]!B)+(3*[0]!B^2))/((1+[0]!B)^2),"--")</f>
        <v>--</v>
      </c>
      <c r="R271" s="490" t="str">
        <f t="shared" si="45"/>
        <v>--</v>
      </c>
      <c r="S271" s="208"/>
      <c r="T271" s="255">
        <f>VLOOKUP(D271,derm!$D$4:$H$285,5,FALSE)</f>
        <v>1E-3</v>
      </c>
      <c r="U271" s="468">
        <f>VLOOKUP($C271,ToxValues!$C$4:$N$283,11,FALSE)</f>
        <v>17.03</v>
      </c>
      <c r="V271" s="468" t="str">
        <f>VLOOKUP($D271,derm!$D$4:$K$285,6,FALSE)</f>
        <v>--</v>
      </c>
      <c r="W271" s="468" t="str">
        <f>VLOOKUP($D271,derm!$D$4:$K$285,7,FALSE)</f>
        <v>--</v>
      </c>
      <c r="X271" s="468" t="str">
        <f>VLOOKUP($D271,derm!$D$4:$K$285,8,FALSE)</f>
        <v>--</v>
      </c>
      <c r="Y271" s="468" t="str">
        <f>VLOOKUP($D271,derm!$D$4:$L$285,9,FALSE)</f>
        <v>--</v>
      </c>
      <c r="Z271" s="255"/>
      <c r="AA271" s="255" t="str">
        <f>VLOOKUP($C271,ToxValues!$C$4:$J$284,7,FALSE)</f>
        <v>--</v>
      </c>
      <c r="AB271" s="255" t="str">
        <f>VLOOKUP($C271,ToxValues!$C$4:$J$284,3,FALSE)</f>
        <v>--</v>
      </c>
      <c r="AC271" s="255" t="str">
        <f>VLOOKUP($C271,ToxValues!$C$4:$J$284,5,FALSE)</f>
        <v>--</v>
      </c>
      <c r="AD271" s="497" t="str">
        <f>VLOOKUP($C271,ToxValues!$C$4:$L$284,10,FALSE)</f>
        <v>--</v>
      </c>
    </row>
    <row r="272" spans="1:30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40"/>
        <v>8.4252372403180301E-2</v>
      </c>
      <c r="H272" s="490">
        <f t="shared" si="46"/>
        <v>93.857142857142861</v>
      </c>
      <c r="I272" s="490">
        <f t="shared" si="47"/>
        <v>84.252372403180303</v>
      </c>
      <c r="J272" s="325">
        <f>IFERROR(((ELCR*BW_tres*ATc*365*1000)/(IRw_rec*ED_tres*EF_tres*ET_rec*AA272)),"--")</f>
        <v>93.857142857142861</v>
      </c>
      <c r="K272" s="490">
        <f t="shared" si="43"/>
        <v>823.3082706766919</v>
      </c>
      <c r="L272" s="490">
        <f t="shared" si="41"/>
        <v>823.3082706766919</v>
      </c>
      <c r="M272" s="325" t="str">
        <f t="shared" si="48"/>
        <v>--</v>
      </c>
      <c r="N272" s="490" t="str">
        <f t="shared" si="44"/>
        <v>--</v>
      </c>
      <c r="O272" s="490" t="str">
        <f t="shared" si="42"/>
        <v>--</v>
      </c>
      <c r="P272" s="490" t="str">
        <f>IFERROR((2*'Rec carc'!tao_event*Q272),"--")</f>
        <v>--</v>
      </c>
      <c r="Q272" s="255" t="str">
        <f>IFERROR((1+(3*[0]!B)+(3*[0]!B^2))/((1+[0]!B)^2),"--")</f>
        <v>--</v>
      </c>
      <c r="R272" s="490">
        <f t="shared" si="45"/>
        <v>8.2330827067669192E-4</v>
      </c>
      <c r="S272" s="208"/>
      <c r="T272" s="255">
        <f>VLOOKUP(D272,derm!$D$4:$H$285,5,FALSE)</f>
        <v>1E-3</v>
      </c>
      <c r="U272" s="468">
        <f>VLOOKUP($C272,ToxValues!$C$4:$N$283,11,FALSE)</f>
        <v>79.900000000000006</v>
      </c>
      <c r="V272" s="468" t="str">
        <f>VLOOKUP($D272,derm!$D$4:$K$285,6,FALSE)</f>
        <v>--</v>
      </c>
      <c r="W272" s="468" t="str">
        <f>VLOOKUP($D272,derm!$D$4:$K$285,7,FALSE)</f>
        <v>--</v>
      </c>
      <c r="X272" s="468" t="str">
        <f>VLOOKUP($D272,derm!$D$4:$K$285,8,FALSE)</f>
        <v>--</v>
      </c>
      <c r="Y272" s="468" t="str">
        <f>VLOOKUP($D272,derm!$D$4:$L$285,9,FALSE)</f>
        <v>--</v>
      </c>
      <c r="Z272" s="255"/>
      <c r="AA272" s="255">
        <f>VLOOKUP($C272,ToxValues!$C$4:$J$284,7,FALSE)</f>
        <v>0.7</v>
      </c>
      <c r="AB272" s="255">
        <f>VLOOKUP($C272,ToxValues!$C$4:$J$284,3,FALSE)</f>
        <v>4.0000000000000001E-3</v>
      </c>
      <c r="AC272" s="255">
        <f>VLOOKUP($C272,ToxValues!$C$4:$J$284,5,FALSE)</f>
        <v>4.0000000000000001E-3</v>
      </c>
      <c r="AD272" s="497">
        <f>VLOOKUP($C272,ToxValues!$C$4:$L$284,10,FALSE)</f>
        <v>0.7</v>
      </c>
    </row>
    <row r="273" spans="1:30" x14ac:dyDescent="0.25">
      <c r="A273" s="318" t="s">
        <v>3</v>
      </c>
      <c r="B273" s="319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 t="str">
        <f t="shared" si="40"/>
        <v>--</v>
      </c>
      <c r="H273" s="490" t="str">
        <f t="shared" si="46"/>
        <v>--</v>
      </c>
      <c r="I273" s="490" t="str">
        <f t="shared" si="47"/>
        <v/>
      </c>
      <c r="J273" s="325" t="str">
        <f>IFERROR(((ELCR*BW_tres*ATc*365*1000)/(IRw_rec*ED_tres*EF_tres*ET_rec*AA273)),"--")</f>
        <v>--</v>
      </c>
      <c r="K273" s="490" t="str">
        <f t="shared" si="43"/>
        <v>--</v>
      </c>
      <c r="L273" s="490" t="str">
        <f t="shared" si="41"/>
        <v>--</v>
      </c>
      <c r="M273" s="325" t="str">
        <f t="shared" si="48"/>
        <v>--</v>
      </c>
      <c r="N273" s="490" t="str">
        <f t="shared" si="44"/>
        <v>--</v>
      </c>
      <c r="O273" s="490" t="str">
        <f t="shared" si="42"/>
        <v>--</v>
      </c>
      <c r="P273" s="490" t="str">
        <f>IFERROR((2*'Rec carc'!tao_event*Q273),"--")</f>
        <v>--</v>
      </c>
      <c r="Q273" s="255" t="str">
        <f>IFERROR((1+(3*[0]!B)+(3*[0]!B^2))/((1+[0]!B)^2),"--")</f>
        <v>--</v>
      </c>
      <c r="R273" s="490" t="str">
        <f t="shared" si="45"/>
        <v>--</v>
      </c>
      <c r="S273" s="208"/>
      <c r="T273" s="255">
        <f>VLOOKUP(D273,derm!$D$4:$H$285,5,FALSE)</f>
        <v>1E-3</v>
      </c>
      <c r="U273" s="468">
        <f>VLOOKUP($C273,ToxValues!$C$4:$N$283,11,FALSE)</f>
        <v>51.48</v>
      </c>
      <c r="V273" s="468" t="str">
        <f>VLOOKUP($D273,derm!$D$4:$K$285,6,FALSE)</f>
        <v>--</v>
      </c>
      <c r="W273" s="468" t="str">
        <f>VLOOKUP($D273,derm!$D$4:$K$285,7,FALSE)</f>
        <v>--</v>
      </c>
      <c r="X273" s="468" t="str">
        <f>VLOOKUP($D273,derm!$D$4:$K$285,8,FALSE)</f>
        <v>--</v>
      </c>
      <c r="Y273" s="468" t="str">
        <f>VLOOKUP($D273,derm!$D$4:$L$285,9,FALSE)</f>
        <v>--</v>
      </c>
      <c r="Z273" s="255"/>
      <c r="AA273" s="255" t="str">
        <f>VLOOKUP($C273,ToxValues!$C$4:$J$284,7,FALSE)</f>
        <v>--</v>
      </c>
      <c r="AB273" s="255">
        <f>VLOOKUP($C273,ToxValues!$C$4:$J$284,3,FALSE)</f>
        <v>0.1</v>
      </c>
      <c r="AC273" s="255">
        <f>VLOOKUP($C273,ToxValues!$C$4:$J$284,5,FALSE)</f>
        <v>0.1</v>
      </c>
      <c r="AD273" s="497" t="str">
        <f>VLOOKUP($C273,ToxValues!$C$4:$L$284,10,FALSE)</f>
        <v>--</v>
      </c>
    </row>
    <row r="274" spans="1:30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40"/>
        <v>--</v>
      </c>
      <c r="H274" s="490" t="str">
        <f t="shared" si="46"/>
        <v>--</v>
      </c>
      <c r="I274" s="490" t="str">
        <f t="shared" si="47"/>
        <v/>
      </c>
      <c r="J274" s="325" t="str">
        <f>IFERROR(((ELCR*BW_tres*ATc*365*1000)/(IRw_rec*ED_tres*EF_tres*ET_rec*AA274)),"--")</f>
        <v>--</v>
      </c>
      <c r="K274" s="490" t="str">
        <f t="shared" si="43"/>
        <v>--</v>
      </c>
      <c r="L274" s="490" t="str">
        <f t="shared" si="41"/>
        <v>--</v>
      </c>
      <c r="M274" s="325" t="str">
        <f t="shared" si="48"/>
        <v>--</v>
      </c>
      <c r="N274" s="490" t="str">
        <f t="shared" si="44"/>
        <v>--</v>
      </c>
      <c r="O274" s="490" t="str">
        <f t="shared" si="42"/>
        <v>--</v>
      </c>
      <c r="P274" s="490" t="str">
        <f>IFERROR((2*'Rec carc'!tao_event*Q274),"--")</f>
        <v>--</v>
      </c>
      <c r="Q274" s="255" t="str">
        <f>IFERROR((1+(3*[0]!B)+(3*[0]!B^2))/((1+[0]!B)^2),"--")</f>
        <v>--</v>
      </c>
      <c r="R274" s="490" t="str">
        <f t="shared" si="45"/>
        <v>--</v>
      </c>
      <c r="S274" s="208"/>
      <c r="T274" s="255" t="str">
        <f>VLOOKUP(D274,derm!$D$4:$H$285,5,FALSE)</f>
        <v>--</v>
      </c>
      <c r="U274" s="468" t="str">
        <f>VLOOKUP($C274,ToxValues!$C$4:$N$283,11,FALSE)</f>
        <v>--</v>
      </c>
      <c r="V274" s="468" t="str">
        <f>VLOOKUP($D274,derm!$D$4:$K$285,6,FALSE)</f>
        <v>--</v>
      </c>
      <c r="W274" s="468" t="str">
        <f>VLOOKUP($D274,derm!$D$4:$K$285,7,FALSE)</f>
        <v>--</v>
      </c>
      <c r="X274" s="468" t="str">
        <f>VLOOKUP($D274,derm!$D$4:$K$285,8,FALSE)</f>
        <v>--</v>
      </c>
      <c r="Y274" s="468" t="str">
        <f>VLOOKUP($D274,derm!$D$4:$L$285,9,FALSE)</f>
        <v>--</v>
      </c>
      <c r="Z274" s="255"/>
      <c r="AA274" s="255" t="str">
        <f>VLOOKUP($C274,ToxValues!$C$4:$J$284,7,FALSE)</f>
        <v>--</v>
      </c>
      <c r="AB274" s="255" t="str">
        <f>VLOOKUP($C274,ToxValues!$C$4:$J$284,3,FALSE)</f>
        <v>--</v>
      </c>
      <c r="AC274" s="255" t="str">
        <f>VLOOKUP($C274,ToxValues!$C$4:$J$284,5,FALSE)</f>
        <v>--</v>
      </c>
      <c r="AD274" s="497" t="str">
        <f>VLOOKUP($C274,ToxValues!$C$4:$L$284,10,FALSE)</f>
        <v>--</v>
      </c>
    </row>
    <row r="275" spans="1:30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 t="str">
        <f t="shared" si="40"/>
        <v>--</v>
      </c>
      <c r="H275" s="490" t="str">
        <f t="shared" si="46"/>
        <v>--</v>
      </c>
      <c r="I275" s="490" t="str">
        <f t="shared" si="47"/>
        <v/>
      </c>
      <c r="J275" s="325" t="str">
        <f>IFERROR(((ELCR*BW_tres*ATc*365*1000)/(IRw_rec*ED_tres*EF_tres*ET_rec*AA275)),"--")</f>
        <v>--</v>
      </c>
      <c r="K275" s="490" t="str">
        <f t="shared" si="43"/>
        <v>--</v>
      </c>
      <c r="L275" s="490" t="str">
        <f t="shared" si="41"/>
        <v>--</v>
      </c>
      <c r="M275" s="325" t="str">
        <f t="shared" si="48"/>
        <v>--</v>
      </c>
      <c r="N275" s="490" t="str">
        <f t="shared" si="44"/>
        <v>--</v>
      </c>
      <c r="O275" s="490" t="str">
        <f t="shared" si="42"/>
        <v>--</v>
      </c>
      <c r="P275" s="490" t="str">
        <f>IFERROR((2*'Rec carc'!tao_event*Q275),"--")</f>
        <v>--</v>
      </c>
      <c r="Q275" s="255" t="str">
        <f>IFERROR((1+(3*[0]!B)+(3*[0]!B^2))/((1+[0]!B)^2),"--")</f>
        <v>--</v>
      </c>
      <c r="R275" s="490" t="str">
        <f t="shared" si="45"/>
        <v>--</v>
      </c>
      <c r="S275" s="208"/>
      <c r="T275" s="255">
        <f>VLOOKUP(D275,derm!$D$4:$H$285,5,FALSE)</f>
        <v>1E-3</v>
      </c>
      <c r="U275" s="468">
        <f>VLOOKUP($C275,ToxValues!$C$4:$N$283,11,FALSE)</f>
        <v>70.91</v>
      </c>
      <c r="V275" s="468" t="str">
        <f>VLOOKUP($D275,derm!$D$4:$K$285,6,FALSE)</f>
        <v>--</v>
      </c>
      <c r="W275" s="468" t="str">
        <f>VLOOKUP($D275,derm!$D$4:$K$285,7,FALSE)</f>
        <v>--</v>
      </c>
      <c r="X275" s="468" t="str">
        <f>VLOOKUP($D275,derm!$D$4:$K$285,8,FALSE)</f>
        <v>--</v>
      </c>
      <c r="Y275" s="468" t="str">
        <f>VLOOKUP($D275,derm!$D$4:$L$285,9,FALSE)</f>
        <v>--</v>
      </c>
      <c r="Z275" s="255"/>
      <c r="AA275" s="255" t="str">
        <f>VLOOKUP($C275,ToxValues!$C$4:$J$284,7,FALSE)</f>
        <v>--</v>
      </c>
      <c r="AB275" s="255">
        <f>VLOOKUP($C275,ToxValues!$C$4:$J$284,3,FALSE)</f>
        <v>0.1</v>
      </c>
      <c r="AC275" s="255">
        <f>VLOOKUP($C275,ToxValues!$C$4:$J$284,5,FALSE)</f>
        <v>0.1</v>
      </c>
      <c r="AD275" s="497" t="str">
        <f>VLOOKUP($C275,ToxValues!$C$4:$L$284,10,FALSE)</f>
        <v>--</v>
      </c>
    </row>
    <row r="276" spans="1:30" x14ac:dyDescent="0.25">
      <c r="A276" s="318" t="s">
        <v>3</v>
      </c>
      <c r="B276" s="319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 t="str">
        <f t="shared" si="40"/>
        <v>--</v>
      </c>
      <c r="H276" s="490" t="str">
        <f t="shared" si="46"/>
        <v>--</v>
      </c>
      <c r="I276" s="490" t="str">
        <f t="shared" si="47"/>
        <v/>
      </c>
      <c r="J276" s="325" t="str">
        <f>IFERROR(((ELCR*BW_tres*ATc*365*1000)/(IRw_rec*ED_tres*EF_tres*ET_rec*AA276)),"--")</f>
        <v>--</v>
      </c>
      <c r="K276" s="490" t="str">
        <f t="shared" si="43"/>
        <v>--</v>
      </c>
      <c r="L276" s="490" t="str">
        <f t="shared" si="41"/>
        <v>--</v>
      </c>
      <c r="M276" s="325" t="str">
        <f t="shared" si="48"/>
        <v>--</v>
      </c>
      <c r="N276" s="490" t="str">
        <f t="shared" si="44"/>
        <v>--</v>
      </c>
      <c r="O276" s="490" t="str">
        <f t="shared" si="42"/>
        <v>--</v>
      </c>
      <c r="P276" s="490" t="str">
        <f>IFERROR((2*'Rec carc'!tao_event*Q276),"--")</f>
        <v>--</v>
      </c>
      <c r="Q276" s="255" t="str">
        <f>IFERROR((1+(3*[0]!B)+(3*[0]!B^2))/((1+[0]!B)^2),"--")</f>
        <v>--</v>
      </c>
      <c r="R276" s="490" t="str">
        <f t="shared" si="45"/>
        <v>--</v>
      </c>
      <c r="S276" s="208"/>
      <c r="T276" s="255">
        <f>VLOOKUP(D276,derm!$D$4:$H$285,5,FALSE)</f>
        <v>1E-3</v>
      </c>
      <c r="U276" s="468">
        <f>VLOOKUP($C276,ToxValues!$C$4:$N$283,11,FALSE)</f>
        <v>67.45</v>
      </c>
      <c r="V276" s="468" t="str">
        <f>VLOOKUP($D276,derm!$D$4:$K$285,6,FALSE)</f>
        <v>--</v>
      </c>
      <c r="W276" s="468" t="str">
        <f>VLOOKUP($D276,derm!$D$4:$K$285,7,FALSE)</f>
        <v>--</v>
      </c>
      <c r="X276" s="468" t="str">
        <f>VLOOKUP($D276,derm!$D$4:$K$285,8,FALSE)</f>
        <v>--</v>
      </c>
      <c r="Y276" s="468" t="str">
        <f>VLOOKUP($D276,derm!$D$4:$L$285,9,FALSE)</f>
        <v>--</v>
      </c>
      <c r="Z276" s="255"/>
      <c r="AA276" s="255" t="str">
        <f>VLOOKUP($C276,ToxValues!$C$4:$J$284,7,FALSE)</f>
        <v>--</v>
      </c>
      <c r="AB276" s="255">
        <f>VLOOKUP($C276,ToxValues!$C$4:$J$284,3,FALSE)</f>
        <v>0.03</v>
      </c>
      <c r="AC276" s="255">
        <f>VLOOKUP($C276,ToxValues!$C$4:$J$284,5,FALSE)</f>
        <v>0.03</v>
      </c>
      <c r="AD276" s="497" t="str">
        <f>VLOOKUP($C276,ToxValues!$C$4:$L$284,10,FALSE)</f>
        <v>--</v>
      </c>
    </row>
    <row r="277" spans="1:30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 t="str">
        <f t="shared" si="40"/>
        <v>--</v>
      </c>
      <c r="H277" s="490" t="str">
        <f t="shared" si="46"/>
        <v>--</v>
      </c>
      <c r="I277" s="490" t="str">
        <f t="shared" si="47"/>
        <v/>
      </c>
      <c r="J277" s="325" t="str">
        <f>IFERROR(((ELCR*BW_tres*ATc*365*1000)/(IRw_rec*ED_tres*EF_tres*ET_rec*AA277)),"--")</f>
        <v>--</v>
      </c>
      <c r="K277" s="490" t="str">
        <f t="shared" si="43"/>
        <v>--</v>
      </c>
      <c r="L277" s="490" t="str">
        <f t="shared" si="41"/>
        <v>--</v>
      </c>
      <c r="M277" s="325" t="str">
        <f t="shared" si="48"/>
        <v>--</v>
      </c>
      <c r="N277" s="490" t="str">
        <f t="shared" si="44"/>
        <v>--</v>
      </c>
      <c r="O277" s="490" t="str">
        <f t="shared" si="42"/>
        <v>--</v>
      </c>
      <c r="P277" s="490" t="str">
        <f>IFERROR((2*'Rec carc'!tao_event*Q277),"--")</f>
        <v>--</v>
      </c>
      <c r="Q277" s="255" t="str">
        <f>IFERROR((1+(3*[0]!B)+(3*[0]!B^2))/((1+[0]!B)^2),"--")</f>
        <v>--</v>
      </c>
      <c r="R277" s="490" t="str">
        <f t="shared" si="45"/>
        <v>--</v>
      </c>
      <c r="S277" s="208"/>
      <c r="T277" s="255">
        <f>VLOOKUP(D277,derm!$D$4:$H$285,5,FALSE)</f>
        <v>1E-3</v>
      </c>
      <c r="U277" s="468">
        <f>VLOOKUP($C277,ToxValues!$C$4:$N$283,11,FALSE)</f>
        <v>90.44</v>
      </c>
      <c r="V277" s="468" t="str">
        <f>VLOOKUP($D277,derm!$D$4:$K$285,6,FALSE)</f>
        <v>--</v>
      </c>
      <c r="W277" s="468" t="str">
        <f>VLOOKUP($D277,derm!$D$4:$K$285,7,FALSE)</f>
        <v>--</v>
      </c>
      <c r="X277" s="468" t="str">
        <f>VLOOKUP($D277,derm!$D$4:$K$285,8,FALSE)</f>
        <v>--</v>
      </c>
      <c r="Y277" s="468" t="str">
        <f>VLOOKUP($D277,derm!$D$4:$L$285,9,FALSE)</f>
        <v>--</v>
      </c>
      <c r="Z277" s="255"/>
      <c r="AA277" s="255" t="str">
        <f>VLOOKUP($C277,ToxValues!$C$4:$J$284,7,FALSE)</f>
        <v>--</v>
      </c>
      <c r="AB277" s="255">
        <f>VLOOKUP($C277,ToxValues!$C$4:$J$284,3,FALSE)</f>
        <v>0.03</v>
      </c>
      <c r="AC277" s="255">
        <f>VLOOKUP($C277,ToxValues!$C$4:$J$284,5,FALSE)</f>
        <v>0.03</v>
      </c>
      <c r="AD277" s="497" t="str">
        <f>VLOOKUP($C277,ToxValues!$C$4:$L$284,10,FALSE)</f>
        <v>--</v>
      </c>
    </row>
    <row r="278" spans="1:30" x14ac:dyDescent="0.25">
      <c r="A278" s="318" t="s">
        <v>3</v>
      </c>
      <c r="B278" s="319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 t="str">
        <f t="shared" si="40"/>
        <v>--</v>
      </c>
      <c r="H278" s="490" t="str">
        <f t="shared" si="46"/>
        <v>--</v>
      </c>
      <c r="I278" s="490" t="str">
        <f t="shared" si="47"/>
        <v/>
      </c>
      <c r="J278" s="325" t="str">
        <f>IFERROR(((ELCR*BW_tres*ATc*365*1000)/(IRw_rec*ED_tres*EF_tres*ET_rec*AA278)),"--")</f>
        <v>--</v>
      </c>
      <c r="K278" s="490" t="str">
        <f t="shared" si="43"/>
        <v>--</v>
      </c>
      <c r="L278" s="490" t="str">
        <f t="shared" si="41"/>
        <v>--</v>
      </c>
      <c r="M278" s="325" t="str">
        <f t="shared" si="48"/>
        <v>--</v>
      </c>
      <c r="N278" s="490" t="str">
        <f t="shared" si="44"/>
        <v>--</v>
      </c>
      <c r="O278" s="490" t="str">
        <f t="shared" si="42"/>
        <v>--</v>
      </c>
      <c r="P278" s="490" t="str">
        <f>IFERROR((2*'Rec carc'!tao_event*Q278),"--")</f>
        <v>--</v>
      </c>
      <c r="Q278" s="255" t="str">
        <f>IFERROR((1+(3*[0]!B)+(3*[0]!B^2))/((1+[0]!B)^2),"--")</f>
        <v>--</v>
      </c>
      <c r="R278" s="490" t="str">
        <f t="shared" si="45"/>
        <v>--</v>
      </c>
      <c r="S278" s="208"/>
      <c r="T278" s="255">
        <f>VLOOKUP(D278,derm!$D$4:$H$285,5,FALSE)</f>
        <v>1E-3</v>
      </c>
      <c r="U278" s="468">
        <f>VLOOKUP($C278,ToxValues!$C$4:$N$283,11,FALSE)</f>
        <v>27.03</v>
      </c>
      <c r="V278" s="468" t="str">
        <f>VLOOKUP($D278,derm!$D$4:$K$285,6,FALSE)</f>
        <v>--</v>
      </c>
      <c r="W278" s="468" t="str">
        <f>VLOOKUP($D278,derm!$D$4:$K$285,7,FALSE)</f>
        <v>--</v>
      </c>
      <c r="X278" s="468" t="str">
        <f>VLOOKUP($D278,derm!$D$4:$K$285,8,FALSE)</f>
        <v>--</v>
      </c>
      <c r="Y278" s="468" t="str">
        <f>VLOOKUP($D278,derm!$D$4:$L$285,9,FALSE)</f>
        <v>--</v>
      </c>
      <c r="Z278" s="255"/>
      <c r="AA278" s="255" t="str">
        <f>VLOOKUP($C278,ToxValues!$C$4:$J$284,7,FALSE)</f>
        <v>--</v>
      </c>
      <c r="AB278" s="255">
        <f>VLOOKUP($C278,ToxValues!$C$4:$J$284,3,FALSE)</f>
        <v>5.9999999999999995E-4</v>
      </c>
      <c r="AC278" s="255">
        <f>VLOOKUP($C278,ToxValues!$C$4:$J$284,5,FALSE)</f>
        <v>5.9999999999999995E-4</v>
      </c>
      <c r="AD278" s="497" t="str">
        <f>VLOOKUP($C278,ToxValues!$C$4:$L$284,10,FALSE)</f>
        <v>--</v>
      </c>
    </row>
    <row r="279" spans="1:30" x14ac:dyDescent="0.25">
      <c r="A279" s="318" t="s">
        <v>3</v>
      </c>
      <c r="B279" s="319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 t="str">
        <f t="shared" si="40"/>
        <v>--</v>
      </c>
      <c r="H279" s="490" t="str">
        <f t="shared" si="46"/>
        <v>--</v>
      </c>
      <c r="I279" s="490" t="str">
        <f t="shared" si="47"/>
        <v/>
      </c>
      <c r="J279" s="325" t="str">
        <f>IFERROR(((ELCR*BW_tres*ATc*365*1000)/(IRw_rec*ED_tres*EF_tres*ET_rec*AA279)),"--")</f>
        <v>--</v>
      </c>
      <c r="K279" s="490" t="str">
        <f t="shared" si="43"/>
        <v>--</v>
      </c>
      <c r="L279" s="490" t="str">
        <f t="shared" si="41"/>
        <v>--</v>
      </c>
      <c r="M279" s="325" t="str">
        <f t="shared" si="48"/>
        <v>--</v>
      </c>
      <c r="N279" s="490" t="str">
        <f t="shared" si="44"/>
        <v>--</v>
      </c>
      <c r="O279" s="490" t="str">
        <f t="shared" si="42"/>
        <v>--</v>
      </c>
      <c r="P279" s="490" t="str">
        <f>IFERROR((2*'Rec carc'!tao_event*Q279),"--")</f>
        <v>--</v>
      </c>
      <c r="Q279" s="255" t="str">
        <f>IFERROR((1+(3*[0]!B)+(3*[0]!B^2))/((1+[0]!B)^2),"--")</f>
        <v>--</v>
      </c>
      <c r="R279" s="490" t="str">
        <f t="shared" si="45"/>
        <v>--</v>
      </c>
      <c r="S279" s="208"/>
      <c r="T279" s="255">
        <f>VLOOKUP(D279,derm!$D$4:$H$285,5,FALSE)</f>
        <v>1E-3</v>
      </c>
      <c r="U279" s="468">
        <f>VLOOKUP($C279,ToxValues!$C$4:$N$283,11,FALSE)</f>
        <v>27.03</v>
      </c>
      <c r="V279" s="468" t="str">
        <f>VLOOKUP($D279,derm!$D$4:$K$285,6,FALSE)</f>
        <v>--</v>
      </c>
      <c r="W279" s="468" t="str">
        <f>VLOOKUP($D279,derm!$D$4:$K$285,7,FALSE)</f>
        <v>--</v>
      </c>
      <c r="X279" s="468" t="str">
        <f>VLOOKUP($D279,derm!$D$4:$K$285,8,FALSE)</f>
        <v>--</v>
      </c>
      <c r="Y279" s="468" t="str">
        <f>VLOOKUP($D279,derm!$D$4:$L$285,9,FALSE)</f>
        <v>--</v>
      </c>
      <c r="Z279" s="255"/>
      <c r="AA279" s="255" t="str">
        <f>VLOOKUP($C279,ToxValues!$C$4:$J$284,7,FALSE)</f>
        <v>--</v>
      </c>
      <c r="AB279" s="255">
        <f>VLOOKUP($C279,ToxValues!$C$4:$J$284,3,FALSE)</f>
        <v>5.9999999999999995E-4</v>
      </c>
      <c r="AC279" s="255">
        <f>VLOOKUP($C279,ToxValues!$C$4:$J$284,5,FALSE)</f>
        <v>5.9999999999999995E-4</v>
      </c>
      <c r="AD279" s="497" t="str">
        <f>VLOOKUP($C279,ToxValues!$C$4:$L$284,10,FALSE)</f>
        <v>--</v>
      </c>
    </row>
    <row r="280" spans="1:30" x14ac:dyDescent="0.25">
      <c r="A280" s="318" t="s">
        <v>3</v>
      </c>
      <c r="B280" s="319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 t="str">
        <f t="shared" si="40"/>
        <v>--</v>
      </c>
      <c r="H280" s="490" t="str">
        <f t="shared" si="46"/>
        <v>--</v>
      </c>
      <c r="I280" s="490" t="str">
        <f t="shared" si="47"/>
        <v/>
      </c>
      <c r="J280" s="325" t="str">
        <f>IFERROR(((ELCR*BW_tres*ATc*365*1000)/(IRw_rec*ED_tres*EF_tres*ET_rec*AA280)),"--")</f>
        <v>--</v>
      </c>
      <c r="K280" s="490" t="str">
        <f t="shared" si="43"/>
        <v>--</v>
      </c>
      <c r="L280" s="490" t="str">
        <f t="shared" si="41"/>
        <v>--</v>
      </c>
      <c r="M280" s="325" t="str">
        <f t="shared" si="48"/>
        <v>--</v>
      </c>
      <c r="N280" s="490" t="str">
        <f t="shared" si="44"/>
        <v>--</v>
      </c>
      <c r="O280" s="490" t="str">
        <f t="shared" si="42"/>
        <v>--</v>
      </c>
      <c r="P280" s="490" t="str">
        <f>IFERROR((2*'Rec carc'!tao_event*Q280),"--")</f>
        <v>--</v>
      </c>
      <c r="Q280" s="255" t="str">
        <f>IFERROR((1+(3*[0]!B)+(3*[0]!B^2))/((1+[0]!B)^2),"--")</f>
        <v>--</v>
      </c>
      <c r="R280" s="490" t="str">
        <f t="shared" si="45"/>
        <v>--</v>
      </c>
      <c r="S280" s="208"/>
      <c r="T280" s="255">
        <f>VLOOKUP(D280,derm!$D$4:$H$285,5,FALSE)</f>
        <v>1E-3</v>
      </c>
      <c r="U280" s="468">
        <f>VLOOKUP($C280,ToxValues!$C$4:$N$283,11,FALSE)</f>
        <v>49.01</v>
      </c>
      <c r="V280" s="468" t="str">
        <f>VLOOKUP($D280,derm!$D$4:$K$285,6,FALSE)</f>
        <v>--</v>
      </c>
      <c r="W280" s="468" t="str">
        <f>VLOOKUP($D280,derm!$D$4:$K$285,7,FALSE)</f>
        <v>--</v>
      </c>
      <c r="X280" s="468" t="str">
        <f>VLOOKUP($D280,derm!$D$4:$K$285,8,FALSE)</f>
        <v>--</v>
      </c>
      <c r="Y280" s="468" t="str">
        <f>VLOOKUP($D280,derm!$D$4:$L$285,9,FALSE)</f>
        <v>--</v>
      </c>
      <c r="Z280" s="255"/>
      <c r="AA280" s="255" t="str">
        <f>VLOOKUP($C280,ToxValues!$C$4:$J$284,7,FALSE)</f>
        <v>--</v>
      </c>
      <c r="AB280" s="255">
        <f>VLOOKUP($C280,ToxValues!$C$4:$J$284,3,FALSE)</f>
        <v>1E-3</v>
      </c>
      <c r="AC280" s="255">
        <f>VLOOKUP($C280,ToxValues!$C$4:$J$284,5,FALSE)</f>
        <v>1E-3</v>
      </c>
      <c r="AD280" s="497" t="str">
        <f>VLOOKUP($C280,ToxValues!$C$4:$L$284,10,FALSE)</f>
        <v>--</v>
      </c>
    </row>
    <row r="281" spans="1:30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 t="str">
        <f t="shared" si="40"/>
        <v>--</v>
      </c>
      <c r="H281" s="490" t="str">
        <f t="shared" si="46"/>
        <v>--</v>
      </c>
      <c r="I281" s="490" t="str">
        <f t="shared" si="47"/>
        <v/>
      </c>
      <c r="J281" s="325" t="str">
        <f>IFERROR(((ELCR*BW_tres*ATc*365*1000)/(IRw_rec*ED_tres*EF_tres*ET_rec*AA281)),"--")</f>
        <v>--</v>
      </c>
      <c r="K281" s="490" t="str">
        <f t="shared" si="43"/>
        <v>--</v>
      </c>
      <c r="L281" s="490" t="str">
        <f t="shared" si="41"/>
        <v>--</v>
      </c>
      <c r="M281" s="325" t="str">
        <f t="shared" si="48"/>
        <v>--</v>
      </c>
      <c r="N281" s="490" t="str">
        <f t="shared" si="44"/>
        <v>--</v>
      </c>
      <c r="O281" s="490" t="str">
        <f t="shared" si="42"/>
        <v>--</v>
      </c>
      <c r="P281" s="490" t="str">
        <f>IFERROR((2*'Rec carc'!tao_event*Q281),"--")</f>
        <v>--</v>
      </c>
      <c r="Q281" s="255" t="str">
        <f>IFERROR((1+(3*[0]!B)+(3*[0]!B^2))/((1+[0]!B)^2),"--")</f>
        <v>--</v>
      </c>
      <c r="R281" s="490" t="str">
        <f t="shared" si="45"/>
        <v>--</v>
      </c>
      <c r="S281" s="208"/>
      <c r="T281" s="255">
        <f>VLOOKUP(D281,derm!$D$4:$H$285,5,FALSE)</f>
        <v>1E-3</v>
      </c>
      <c r="U281" s="468">
        <f>VLOOKUP($C281,ToxValues!$C$4:$N$283,11,FALSE)</f>
        <v>41.99</v>
      </c>
      <c r="V281" s="468" t="str">
        <f>VLOOKUP($D281,derm!$D$4:$K$285,6,FALSE)</f>
        <v>--</v>
      </c>
      <c r="W281" s="468" t="str">
        <f>VLOOKUP($D281,derm!$D$4:$K$285,7,FALSE)</f>
        <v>--</v>
      </c>
      <c r="X281" s="468" t="str">
        <f>VLOOKUP($D281,derm!$D$4:$K$285,8,FALSE)</f>
        <v>--</v>
      </c>
      <c r="Y281" s="468" t="str">
        <f>VLOOKUP($D281,derm!$D$4:$L$285,9,FALSE)</f>
        <v>--</v>
      </c>
      <c r="Z281" s="255"/>
      <c r="AA281" s="255" t="str">
        <f>VLOOKUP($C281,ToxValues!$C$4:$J$284,7,FALSE)</f>
        <v>--</v>
      </c>
      <c r="AB281" s="255">
        <f>VLOOKUP($C281,ToxValues!$C$4:$J$284,3,FALSE)</f>
        <v>0.05</v>
      </c>
      <c r="AC281" s="255">
        <f>VLOOKUP($C281,ToxValues!$C$4:$J$284,5,FALSE)</f>
        <v>0.05</v>
      </c>
      <c r="AD281" s="497" t="str">
        <f>VLOOKUP($C281,ToxValues!$C$4:$L$284,10,FALSE)</f>
        <v>--</v>
      </c>
    </row>
    <row r="282" spans="1:30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 t="str">
        <f t="shared" si="40"/>
        <v>--</v>
      </c>
      <c r="H282" s="490" t="str">
        <f t="shared" si="46"/>
        <v>--</v>
      </c>
      <c r="I282" s="490" t="str">
        <f t="shared" si="47"/>
        <v/>
      </c>
      <c r="J282" s="325" t="str">
        <f>IFERROR(((ELCR*BW_tres*ATc*365*1000)/(IRw_rec*ED_tres*EF_tres*ET_rec*AA282)),"--")</f>
        <v>--</v>
      </c>
      <c r="K282" s="490" t="str">
        <f t="shared" si="43"/>
        <v>--</v>
      </c>
      <c r="L282" s="490" t="str">
        <f t="shared" si="41"/>
        <v>--</v>
      </c>
      <c r="M282" s="325" t="str">
        <f t="shared" si="48"/>
        <v>--</v>
      </c>
      <c r="N282" s="490" t="str">
        <f t="shared" si="44"/>
        <v>--</v>
      </c>
      <c r="O282" s="490" t="str">
        <f t="shared" si="42"/>
        <v>--</v>
      </c>
      <c r="P282" s="490" t="str">
        <f>IFERROR((2*'Rec carc'!tao_event*Q282),"--")</f>
        <v>--</v>
      </c>
      <c r="Q282" s="255" t="str">
        <f>IFERROR((1+(3*[0]!B)+(3*[0]!B^2))/((1+[0]!B)^2),"--")</f>
        <v>--</v>
      </c>
      <c r="R282" s="490" t="str">
        <f t="shared" si="45"/>
        <v>--</v>
      </c>
      <c r="S282" s="208"/>
      <c r="T282" s="255">
        <f>VLOOKUP(D282,derm!$D$4:$H$285,5,FALSE)</f>
        <v>1E-3</v>
      </c>
      <c r="U282" s="468">
        <f>VLOOKUP($C282,ToxValues!$C$4:$N$283,11,FALSE)</f>
        <v>62</v>
      </c>
      <c r="V282" s="468" t="str">
        <f>VLOOKUP($D282,derm!$D$4:$K$285,6,FALSE)</f>
        <v>--</v>
      </c>
      <c r="W282" s="468" t="str">
        <f>VLOOKUP($D282,derm!$D$4:$K$285,7,FALSE)</f>
        <v>--</v>
      </c>
      <c r="X282" s="468" t="str">
        <f>VLOOKUP($D282,derm!$D$4:$K$285,8,FALSE)</f>
        <v>--</v>
      </c>
      <c r="Y282" s="468" t="str">
        <f>VLOOKUP($D282,derm!$D$4:$L$285,9,FALSE)</f>
        <v>--</v>
      </c>
      <c r="Z282" s="255"/>
      <c r="AA282" s="255" t="str">
        <f>VLOOKUP($C282,ToxValues!$C$4:$J$284,7,FALSE)</f>
        <v>--</v>
      </c>
      <c r="AB282" s="255">
        <f>VLOOKUP($C282,ToxValues!$C$4:$J$284,3,FALSE)</f>
        <v>1.6</v>
      </c>
      <c r="AC282" s="255">
        <f>VLOOKUP($C282,ToxValues!$C$4:$J$284,5,FALSE)</f>
        <v>1.6</v>
      </c>
      <c r="AD282" s="497" t="str">
        <f>VLOOKUP($C282,ToxValues!$C$4:$L$284,10,FALSE)</f>
        <v>--</v>
      </c>
    </row>
    <row r="283" spans="1:30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 t="str">
        <f t="shared" si="40"/>
        <v>--</v>
      </c>
      <c r="H283" s="490" t="str">
        <f t="shared" si="46"/>
        <v>--</v>
      </c>
      <c r="I283" s="490" t="str">
        <f t="shared" si="47"/>
        <v/>
      </c>
      <c r="J283" s="325" t="str">
        <f>IFERROR(((ELCR*BW_tres*ATc*365*1000)/(IRw_rec*ED_tres*EF_tres*ET_rec*AA283)),"--")</f>
        <v>--</v>
      </c>
      <c r="K283" s="490" t="str">
        <f t="shared" si="43"/>
        <v>--</v>
      </c>
      <c r="L283" s="490" t="str">
        <f t="shared" si="41"/>
        <v>--</v>
      </c>
      <c r="M283" s="325" t="str">
        <f t="shared" si="48"/>
        <v>--</v>
      </c>
      <c r="N283" s="490" t="str">
        <f t="shared" si="44"/>
        <v>--</v>
      </c>
      <c r="O283" s="490" t="str">
        <f t="shared" si="42"/>
        <v>--</v>
      </c>
      <c r="P283" s="490" t="str">
        <f>IFERROR((2*'Rec carc'!tao_event*Q283),"--")</f>
        <v>--</v>
      </c>
      <c r="Q283" s="255" t="str">
        <f>IFERROR((1+(3*[0]!B)+(3*[0]!B^2))/((1+[0]!B)^2),"--")</f>
        <v>--</v>
      </c>
      <c r="R283" s="490" t="str">
        <f t="shared" si="45"/>
        <v>--</v>
      </c>
      <c r="S283" s="208"/>
      <c r="T283" s="255">
        <f>VLOOKUP(D283,derm!$D$4:$H$285,5,FALSE)</f>
        <v>1E-3</v>
      </c>
      <c r="U283" s="468">
        <f>VLOOKUP($C283,ToxValues!$C$4:$N$283,11,FALSE)</f>
        <v>47.01</v>
      </c>
      <c r="V283" s="468" t="str">
        <f>VLOOKUP($D283,derm!$D$4:$K$285,6,FALSE)</f>
        <v>--</v>
      </c>
      <c r="W283" s="468" t="str">
        <f>VLOOKUP($D283,derm!$D$4:$K$285,7,FALSE)</f>
        <v>--</v>
      </c>
      <c r="X283" s="468" t="str">
        <f>VLOOKUP($D283,derm!$D$4:$K$285,8,FALSE)</f>
        <v>--</v>
      </c>
      <c r="Y283" s="468" t="str">
        <f>VLOOKUP($D283,derm!$D$4:$L$285,9,FALSE)</f>
        <v>--</v>
      </c>
      <c r="Z283" s="255"/>
      <c r="AA283" s="255" t="str">
        <f>VLOOKUP($C283,ToxValues!$C$4:$J$284,7,FALSE)</f>
        <v>--</v>
      </c>
      <c r="AB283" s="255">
        <f>VLOOKUP($C283,ToxValues!$C$4:$J$284,3,FALSE)</f>
        <v>0.1</v>
      </c>
      <c r="AC283" s="255">
        <f>VLOOKUP($C283,ToxValues!$C$4:$J$284,5,FALSE)</f>
        <v>0.1</v>
      </c>
      <c r="AD283" s="497" t="str">
        <f>VLOOKUP($C283,ToxValues!$C$4:$L$284,10,FALSE)</f>
        <v>--</v>
      </c>
    </row>
    <row r="284" spans="1:30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40"/>
        <v>--</v>
      </c>
      <c r="H284" s="490" t="str">
        <f t="shared" si="46"/>
        <v>--</v>
      </c>
      <c r="I284" s="490" t="str">
        <f t="shared" si="47"/>
        <v/>
      </c>
      <c r="J284" s="325" t="str">
        <f>IFERROR(((ELCR*BW_tres*ATc*365*1000)/(IRw_rec*ED_tres*EF_tres*ET_rec*AA284)),"--")</f>
        <v>--</v>
      </c>
      <c r="K284" s="490" t="str">
        <f t="shared" si="43"/>
        <v>--</v>
      </c>
      <c r="L284" s="490" t="str">
        <f t="shared" si="41"/>
        <v>--</v>
      </c>
      <c r="M284" s="325" t="str">
        <f t="shared" si="48"/>
        <v>--</v>
      </c>
      <c r="N284" s="490" t="str">
        <f t="shared" si="44"/>
        <v>--</v>
      </c>
      <c r="O284" s="490" t="str">
        <f t="shared" si="42"/>
        <v>--</v>
      </c>
      <c r="P284" s="490" t="str">
        <f>IFERROR((2*'Rec carc'!tao_event*Q284),"--")</f>
        <v>--</v>
      </c>
      <c r="Q284" s="255" t="str">
        <f>IFERROR((1+(3*[0]!B)+(3*[0]!B^2))/((1+[0]!B)^2),"--")</f>
        <v>--</v>
      </c>
      <c r="R284" s="490" t="str">
        <f t="shared" si="45"/>
        <v>--</v>
      </c>
      <c r="S284" s="208"/>
      <c r="T284" s="255" t="str">
        <f>VLOOKUP(D284,derm!$D$4:$H$285,5,FALSE)</f>
        <v>--</v>
      </c>
      <c r="U284" s="468" t="str">
        <f>VLOOKUP($C284,ToxValues!$C$4:$N$283,11,FALSE)</f>
        <v>--</v>
      </c>
      <c r="V284" s="468" t="str">
        <f>VLOOKUP($D284,derm!$D$4:$K$285,6,FALSE)</f>
        <v>--</v>
      </c>
      <c r="W284" s="468" t="str">
        <f>VLOOKUP($D284,derm!$D$4:$K$285,7,FALSE)</f>
        <v>--</v>
      </c>
      <c r="X284" s="468" t="str">
        <f>VLOOKUP($D284,derm!$D$4:$K$285,8,FALSE)</f>
        <v>--</v>
      </c>
      <c r="Y284" s="468" t="str">
        <f>VLOOKUP($D284,derm!$D$4:$L$285,9,FALSE)</f>
        <v>--</v>
      </c>
      <c r="Z284" s="255"/>
      <c r="AA284" s="255" t="str">
        <f>VLOOKUP($C284,ToxValues!$C$4:$J$284,7,FALSE)</f>
        <v>--</v>
      </c>
      <c r="AB284" s="255" t="str">
        <f>VLOOKUP($C284,ToxValues!$C$4:$J$284,3,FALSE)</f>
        <v>--</v>
      </c>
      <c r="AC284" s="255" t="str">
        <f>VLOOKUP($C284,ToxValues!$C$4:$J$284,5,FALSE)</f>
        <v>--</v>
      </c>
      <c r="AD284" s="497" t="str">
        <f>VLOOKUP($C284,ToxValues!$C$4:$L$284,10,FALSE)</f>
        <v>--</v>
      </c>
    </row>
    <row r="285" spans="1:30" x14ac:dyDescent="0.25">
      <c r="A285" s="318" t="s">
        <v>3</v>
      </c>
      <c r="B285" s="319" t="s">
        <v>2</v>
      </c>
      <c r="C285" s="208" t="s">
        <v>1</v>
      </c>
      <c r="D285" s="208">
        <v>7757826</v>
      </c>
      <c r="E285" s="208" t="str">
        <f>IFERROR(VLOOKUP(C285,RSL_Composite!$A$4:$K$767,11,FALSE),"--")</f>
        <v>--</v>
      </c>
      <c r="F285" s="490" t="s">
        <v>2477</v>
      </c>
      <c r="G285" s="490" t="str">
        <f t="shared" si="40"/>
        <v>--</v>
      </c>
      <c r="H285" s="490" t="str">
        <f t="shared" si="46"/>
        <v>--</v>
      </c>
      <c r="I285" s="490" t="str">
        <f t="shared" si="47"/>
        <v/>
      </c>
      <c r="J285" s="325" t="str">
        <f>IFERROR(((ELCR*BW_tres*ATc*365*1000)/(IRw_rec*ED_tres*EF_tres*ET_rec*AA285)),"--")</f>
        <v>--</v>
      </c>
      <c r="K285" s="490" t="str">
        <f t="shared" si="43"/>
        <v>--</v>
      </c>
      <c r="L285" s="490" t="str">
        <f t="shared" si="41"/>
        <v>--</v>
      </c>
      <c r="M285" s="325" t="str">
        <f t="shared" si="48"/>
        <v>--</v>
      </c>
      <c r="N285" s="490" t="str">
        <f t="shared" si="44"/>
        <v>--</v>
      </c>
      <c r="O285" s="490" t="str">
        <f t="shared" si="42"/>
        <v>--</v>
      </c>
      <c r="P285" s="490" t="str">
        <f>IFERROR((2*'Rec carc'!tao_event*Q285),"--")</f>
        <v>--</v>
      </c>
      <c r="Q285" s="255" t="str">
        <f>IFERROR((1+(3*[0]!B)+(3*[0]!B^2))/((1+[0]!B)^2),"--")</f>
        <v>--</v>
      </c>
      <c r="R285" s="490" t="str">
        <f t="shared" si="45"/>
        <v>--</v>
      </c>
      <c r="S285" s="208"/>
      <c r="T285" s="255" t="str">
        <f>VLOOKUP(D285,derm!$D$4:$H$285,5,FALSE)</f>
        <v>--</v>
      </c>
      <c r="U285" s="468" t="str">
        <f>VLOOKUP($C285,ToxValues!$C$4:$N$283,11,FALSE)</f>
        <v>--</v>
      </c>
      <c r="V285" s="468" t="str">
        <f>VLOOKUP($D285,derm!$D$4:$K$285,6,FALSE)</f>
        <v>--</v>
      </c>
      <c r="W285" s="468" t="str">
        <f>VLOOKUP($D285,derm!$D$4:$K$285,7,FALSE)</f>
        <v>--</v>
      </c>
      <c r="X285" s="468" t="str">
        <f>VLOOKUP($D285,derm!$D$4:$K$285,8,FALSE)</f>
        <v>--</v>
      </c>
      <c r="Y285" s="468" t="str">
        <f>VLOOKUP($D285,derm!$D$4:$L$285,9,FALSE)</f>
        <v>--</v>
      </c>
      <c r="Z285" s="255"/>
      <c r="AA285" s="255" t="str">
        <f>VLOOKUP($C285,ToxValues!$C$4:$J$284,7,FALSE)</f>
        <v>--</v>
      </c>
      <c r="AB285" s="255" t="str">
        <f>VLOOKUP($C285,ToxValues!$C$4:$J$284,3,FALSE)</f>
        <v>--</v>
      </c>
      <c r="AC285" s="255" t="str">
        <f>VLOOKUP($C285,ToxValues!$C$4:$J$284,5,FALSE)</f>
        <v>--</v>
      </c>
      <c r="AD285" s="497" t="str">
        <f>VLOOKUP($C285,ToxValues!$C$4:$L$284,10,FALSE)</f>
        <v>--</v>
      </c>
    </row>
    <row r="286" spans="1:30" ht="13.8" thickBot="1" x14ac:dyDescent="0.3">
      <c r="A286" s="322"/>
      <c r="B286" s="323"/>
      <c r="C286" s="288"/>
      <c r="D286" s="288"/>
      <c r="E286" s="288"/>
      <c r="F286" s="288"/>
      <c r="G286" s="288"/>
      <c r="H286" s="288"/>
      <c r="I286" s="288"/>
      <c r="J286" s="325" t="str">
        <f>IFERROR(((ELCR*BW_tres*ATc*365*1000)/(IRw_rec*ED_tres*EF_tres*ET_rec*AA286)),"--")</f>
        <v>--</v>
      </c>
      <c r="K286" s="498"/>
      <c r="L286" s="498"/>
      <c r="M286" s="325" t="str">
        <f t="shared" si="48"/>
        <v>--</v>
      </c>
      <c r="N286" s="498"/>
      <c r="O286" s="498"/>
      <c r="P286" s="498"/>
      <c r="Q286" s="498"/>
      <c r="R286" s="498"/>
      <c r="S286" s="288"/>
      <c r="T286" s="288"/>
      <c r="U286" s="288"/>
      <c r="V286" s="499"/>
      <c r="W286" s="499"/>
      <c r="X286" s="499"/>
      <c r="Y286" s="499"/>
      <c r="Z286" s="308"/>
      <c r="AA286" s="308"/>
      <c r="AB286" s="308"/>
      <c r="AC286" s="308"/>
      <c r="AD286" s="500"/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Surface Water</oddHeader>
    <oddFooter>&amp;L&amp;Z&amp;F\&amp;A</oddFooter>
  </headerFooter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I285"/>
  <sheetViews>
    <sheetView view="pageBreakPreview" zoomScale="60" zoomScaleNormal="60" workbookViewId="0">
      <pane xSplit="4" ySplit="3" topLeftCell="E56" activePane="bottomRight" state="frozen"/>
      <selection activeCell="AL62" sqref="AL62"/>
      <selection pane="topRight" activeCell="AL62" sqref="AL62"/>
      <selection pane="bottomLeft" activeCell="AL62" sqref="AL62"/>
      <selection pane="bottomRight" activeCell="G76" sqref="G76"/>
    </sheetView>
  </sheetViews>
  <sheetFormatPr defaultColWidth="9.109375" defaultRowHeight="13.2" x14ac:dyDescent="0.25"/>
  <cols>
    <col min="1" max="1" width="7" style="310" customWidth="1"/>
    <col min="2" max="2" width="50.88671875" style="310" bestFit="1" customWidth="1"/>
    <col min="3" max="3" width="11.109375" style="279" bestFit="1" customWidth="1"/>
    <col min="4" max="4" width="11.109375" style="279" hidden="1" customWidth="1"/>
    <col min="5" max="5" width="4.33203125" style="279" customWidth="1"/>
    <col min="6" max="9" width="11.109375" style="279" customWidth="1"/>
    <col min="10" max="10" width="11.109375" style="279" hidden="1" customWidth="1"/>
    <col min="11" max="12" width="11.109375" style="279" customWidth="1"/>
    <col min="13" max="13" width="11.109375" style="279" hidden="1" customWidth="1"/>
    <col min="14" max="14" width="12.5546875" style="279" hidden="1" customWidth="1"/>
    <col min="15" max="17" width="11.6640625" style="324" customWidth="1"/>
    <col min="18" max="19" width="13.109375" style="324" customWidth="1"/>
    <col min="20" max="21" width="13" style="324" customWidth="1"/>
    <col min="22" max="24" width="13.109375" style="324" customWidth="1"/>
    <col min="25" max="26" width="13.109375" style="279" customWidth="1"/>
    <col min="27" max="27" width="13.109375" style="279" hidden="1" customWidth="1"/>
    <col min="28" max="31" width="13.109375" style="466" customWidth="1"/>
    <col min="32" max="35" width="14.6640625" style="472" customWidth="1"/>
    <col min="36" max="16384" width="9.109375" style="310"/>
  </cols>
  <sheetData>
    <row r="1" spans="1:35" s="329" customFormat="1" ht="28.5" customHeight="1" thickBot="1" x14ac:dyDescent="0.3">
      <c r="A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 t="s">
        <v>2496</v>
      </c>
      <c r="P1" s="332" t="s">
        <v>2512</v>
      </c>
      <c r="Q1" s="332" t="s">
        <v>2497</v>
      </c>
      <c r="R1" s="334" t="s">
        <v>2498</v>
      </c>
      <c r="S1" s="332"/>
      <c r="T1" s="332"/>
      <c r="U1" s="332"/>
      <c r="V1" s="332" t="s">
        <v>2493</v>
      </c>
      <c r="W1" s="324" t="s">
        <v>2492</v>
      </c>
      <c r="X1" s="332"/>
      <c r="Y1" s="331"/>
      <c r="Z1" s="331"/>
      <c r="AA1" s="331"/>
      <c r="AB1" s="466"/>
      <c r="AC1" s="466"/>
      <c r="AD1" s="466"/>
      <c r="AE1" s="466"/>
      <c r="AF1" s="469"/>
      <c r="AG1" s="469"/>
      <c r="AH1" s="469"/>
      <c r="AI1" s="469"/>
    </row>
    <row r="2" spans="1:35" ht="31.5" customHeight="1" x14ac:dyDescent="0.35">
      <c r="A2" s="312"/>
      <c r="B2" s="313"/>
      <c r="C2" s="282"/>
      <c r="D2" s="282"/>
      <c r="E2" s="282"/>
      <c r="F2" s="282"/>
      <c r="G2" s="282" t="s">
        <v>2553</v>
      </c>
      <c r="H2" s="282" t="s">
        <v>2513</v>
      </c>
      <c r="I2" s="282" t="s">
        <v>2518</v>
      </c>
      <c r="J2" s="282"/>
      <c r="K2" s="282" t="s">
        <v>2515</v>
      </c>
      <c r="L2" s="282" t="s">
        <v>2516</v>
      </c>
      <c r="M2" s="511"/>
      <c r="N2" s="512"/>
      <c r="O2" s="511" t="s">
        <v>2499</v>
      </c>
      <c r="P2" s="511" t="s">
        <v>2479</v>
      </c>
      <c r="Q2" s="511" t="s">
        <v>2479</v>
      </c>
      <c r="R2" s="511" t="s">
        <v>2479</v>
      </c>
      <c r="S2" s="512" t="s">
        <v>2556</v>
      </c>
      <c r="T2" s="512" t="s">
        <v>2557</v>
      </c>
      <c r="U2" s="511" t="s">
        <v>2494</v>
      </c>
      <c r="V2" s="513" t="s">
        <v>2490</v>
      </c>
      <c r="W2" s="514" t="s">
        <v>2532</v>
      </c>
      <c r="X2" s="511" t="s">
        <v>2488</v>
      </c>
      <c r="Y2" s="511" t="s">
        <v>2555</v>
      </c>
      <c r="Z2" s="513" t="s">
        <v>2483</v>
      </c>
      <c r="AA2" s="513" t="s">
        <v>1789</v>
      </c>
      <c r="AB2" s="515" t="s">
        <v>2480</v>
      </c>
      <c r="AC2" s="515" t="s">
        <v>2487</v>
      </c>
      <c r="AD2" s="515" t="s">
        <v>2481</v>
      </c>
      <c r="AE2" s="515" t="s">
        <v>2482</v>
      </c>
      <c r="AF2" s="516" t="s">
        <v>1849</v>
      </c>
      <c r="AG2" s="516" t="s">
        <v>1838</v>
      </c>
      <c r="AH2" s="501" t="s">
        <v>1839</v>
      </c>
      <c r="AI2" s="629"/>
    </row>
    <row r="3" spans="1:35" ht="29.25" customHeight="1" thickBot="1" x14ac:dyDescent="0.3">
      <c r="A3" s="314" t="s">
        <v>1841</v>
      </c>
      <c r="B3" s="315" t="s">
        <v>1781</v>
      </c>
      <c r="C3" s="287" t="s">
        <v>1842</v>
      </c>
      <c r="D3" s="287" t="s">
        <v>1842</v>
      </c>
      <c r="E3" s="287" t="s">
        <v>2491</v>
      </c>
      <c r="F3" s="328"/>
      <c r="G3" s="328" t="s">
        <v>2495</v>
      </c>
      <c r="H3" s="328" t="s">
        <v>2506</v>
      </c>
      <c r="I3" s="328" t="s">
        <v>2517</v>
      </c>
      <c r="J3" s="328"/>
      <c r="K3" s="328" t="s">
        <v>2507</v>
      </c>
      <c r="L3" s="328" t="s">
        <v>2509</v>
      </c>
      <c r="M3" s="328"/>
      <c r="N3" s="526"/>
      <c r="O3" s="527" t="s">
        <v>2485</v>
      </c>
      <c r="P3" s="527" t="s">
        <v>2485</v>
      </c>
      <c r="Q3" s="527" t="s">
        <v>2485</v>
      </c>
      <c r="R3" s="526" t="s">
        <v>2474</v>
      </c>
      <c r="S3" s="526" t="s">
        <v>2474</v>
      </c>
      <c r="T3" s="527" t="s">
        <v>2478</v>
      </c>
      <c r="U3" s="527"/>
      <c r="V3" s="527"/>
      <c r="W3" s="526" t="s">
        <v>2489</v>
      </c>
      <c r="X3" s="526" t="s">
        <v>2526</v>
      </c>
      <c r="Y3" s="287"/>
      <c r="Z3" s="287" t="s">
        <v>2318</v>
      </c>
      <c r="AA3" s="287" t="s">
        <v>2319</v>
      </c>
      <c r="AB3" s="529" t="s">
        <v>2320</v>
      </c>
      <c r="AC3" s="529" t="s">
        <v>2484</v>
      </c>
      <c r="AD3" s="529" t="s">
        <v>2322</v>
      </c>
      <c r="AE3" s="529" t="s">
        <v>2320</v>
      </c>
      <c r="AF3" s="530" t="s">
        <v>2505</v>
      </c>
      <c r="AG3" s="530" t="s">
        <v>1864</v>
      </c>
      <c r="AH3" s="502" t="s">
        <v>1864</v>
      </c>
      <c r="AI3" s="630"/>
    </row>
    <row r="4" spans="1:35" ht="29.25" hidden="1" customHeight="1" x14ac:dyDescent="0.25">
      <c r="A4" s="316"/>
      <c r="B4" s="317"/>
      <c r="C4" s="240"/>
      <c r="D4" s="240"/>
      <c r="E4" s="240"/>
      <c r="F4" s="519"/>
      <c r="G4" s="519"/>
      <c r="H4" s="519"/>
      <c r="I4" s="519"/>
      <c r="J4" s="519"/>
      <c r="K4" s="519"/>
      <c r="L4" s="519"/>
      <c r="M4" s="519"/>
      <c r="N4" s="521"/>
      <c r="O4" s="325"/>
      <c r="P4" s="325"/>
      <c r="Q4" s="325"/>
      <c r="R4" s="521"/>
      <c r="S4" s="521"/>
      <c r="T4" s="325"/>
      <c r="U4" s="325"/>
      <c r="V4" s="325"/>
      <c r="W4" s="521"/>
      <c r="X4" s="521"/>
      <c r="Y4" s="240"/>
      <c r="Z4" s="240"/>
      <c r="AA4" s="240"/>
      <c r="AB4" s="523"/>
      <c r="AC4" s="523"/>
      <c r="AD4" s="523"/>
      <c r="AE4" s="523"/>
      <c r="AF4" s="305"/>
      <c r="AG4" s="305"/>
      <c r="AH4" s="524"/>
      <c r="AI4" s="630"/>
    </row>
    <row r="5" spans="1:35" ht="29.25" hidden="1" customHeight="1" x14ac:dyDescent="0.25">
      <c r="A5" s="318"/>
      <c r="B5" s="319"/>
      <c r="C5" s="208"/>
      <c r="D5" s="208"/>
      <c r="E5" s="208"/>
      <c r="F5" s="503"/>
      <c r="G5" s="503"/>
      <c r="H5" s="503"/>
      <c r="I5" s="503"/>
      <c r="J5" s="503"/>
      <c r="K5" s="503"/>
      <c r="L5" s="503"/>
      <c r="M5" s="503"/>
      <c r="N5" s="504"/>
      <c r="O5" s="490"/>
      <c r="P5" s="490"/>
      <c r="Q5" s="490"/>
      <c r="R5" s="504"/>
      <c r="S5" s="504"/>
      <c r="T5" s="490"/>
      <c r="U5" s="490"/>
      <c r="V5" s="490"/>
      <c r="W5" s="504"/>
      <c r="X5" s="504"/>
      <c r="Y5" s="208"/>
      <c r="Z5" s="208"/>
      <c r="AA5" s="208"/>
      <c r="AB5" s="505"/>
      <c r="AC5" s="505"/>
      <c r="AD5" s="505"/>
      <c r="AE5" s="505"/>
      <c r="AF5" s="255"/>
      <c r="AG5" s="255"/>
      <c r="AH5" s="497"/>
      <c r="AI5" s="630"/>
    </row>
    <row r="6" spans="1:35" x14ac:dyDescent="0.25">
      <c r="A6" s="318" t="s">
        <v>407</v>
      </c>
      <c r="B6" s="319" t="s">
        <v>547</v>
      </c>
      <c r="C6" s="208" t="s">
        <v>546</v>
      </c>
      <c r="D6" s="208">
        <v>630206</v>
      </c>
      <c r="E6" s="208" t="str">
        <f>IFERROR(VLOOKUP(C6,RSL_Composite!$A$4:$K$767,11,FALSE),"--")</f>
        <v>--</v>
      </c>
      <c r="F6" s="208" t="s">
        <v>2474</v>
      </c>
      <c r="G6" s="490">
        <f t="shared" ref="G6:G69" si="0">IF(MIN(H6:L6)&gt;0,MIN(H6:L6),"--")</f>
        <v>2815.7142857142853</v>
      </c>
      <c r="H6" s="490" t="str">
        <f>IFERROR(((1/((1/$M6)+(1/$O6)+(1/$P6)))),"--")</f>
        <v>--</v>
      </c>
      <c r="I6" s="490" t="str">
        <f>IFERROR(((1/((1/$P6)+(1/$O6)))),"--")</f>
        <v>--</v>
      </c>
      <c r="J6" s="490"/>
      <c r="K6" s="490" t="str">
        <f t="shared" ref="K6" si="1">IFERROR((1/(1/$M6)+(1/$O6)),"")</f>
        <v/>
      </c>
      <c r="L6" s="490">
        <f t="shared" ref="L6:L70" si="2">IFERROR(($O6),"")</f>
        <v>2815.7142857142853</v>
      </c>
      <c r="M6" s="490"/>
      <c r="N6" s="490"/>
      <c r="O6" s="490">
        <f t="shared" ref="O6:O69" si="3">IFERROR(((HQ*BW_tres*ATnc_rec*AG6*365*1000)/(IRw_rec*ET_rec*ED_tres*EF_tres)),"--")</f>
        <v>2815.7142857142853</v>
      </c>
      <c r="P6" s="490" t="str">
        <f>R6</f>
        <v>--</v>
      </c>
      <c r="Q6" s="490"/>
      <c r="R6" s="490" t="str">
        <f>IF(Y6="A",T6,S6)</f>
        <v>--</v>
      </c>
      <c r="S6" s="490" t="str">
        <f>IFERROR((X6*1000)/(Z6*AE6*(U6+V6)),"--")</f>
        <v>--</v>
      </c>
      <c r="T6" s="490" t="str">
        <f t="shared" ref="T6:T69" si="4">IFERROR((X6*1000)/(2*AE6*Z6*SQRT((6*AC6*ET_rec)/PI())),"--")</f>
        <v>--</v>
      </c>
      <c r="U6" s="490" t="str">
        <f t="shared" ref="U6:U69" si="5">IFERROR(ET_rec/(1+B),"--")</f>
        <v>--</v>
      </c>
      <c r="V6" s="490" t="str">
        <f t="shared" ref="V6:V69" si="6">IFERROR((2*AC6*W6),"--")</f>
        <v>--</v>
      </c>
      <c r="W6" s="255" t="str">
        <f>IFERROR((1+(3*[0]!B)+(3*[0]!B^2))/((1+[0]!B)^2),"--")</f>
        <v>--</v>
      </c>
      <c r="X6" s="490">
        <f t="shared" ref="X6:X9" si="7">IFERROR((HQ*ATnc_child*365*BW_child*AH6*1000)/(SA_childGW*EF_child*ED_child),"--")</f>
        <v>7.1103896103896112E-3</v>
      </c>
      <c r="Y6" s="208" t="str">
        <f t="shared" ref="Y6:Y69" si="8">IF(ET_rec&lt;t_star,"A","B")</f>
        <v>A</v>
      </c>
      <c r="Z6" s="255">
        <f>IFERROR(VLOOKUP(D6,derm!$D$4:$H$285,5,FALSE),"--")</f>
        <v>1.5900000000000001E-2</v>
      </c>
      <c r="AA6" s="468">
        <f>VLOOKUP($C6,ToxValues!$C$4:$N$283,11,FALSE)</f>
        <v>167.85</v>
      </c>
      <c r="AB6" s="468" t="str">
        <f>VLOOKUP($D6,derm!$D$4:$K$285,6,FALSE)</f>
        <v>--</v>
      </c>
      <c r="AC6" s="468" t="str">
        <f>VLOOKUP($D6,derm!$D$4:$K$285,7,FALSE)</f>
        <v>--</v>
      </c>
      <c r="AD6" s="468" t="str">
        <f>VLOOKUP($D6,derm!$D$4:$K$285,8,FALSE)</f>
        <v>--</v>
      </c>
      <c r="AE6" s="468" t="str">
        <f>VLOOKUP($D6,derm!$D$4:$L$285,9,FALSE)</f>
        <v>--</v>
      </c>
      <c r="AF6" s="255" t="str">
        <f>VLOOKUP(C6,ToxValues!$C$4:$J$284,4,FALSE)</f>
        <v>--</v>
      </c>
      <c r="AG6" s="255">
        <f>VLOOKUP($C6,ToxValues!$C$4:$J$284,3,FALSE)</f>
        <v>0.03</v>
      </c>
      <c r="AH6" s="497">
        <f>VLOOKUP($C6,ToxValues!$C$4:$J$284,5,FALSE)</f>
        <v>0.03</v>
      </c>
      <c r="AI6" s="630"/>
    </row>
    <row r="7" spans="1:35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>
        <f t="shared" si="0"/>
        <v>16068.018481251787</v>
      </c>
      <c r="H7" s="490" t="str">
        <f t="shared" ref="H7:H70" si="9">IFERROR(((1/((1/$M7)+(1/$O7)+(1/$P7)))),"--")</f>
        <v>--</v>
      </c>
      <c r="I7" s="490">
        <f t="shared" ref="I7:I70" si="10">IFERROR(((1/((1/$P7)+(1/$O7)))),"--")</f>
        <v>16068.018481251787</v>
      </c>
      <c r="J7" s="490"/>
      <c r="K7" s="490" t="str">
        <f>IFERROR((1/(1/$M7)+(1/$O7)),"")</f>
        <v/>
      </c>
      <c r="L7" s="490">
        <f t="shared" si="2"/>
        <v>187714.28571428571</v>
      </c>
      <c r="M7" s="490"/>
      <c r="N7" s="490"/>
      <c r="O7" s="490">
        <f t="shared" si="3"/>
        <v>187714.28571428571</v>
      </c>
      <c r="P7" s="490">
        <f t="shared" ref="P7:P70" si="11">R7</f>
        <v>17572.165481217311</v>
      </c>
      <c r="Q7" s="490"/>
      <c r="R7" s="490">
        <f t="shared" ref="R7:R70" si="12">IF(Y7="A",T7,S7)</f>
        <v>17572.165481217311</v>
      </c>
      <c r="S7" s="490">
        <f t="shared" ref="S7:S70" si="13">IFERROR((X7*1000)/(Z7*AE7*(U7+V7)),"--")</f>
        <v>16884.844936985679</v>
      </c>
      <c r="T7" s="490">
        <f t="shared" si="4"/>
        <v>17572.165481217311</v>
      </c>
      <c r="U7" s="490">
        <f t="shared" si="5"/>
        <v>0.90909090909090906</v>
      </c>
      <c r="V7" s="490">
        <f t="shared" si="6"/>
        <v>1.3190082644628098</v>
      </c>
      <c r="W7" s="255">
        <f>IFERROR((1+(3*[0]!B)+(3*[0]!B^2))/((1+[0]!B)^2),"--")</f>
        <v>1.0991735537190082</v>
      </c>
      <c r="X7" s="490">
        <f t="shared" si="7"/>
        <v>0.47402597402597407</v>
      </c>
      <c r="Y7" s="208" t="str">
        <f t="shared" si="8"/>
        <v>A</v>
      </c>
      <c r="Z7" s="255">
        <f>IFERROR(VLOOKUP(D7,derm!$D$4:$H$285,5,FALSE),"--")</f>
        <v>1.26E-2</v>
      </c>
      <c r="AA7" s="468">
        <f>VLOOKUP($C7,ToxValues!$C$4:$N$283,11,FALSE)</f>
        <v>133.41</v>
      </c>
      <c r="AB7" s="468">
        <f>VLOOKUP($D7,derm!$D$4:$K$285,6,FALSE)</f>
        <v>0.1</v>
      </c>
      <c r="AC7" s="468">
        <f>VLOOKUP($D7,derm!$D$4:$K$285,7,FALSE)</f>
        <v>0.6</v>
      </c>
      <c r="AD7" s="468">
        <f>VLOOKUP($D7,derm!$D$4:$K$285,8,FALSE)</f>
        <v>1.43</v>
      </c>
      <c r="AE7" s="468">
        <f>VLOOKUP($D7,derm!$D$4:$L$285,9,FALSE)</f>
        <v>1</v>
      </c>
      <c r="AF7" s="255">
        <f>VLOOKUP(C7,ToxValues!$C$4:$J$284,4,FALSE)</f>
        <v>5</v>
      </c>
      <c r="AG7" s="255">
        <f>VLOOKUP($C7,ToxValues!$C$4:$J$284,3,FALSE)</f>
        <v>2</v>
      </c>
      <c r="AH7" s="497">
        <f>VLOOKUP($C7,ToxValues!$C$4:$J$284,5,FALSE)</f>
        <v>2</v>
      </c>
      <c r="AI7" s="630"/>
    </row>
    <row r="8" spans="1:35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si="0"/>
        <v>225.47386087501545</v>
      </c>
      <c r="H8" s="490" t="str">
        <f t="shared" si="9"/>
        <v>--</v>
      </c>
      <c r="I8" s="490">
        <f t="shared" si="10"/>
        <v>225.47386087501545</v>
      </c>
      <c r="J8" s="490"/>
      <c r="K8" s="490" t="str">
        <f t="shared" ref="K8:K71" si="14">IFERROR((1/(1/$M8)+(1/$O8)),"")</f>
        <v/>
      </c>
      <c r="L8" s="490">
        <f t="shared" si="2"/>
        <v>1877.1428571428571</v>
      </c>
      <c r="M8" s="490"/>
      <c r="N8" s="490"/>
      <c r="O8" s="490">
        <f t="shared" si="3"/>
        <v>1877.1428571428571</v>
      </c>
      <c r="P8" s="490">
        <f t="shared" si="11"/>
        <v>256.25391550627745</v>
      </c>
      <c r="Q8" s="490"/>
      <c r="R8" s="490">
        <f t="shared" si="12"/>
        <v>256.25391550627745</v>
      </c>
      <c r="S8" s="490">
        <f t="shared" si="13"/>
        <v>238.82326737972537</v>
      </c>
      <c r="T8" s="490">
        <f t="shared" si="4"/>
        <v>256.25391550627745</v>
      </c>
      <c r="U8" s="490">
        <f t="shared" si="5"/>
        <v>1</v>
      </c>
      <c r="V8" s="490">
        <f t="shared" si="6"/>
        <v>1.86</v>
      </c>
      <c r="W8" s="255">
        <f>IFERROR((1+(3*[0]!B)+(3*[0]!B^2))/((1+[0]!B)^2),"--")</f>
        <v>1</v>
      </c>
      <c r="X8" s="490">
        <f t="shared" si="7"/>
        <v>4.7402597402597417E-3</v>
      </c>
      <c r="Y8" s="208" t="str">
        <f t="shared" si="8"/>
        <v>A</v>
      </c>
      <c r="Z8" s="255">
        <f>IFERROR(VLOOKUP(D8,derm!$D$4:$H$285,5,FALSE),"--")</f>
        <v>6.94E-3</v>
      </c>
      <c r="AA8" s="468">
        <f>VLOOKUP($C8,ToxValues!$C$4:$N$283,11,FALSE)</f>
        <v>167.85</v>
      </c>
      <c r="AB8" s="468">
        <f>VLOOKUP($D8,derm!$D$4:$K$285,6,FALSE)</f>
        <v>0</v>
      </c>
      <c r="AC8" s="468">
        <f>VLOOKUP($D8,derm!$D$4:$K$285,7,FALSE)</f>
        <v>0.93</v>
      </c>
      <c r="AD8" s="468">
        <f>VLOOKUP($D8,derm!$D$4:$K$285,8,FALSE)</f>
        <v>2.2400000000000002</v>
      </c>
      <c r="AE8" s="468">
        <f>VLOOKUP($D8,derm!$D$4:$L$285,9,FALSE)</f>
        <v>1</v>
      </c>
      <c r="AF8" s="255" t="str">
        <f>VLOOKUP(C8,ToxValues!$C$4:$J$284,4,FALSE)</f>
        <v>--</v>
      </c>
      <c r="AG8" s="255">
        <f>VLOOKUP($C8,ToxValues!$C$4:$J$284,3,FALSE)</f>
        <v>0.02</v>
      </c>
      <c r="AH8" s="497">
        <f>VLOOKUP($C8,ToxValues!$C$4:$J$284,5,FALSE)</f>
        <v>0.02</v>
      </c>
      <c r="AI8" s="630"/>
    </row>
    <row r="9" spans="1:35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>
        <f t="shared" si="0"/>
        <v>2815714.2857142859</v>
      </c>
      <c r="H9" s="490" t="str">
        <f t="shared" si="9"/>
        <v>--</v>
      </c>
      <c r="I9" s="490" t="str">
        <f t="shared" si="10"/>
        <v>--</v>
      </c>
      <c r="J9" s="490"/>
      <c r="K9" s="490" t="str">
        <f t="shared" si="14"/>
        <v/>
      </c>
      <c r="L9" s="490">
        <f t="shared" si="2"/>
        <v>2815714.2857142859</v>
      </c>
      <c r="M9" s="490"/>
      <c r="N9" s="490"/>
      <c r="O9" s="490">
        <f t="shared" si="3"/>
        <v>2815714.2857142859</v>
      </c>
      <c r="P9" s="490" t="str">
        <f t="shared" si="11"/>
        <v>--</v>
      </c>
      <c r="Q9" s="490"/>
      <c r="R9" s="490" t="str">
        <f t="shared" si="12"/>
        <v>--</v>
      </c>
      <c r="S9" s="490" t="str">
        <f t="shared" si="13"/>
        <v>--</v>
      </c>
      <c r="T9" s="490" t="str">
        <f t="shared" si="4"/>
        <v>--</v>
      </c>
      <c r="U9" s="490" t="str">
        <f t="shared" si="5"/>
        <v>--</v>
      </c>
      <c r="V9" s="490" t="str">
        <f t="shared" si="6"/>
        <v>--</v>
      </c>
      <c r="W9" s="255" t="str">
        <f>IFERROR((1+(3*[0]!B)+(3*[0]!B^2))/((1+[0]!B)^2),"--")</f>
        <v>--</v>
      </c>
      <c r="X9" s="490">
        <f t="shared" si="7"/>
        <v>7.1103896103896114</v>
      </c>
      <c r="Y9" s="208" t="str">
        <f t="shared" si="8"/>
        <v>A</v>
      </c>
      <c r="Z9" s="255">
        <f>IFERROR(VLOOKUP(D9,derm!$D$4:$H$285,5,FALSE),"--")</f>
        <v>1.7500000000000002E-2</v>
      </c>
      <c r="AA9" s="468">
        <f>VLOOKUP($C9,ToxValues!$C$4:$N$283,11,FALSE)</f>
        <v>187.38</v>
      </c>
      <c r="AB9" s="468" t="str">
        <f>VLOOKUP($D9,derm!$D$4:$K$285,6,FALSE)</f>
        <v>--</v>
      </c>
      <c r="AC9" s="468" t="str">
        <f>VLOOKUP($D9,derm!$D$4:$K$285,7,FALSE)</f>
        <v>--</v>
      </c>
      <c r="AD9" s="468" t="str">
        <f>VLOOKUP($D9,derm!$D$4:$K$285,8,FALSE)</f>
        <v>--</v>
      </c>
      <c r="AE9" s="468" t="str">
        <f>VLOOKUP($D9,derm!$D$4:$L$285,9,FALSE)</f>
        <v>--</v>
      </c>
      <c r="AF9" s="255">
        <f>VLOOKUP(C9,ToxValues!$C$4:$J$284,4,FALSE)</f>
        <v>30</v>
      </c>
      <c r="AG9" s="255">
        <f>VLOOKUP($C9,ToxValues!$C$4:$J$284,3,FALSE)</f>
        <v>30</v>
      </c>
      <c r="AH9" s="497">
        <f>VLOOKUP($C9,ToxValues!$C$4:$J$284,5,FALSE)</f>
        <v>30</v>
      </c>
      <c r="AI9" s="630"/>
    </row>
    <row r="10" spans="1:35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0"/>
        <v>168.34579685980609</v>
      </c>
      <c r="H10" s="490" t="str">
        <f t="shared" si="9"/>
        <v>--</v>
      </c>
      <c r="I10" s="490">
        <f t="shared" si="10"/>
        <v>168.34579685980609</v>
      </c>
      <c r="J10" s="490"/>
      <c r="K10" s="490" t="str">
        <f t="shared" si="14"/>
        <v/>
      </c>
      <c r="L10" s="490">
        <f t="shared" si="2"/>
        <v>375.42857142857144</v>
      </c>
      <c r="M10" s="490"/>
      <c r="N10" s="490"/>
      <c r="O10" s="490">
        <f t="shared" si="3"/>
        <v>375.42857142857144</v>
      </c>
      <c r="P10" s="490">
        <f t="shared" si="11"/>
        <v>305.2007688843006</v>
      </c>
      <c r="Q10" s="490"/>
      <c r="R10" s="490">
        <f t="shared" si="12"/>
        <v>305.2007688843006</v>
      </c>
      <c r="S10" s="490">
        <f t="shared" si="13"/>
        <v>297.00875565537217</v>
      </c>
      <c r="T10" s="490">
        <f t="shared" si="4"/>
        <v>305.2007688843006</v>
      </c>
      <c r="U10" s="490">
        <f t="shared" si="5"/>
        <v>1</v>
      </c>
      <c r="V10" s="490">
        <f t="shared" si="6"/>
        <v>1.2</v>
      </c>
      <c r="W10" s="255">
        <f>IFERROR((1+(3*[0]!B)+(3*[0]!B^2))/((1+[0]!B)^2),"--")</f>
        <v>1</v>
      </c>
      <c r="X10" s="490">
        <f t="shared" ref="X10:X73" si="15">IFERROR((HQ*ATnc_rec*365*BW_tres*AH10*1000)/(SA_tres*EF_tres*ED_tres),"--")</f>
        <v>3.2932330827067668E-3</v>
      </c>
      <c r="Y10" s="208" t="str">
        <f t="shared" si="8"/>
        <v>A</v>
      </c>
      <c r="Z10" s="255">
        <f>IFERROR(VLOOKUP(D10,derm!$D$4:$H$285,5,FALSE),"--")</f>
        <v>5.0400000000000002E-3</v>
      </c>
      <c r="AA10" s="468">
        <f>VLOOKUP($C10,ToxValues!$C$4:$N$283,11,FALSE)</f>
        <v>133.41</v>
      </c>
      <c r="AB10" s="468">
        <f>VLOOKUP($D10,derm!$D$4:$K$285,6,FALSE)</f>
        <v>0</v>
      </c>
      <c r="AC10" s="468">
        <f>VLOOKUP($D10,derm!$D$4:$K$285,7,FALSE)</f>
        <v>0.6</v>
      </c>
      <c r="AD10" s="468">
        <f>VLOOKUP($D10,derm!$D$4:$K$285,8,FALSE)</f>
        <v>1.43</v>
      </c>
      <c r="AE10" s="468">
        <f>VLOOKUP($D10,derm!$D$4:$L$285,9,FALSE)</f>
        <v>1</v>
      </c>
      <c r="AF10" s="255">
        <f>VLOOKUP(C10,ToxValues!$C$4:$J$284,4,FALSE)</f>
        <v>2.0000000000000001E-4</v>
      </c>
      <c r="AG10" s="255">
        <f>VLOOKUP($C10,ToxValues!$C$4:$J$284,3,FALSE)</f>
        <v>4.0000000000000001E-3</v>
      </c>
      <c r="AH10" s="497">
        <f>VLOOKUP($C10,ToxValues!$C$4:$J$284,5,FALSE)</f>
        <v>4.0000000000000001E-3</v>
      </c>
      <c r="AI10" s="630"/>
    </row>
    <row r="11" spans="1:35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0"/>
        <v>7973.1848565312157</v>
      </c>
      <c r="H11" s="490" t="str">
        <f t="shared" si="9"/>
        <v>--</v>
      </c>
      <c r="I11" s="490">
        <f t="shared" si="10"/>
        <v>7973.1848565312157</v>
      </c>
      <c r="J11" s="490"/>
      <c r="K11" s="490" t="str">
        <f t="shared" si="14"/>
        <v/>
      </c>
      <c r="L11" s="490">
        <f t="shared" si="2"/>
        <v>18771.428571428572</v>
      </c>
      <c r="M11" s="490"/>
      <c r="N11" s="490"/>
      <c r="O11" s="490">
        <f t="shared" si="3"/>
        <v>18771.428571428572</v>
      </c>
      <c r="P11" s="490">
        <f t="shared" si="11"/>
        <v>13860.408597250704</v>
      </c>
      <c r="Q11" s="490"/>
      <c r="R11" s="490">
        <f t="shared" si="12"/>
        <v>13860.408597250704</v>
      </c>
      <c r="S11" s="490">
        <f t="shared" si="13"/>
        <v>13860.408597250704</v>
      </c>
      <c r="T11" s="490">
        <f t="shared" si="4"/>
        <v>14317.467904411818</v>
      </c>
      <c r="U11" s="490">
        <f t="shared" si="5"/>
        <v>1</v>
      </c>
      <c r="V11" s="490">
        <f t="shared" si="6"/>
        <v>0.76</v>
      </c>
      <c r="W11" s="255">
        <f>IFERROR((1+(3*[0]!B)+(3*[0]!B^2))/((1+[0]!B)^2),"--")</f>
        <v>1</v>
      </c>
      <c r="X11" s="490">
        <f t="shared" si="15"/>
        <v>0.16466165413533834</v>
      </c>
      <c r="Y11" s="208" t="str">
        <f t="shared" si="8"/>
        <v>B</v>
      </c>
      <c r="Z11" s="255">
        <f>IFERROR(VLOOKUP(D11,derm!$D$4:$H$285,5,FALSE),"--")</f>
        <v>6.7499999999999999E-3</v>
      </c>
      <c r="AA11" s="468">
        <f>VLOOKUP($C11,ToxValues!$C$4:$N$283,11,FALSE)</f>
        <v>98.96</v>
      </c>
      <c r="AB11" s="468">
        <f>VLOOKUP($D11,derm!$D$4:$K$285,6,FALSE)</f>
        <v>0</v>
      </c>
      <c r="AC11" s="468">
        <f>VLOOKUP($D11,derm!$D$4:$K$285,7,FALSE)</f>
        <v>0.38</v>
      </c>
      <c r="AD11" s="468">
        <f>VLOOKUP($D11,derm!$D$4:$K$285,8,FALSE)</f>
        <v>0.92</v>
      </c>
      <c r="AE11" s="468">
        <f>VLOOKUP($D11,derm!$D$4:$L$285,9,FALSE)</f>
        <v>1</v>
      </c>
      <c r="AF11" s="255" t="str">
        <f>VLOOKUP(C11,ToxValues!$C$4:$J$284,4,FALSE)</f>
        <v>--</v>
      </c>
      <c r="AG11" s="255">
        <f>VLOOKUP($C11,ToxValues!$C$4:$J$284,3,FALSE)</f>
        <v>0.2</v>
      </c>
      <c r="AH11" s="497">
        <f>VLOOKUP($C11,ToxValues!$C$4:$J$284,5,FALSE)</f>
        <v>0.2</v>
      </c>
      <c r="AI11" s="630"/>
    </row>
    <row r="12" spans="1:35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>
        <f t="shared" si="0"/>
        <v>1413.1655579590602</v>
      </c>
      <c r="H12" s="490" t="str">
        <f t="shared" si="9"/>
        <v>--</v>
      </c>
      <c r="I12" s="490">
        <f t="shared" si="10"/>
        <v>1413.1655579590602</v>
      </c>
      <c r="J12" s="490"/>
      <c r="K12" s="490" t="str">
        <f t="shared" si="14"/>
        <v/>
      </c>
      <c r="L12" s="490">
        <f t="shared" si="2"/>
        <v>4692.8571428571431</v>
      </c>
      <c r="M12" s="490"/>
      <c r="N12" s="490"/>
      <c r="O12" s="490">
        <f t="shared" si="3"/>
        <v>4692.8571428571431</v>
      </c>
      <c r="P12" s="490">
        <f t="shared" si="11"/>
        <v>2022.0755247978477</v>
      </c>
      <c r="Q12" s="490"/>
      <c r="R12" s="490">
        <f t="shared" si="12"/>
        <v>2022.0755247978477</v>
      </c>
      <c r="S12" s="490">
        <f t="shared" si="13"/>
        <v>2022.0755247978477</v>
      </c>
      <c r="T12" s="490">
        <f t="shared" si="4"/>
        <v>2092.7390309295747</v>
      </c>
      <c r="U12" s="490">
        <f t="shared" si="5"/>
        <v>1</v>
      </c>
      <c r="V12" s="490">
        <f t="shared" si="6"/>
        <v>0.74</v>
      </c>
      <c r="W12" s="255">
        <f>IFERROR((1+(3*[0]!B)+(3*[0]!B^2))/((1+[0]!B)^2),"--")</f>
        <v>1</v>
      </c>
      <c r="X12" s="490">
        <f t="shared" si="15"/>
        <v>4.1165413533834586E-2</v>
      </c>
      <c r="Y12" s="208" t="str">
        <f t="shared" si="8"/>
        <v>B</v>
      </c>
      <c r="Z12" s="255">
        <f>IFERROR(VLOOKUP(D12,derm!$D$4:$H$285,5,FALSE),"--")</f>
        <v>1.17E-2</v>
      </c>
      <c r="AA12" s="468">
        <f>VLOOKUP($C12,ToxValues!$C$4:$N$283,11,FALSE)</f>
        <v>96.94</v>
      </c>
      <c r="AB12" s="468">
        <f>VLOOKUP($D12,derm!$D$4:$K$285,6,FALSE)</f>
        <v>0</v>
      </c>
      <c r="AC12" s="468">
        <f>VLOOKUP($D12,derm!$D$4:$K$285,7,FALSE)</f>
        <v>0.37</v>
      </c>
      <c r="AD12" s="468">
        <f>VLOOKUP($D12,derm!$D$4:$K$285,8,FALSE)</f>
        <v>0.89</v>
      </c>
      <c r="AE12" s="468">
        <f>VLOOKUP($D12,derm!$D$4:$L$285,9,FALSE)</f>
        <v>1</v>
      </c>
      <c r="AF12" s="255">
        <f>VLOOKUP(C12,ToxValues!$C$4:$J$284,4,FALSE)</f>
        <v>0.2</v>
      </c>
      <c r="AG12" s="255">
        <f>VLOOKUP($C12,ToxValues!$C$4:$J$284,3,FALSE)</f>
        <v>0.05</v>
      </c>
      <c r="AH12" s="497">
        <f>VLOOKUP($C12,ToxValues!$C$4:$J$284,5,FALSE)</f>
        <v>0.05</v>
      </c>
      <c r="AI12" s="630"/>
    </row>
    <row r="13" spans="1:35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0"/>
        <v>--</v>
      </c>
      <c r="H13" s="490" t="str">
        <f t="shared" si="9"/>
        <v>--</v>
      </c>
      <c r="I13" s="490" t="str">
        <f t="shared" si="10"/>
        <v>--</v>
      </c>
      <c r="J13" s="490"/>
      <c r="K13" s="490" t="str">
        <f t="shared" si="14"/>
        <v/>
      </c>
      <c r="L13" s="490" t="str">
        <f t="shared" si="2"/>
        <v>--</v>
      </c>
      <c r="M13" s="490"/>
      <c r="N13" s="490"/>
      <c r="O13" s="490" t="str">
        <f t="shared" si="3"/>
        <v>--</v>
      </c>
      <c r="P13" s="490" t="str">
        <f t="shared" si="11"/>
        <v>--</v>
      </c>
      <c r="Q13" s="490"/>
      <c r="R13" s="490" t="str">
        <f t="shared" si="12"/>
        <v>--</v>
      </c>
      <c r="S13" s="490" t="str">
        <f t="shared" si="13"/>
        <v>--</v>
      </c>
      <c r="T13" s="490" t="str">
        <f t="shared" si="4"/>
        <v>--</v>
      </c>
      <c r="U13" s="490" t="str">
        <f t="shared" si="5"/>
        <v>--</v>
      </c>
      <c r="V13" s="490" t="str">
        <f t="shared" si="6"/>
        <v>--</v>
      </c>
      <c r="W13" s="255" t="str">
        <f>IFERROR((1+(3*[0]!B)+(3*[0]!B^2))/((1+[0]!B)^2),"--")</f>
        <v>--</v>
      </c>
      <c r="X13" s="490" t="str">
        <f t="shared" si="15"/>
        <v>--</v>
      </c>
      <c r="Y13" s="208" t="str">
        <f t="shared" si="8"/>
        <v>A</v>
      </c>
      <c r="Z13" s="255" t="str">
        <f>IFERROR(VLOOKUP(D13,derm!$D$4:$H$285,5,FALSE),"--")</f>
        <v>--</v>
      </c>
      <c r="AA13" s="468" t="str">
        <f>VLOOKUP($C13,ToxValues!$C$4:$N$283,11,FALSE)</f>
        <v>--</v>
      </c>
      <c r="AB13" s="468" t="str">
        <f>VLOOKUP($D13,derm!$D$4:$K$285,6,FALSE)</f>
        <v>--</v>
      </c>
      <c r="AC13" s="468" t="str">
        <f>VLOOKUP($D13,derm!$D$4:$K$285,7,FALSE)</f>
        <v>--</v>
      </c>
      <c r="AD13" s="468" t="str">
        <f>VLOOKUP($D13,derm!$D$4:$K$285,8,FALSE)</f>
        <v>--</v>
      </c>
      <c r="AE13" s="468" t="str">
        <f>VLOOKUP($D13,derm!$D$4:$L$285,9,FALSE)</f>
        <v>--</v>
      </c>
      <c r="AF13" s="255" t="str">
        <f>VLOOKUP(C13,ToxValues!$C$4:$J$284,4,FALSE)</f>
        <v>--</v>
      </c>
      <c r="AG13" s="255" t="str">
        <f>VLOOKUP($C13,ToxValues!$C$4:$J$284,3,FALSE)</f>
        <v>--</v>
      </c>
      <c r="AH13" s="497" t="str">
        <f>VLOOKUP($C13,ToxValues!$C$4:$J$284,5,FALSE)</f>
        <v>--</v>
      </c>
      <c r="AI13" s="630"/>
    </row>
    <row r="14" spans="1:35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>
        <f t="shared" si="0"/>
        <v>75.085714285714303</v>
      </c>
      <c r="H14" s="490" t="str">
        <f t="shared" si="9"/>
        <v>--</v>
      </c>
      <c r="I14" s="490" t="str">
        <f t="shared" si="10"/>
        <v>--</v>
      </c>
      <c r="J14" s="490"/>
      <c r="K14" s="490" t="str">
        <f t="shared" si="14"/>
        <v/>
      </c>
      <c r="L14" s="490">
        <f t="shared" si="2"/>
        <v>75.085714285714303</v>
      </c>
      <c r="M14" s="490"/>
      <c r="N14" s="490"/>
      <c r="O14" s="490">
        <f t="shared" si="3"/>
        <v>75.085714285714303</v>
      </c>
      <c r="P14" s="490" t="str">
        <f t="shared" si="11"/>
        <v>--</v>
      </c>
      <c r="Q14" s="490"/>
      <c r="R14" s="490" t="str">
        <f t="shared" si="12"/>
        <v>--</v>
      </c>
      <c r="S14" s="490" t="str">
        <f t="shared" si="13"/>
        <v>--</v>
      </c>
      <c r="T14" s="490" t="str">
        <f t="shared" si="4"/>
        <v>--</v>
      </c>
      <c r="U14" s="490" t="str">
        <f t="shared" si="5"/>
        <v>--</v>
      </c>
      <c r="V14" s="490" t="str">
        <f t="shared" si="6"/>
        <v>--</v>
      </c>
      <c r="W14" s="255" t="str">
        <f>IFERROR((1+(3*[0]!B)+(3*[0]!B^2))/((1+[0]!B)^2),"--")</f>
        <v>--</v>
      </c>
      <c r="X14" s="490">
        <f t="shared" si="15"/>
        <v>6.5864661654135338E-4</v>
      </c>
      <c r="Y14" s="208" t="str">
        <f t="shared" si="8"/>
        <v>A</v>
      </c>
      <c r="Z14" s="255">
        <f>IFERROR(VLOOKUP(D14,derm!$D$4:$H$285,5,FALSE),"--")</f>
        <v>7.3800000000000004E-2</v>
      </c>
      <c r="AA14" s="468">
        <f>VLOOKUP($C14,ToxValues!$C$4:$N$283,11,FALSE)</f>
        <v>181.45</v>
      </c>
      <c r="AB14" s="468" t="str">
        <f>VLOOKUP($D14,derm!$D$4:$K$285,6,FALSE)</f>
        <v>--</v>
      </c>
      <c r="AC14" s="468" t="str">
        <f>VLOOKUP($D14,derm!$D$4:$K$285,7,FALSE)</f>
        <v>--</v>
      </c>
      <c r="AD14" s="468" t="str">
        <f>VLOOKUP($D14,derm!$D$4:$K$285,8,FALSE)</f>
        <v>--</v>
      </c>
      <c r="AE14" s="468" t="str">
        <f>VLOOKUP($D14,derm!$D$4:$L$285,9,FALSE)</f>
        <v>--</v>
      </c>
      <c r="AF14" s="255" t="str">
        <f>VLOOKUP(C14,ToxValues!$C$4:$J$284,4,FALSE)</f>
        <v>--</v>
      </c>
      <c r="AG14" s="255">
        <f>VLOOKUP($C14,ToxValues!$C$4:$J$284,3,FALSE)</f>
        <v>8.0000000000000004E-4</v>
      </c>
      <c r="AH14" s="497">
        <f>VLOOKUP($C14,ToxValues!$C$4:$J$284,5,FALSE)</f>
        <v>8.0000000000000004E-4</v>
      </c>
      <c r="AI14" s="630"/>
    </row>
    <row r="15" spans="1:35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0"/>
        <v>375.42857142857144</v>
      </c>
      <c r="H15" s="490" t="str">
        <f t="shared" si="9"/>
        <v>--</v>
      </c>
      <c r="I15" s="490" t="str">
        <f t="shared" si="10"/>
        <v>--</v>
      </c>
      <c r="J15" s="490"/>
      <c r="K15" s="490" t="str">
        <f t="shared" si="14"/>
        <v/>
      </c>
      <c r="L15" s="490">
        <f t="shared" si="2"/>
        <v>375.42857142857144</v>
      </c>
      <c r="M15" s="490"/>
      <c r="N15" s="490"/>
      <c r="O15" s="490">
        <f t="shared" si="3"/>
        <v>375.42857142857144</v>
      </c>
      <c r="P15" s="490" t="str">
        <f t="shared" si="11"/>
        <v>--</v>
      </c>
      <c r="Q15" s="490"/>
      <c r="R15" s="490" t="str">
        <f t="shared" si="12"/>
        <v>--</v>
      </c>
      <c r="S15" s="490" t="str">
        <f t="shared" si="13"/>
        <v>--</v>
      </c>
      <c r="T15" s="490" t="str">
        <f t="shared" si="4"/>
        <v>--</v>
      </c>
      <c r="U15" s="490" t="str">
        <f t="shared" si="5"/>
        <v>--</v>
      </c>
      <c r="V15" s="490" t="str">
        <f t="shared" si="6"/>
        <v>--</v>
      </c>
      <c r="W15" s="255" t="str">
        <f>IFERROR((1+(3*[0]!B)+(3*[0]!B^2))/((1+[0]!B)^2),"--")</f>
        <v>--</v>
      </c>
      <c r="X15" s="490">
        <f t="shared" si="15"/>
        <v>3.2932330827067668E-3</v>
      </c>
      <c r="Y15" s="208" t="str">
        <f t="shared" si="8"/>
        <v>A</v>
      </c>
      <c r="Z15" s="255">
        <f>IFERROR(VLOOKUP(D15,derm!$D$4:$H$285,5,FALSE),"--")</f>
        <v>7.5199999999999998E-3</v>
      </c>
      <c r="AA15" s="468">
        <f>VLOOKUP($C15,ToxValues!$C$4:$N$283,11,FALSE)</f>
        <v>147.43</v>
      </c>
      <c r="AB15" s="468" t="str">
        <f>VLOOKUP($D15,derm!$D$4:$K$285,6,FALSE)</f>
        <v>--</v>
      </c>
      <c r="AC15" s="468" t="str">
        <f>VLOOKUP($D15,derm!$D$4:$K$285,7,FALSE)</f>
        <v>--</v>
      </c>
      <c r="AD15" s="468" t="str">
        <f>VLOOKUP($D15,derm!$D$4:$K$285,8,FALSE)</f>
        <v>--</v>
      </c>
      <c r="AE15" s="468" t="str">
        <f>VLOOKUP($D15,derm!$D$4:$L$285,9,FALSE)</f>
        <v>--</v>
      </c>
      <c r="AF15" s="255">
        <f>VLOOKUP(C15,ToxValues!$C$4:$J$284,4,FALSE)</f>
        <v>2.9999999999999997E-4</v>
      </c>
      <c r="AG15" s="255">
        <f>VLOOKUP($C15,ToxValues!$C$4:$J$284,3,FALSE)</f>
        <v>4.0000000000000001E-3</v>
      </c>
      <c r="AH15" s="497">
        <f>VLOOKUP($C15,ToxValues!$C$4:$J$284,5,FALSE)</f>
        <v>4.0000000000000001E-3</v>
      </c>
      <c r="AI15" s="630"/>
    </row>
    <row r="16" spans="1:35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0"/>
        <v>38.460072509683243</v>
      </c>
      <c r="H16" s="490" t="str">
        <f t="shared" si="9"/>
        <v>--</v>
      </c>
      <c r="I16" s="490">
        <f t="shared" si="10"/>
        <v>38.460072509683243</v>
      </c>
      <c r="J16" s="490"/>
      <c r="K16" s="490" t="str">
        <f t="shared" si="14"/>
        <v/>
      </c>
      <c r="L16" s="490">
        <f t="shared" si="2"/>
        <v>938.57142857142856</v>
      </c>
      <c r="M16" s="490"/>
      <c r="N16" s="490"/>
      <c r="O16" s="490">
        <f t="shared" si="3"/>
        <v>938.57142857142856</v>
      </c>
      <c r="P16" s="490">
        <f t="shared" si="11"/>
        <v>40.103399379729559</v>
      </c>
      <c r="Q16" s="490"/>
      <c r="R16" s="490">
        <f t="shared" si="12"/>
        <v>40.103399379729559</v>
      </c>
      <c r="S16" s="490">
        <f t="shared" si="13"/>
        <v>32.26214116003969</v>
      </c>
      <c r="T16" s="490">
        <f t="shared" si="4"/>
        <v>40.103399379729559</v>
      </c>
      <c r="U16" s="490">
        <f t="shared" si="5"/>
        <v>0.76923076923076916</v>
      </c>
      <c r="V16" s="490">
        <f t="shared" si="6"/>
        <v>2.8505325443786984</v>
      </c>
      <c r="W16" s="255">
        <f>IFERROR((1+(3*[0]!B)+(3*[0]!B^2))/((1+[0]!B)^2),"--")</f>
        <v>1.2840236686390532</v>
      </c>
      <c r="X16" s="490">
        <f t="shared" si="15"/>
        <v>8.2330827067669168E-3</v>
      </c>
      <c r="Y16" s="208" t="str">
        <f t="shared" si="8"/>
        <v>A</v>
      </c>
      <c r="Z16" s="255">
        <f>IFERROR(VLOOKUP(D16,derm!$D$4:$H$285,5,FALSE),"--")</f>
        <v>7.0499999999999993E-2</v>
      </c>
      <c r="AA16" s="468">
        <f>VLOOKUP($C16,ToxValues!$C$4:$N$283,11,FALSE)</f>
        <v>181.45</v>
      </c>
      <c r="AB16" s="468">
        <f>VLOOKUP($D16,derm!$D$4:$K$285,6,FALSE)</f>
        <v>0.3</v>
      </c>
      <c r="AC16" s="468">
        <f>VLOOKUP($D16,derm!$D$4:$K$285,7,FALSE)</f>
        <v>1.1100000000000001</v>
      </c>
      <c r="AD16" s="468">
        <f>VLOOKUP($D16,derm!$D$4:$K$285,8,FALSE)</f>
        <v>2.66</v>
      </c>
      <c r="AE16" s="468">
        <f>VLOOKUP($D16,derm!$D$4:$L$285,9,FALSE)</f>
        <v>1</v>
      </c>
      <c r="AF16" s="255">
        <f>VLOOKUP(C16,ToxValues!$C$4:$J$284,4,FALSE)</f>
        <v>2E-3</v>
      </c>
      <c r="AG16" s="255">
        <f>VLOOKUP($C16,ToxValues!$C$4:$J$284,3,FALSE)</f>
        <v>0.01</v>
      </c>
      <c r="AH16" s="497">
        <f>VLOOKUP($C16,ToxValues!$C$4:$J$284,5,FALSE)</f>
        <v>0.01</v>
      </c>
      <c r="AI16" s="630"/>
    </row>
    <row r="17" spans="1:35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 t="str">
        <f t="shared" si="0"/>
        <v>--</v>
      </c>
      <c r="H17" s="490" t="str">
        <f t="shared" si="9"/>
        <v>--</v>
      </c>
      <c r="I17" s="490" t="str">
        <f t="shared" si="10"/>
        <v>--</v>
      </c>
      <c r="J17" s="490"/>
      <c r="K17" s="490" t="str">
        <f t="shared" si="14"/>
        <v/>
      </c>
      <c r="L17" s="490" t="str">
        <f t="shared" si="2"/>
        <v>--</v>
      </c>
      <c r="M17" s="490"/>
      <c r="N17" s="490"/>
      <c r="O17" s="490" t="str">
        <f t="shared" si="3"/>
        <v>--</v>
      </c>
      <c r="P17" s="490" t="str">
        <f t="shared" si="11"/>
        <v>--</v>
      </c>
      <c r="Q17" s="490"/>
      <c r="R17" s="490" t="str">
        <f t="shared" si="12"/>
        <v>--</v>
      </c>
      <c r="S17" s="490" t="str">
        <f t="shared" si="13"/>
        <v>--</v>
      </c>
      <c r="T17" s="490" t="str">
        <f t="shared" si="4"/>
        <v>--</v>
      </c>
      <c r="U17" s="490" t="str">
        <f t="shared" si="5"/>
        <v>--</v>
      </c>
      <c r="V17" s="490" t="str">
        <f t="shared" si="6"/>
        <v>--</v>
      </c>
      <c r="W17" s="255" t="str">
        <f>IFERROR((1+(3*[0]!B)+(3*[0]!B^2))/((1+[0]!B)^2),"--")</f>
        <v>--</v>
      </c>
      <c r="X17" s="490" t="str">
        <f t="shared" si="15"/>
        <v>--</v>
      </c>
      <c r="Y17" s="208" t="str">
        <f t="shared" si="8"/>
        <v>A</v>
      </c>
      <c r="Z17" s="255">
        <f>IFERROR(VLOOKUP(D17,derm!$D$4:$H$285,5,FALSE),"--")</f>
        <v>8.5699999999999998E-2</v>
      </c>
      <c r="AA17" s="468">
        <f>VLOOKUP($C17,ToxValues!$C$4:$N$283,11,FALSE)</f>
        <v>120.2</v>
      </c>
      <c r="AB17" s="468" t="str">
        <f>VLOOKUP($D17,derm!$D$4:$K$285,6,FALSE)</f>
        <v>--</v>
      </c>
      <c r="AC17" s="468" t="str">
        <f>VLOOKUP($D17,derm!$D$4:$K$285,7,FALSE)</f>
        <v>--</v>
      </c>
      <c r="AD17" s="468" t="str">
        <f>VLOOKUP($D17,derm!$D$4:$K$285,8,FALSE)</f>
        <v>--</v>
      </c>
      <c r="AE17" s="468" t="str">
        <f>VLOOKUP($D17,derm!$D$4:$L$285,9,FALSE)</f>
        <v>--</v>
      </c>
      <c r="AF17" s="255">
        <f>VLOOKUP(C17,ToxValues!$C$4:$J$284,4,FALSE)</f>
        <v>7.0000000000000001E-3</v>
      </c>
      <c r="AG17" s="255" t="str">
        <f>VLOOKUP($C17,ToxValues!$C$4:$J$284,3,FALSE)</f>
        <v>--</v>
      </c>
      <c r="AH17" s="497" t="str">
        <f>VLOOKUP($C17,ToxValues!$C$4:$J$284,5,FALSE)</f>
        <v>--</v>
      </c>
      <c r="AI17" s="630"/>
    </row>
    <row r="18" spans="1:35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0"/>
        <v>18.771428571428576</v>
      </c>
      <c r="H18" s="490" t="str">
        <f t="shared" si="9"/>
        <v>--</v>
      </c>
      <c r="I18" s="490" t="str">
        <f t="shared" si="10"/>
        <v>--</v>
      </c>
      <c r="J18" s="490"/>
      <c r="K18" s="490" t="str">
        <f t="shared" si="14"/>
        <v/>
      </c>
      <c r="L18" s="490">
        <f t="shared" si="2"/>
        <v>18.771428571428576</v>
      </c>
      <c r="M18" s="490"/>
      <c r="N18" s="490"/>
      <c r="O18" s="490">
        <f t="shared" si="3"/>
        <v>18.771428571428576</v>
      </c>
      <c r="P18" s="490" t="str">
        <f t="shared" si="11"/>
        <v>--</v>
      </c>
      <c r="Q18" s="490"/>
      <c r="R18" s="490" t="str">
        <f t="shared" si="12"/>
        <v>--</v>
      </c>
      <c r="S18" s="490" t="str">
        <f t="shared" si="13"/>
        <v>--</v>
      </c>
      <c r="T18" s="490" t="str">
        <f t="shared" si="4"/>
        <v>--</v>
      </c>
      <c r="U18" s="490" t="str">
        <f t="shared" si="5"/>
        <v>--</v>
      </c>
      <c r="V18" s="490" t="str">
        <f t="shared" si="6"/>
        <v>--</v>
      </c>
      <c r="W18" s="255" t="str">
        <f>IFERROR((1+(3*[0]!B)+(3*[0]!B^2))/((1+[0]!B)^2),"--")</f>
        <v>--</v>
      </c>
      <c r="X18" s="490">
        <f t="shared" si="15"/>
        <v>1.6466165413533835E-4</v>
      </c>
      <c r="Y18" s="208" t="str">
        <f t="shared" si="8"/>
        <v>A</v>
      </c>
      <c r="Z18" s="255">
        <f>IFERROR(VLOOKUP(D18,derm!$D$4:$H$285,5,FALSE),"--")</f>
        <v>6.8500000000000002E-3</v>
      </c>
      <c r="AA18" s="468">
        <f>VLOOKUP($C18,ToxValues!$C$4:$N$283,11,FALSE)</f>
        <v>236.33</v>
      </c>
      <c r="AB18" s="468" t="str">
        <f>VLOOKUP($D18,derm!$D$4:$K$285,6,FALSE)</f>
        <v>--</v>
      </c>
      <c r="AC18" s="468" t="str">
        <f>VLOOKUP($D18,derm!$D$4:$K$285,7,FALSE)</f>
        <v>--</v>
      </c>
      <c r="AD18" s="468" t="str">
        <f>VLOOKUP($D18,derm!$D$4:$K$285,8,FALSE)</f>
        <v>--</v>
      </c>
      <c r="AE18" s="468" t="str">
        <f>VLOOKUP($D18,derm!$D$4:$L$285,9,FALSE)</f>
        <v>--</v>
      </c>
      <c r="AF18" s="255">
        <f>VLOOKUP(C18,ToxValues!$C$4:$J$284,4,FALSE)</f>
        <v>2.0000000000000001E-4</v>
      </c>
      <c r="AG18" s="255">
        <f>VLOOKUP($C18,ToxValues!$C$4:$J$284,3,FALSE)</f>
        <v>2.0000000000000001E-4</v>
      </c>
      <c r="AH18" s="497">
        <f>VLOOKUP($C18,ToxValues!$C$4:$J$284,5,FALSE)</f>
        <v>2.0000000000000001E-4</v>
      </c>
      <c r="AI18" s="630"/>
    </row>
    <row r="19" spans="1:35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0"/>
        <v>430.19809432946801</v>
      </c>
      <c r="H19" s="490" t="str">
        <f t="shared" si="9"/>
        <v>--</v>
      </c>
      <c r="I19" s="490">
        <f t="shared" si="10"/>
        <v>430.19809432946801</v>
      </c>
      <c r="J19" s="490"/>
      <c r="K19" s="490" t="str">
        <f t="shared" si="14"/>
        <v/>
      </c>
      <c r="L19" s="490">
        <f t="shared" si="2"/>
        <v>844.71428571428567</v>
      </c>
      <c r="M19" s="490"/>
      <c r="N19" s="490"/>
      <c r="O19" s="490">
        <f t="shared" si="3"/>
        <v>844.71428571428567</v>
      </c>
      <c r="P19" s="490">
        <f t="shared" si="11"/>
        <v>876.67136657107062</v>
      </c>
      <c r="Q19" s="490"/>
      <c r="R19" s="490">
        <f t="shared" si="12"/>
        <v>876.67136657107062</v>
      </c>
      <c r="S19" s="490">
        <f t="shared" si="13"/>
        <v>779.35277421118121</v>
      </c>
      <c r="T19" s="490">
        <f t="shared" si="4"/>
        <v>876.67136657107062</v>
      </c>
      <c r="U19" s="490">
        <f t="shared" si="5"/>
        <v>1</v>
      </c>
      <c r="V19" s="490">
        <f t="shared" si="6"/>
        <v>2.42</v>
      </c>
      <c r="W19" s="255">
        <f>IFERROR((1+(3*[0]!B)+(3*[0]!B^2))/((1+[0]!B)^2),"--")</f>
        <v>1</v>
      </c>
      <c r="X19" s="490">
        <f t="shared" si="15"/>
        <v>7.4097744360902256E-3</v>
      </c>
      <c r="Y19" s="208" t="str">
        <f t="shared" si="8"/>
        <v>A</v>
      </c>
      <c r="Z19" s="255">
        <f>IFERROR(VLOOKUP(D19,derm!$D$4:$H$285,5,FALSE),"--")</f>
        <v>2.7799999999999999E-3</v>
      </c>
      <c r="AA19" s="468">
        <f>VLOOKUP($C19,ToxValues!$C$4:$N$283,11,FALSE)</f>
        <v>187.86</v>
      </c>
      <c r="AB19" s="468">
        <f>VLOOKUP($D19,derm!$D$4:$K$285,6,FALSE)</f>
        <v>0</v>
      </c>
      <c r="AC19" s="468">
        <f>VLOOKUP($D19,derm!$D$4:$K$285,7,FALSE)</f>
        <v>1.21</v>
      </c>
      <c r="AD19" s="468">
        <f>VLOOKUP($D19,derm!$D$4:$K$285,8,FALSE)</f>
        <v>2.9</v>
      </c>
      <c r="AE19" s="468">
        <f>VLOOKUP($D19,derm!$D$4:$L$285,9,FALSE)</f>
        <v>1</v>
      </c>
      <c r="AF19" s="255">
        <f>VLOOKUP(C19,ToxValues!$C$4:$J$284,4,FALSE)</f>
        <v>8.9999999999999993E-3</v>
      </c>
      <c r="AG19" s="255">
        <f>VLOOKUP($C19,ToxValues!$C$4:$J$284,3,FALSE)</f>
        <v>8.9999999999999993E-3</v>
      </c>
      <c r="AH19" s="497">
        <f>VLOOKUP($C19,ToxValues!$C$4:$J$284,5,FALSE)</f>
        <v>8.9999999999999993E-3</v>
      </c>
      <c r="AI19" s="630"/>
    </row>
    <row r="20" spans="1:35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>
        <f t="shared" si="0"/>
        <v>657.81031070631673</v>
      </c>
      <c r="H20" s="490" t="str">
        <f t="shared" si="9"/>
        <v>--</v>
      </c>
      <c r="I20" s="490">
        <f t="shared" si="10"/>
        <v>657.81031070631673</v>
      </c>
      <c r="J20" s="490"/>
      <c r="K20" s="490" t="str">
        <f t="shared" si="14"/>
        <v/>
      </c>
      <c r="L20" s="490">
        <f t="shared" si="2"/>
        <v>8447.1428571428569</v>
      </c>
      <c r="M20" s="490"/>
      <c r="N20" s="490"/>
      <c r="O20" s="490">
        <f t="shared" si="3"/>
        <v>8447.1428571428569</v>
      </c>
      <c r="P20" s="490">
        <f t="shared" si="11"/>
        <v>713.36249085678401</v>
      </c>
      <c r="Q20" s="490"/>
      <c r="R20" s="490">
        <f t="shared" si="12"/>
        <v>713.36249085678401</v>
      </c>
      <c r="S20" s="490">
        <f t="shared" si="13"/>
        <v>656.81790574993693</v>
      </c>
      <c r="T20" s="490">
        <f t="shared" si="4"/>
        <v>713.36249085678401</v>
      </c>
      <c r="U20" s="490">
        <f t="shared" si="5"/>
        <v>0.83333333333333337</v>
      </c>
      <c r="V20" s="490">
        <f t="shared" si="6"/>
        <v>1.6961111111111113</v>
      </c>
      <c r="W20" s="255">
        <f>IFERROR((1+(3*[0]!B)+(3*[0]!B^2))/((1+[0]!B)^2),"--")</f>
        <v>1.1944444444444446</v>
      </c>
      <c r="X20" s="490">
        <f t="shared" si="15"/>
        <v>7.409774436090226E-2</v>
      </c>
      <c r="Y20" s="208" t="str">
        <f t="shared" si="8"/>
        <v>A</v>
      </c>
      <c r="Z20" s="255">
        <f>IFERROR(VLOOKUP(D20,derm!$D$4:$H$285,5,FALSE),"--")</f>
        <v>4.4600000000000001E-2</v>
      </c>
      <c r="AA20" s="468">
        <f>VLOOKUP($C20,ToxValues!$C$4:$N$283,11,FALSE)</f>
        <v>147</v>
      </c>
      <c r="AB20" s="468">
        <f>VLOOKUP($D20,derm!$D$4:$K$285,6,FALSE)</f>
        <v>0.2</v>
      </c>
      <c r="AC20" s="468">
        <f>VLOOKUP($D20,derm!$D$4:$K$285,7,FALSE)</f>
        <v>0.71</v>
      </c>
      <c r="AD20" s="468">
        <f>VLOOKUP($D20,derm!$D$4:$K$285,8,FALSE)</f>
        <v>1.71</v>
      </c>
      <c r="AE20" s="468">
        <f>VLOOKUP($D20,derm!$D$4:$L$285,9,FALSE)</f>
        <v>1</v>
      </c>
      <c r="AF20" s="255">
        <f>VLOOKUP(C20,ToxValues!$C$4:$J$284,4,FALSE)</f>
        <v>0.2</v>
      </c>
      <c r="AG20" s="255">
        <f>VLOOKUP($C20,ToxValues!$C$4:$J$284,3,FALSE)</f>
        <v>0.09</v>
      </c>
      <c r="AH20" s="497">
        <f>VLOOKUP($C20,ToxValues!$C$4:$J$284,5,FALSE)</f>
        <v>0.09</v>
      </c>
      <c r="AI20" s="630"/>
    </row>
    <row r="21" spans="1:35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0"/>
        <v>305.60944508395198</v>
      </c>
      <c r="H21" s="490" t="str">
        <f t="shared" si="9"/>
        <v>--</v>
      </c>
      <c r="I21" s="490">
        <f t="shared" si="10"/>
        <v>305.60944508395198</v>
      </c>
      <c r="J21" s="490"/>
      <c r="K21" s="490" t="str">
        <f t="shared" si="14"/>
        <v/>
      </c>
      <c r="L21" s="490">
        <f t="shared" si="2"/>
        <v>563.14285714285722</v>
      </c>
      <c r="M21" s="490"/>
      <c r="N21" s="490"/>
      <c r="O21" s="490">
        <f t="shared" si="3"/>
        <v>563.14285714285722</v>
      </c>
      <c r="P21" s="490">
        <f t="shared" si="11"/>
        <v>668.26970022458761</v>
      </c>
      <c r="Q21" s="490"/>
      <c r="R21" s="490">
        <f t="shared" si="12"/>
        <v>668.26970022458761</v>
      </c>
      <c r="S21" s="490">
        <f t="shared" si="13"/>
        <v>668.26970022458761</v>
      </c>
      <c r="T21" s="490">
        <f t="shared" si="4"/>
        <v>690.30648824842706</v>
      </c>
      <c r="U21" s="490">
        <f t="shared" si="5"/>
        <v>1</v>
      </c>
      <c r="V21" s="490">
        <f t="shared" si="6"/>
        <v>0.76</v>
      </c>
      <c r="W21" s="255">
        <f>IFERROR((1+(3*[0]!B)+(3*[0]!B^2))/((1+[0]!B)^2),"--")</f>
        <v>1</v>
      </c>
      <c r="X21" s="490">
        <f t="shared" si="15"/>
        <v>4.9398496240601504E-3</v>
      </c>
      <c r="Y21" s="208" t="str">
        <f t="shared" si="8"/>
        <v>B</v>
      </c>
      <c r="Z21" s="255">
        <f>IFERROR(VLOOKUP(D21,derm!$D$4:$H$285,5,FALSE),"--")</f>
        <v>4.1999999999999997E-3</v>
      </c>
      <c r="AA21" s="468">
        <f>VLOOKUP($C21,ToxValues!$C$4:$N$283,11,FALSE)</f>
        <v>98.96</v>
      </c>
      <c r="AB21" s="468">
        <f>VLOOKUP($D21,derm!$D$4:$K$285,6,FALSE)</f>
        <v>0</v>
      </c>
      <c r="AC21" s="468">
        <f>VLOOKUP($D21,derm!$D$4:$K$285,7,FALSE)</f>
        <v>0.38</v>
      </c>
      <c r="AD21" s="468">
        <f>VLOOKUP($D21,derm!$D$4:$K$285,8,FALSE)</f>
        <v>0.92</v>
      </c>
      <c r="AE21" s="468">
        <f>VLOOKUP($D21,derm!$D$4:$L$285,9,FALSE)</f>
        <v>1</v>
      </c>
      <c r="AF21" s="255">
        <f>VLOOKUP(C21,ToxValues!$C$4:$J$284,4,FALSE)</f>
        <v>7.0000000000000001E-3</v>
      </c>
      <c r="AG21" s="255">
        <f>VLOOKUP($C21,ToxValues!$C$4:$J$284,3,FALSE)</f>
        <v>6.0000000000000001E-3</v>
      </c>
      <c r="AH21" s="497">
        <f>VLOOKUP($C21,ToxValues!$C$4:$J$284,5,FALSE)</f>
        <v>6.0000000000000001E-3</v>
      </c>
      <c r="AI21" s="630"/>
    </row>
    <row r="22" spans="1:35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0"/>
        <v>3237.4482625992814</v>
      </c>
      <c r="H22" s="490" t="str">
        <f t="shared" si="9"/>
        <v>--</v>
      </c>
      <c r="I22" s="490">
        <f t="shared" si="10"/>
        <v>3237.4482625992814</v>
      </c>
      <c r="J22" s="490"/>
      <c r="K22" s="490" t="str">
        <f t="shared" si="14"/>
        <v/>
      </c>
      <c r="L22" s="490">
        <f t="shared" si="2"/>
        <v>8447.1428571428569</v>
      </c>
      <c r="M22" s="490"/>
      <c r="N22" s="490"/>
      <c r="O22" s="490">
        <f t="shared" si="3"/>
        <v>8447.1428571428569</v>
      </c>
      <c r="P22" s="490">
        <f t="shared" si="11"/>
        <v>5249.2881243801539</v>
      </c>
      <c r="Q22" s="490"/>
      <c r="R22" s="490">
        <f t="shared" si="12"/>
        <v>5249.2881243801539</v>
      </c>
      <c r="S22" s="490">
        <f t="shared" si="13"/>
        <v>5125.1759877782106</v>
      </c>
      <c r="T22" s="490">
        <f t="shared" si="4"/>
        <v>5249.2881243801539</v>
      </c>
      <c r="U22" s="490">
        <f t="shared" si="5"/>
        <v>1</v>
      </c>
      <c r="V22" s="490">
        <f t="shared" si="6"/>
        <v>0.92</v>
      </c>
      <c r="W22" s="255">
        <f>IFERROR((1+(3*[0]!B)+(3*[0]!B^2))/((1+[0]!B)^2),"--")</f>
        <v>1</v>
      </c>
      <c r="X22" s="490">
        <f t="shared" si="15"/>
        <v>7.409774436090226E-2</v>
      </c>
      <c r="Y22" s="208" t="str">
        <f t="shared" si="8"/>
        <v>A</v>
      </c>
      <c r="Z22" s="255">
        <f>IFERROR(VLOOKUP(D22,derm!$D$4:$H$285,5,FALSE),"--")</f>
        <v>7.5300000000000002E-3</v>
      </c>
      <c r="AA22" s="468">
        <f>VLOOKUP($C22,ToxValues!$C$4:$N$283,11,FALSE)</f>
        <v>112.99</v>
      </c>
      <c r="AB22" s="468">
        <f>VLOOKUP($D22,derm!$D$4:$K$285,6,FALSE)</f>
        <v>0</v>
      </c>
      <c r="AC22" s="468">
        <f>VLOOKUP($D22,derm!$D$4:$K$285,7,FALSE)</f>
        <v>0.46</v>
      </c>
      <c r="AD22" s="468">
        <f>VLOOKUP($D22,derm!$D$4:$K$285,8,FALSE)</f>
        <v>1.1000000000000001</v>
      </c>
      <c r="AE22" s="468">
        <f>VLOOKUP($D22,derm!$D$4:$L$285,9,FALSE)</f>
        <v>1</v>
      </c>
      <c r="AF22" s="255">
        <f>VLOOKUP(C22,ToxValues!$C$4:$J$284,4,FALSE)</f>
        <v>4.0000000000000001E-3</v>
      </c>
      <c r="AG22" s="255">
        <f>VLOOKUP($C22,ToxValues!$C$4:$J$284,3,FALSE)</f>
        <v>0.09</v>
      </c>
      <c r="AH22" s="497">
        <f>VLOOKUP($C22,ToxValues!$C$4:$J$284,5,FALSE)</f>
        <v>0.09</v>
      </c>
      <c r="AI22" s="630"/>
    </row>
    <row r="23" spans="1:35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>
        <f t="shared" si="0"/>
        <v>938.57142857142856</v>
      </c>
      <c r="H23" s="490" t="str">
        <f t="shared" si="9"/>
        <v>--</v>
      </c>
      <c r="I23" s="490" t="str">
        <f t="shared" si="10"/>
        <v>--</v>
      </c>
      <c r="J23" s="490"/>
      <c r="K23" s="490" t="str">
        <f t="shared" si="14"/>
        <v/>
      </c>
      <c r="L23" s="490">
        <f t="shared" si="2"/>
        <v>938.57142857142856</v>
      </c>
      <c r="M23" s="490"/>
      <c r="N23" s="490"/>
      <c r="O23" s="490">
        <f t="shared" si="3"/>
        <v>938.57142857142856</v>
      </c>
      <c r="P23" s="490" t="str">
        <f t="shared" si="11"/>
        <v>--</v>
      </c>
      <c r="Q23" s="490"/>
      <c r="R23" s="490" t="str">
        <f t="shared" si="12"/>
        <v>--</v>
      </c>
      <c r="S23" s="490" t="str">
        <f t="shared" si="13"/>
        <v>--</v>
      </c>
      <c r="T23" s="490" t="str">
        <f t="shared" si="4"/>
        <v>--</v>
      </c>
      <c r="U23" s="490" t="str">
        <f t="shared" si="5"/>
        <v>--</v>
      </c>
      <c r="V23" s="490" t="str">
        <f t="shared" si="6"/>
        <v>--</v>
      </c>
      <c r="W23" s="255" t="str">
        <f>IFERROR((1+(3*[0]!B)+(3*[0]!B^2))/((1+[0]!B)^2),"--")</f>
        <v>--</v>
      </c>
      <c r="X23" s="490">
        <f t="shared" si="15"/>
        <v>8.2330827067669168E-3</v>
      </c>
      <c r="Y23" s="208" t="str">
        <f t="shared" si="8"/>
        <v>A</v>
      </c>
      <c r="Z23" s="255">
        <f>IFERROR(VLOOKUP(D23,derm!$D$4:$H$285,5,FALSE),"--")</f>
        <v>6.2100000000000002E-2</v>
      </c>
      <c r="AA23" s="468">
        <f>VLOOKUP($C23,ToxValues!$C$4:$N$283,11,FALSE)</f>
        <v>120.2</v>
      </c>
      <c r="AB23" s="468" t="str">
        <f>VLOOKUP($D23,derm!$D$4:$K$285,6,FALSE)</f>
        <v>--</v>
      </c>
      <c r="AC23" s="468" t="str">
        <f>VLOOKUP($D23,derm!$D$4:$K$285,7,FALSE)</f>
        <v>--</v>
      </c>
      <c r="AD23" s="468" t="str">
        <f>VLOOKUP($D23,derm!$D$4:$K$285,8,FALSE)</f>
        <v>--</v>
      </c>
      <c r="AE23" s="468" t="str">
        <f>VLOOKUP($D23,derm!$D$4:$L$285,9,FALSE)</f>
        <v>--</v>
      </c>
      <c r="AF23" s="255" t="str">
        <f>VLOOKUP(C23,ToxValues!$C$4:$J$284,4,FALSE)</f>
        <v>--</v>
      </c>
      <c r="AG23" s="255">
        <f>VLOOKUP($C23,ToxValues!$C$4:$J$284,3,FALSE)</f>
        <v>0.01</v>
      </c>
      <c r="AH23" s="497">
        <f>VLOOKUP($C23,ToxValues!$C$4:$J$284,5,FALSE)</f>
        <v>0.01</v>
      </c>
      <c r="AI23" s="630"/>
    </row>
    <row r="24" spans="1:35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0"/>
        <v>--</v>
      </c>
      <c r="H24" s="490" t="str">
        <f t="shared" si="9"/>
        <v>--</v>
      </c>
      <c r="I24" s="490" t="str">
        <f t="shared" si="10"/>
        <v>--</v>
      </c>
      <c r="J24" s="490"/>
      <c r="K24" s="490" t="str">
        <f t="shared" si="14"/>
        <v/>
      </c>
      <c r="L24" s="490" t="str">
        <f t="shared" si="2"/>
        <v>--</v>
      </c>
      <c r="M24" s="490"/>
      <c r="N24" s="490"/>
      <c r="O24" s="490" t="str">
        <f t="shared" si="3"/>
        <v>--</v>
      </c>
      <c r="P24" s="490" t="str">
        <f t="shared" si="11"/>
        <v>--</v>
      </c>
      <c r="Q24" s="490"/>
      <c r="R24" s="490" t="str">
        <f t="shared" si="12"/>
        <v>--</v>
      </c>
      <c r="S24" s="490" t="str">
        <f t="shared" si="13"/>
        <v>--</v>
      </c>
      <c r="T24" s="490" t="str">
        <f t="shared" si="4"/>
        <v>--</v>
      </c>
      <c r="U24" s="490">
        <f t="shared" si="5"/>
        <v>0.76923076923076916</v>
      </c>
      <c r="V24" s="490">
        <f t="shared" si="6"/>
        <v>1.8233136094674554</v>
      </c>
      <c r="W24" s="255">
        <f>IFERROR((1+(3*[0]!B)+(3*[0]!B^2))/((1+[0]!B)^2),"--")</f>
        <v>1.2840236686390532</v>
      </c>
      <c r="X24" s="490" t="str">
        <f t="shared" si="15"/>
        <v>--</v>
      </c>
      <c r="Y24" s="208" t="str">
        <f t="shared" si="8"/>
        <v>A</v>
      </c>
      <c r="Z24" s="255" t="str">
        <f>IFERROR(VLOOKUP(D24,derm!$D$4:$H$285,5,FALSE),"--")</f>
        <v>--</v>
      </c>
      <c r="AA24" s="468" t="str">
        <f>VLOOKUP($C24,ToxValues!$C$4:$N$283,11,FALSE)</f>
        <v>--</v>
      </c>
      <c r="AB24" s="468">
        <f>VLOOKUP($D24,derm!$D$4:$K$285,6,FALSE)</f>
        <v>0.3</v>
      </c>
      <c r="AC24" s="468">
        <f>VLOOKUP($D24,derm!$D$4:$K$285,7,FALSE)</f>
        <v>0.71</v>
      </c>
      <c r="AD24" s="468">
        <f>VLOOKUP($D24,derm!$D$4:$K$285,8,FALSE)</f>
        <v>1.71</v>
      </c>
      <c r="AE24" s="468">
        <f>VLOOKUP($D24,derm!$D$4:$L$285,9,FALSE)</f>
        <v>1</v>
      </c>
      <c r="AF24" s="255" t="str">
        <f>VLOOKUP(C24,ToxValues!$C$4:$J$284,4,FALSE)</f>
        <v>--</v>
      </c>
      <c r="AG24" s="255" t="str">
        <f>VLOOKUP($C24,ToxValues!$C$4:$J$284,3,FALSE)</f>
        <v>--</v>
      </c>
      <c r="AH24" s="497" t="str">
        <f>VLOOKUP($C24,ToxValues!$C$4:$J$284,5,FALSE)</f>
        <v>--</v>
      </c>
      <c r="AI24" s="630"/>
    </row>
    <row r="25" spans="1:35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>
        <f t="shared" si="0"/>
        <v>1877.1428571428571</v>
      </c>
      <c r="H25" s="490" t="str">
        <f t="shared" si="9"/>
        <v>--</v>
      </c>
      <c r="I25" s="490" t="str">
        <f t="shared" si="10"/>
        <v>--</v>
      </c>
      <c r="J25" s="490"/>
      <c r="K25" s="490" t="str">
        <f t="shared" si="14"/>
        <v/>
      </c>
      <c r="L25" s="490">
        <f t="shared" si="2"/>
        <v>1877.1428571428571</v>
      </c>
      <c r="M25" s="490"/>
      <c r="N25" s="490"/>
      <c r="O25" s="490">
        <f t="shared" si="3"/>
        <v>1877.1428571428571</v>
      </c>
      <c r="P25" s="490" t="str">
        <f t="shared" si="11"/>
        <v>--</v>
      </c>
      <c r="Q25" s="490"/>
      <c r="R25" s="490" t="str">
        <f t="shared" si="12"/>
        <v>--</v>
      </c>
      <c r="S25" s="490" t="str">
        <f t="shared" si="13"/>
        <v>--</v>
      </c>
      <c r="T25" s="490" t="str">
        <f t="shared" si="4"/>
        <v>--</v>
      </c>
      <c r="U25" s="490" t="str">
        <f t="shared" si="5"/>
        <v>--</v>
      </c>
      <c r="V25" s="490" t="str">
        <f t="shared" si="6"/>
        <v>--</v>
      </c>
      <c r="W25" s="255" t="str">
        <f>IFERROR((1+(3*[0]!B)+(3*[0]!B^2))/((1+[0]!B)^2),"--")</f>
        <v>--</v>
      </c>
      <c r="X25" s="490">
        <f t="shared" si="15"/>
        <v>1.6466165413533834E-2</v>
      </c>
      <c r="Y25" s="208" t="str">
        <f t="shared" si="8"/>
        <v>A</v>
      </c>
      <c r="Z25" s="255">
        <f>IFERROR(VLOOKUP(D25,derm!$D$4:$H$285,5,FALSE),"--")</f>
        <v>7.7600000000000004E-3</v>
      </c>
      <c r="AA25" s="468">
        <f>VLOOKUP($C25,ToxValues!$C$4:$N$283,11,FALSE)</f>
        <v>112.99</v>
      </c>
      <c r="AB25" s="468" t="str">
        <f>VLOOKUP($D25,derm!$D$4:$K$285,6,FALSE)</f>
        <v>--</v>
      </c>
      <c r="AC25" s="468" t="str">
        <f>VLOOKUP($D25,derm!$D$4:$K$285,7,FALSE)</f>
        <v>--</v>
      </c>
      <c r="AD25" s="468" t="str">
        <f>VLOOKUP($D25,derm!$D$4:$K$285,8,FALSE)</f>
        <v>--</v>
      </c>
      <c r="AE25" s="468" t="str">
        <f>VLOOKUP($D25,derm!$D$4:$L$285,9,FALSE)</f>
        <v>--</v>
      </c>
      <c r="AF25" s="255" t="str">
        <f>VLOOKUP(C25,ToxValues!$C$4:$J$284,4,FALSE)</f>
        <v>--</v>
      </c>
      <c r="AG25" s="255">
        <f>VLOOKUP($C25,ToxValues!$C$4:$J$284,3,FALSE)</f>
        <v>0.02</v>
      </c>
      <c r="AH25" s="497">
        <f>VLOOKUP($C25,ToxValues!$C$4:$J$284,5,FALSE)</f>
        <v>0.02</v>
      </c>
      <c r="AI25" s="630"/>
    </row>
    <row r="26" spans="1:35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0"/>
        <v>504.33114066613905</v>
      </c>
      <c r="H26" s="490" t="str">
        <f t="shared" si="9"/>
        <v>--</v>
      </c>
      <c r="I26" s="490">
        <f t="shared" si="10"/>
        <v>504.33114066613905</v>
      </c>
      <c r="J26" s="490"/>
      <c r="K26" s="490" t="str">
        <f t="shared" si="14"/>
        <v/>
      </c>
      <c r="L26" s="490">
        <f t="shared" si="2"/>
        <v>6570.0000000000009</v>
      </c>
      <c r="M26" s="490"/>
      <c r="N26" s="490"/>
      <c r="O26" s="490">
        <f t="shared" si="3"/>
        <v>6570.0000000000009</v>
      </c>
      <c r="P26" s="490">
        <f t="shared" si="11"/>
        <v>546.26384509562911</v>
      </c>
      <c r="Q26" s="490"/>
      <c r="R26" s="490">
        <f t="shared" si="12"/>
        <v>546.26384509562911</v>
      </c>
      <c r="S26" s="490">
        <f t="shared" si="13"/>
        <v>502.96431242367015</v>
      </c>
      <c r="T26" s="490">
        <f t="shared" si="4"/>
        <v>546.26384509562911</v>
      </c>
      <c r="U26" s="490">
        <f t="shared" si="5"/>
        <v>0.83333333333333337</v>
      </c>
      <c r="V26" s="490">
        <f t="shared" si="6"/>
        <v>1.6961111111111113</v>
      </c>
      <c r="W26" s="255">
        <f>IFERROR((1+(3*[0]!B)+(3*[0]!B^2))/((1+[0]!B)^2),"--")</f>
        <v>1.1944444444444446</v>
      </c>
      <c r="X26" s="490">
        <f t="shared" si="15"/>
        <v>5.7631578947368423E-2</v>
      </c>
      <c r="Y26" s="208" t="str">
        <f t="shared" si="8"/>
        <v>A</v>
      </c>
      <c r="Z26" s="255">
        <f>IFERROR(VLOOKUP(D26,derm!$D$4:$H$285,5,FALSE),"--")</f>
        <v>4.53E-2</v>
      </c>
      <c r="AA26" s="468">
        <f>VLOOKUP($C26,ToxValues!$C$4:$N$283,11,FALSE)</f>
        <v>147</v>
      </c>
      <c r="AB26" s="468">
        <f>VLOOKUP($D26,derm!$D$4:$K$285,6,FALSE)</f>
        <v>0.2</v>
      </c>
      <c r="AC26" s="468">
        <f>VLOOKUP($D26,derm!$D$4:$K$285,7,FALSE)</f>
        <v>0.71</v>
      </c>
      <c r="AD26" s="468">
        <f>VLOOKUP($D26,derm!$D$4:$K$285,8,FALSE)</f>
        <v>1.71</v>
      </c>
      <c r="AE26" s="468">
        <f>VLOOKUP($D26,derm!$D$4:$L$285,9,FALSE)</f>
        <v>1</v>
      </c>
      <c r="AF26" s="255">
        <f>VLOOKUP(C26,ToxValues!$C$4:$J$284,4,FALSE)</f>
        <v>0.8</v>
      </c>
      <c r="AG26" s="255">
        <f>VLOOKUP($C26,ToxValues!$C$4:$J$284,3,FALSE)</f>
        <v>7.0000000000000007E-2</v>
      </c>
      <c r="AH26" s="497">
        <f>VLOOKUP($C26,ToxValues!$C$4:$J$284,5,FALSE)</f>
        <v>7.0000000000000007E-2</v>
      </c>
      <c r="AI26" s="630"/>
    </row>
    <row r="27" spans="1:35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0"/>
        <v>--</v>
      </c>
      <c r="H27" s="490" t="str">
        <f t="shared" si="9"/>
        <v>--</v>
      </c>
      <c r="I27" s="490" t="str">
        <f t="shared" si="10"/>
        <v>--</v>
      </c>
      <c r="J27" s="490"/>
      <c r="K27" s="490" t="str">
        <f t="shared" si="14"/>
        <v/>
      </c>
      <c r="L27" s="490" t="str">
        <f t="shared" si="2"/>
        <v>--</v>
      </c>
      <c r="M27" s="490"/>
      <c r="N27" s="490"/>
      <c r="O27" s="490" t="str">
        <f t="shared" si="3"/>
        <v>--</v>
      </c>
      <c r="P27" s="490" t="str">
        <f t="shared" si="11"/>
        <v>--</v>
      </c>
      <c r="Q27" s="490"/>
      <c r="R27" s="490" t="str">
        <f t="shared" si="12"/>
        <v>--</v>
      </c>
      <c r="S27" s="490" t="str">
        <f t="shared" si="13"/>
        <v>--</v>
      </c>
      <c r="T27" s="490" t="str">
        <f t="shared" si="4"/>
        <v>--</v>
      </c>
      <c r="U27" s="490" t="str">
        <f t="shared" si="5"/>
        <v>--</v>
      </c>
      <c r="V27" s="490" t="str">
        <f t="shared" si="6"/>
        <v>--</v>
      </c>
      <c r="W27" s="255" t="str">
        <f>IFERROR((1+(3*[0]!B)+(3*[0]!B^2))/((1+[0]!B)^2),"--")</f>
        <v>--</v>
      </c>
      <c r="X27" s="490" t="str">
        <f t="shared" si="15"/>
        <v>--</v>
      </c>
      <c r="Y27" s="208" t="str">
        <f t="shared" si="8"/>
        <v>A</v>
      </c>
      <c r="Z27" s="255" t="str">
        <f>IFERROR(VLOOKUP(D27,derm!$D$4:$H$285,5,FALSE),"--")</f>
        <v>--</v>
      </c>
      <c r="AA27" s="468" t="str">
        <f>VLOOKUP($C27,ToxValues!$C$4:$N$283,11,FALSE)</f>
        <v>--</v>
      </c>
      <c r="AB27" s="468" t="str">
        <f>VLOOKUP($D27,derm!$D$4:$K$285,6,FALSE)</f>
        <v>--</v>
      </c>
      <c r="AC27" s="468" t="str">
        <f>VLOOKUP($D27,derm!$D$4:$K$285,7,FALSE)</f>
        <v>--</v>
      </c>
      <c r="AD27" s="468" t="str">
        <f>VLOOKUP($D27,derm!$D$4:$K$285,8,FALSE)</f>
        <v>--</v>
      </c>
      <c r="AE27" s="468" t="str">
        <f>VLOOKUP($D27,derm!$D$4:$L$285,9,FALSE)</f>
        <v>--</v>
      </c>
      <c r="AF27" s="255" t="str">
        <f>VLOOKUP(C27,ToxValues!$C$4:$J$284,4,FALSE)</f>
        <v>--</v>
      </c>
      <c r="AG27" s="255" t="str">
        <f>VLOOKUP($C27,ToxValues!$C$4:$J$284,3,FALSE)</f>
        <v>--</v>
      </c>
      <c r="AH27" s="497" t="str">
        <f>VLOOKUP($C27,ToxValues!$C$4:$J$284,5,FALSE)</f>
        <v>--</v>
      </c>
      <c r="AI27" s="630"/>
    </row>
    <row r="28" spans="1:35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>
        <f t="shared" si="0"/>
        <v>48177.6278192553</v>
      </c>
      <c r="H28" s="490" t="str">
        <f t="shared" si="9"/>
        <v>--</v>
      </c>
      <c r="I28" s="490">
        <f t="shared" si="10"/>
        <v>48177.6278192553</v>
      </c>
      <c r="J28" s="490"/>
      <c r="K28" s="490" t="str">
        <f t="shared" si="14"/>
        <v/>
      </c>
      <c r="L28" s="490">
        <f t="shared" si="2"/>
        <v>56314.285714285717</v>
      </c>
      <c r="M28" s="490"/>
      <c r="N28" s="490"/>
      <c r="O28" s="490">
        <f t="shared" si="3"/>
        <v>56314.285714285717</v>
      </c>
      <c r="P28" s="490">
        <f t="shared" si="11"/>
        <v>333440.18306424317</v>
      </c>
      <c r="Q28" s="490"/>
      <c r="R28" s="490">
        <f t="shared" si="12"/>
        <v>333440.18306424317</v>
      </c>
      <c r="S28" s="490">
        <f t="shared" si="13"/>
        <v>333440.18306424317</v>
      </c>
      <c r="T28" s="490">
        <f t="shared" si="4"/>
        <v>357541.19716142555</v>
      </c>
      <c r="U28" s="490">
        <f t="shared" si="5"/>
        <v>1</v>
      </c>
      <c r="V28" s="490">
        <f t="shared" si="6"/>
        <v>0.54</v>
      </c>
      <c r="W28" s="255">
        <f>IFERROR((1+(3*[0]!B)+(3*[0]!B^2))/((1+[0]!B)^2),"--")</f>
        <v>1</v>
      </c>
      <c r="X28" s="490">
        <f t="shared" si="15"/>
        <v>0.49398496240601503</v>
      </c>
      <c r="Y28" s="208" t="str">
        <f t="shared" si="8"/>
        <v>B</v>
      </c>
      <c r="Z28" s="255">
        <f>IFERROR(VLOOKUP(D28,derm!$D$4:$H$285,5,FALSE),"--")</f>
        <v>9.6199999999999996E-4</v>
      </c>
      <c r="AA28" s="468">
        <f>VLOOKUP($C28,ToxValues!$C$4:$N$283,11,FALSE)</f>
        <v>72.11</v>
      </c>
      <c r="AB28" s="468">
        <f>VLOOKUP($D28,derm!$D$4:$K$285,6,FALSE)</f>
        <v>0</v>
      </c>
      <c r="AC28" s="468">
        <f>VLOOKUP($D28,derm!$D$4:$K$285,7,FALSE)</f>
        <v>0.27</v>
      </c>
      <c r="AD28" s="468">
        <f>VLOOKUP($D28,derm!$D$4:$K$285,8,FALSE)</f>
        <v>0.65</v>
      </c>
      <c r="AE28" s="468">
        <f>VLOOKUP($D28,derm!$D$4:$L$285,9,FALSE)</f>
        <v>1</v>
      </c>
      <c r="AF28" s="255">
        <f>VLOOKUP(C28,ToxValues!$C$4:$J$284,4,FALSE)</f>
        <v>5</v>
      </c>
      <c r="AG28" s="255">
        <f>VLOOKUP($C28,ToxValues!$C$4:$J$284,3,FALSE)</f>
        <v>0.6</v>
      </c>
      <c r="AH28" s="497">
        <f>VLOOKUP($C28,ToxValues!$C$4:$J$284,5,FALSE)</f>
        <v>0.6</v>
      </c>
      <c r="AI28" s="630"/>
    </row>
    <row r="29" spans="1:35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>
        <f t="shared" si="0"/>
        <v>1877.1428571428571</v>
      </c>
      <c r="H29" s="490" t="str">
        <f t="shared" si="9"/>
        <v>--</v>
      </c>
      <c r="I29" s="490" t="str">
        <f t="shared" si="10"/>
        <v>--</v>
      </c>
      <c r="J29" s="490"/>
      <c r="K29" s="490" t="str">
        <f t="shared" si="14"/>
        <v/>
      </c>
      <c r="L29" s="490">
        <f t="shared" si="2"/>
        <v>1877.1428571428571</v>
      </c>
      <c r="M29" s="490"/>
      <c r="N29" s="490"/>
      <c r="O29" s="490">
        <f t="shared" si="3"/>
        <v>1877.1428571428571</v>
      </c>
      <c r="P29" s="490" t="str">
        <f t="shared" si="11"/>
        <v>--</v>
      </c>
      <c r="Q29" s="490"/>
      <c r="R29" s="490" t="str">
        <f t="shared" si="12"/>
        <v>--</v>
      </c>
      <c r="S29" s="490" t="str">
        <f t="shared" si="13"/>
        <v>--</v>
      </c>
      <c r="T29" s="490" t="str">
        <f t="shared" si="4"/>
        <v>--</v>
      </c>
      <c r="U29" s="490" t="str">
        <f t="shared" si="5"/>
        <v>--</v>
      </c>
      <c r="V29" s="490" t="str">
        <f t="shared" si="6"/>
        <v>--</v>
      </c>
      <c r="W29" s="255" t="str">
        <f>IFERROR((1+(3*[0]!B)+(3*[0]!B^2))/((1+[0]!B)^2),"--")</f>
        <v>--</v>
      </c>
      <c r="X29" s="490">
        <f t="shared" si="15"/>
        <v>1.6466165413533834E-2</v>
      </c>
      <c r="Y29" s="208" t="str">
        <f t="shared" si="8"/>
        <v>A</v>
      </c>
      <c r="Z29" s="255">
        <f>IFERROR(VLOOKUP(D29,derm!$D$4:$H$285,5,FALSE),"--")</f>
        <v>5.7200000000000001E-2</v>
      </c>
      <c r="AA29" s="468">
        <f>VLOOKUP($C29,ToxValues!$C$4:$N$283,11,FALSE)</f>
        <v>126.59</v>
      </c>
      <c r="AB29" s="468" t="str">
        <f>VLOOKUP($D29,derm!$D$4:$K$285,6,FALSE)</f>
        <v>--</v>
      </c>
      <c r="AC29" s="468" t="str">
        <f>VLOOKUP($D29,derm!$D$4:$K$285,7,FALSE)</f>
        <v>--</v>
      </c>
      <c r="AD29" s="468" t="str">
        <f>VLOOKUP($D29,derm!$D$4:$K$285,8,FALSE)</f>
        <v>--</v>
      </c>
      <c r="AE29" s="468" t="str">
        <f>VLOOKUP($D29,derm!$D$4:$L$285,9,FALSE)</f>
        <v>--</v>
      </c>
      <c r="AF29" s="255" t="str">
        <f>VLOOKUP(C29,ToxValues!$C$4:$J$284,4,FALSE)</f>
        <v>--</v>
      </c>
      <c r="AG29" s="255">
        <f>VLOOKUP($C29,ToxValues!$C$4:$J$284,3,FALSE)</f>
        <v>0.02</v>
      </c>
      <c r="AH29" s="497">
        <f>VLOOKUP($C29,ToxValues!$C$4:$J$284,5,FALSE)</f>
        <v>0.02</v>
      </c>
      <c r="AI29" s="630"/>
    </row>
    <row r="30" spans="1:35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>
        <f t="shared" si="0"/>
        <v>469.28571428571428</v>
      </c>
      <c r="H30" s="490" t="str">
        <f t="shared" si="9"/>
        <v>--</v>
      </c>
      <c r="I30" s="490" t="str">
        <f t="shared" si="10"/>
        <v>--</v>
      </c>
      <c r="J30" s="490"/>
      <c r="K30" s="490" t="str">
        <f t="shared" si="14"/>
        <v/>
      </c>
      <c r="L30" s="490">
        <f t="shared" si="2"/>
        <v>469.28571428571428</v>
      </c>
      <c r="M30" s="490"/>
      <c r="N30" s="490"/>
      <c r="O30" s="490">
        <f t="shared" si="3"/>
        <v>469.28571428571428</v>
      </c>
      <c r="P30" s="490" t="str">
        <f t="shared" si="11"/>
        <v>--</v>
      </c>
      <c r="Q30" s="490"/>
      <c r="R30" s="490" t="str">
        <f t="shared" si="12"/>
        <v>--</v>
      </c>
      <c r="S30" s="490" t="str">
        <f t="shared" si="13"/>
        <v>--</v>
      </c>
      <c r="T30" s="490" t="str">
        <f t="shared" si="4"/>
        <v>--</v>
      </c>
      <c r="U30" s="490" t="str">
        <f t="shared" si="5"/>
        <v>--</v>
      </c>
      <c r="V30" s="490" t="str">
        <f t="shared" si="6"/>
        <v>--</v>
      </c>
      <c r="W30" s="255" t="str">
        <f>IFERROR((1+(3*[0]!B)+(3*[0]!B^2))/((1+[0]!B)^2),"--")</f>
        <v>--</v>
      </c>
      <c r="X30" s="490">
        <f t="shared" si="15"/>
        <v>4.1165413533834584E-3</v>
      </c>
      <c r="Y30" s="208" t="str">
        <f t="shared" si="8"/>
        <v>A</v>
      </c>
      <c r="Z30" s="255">
        <f>IFERROR(VLOOKUP(D30,derm!$D$4:$H$285,5,FALSE),"--")</f>
        <v>3.5500000000000002E-3</v>
      </c>
      <c r="AA30" s="468">
        <f>VLOOKUP($C30,ToxValues!$C$4:$N$283,11,FALSE)</f>
        <v>100.16</v>
      </c>
      <c r="AB30" s="468" t="str">
        <f>VLOOKUP($D30,derm!$D$4:$K$285,6,FALSE)</f>
        <v>--</v>
      </c>
      <c r="AC30" s="468" t="str">
        <f>VLOOKUP($D30,derm!$D$4:$K$285,7,FALSE)</f>
        <v>--</v>
      </c>
      <c r="AD30" s="468" t="str">
        <f>VLOOKUP($D30,derm!$D$4:$K$285,8,FALSE)</f>
        <v>--</v>
      </c>
      <c r="AE30" s="468" t="str">
        <f>VLOOKUP($D30,derm!$D$4:$L$285,9,FALSE)</f>
        <v>--</v>
      </c>
      <c r="AF30" s="255">
        <f>VLOOKUP(C30,ToxValues!$C$4:$J$284,4,FALSE)</f>
        <v>0.03</v>
      </c>
      <c r="AG30" s="255">
        <f>VLOOKUP($C30,ToxValues!$C$4:$J$284,3,FALSE)</f>
        <v>5.0000000000000001E-3</v>
      </c>
      <c r="AH30" s="497">
        <f>VLOOKUP($C30,ToxValues!$C$4:$J$284,5,FALSE)</f>
        <v>5.0000000000000001E-3</v>
      </c>
      <c r="AI30" s="630"/>
    </row>
    <row r="31" spans="1:35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>
        <f t="shared" si="0"/>
        <v>1877.1428571428571</v>
      </c>
      <c r="H31" s="490" t="str">
        <f t="shared" si="9"/>
        <v>--</v>
      </c>
      <c r="I31" s="490" t="str">
        <f t="shared" si="10"/>
        <v>--</v>
      </c>
      <c r="J31" s="490"/>
      <c r="K31" s="490" t="str">
        <f t="shared" si="14"/>
        <v/>
      </c>
      <c r="L31" s="490">
        <f t="shared" si="2"/>
        <v>1877.1428571428571</v>
      </c>
      <c r="M31" s="490"/>
      <c r="N31" s="490"/>
      <c r="O31" s="490">
        <f t="shared" si="3"/>
        <v>1877.1428571428571</v>
      </c>
      <c r="P31" s="490" t="str">
        <f t="shared" si="11"/>
        <v>--</v>
      </c>
      <c r="Q31" s="490"/>
      <c r="R31" s="490" t="str">
        <f t="shared" si="12"/>
        <v>--</v>
      </c>
      <c r="S31" s="490" t="str">
        <f t="shared" si="13"/>
        <v>--</v>
      </c>
      <c r="T31" s="490" t="str">
        <f t="shared" si="4"/>
        <v>--</v>
      </c>
      <c r="U31" s="490" t="str">
        <f t="shared" si="5"/>
        <v>--</v>
      </c>
      <c r="V31" s="490" t="str">
        <f t="shared" si="6"/>
        <v>--</v>
      </c>
      <c r="W31" s="255" t="str">
        <f>IFERROR((1+(3*[0]!B)+(3*[0]!B^2))/((1+[0]!B)^2),"--")</f>
        <v>--</v>
      </c>
      <c r="X31" s="490">
        <f t="shared" si="15"/>
        <v>1.6466165413533834E-2</v>
      </c>
      <c r="Y31" s="208" t="str">
        <f t="shared" si="8"/>
        <v>A</v>
      </c>
      <c r="Z31" s="255">
        <f>IFERROR(VLOOKUP(D31,derm!$D$4:$H$285,5,FALSE),"--")</f>
        <v>4.9799999999999997E-2</v>
      </c>
      <c r="AA31" s="468">
        <f>VLOOKUP($C31,ToxValues!$C$4:$N$283,11,FALSE)</f>
        <v>126.59</v>
      </c>
      <c r="AB31" s="468" t="str">
        <f>VLOOKUP($D31,derm!$D$4:$K$285,6,FALSE)</f>
        <v>--</v>
      </c>
      <c r="AC31" s="468" t="str">
        <f>VLOOKUP($D31,derm!$D$4:$K$285,7,FALSE)</f>
        <v>--</v>
      </c>
      <c r="AD31" s="468" t="str">
        <f>VLOOKUP($D31,derm!$D$4:$K$285,8,FALSE)</f>
        <v>--</v>
      </c>
      <c r="AE31" s="468" t="str">
        <f>VLOOKUP($D31,derm!$D$4:$L$285,9,FALSE)</f>
        <v>--</v>
      </c>
      <c r="AF31" s="255" t="str">
        <f>VLOOKUP(C31,ToxValues!$C$4:$J$284,4,FALSE)</f>
        <v>--</v>
      </c>
      <c r="AG31" s="255">
        <f>VLOOKUP($C31,ToxValues!$C$4:$J$284,3,FALSE)</f>
        <v>0.02</v>
      </c>
      <c r="AH31" s="497">
        <f>VLOOKUP($C31,ToxValues!$C$4:$J$284,5,FALSE)</f>
        <v>0.02</v>
      </c>
      <c r="AI31" s="630"/>
    </row>
    <row r="32" spans="1:35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>
        <f t="shared" si="0"/>
        <v>4558.0671214581625</v>
      </c>
      <c r="H32" s="490" t="str">
        <f t="shared" si="9"/>
        <v>--</v>
      </c>
      <c r="I32" s="490">
        <f t="shared" si="10"/>
        <v>4558.0671214581625</v>
      </c>
      <c r="J32" s="490"/>
      <c r="K32" s="490" t="str">
        <f t="shared" si="14"/>
        <v/>
      </c>
      <c r="L32" s="490">
        <f t="shared" si="2"/>
        <v>7508.5714285714284</v>
      </c>
      <c r="M32" s="490"/>
      <c r="N32" s="490"/>
      <c r="O32" s="490">
        <f t="shared" si="3"/>
        <v>7508.5714285714284</v>
      </c>
      <c r="P32" s="490">
        <f t="shared" si="11"/>
        <v>11599.567055428715</v>
      </c>
      <c r="Q32" s="490"/>
      <c r="R32" s="490">
        <f t="shared" si="12"/>
        <v>11599.567055428715</v>
      </c>
      <c r="S32" s="490">
        <f t="shared" si="13"/>
        <v>11599.567055428715</v>
      </c>
      <c r="T32" s="490">
        <f t="shared" si="4"/>
        <v>11961.862174265352</v>
      </c>
      <c r="U32" s="490">
        <f t="shared" si="5"/>
        <v>1</v>
      </c>
      <c r="V32" s="490">
        <f t="shared" si="6"/>
        <v>0.78</v>
      </c>
      <c r="W32" s="255">
        <f>IFERROR((1+(3*[0]!B)+(3*[0]!B^2))/((1+[0]!B)^2),"--")</f>
        <v>1</v>
      </c>
      <c r="X32" s="490">
        <f t="shared" si="15"/>
        <v>6.5864661654135334E-2</v>
      </c>
      <c r="Y32" s="208" t="str">
        <f t="shared" si="8"/>
        <v>B</v>
      </c>
      <c r="Z32" s="255">
        <f>IFERROR(VLOOKUP(D32,derm!$D$4:$H$285,5,FALSE),"--")</f>
        <v>3.1900000000000001E-3</v>
      </c>
      <c r="AA32" s="468">
        <f>VLOOKUP($C32,ToxValues!$C$4:$N$283,11,FALSE)</f>
        <v>100.16</v>
      </c>
      <c r="AB32" s="468">
        <f>VLOOKUP($D32,derm!$D$4:$K$285,6,FALSE)</f>
        <v>0</v>
      </c>
      <c r="AC32" s="468">
        <f>VLOOKUP($D32,derm!$D$4:$K$285,7,FALSE)</f>
        <v>0.39</v>
      </c>
      <c r="AD32" s="468">
        <f>VLOOKUP($D32,derm!$D$4:$K$285,8,FALSE)</f>
        <v>0.93</v>
      </c>
      <c r="AE32" s="468">
        <f>VLOOKUP($D32,derm!$D$4:$L$285,9,FALSE)</f>
        <v>1</v>
      </c>
      <c r="AF32" s="255">
        <f>VLOOKUP(C32,ToxValues!$C$4:$J$284,4,FALSE)</f>
        <v>3</v>
      </c>
      <c r="AG32" s="255">
        <f>VLOOKUP($C32,ToxValues!$C$4:$J$284,3,FALSE)</f>
        <v>0.08</v>
      </c>
      <c r="AH32" s="497">
        <f>VLOOKUP($C32,ToxValues!$C$4:$J$284,5,FALSE)</f>
        <v>0.08</v>
      </c>
      <c r="AI32" s="630"/>
    </row>
    <row r="33" spans="1:35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>
        <f t="shared" si="0"/>
        <v>84471.428571428565</v>
      </c>
      <c r="H33" s="490" t="str">
        <f t="shared" si="9"/>
        <v>--</v>
      </c>
      <c r="I33" s="490" t="str">
        <f t="shared" si="10"/>
        <v>--</v>
      </c>
      <c r="J33" s="490"/>
      <c r="K33" s="490" t="str">
        <f t="shared" si="14"/>
        <v/>
      </c>
      <c r="L33" s="490">
        <f t="shared" si="2"/>
        <v>84471.428571428565</v>
      </c>
      <c r="M33" s="490"/>
      <c r="N33" s="490"/>
      <c r="O33" s="490">
        <f t="shared" si="3"/>
        <v>84471.428571428565</v>
      </c>
      <c r="P33" s="490" t="str">
        <f t="shared" si="11"/>
        <v>--</v>
      </c>
      <c r="Q33" s="490"/>
      <c r="R33" s="490" t="str">
        <f t="shared" si="12"/>
        <v>--</v>
      </c>
      <c r="S33" s="490" t="str">
        <f t="shared" si="13"/>
        <v>--</v>
      </c>
      <c r="T33" s="490" t="str">
        <f t="shared" si="4"/>
        <v>--</v>
      </c>
      <c r="U33" s="490" t="str">
        <f t="shared" si="5"/>
        <v>--</v>
      </c>
      <c r="V33" s="490" t="str">
        <f t="shared" si="6"/>
        <v>--</v>
      </c>
      <c r="W33" s="255" t="str">
        <f>IFERROR((1+(3*[0]!B)+(3*[0]!B^2))/((1+[0]!B)^2),"--")</f>
        <v>--</v>
      </c>
      <c r="X33" s="490">
        <f t="shared" si="15"/>
        <v>0.74097744360902251</v>
      </c>
      <c r="Y33" s="208" t="str">
        <f t="shared" si="8"/>
        <v>A</v>
      </c>
      <c r="Z33" s="255">
        <f>IFERROR(VLOOKUP(D33,derm!$D$4:$H$285,5,FALSE),"--")</f>
        <v>5.1199999999999998E-4</v>
      </c>
      <c r="AA33" s="468">
        <f>VLOOKUP($C33,ToxValues!$C$4:$N$283,11,FALSE)</f>
        <v>58.08</v>
      </c>
      <c r="AB33" s="468" t="str">
        <f>VLOOKUP($D33,derm!$D$4:$K$285,6,FALSE)</f>
        <v>--</v>
      </c>
      <c r="AC33" s="468" t="str">
        <f>VLOOKUP($D33,derm!$D$4:$K$285,7,FALSE)</f>
        <v>--</v>
      </c>
      <c r="AD33" s="468" t="str">
        <f>VLOOKUP($D33,derm!$D$4:$K$285,8,FALSE)</f>
        <v>--</v>
      </c>
      <c r="AE33" s="468" t="str">
        <f>VLOOKUP($D33,derm!$D$4:$L$285,9,FALSE)</f>
        <v>--</v>
      </c>
      <c r="AF33" s="255">
        <f>VLOOKUP(C33,ToxValues!$C$4:$J$284,4,FALSE)</f>
        <v>31</v>
      </c>
      <c r="AG33" s="255">
        <f>VLOOKUP($C33,ToxValues!$C$4:$J$284,3,FALSE)</f>
        <v>0.9</v>
      </c>
      <c r="AH33" s="497">
        <f>VLOOKUP($C33,ToxValues!$C$4:$J$284,5,FALSE)</f>
        <v>0.9</v>
      </c>
      <c r="AI33" s="630"/>
    </row>
    <row r="34" spans="1:35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 t="str">
        <f t="shared" si="0"/>
        <v>--</v>
      </c>
      <c r="H34" s="490" t="str">
        <f t="shared" si="9"/>
        <v>--</v>
      </c>
      <c r="I34" s="490" t="str">
        <f t="shared" si="10"/>
        <v>--</v>
      </c>
      <c r="J34" s="490"/>
      <c r="K34" s="490" t="str">
        <f t="shared" si="14"/>
        <v/>
      </c>
      <c r="L34" s="490" t="str">
        <f t="shared" si="2"/>
        <v>--</v>
      </c>
      <c r="M34" s="490"/>
      <c r="N34" s="490"/>
      <c r="O34" s="490" t="str">
        <f t="shared" si="3"/>
        <v>--</v>
      </c>
      <c r="P34" s="490" t="str">
        <f t="shared" si="11"/>
        <v>--</v>
      </c>
      <c r="Q34" s="490"/>
      <c r="R34" s="490" t="str">
        <f t="shared" si="12"/>
        <v>--</v>
      </c>
      <c r="S34" s="490" t="str">
        <f t="shared" si="13"/>
        <v>--</v>
      </c>
      <c r="T34" s="490" t="str">
        <f t="shared" si="4"/>
        <v>--</v>
      </c>
      <c r="U34" s="490" t="str">
        <f t="shared" si="5"/>
        <v>--</v>
      </c>
      <c r="V34" s="490" t="str">
        <f t="shared" si="6"/>
        <v>--</v>
      </c>
      <c r="W34" s="255" t="str">
        <f>IFERROR((1+(3*[0]!B)+(3*[0]!B^2))/((1+[0]!B)^2),"--")</f>
        <v>--</v>
      </c>
      <c r="X34" s="490" t="str">
        <f t="shared" si="15"/>
        <v>--</v>
      </c>
      <c r="Y34" s="208" t="str">
        <f t="shared" si="8"/>
        <v>A</v>
      </c>
      <c r="Z34" s="255">
        <f>IFERROR(VLOOKUP(D34,derm!$D$4:$H$285,5,FALSE),"--")</f>
        <v>5.4799999999999998E-4</v>
      </c>
      <c r="AA34" s="468">
        <f>VLOOKUP($C34,ToxValues!$C$4:$N$283,11,FALSE)</f>
        <v>41.05</v>
      </c>
      <c r="AB34" s="468" t="str">
        <f>VLOOKUP($D34,derm!$D$4:$K$285,6,FALSE)</f>
        <v>--</v>
      </c>
      <c r="AC34" s="468" t="str">
        <f>VLOOKUP($D34,derm!$D$4:$K$285,7,FALSE)</f>
        <v>--</v>
      </c>
      <c r="AD34" s="468" t="str">
        <f>VLOOKUP($D34,derm!$D$4:$K$285,8,FALSE)</f>
        <v>--</v>
      </c>
      <c r="AE34" s="468" t="str">
        <f>VLOOKUP($D34,derm!$D$4:$L$285,9,FALSE)</f>
        <v>--</v>
      </c>
      <c r="AF34" s="255">
        <f>VLOOKUP(C34,ToxValues!$C$4:$J$284,4,FALSE)</f>
        <v>0.06</v>
      </c>
      <c r="AG34" s="255" t="str">
        <f>VLOOKUP($C34,ToxValues!$C$4:$J$284,3,FALSE)</f>
        <v>--</v>
      </c>
      <c r="AH34" s="497" t="str">
        <f>VLOOKUP($C34,ToxValues!$C$4:$J$284,5,FALSE)</f>
        <v>--</v>
      </c>
      <c r="AI34" s="630"/>
    </row>
    <row r="35" spans="1:35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>
        <f t="shared" si="0"/>
        <v>41.796329866437404</v>
      </c>
      <c r="H35" s="490" t="str">
        <f t="shared" si="9"/>
        <v>--</v>
      </c>
      <c r="I35" s="490">
        <f t="shared" si="10"/>
        <v>41.796329866437404</v>
      </c>
      <c r="J35" s="490"/>
      <c r="K35" s="490" t="str">
        <f t="shared" si="14"/>
        <v/>
      </c>
      <c r="L35" s="490">
        <f t="shared" si="2"/>
        <v>46.928571428571431</v>
      </c>
      <c r="M35" s="490"/>
      <c r="N35" s="490"/>
      <c r="O35" s="490">
        <f t="shared" si="3"/>
        <v>46.928571428571431</v>
      </c>
      <c r="P35" s="490">
        <f t="shared" si="11"/>
        <v>382.18038411536861</v>
      </c>
      <c r="Q35" s="490"/>
      <c r="R35" s="490">
        <f t="shared" si="12"/>
        <v>382.18038411536861</v>
      </c>
      <c r="S35" s="490">
        <f t="shared" si="13"/>
        <v>382.18038411536861</v>
      </c>
      <c r="T35" s="490">
        <f t="shared" si="4"/>
        <v>424.51091351691468</v>
      </c>
      <c r="U35" s="490">
        <f t="shared" si="5"/>
        <v>1</v>
      </c>
      <c r="V35" s="490">
        <f t="shared" si="6"/>
        <v>0.44</v>
      </c>
      <c r="W35" s="255">
        <f>IFERROR((1+(3*[0]!B)+(3*[0]!B^2))/((1+[0]!B)^2),"--")</f>
        <v>1</v>
      </c>
      <c r="X35" s="490">
        <f t="shared" si="15"/>
        <v>4.1165413533834585E-4</v>
      </c>
      <c r="Y35" s="208" t="str">
        <f t="shared" si="8"/>
        <v>B</v>
      </c>
      <c r="Z35" s="255">
        <f>IFERROR(VLOOKUP(D35,derm!$D$4:$H$285,5,FALSE),"--")</f>
        <v>7.4799999999999997E-4</v>
      </c>
      <c r="AA35" s="468">
        <f>VLOOKUP($C35,ToxValues!$C$4:$N$283,11,FALSE)</f>
        <v>56.06</v>
      </c>
      <c r="AB35" s="468">
        <f>VLOOKUP($D35,derm!$D$4:$K$285,6,FALSE)</f>
        <v>0</v>
      </c>
      <c r="AC35" s="468">
        <f>VLOOKUP($D35,derm!$D$4:$K$285,7,FALSE)</f>
        <v>0.22</v>
      </c>
      <c r="AD35" s="468">
        <f>VLOOKUP($D35,derm!$D$4:$K$285,8,FALSE)</f>
        <v>0.53</v>
      </c>
      <c r="AE35" s="468">
        <f>VLOOKUP($D35,derm!$D$4:$L$285,9,FALSE)</f>
        <v>1</v>
      </c>
      <c r="AF35" s="255">
        <f>VLOOKUP(C35,ToxValues!$C$4:$J$284,4,FALSE)</f>
        <v>2.0000000000000002E-5</v>
      </c>
      <c r="AG35" s="255">
        <f>VLOOKUP($C35,ToxValues!$C$4:$J$284,3,FALSE)</f>
        <v>5.0000000000000001E-4</v>
      </c>
      <c r="AH35" s="497">
        <f>VLOOKUP($C35,ToxValues!$C$4:$J$284,5,FALSE)</f>
        <v>5.0000000000000001E-4</v>
      </c>
      <c r="AI35" s="630"/>
    </row>
    <row r="36" spans="1:35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0"/>
        <v>3160.7563569689914</v>
      </c>
      <c r="H36" s="490" t="str">
        <f t="shared" si="9"/>
        <v>--</v>
      </c>
      <c r="I36" s="490">
        <f t="shared" si="10"/>
        <v>3160.7563569689914</v>
      </c>
      <c r="J36" s="490"/>
      <c r="K36" s="490" t="str">
        <f t="shared" si="14"/>
        <v/>
      </c>
      <c r="L36" s="490">
        <f t="shared" si="2"/>
        <v>3754.2857142857142</v>
      </c>
      <c r="M36" s="490"/>
      <c r="N36" s="490"/>
      <c r="O36" s="490">
        <f t="shared" si="3"/>
        <v>3754.2857142857142</v>
      </c>
      <c r="P36" s="490">
        <f t="shared" si="11"/>
        <v>19992.915752226607</v>
      </c>
      <c r="Q36" s="490"/>
      <c r="R36" s="490">
        <f t="shared" si="12"/>
        <v>19992.915752226607</v>
      </c>
      <c r="S36" s="490">
        <f t="shared" si="13"/>
        <v>19992.915752226607</v>
      </c>
      <c r="T36" s="490">
        <f t="shared" si="4"/>
        <v>22414.246741028721</v>
      </c>
      <c r="U36" s="490">
        <f t="shared" si="5"/>
        <v>1</v>
      </c>
      <c r="V36" s="490">
        <f t="shared" si="6"/>
        <v>0.42</v>
      </c>
      <c r="W36" s="255">
        <f>IFERROR((1+(3*[0]!B)+(3*[0]!B^2))/((1+[0]!B)^2),"--")</f>
        <v>1</v>
      </c>
      <c r="X36" s="490">
        <f t="shared" si="15"/>
        <v>3.2932330827067667E-2</v>
      </c>
      <c r="Y36" s="208" t="str">
        <f t="shared" si="8"/>
        <v>B</v>
      </c>
      <c r="Z36" s="255">
        <f>IFERROR(VLOOKUP(D36,derm!$D$4:$H$285,5,FALSE),"--")</f>
        <v>1.16E-3</v>
      </c>
      <c r="AA36" s="468">
        <f>VLOOKUP($C36,ToxValues!$C$4:$N$283,11,FALSE)</f>
        <v>53.06</v>
      </c>
      <c r="AB36" s="468">
        <f>VLOOKUP($D36,derm!$D$4:$K$285,6,FALSE)</f>
        <v>0</v>
      </c>
      <c r="AC36" s="468">
        <f>VLOOKUP($D36,derm!$D$4:$K$285,7,FALSE)</f>
        <v>0.21</v>
      </c>
      <c r="AD36" s="468">
        <f>VLOOKUP($D36,derm!$D$4:$K$285,8,FALSE)</f>
        <v>0.51</v>
      </c>
      <c r="AE36" s="468">
        <f>VLOOKUP($D36,derm!$D$4:$L$285,9,FALSE)</f>
        <v>1</v>
      </c>
      <c r="AF36" s="255">
        <f>VLOOKUP(C36,ToxValues!$C$4:$J$284,4,FALSE)</f>
        <v>2E-3</v>
      </c>
      <c r="AG36" s="255">
        <f>VLOOKUP($C36,ToxValues!$C$4:$J$284,3,FALSE)</f>
        <v>0.04</v>
      </c>
      <c r="AH36" s="497">
        <f>VLOOKUP($C36,ToxValues!$C$4:$J$284,5,FALSE)</f>
        <v>0.04</v>
      </c>
      <c r="AI36" s="630"/>
    </row>
    <row r="37" spans="1:35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 t="str">
        <f t="shared" si="0"/>
        <v>--</v>
      </c>
      <c r="H37" s="490" t="str">
        <f t="shared" si="9"/>
        <v>--</v>
      </c>
      <c r="I37" s="490" t="str">
        <f t="shared" si="10"/>
        <v>--</v>
      </c>
      <c r="J37" s="490"/>
      <c r="K37" s="490" t="str">
        <f t="shared" si="14"/>
        <v/>
      </c>
      <c r="L37" s="490" t="str">
        <f t="shared" si="2"/>
        <v>--</v>
      </c>
      <c r="M37" s="490"/>
      <c r="N37" s="490"/>
      <c r="O37" s="490" t="str">
        <f t="shared" si="3"/>
        <v>--</v>
      </c>
      <c r="P37" s="490" t="str">
        <f t="shared" si="11"/>
        <v>--</v>
      </c>
      <c r="Q37" s="490"/>
      <c r="R37" s="490" t="str">
        <f t="shared" si="12"/>
        <v>--</v>
      </c>
      <c r="S37" s="490" t="str">
        <f t="shared" si="13"/>
        <v>--</v>
      </c>
      <c r="T37" s="490" t="str">
        <f t="shared" si="4"/>
        <v>--</v>
      </c>
      <c r="U37" s="490">
        <f t="shared" si="5"/>
        <v>1</v>
      </c>
      <c r="V37" s="490">
        <f t="shared" si="6"/>
        <v>0.57999999999999996</v>
      </c>
      <c r="W37" s="255">
        <f>IFERROR((1+(3*[0]!B)+(3*[0]!B^2))/((1+[0]!B)^2),"--")</f>
        <v>1</v>
      </c>
      <c r="X37" s="490" t="str">
        <f t="shared" si="15"/>
        <v>--</v>
      </c>
      <c r="Y37" s="208" t="str">
        <f t="shared" si="8"/>
        <v>B</v>
      </c>
      <c r="Z37" s="255">
        <f>IFERROR(VLOOKUP(D37,derm!$D$4:$H$285,5,FALSE),"--")</f>
        <v>1.12E-2</v>
      </c>
      <c r="AA37" s="468">
        <f>VLOOKUP($C37,ToxValues!$C$4:$N$283,11,FALSE)</f>
        <v>76.53</v>
      </c>
      <c r="AB37" s="468">
        <f>VLOOKUP($D37,derm!$D$4:$K$285,6,FALSE)</f>
        <v>0</v>
      </c>
      <c r="AC37" s="468">
        <f>VLOOKUP($D37,derm!$D$4:$K$285,7,FALSE)</f>
        <v>0.28999999999999998</v>
      </c>
      <c r="AD37" s="468">
        <f>VLOOKUP($D37,derm!$D$4:$K$285,8,FALSE)</f>
        <v>0.69</v>
      </c>
      <c r="AE37" s="468">
        <f>VLOOKUP($D37,derm!$D$4:$L$285,9,FALSE)</f>
        <v>1</v>
      </c>
      <c r="AF37" s="255">
        <f>VLOOKUP(C37,ToxValues!$C$4:$J$284,4,FALSE)</f>
        <v>1E-3</v>
      </c>
      <c r="AG37" s="255" t="str">
        <f>VLOOKUP($C37,ToxValues!$C$4:$J$284,3,FALSE)</f>
        <v>--</v>
      </c>
      <c r="AH37" s="497" t="str">
        <f>VLOOKUP($C37,ToxValues!$C$4:$J$284,5,FALSE)</f>
        <v>--</v>
      </c>
      <c r="AI37" s="630"/>
    </row>
    <row r="38" spans="1:35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0"/>
        <v>103.50727022855673</v>
      </c>
      <c r="H38" s="490" t="str">
        <f t="shared" si="9"/>
        <v>--</v>
      </c>
      <c r="I38" s="490">
        <f t="shared" si="10"/>
        <v>103.50727022855673</v>
      </c>
      <c r="J38" s="490"/>
      <c r="K38" s="490" t="str">
        <f t="shared" si="14"/>
        <v/>
      </c>
      <c r="L38" s="490">
        <f t="shared" si="2"/>
        <v>375.42857142857144</v>
      </c>
      <c r="M38" s="490"/>
      <c r="N38" s="490"/>
      <c r="O38" s="490">
        <f t="shared" si="3"/>
        <v>375.42857142857144</v>
      </c>
      <c r="P38" s="490">
        <f t="shared" si="11"/>
        <v>142.90747515140256</v>
      </c>
      <c r="Q38" s="490"/>
      <c r="R38" s="490">
        <f t="shared" si="12"/>
        <v>142.90747515140256</v>
      </c>
      <c r="S38" s="490">
        <f t="shared" si="13"/>
        <v>142.90747515140256</v>
      </c>
      <c r="T38" s="490">
        <f t="shared" si="4"/>
        <v>148.49318336704596</v>
      </c>
      <c r="U38" s="490">
        <f t="shared" si="5"/>
        <v>0.90909090909090906</v>
      </c>
      <c r="V38" s="490">
        <f t="shared" si="6"/>
        <v>0.63752066115702466</v>
      </c>
      <c r="W38" s="255">
        <f>IFERROR((1+(3*[0]!B)+(3*[0]!B^2))/((1+[0]!B)^2),"--")</f>
        <v>1.0991735537190082</v>
      </c>
      <c r="X38" s="490">
        <f t="shared" si="15"/>
        <v>3.2932330827067668E-3</v>
      </c>
      <c r="Y38" s="208" t="str">
        <f t="shared" si="8"/>
        <v>B</v>
      </c>
      <c r="Z38" s="255">
        <f>IFERROR(VLOOKUP(D38,derm!$D$4:$H$285,5,FALSE),"--")</f>
        <v>1.49E-2</v>
      </c>
      <c r="AA38" s="468">
        <f>VLOOKUP($C38,ToxValues!$C$4:$N$283,11,FALSE)</f>
        <v>78.11</v>
      </c>
      <c r="AB38" s="468">
        <f>VLOOKUP($D38,derm!$D$4:$K$285,6,FALSE)</f>
        <v>0.1</v>
      </c>
      <c r="AC38" s="468">
        <f>VLOOKUP($D38,derm!$D$4:$K$285,7,FALSE)</f>
        <v>0.28999999999999998</v>
      </c>
      <c r="AD38" s="468">
        <f>VLOOKUP($D38,derm!$D$4:$K$285,8,FALSE)</f>
        <v>0.7</v>
      </c>
      <c r="AE38" s="468">
        <f>VLOOKUP($D38,derm!$D$4:$L$285,9,FALSE)</f>
        <v>1</v>
      </c>
      <c r="AF38" s="255">
        <f>VLOOKUP(C38,ToxValues!$C$4:$J$284,4,FALSE)</f>
        <v>0.03</v>
      </c>
      <c r="AG38" s="255">
        <f>VLOOKUP($C38,ToxValues!$C$4:$J$284,3,FALSE)</f>
        <v>4.0000000000000001E-3</v>
      </c>
      <c r="AH38" s="497">
        <f>VLOOKUP($C38,ToxValues!$C$4:$J$284,5,FALSE)</f>
        <v>4.0000000000000001E-3</v>
      </c>
      <c r="AI38" s="630"/>
    </row>
    <row r="39" spans="1:35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>
        <f t="shared" si="0"/>
        <v>750.85714285714289</v>
      </c>
      <c r="H39" s="490" t="str">
        <f t="shared" si="9"/>
        <v>--</v>
      </c>
      <c r="I39" s="490" t="str">
        <f t="shared" si="10"/>
        <v>--</v>
      </c>
      <c r="J39" s="490"/>
      <c r="K39" s="490" t="str">
        <f t="shared" si="14"/>
        <v/>
      </c>
      <c r="L39" s="490">
        <f t="shared" si="2"/>
        <v>750.85714285714289</v>
      </c>
      <c r="M39" s="490"/>
      <c r="N39" s="490"/>
      <c r="O39" s="490">
        <f t="shared" si="3"/>
        <v>750.85714285714289</v>
      </c>
      <c r="P39" s="490" t="str">
        <f t="shared" si="11"/>
        <v>--</v>
      </c>
      <c r="Q39" s="490"/>
      <c r="R39" s="490" t="str">
        <f t="shared" si="12"/>
        <v>--</v>
      </c>
      <c r="S39" s="490" t="str">
        <f t="shared" si="13"/>
        <v>--</v>
      </c>
      <c r="T39" s="490" t="str">
        <f t="shared" si="4"/>
        <v>--</v>
      </c>
      <c r="U39" s="490" t="str">
        <f t="shared" si="5"/>
        <v>--</v>
      </c>
      <c r="V39" s="490" t="str">
        <f t="shared" si="6"/>
        <v>--</v>
      </c>
      <c r="W39" s="255" t="str">
        <f>IFERROR((1+(3*[0]!B)+(3*[0]!B^2))/((1+[0]!B)^2),"--")</f>
        <v>--</v>
      </c>
      <c r="X39" s="490">
        <f t="shared" si="15"/>
        <v>6.5864661654135336E-3</v>
      </c>
      <c r="Y39" s="208" t="str">
        <f t="shared" si="8"/>
        <v>A</v>
      </c>
      <c r="Z39" s="255">
        <f>IFERROR(VLOOKUP(D39,derm!$D$4:$H$285,5,FALSE),"--")</f>
        <v>0.02</v>
      </c>
      <c r="AA39" s="468">
        <f>VLOOKUP($C39,ToxValues!$C$4:$N$283,11,FALSE)</f>
        <v>157.01</v>
      </c>
      <c r="AB39" s="468" t="str">
        <f>VLOOKUP($D39,derm!$D$4:$K$285,6,FALSE)</f>
        <v>--</v>
      </c>
      <c r="AC39" s="468" t="str">
        <f>VLOOKUP($D39,derm!$D$4:$K$285,7,FALSE)</f>
        <v>--</v>
      </c>
      <c r="AD39" s="468" t="str">
        <f>VLOOKUP($D39,derm!$D$4:$K$285,8,FALSE)</f>
        <v>--</v>
      </c>
      <c r="AE39" s="468" t="str">
        <f>VLOOKUP($D39,derm!$D$4:$L$285,9,FALSE)</f>
        <v>--</v>
      </c>
      <c r="AF39" s="255">
        <f>VLOOKUP(C39,ToxValues!$C$4:$J$284,4,FALSE)</f>
        <v>0.06</v>
      </c>
      <c r="AG39" s="255">
        <f>VLOOKUP($C39,ToxValues!$C$4:$J$284,3,FALSE)</f>
        <v>8.0000000000000002E-3</v>
      </c>
      <c r="AH39" s="497">
        <f>VLOOKUP($C39,ToxValues!$C$4:$J$284,5,FALSE)</f>
        <v>8.0000000000000002E-3</v>
      </c>
      <c r="AI39" s="630"/>
    </row>
    <row r="40" spans="1:35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 t="str">
        <f t="shared" si="0"/>
        <v>--</v>
      </c>
      <c r="H40" s="490" t="str">
        <f t="shared" si="9"/>
        <v>--</v>
      </c>
      <c r="I40" s="490" t="str">
        <f t="shared" si="10"/>
        <v>--</v>
      </c>
      <c r="J40" s="490"/>
      <c r="K40" s="490" t="str">
        <f t="shared" si="14"/>
        <v/>
      </c>
      <c r="L40" s="490" t="str">
        <f t="shared" si="2"/>
        <v>--</v>
      </c>
      <c r="M40" s="490"/>
      <c r="N40" s="490"/>
      <c r="O40" s="490" t="str">
        <f t="shared" si="3"/>
        <v>--</v>
      </c>
      <c r="P40" s="490" t="str">
        <f t="shared" si="11"/>
        <v>--</v>
      </c>
      <c r="Q40" s="490"/>
      <c r="R40" s="490" t="str">
        <f t="shared" si="12"/>
        <v>--</v>
      </c>
      <c r="S40" s="490" t="str">
        <f t="shared" si="13"/>
        <v>--</v>
      </c>
      <c r="T40" s="490" t="str">
        <f t="shared" si="4"/>
        <v>--</v>
      </c>
      <c r="U40" s="490" t="str">
        <f t="shared" si="5"/>
        <v>--</v>
      </c>
      <c r="V40" s="490" t="str">
        <f t="shared" si="6"/>
        <v>--</v>
      </c>
      <c r="W40" s="255" t="str">
        <f>IFERROR((1+(3*[0]!B)+(3*[0]!B^2))/((1+[0]!B)^2),"--")</f>
        <v>--</v>
      </c>
      <c r="X40" s="490" t="str">
        <f t="shared" si="15"/>
        <v>--</v>
      </c>
      <c r="Y40" s="208" t="str">
        <f t="shared" si="8"/>
        <v>A</v>
      </c>
      <c r="Z40" s="255">
        <f>IFERROR(VLOOKUP(D40,derm!$D$4:$H$285,5,FALSE),"--")</f>
        <v>2.5500000000000002E-3</v>
      </c>
      <c r="AA40" s="468">
        <f>VLOOKUP($C40,ToxValues!$C$4:$N$283,11,FALSE)</f>
        <v>129.38</v>
      </c>
      <c r="AB40" s="468" t="str">
        <f>VLOOKUP($D40,derm!$D$4:$K$285,6,FALSE)</f>
        <v>--</v>
      </c>
      <c r="AC40" s="468" t="str">
        <f>VLOOKUP($D40,derm!$D$4:$K$285,7,FALSE)</f>
        <v>--</v>
      </c>
      <c r="AD40" s="468" t="str">
        <f>VLOOKUP($D40,derm!$D$4:$K$285,8,FALSE)</f>
        <v>--</v>
      </c>
      <c r="AE40" s="468" t="str">
        <f>VLOOKUP($D40,derm!$D$4:$L$285,9,FALSE)</f>
        <v>--</v>
      </c>
      <c r="AF40" s="255">
        <f>VLOOKUP(C40,ToxValues!$C$4:$J$284,4,FALSE)</f>
        <v>0.04</v>
      </c>
      <c r="AG40" s="255" t="str">
        <f>VLOOKUP($C40,ToxValues!$C$4:$J$284,3,FALSE)</f>
        <v>--</v>
      </c>
      <c r="AH40" s="497" t="str">
        <f>VLOOKUP($C40,ToxValues!$C$4:$J$284,5,FALSE)</f>
        <v>--</v>
      </c>
      <c r="AI40" s="630"/>
    </row>
    <row r="41" spans="1:35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0"/>
        <v>857.83358983272785</v>
      </c>
      <c r="H41" s="490" t="str">
        <f t="shared" si="9"/>
        <v>--</v>
      </c>
      <c r="I41" s="490">
        <f t="shared" si="10"/>
        <v>857.83358983272785</v>
      </c>
      <c r="J41" s="490"/>
      <c r="K41" s="490" t="str">
        <f t="shared" si="14"/>
        <v/>
      </c>
      <c r="L41" s="490">
        <f t="shared" si="2"/>
        <v>1877.1428571428571</v>
      </c>
      <c r="M41" s="490"/>
      <c r="N41" s="490"/>
      <c r="O41" s="490">
        <f t="shared" si="3"/>
        <v>1877.1428571428571</v>
      </c>
      <c r="P41" s="490">
        <f t="shared" si="11"/>
        <v>1579.7719567694139</v>
      </c>
      <c r="Q41" s="490"/>
      <c r="R41" s="490">
        <f t="shared" si="12"/>
        <v>1579.7719567694139</v>
      </c>
      <c r="S41" s="490">
        <f t="shared" si="13"/>
        <v>1484.0800899067915</v>
      </c>
      <c r="T41" s="490">
        <f t="shared" si="4"/>
        <v>1579.7719567694139</v>
      </c>
      <c r="U41" s="490">
        <f t="shared" si="5"/>
        <v>1</v>
      </c>
      <c r="V41" s="490">
        <f t="shared" si="6"/>
        <v>1.76</v>
      </c>
      <c r="W41" s="255">
        <f>IFERROR((1+(3*[0]!B)+(3*[0]!B^2))/((1+[0]!B)^2),"--")</f>
        <v>1</v>
      </c>
      <c r="X41" s="490">
        <f t="shared" si="15"/>
        <v>1.6466165413533834E-2</v>
      </c>
      <c r="Y41" s="208" t="str">
        <f t="shared" si="8"/>
        <v>A</v>
      </c>
      <c r="Z41" s="255">
        <f>IFERROR(VLOOKUP(D41,derm!$D$4:$H$285,5,FALSE),"--")</f>
        <v>4.0200000000000001E-3</v>
      </c>
      <c r="AA41" s="468">
        <f>VLOOKUP($C41,ToxValues!$C$4:$N$283,11,FALSE)</f>
        <v>163.83000000000001</v>
      </c>
      <c r="AB41" s="468">
        <f>VLOOKUP($D41,derm!$D$4:$K$285,6,FALSE)</f>
        <v>0</v>
      </c>
      <c r="AC41" s="468">
        <f>VLOOKUP($D41,derm!$D$4:$K$285,7,FALSE)</f>
        <v>0.88</v>
      </c>
      <c r="AD41" s="468">
        <f>VLOOKUP($D41,derm!$D$4:$K$285,8,FALSE)</f>
        <v>2.12</v>
      </c>
      <c r="AE41" s="468">
        <f>VLOOKUP($D41,derm!$D$4:$L$285,9,FALSE)</f>
        <v>1</v>
      </c>
      <c r="AF41" s="255" t="str">
        <f>VLOOKUP(C41,ToxValues!$C$4:$J$284,4,FALSE)</f>
        <v>--</v>
      </c>
      <c r="AG41" s="255">
        <f>VLOOKUP($C41,ToxValues!$C$4:$J$284,3,FALSE)</f>
        <v>0.02</v>
      </c>
      <c r="AH41" s="497">
        <f>VLOOKUP($C41,ToxValues!$C$4:$J$284,5,FALSE)</f>
        <v>0.02</v>
      </c>
      <c r="AI41" s="630"/>
    </row>
    <row r="42" spans="1:35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0"/>
        <v>839.20263866724781</v>
      </c>
      <c r="H42" s="490" t="str">
        <f t="shared" si="9"/>
        <v>--</v>
      </c>
      <c r="I42" s="490">
        <f t="shared" si="10"/>
        <v>839.20263866724781</v>
      </c>
      <c r="J42" s="490"/>
      <c r="K42" s="490" t="str">
        <f t="shared" si="14"/>
        <v/>
      </c>
      <c r="L42" s="490">
        <f t="shared" si="2"/>
        <v>1877.1428571428571</v>
      </c>
      <c r="M42" s="490"/>
      <c r="N42" s="490"/>
      <c r="O42" s="490">
        <f t="shared" si="3"/>
        <v>1877.1428571428571</v>
      </c>
      <c r="P42" s="490">
        <f t="shared" si="11"/>
        <v>1517.7205881695779</v>
      </c>
      <c r="Q42" s="490"/>
      <c r="R42" s="490">
        <f t="shared" si="12"/>
        <v>1517.7205881695779</v>
      </c>
      <c r="S42" s="490">
        <f t="shared" si="13"/>
        <v>1064.8752126711397</v>
      </c>
      <c r="T42" s="490">
        <f t="shared" si="4"/>
        <v>1517.7205881695779</v>
      </c>
      <c r="U42" s="490">
        <f t="shared" si="5"/>
        <v>1</v>
      </c>
      <c r="V42" s="490">
        <f t="shared" si="6"/>
        <v>5.58</v>
      </c>
      <c r="W42" s="255">
        <f>IFERROR((1+(3*[0]!B)+(3*[0]!B^2))/((1+[0]!B)^2),"--")</f>
        <v>1</v>
      </c>
      <c r="X42" s="490">
        <f t="shared" si="15"/>
        <v>1.6466165413533834E-2</v>
      </c>
      <c r="Y42" s="208" t="str">
        <f t="shared" si="8"/>
        <v>A</v>
      </c>
      <c r="Z42" s="255">
        <f>IFERROR(VLOOKUP(D42,derm!$D$4:$H$285,5,FALSE),"--")</f>
        <v>2.3500000000000001E-3</v>
      </c>
      <c r="AA42" s="468">
        <f>VLOOKUP($C42,ToxValues!$C$4:$N$283,11,FALSE)</f>
        <v>252.73</v>
      </c>
      <c r="AB42" s="468">
        <f>VLOOKUP($D42,derm!$D$4:$K$285,6,FALSE)</f>
        <v>0</v>
      </c>
      <c r="AC42" s="468">
        <f>VLOOKUP($D42,derm!$D$4:$K$285,7,FALSE)</f>
        <v>2.79</v>
      </c>
      <c r="AD42" s="468">
        <f>VLOOKUP($D42,derm!$D$4:$K$285,8,FALSE)</f>
        <v>6.7</v>
      </c>
      <c r="AE42" s="468">
        <f>VLOOKUP($D42,derm!$D$4:$L$285,9,FALSE)</f>
        <v>1</v>
      </c>
      <c r="AF42" s="255" t="str">
        <f>VLOOKUP(C42,ToxValues!$C$4:$J$284,4,FALSE)</f>
        <v>--</v>
      </c>
      <c r="AG42" s="255">
        <f>VLOOKUP($C42,ToxValues!$C$4:$J$284,3,FALSE)</f>
        <v>0.02</v>
      </c>
      <c r="AH42" s="497">
        <f>VLOOKUP($C42,ToxValues!$C$4:$J$284,5,FALSE)</f>
        <v>0.02</v>
      </c>
      <c r="AI42" s="630"/>
    </row>
    <row r="43" spans="1:35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>
        <f t="shared" si="0"/>
        <v>84.400262270282269</v>
      </c>
      <c r="H43" s="490" t="str">
        <f t="shared" si="9"/>
        <v>--</v>
      </c>
      <c r="I43" s="490">
        <f t="shared" si="10"/>
        <v>84.400262270282269</v>
      </c>
      <c r="J43" s="490"/>
      <c r="K43" s="490" t="str">
        <f t="shared" si="14"/>
        <v/>
      </c>
      <c r="L43" s="490">
        <f t="shared" si="2"/>
        <v>131.4</v>
      </c>
      <c r="M43" s="490"/>
      <c r="N43" s="490"/>
      <c r="O43" s="490">
        <f t="shared" si="3"/>
        <v>131.4</v>
      </c>
      <c r="P43" s="490">
        <f t="shared" si="11"/>
        <v>235.96290102918616</v>
      </c>
      <c r="Q43" s="490"/>
      <c r="R43" s="490">
        <f t="shared" si="12"/>
        <v>235.96290102918616</v>
      </c>
      <c r="S43" s="490">
        <f t="shared" si="13"/>
        <v>235.96290102918616</v>
      </c>
      <c r="T43" s="490">
        <f t="shared" si="4"/>
        <v>244.73170673996268</v>
      </c>
      <c r="U43" s="490">
        <f t="shared" si="5"/>
        <v>1</v>
      </c>
      <c r="V43" s="490">
        <f t="shared" si="6"/>
        <v>0.72</v>
      </c>
      <c r="W43" s="255">
        <f>IFERROR((1+(3*[0]!B)+(3*[0]!B^2))/((1+[0]!B)^2),"--")</f>
        <v>1</v>
      </c>
      <c r="X43" s="490">
        <f t="shared" si="15"/>
        <v>1.1526315789473684E-3</v>
      </c>
      <c r="Y43" s="208" t="str">
        <f t="shared" si="8"/>
        <v>B</v>
      </c>
      <c r="Z43" s="255">
        <f>IFERROR(VLOOKUP(D43,derm!$D$4:$H$285,5,FALSE),"--")</f>
        <v>2.8400000000000001E-3</v>
      </c>
      <c r="AA43" s="468">
        <f>VLOOKUP($C43,ToxValues!$C$4:$N$283,11,FALSE)</f>
        <v>94.94</v>
      </c>
      <c r="AB43" s="468">
        <f>VLOOKUP($D43,derm!$D$4:$K$285,6,FALSE)</f>
        <v>0</v>
      </c>
      <c r="AC43" s="468">
        <f>VLOOKUP($D43,derm!$D$4:$K$285,7,FALSE)</f>
        <v>0.36</v>
      </c>
      <c r="AD43" s="468">
        <f>VLOOKUP($D43,derm!$D$4:$K$285,8,FALSE)</f>
        <v>0.87</v>
      </c>
      <c r="AE43" s="468">
        <f>VLOOKUP($D43,derm!$D$4:$L$285,9,FALSE)</f>
        <v>1</v>
      </c>
      <c r="AF43" s="255">
        <f>VLOOKUP(C43,ToxValues!$C$4:$J$284,4,FALSE)</f>
        <v>5.0000000000000001E-3</v>
      </c>
      <c r="AG43" s="255">
        <f>VLOOKUP($C43,ToxValues!$C$4:$J$284,3,FALSE)</f>
        <v>1.4E-3</v>
      </c>
      <c r="AH43" s="497">
        <f>VLOOKUP($C43,ToxValues!$C$4:$J$284,5,FALSE)</f>
        <v>1.4E-3</v>
      </c>
      <c r="AI43" s="630"/>
    </row>
    <row r="44" spans="1:35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>
        <f t="shared" si="0"/>
        <v>3088.883277831842</v>
      </c>
      <c r="H44" s="490" t="str">
        <f t="shared" si="9"/>
        <v>--</v>
      </c>
      <c r="I44" s="490">
        <f t="shared" si="10"/>
        <v>3088.883277831842</v>
      </c>
      <c r="J44" s="490"/>
      <c r="K44" s="490" t="str">
        <f t="shared" si="14"/>
        <v/>
      </c>
      <c r="L44" s="490">
        <f t="shared" si="2"/>
        <v>9385.7142857142862</v>
      </c>
      <c r="M44" s="490"/>
      <c r="N44" s="490"/>
      <c r="O44" s="490">
        <f t="shared" si="3"/>
        <v>9385.7142857142862</v>
      </c>
      <c r="P44" s="490">
        <f t="shared" si="11"/>
        <v>4604.1216401327201</v>
      </c>
      <c r="Q44" s="490"/>
      <c r="R44" s="490">
        <f t="shared" si="12"/>
        <v>4604.1216401327201</v>
      </c>
      <c r="S44" s="490">
        <f t="shared" si="13"/>
        <v>4604.1216401327201</v>
      </c>
      <c r="T44" s="490">
        <f t="shared" si="4"/>
        <v>4770.5265256107177</v>
      </c>
      <c r="U44" s="490">
        <f t="shared" si="5"/>
        <v>0.90909090909090906</v>
      </c>
      <c r="V44" s="490">
        <f t="shared" si="6"/>
        <v>0.65950413223140492</v>
      </c>
      <c r="W44" s="255">
        <f>IFERROR((1+(3*[0]!B)+(3*[0]!B^2))/((1+[0]!B)^2),"--")</f>
        <v>1.0991735537190082</v>
      </c>
      <c r="X44" s="490">
        <f t="shared" si="15"/>
        <v>8.2330827067669171E-2</v>
      </c>
      <c r="Y44" s="208" t="str">
        <f t="shared" si="8"/>
        <v>B</v>
      </c>
      <c r="Z44" s="255">
        <f>IFERROR(VLOOKUP(D44,derm!$D$4:$H$285,5,FALSE),"--")</f>
        <v>1.14E-2</v>
      </c>
      <c r="AA44" s="468">
        <f>VLOOKUP($C44,ToxValues!$C$4:$N$283,11,FALSE)</f>
        <v>76.13</v>
      </c>
      <c r="AB44" s="468">
        <f>VLOOKUP($D44,derm!$D$4:$K$285,6,FALSE)</f>
        <v>0.1</v>
      </c>
      <c r="AC44" s="468">
        <f>VLOOKUP($D44,derm!$D$4:$K$285,7,FALSE)</f>
        <v>0.3</v>
      </c>
      <c r="AD44" s="468">
        <f>VLOOKUP($D44,derm!$D$4:$K$285,8,FALSE)</f>
        <v>0.72</v>
      </c>
      <c r="AE44" s="468">
        <f>VLOOKUP($D44,derm!$D$4:$L$285,9,FALSE)</f>
        <v>1</v>
      </c>
      <c r="AF44" s="255">
        <f>VLOOKUP(C44,ToxValues!$C$4:$J$284,4,FALSE)</f>
        <v>0.7</v>
      </c>
      <c r="AG44" s="255">
        <f>VLOOKUP($C44,ToxValues!$C$4:$J$284,3,FALSE)</f>
        <v>0.1</v>
      </c>
      <c r="AH44" s="497">
        <f>VLOOKUP($C44,ToxValues!$C$4:$J$284,5,FALSE)</f>
        <v>0.1</v>
      </c>
      <c r="AI44" s="630"/>
    </row>
    <row r="45" spans="1:35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0"/>
        <v>67.816187872584905</v>
      </c>
      <c r="H45" s="490" t="str">
        <f t="shared" si="9"/>
        <v>--</v>
      </c>
      <c r="I45" s="490">
        <f t="shared" si="10"/>
        <v>67.816187872584905</v>
      </c>
      <c r="J45" s="490"/>
      <c r="K45" s="490" t="str">
        <f t="shared" si="14"/>
        <v/>
      </c>
      <c r="L45" s="490">
        <f t="shared" si="2"/>
        <v>375.42857142857144</v>
      </c>
      <c r="M45" s="490"/>
      <c r="N45" s="490"/>
      <c r="O45" s="490">
        <f t="shared" si="3"/>
        <v>375.42857142857144</v>
      </c>
      <c r="P45" s="490">
        <f t="shared" si="11"/>
        <v>82.766936228047953</v>
      </c>
      <c r="Q45" s="490"/>
      <c r="R45" s="490">
        <f t="shared" si="12"/>
        <v>82.766936228047953</v>
      </c>
      <c r="S45" s="490">
        <f t="shared" si="13"/>
        <v>77.002329504263017</v>
      </c>
      <c r="T45" s="490">
        <f t="shared" si="4"/>
        <v>82.766936228047953</v>
      </c>
      <c r="U45" s="490">
        <f t="shared" si="5"/>
        <v>0.90909090909090906</v>
      </c>
      <c r="V45" s="490">
        <f t="shared" si="6"/>
        <v>1.7147107438016529</v>
      </c>
      <c r="W45" s="255">
        <f>IFERROR((1+(3*[0]!B)+(3*[0]!B^2))/((1+[0]!B)^2),"--")</f>
        <v>1.0991735537190082</v>
      </c>
      <c r="X45" s="490">
        <f t="shared" si="15"/>
        <v>3.2932330827067668E-3</v>
      </c>
      <c r="Y45" s="208" t="str">
        <f t="shared" si="8"/>
        <v>A</v>
      </c>
      <c r="Z45" s="255">
        <f>IFERROR(VLOOKUP(D45,derm!$D$4:$H$285,5,FALSE),"--")</f>
        <v>1.6299999999999999E-2</v>
      </c>
      <c r="AA45" s="468">
        <f>VLOOKUP($C45,ToxValues!$C$4:$N$283,11,FALSE)</f>
        <v>153.82</v>
      </c>
      <c r="AB45" s="468">
        <f>VLOOKUP($D45,derm!$D$4:$K$285,6,FALSE)</f>
        <v>0.1</v>
      </c>
      <c r="AC45" s="468">
        <f>VLOOKUP($D45,derm!$D$4:$K$285,7,FALSE)</f>
        <v>0.78</v>
      </c>
      <c r="AD45" s="468">
        <f>VLOOKUP($D45,derm!$D$4:$K$285,8,FALSE)</f>
        <v>1.86</v>
      </c>
      <c r="AE45" s="468">
        <f>VLOOKUP($D45,derm!$D$4:$L$285,9,FALSE)</f>
        <v>1</v>
      </c>
      <c r="AF45" s="255">
        <f>VLOOKUP(C45,ToxValues!$C$4:$J$284,4,FALSE)</f>
        <v>0.1</v>
      </c>
      <c r="AG45" s="255">
        <f>VLOOKUP($C45,ToxValues!$C$4:$J$284,3,FALSE)</f>
        <v>4.0000000000000001E-3</v>
      </c>
      <c r="AH45" s="497">
        <f>VLOOKUP($C45,ToxValues!$C$4:$J$284,5,FALSE)</f>
        <v>4.0000000000000001E-3</v>
      </c>
      <c r="AI45" s="630"/>
    </row>
    <row r="46" spans="1:35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>
        <f t="shared" si="0"/>
        <v>267.15274914727507</v>
      </c>
      <c r="H46" s="490" t="str">
        <f t="shared" si="9"/>
        <v>--</v>
      </c>
      <c r="I46" s="490">
        <f t="shared" si="10"/>
        <v>267.15274914727507</v>
      </c>
      <c r="J46" s="490"/>
      <c r="K46" s="490" t="str">
        <f t="shared" si="14"/>
        <v/>
      </c>
      <c r="L46" s="490">
        <f t="shared" si="2"/>
        <v>1877.1428571428571</v>
      </c>
      <c r="M46" s="490"/>
      <c r="N46" s="490"/>
      <c r="O46" s="490">
        <f t="shared" si="3"/>
        <v>1877.1428571428571</v>
      </c>
      <c r="P46" s="490">
        <f t="shared" si="11"/>
        <v>311.48258137574908</v>
      </c>
      <c r="Q46" s="490"/>
      <c r="R46" s="490">
        <f t="shared" si="12"/>
        <v>311.48258137574908</v>
      </c>
      <c r="S46" s="490">
        <f t="shared" si="13"/>
        <v>304.06565488340942</v>
      </c>
      <c r="T46" s="490">
        <f t="shared" si="4"/>
        <v>311.48258137574908</v>
      </c>
      <c r="U46" s="490">
        <f t="shared" si="5"/>
        <v>0.90909090909090906</v>
      </c>
      <c r="V46" s="490">
        <f t="shared" si="6"/>
        <v>1.0112396694214876</v>
      </c>
      <c r="W46" s="255">
        <f>IFERROR((1+(3*[0]!B)+(3*[0]!B^2))/((1+[0]!B)^2),"--")</f>
        <v>1.0991735537190082</v>
      </c>
      <c r="X46" s="490">
        <f t="shared" si="15"/>
        <v>1.6466165413533834E-2</v>
      </c>
      <c r="Y46" s="208" t="str">
        <f t="shared" si="8"/>
        <v>A</v>
      </c>
      <c r="Z46" s="255">
        <f>IFERROR(VLOOKUP(D46,derm!$D$4:$H$285,5,FALSE),"--")</f>
        <v>2.8199999999999999E-2</v>
      </c>
      <c r="AA46" s="468">
        <f>VLOOKUP($C46,ToxValues!$C$4:$N$283,11,FALSE)</f>
        <v>112.56</v>
      </c>
      <c r="AB46" s="468">
        <f>VLOOKUP($D46,derm!$D$4:$K$285,6,FALSE)</f>
        <v>0.1</v>
      </c>
      <c r="AC46" s="468">
        <f>VLOOKUP($D46,derm!$D$4:$K$285,7,FALSE)</f>
        <v>0.46</v>
      </c>
      <c r="AD46" s="468">
        <f>VLOOKUP($D46,derm!$D$4:$K$285,8,FALSE)</f>
        <v>1.0900000000000001</v>
      </c>
      <c r="AE46" s="468">
        <f>VLOOKUP($D46,derm!$D$4:$L$285,9,FALSE)</f>
        <v>1</v>
      </c>
      <c r="AF46" s="255">
        <f>VLOOKUP(C46,ToxValues!$C$4:$J$284,4,FALSE)</f>
        <v>0.05</v>
      </c>
      <c r="AG46" s="255">
        <f>VLOOKUP($C46,ToxValues!$C$4:$J$284,3,FALSE)</f>
        <v>0.02</v>
      </c>
      <c r="AH46" s="497">
        <f>VLOOKUP($C46,ToxValues!$C$4:$J$284,5,FALSE)</f>
        <v>0.02</v>
      </c>
      <c r="AI46" s="630"/>
    </row>
    <row r="47" spans="1:35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 t="str">
        <f t="shared" si="0"/>
        <v>--</v>
      </c>
      <c r="H47" s="490" t="str">
        <f t="shared" si="9"/>
        <v>--</v>
      </c>
      <c r="I47" s="490" t="str">
        <f t="shared" si="10"/>
        <v>--</v>
      </c>
      <c r="J47" s="490"/>
      <c r="K47" s="490" t="str">
        <f t="shared" si="14"/>
        <v/>
      </c>
      <c r="L47" s="490" t="str">
        <f t="shared" si="2"/>
        <v>--</v>
      </c>
      <c r="M47" s="490"/>
      <c r="N47" s="490"/>
      <c r="O47" s="490" t="str">
        <f t="shared" si="3"/>
        <v>--</v>
      </c>
      <c r="P47" s="490" t="str">
        <f t="shared" si="11"/>
        <v>--</v>
      </c>
      <c r="Q47" s="490"/>
      <c r="R47" s="490" t="str">
        <f t="shared" si="12"/>
        <v>--</v>
      </c>
      <c r="S47" s="490" t="str">
        <f t="shared" si="13"/>
        <v>--</v>
      </c>
      <c r="T47" s="490" t="str">
        <f t="shared" si="4"/>
        <v>--</v>
      </c>
      <c r="U47" s="490">
        <f t="shared" si="5"/>
        <v>1</v>
      </c>
      <c r="V47" s="490">
        <f t="shared" si="6"/>
        <v>0.48</v>
      </c>
      <c r="W47" s="255">
        <f>IFERROR((1+(3*[0]!B)+(3*[0]!B^2))/((1+[0]!B)^2),"--")</f>
        <v>1</v>
      </c>
      <c r="X47" s="490" t="str">
        <f t="shared" si="15"/>
        <v>--</v>
      </c>
      <c r="Y47" s="208" t="str">
        <f t="shared" si="8"/>
        <v>B</v>
      </c>
      <c r="Z47" s="255">
        <f>IFERROR(VLOOKUP(D47,derm!$D$4:$H$285,5,FALSE),"--")</f>
        <v>6.0699999999999999E-3</v>
      </c>
      <c r="AA47" s="468">
        <f>VLOOKUP($C47,ToxValues!$C$4:$N$283,11,FALSE)</f>
        <v>64.52</v>
      </c>
      <c r="AB47" s="468">
        <f>VLOOKUP($D47,derm!$D$4:$K$285,6,FALSE)</f>
        <v>0</v>
      </c>
      <c r="AC47" s="468">
        <f>VLOOKUP($D47,derm!$D$4:$K$285,7,FALSE)</f>
        <v>0.24</v>
      </c>
      <c r="AD47" s="468">
        <f>VLOOKUP($D47,derm!$D$4:$K$285,8,FALSE)</f>
        <v>0.59</v>
      </c>
      <c r="AE47" s="468">
        <f>VLOOKUP($D47,derm!$D$4:$L$285,9,FALSE)</f>
        <v>1</v>
      </c>
      <c r="AF47" s="255">
        <f>VLOOKUP(C47,ToxValues!$C$4:$J$284,4,FALSE)</f>
        <v>10</v>
      </c>
      <c r="AG47" s="255" t="str">
        <f>VLOOKUP($C47,ToxValues!$C$4:$J$284,3,FALSE)</f>
        <v>--</v>
      </c>
      <c r="AH47" s="497" t="str">
        <f>VLOOKUP($C47,ToxValues!$C$4:$J$284,5,FALSE)</f>
        <v>--</v>
      </c>
      <c r="AI47" s="630"/>
    </row>
    <row r="48" spans="1:35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0"/>
        <v>372.19158381568531</v>
      </c>
      <c r="H48" s="490" t="str">
        <f t="shared" si="9"/>
        <v>--</v>
      </c>
      <c r="I48" s="490">
        <f t="shared" si="10"/>
        <v>372.19158381568531</v>
      </c>
      <c r="J48" s="490"/>
      <c r="K48" s="490" t="str">
        <f t="shared" si="14"/>
        <v/>
      </c>
      <c r="L48" s="490">
        <f t="shared" si="2"/>
        <v>938.57142857142856</v>
      </c>
      <c r="M48" s="490"/>
      <c r="N48" s="490"/>
      <c r="O48" s="490">
        <f t="shared" si="3"/>
        <v>938.57142857142856</v>
      </c>
      <c r="P48" s="490">
        <f t="shared" si="11"/>
        <v>616.77404264765391</v>
      </c>
      <c r="Q48" s="490"/>
      <c r="R48" s="490">
        <f t="shared" si="12"/>
        <v>616.77404264765391</v>
      </c>
      <c r="S48" s="490">
        <f t="shared" si="13"/>
        <v>602.71469302832475</v>
      </c>
      <c r="T48" s="490">
        <f t="shared" si="4"/>
        <v>616.77404264765391</v>
      </c>
      <c r="U48" s="490">
        <f t="shared" si="5"/>
        <v>1</v>
      </c>
      <c r="V48" s="490">
        <f t="shared" si="6"/>
        <v>1</v>
      </c>
      <c r="W48" s="255">
        <f>IFERROR((1+(3*[0]!B)+(3*[0]!B^2))/((1+[0]!B)^2),"--")</f>
        <v>1</v>
      </c>
      <c r="X48" s="490">
        <f t="shared" si="15"/>
        <v>8.2330827067669168E-3</v>
      </c>
      <c r="Y48" s="208" t="str">
        <f t="shared" si="8"/>
        <v>A</v>
      </c>
      <c r="Z48" s="255">
        <f>IFERROR(VLOOKUP(D48,derm!$D$4:$H$285,5,FALSE),"--")</f>
        <v>6.8300000000000001E-3</v>
      </c>
      <c r="AA48" s="468">
        <f>VLOOKUP($C48,ToxValues!$C$4:$N$283,11,FALSE)</f>
        <v>119.38</v>
      </c>
      <c r="AB48" s="468">
        <f>VLOOKUP($D48,derm!$D$4:$K$285,6,FALSE)</f>
        <v>0</v>
      </c>
      <c r="AC48" s="468">
        <f>VLOOKUP($D48,derm!$D$4:$K$285,7,FALSE)</f>
        <v>0.5</v>
      </c>
      <c r="AD48" s="468">
        <f>VLOOKUP($D48,derm!$D$4:$K$285,8,FALSE)</f>
        <v>1.19</v>
      </c>
      <c r="AE48" s="468">
        <f>VLOOKUP($D48,derm!$D$4:$L$285,9,FALSE)</f>
        <v>1</v>
      </c>
      <c r="AF48" s="255">
        <f>VLOOKUP(C48,ToxValues!$C$4:$J$284,4,FALSE)</f>
        <v>9.8000000000000004E-2</v>
      </c>
      <c r="AG48" s="255">
        <f>VLOOKUP($C48,ToxValues!$C$4:$J$284,3,FALSE)</f>
        <v>0.01</v>
      </c>
      <c r="AH48" s="497">
        <f>VLOOKUP($C48,ToxValues!$C$4:$J$284,5,FALSE)</f>
        <v>0.01</v>
      </c>
      <c r="AI48" s="630"/>
    </row>
    <row r="49" spans="1:35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 t="str">
        <f t="shared" si="0"/>
        <v>--</v>
      </c>
      <c r="H49" s="490" t="str">
        <f t="shared" si="9"/>
        <v>--</v>
      </c>
      <c r="I49" s="490" t="str">
        <f t="shared" si="10"/>
        <v>--</v>
      </c>
      <c r="J49" s="490"/>
      <c r="K49" s="490" t="str">
        <f t="shared" si="14"/>
        <v/>
      </c>
      <c r="L49" s="490" t="str">
        <f t="shared" si="2"/>
        <v>--</v>
      </c>
      <c r="M49" s="490"/>
      <c r="N49" s="490"/>
      <c r="O49" s="490" t="str">
        <f t="shared" si="3"/>
        <v>--</v>
      </c>
      <c r="P49" s="490" t="str">
        <f t="shared" si="11"/>
        <v>--</v>
      </c>
      <c r="Q49" s="490"/>
      <c r="R49" s="490" t="str">
        <f t="shared" si="12"/>
        <v>--</v>
      </c>
      <c r="S49" s="490" t="str">
        <f t="shared" si="13"/>
        <v>--</v>
      </c>
      <c r="T49" s="490" t="str">
        <f t="shared" si="4"/>
        <v>--</v>
      </c>
      <c r="U49" s="490">
        <f t="shared" si="5"/>
        <v>1</v>
      </c>
      <c r="V49" s="490">
        <f t="shared" si="6"/>
        <v>0.4</v>
      </c>
      <c r="W49" s="255">
        <f>IFERROR((1+(3*[0]!B)+(3*[0]!B^2))/((1+[0]!B)^2),"--")</f>
        <v>1</v>
      </c>
      <c r="X49" s="490" t="str">
        <f t="shared" si="15"/>
        <v>--</v>
      </c>
      <c r="Y49" s="208" t="str">
        <f t="shared" si="8"/>
        <v>B</v>
      </c>
      <c r="Z49" s="255">
        <f>IFERROR(VLOOKUP(D49,derm!$D$4:$H$285,5,FALSE),"--")</f>
        <v>3.2799999999999999E-3</v>
      </c>
      <c r="AA49" s="468">
        <f>VLOOKUP($C49,ToxValues!$C$4:$N$283,11,FALSE)</f>
        <v>50.49</v>
      </c>
      <c r="AB49" s="468">
        <f>VLOOKUP($D49,derm!$D$4:$K$285,6,FALSE)</f>
        <v>0</v>
      </c>
      <c r="AC49" s="468">
        <f>VLOOKUP($D49,derm!$D$4:$K$285,7,FALSE)</f>
        <v>0.2</v>
      </c>
      <c r="AD49" s="468">
        <f>VLOOKUP($D49,derm!$D$4:$K$285,8,FALSE)</f>
        <v>0.49</v>
      </c>
      <c r="AE49" s="468">
        <f>VLOOKUP($D49,derm!$D$4:$L$285,9,FALSE)</f>
        <v>1</v>
      </c>
      <c r="AF49" s="255">
        <f>VLOOKUP(C49,ToxValues!$C$4:$J$284,4,FALSE)</f>
        <v>0.09</v>
      </c>
      <c r="AG49" s="255" t="str">
        <f>VLOOKUP($C49,ToxValues!$C$4:$J$284,3,FALSE)</f>
        <v>--</v>
      </c>
      <c r="AH49" s="497" t="str">
        <f>VLOOKUP($C49,ToxValues!$C$4:$J$284,5,FALSE)</f>
        <v>--</v>
      </c>
      <c r="AI49" s="630"/>
    </row>
    <row r="50" spans="1:35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>
        <f t="shared" si="0"/>
        <v>187.71428571428572</v>
      </c>
      <c r="H50" s="490" t="str">
        <f t="shared" si="9"/>
        <v>--</v>
      </c>
      <c r="I50" s="490" t="str">
        <f t="shared" si="10"/>
        <v>--</v>
      </c>
      <c r="J50" s="490"/>
      <c r="K50" s="490" t="str">
        <f t="shared" si="14"/>
        <v/>
      </c>
      <c r="L50" s="490">
        <f t="shared" si="2"/>
        <v>187.71428571428572</v>
      </c>
      <c r="M50" s="490"/>
      <c r="N50" s="490"/>
      <c r="O50" s="490">
        <f t="shared" si="3"/>
        <v>187.71428571428572</v>
      </c>
      <c r="P50" s="490" t="str">
        <f t="shared" si="11"/>
        <v>--</v>
      </c>
      <c r="Q50" s="490"/>
      <c r="R50" s="490" t="str">
        <f t="shared" si="12"/>
        <v>--</v>
      </c>
      <c r="S50" s="490" t="str">
        <f t="shared" si="13"/>
        <v>--</v>
      </c>
      <c r="T50" s="490" t="str">
        <f t="shared" si="4"/>
        <v>--</v>
      </c>
      <c r="U50" s="490" t="str">
        <f t="shared" si="5"/>
        <v>--</v>
      </c>
      <c r="V50" s="490" t="str">
        <f t="shared" si="6"/>
        <v>--</v>
      </c>
      <c r="W50" s="255" t="str">
        <f>IFERROR((1+(3*[0]!B)+(3*[0]!B^2))/((1+[0]!B)^2),"--")</f>
        <v>--</v>
      </c>
      <c r="X50" s="490">
        <f t="shared" si="15"/>
        <v>1.6466165413533834E-3</v>
      </c>
      <c r="Y50" s="208" t="str">
        <f t="shared" si="8"/>
        <v>A</v>
      </c>
      <c r="Z50" s="255">
        <f>IFERROR(VLOOKUP(D50,derm!$D$4:$H$285,5,FALSE),"--")</f>
        <v>1.0999999999999999E-2</v>
      </c>
      <c r="AA50" s="468">
        <f>VLOOKUP($C50,ToxValues!$C$4:$N$283,11,FALSE)</f>
        <v>96.94</v>
      </c>
      <c r="AB50" s="468" t="str">
        <f>VLOOKUP($D50,derm!$D$4:$K$285,6,FALSE)</f>
        <v>--</v>
      </c>
      <c r="AC50" s="468" t="str">
        <f>VLOOKUP($D50,derm!$D$4:$K$285,7,FALSE)</f>
        <v>--</v>
      </c>
      <c r="AD50" s="468" t="str">
        <f>VLOOKUP($D50,derm!$D$4:$K$285,8,FALSE)</f>
        <v>--</v>
      </c>
      <c r="AE50" s="468" t="str">
        <f>VLOOKUP($D50,derm!$D$4:$L$285,9,FALSE)</f>
        <v>--</v>
      </c>
      <c r="AF50" s="255" t="str">
        <f>VLOOKUP(C50,ToxValues!$C$4:$J$284,4,FALSE)</f>
        <v>--</v>
      </c>
      <c r="AG50" s="255">
        <f>VLOOKUP($C50,ToxValues!$C$4:$J$284,3,FALSE)</f>
        <v>2E-3</v>
      </c>
      <c r="AH50" s="497">
        <f>VLOOKUP($C50,ToxValues!$C$4:$J$284,5,FALSE)</f>
        <v>2E-3</v>
      </c>
      <c r="AI50" s="630"/>
    </row>
    <row r="51" spans="1:35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0"/>
        <v>--</v>
      </c>
      <c r="H51" s="490" t="str">
        <f t="shared" si="9"/>
        <v>--</v>
      </c>
      <c r="I51" s="490" t="str">
        <f t="shared" si="10"/>
        <v>--</v>
      </c>
      <c r="J51" s="490"/>
      <c r="K51" s="490" t="str">
        <f t="shared" si="14"/>
        <v/>
      </c>
      <c r="L51" s="490" t="str">
        <f t="shared" si="2"/>
        <v>--</v>
      </c>
      <c r="M51" s="490"/>
      <c r="N51" s="490"/>
      <c r="O51" s="490" t="str">
        <f t="shared" si="3"/>
        <v>--</v>
      </c>
      <c r="P51" s="490" t="str">
        <f t="shared" si="11"/>
        <v>--</v>
      </c>
      <c r="Q51" s="490"/>
      <c r="R51" s="490" t="str">
        <f t="shared" si="12"/>
        <v>--</v>
      </c>
      <c r="S51" s="490" t="str">
        <f t="shared" si="13"/>
        <v>--</v>
      </c>
      <c r="T51" s="490" t="str">
        <f t="shared" si="4"/>
        <v>--</v>
      </c>
      <c r="U51" s="490" t="str">
        <f t="shared" si="5"/>
        <v>--</v>
      </c>
      <c r="V51" s="490" t="str">
        <f t="shared" si="6"/>
        <v>--</v>
      </c>
      <c r="W51" s="255" t="str">
        <f>IFERROR((1+(3*[0]!B)+(3*[0]!B^2))/((1+[0]!B)^2),"--")</f>
        <v>--</v>
      </c>
      <c r="X51" s="490" t="str">
        <f t="shared" si="15"/>
        <v>--</v>
      </c>
      <c r="Y51" s="208" t="str">
        <f t="shared" si="8"/>
        <v>A</v>
      </c>
      <c r="Z51" s="255" t="str">
        <f>IFERROR(VLOOKUP(D51,derm!$D$4:$H$285,5,FALSE),"--")</f>
        <v>--</v>
      </c>
      <c r="AA51" s="468" t="str">
        <f>VLOOKUP($C51,ToxValues!$C$4:$N$283,11,FALSE)</f>
        <v>--</v>
      </c>
      <c r="AB51" s="468" t="str">
        <f>VLOOKUP($D51,derm!$D$4:$K$285,6,FALSE)</f>
        <v>--</v>
      </c>
      <c r="AC51" s="468" t="str">
        <f>VLOOKUP($D51,derm!$D$4:$K$285,7,FALSE)</f>
        <v>--</v>
      </c>
      <c r="AD51" s="468" t="str">
        <f>VLOOKUP($D51,derm!$D$4:$K$285,8,FALSE)</f>
        <v>--</v>
      </c>
      <c r="AE51" s="468" t="str">
        <f>VLOOKUP($D51,derm!$D$4:$L$285,9,FALSE)</f>
        <v>--</v>
      </c>
      <c r="AF51" s="255" t="str">
        <f>VLOOKUP(C51,ToxValues!$C$4:$J$284,4,FALSE)</f>
        <v>--</v>
      </c>
      <c r="AG51" s="255" t="str">
        <f>VLOOKUP($C51,ToxValues!$C$4:$J$284,3,FALSE)</f>
        <v>--</v>
      </c>
      <c r="AH51" s="497" t="str">
        <f>VLOOKUP($C51,ToxValues!$C$4:$J$284,5,FALSE)</f>
        <v>--</v>
      </c>
      <c r="AI51" s="630"/>
    </row>
    <row r="52" spans="1:35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0"/>
        <v>876.76248328314625</v>
      </c>
      <c r="H52" s="490" t="str">
        <f t="shared" si="9"/>
        <v>--</v>
      </c>
      <c r="I52" s="490">
        <f t="shared" si="10"/>
        <v>876.76248328314625</v>
      </c>
      <c r="J52" s="490"/>
      <c r="K52" s="490" t="str">
        <f t="shared" si="14"/>
        <v/>
      </c>
      <c r="L52" s="490">
        <f t="shared" si="2"/>
        <v>1877.1428571428571</v>
      </c>
      <c r="M52" s="490"/>
      <c r="N52" s="490"/>
      <c r="O52" s="490">
        <f t="shared" si="3"/>
        <v>1877.1428571428571</v>
      </c>
      <c r="P52" s="490">
        <f t="shared" si="11"/>
        <v>1645.1826484318785</v>
      </c>
      <c r="Q52" s="490"/>
      <c r="R52" s="490">
        <f t="shared" si="12"/>
        <v>1645.1826484318785</v>
      </c>
      <c r="S52" s="490">
        <f t="shared" si="13"/>
        <v>1376.2403601903809</v>
      </c>
      <c r="T52" s="490">
        <f t="shared" si="4"/>
        <v>1645.1826484318785</v>
      </c>
      <c r="U52" s="490">
        <f t="shared" si="5"/>
        <v>1</v>
      </c>
      <c r="V52" s="490">
        <f t="shared" si="6"/>
        <v>3.14</v>
      </c>
      <c r="W52" s="255">
        <f>IFERROR((1+(3*[0]!B)+(3*[0]!B^2))/((1+[0]!B)^2),"--")</f>
        <v>1</v>
      </c>
      <c r="X52" s="490">
        <f t="shared" si="15"/>
        <v>1.6466165413533834E-2</v>
      </c>
      <c r="Y52" s="208" t="str">
        <f t="shared" si="8"/>
        <v>A</v>
      </c>
      <c r="Z52" s="255">
        <f>IFERROR(VLOOKUP(D52,derm!$D$4:$H$285,5,FALSE),"--")</f>
        <v>2.8900000000000002E-3</v>
      </c>
      <c r="AA52" s="468">
        <f>VLOOKUP($C52,ToxValues!$C$4:$N$283,11,FALSE)</f>
        <v>208.28</v>
      </c>
      <c r="AB52" s="468">
        <f>VLOOKUP($D52,derm!$D$4:$K$285,6,FALSE)</f>
        <v>0</v>
      </c>
      <c r="AC52" s="468">
        <f>VLOOKUP($D52,derm!$D$4:$K$285,7,FALSE)</f>
        <v>1.57</v>
      </c>
      <c r="AD52" s="468">
        <f>VLOOKUP($D52,derm!$D$4:$K$285,8,FALSE)</f>
        <v>3.77</v>
      </c>
      <c r="AE52" s="468">
        <f>VLOOKUP($D52,derm!$D$4:$L$285,9,FALSE)</f>
        <v>1</v>
      </c>
      <c r="AF52" s="255" t="str">
        <f>VLOOKUP(C52,ToxValues!$C$4:$J$284,4,FALSE)</f>
        <v>--</v>
      </c>
      <c r="AG52" s="255">
        <f>VLOOKUP($C52,ToxValues!$C$4:$J$284,3,FALSE)</f>
        <v>0.02</v>
      </c>
      <c r="AH52" s="497">
        <f>VLOOKUP($C52,ToxValues!$C$4:$J$284,5,FALSE)</f>
        <v>0.02</v>
      </c>
      <c r="AI52" s="630"/>
    </row>
    <row r="53" spans="1:35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>
        <f t="shared" si="0"/>
        <v>938.57142857142856</v>
      </c>
      <c r="H53" s="490" t="str">
        <f t="shared" si="9"/>
        <v>--</v>
      </c>
      <c r="I53" s="490" t="str">
        <f t="shared" si="10"/>
        <v>--</v>
      </c>
      <c r="J53" s="490"/>
      <c r="K53" s="490" t="str">
        <f t="shared" si="14"/>
        <v/>
      </c>
      <c r="L53" s="490">
        <f t="shared" si="2"/>
        <v>938.57142857142856</v>
      </c>
      <c r="M53" s="490"/>
      <c r="N53" s="490"/>
      <c r="O53" s="490">
        <f t="shared" si="3"/>
        <v>938.57142857142856</v>
      </c>
      <c r="P53" s="490" t="str">
        <f t="shared" si="11"/>
        <v>--</v>
      </c>
      <c r="Q53" s="490"/>
      <c r="R53" s="490" t="str">
        <f t="shared" si="12"/>
        <v>--</v>
      </c>
      <c r="S53" s="490" t="str">
        <f t="shared" si="13"/>
        <v>--</v>
      </c>
      <c r="T53" s="490" t="str">
        <f t="shared" si="4"/>
        <v>--</v>
      </c>
      <c r="U53" s="490" t="str">
        <f t="shared" si="5"/>
        <v>--</v>
      </c>
      <c r="V53" s="490" t="str">
        <f t="shared" si="6"/>
        <v>--</v>
      </c>
      <c r="W53" s="255" t="str">
        <f>IFERROR((1+(3*[0]!B)+(3*[0]!B^2))/((1+[0]!B)^2),"--")</f>
        <v>--</v>
      </c>
      <c r="X53" s="490">
        <f t="shared" si="15"/>
        <v>8.2330827067669168E-3</v>
      </c>
      <c r="Y53" s="208" t="str">
        <f t="shared" si="8"/>
        <v>A</v>
      </c>
      <c r="Z53" s="255">
        <f>IFERROR(VLOOKUP(D53,derm!$D$4:$H$285,5,FALSE),"--")</f>
        <v>2.2300000000000002E-3</v>
      </c>
      <c r="AA53" s="468">
        <f>VLOOKUP($C53,ToxValues!$C$4:$N$283,11,FALSE)</f>
        <v>173.84</v>
      </c>
      <c r="AB53" s="468" t="str">
        <f>VLOOKUP($D53,derm!$D$4:$K$285,6,FALSE)</f>
        <v>--</v>
      </c>
      <c r="AC53" s="468" t="str">
        <f>VLOOKUP($D53,derm!$D$4:$K$285,7,FALSE)</f>
        <v>--</v>
      </c>
      <c r="AD53" s="468" t="str">
        <f>VLOOKUP($D53,derm!$D$4:$K$285,8,FALSE)</f>
        <v>--</v>
      </c>
      <c r="AE53" s="468" t="str">
        <f>VLOOKUP($D53,derm!$D$4:$L$285,9,FALSE)</f>
        <v>--</v>
      </c>
      <c r="AF53" s="255">
        <f>VLOOKUP(C53,ToxValues!$C$4:$J$284,4,FALSE)</f>
        <v>4.0000000000000001E-3</v>
      </c>
      <c r="AG53" s="255">
        <f>VLOOKUP($C53,ToxValues!$C$4:$J$284,3,FALSE)</f>
        <v>0.01</v>
      </c>
      <c r="AH53" s="497">
        <f>VLOOKUP($C53,ToxValues!$C$4:$J$284,5,FALSE)</f>
        <v>0.01</v>
      </c>
      <c r="AI53" s="630"/>
    </row>
    <row r="54" spans="1:35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>
        <f t="shared" si="0"/>
        <v>6228.2299649249999</v>
      </c>
      <c r="H54" s="490" t="str">
        <f t="shared" si="9"/>
        <v>--</v>
      </c>
      <c r="I54" s="490">
        <f t="shared" si="10"/>
        <v>6228.2299649249999</v>
      </c>
      <c r="J54" s="490"/>
      <c r="K54" s="490" t="str">
        <f t="shared" si="14"/>
        <v/>
      </c>
      <c r="L54" s="490">
        <f t="shared" si="2"/>
        <v>18771.428571428572</v>
      </c>
      <c r="M54" s="490"/>
      <c r="N54" s="490"/>
      <c r="O54" s="490">
        <f t="shared" si="3"/>
        <v>18771.428571428572</v>
      </c>
      <c r="P54" s="490">
        <f t="shared" si="11"/>
        <v>9320.8102319612608</v>
      </c>
      <c r="Q54" s="490"/>
      <c r="R54" s="490">
        <f t="shared" si="12"/>
        <v>9320.8102319612608</v>
      </c>
      <c r="S54" s="490">
        <f t="shared" si="13"/>
        <v>9107.8961300590945</v>
      </c>
      <c r="T54" s="490">
        <f t="shared" si="4"/>
        <v>9320.8102319612608</v>
      </c>
      <c r="U54" s="490">
        <f t="shared" si="5"/>
        <v>1</v>
      </c>
      <c r="V54" s="490">
        <f t="shared" si="6"/>
        <v>1.02</v>
      </c>
      <c r="W54" s="255">
        <f>IFERROR((1+(3*[0]!B)+(3*[0]!B^2))/((1+[0]!B)^2),"--")</f>
        <v>1</v>
      </c>
      <c r="X54" s="490">
        <f t="shared" si="15"/>
        <v>0.16466165413533834</v>
      </c>
      <c r="Y54" s="208" t="str">
        <f t="shared" si="8"/>
        <v>A</v>
      </c>
      <c r="Z54" s="255">
        <f>IFERROR(VLOOKUP(D54,derm!$D$4:$H$285,5,FALSE),"--")</f>
        <v>8.9499999999999996E-3</v>
      </c>
      <c r="AA54" s="468">
        <f>VLOOKUP($C54,ToxValues!$C$4:$N$283,11,FALSE)</f>
        <v>120.91</v>
      </c>
      <c r="AB54" s="468">
        <f>VLOOKUP($D54,derm!$D$4:$K$285,6,FALSE)</f>
        <v>0</v>
      </c>
      <c r="AC54" s="468">
        <f>VLOOKUP($D54,derm!$D$4:$K$285,7,FALSE)</f>
        <v>0.51</v>
      </c>
      <c r="AD54" s="468">
        <f>VLOOKUP($D54,derm!$D$4:$K$285,8,FALSE)</f>
        <v>1.22</v>
      </c>
      <c r="AE54" s="468">
        <f>VLOOKUP($D54,derm!$D$4:$L$285,9,FALSE)</f>
        <v>1</v>
      </c>
      <c r="AF54" s="255">
        <f>VLOOKUP(C54,ToxValues!$C$4:$J$284,4,FALSE)</f>
        <v>0.1</v>
      </c>
      <c r="AG54" s="255">
        <f>VLOOKUP($C54,ToxValues!$C$4:$J$284,3,FALSE)</f>
        <v>0.2</v>
      </c>
      <c r="AH54" s="497">
        <f>VLOOKUP($C54,ToxValues!$C$4:$J$284,5,FALSE)</f>
        <v>0.2</v>
      </c>
      <c r="AI54" s="630"/>
    </row>
    <row r="55" spans="1:35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0"/>
        <v>848.06867740750135</v>
      </c>
      <c r="H55" s="490" t="str">
        <f t="shared" si="9"/>
        <v>--</v>
      </c>
      <c r="I55" s="490">
        <f t="shared" si="10"/>
        <v>848.06867740750135</v>
      </c>
      <c r="J55" s="490"/>
      <c r="K55" s="490" t="str">
        <f t="shared" si="14"/>
        <v/>
      </c>
      <c r="L55" s="490">
        <f t="shared" si="2"/>
        <v>9385.7142857142862</v>
      </c>
      <c r="M55" s="490"/>
      <c r="N55" s="490"/>
      <c r="O55" s="490">
        <f t="shared" si="3"/>
        <v>9385.7142857142862</v>
      </c>
      <c r="P55" s="490">
        <f t="shared" si="11"/>
        <v>932.30975680999325</v>
      </c>
      <c r="Q55" s="490"/>
      <c r="R55" s="490">
        <f t="shared" si="12"/>
        <v>932.30975680999325</v>
      </c>
      <c r="S55" s="490">
        <f t="shared" si="13"/>
        <v>909.25398851804584</v>
      </c>
      <c r="T55" s="490">
        <f t="shared" si="4"/>
        <v>932.30975680999325</v>
      </c>
      <c r="U55" s="490">
        <f t="shared" si="5"/>
        <v>0.83333333333333337</v>
      </c>
      <c r="V55" s="490">
        <f t="shared" si="6"/>
        <v>1.0033333333333334</v>
      </c>
      <c r="W55" s="255">
        <f>IFERROR((1+(3*[0]!B)+(3*[0]!B^2))/((1+[0]!B)^2),"--")</f>
        <v>1.1944444444444446</v>
      </c>
      <c r="X55" s="490">
        <f t="shared" si="15"/>
        <v>8.2330827067669171E-2</v>
      </c>
      <c r="Y55" s="208" t="str">
        <f t="shared" si="8"/>
        <v>A</v>
      </c>
      <c r="Z55" s="255">
        <f>IFERROR(VLOOKUP(D55,derm!$D$4:$H$285,5,FALSE),"--")</f>
        <v>4.9299999999999997E-2</v>
      </c>
      <c r="AA55" s="468">
        <f>VLOOKUP($C55,ToxValues!$C$4:$N$283,11,FALSE)</f>
        <v>106.17</v>
      </c>
      <c r="AB55" s="468">
        <f>VLOOKUP($D55,derm!$D$4:$K$285,6,FALSE)</f>
        <v>0.2</v>
      </c>
      <c r="AC55" s="468">
        <f>VLOOKUP($D55,derm!$D$4:$K$285,7,FALSE)</f>
        <v>0.42</v>
      </c>
      <c r="AD55" s="468">
        <f>VLOOKUP($D55,derm!$D$4:$K$285,8,FALSE)</f>
        <v>1.01</v>
      </c>
      <c r="AE55" s="468">
        <f>VLOOKUP($D55,derm!$D$4:$L$285,9,FALSE)</f>
        <v>1</v>
      </c>
      <c r="AF55" s="255">
        <f>VLOOKUP(C55,ToxValues!$C$4:$J$284,4,FALSE)</f>
        <v>1</v>
      </c>
      <c r="AG55" s="255">
        <f>VLOOKUP($C55,ToxValues!$C$4:$J$284,3,FALSE)</f>
        <v>0.1</v>
      </c>
      <c r="AH55" s="497">
        <f>VLOOKUP($C55,ToxValues!$C$4:$J$284,5,FALSE)</f>
        <v>0.1</v>
      </c>
      <c r="AI55" s="630"/>
    </row>
    <row r="56" spans="1:35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>
        <f t="shared" si="0"/>
        <v>14735.707350736033</v>
      </c>
      <c r="H56" s="490" t="str">
        <f t="shared" si="9"/>
        <v>--</v>
      </c>
      <c r="I56" s="490">
        <f t="shared" si="10"/>
        <v>14735.707350736033</v>
      </c>
      <c r="J56" s="490"/>
      <c r="K56" s="490" t="str">
        <f t="shared" si="14"/>
        <v/>
      </c>
      <c r="L56" s="490">
        <f t="shared" si="2"/>
        <v>18771.428571428572</v>
      </c>
      <c r="M56" s="490"/>
      <c r="N56" s="490"/>
      <c r="O56" s="490">
        <f t="shared" si="3"/>
        <v>18771.428571428572</v>
      </c>
      <c r="P56" s="490">
        <f t="shared" si="11"/>
        <v>68540.482074316649</v>
      </c>
      <c r="Q56" s="490"/>
      <c r="R56" s="490">
        <f t="shared" si="12"/>
        <v>68540.482074316649</v>
      </c>
      <c r="S56" s="490">
        <f t="shared" si="13"/>
        <v>68540.482074316649</v>
      </c>
      <c r="T56" s="490">
        <f t="shared" si="4"/>
        <v>81833.365048056585</v>
      </c>
      <c r="U56" s="490">
        <f t="shared" si="5"/>
        <v>1</v>
      </c>
      <c r="V56" s="490">
        <f t="shared" si="6"/>
        <v>0.32</v>
      </c>
      <c r="W56" s="255">
        <f>IFERROR((1+(3*[0]!B)+(3*[0]!B^2))/((1+[0]!B)^2),"--")</f>
        <v>1</v>
      </c>
      <c r="X56" s="490">
        <f t="shared" si="15"/>
        <v>0.16466165413533834</v>
      </c>
      <c r="Y56" s="208" t="str">
        <f t="shared" si="8"/>
        <v>B</v>
      </c>
      <c r="Z56" s="255">
        <f>IFERROR(VLOOKUP(D56,derm!$D$4:$H$285,5,FALSE),"--")</f>
        <v>1.82E-3</v>
      </c>
      <c r="AA56" s="468">
        <f>VLOOKUP($C56,ToxValues!$C$4:$N$283,11,FALSE)</f>
        <v>30.03</v>
      </c>
      <c r="AB56" s="468">
        <f>VLOOKUP($D56,derm!$D$4:$K$285,6,FALSE)</f>
        <v>0</v>
      </c>
      <c r="AC56" s="468">
        <f>VLOOKUP($D56,derm!$D$4:$K$285,7,FALSE)</f>
        <v>0.16</v>
      </c>
      <c r="AD56" s="468">
        <f>VLOOKUP($D56,derm!$D$4:$K$285,8,FALSE)</f>
        <v>0.38</v>
      </c>
      <c r="AE56" s="468">
        <f>VLOOKUP($D56,derm!$D$4:$L$285,9,FALSE)</f>
        <v>1</v>
      </c>
      <c r="AF56" s="255">
        <f>VLOOKUP(C56,ToxValues!$C$4:$J$284,4,FALSE)</f>
        <v>9.7999999999999997E-3</v>
      </c>
      <c r="AG56" s="255">
        <f>VLOOKUP($C56,ToxValues!$C$4:$J$284,3,FALSE)</f>
        <v>0.2</v>
      </c>
      <c r="AH56" s="497">
        <f>VLOOKUP($C56,ToxValues!$C$4:$J$284,5,FALSE)</f>
        <v>0.2</v>
      </c>
      <c r="AI56" s="630"/>
    </row>
    <row r="57" spans="1:35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0"/>
        <v>2.2682988556542902</v>
      </c>
      <c r="H57" s="490" t="str">
        <f t="shared" si="9"/>
        <v>--</v>
      </c>
      <c r="I57" s="490">
        <f t="shared" si="10"/>
        <v>2.2682988556542902</v>
      </c>
      <c r="J57" s="490"/>
      <c r="K57" s="490" t="str">
        <f t="shared" si="14"/>
        <v/>
      </c>
      <c r="L57" s="490">
        <f t="shared" si="2"/>
        <v>93.857142857142861</v>
      </c>
      <c r="M57" s="490"/>
      <c r="N57" s="490"/>
      <c r="O57" s="490">
        <f t="shared" si="3"/>
        <v>93.857142857142861</v>
      </c>
      <c r="P57" s="490">
        <f t="shared" si="11"/>
        <v>2.3244757815086983</v>
      </c>
      <c r="Q57" s="490"/>
      <c r="R57" s="490">
        <f t="shared" si="12"/>
        <v>2.3244757815086983</v>
      </c>
      <c r="S57" s="490">
        <f t="shared" si="13"/>
        <v>1.1772410977511987</v>
      </c>
      <c r="T57" s="490">
        <f t="shared" si="4"/>
        <v>2.3244757815086983</v>
      </c>
      <c r="U57" s="490">
        <f t="shared" si="5"/>
        <v>0.66666666666666663</v>
      </c>
      <c r="V57" s="490">
        <f t="shared" si="6"/>
        <v>8.9266666666666659</v>
      </c>
      <c r="W57" s="255">
        <f>IFERROR((1+(3*[0]!B)+(3*[0]!B^2))/((1+[0]!B)^2),"--")</f>
        <v>1.4444444444444444</v>
      </c>
      <c r="X57" s="490">
        <f t="shared" si="15"/>
        <v>8.233082706766917E-4</v>
      </c>
      <c r="Y57" s="208" t="str">
        <f t="shared" si="8"/>
        <v>A</v>
      </c>
      <c r="Z57" s="255">
        <f>IFERROR(VLOOKUP(D57,derm!$D$4:$H$285,5,FALSE),"--")</f>
        <v>8.1000000000000003E-2</v>
      </c>
      <c r="AA57" s="468">
        <f>VLOOKUP($C57,ToxValues!$C$4:$N$283,11,FALSE)</f>
        <v>260.76</v>
      </c>
      <c r="AB57" s="468">
        <f>VLOOKUP($D57,derm!$D$4:$K$285,6,FALSE)</f>
        <v>0.5</v>
      </c>
      <c r="AC57" s="468">
        <f>VLOOKUP($D57,derm!$D$4:$K$285,7,FALSE)</f>
        <v>3.09</v>
      </c>
      <c r="AD57" s="468">
        <f>VLOOKUP($D57,derm!$D$4:$K$285,8,FALSE)</f>
        <v>7.42</v>
      </c>
      <c r="AE57" s="468">
        <f>VLOOKUP($D57,derm!$D$4:$L$285,9,FALSE)</f>
        <v>0.9</v>
      </c>
      <c r="AF57" s="255" t="str">
        <f>VLOOKUP(C57,ToxValues!$C$4:$J$284,4,FALSE)</f>
        <v>--</v>
      </c>
      <c r="AG57" s="255">
        <f>VLOOKUP($C57,ToxValues!$C$4:$J$284,3,FALSE)</f>
        <v>1E-3</v>
      </c>
      <c r="AH57" s="497">
        <f>VLOOKUP($C57,ToxValues!$C$4:$J$284,5,FALSE)</f>
        <v>1E-3</v>
      </c>
      <c r="AI57" s="630"/>
    </row>
    <row r="58" spans="1:35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0"/>
        <v>--</v>
      </c>
      <c r="H58" s="490" t="str">
        <f t="shared" si="9"/>
        <v>--</v>
      </c>
      <c r="I58" s="490" t="str">
        <f t="shared" si="10"/>
        <v>--</v>
      </c>
      <c r="J58" s="490"/>
      <c r="K58" s="490" t="str">
        <f t="shared" si="14"/>
        <v/>
      </c>
      <c r="L58" s="490" t="str">
        <f t="shared" si="2"/>
        <v>--</v>
      </c>
      <c r="M58" s="490"/>
      <c r="N58" s="490"/>
      <c r="O58" s="490" t="str">
        <f t="shared" si="3"/>
        <v>--</v>
      </c>
      <c r="P58" s="490" t="str">
        <f t="shared" si="11"/>
        <v>--</v>
      </c>
      <c r="Q58" s="490"/>
      <c r="R58" s="490" t="str">
        <f t="shared" si="12"/>
        <v>--</v>
      </c>
      <c r="S58" s="490" t="str">
        <f t="shared" si="13"/>
        <v>--</v>
      </c>
      <c r="T58" s="490" t="str">
        <f t="shared" si="4"/>
        <v>--</v>
      </c>
      <c r="U58" s="490">
        <f t="shared" si="5"/>
        <v>1</v>
      </c>
      <c r="V58" s="490">
        <f t="shared" si="6"/>
        <v>1.34</v>
      </c>
      <c r="W58" s="255">
        <f>IFERROR((1+(3*[0]!B)+(3*[0]!B^2))/((1+[0]!B)^2),"--")</f>
        <v>1</v>
      </c>
      <c r="X58" s="490" t="str">
        <f t="shared" si="15"/>
        <v>--</v>
      </c>
      <c r="Y58" s="208" t="str">
        <f t="shared" si="8"/>
        <v>A</v>
      </c>
      <c r="Z58" s="255" t="str">
        <f>IFERROR(VLOOKUP(D58,derm!$D$4:$H$285,5,FALSE),"--")</f>
        <v>--</v>
      </c>
      <c r="AA58" s="468" t="str">
        <f>VLOOKUP($C58,ToxValues!$C$4:$N$283,11,FALSE)</f>
        <v>--</v>
      </c>
      <c r="AB58" s="468">
        <f>VLOOKUP($D58,derm!$D$4:$K$285,6,FALSE)</f>
        <v>0</v>
      </c>
      <c r="AC58" s="468">
        <f>VLOOKUP($D58,derm!$D$4:$K$285,7,FALSE)</f>
        <v>0.67</v>
      </c>
      <c r="AD58" s="468">
        <f>VLOOKUP($D58,derm!$D$4:$K$285,8,FALSE)</f>
        <v>1.6</v>
      </c>
      <c r="AE58" s="468">
        <f>VLOOKUP($D58,derm!$D$4:$L$285,9,FALSE)</f>
        <v>1</v>
      </c>
      <c r="AF58" s="255" t="str">
        <f>VLOOKUP(C58,ToxValues!$C$4:$J$284,4,FALSE)</f>
        <v>--</v>
      </c>
      <c r="AG58" s="255" t="str">
        <f>VLOOKUP($C58,ToxValues!$C$4:$J$284,3,FALSE)</f>
        <v>--</v>
      </c>
      <c r="AH58" s="497" t="str">
        <f>VLOOKUP($C58,ToxValues!$C$4:$J$284,5,FALSE)</f>
        <v>--</v>
      </c>
      <c r="AI58" s="630"/>
    </row>
    <row r="59" spans="1:35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>
        <f t="shared" si="0"/>
        <v>28157.142857142859</v>
      </c>
      <c r="H59" s="490" t="str">
        <f t="shared" si="9"/>
        <v>--</v>
      </c>
      <c r="I59" s="490" t="str">
        <f t="shared" si="10"/>
        <v>--</v>
      </c>
      <c r="J59" s="490"/>
      <c r="K59" s="490" t="str">
        <f t="shared" si="14"/>
        <v/>
      </c>
      <c r="L59" s="490">
        <f t="shared" si="2"/>
        <v>28157.142857142859</v>
      </c>
      <c r="M59" s="490"/>
      <c r="N59" s="490"/>
      <c r="O59" s="490">
        <f t="shared" si="3"/>
        <v>28157.142857142859</v>
      </c>
      <c r="P59" s="490" t="str">
        <f t="shared" si="11"/>
        <v>--</v>
      </c>
      <c r="Q59" s="490"/>
      <c r="R59" s="490" t="str">
        <f t="shared" si="12"/>
        <v>--</v>
      </c>
      <c r="S59" s="490" t="str">
        <f t="shared" si="13"/>
        <v>--</v>
      </c>
      <c r="T59" s="490" t="str">
        <f t="shared" si="4"/>
        <v>--</v>
      </c>
      <c r="U59" s="490" t="str">
        <f t="shared" si="5"/>
        <v>--</v>
      </c>
      <c r="V59" s="490" t="str">
        <f t="shared" si="6"/>
        <v>--</v>
      </c>
      <c r="W59" s="255" t="str">
        <f>IFERROR((1+(3*[0]!B)+(3*[0]!B^2))/((1+[0]!B)^2),"--")</f>
        <v>--</v>
      </c>
      <c r="X59" s="490">
        <f t="shared" si="15"/>
        <v>0.24699248120300751</v>
      </c>
      <c r="Y59" s="208" t="str">
        <f t="shared" si="8"/>
        <v>A</v>
      </c>
      <c r="Z59" s="255">
        <f>IFERROR(VLOOKUP(D59,derm!$D$4:$H$285,5,FALSE),"--")</f>
        <v>1.92E-3</v>
      </c>
      <c r="AA59" s="468">
        <f>VLOOKUP($C59,ToxValues!$C$4:$N$283,11,FALSE)</f>
        <v>74.12</v>
      </c>
      <c r="AB59" s="468" t="str">
        <f>VLOOKUP($D59,derm!$D$4:$K$285,6,FALSE)</f>
        <v>--</v>
      </c>
      <c r="AC59" s="468" t="str">
        <f>VLOOKUP($D59,derm!$D$4:$K$285,7,FALSE)</f>
        <v>--</v>
      </c>
      <c r="AD59" s="468" t="str">
        <f>VLOOKUP($D59,derm!$D$4:$K$285,8,FALSE)</f>
        <v>--</v>
      </c>
      <c r="AE59" s="468" t="str">
        <f>VLOOKUP($D59,derm!$D$4:$L$285,9,FALSE)</f>
        <v>--</v>
      </c>
      <c r="AF59" s="255" t="str">
        <f>VLOOKUP(C59,ToxValues!$C$4:$J$284,4,FALSE)</f>
        <v>--</v>
      </c>
      <c r="AG59" s="255">
        <f>VLOOKUP($C59,ToxValues!$C$4:$J$284,3,FALSE)</f>
        <v>0.3</v>
      </c>
      <c r="AH59" s="497">
        <f>VLOOKUP($C59,ToxValues!$C$4:$J$284,5,FALSE)</f>
        <v>0.3</v>
      </c>
      <c r="AI59" s="630"/>
    </row>
    <row r="60" spans="1:35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>
        <f t="shared" si="0"/>
        <v>9385.7142857142862</v>
      </c>
      <c r="H60" s="490" t="str">
        <f t="shared" si="9"/>
        <v>--</v>
      </c>
      <c r="I60" s="490" t="str">
        <f t="shared" si="10"/>
        <v>--</v>
      </c>
      <c r="J60" s="490"/>
      <c r="K60" s="490" t="str">
        <f t="shared" si="14"/>
        <v/>
      </c>
      <c r="L60" s="490">
        <f t="shared" si="2"/>
        <v>9385.7142857142862</v>
      </c>
      <c r="M60" s="490"/>
      <c r="N60" s="490"/>
      <c r="O60" s="490">
        <f t="shared" si="3"/>
        <v>9385.7142857142862</v>
      </c>
      <c r="P60" s="490" t="str">
        <f t="shared" si="11"/>
        <v>--</v>
      </c>
      <c r="Q60" s="490"/>
      <c r="R60" s="490" t="str">
        <f t="shared" si="12"/>
        <v>--</v>
      </c>
      <c r="S60" s="490" t="str">
        <f t="shared" si="13"/>
        <v>--</v>
      </c>
      <c r="T60" s="490" t="str">
        <f t="shared" si="4"/>
        <v>--</v>
      </c>
      <c r="U60" s="490" t="str">
        <f t="shared" si="5"/>
        <v>--</v>
      </c>
      <c r="V60" s="490" t="str">
        <f t="shared" si="6"/>
        <v>--</v>
      </c>
      <c r="W60" s="255" t="str">
        <f>IFERROR((1+(3*[0]!B)+(3*[0]!B^2))/((1+[0]!B)^2),"--")</f>
        <v>--</v>
      </c>
      <c r="X60" s="490">
        <f t="shared" si="15"/>
        <v>8.2330827067669171E-2</v>
      </c>
      <c r="Y60" s="208" t="str">
        <f t="shared" si="8"/>
        <v>A</v>
      </c>
      <c r="Z60" s="255">
        <f>IFERROR(VLOOKUP(D60,derm!$D$4:$H$285,5,FALSE),"--")</f>
        <v>8.9700000000000002E-2</v>
      </c>
      <c r="AA60" s="468">
        <f>VLOOKUP($C60,ToxValues!$C$4:$N$283,11,FALSE)</f>
        <v>120.2</v>
      </c>
      <c r="AB60" s="468" t="str">
        <f>VLOOKUP($D60,derm!$D$4:$K$285,6,FALSE)</f>
        <v>--</v>
      </c>
      <c r="AC60" s="468" t="str">
        <f>VLOOKUP($D60,derm!$D$4:$K$285,7,FALSE)</f>
        <v>--</v>
      </c>
      <c r="AD60" s="468" t="str">
        <f>VLOOKUP($D60,derm!$D$4:$K$285,8,FALSE)</f>
        <v>--</v>
      </c>
      <c r="AE60" s="468" t="str">
        <f>VLOOKUP($D60,derm!$D$4:$L$285,9,FALSE)</f>
        <v>--</v>
      </c>
      <c r="AF60" s="255">
        <f>VLOOKUP(C60,ToxValues!$C$4:$J$284,4,FALSE)</f>
        <v>0.4</v>
      </c>
      <c r="AG60" s="255">
        <f>VLOOKUP($C60,ToxValues!$C$4:$J$284,3,FALSE)</f>
        <v>0.1</v>
      </c>
      <c r="AH60" s="497">
        <f>VLOOKUP($C60,ToxValues!$C$4:$J$284,5,FALSE)</f>
        <v>0.1</v>
      </c>
      <c r="AI60" s="630"/>
    </row>
    <row r="61" spans="1:35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>
        <f t="shared" si="0"/>
        <v>44779.037898829374</v>
      </c>
      <c r="H61" s="490" t="str">
        <f t="shared" si="9"/>
        <v>--</v>
      </c>
      <c r="I61" s="490">
        <f t="shared" si="10"/>
        <v>44779.037898829374</v>
      </c>
      <c r="J61" s="490"/>
      <c r="K61" s="490" t="str">
        <f t="shared" si="14"/>
        <v/>
      </c>
      <c r="L61" s="490">
        <f t="shared" si="2"/>
        <v>46928.571428571428</v>
      </c>
      <c r="M61" s="490"/>
      <c r="N61" s="490"/>
      <c r="O61" s="490">
        <f t="shared" si="3"/>
        <v>46928.571428571428</v>
      </c>
      <c r="P61" s="490">
        <f t="shared" si="11"/>
        <v>977615.02645185217</v>
      </c>
      <c r="Q61" s="490"/>
      <c r="R61" s="490">
        <f t="shared" si="12"/>
        <v>977615.02645185217</v>
      </c>
      <c r="S61" s="490">
        <f t="shared" si="13"/>
        <v>977615.02645185217</v>
      </c>
      <c r="T61" s="490">
        <f t="shared" si="4"/>
        <v>1167215.7083656976</v>
      </c>
      <c r="U61" s="490">
        <f t="shared" si="5"/>
        <v>1</v>
      </c>
      <c r="V61" s="490">
        <f t="shared" si="6"/>
        <v>0.32</v>
      </c>
      <c r="W61" s="255">
        <f>IFERROR((1+(3*[0]!B)+(3*[0]!B^2))/((1+[0]!B)^2),"--")</f>
        <v>1</v>
      </c>
      <c r="X61" s="490">
        <f t="shared" si="15"/>
        <v>0.41165413533834588</v>
      </c>
      <c r="Y61" s="208" t="str">
        <f t="shared" si="8"/>
        <v>B</v>
      </c>
      <c r="Z61" s="255">
        <f>IFERROR(VLOOKUP(D61,derm!$D$4:$H$285,5,FALSE),"--")</f>
        <v>3.19E-4</v>
      </c>
      <c r="AA61" s="468">
        <f>VLOOKUP($C61,ToxValues!$C$4:$N$283,11,FALSE)</f>
        <v>32.04</v>
      </c>
      <c r="AB61" s="468">
        <f>VLOOKUP($D61,derm!$D$4:$K$285,6,FALSE)</f>
        <v>0</v>
      </c>
      <c r="AC61" s="468">
        <f>VLOOKUP($D61,derm!$D$4:$K$285,7,FALSE)</f>
        <v>0.16</v>
      </c>
      <c r="AD61" s="468">
        <f>VLOOKUP($D61,derm!$D$4:$K$285,8,FALSE)</f>
        <v>0.39</v>
      </c>
      <c r="AE61" s="468">
        <f>VLOOKUP($D61,derm!$D$4:$L$285,9,FALSE)</f>
        <v>1</v>
      </c>
      <c r="AF61" s="255">
        <f>VLOOKUP(C61,ToxValues!$C$4:$J$284,4,FALSE)</f>
        <v>4</v>
      </c>
      <c r="AG61" s="255">
        <f>VLOOKUP($C61,ToxValues!$C$4:$J$284,3,FALSE)</f>
        <v>0.5</v>
      </c>
      <c r="AH61" s="497">
        <f>VLOOKUP($C61,ToxValues!$C$4:$J$284,5,FALSE)</f>
        <v>0.5</v>
      </c>
      <c r="AI61" s="630"/>
    </row>
    <row r="62" spans="1:35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0"/>
        <v>338.86739958762365</v>
      </c>
      <c r="H62" s="490" t="str">
        <f t="shared" si="9"/>
        <v>--</v>
      </c>
      <c r="I62" s="490">
        <f t="shared" si="10"/>
        <v>338.86739958762365</v>
      </c>
      <c r="J62" s="490"/>
      <c r="K62" s="490" t="str">
        <f t="shared" si="14"/>
        <v/>
      </c>
      <c r="L62" s="490">
        <f t="shared" si="2"/>
        <v>563.14285714285722</v>
      </c>
      <c r="M62" s="490"/>
      <c r="N62" s="490"/>
      <c r="O62" s="490">
        <f t="shared" si="3"/>
        <v>563.14285714285722</v>
      </c>
      <c r="P62" s="490">
        <f t="shared" si="11"/>
        <v>850.87667494490665</v>
      </c>
      <c r="Q62" s="490"/>
      <c r="R62" s="490">
        <f t="shared" si="12"/>
        <v>850.87667494490665</v>
      </c>
      <c r="S62" s="490">
        <f t="shared" si="13"/>
        <v>850.87667494490665</v>
      </c>
      <c r="T62" s="490">
        <f t="shared" si="4"/>
        <v>892.49294730582142</v>
      </c>
      <c r="U62" s="490">
        <f t="shared" si="5"/>
        <v>1</v>
      </c>
      <c r="V62" s="490">
        <f t="shared" si="6"/>
        <v>0.64</v>
      </c>
      <c r="W62" s="255">
        <f>IFERROR((1+(3*[0]!B)+(3*[0]!B^2))/((1+[0]!B)^2),"--")</f>
        <v>1</v>
      </c>
      <c r="X62" s="490">
        <f t="shared" si="15"/>
        <v>4.9398496240601504E-3</v>
      </c>
      <c r="Y62" s="208" t="str">
        <f t="shared" si="8"/>
        <v>B</v>
      </c>
      <c r="Z62" s="255">
        <f>IFERROR(VLOOKUP(D62,derm!$D$4:$H$285,5,FALSE),"--")</f>
        <v>3.5400000000000002E-3</v>
      </c>
      <c r="AA62" s="468">
        <f>VLOOKUP($C62,ToxValues!$C$4:$N$283,11,FALSE)</f>
        <v>84.93</v>
      </c>
      <c r="AB62" s="468">
        <f>VLOOKUP($D62,derm!$D$4:$K$285,6,FALSE)</f>
        <v>0</v>
      </c>
      <c r="AC62" s="468">
        <f>VLOOKUP($D62,derm!$D$4:$K$285,7,FALSE)</f>
        <v>0.32</v>
      </c>
      <c r="AD62" s="468">
        <f>VLOOKUP($D62,derm!$D$4:$K$285,8,FALSE)</f>
        <v>0.76</v>
      </c>
      <c r="AE62" s="468">
        <f>VLOOKUP($D62,derm!$D$4:$L$285,9,FALSE)</f>
        <v>1</v>
      </c>
      <c r="AF62" s="255">
        <f>VLOOKUP(C62,ToxValues!$C$4:$J$284,4,FALSE)</f>
        <v>0.6</v>
      </c>
      <c r="AG62" s="255">
        <f>VLOOKUP($C62,ToxValues!$C$4:$J$284,3,FALSE)</f>
        <v>6.0000000000000001E-3</v>
      </c>
      <c r="AH62" s="497">
        <f>VLOOKUP($C62,ToxValues!$C$4:$J$284,5,FALSE)</f>
        <v>6.0000000000000001E-3</v>
      </c>
      <c r="AI62" s="630"/>
    </row>
    <row r="63" spans="1:35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 t="str">
        <f t="shared" si="0"/>
        <v>--</v>
      </c>
      <c r="H63" s="490" t="str">
        <f t="shared" si="9"/>
        <v>--</v>
      </c>
      <c r="I63" s="490" t="str">
        <f t="shared" si="10"/>
        <v>--</v>
      </c>
      <c r="J63" s="490"/>
      <c r="K63" s="490" t="str">
        <f t="shared" si="14"/>
        <v/>
      </c>
      <c r="L63" s="490" t="str">
        <f t="shared" si="2"/>
        <v>--</v>
      </c>
      <c r="M63" s="490"/>
      <c r="N63" s="490"/>
      <c r="O63" s="490" t="str">
        <f t="shared" si="3"/>
        <v>--</v>
      </c>
      <c r="P63" s="490" t="str">
        <f t="shared" si="11"/>
        <v>--</v>
      </c>
      <c r="Q63" s="490"/>
      <c r="R63" s="490" t="str">
        <f t="shared" si="12"/>
        <v>--</v>
      </c>
      <c r="S63" s="490" t="str">
        <f t="shared" si="13"/>
        <v>--</v>
      </c>
      <c r="T63" s="490" t="str">
        <f t="shared" si="4"/>
        <v>--</v>
      </c>
      <c r="U63" s="490" t="str">
        <f t="shared" si="5"/>
        <v>--</v>
      </c>
      <c r="V63" s="490" t="str">
        <f t="shared" si="6"/>
        <v>--</v>
      </c>
      <c r="W63" s="255" t="str">
        <f>IFERROR((1+(3*[0]!B)+(3*[0]!B^2))/((1+[0]!B)^2),"--")</f>
        <v>--</v>
      </c>
      <c r="X63" s="490" t="str">
        <f t="shared" si="15"/>
        <v>--</v>
      </c>
      <c r="Y63" s="208" t="str">
        <f t="shared" si="8"/>
        <v>A</v>
      </c>
      <c r="Z63" s="255">
        <f>IFERROR(VLOOKUP(D63,derm!$D$4:$H$285,5,FALSE),"--")</f>
        <v>2.1099999999999999E-3</v>
      </c>
      <c r="AA63" s="468">
        <f>VLOOKUP($C63,ToxValues!$C$4:$N$283,11,FALSE)</f>
        <v>88.15</v>
      </c>
      <c r="AB63" s="468" t="str">
        <f>VLOOKUP($D63,derm!$D$4:$K$285,6,FALSE)</f>
        <v>--</v>
      </c>
      <c r="AC63" s="468" t="str">
        <f>VLOOKUP($D63,derm!$D$4:$K$285,7,FALSE)</f>
        <v>--</v>
      </c>
      <c r="AD63" s="468" t="str">
        <f>VLOOKUP($D63,derm!$D$4:$K$285,8,FALSE)</f>
        <v>--</v>
      </c>
      <c r="AE63" s="468" t="str">
        <f>VLOOKUP($D63,derm!$D$4:$L$285,9,FALSE)</f>
        <v>--</v>
      </c>
      <c r="AF63" s="255">
        <f>VLOOKUP(C63,ToxValues!$C$4:$J$284,4,FALSE)</f>
        <v>3</v>
      </c>
      <c r="AG63" s="255" t="str">
        <f>VLOOKUP($C63,ToxValues!$C$4:$J$284,3,FALSE)</f>
        <v>--</v>
      </c>
      <c r="AH63" s="497" t="str">
        <f>VLOOKUP($C63,ToxValues!$C$4:$J$284,5,FALSE)</f>
        <v>--</v>
      </c>
      <c r="AI63" s="630"/>
    </row>
    <row r="64" spans="1:35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>
        <f t="shared" si="0"/>
        <v>156.58620905447398</v>
      </c>
      <c r="H64" s="490" t="str">
        <f t="shared" si="9"/>
        <v>--</v>
      </c>
      <c r="I64" s="490">
        <f t="shared" si="10"/>
        <v>156.58620905447398</v>
      </c>
      <c r="J64" s="490"/>
      <c r="K64" s="490" t="str">
        <f t="shared" si="14"/>
        <v/>
      </c>
      <c r="L64" s="490">
        <f t="shared" si="2"/>
        <v>1877.1428571428571</v>
      </c>
      <c r="M64" s="490"/>
      <c r="N64" s="490"/>
      <c r="O64" s="490">
        <f t="shared" si="3"/>
        <v>1877.1428571428571</v>
      </c>
      <c r="P64" s="490">
        <f t="shared" si="11"/>
        <v>170.83696964017946</v>
      </c>
      <c r="Q64" s="490"/>
      <c r="R64" s="490">
        <f t="shared" si="12"/>
        <v>170.83696964017946</v>
      </c>
      <c r="S64" s="490">
        <f t="shared" si="13"/>
        <v>162.7513153625714</v>
      </c>
      <c r="T64" s="490">
        <f t="shared" si="4"/>
        <v>170.83696964017946</v>
      </c>
      <c r="U64" s="490">
        <f t="shared" si="5"/>
        <v>0.83333333333333337</v>
      </c>
      <c r="V64" s="490">
        <f t="shared" si="6"/>
        <v>1.3377777777777782</v>
      </c>
      <c r="W64" s="255">
        <f>IFERROR((1+(3*[0]!B)+(3*[0]!B^2))/((1+[0]!B)^2),"--")</f>
        <v>1.1944444444444446</v>
      </c>
      <c r="X64" s="490">
        <f t="shared" si="15"/>
        <v>1.6466165413533834E-2</v>
      </c>
      <c r="Y64" s="208" t="str">
        <f t="shared" si="8"/>
        <v>A</v>
      </c>
      <c r="Z64" s="255">
        <f>IFERROR(VLOOKUP(D64,derm!$D$4:$H$285,5,FALSE),"--")</f>
        <v>4.6600000000000003E-2</v>
      </c>
      <c r="AA64" s="468">
        <f>VLOOKUP($C64,ToxValues!$C$4:$N$283,11,FALSE)</f>
        <v>128.18</v>
      </c>
      <c r="AB64" s="468">
        <f>VLOOKUP($D64,derm!$D$4:$K$285,6,FALSE)</f>
        <v>0.2</v>
      </c>
      <c r="AC64" s="468">
        <f>VLOOKUP($D64,derm!$D$4:$K$285,7,FALSE)</f>
        <v>0.56000000000000005</v>
      </c>
      <c r="AD64" s="468">
        <f>VLOOKUP($D64,derm!$D$4:$K$285,8,FALSE)</f>
        <v>1.34</v>
      </c>
      <c r="AE64" s="468">
        <f>VLOOKUP($D64,derm!$D$4:$L$285,9,FALSE)</f>
        <v>1</v>
      </c>
      <c r="AF64" s="255">
        <f>VLOOKUP(C64,ToxValues!$C$4:$J$284,4,FALSE)</f>
        <v>3.0000000000000001E-3</v>
      </c>
      <c r="AG64" s="255">
        <f>VLOOKUP($C64,ToxValues!$C$4:$J$284,3,FALSE)</f>
        <v>0.02</v>
      </c>
      <c r="AH64" s="497">
        <f>VLOOKUP($C64,ToxValues!$C$4:$J$284,5,FALSE)</f>
        <v>0.02</v>
      </c>
      <c r="AI64" s="630"/>
    </row>
    <row r="65" spans="1:35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>
        <f t="shared" si="0"/>
        <v>4692.8571428571431</v>
      </c>
      <c r="H65" s="490" t="str">
        <f t="shared" si="9"/>
        <v>--</v>
      </c>
      <c r="I65" s="490" t="str">
        <f t="shared" si="10"/>
        <v>--</v>
      </c>
      <c r="J65" s="490"/>
      <c r="K65" s="490" t="str">
        <f t="shared" si="14"/>
        <v/>
      </c>
      <c r="L65" s="490">
        <f t="shared" si="2"/>
        <v>4692.8571428571431</v>
      </c>
      <c r="M65" s="490"/>
      <c r="N65" s="490"/>
      <c r="O65" s="490">
        <f t="shared" si="3"/>
        <v>4692.8571428571431</v>
      </c>
      <c r="P65" s="490" t="str">
        <f t="shared" si="11"/>
        <v>--</v>
      </c>
      <c r="Q65" s="490"/>
      <c r="R65" s="490" t="str">
        <f t="shared" si="12"/>
        <v>--</v>
      </c>
      <c r="S65" s="490" t="str">
        <f t="shared" si="13"/>
        <v>--</v>
      </c>
      <c r="T65" s="490" t="str">
        <f t="shared" si="4"/>
        <v>--</v>
      </c>
      <c r="U65" s="490" t="str">
        <f t="shared" si="5"/>
        <v>--</v>
      </c>
      <c r="V65" s="490" t="str">
        <f t="shared" si="6"/>
        <v>--</v>
      </c>
      <c r="W65" s="255" t="str">
        <f>IFERROR((1+(3*[0]!B)+(3*[0]!B^2))/((1+[0]!B)^2),"--")</f>
        <v>--</v>
      </c>
      <c r="X65" s="490">
        <f t="shared" si="15"/>
        <v>4.1165413533834586E-2</v>
      </c>
      <c r="Y65" s="208" t="str">
        <f t="shared" si="8"/>
        <v>A</v>
      </c>
      <c r="Z65" s="255">
        <f>IFERROR(VLOOKUP(D65,derm!$D$4:$H$285,5,FALSE),"--")</f>
        <v>0.22500000000000001</v>
      </c>
      <c r="AA65" s="468">
        <f>VLOOKUP($C65,ToxValues!$C$4:$N$283,11,FALSE)</f>
        <v>134.22</v>
      </c>
      <c r="AB65" s="468" t="str">
        <f>VLOOKUP($D65,derm!$D$4:$K$285,6,FALSE)</f>
        <v>--</v>
      </c>
      <c r="AC65" s="468" t="str">
        <f>VLOOKUP($D65,derm!$D$4:$K$285,7,FALSE)</f>
        <v>--</v>
      </c>
      <c r="AD65" s="468" t="str">
        <f>VLOOKUP($D65,derm!$D$4:$K$285,8,FALSE)</f>
        <v>--</v>
      </c>
      <c r="AE65" s="468" t="str">
        <f>VLOOKUP($D65,derm!$D$4:$L$285,9,FALSE)</f>
        <v>--</v>
      </c>
      <c r="AF65" s="255" t="str">
        <f>VLOOKUP(C65,ToxValues!$C$4:$J$284,4,FALSE)</f>
        <v>--</v>
      </c>
      <c r="AG65" s="255">
        <f>VLOOKUP($C65,ToxValues!$C$4:$J$284,3,FALSE)</f>
        <v>0.05</v>
      </c>
      <c r="AH65" s="497">
        <f>VLOOKUP($C65,ToxValues!$C$4:$J$284,5,FALSE)</f>
        <v>0.05</v>
      </c>
      <c r="AI65" s="630"/>
    </row>
    <row r="66" spans="1:35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>
        <f t="shared" si="0"/>
        <v>9385.7142857142862</v>
      </c>
      <c r="H66" s="490" t="str">
        <f t="shared" si="9"/>
        <v>--</v>
      </c>
      <c r="I66" s="490" t="str">
        <f t="shared" si="10"/>
        <v>--</v>
      </c>
      <c r="J66" s="490"/>
      <c r="K66" s="490" t="str">
        <f t="shared" si="14"/>
        <v/>
      </c>
      <c r="L66" s="490">
        <f t="shared" si="2"/>
        <v>9385.7142857142862</v>
      </c>
      <c r="M66" s="490"/>
      <c r="N66" s="490"/>
      <c r="O66" s="490">
        <f t="shared" si="3"/>
        <v>9385.7142857142862</v>
      </c>
      <c r="P66" s="490" t="str">
        <f t="shared" si="11"/>
        <v>--</v>
      </c>
      <c r="Q66" s="490"/>
      <c r="R66" s="490" t="str">
        <f t="shared" si="12"/>
        <v>--</v>
      </c>
      <c r="S66" s="490" t="str">
        <f t="shared" si="13"/>
        <v>--</v>
      </c>
      <c r="T66" s="490" t="str">
        <f t="shared" si="4"/>
        <v>--</v>
      </c>
      <c r="U66" s="490" t="str">
        <f t="shared" si="5"/>
        <v>--</v>
      </c>
      <c r="V66" s="490" t="str">
        <f t="shared" si="6"/>
        <v>--</v>
      </c>
      <c r="W66" s="255" t="str">
        <f>IFERROR((1+(3*[0]!B)+(3*[0]!B^2))/((1+[0]!B)^2),"--")</f>
        <v>--</v>
      </c>
      <c r="X66" s="490">
        <f t="shared" si="15"/>
        <v>8.2330827067669171E-2</v>
      </c>
      <c r="Y66" s="208" t="str">
        <f t="shared" si="8"/>
        <v>A</v>
      </c>
      <c r="Z66" s="255">
        <f>IFERROR(VLOOKUP(D66,derm!$D$4:$H$285,5,FALSE),"--")</f>
        <v>9.3899999999999997E-2</v>
      </c>
      <c r="AA66" s="468">
        <f>VLOOKUP($C66,ToxValues!$C$4:$N$283,11,FALSE)</f>
        <v>120.2</v>
      </c>
      <c r="AB66" s="468" t="str">
        <f>VLOOKUP($D66,derm!$D$4:$K$285,6,FALSE)</f>
        <v>--</v>
      </c>
      <c r="AC66" s="468" t="str">
        <f>VLOOKUP($D66,derm!$D$4:$K$285,7,FALSE)</f>
        <v>--</v>
      </c>
      <c r="AD66" s="468" t="str">
        <f>VLOOKUP($D66,derm!$D$4:$K$285,8,FALSE)</f>
        <v>--</v>
      </c>
      <c r="AE66" s="468" t="str">
        <f>VLOOKUP($D66,derm!$D$4:$L$285,9,FALSE)</f>
        <v>--</v>
      </c>
      <c r="AF66" s="255">
        <f>VLOOKUP(C66,ToxValues!$C$4:$J$284,4,FALSE)</f>
        <v>1</v>
      </c>
      <c r="AG66" s="255">
        <f>VLOOKUP($C66,ToxValues!$C$4:$J$284,3,FALSE)</f>
        <v>0.1</v>
      </c>
      <c r="AH66" s="497">
        <f>VLOOKUP($C66,ToxValues!$C$4:$J$284,5,FALSE)</f>
        <v>0.1</v>
      </c>
      <c r="AI66" s="630"/>
    </row>
    <row r="67" spans="1:35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0"/>
        <v>--</v>
      </c>
      <c r="H67" s="490" t="str">
        <f t="shared" si="9"/>
        <v>--</v>
      </c>
      <c r="I67" s="490" t="str">
        <f t="shared" si="10"/>
        <v>--</v>
      </c>
      <c r="J67" s="490"/>
      <c r="K67" s="490" t="str">
        <f t="shared" si="14"/>
        <v/>
      </c>
      <c r="L67" s="490" t="str">
        <f t="shared" si="2"/>
        <v>--</v>
      </c>
      <c r="M67" s="490"/>
      <c r="N67" s="490"/>
      <c r="O67" s="490" t="str">
        <f t="shared" si="3"/>
        <v>--</v>
      </c>
      <c r="P67" s="490" t="str">
        <f t="shared" si="11"/>
        <v>--</v>
      </c>
      <c r="Q67" s="490"/>
      <c r="R67" s="490" t="str">
        <f t="shared" si="12"/>
        <v>--</v>
      </c>
      <c r="S67" s="490" t="str">
        <f t="shared" si="13"/>
        <v>--</v>
      </c>
      <c r="T67" s="490" t="str">
        <f t="shared" si="4"/>
        <v>--</v>
      </c>
      <c r="U67" s="490" t="str">
        <f t="shared" si="5"/>
        <v>--</v>
      </c>
      <c r="V67" s="490" t="str">
        <f t="shared" si="6"/>
        <v>--</v>
      </c>
      <c r="W67" s="255" t="str">
        <f>IFERROR((1+(3*[0]!B)+(3*[0]!B^2))/((1+[0]!B)^2),"--")</f>
        <v>--</v>
      </c>
      <c r="X67" s="490" t="str">
        <f t="shared" si="15"/>
        <v>--</v>
      </c>
      <c r="Y67" s="208" t="str">
        <f t="shared" si="8"/>
        <v>A</v>
      </c>
      <c r="Z67" s="255" t="str">
        <f>IFERROR(VLOOKUP(D67,derm!$D$4:$H$285,5,FALSE),"--")</f>
        <v>--</v>
      </c>
      <c r="AA67" s="468" t="str">
        <f>VLOOKUP($C67,ToxValues!$C$4:$N$283,11,FALSE)</f>
        <v>--</v>
      </c>
      <c r="AB67" s="468" t="str">
        <f>VLOOKUP($D67,derm!$D$4:$K$285,6,FALSE)</f>
        <v>--</v>
      </c>
      <c r="AC67" s="468" t="str">
        <f>VLOOKUP($D67,derm!$D$4:$K$285,7,FALSE)</f>
        <v>--</v>
      </c>
      <c r="AD67" s="468" t="str">
        <f>VLOOKUP($D67,derm!$D$4:$K$285,8,FALSE)</f>
        <v>--</v>
      </c>
      <c r="AE67" s="468" t="str">
        <f>VLOOKUP($D67,derm!$D$4:$L$285,9,FALSE)</f>
        <v>--</v>
      </c>
      <c r="AF67" s="255" t="str">
        <f>VLOOKUP(C67,ToxValues!$C$4:$J$284,4,FALSE)</f>
        <v>--</v>
      </c>
      <c r="AG67" s="255" t="str">
        <f>VLOOKUP($C67,ToxValues!$C$4:$J$284,3,FALSE)</f>
        <v>--</v>
      </c>
      <c r="AH67" s="497" t="str">
        <f>VLOOKUP($C67,ToxValues!$C$4:$J$284,5,FALSE)</f>
        <v>--</v>
      </c>
      <c r="AI67" s="630"/>
    </row>
    <row r="68" spans="1:35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0"/>
        <v>--</v>
      </c>
      <c r="H68" s="490" t="str">
        <f t="shared" si="9"/>
        <v>--</v>
      </c>
      <c r="I68" s="490" t="str">
        <f t="shared" si="10"/>
        <v>--</v>
      </c>
      <c r="J68" s="490"/>
      <c r="K68" s="490" t="str">
        <f t="shared" si="14"/>
        <v/>
      </c>
      <c r="L68" s="490" t="str">
        <f t="shared" si="2"/>
        <v>--</v>
      </c>
      <c r="M68" s="490"/>
      <c r="N68" s="490"/>
      <c r="O68" s="490" t="str">
        <f t="shared" si="3"/>
        <v>--</v>
      </c>
      <c r="P68" s="490" t="str">
        <f t="shared" si="11"/>
        <v>--</v>
      </c>
      <c r="Q68" s="490"/>
      <c r="R68" s="490" t="str">
        <f t="shared" si="12"/>
        <v>--</v>
      </c>
      <c r="S68" s="490" t="str">
        <f t="shared" si="13"/>
        <v>--</v>
      </c>
      <c r="T68" s="490" t="str">
        <f t="shared" si="4"/>
        <v>--</v>
      </c>
      <c r="U68" s="490" t="str">
        <f t="shared" si="5"/>
        <v>--</v>
      </c>
      <c r="V68" s="490" t="str">
        <f t="shared" si="6"/>
        <v>--</v>
      </c>
      <c r="W68" s="255" t="str">
        <f>IFERROR((1+(3*[0]!B)+(3*[0]!B^2))/((1+[0]!B)^2),"--")</f>
        <v>--</v>
      </c>
      <c r="X68" s="490" t="str">
        <f t="shared" si="15"/>
        <v>--</v>
      </c>
      <c r="Y68" s="208" t="str">
        <f t="shared" si="8"/>
        <v>A</v>
      </c>
      <c r="Z68" s="255">
        <f>IFERROR(VLOOKUP(D68,derm!$D$4:$H$285,5,FALSE),"--")</f>
        <v>0.30099999999999999</v>
      </c>
      <c r="AA68" s="468" t="str">
        <f>VLOOKUP($C68,ToxValues!$C$4:$N$283,11,FALSE)</f>
        <v>--</v>
      </c>
      <c r="AB68" s="468" t="str">
        <f>VLOOKUP($D68,derm!$D$4:$K$285,6,FALSE)</f>
        <v>--</v>
      </c>
      <c r="AC68" s="468" t="str">
        <f>VLOOKUP($D68,derm!$D$4:$K$285,7,FALSE)</f>
        <v>--</v>
      </c>
      <c r="AD68" s="468" t="str">
        <f>VLOOKUP($D68,derm!$D$4:$K$285,8,FALSE)</f>
        <v>--</v>
      </c>
      <c r="AE68" s="468" t="str">
        <f>VLOOKUP($D68,derm!$D$4:$L$285,9,FALSE)</f>
        <v>--</v>
      </c>
      <c r="AF68" s="255" t="str">
        <f>VLOOKUP(C68,ToxValues!$C$4:$J$284,4,FALSE)</f>
        <v>--</v>
      </c>
      <c r="AG68" s="255" t="str">
        <f>VLOOKUP($C68,ToxValues!$C$4:$J$284,3,FALSE)</f>
        <v>--</v>
      </c>
      <c r="AH68" s="497" t="str">
        <f>VLOOKUP($C68,ToxValues!$C$4:$J$284,5,FALSE)</f>
        <v>--</v>
      </c>
      <c r="AI68" s="630"/>
    </row>
    <row r="69" spans="1:35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>
        <f t="shared" si="0"/>
        <v>2163.2050006104992</v>
      </c>
      <c r="H69" s="490" t="str">
        <f t="shared" si="9"/>
        <v>--</v>
      </c>
      <c r="I69" s="490">
        <f t="shared" si="10"/>
        <v>2163.2050006104992</v>
      </c>
      <c r="J69" s="490"/>
      <c r="K69" s="490" t="str">
        <f t="shared" si="14"/>
        <v/>
      </c>
      <c r="L69" s="490">
        <f t="shared" si="2"/>
        <v>18771.428571428572</v>
      </c>
      <c r="M69" s="490"/>
      <c r="N69" s="490"/>
      <c r="O69" s="490">
        <f t="shared" si="3"/>
        <v>18771.428571428572</v>
      </c>
      <c r="P69" s="490">
        <f t="shared" si="11"/>
        <v>2444.9603523922774</v>
      </c>
      <c r="Q69" s="490"/>
      <c r="R69" s="490">
        <f t="shared" si="12"/>
        <v>2444.9603523922774</v>
      </c>
      <c r="S69" s="490">
        <f t="shared" si="13"/>
        <v>2444.9603523922774</v>
      </c>
      <c r="T69" s="490">
        <f t="shared" si="4"/>
        <v>2501.076186124365</v>
      </c>
      <c r="U69" s="490">
        <f t="shared" si="5"/>
        <v>0.90909090909090906</v>
      </c>
      <c r="V69" s="490">
        <f t="shared" si="6"/>
        <v>0.90132231404958663</v>
      </c>
      <c r="W69" s="255">
        <f>IFERROR((1+(3*[0]!B)+(3*[0]!B^2))/((1+[0]!B)^2),"--")</f>
        <v>1.0991735537190082</v>
      </c>
      <c r="X69" s="490">
        <f t="shared" si="15"/>
        <v>0.16466165413533834</v>
      </c>
      <c r="Y69" s="208" t="str">
        <f t="shared" si="8"/>
        <v>B</v>
      </c>
      <c r="Z69" s="255">
        <f>IFERROR(VLOOKUP(D69,derm!$D$4:$H$285,5,FALSE),"--")</f>
        <v>3.7199999999999997E-2</v>
      </c>
      <c r="AA69" s="468">
        <f>VLOOKUP($C69,ToxValues!$C$4:$N$283,11,FALSE)</f>
        <v>104.15</v>
      </c>
      <c r="AB69" s="468">
        <f>VLOOKUP($D69,derm!$D$4:$K$285,6,FALSE)</f>
        <v>0.1</v>
      </c>
      <c r="AC69" s="468">
        <f>VLOOKUP($D69,derm!$D$4:$K$285,7,FALSE)</f>
        <v>0.41</v>
      </c>
      <c r="AD69" s="468">
        <f>VLOOKUP($D69,derm!$D$4:$K$285,8,FALSE)</f>
        <v>0.98</v>
      </c>
      <c r="AE69" s="468">
        <f>VLOOKUP($D69,derm!$D$4:$L$285,9,FALSE)</f>
        <v>1</v>
      </c>
      <c r="AF69" s="255">
        <f>VLOOKUP(C69,ToxValues!$C$4:$J$284,4,FALSE)</f>
        <v>1</v>
      </c>
      <c r="AG69" s="255">
        <f>VLOOKUP($C69,ToxValues!$C$4:$J$284,3,FALSE)</f>
        <v>0.2</v>
      </c>
      <c r="AH69" s="497">
        <f>VLOOKUP($C69,ToxValues!$C$4:$J$284,5,FALSE)</f>
        <v>0.2</v>
      </c>
      <c r="AI69" s="630"/>
    </row>
    <row r="70" spans="1:35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ref="G70:G133" si="16">IF(MIN(H70:L70)&gt;0,MIN(H70:L70),"--")</f>
        <v>--</v>
      </c>
      <c r="H70" s="490" t="str">
        <f t="shared" si="9"/>
        <v>--</v>
      </c>
      <c r="I70" s="490" t="str">
        <f t="shared" si="10"/>
        <v>--</v>
      </c>
      <c r="J70" s="490"/>
      <c r="K70" s="490" t="str">
        <f t="shared" si="14"/>
        <v/>
      </c>
      <c r="L70" s="490" t="str">
        <f t="shared" si="2"/>
        <v>--</v>
      </c>
      <c r="M70" s="490"/>
      <c r="N70" s="490"/>
      <c r="O70" s="490" t="str">
        <f t="shared" ref="O70:O133" si="17">IFERROR(((HQ*BW_tres*ATnc_rec*AG70*365*1000)/(IRw_rec*ET_rec*ED_tres*EF_tres)),"--")</f>
        <v>--</v>
      </c>
      <c r="P70" s="490" t="str">
        <f t="shared" si="11"/>
        <v>--</v>
      </c>
      <c r="Q70" s="490"/>
      <c r="R70" s="490" t="str">
        <f t="shared" si="12"/>
        <v>--</v>
      </c>
      <c r="S70" s="490" t="str">
        <f t="shared" si="13"/>
        <v>--</v>
      </c>
      <c r="T70" s="490" t="str">
        <f t="shared" ref="T70:T133" si="18">IFERROR((X70*1000)/(2*AE70*Z70*SQRT((6*AC70*ET_rec)/PI())),"--")</f>
        <v>--</v>
      </c>
      <c r="U70" s="490" t="str">
        <f t="shared" ref="U70:U133" si="19">IFERROR(ET_rec/(1+B),"--")</f>
        <v>--</v>
      </c>
      <c r="V70" s="490" t="str">
        <f t="shared" ref="V70:V133" si="20">IFERROR((2*AC70*W70),"--")</f>
        <v>--</v>
      </c>
      <c r="W70" s="255" t="str">
        <f>IFERROR((1+(3*[0]!B)+(3*[0]!B^2))/((1+[0]!B)^2),"--")</f>
        <v>--</v>
      </c>
      <c r="X70" s="490" t="str">
        <f t="shared" si="15"/>
        <v>--</v>
      </c>
      <c r="Y70" s="208" t="str">
        <f t="shared" ref="Y70:Y133" si="21">IF(ET_rec&lt;t_star,"A","B")</f>
        <v>A</v>
      </c>
      <c r="Z70" s="255">
        <f>IFERROR(VLOOKUP(D70,derm!$D$4:$H$285,5,FALSE),"--")</f>
        <v>0.14899999999999999</v>
      </c>
      <c r="AA70" s="468" t="str">
        <f>VLOOKUP($C70,ToxValues!$C$4:$N$283,11,FALSE)</f>
        <v>--</v>
      </c>
      <c r="AB70" s="468" t="str">
        <f>VLOOKUP($D70,derm!$D$4:$K$285,6,FALSE)</f>
        <v>--</v>
      </c>
      <c r="AC70" s="468" t="str">
        <f>VLOOKUP($D70,derm!$D$4:$K$285,7,FALSE)</f>
        <v>--</v>
      </c>
      <c r="AD70" s="468" t="str">
        <f>VLOOKUP($D70,derm!$D$4:$K$285,8,FALSE)</f>
        <v>--</v>
      </c>
      <c r="AE70" s="468" t="str">
        <f>VLOOKUP($D70,derm!$D$4:$L$285,9,FALSE)</f>
        <v>--</v>
      </c>
      <c r="AF70" s="255" t="str">
        <f>VLOOKUP(C70,ToxValues!$C$4:$J$284,4,FALSE)</f>
        <v>--</v>
      </c>
      <c r="AG70" s="255" t="str">
        <f>VLOOKUP($C70,ToxValues!$C$4:$J$284,3,FALSE)</f>
        <v>--</v>
      </c>
      <c r="AH70" s="497" t="str">
        <f>VLOOKUP($C70,ToxValues!$C$4:$J$284,5,FALSE)</f>
        <v>--</v>
      </c>
      <c r="AI70" s="630"/>
    </row>
    <row r="71" spans="1:35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si="16"/>
        <v>51.012629608181399</v>
      </c>
      <c r="H71" s="490" t="str">
        <f t="shared" ref="H71:H134" si="22">IFERROR(((1/((1/$M71)+(1/$O71)+(1/$P71)))),"--")</f>
        <v>--</v>
      </c>
      <c r="I71" s="490">
        <f t="shared" ref="I71:I134" si="23">IFERROR(((1/((1/$P71)+(1/$O71)))),"--")</f>
        <v>51.012629608181399</v>
      </c>
      <c r="J71" s="490"/>
      <c r="K71" s="490" t="str">
        <f t="shared" si="14"/>
        <v/>
      </c>
      <c r="L71" s="490">
        <f t="shared" ref="L71:L134" si="24">IFERROR(($O71),"")</f>
        <v>563.14285714285722</v>
      </c>
      <c r="M71" s="490"/>
      <c r="N71" s="490"/>
      <c r="O71" s="490">
        <f t="shared" si="17"/>
        <v>563.14285714285722</v>
      </c>
      <c r="P71" s="490">
        <f t="shared" ref="P71:P134" si="25">R71</f>
        <v>56.09393166697329</v>
      </c>
      <c r="Q71" s="490"/>
      <c r="R71" s="490">
        <f t="shared" ref="R71:R134" si="26">IF(Y71="A",T71,S71)</f>
        <v>56.09393166697329</v>
      </c>
      <c r="S71" s="490">
        <f t="shared" ref="S71:S134" si="27">IFERROR((X71*1000)/(Z71*AE71*(U71+V71)),"--")</f>
        <v>49.181496548607591</v>
      </c>
      <c r="T71" s="490">
        <f t="shared" si="18"/>
        <v>56.09393166697329</v>
      </c>
      <c r="U71" s="490">
        <f t="shared" si="19"/>
        <v>0.83333333333333337</v>
      </c>
      <c r="V71" s="490">
        <f t="shared" si="20"/>
        <v>2.1738888888888894</v>
      </c>
      <c r="W71" s="255">
        <f>IFERROR((1+(3*[0]!B)+(3*[0]!B^2))/((1+[0]!B)^2),"--")</f>
        <v>1.1944444444444446</v>
      </c>
      <c r="X71" s="490">
        <f t="shared" si="15"/>
        <v>4.9398496240601504E-3</v>
      </c>
      <c r="Y71" s="208" t="str">
        <f t="shared" si="21"/>
        <v>A</v>
      </c>
      <c r="Z71" s="255">
        <f>IFERROR(VLOOKUP(D71,derm!$D$4:$H$285,5,FALSE),"--")</f>
        <v>3.3399999999999999E-2</v>
      </c>
      <c r="AA71" s="468">
        <f>VLOOKUP($C71,ToxValues!$C$4:$N$283,11,FALSE)</f>
        <v>165.83</v>
      </c>
      <c r="AB71" s="468">
        <f>VLOOKUP($D71,derm!$D$4:$K$285,6,FALSE)</f>
        <v>0.2</v>
      </c>
      <c r="AC71" s="468">
        <f>VLOOKUP($D71,derm!$D$4:$K$285,7,FALSE)</f>
        <v>0.91</v>
      </c>
      <c r="AD71" s="468">
        <f>VLOOKUP($D71,derm!$D$4:$K$285,8,FALSE)</f>
        <v>2.1800000000000002</v>
      </c>
      <c r="AE71" s="468">
        <f>VLOOKUP($D71,derm!$D$4:$L$285,9,FALSE)</f>
        <v>1</v>
      </c>
      <c r="AF71" s="255">
        <f>VLOOKUP(C71,ToxValues!$C$4:$J$284,4,FALSE)</f>
        <v>0.04</v>
      </c>
      <c r="AG71" s="255">
        <f>VLOOKUP($C71,ToxValues!$C$4:$J$284,3,FALSE)</f>
        <v>6.0000000000000001E-3</v>
      </c>
      <c r="AH71" s="497">
        <f>VLOOKUP($C71,ToxValues!$C$4:$J$284,5,FALSE)</f>
        <v>6.0000000000000001E-3</v>
      </c>
      <c r="AI71" s="630"/>
    </row>
    <row r="72" spans="1:35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>
        <f t="shared" si="16"/>
        <v>1080.2148970931303</v>
      </c>
      <c r="H72" s="490" t="str">
        <f t="shared" si="22"/>
        <v>--</v>
      </c>
      <c r="I72" s="490">
        <f t="shared" si="23"/>
        <v>1080.2148970931303</v>
      </c>
      <c r="J72" s="490"/>
      <c r="K72" s="490" t="str">
        <f t="shared" ref="K72:K135" si="28">IFERROR((1/(1/$M72)+(1/$O72)),"")</f>
        <v/>
      </c>
      <c r="L72" s="490">
        <f t="shared" si="24"/>
        <v>7508.5714285714284</v>
      </c>
      <c r="M72" s="490"/>
      <c r="N72" s="490"/>
      <c r="O72" s="490">
        <f t="shared" si="17"/>
        <v>7508.5714285714284</v>
      </c>
      <c r="P72" s="490">
        <f t="shared" si="25"/>
        <v>1261.7331775724465</v>
      </c>
      <c r="Q72" s="490"/>
      <c r="R72" s="490">
        <f t="shared" si="26"/>
        <v>1261.7331775724465</v>
      </c>
      <c r="S72" s="490">
        <f t="shared" si="27"/>
        <v>1261.7331775724465</v>
      </c>
      <c r="T72" s="490">
        <f t="shared" si="18"/>
        <v>1295.171769017546</v>
      </c>
      <c r="U72" s="490">
        <f t="shared" si="19"/>
        <v>0.90909090909090906</v>
      </c>
      <c r="V72" s="490">
        <f>IFERROR((2*tao_event*W72),"--")</f>
        <v>0.76942148760330564</v>
      </c>
      <c r="W72" s="255">
        <f>IFERROR((1+(3*[0]!B)+(3*[0]!B^2))/((1+[0]!B)^2),"--")</f>
        <v>1.0991735537190082</v>
      </c>
      <c r="X72" s="490">
        <f t="shared" si="15"/>
        <v>6.5864661654135334E-2</v>
      </c>
      <c r="Y72" s="208" t="str">
        <f t="shared" si="21"/>
        <v>B</v>
      </c>
      <c r="Z72" s="255">
        <f>IFERROR(VLOOKUP(D72,derm!$D$4:$H$285,5,FALSE),"--")</f>
        <v>3.1099999999999999E-2</v>
      </c>
      <c r="AA72" s="468">
        <f>VLOOKUP($C72,ToxValues!$C$4:$N$283,11,FALSE)</f>
        <v>92.14</v>
      </c>
      <c r="AB72" s="468">
        <f>VLOOKUP($D72,derm!$D$4:$K$285,6,FALSE)</f>
        <v>0.1</v>
      </c>
      <c r="AC72" s="468">
        <f>VLOOKUP($D72,derm!$D$4:$K$285,7,FALSE)</f>
        <v>0.35</v>
      </c>
      <c r="AD72" s="468">
        <f>VLOOKUP($D72,derm!$D$4:$K$285,8,FALSE)</f>
        <v>0.84</v>
      </c>
      <c r="AE72" s="468">
        <f>VLOOKUP($D72,derm!$D$4:$L$285,9,FALSE)</f>
        <v>1</v>
      </c>
      <c r="AF72" s="255">
        <f>VLOOKUP(C72,ToxValues!$C$4:$J$284,4,FALSE)</f>
        <v>5</v>
      </c>
      <c r="AG72" s="255">
        <f>VLOOKUP($C72,ToxValues!$C$4:$J$284,3,FALSE)</f>
        <v>0.08</v>
      </c>
      <c r="AH72" s="497">
        <f>VLOOKUP($C72,ToxValues!$C$4:$J$284,5,FALSE)</f>
        <v>0.08</v>
      </c>
      <c r="AI72" s="630"/>
    </row>
    <row r="73" spans="1:35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>
        <f t="shared" si="16"/>
        <v>1877.1428571428571</v>
      </c>
      <c r="H73" s="490" t="str">
        <f t="shared" si="22"/>
        <v>--</v>
      </c>
      <c r="I73" s="490" t="str">
        <f t="shared" si="23"/>
        <v>--</v>
      </c>
      <c r="J73" s="490"/>
      <c r="K73" s="490" t="str">
        <f t="shared" si="28"/>
        <v/>
      </c>
      <c r="L73" s="490">
        <f t="shared" si="24"/>
        <v>1877.1428571428571</v>
      </c>
      <c r="M73" s="490"/>
      <c r="N73" s="490"/>
      <c r="O73" s="490">
        <f t="shared" si="17"/>
        <v>1877.1428571428571</v>
      </c>
      <c r="P73" s="490" t="str">
        <f t="shared" si="25"/>
        <v>--</v>
      </c>
      <c r="Q73" s="490"/>
      <c r="R73" s="490" t="str">
        <f t="shared" si="26"/>
        <v>--</v>
      </c>
      <c r="S73" s="490" t="str">
        <f t="shared" si="27"/>
        <v>--</v>
      </c>
      <c r="T73" s="490" t="str">
        <f t="shared" si="18"/>
        <v>--</v>
      </c>
      <c r="U73" s="490" t="str">
        <f t="shared" si="19"/>
        <v>--</v>
      </c>
      <c r="V73" s="490" t="str">
        <f t="shared" si="20"/>
        <v>--</v>
      </c>
      <c r="W73" s="255" t="str">
        <f>IFERROR((1+(3*[0]!B)+(3*[0]!B^2))/((1+[0]!B)^2),"--")</f>
        <v>--</v>
      </c>
      <c r="X73" s="490">
        <f t="shared" si="15"/>
        <v>1.6466165413533834E-2</v>
      </c>
      <c r="Y73" s="208" t="str">
        <f t="shared" si="21"/>
        <v>A</v>
      </c>
      <c r="Z73" s="255">
        <f>IFERROR(VLOOKUP(D73,derm!$D$4:$H$285,5,FALSE),"--")</f>
        <v>1.0999999999999999E-2</v>
      </c>
      <c r="AA73" s="468">
        <f>VLOOKUP($C73,ToxValues!$C$4:$N$283,11,FALSE)</f>
        <v>96.94</v>
      </c>
      <c r="AB73" s="468" t="str">
        <f>VLOOKUP($D73,derm!$D$4:$K$285,6,FALSE)</f>
        <v>--</v>
      </c>
      <c r="AC73" s="468" t="str">
        <f>VLOOKUP($D73,derm!$D$4:$K$285,7,FALSE)</f>
        <v>--</v>
      </c>
      <c r="AD73" s="468" t="str">
        <f>VLOOKUP($D73,derm!$D$4:$K$285,8,FALSE)</f>
        <v>--</v>
      </c>
      <c r="AE73" s="468" t="str">
        <f>VLOOKUP($D73,derm!$D$4:$L$285,9,FALSE)</f>
        <v>--</v>
      </c>
      <c r="AF73" s="255">
        <f>VLOOKUP(C73,ToxValues!$C$4:$J$284,4,FALSE)</f>
        <v>0.06</v>
      </c>
      <c r="AG73" s="255">
        <f>VLOOKUP($C73,ToxValues!$C$4:$J$284,3,FALSE)</f>
        <v>0.02</v>
      </c>
      <c r="AH73" s="497">
        <f>VLOOKUP($C73,ToxValues!$C$4:$J$284,5,FALSE)</f>
        <v>0.02</v>
      </c>
      <c r="AI73" s="630"/>
    </row>
    <row r="74" spans="1:35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16"/>
        <v>--</v>
      </c>
      <c r="H74" s="490" t="str">
        <f t="shared" si="22"/>
        <v>--</v>
      </c>
      <c r="I74" s="490" t="str">
        <f t="shared" si="23"/>
        <v>--</v>
      </c>
      <c r="J74" s="490"/>
      <c r="K74" s="490" t="str">
        <f t="shared" si="28"/>
        <v/>
      </c>
      <c r="L74" s="490" t="str">
        <f t="shared" si="24"/>
        <v>--</v>
      </c>
      <c r="M74" s="490"/>
      <c r="N74" s="490"/>
      <c r="O74" s="490" t="str">
        <f t="shared" si="17"/>
        <v>--</v>
      </c>
      <c r="P74" s="490" t="str">
        <f t="shared" si="25"/>
        <v>--</v>
      </c>
      <c r="Q74" s="490"/>
      <c r="R74" s="490" t="str">
        <f t="shared" si="26"/>
        <v>--</v>
      </c>
      <c r="S74" s="490" t="str">
        <f t="shared" si="27"/>
        <v>--</v>
      </c>
      <c r="T74" s="490" t="str">
        <f t="shared" si="18"/>
        <v>--</v>
      </c>
      <c r="U74" s="490" t="str">
        <f t="shared" si="19"/>
        <v>--</v>
      </c>
      <c r="V74" s="490" t="str">
        <f t="shared" si="20"/>
        <v>--</v>
      </c>
      <c r="W74" s="255" t="str">
        <f>IFERROR((1+(3*[0]!B)+(3*[0]!B^2))/((1+[0]!B)^2),"--")</f>
        <v>--</v>
      </c>
      <c r="X74" s="490" t="str">
        <f t="shared" ref="X74:X137" si="29">IFERROR((HQ*ATnc_rec*365*BW_tres*AH74*1000)/(SA_tres*EF_tres*ED_tres),"--")</f>
        <v>--</v>
      </c>
      <c r="Y74" s="208" t="str">
        <f t="shared" si="21"/>
        <v>A</v>
      </c>
      <c r="Z74" s="255" t="str">
        <f>IFERROR(VLOOKUP(D74,derm!$D$4:$H$285,5,FALSE),"--")</f>
        <v>--</v>
      </c>
      <c r="AA74" s="468" t="str">
        <f>VLOOKUP($C74,ToxValues!$C$4:$N$283,11,FALSE)</f>
        <v>--</v>
      </c>
      <c r="AB74" s="468" t="str">
        <f>VLOOKUP($D74,derm!$D$4:$K$285,6,FALSE)</f>
        <v>--</v>
      </c>
      <c r="AC74" s="468" t="str">
        <f>VLOOKUP($D74,derm!$D$4:$K$285,7,FALSE)</f>
        <v>--</v>
      </c>
      <c r="AD74" s="468" t="str">
        <f>VLOOKUP($D74,derm!$D$4:$K$285,8,FALSE)</f>
        <v>--</v>
      </c>
      <c r="AE74" s="468" t="str">
        <f>VLOOKUP($D74,derm!$D$4:$L$285,9,FALSE)</f>
        <v>--</v>
      </c>
      <c r="AF74" s="255" t="str">
        <f>VLOOKUP(C74,ToxValues!$C$4:$J$284,4,FALSE)</f>
        <v>--</v>
      </c>
      <c r="AG74" s="255" t="str">
        <f>VLOOKUP($C74,ToxValues!$C$4:$J$284,3,FALSE)</f>
        <v>--</v>
      </c>
      <c r="AH74" s="497" t="str">
        <f>VLOOKUP($C74,ToxValues!$C$4:$J$284,5,FALSE)</f>
        <v>--</v>
      </c>
      <c r="AI74" s="630"/>
    </row>
    <row r="75" spans="1:35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16"/>
        <v>--</v>
      </c>
      <c r="H75" s="490" t="str">
        <f t="shared" si="22"/>
        <v>--</v>
      </c>
      <c r="I75" s="490" t="str">
        <f t="shared" si="23"/>
        <v>--</v>
      </c>
      <c r="J75" s="490"/>
      <c r="K75" s="490" t="str">
        <f t="shared" si="28"/>
        <v/>
      </c>
      <c r="L75" s="490" t="str">
        <f t="shared" si="24"/>
        <v>--</v>
      </c>
      <c r="M75" s="490"/>
      <c r="N75" s="490"/>
      <c r="O75" s="490" t="str">
        <f t="shared" si="17"/>
        <v>--</v>
      </c>
      <c r="P75" s="490" t="str">
        <f t="shared" si="25"/>
        <v>--</v>
      </c>
      <c r="Q75" s="490"/>
      <c r="R75" s="490" t="str">
        <f t="shared" si="26"/>
        <v>--</v>
      </c>
      <c r="S75" s="490" t="str">
        <f t="shared" si="27"/>
        <v>--</v>
      </c>
      <c r="T75" s="490" t="str">
        <f t="shared" si="18"/>
        <v>--</v>
      </c>
      <c r="U75" s="490" t="str">
        <f t="shared" si="19"/>
        <v>--</v>
      </c>
      <c r="V75" s="490" t="str">
        <f t="shared" si="20"/>
        <v>--</v>
      </c>
      <c r="W75" s="255" t="str">
        <f>IFERROR((1+(3*[0]!B)+(3*[0]!B^2))/((1+[0]!B)^2),"--")</f>
        <v>--</v>
      </c>
      <c r="X75" s="490" t="str">
        <f t="shared" si="29"/>
        <v>--</v>
      </c>
      <c r="Y75" s="208" t="str">
        <f t="shared" si="21"/>
        <v>A</v>
      </c>
      <c r="Z75" s="255">
        <f>IFERROR(VLOOKUP(D75,derm!$D$4:$H$285,5,FALSE),"--")</f>
        <v>1.66E-2</v>
      </c>
      <c r="AA75" s="468">
        <f>VLOOKUP($C75,ToxValues!$C$4:$N$283,11,FALSE)</f>
        <v>125</v>
      </c>
      <c r="AB75" s="468" t="str">
        <f>VLOOKUP($D75,derm!$D$4:$K$285,6,FALSE)</f>
        <v>--</v>
      </c>
      <c r="AC75" s="468" t="str">
        <f>VLOOKUP($D75,derm!$D$4:$K$285,7,FALSE)</f>
        <v>--</v>
      </c>
      <c r="AD75" s="468" t="str">
        <f>VLOOKUP($D75,derm!$D$4:$K$285,8,FALSE)</f>
        <v>--</v>
      </c>
      <c r="AE75" s="468" t="str">
        <f>VLOOKUP($D75,derm!$D$4:$L$285,9,FALSE)</f>
        <v>--</v>
      </c>
      <c r="AF75" s="255" t="str">
        <f>VLOOKUP(C75,ToxValues!$C$4:$J$284,4,FALSE)</f>
        <v>--</v>
      </c>
      <c r="AG75" s="255" t="str">
        <f>VLOOKUP($C75,ToxValues!$C$4:$J$284,3,FALSE)</f>
        <v>--</v>
      </c>
      <c r="AH75" s="497" t="str">
        <f>VLOOKUP($C75,ToxValues!$C$4:$J$284,5,FALSE)</f>
        <v>--</v>
      </c>
      <c r="AI75" s="630"/>
    </row>
    <row r="76" spans="1:35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16"/>
        <v>12.403138876928182</v>
      </c>
      <c r="H76" s="490" t="str">
        <f t="shared" si="22"/>
        <v>--</v>
      </c>
      <c r="I76" s="490">
        <f t="shared" si="23"/>
        <v>12.403138876928182</v>
      </c>
      <c r="J76" s="490"/>
      <c r="K76" s="490" t="str">
        <f t="shared" si="28"/>
        <v/>
      </c>
      <c r="L76" s="490">
        <f t="shared" si="24"/>
        <v>46.928571428571431</v>
      </c>
      <c r="M76" s="490"/>
      <c r="N76" s="490"/>
      <c r="O76" s="490">
        <f t="shared" si="17"/>
        <v>46.928571428571431</v>
      </c>
      <c r="P76" s="490">
        <f t="shared" si="25"/>
        <v>16.858922414766734</v>
      </c>
      <c r="Q76" s="490"/>
      <c r="R76" s="490">
        <f t="shared" si="26"/>
        <v>16.858922414766734</v>
      </c>
      <c r="S76" s="490">
        <f t="shared" si="27"/>
        <v>16.247837447723892</v>
      </c>
      <c r="T76" s="490">
        <f t="shared" si="18"/>
        <v>16.858922414766734</v>
      </c>
      <c r="U76" s="490">
        <f t="shared" si="19"/>
        <v>0.90909090909090906</v>
      </c>
      <c r="V76" s="490">
        <f t="shared" si="20"/>
        <v>1.2750413223140493</v>
      </c>
      <c r="W76" s="255">
        <f>IFERROR((1+(3*[0]!B)+(3*[0]!B^2))/((1+[0]!B)^2),"--")</f>
        <v>1.0991735537190082</v>
      </c>
      <c r="X76" s="490">
        <f t="shared" si="29"/>
        <v>4.1165413533834585E-4</v>
      </c>
      <c r="Y76" s="208" t="str">
        <f t="shared" si="21"/>
        <v>A</v>
      </c>
      <c r="Z76" s="255">
        <f>IFERROR(VLOOKUP(D76,derm!$D$4:$H$285,5,FALSE),"--")</f>
        <v>1.1599999999999999E-2</v>
      </c>
      <c r="AA76" s="468">
        <f>VLOOKUP($C76,ToxValues!$C$4:$N$283,11,FALSE)</f>
        <v>131.38999999999999</v>
      </c>
      <c r="AB76" s="468">
        <f>VLOOKUP($D76,derm!$D$4:$K$285,6,FALSE)</f>
        <v>0.1</v>
      </c>
      <c r="AC76" s="468">
        <f>VLOOKUP($D76,derm!$D$4:$K$285,7,FALSE)</f>
        <v>0.57999999999999996</v>
      </c>
      <c r="AD76" s="468">
        <f>VLOOKUP($D76,derm!$D$4:$K$285,8,FALSE)</f>
        <v>1.39</v>
      </c>
      <c r="AE76" s="468">
        <f>VLOOKUP($D76,derm!$D$4:$L$285,9,FALSE)</f>
        <v>1</v>
      </c>
      <c r="AF76" s="255">
        <f>VLOOKUP(C76,ToxValues!$C$4:$J$284,4,FALSE)</f>
        <v>2E-3</v>
      </c>
      <c r="AG76" s="255">
        <f>VLOOKUP($C76,ToxValues!$C$4:$J$284,3,FALSE)</f>
        <v>5.0000000000000001E-4</v>
      </c>
      <c r="AH76" s="497">
        <f>VLOOKUP($C76,ToxValues!$C$4:$J$284,5,FALSE)</f>
        <v>5.0000000000000001E-4</v>
      </c>
      <c r="AI76" s="630"/>
    </row>
    <row r="77" spans="1:35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>
        <f t="shared" si="16"/>
        <v>6742.2679753030943</v>
      </c>
      <c r="H77" s="490" t="str">
        <f t="shared" si="22"/>
        <v>--</v>
      </c>
      <c r="I77" s="490">
        <f t="shared" si="23"/>
        <v>6742.2679753030943</v>
      </c>
      <c r="J77" s="490"/>
      <c r="K77" s="490" t="str">
        <f t="shared" si="28"/>
        <v/>
      </c>
      <c r="L77" s="490">
        <f t="shared" si="24"/>
        <v>28157.142857142859</v>
      </c>
      <c r="M77" s="490"/>
      <c r="N77" s="490"/>
      <c r="O77" s="490">
        <f t="shared" si="17"/>
        <v>28157.142857142859</v>
      </c>
      <c r="P77" s="490">
        <f t="shared" si="25"/>
        <v>8865.0063850122788</v>
      </c>
      <c r="Q77" s="490"/>
      <c r="R77" s="490">
        <f t="shared" si="26"/>
        <v>8865.0063850122788</v>
      </c>
      <c r="S77" s="490">
        <f t="shared" si="27"/>
        <v>8477.6837338129699</v>
      </c>
      <c r="T77" s="490">
        <f t="shared" si="18"/>
        <v>8865.0063850122788</v>
      </c>
      <c r="U77" s="490">
        <f t="shared" si="19"/>
        <v>0.90909090909090906</v>
      </c>
      <c r="V77" s="490">
        <f t="shared" si="20"/>
        <v>1.3849586776859504</v>
      </c>
      <c r="W77" s="255">
        <f>IFERROR((1+(3*[0]!B)+(3*[0]!B^2))/((1+[0]!B)^2),"--")</f>
        <v>1.0991735537190082</v>
      </c>
      <c r="X77" s="490">
        <f t="shared" si="29"/>
        <v>0.24699248120300751</v>
      </c>
      <c r="Y77" s="208" t="str">
        <f t="shared" si="21"/>
        <v>A</v>
      </c>
      <c r="Z77" s="255">
        <f>IFERROR(VLOOKUP(D77,derm!$D$4:$H$285,5,FALSE),"--")</f>
        <v>1.2699999999999999E-2</v>
      </c>
      <c r="AA77" s="468">
        <f>VLOOKUP($C77,ToxValues!$C$4:$N$283,11,FALSE)</f>
        <v>137.37</v>
      </c>
      <c r="AB77" s="468">
        <f>VLOOKUP($D77,derm!$D$4:$K$285,6,FALSE)</f>
        <v>0.1</v>
      </c>
      <c r="AC77" s="468">
        <f>VLOOKUP($D77,derm!$D$4:$K$285,7,FALSE)</f>
        <v>0.63</v>
      </c>
      <c r="AD77" s="468">
        <f>VLOOKUP($D77,derm!$D$4:$K$285,8,FALSE)</f>
        <v>1.51</v>
      </c>
      <c r="AE77" s="468">
        <f>VLOOKUP($D77,derm!$D$4:$L$285,9,FALSE)</f>
        <v>1</v>
      </c>
      <c r="AF77" s="255">
        <f>VLOOKUP(C77,ToxValues!$C$4:$J$284,4,FALSE)</f>
        <v>0.7</v>
      </c>
      <c r="AG77" s="255">
        <f>VLOOKUP($C77,ToxValues!$C$4:$J$284,3,FALSE)</f>
        <v>0.3</v>
      </c>
      <c r="AH77" s="497">
        <f>VLOOKUP($C77,ToxValues!$C$4:$J$284,5,FALSE)</f>
        <v>0.3</v>
      </c>
      <c r="AI77" s="630"/>
    </row>
    <row r="78" spans="1:35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>
        <f t="shared" si="16"/>
        <v>93857.142857142855</v>
      </c>
      <c r="H78" s="490" t="str">
        <f t="shared" si="22"/>
        <v>--</v>
      </c>
      <c r="I78" s="490" t="str">
        <f t="shared" si="23"/>
        <v>--</v>
      </c>
      <c r="J78" s="490"/>
      <c r="K78" s="490" t="str">
        <f t="shared" si="28"/>
        <v/>
      </c>
      <c r="L78" s="490">
        <f t="shared" si="24"/>
        <v>93857.142857142855</v>
      </c>
      <c r="M78" s="490"/>
      <c r="N78" s="490"/>
      <c r="O78" s="490">
        <f t="shared" si="17"/>
        <v>93857.142857142855</v>
      </c>
      <c r="P78" s="490" t="str">
        <f t="shared" si="25"/>
        <v>--</v>
      </c>
      <c r="Q78" s="490"/>
      <c r="R78" s="490" t="str">
        <f t="shared" si="26"/>
        <v>--</v>
      </c>
      <c r="S78" s="490" t="str">
        <f t="shared" si="27"/>
        <v>--</v>
      </c>
      <c r="T78" s="490" t="str">
        <f t="shared" si="18"/>
        <v>--</v>
      </c>
      <c r="U78" s="490" t="str">
        <f t="shared" si="19"/>
        <v>--</v>
      </c>
      <c r="V78" s="490" t="str">
        <f t="shared" si="20"/>
        <v>--</v>
      </c>
      <c r="W78" s="255" t="str">
        <f>IFERROR((1+(3*[0]!B)+(3*[0]!B^2))/((1+[0]!B)^2),"--")</f>
        <v>--</v>
      </c>
      <c r="X78" s="490">
        <f t="shared" si="29"/>
        <v>0.82330827067669177</v>
      </c>
      <c r="Y78" s="208" t="str">
        <f t="shared" si="21"/>
        <v>A</v>
      </c>
      <c r="Z78" s="255">
        <f>IFERROR(VLOOKUP(D78,derm!$D$4:$H$285,5,FALSE),"--")</f>
        <v>1.57E-3</v>
      </c>
      <c r="AA78" s="468">
        <f>VLOOKUP($C78,ToxValues!$C$4:$N$283,11,FALSE)</f>
        <v>86.09</v>
      </c>
      <c r="AB78" s="468" t="str">
        <f>VLOOKUP($D78,derm!$D$4:$K$285,6,FALSE)</f>
        <v>--</v>
      </c>
      <c r="AC78" s="468" t="str">
        <f>VLOOKUP($D78,derm!$D$4:$K$285,7,FALSE)</f>
        <v>--</v>
      </c>
      <c r="AD78" s="468" t="str">
        <f>VLOOKUP($D78,derm!$D$4:$K$285,8,FALSE)</f>
        <v>--</v>
      </c>
      <c r="AE78" s="468" t="str">
        <f>VLOOKUP($D78,derm!$D$4:$L$285,9,FALSE)</f>
        <v>--</v>
      </c>
      <c r="AF78" s="255">
        <f>VLOOKUP(C78,ToxValues!$C$4:$J$284,4,FALSE)</f>
        <v>0.2</v>
      </c>
      <c r="AG78" s="255">
        <f>VLOOKUP($C78,ToxValues!$C$4:$J$284,3,FALSE)</f>
        <v>1</v>
      </c>
      <c r="AH78" s="497">
        <f>VLOOKUP($C78,ToxValues!$C$4:$J$284,5,FALSE)</f>
        <v>1</v>
      </c>
      <c r="AI78" s="630"/>
    </row>
    <row r="79" spans="1:35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16"/>
        <v>116.64713039300344</v>
      </c>
      <c r="H79" s="490" t="str">
        <f t="shared" si="22"/>
        <v>--</v>
      </c>
      <c r="I79" s="490">
        <f t="shared" si="23"/>
        <v>116.64713039300344</v>
      </c>
      <c r="J79" s="490"/>
      <c r="K79" s="490" t="str">
        <f t="shared" si="28"/>
        <v/>
      </c>
      <c r="L79" s="490">
        <f t="shared" si="24"/>
        <v>281.57142857142861</v>
      </c>
      <c r="M79" s="490"/>
      <c r="N79" s="490"/>
      <c r="O79" s="490">
        <f t="shared" si="17"/>
        <v>281.57142857142861</v>
      </c>
      <c r="P79" s="490">
        <f t="shared" si="25"/>
        <v>199.14893988502831</v>
      </c>
      <c r="Q79" s="490"/>
      <c r="R79" s="490">
        <f t="shared" si="26"/>
        <v>199.14893988502831</v>
      </c>
      <c r="S79" s="490">
        <f t="shared" si="27"/>
        <v>199.14893988502831</v>
      </c>
      <c r="T79" s="490">
        <f t="shared" si="18"/>
        <v>217.67242166516456</v>
      </c>
      <c r="U79" s="490">
        <f t="shared" si="19"/>
        <v>1</v>
      </c>
      <c r="V79" s="490">
        <f t="shared" si="20"/>
        <v>0.48</v>
      </c>
      <c r="W79" s="255">
        <f>IFERROR((1+(3*[0]!B)+(3*[0]!B^2))/((1+[0]!B)^2),"--")</f>
        <v>1</v>
      </c>
      <c r="X79" s="490">
        <f t="shared" si="29"/>
        <v>2.4699248120300752E-3</v>
      </c>
      <c r="Y79" s="208" t="str">
        <f t="shared" si="21"/>
        <v>B</v>
      </c>
      <c r="Z79" s="255">
        <f>IFERROR(VLOOKUP(D79,derm!$D$4:$H$285,5,FALSE),"--")</f>
        <v>8.3800000000000003E-3</v>
      </c>
      <c r="AA79" s="468">
        <f>VLOOKUP($C79,ToxValues!$C$4:$N$283,11,FALSE)</f>
        <v>62.5</v>
      </c>
      <c r="AB79" s="468">
        <f>VLOOKUP($D79,derm!$D$4:$K$285,6,FALSE)</f>
        <v>0</v>
      </c>
      <c r="AC79" s="468">
        <f>VLOOKUP($D79,derm!$D$4:$K$285,7,FALSE)</f>
        <v>0.24</v>
      </c>
      <c r="AD79" s="468">
        <f>VLOOKUP($D79,derm!$D$4:$K$285,8,FALSE)</f>
        <v>0.56999999999999995</v>
      </c>
      <c r="AE79" s="468">
        <f>VLOOKUP($D79,derm!$D$4:$L$285,9,FALSE)</f>
        <v>1</v>
      </c>
      <c r="AF79" s="255">
        <f>VLOOKUP(C79,ToxValues!$C$4:$J$284,4,FALSE)</f>
        <v>0.1</v>
      </c>
      <c r="AG79" s="255">
        <f>VLOOKUP($C79,ToxValues!$C$4:$J$284,3,FALSE)</f>
        <v>3.0000000000000001E-3</v>
      </c>
      <c r="AH79" s="497">
        <f>VLOOKUP($C79,ToxValues!$C$4:$J$284,5,FALSE)</f>
        <v>3.0000000000000001E-3</v>
      </c>
      <c r="AI79" s="630"/>
    </row>
    <row r="80" spans="1:35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16"/>
        <v>--</v>
      </c>
      <c r="H80" s="490" t="str">
        <f t="shared" si="22"/>
        <v>--</v>
      </c>
      <c r="I80" s="490" t="str">
        <f t="shared" si="23"/>
        <v>--</v>
      </c>
      <c r="J80" s="490"/>
      <c r="K80" s="490" t="str">
        <f t="shared" si="28"/>
        <v/>
      </c>
      <c r="L80" s="490" t="str">
        <f t="shared" si="24"/>
        <v>--</v>
      </c>
      <c r="M80" s="490"/>
      <c r="N80" s="490"/>
      <c r="O80" s="490" t="str">
        <f t="shared" si="17"/>
        <v>--</v>
      </c>
      <c r="P80" s="490" t="str">
        <f t="shared" si="25"/>
        <v>--</v>
      </c>
      <c r="Q80" s="490"/>
      <c r="R80" s="490" t="str">
        <f t="shared" si="26"/>
        <v>--</v>
      </c>
      <c r="S80" s="490" t="str">
        <f t="shared" si="27"/>
        <v>--</v>
      </c>
      <c r="T80" s="490" t="str">
        <f t="shared" si="18"/>
        <v>--</v>
      </c>
      <c r="U80" s="490" t="str">
        <f t="shared" si="19"/>
        <v>--</v>
      </c>
      <c r="V80" s="490" t="str">
        <f t="shared" si="20"/>
        <v>--</v>
      </c>
      <c r="W80" s="255" t="str">
        <f>IFERROR((1+(3*[0]!B)+(3*[0]!B^2))/((1+[0]!B)^2),"--")</f>
        <v>--</v>
      </c>
      <c r="X80" s="490" t="str">
        <f t="shared" si="29"/>
        <v>--</v>
      </c>
      <c r="Y80" s="208" t="str">
        <f t="shared" si="21"/>
        <v>A</v>
      </c>
      <c r="Z80" s="255" t="str">
        <f>IFERROR(VLOOKUP(D80,derm!$D$4:$H$285,5,FALSE),"--")</f>
        <v>--</v>
      </c>
      <c r="AA80" s="468" t="str">
        <f>VLOOKUP($C80,ToxValues!$C$4:$N$283,11,FALSE)</f>
        <v>--</v>
      </c>
      <c r="AB80" s="468" t="str">
        <f>VLOOKUP($D80,derm!$D$4:$K$285,6,FALSE)</f>
        <v>--</v>
      </c>
      <c r="AC80" s="468" t="str">
        <f>VLOOKUP($D80,derm!$D$4:$K$285,7,FALSE)</f>
        <v>--</v>
      </c>
      <c r="AD80" s="468" t="str">
        <f>VLOOKUP($D80,derm!$D$4:$K$285,8,FALSE)</f>
        <v>--</v>
      </c>
      <c r="AE80" s="468" t="str">
        <f>VLOOKUP($D80,derm!$D$4:$L$285,9,FALSE)</f>
        <v>--</v>
      </c>
      <c r="AF80" s="255" t="str">
        <f>VLOOKUP(C80,ToxValues!$C$4:$J$284,4,FALSE)</f>
        <v>--</v>
      </c>
      <c r="AG80" s="255" t="str">
        <f>VLOOKUP($C80,ToxValues!$C$4:$J$284,3,FALSE)</f>
        <v>--</v>
      </c>
      <c r="AH80" s="497" t="str">
        <f>VLOOKUP($C80,ToxValues!$C$4:$J$284,5,FALSE)</f>
        <v>--</v>
      </c>
      <c r="AI80" s="630"/>
    </row>
    <row r="81" spans="1:35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>
        <f t="shared" si="16"/>
        <v>18771.428571428572</v>
      </c>
      <c r="H81" s="490" t="str">
        <f t="shared" si="22"/>
        <v>--</v>
      </c>
      <c r="I81" s="490" t="str">
        <f t="shared" si="23"/>
        <v>--</v>
      </c>
      <c r="J81" s="490"/>
      <c r="K81" s="490" t="str">
        <f t="shared" si="28"/>
        <v/>
      </c>
      <c r="L81" s="490">
        <f t="shared" si="24"/>
        <v>18771.428571428572</v>
      </c>
      <c r="M81" s="490"/>
      <c r="N81" s="490"/>
      <c r="O81" s="490">
        <f t="shared" si="17"/>
        <v>18771.428571428572</v>
      </c>
      <c r="P81" s="490" t="str">
        <f t="shared" si="25"/>
        <v>--</v>
      </c>
      <c r="Q81" s="490"/>
      <c r="R81" s="490" t="str">
        <f t="shared" si="26"/>
        <v>--</v>
      </c>
      <c r="S81" s="490" t="str">
        <f t="shared" si="27"/>
        <v>--</v>
      </c>
      <c r="T81" s="490" t="str">
        <f t="shared" si="18"/>
        <v>--</v>
      </c>
      <c r="U81" s="490" t="str">
        <f t="shared" si="19"/>
        <v>--</v>
      </c>
      <c r="V81" s="490" t="str">
        <f t="shared" si="20"/>
        <v>--</v>
      </c>
      <c r="W81" s="255" t="str">
        <f>IFERROR((1+(3*[0]!B)+(3*[0]!B^2))/((1+[0]!B)^2),"--")</f>
        <v>--</v>
      </c>
      <c r="X81" s="490">
        <f t="shared" si="29"/>
        <v>0.16466165413533834</v>
      </c>
      <c r="Y81" s="208" t="str">
        <f t="shared" si="21"/>
        <v>A</v>
      </c>
      <c r="Z81" s="255">
        <f>IFERROR(VLOOKUP(D81,derm!$D$4:$H$285,5,FALSE),"--")</f>
        <v>4.7100000000000003E-2</v>
      </c>
      <c r="AA81" s="468">
        <f>VLOOKUP($C81,ToxValues!$C$4:$N$283,11,FALSE)</f>
        <v>106.17</v>
      </c>
      <c r="AB81" s="468" t="str">
        <f>VLOOKUP($D81,derm!$D$4:$K$285,6,FALSE)</f>
        <v>--</v>
      </c>
      <c r="AC81" s="468" t="str">
        <f>VLOOKUP($D81,derm!$D$4:$K$285,7,FALSE)</f>
        <v>--</v>
      </c>
      <c r="AD81" s="468" t="str">
        <f>VLOOKUP($D81,derm!$D$4:$K$285,8,FALSE)</f>
        <v>--</v>
      </c>
      <c r="AE81" s="468" t="str">
        <f>VLOOKUP($D81,derm!$D$4:$L$285,9,FALSE)</f>
        <v>--</v>
      </c>
      <c r="AF81" s="255">
        <f>VLOOKUP(C81,ToxValues!$C$4:$J$284,4,FALSE)</f>
        <v>0.1</v>
      </c>
      <c r="AG81" s="255">
        <f>VLOOKUP($C81,ToxValues!$C$4:$J$284,3,FALSE)</f>
        <v>0.2</v>
      </c>
      <c r="AH81" s="497">
        <f>VLOOKUP($C81,ToxValues!$C$4:$J$284,5,FALSE)</f>
        <v>0.2</v>
      </c>
      <c r="AI81" s="630"/>
    </row>
    <row r="82" spans="1:35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>
        <f t="shared" si="16"/>
        <v>18771.428571428572</v>
      </c>
      <c r="H82" s="490" t="str">
        <f t="shared" si="22"/>
        <v>--</v>
      </c>
      <c r="I82" s="490" t="str">
        <f t="shared" si="23"/>
        <v>--</v>
      </c>
      <c r="J82" s="490"/>
      <c r="K82" s="490" t="str">
        <f t="shared" si="28"/>
        <v/>
      </c>
      <c r="L82" s="490">
        <f t="shared" si="24"/>
        <v>18771.428571428572</v>
      </c>
      <c r="M82" s="490"/>
      <c r="N82" s="490"/>
      <c r="O82" s="490">
        <f t="shared" si="17"/>
        <v>18771.428571428572</v>
      </c>
      <c r="P82" s="490" t="str">
        <f t="shared" si="25"/>
        <v>--</v>
      </c>
      <c r="Q82" s="490"/>
      <c r="R82" s="490" t="str">
        <f t="shared" si="26"/>
        <v>--</v>
      </c>
      <c r="S82" s="490" t="str">
        <f t="shared" si="27"/>
        <v>--</v>
      </c>
      <c r="T82" s="490" t="str">
        <f t="shared" si="18"/>
        <v>--</v>
      </c>
      <c r="U82" s="490" t="str">
        <f t="shared" si="19"/>
        <v>--</v>
      </c>
      <c r="V82" s="490" t="str">
        <f t="shared" si="20"/>
        <v>--</v>
      </c>
      <c r="W82" s="255" t="str">
        <f>IFERROR((1+(3*[0]!B)+(3*[0]!B^2))/((1+[0]!B)^2),"--")</f>
        <v>--</v>
      </c>
      <c r="X82" s="490">
        <f t="shared" si="29"/>
        <v>0.16466165413533834</v>
      </c>
      <c r="Y82" s="208" t="str">
        <f t="shared" si="21"/>
        <v>A</v>
      </c>
      <c r="Z82" s="255">
        <f>IFERROR(VLOOKUP(D82,derm!$D$4:$H$285,5,FALSE),"--")</f>
        <v>0.05</v>
      </c>
      <c r="AA82" s="468">
        <f>VLOOKUP($C82,ToxValues!$C$4:$N$283,11,FALSE)</f>
        <v>106.17</v>
      </c>
      <c r="AB82" s="468" t="str">
        <f>VLOOKUP($D82,derm!$D$4:$K$285,6,FALSE)</f>
        <v>--</v>
      </c>
      <c r="AC82" s="468" t="str">
        <f>VLOOKUP($D82,derm!$D$4:$K$285,7,FALSE)</f>
        <v>--</v>
      </c>
      <c r="AD82" s="468" t="str">
        <f>VLOOKUP($D82,derm!$D$4:$K$285,8,FALSE)</f>
        <v>--</v>
      </c>
      <c r="AE82" s="468" t="str">
        <f>VLOOKUP($D82,derm!$D$4:$L$285,9,FALSE)</f>
        <v>--</v>
      </c>
      <c r="AF82" s="255">
        <f>VLOOKUP(C82,ToxValues!$C$4:$J$284,4,FALSE)</f>
        <v>0.1</v>
      </c>
      <c r="AG82" s="255">
        <f>VLOOKUP($C82,ToxValues!$C$4:$J$284,3,FALSE)</f>
        <v>0.2</v>
      </c>
      <c r="AH82" s="497">
        <f>VLOOKUP($C82,ToxValues!$C$4:$J$284,5,FALSE)</f>
        <v>0.2</v>
      </c>
      <c r="AI82" s="630"/>
    </row>
    <row r="83" spans="1:35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16"/>
        <v>--</v>
      </c>
      <c r="H83" s="490" t="str">
        <f t="shared" si="22"/>
        <v>--</v>
      </c>
      <c r="I83" s="490" t="str">
        <f t="shared" si="23"/>
        <v>--</v>
      </c>
      <c r="J83" s="490"/>
      <c r="K83" s="490" t="str">
        <f t="shared" si="28"/>
        <v/>
      </c>
      <c r="L83" s="490" t="str">
        <f t="shared" si="24"/>
        <v>--</v>
      </c>
      <c r="M83" s="490"/>
      <c r="N83" s="490"/>
      <c r="O83" s="490" t="str">
        <f t="shared" si="17"/>
        <v>--</v>
      </c>
      <c r="P83" s="490" t="str">
        <f t="shared" si="25"/>
        <v>--</v>
      </c>
      <c r="Q83" s="490"/>
      <c r="R83" s="490" t="str">
        <f t="shared" si="26"/>
        <v>--</v>
      </c>
      <c r="S83" s="490" t="str">
        <f t="shared" si="27"/>
        <v>--</v>
      </c>
      <c r="T83" s="490" t="str">
        <f t="shared" si="18"/>
        <v>--</v>
      </c>
      <c r="U83" s="490" t="str">
        <f t="shared" si="19"/>
        <v>--</v>
      </c>
      <c r="V83" s="490" t="str">
        <f t="shared" si="20"/>
        <v>--</v>
      </c>
      <c r="W83" s="255" t="str">
        <f>IFERROR((1+(3*[0]!B)+(3*[0]!B^2))/((1+[0]!B)^2),"--")</f>
        <v>--</v>
      </c>
      <c r="X83" s="490" t="str">
        <f t="shared" si="29"/>
        <v>--</v>
      </c>
      <c r="Y83" s="208" t="str">
        <f t="shared" si="21"/>
        <v>A</v>
      </c>
      <c r="Z83" s="255" t="str">
        <f>IFERROR(VLOOKUP(D83,derm!$D$4:$H$285,5,FALSE),"--")</f>
        <v>--</v>
      </c>
      <c r="AA83" s="468" t="str">
        <f>VLOOKUP($C83,ToxValues!$C$4:$N$283,11,FALSE)</f>
        <v>--</v>
      </c>
      <c r="AB83" s="468" t="str">
        <f>VLOOKUP($D83,derm!$D$4:$K$285,6,FALSE)</f>
        <v>--</v>
      </c>
      <c r="AC83" s="468" t="str">
        <f>VLOOKUP($D83,derm!$D$4:$K$285,7,FALSE)</f>
        <v>--</v>
      </c>
      <c r="AD83" s="468" t="str">
        <f>VLOOKUP($D83,derm!$D$4:$K$285,8,FALSE)</f>
        <v>--</v>
      </c>
      <c r="AE83" s="468" t="str">
        <f>VLOOKUP($D83,derm!$D$4:$L$285,9,FALSE)</f>
        <v>--</v>
      </c>
      <c r="AF83" s="255" t="str">
        <f>VLOOKUP(C83,ToxValues!$C$4:$J$284,4,FALSE)</f>
        <v>--</v>
      </c>
      <c r="AG83" s="255" t="str">
        <f>VLOOKUP($C83,ToxValues!$C$4:$J$284,3,FALSE)</f>
        <v>--</v>
      </c>
      <c r="AH83" s="497" t="str">
        <f>VLOOKUP($C83,ToxValues!$C$4:$J$284,5,FALSE)</f>
        <v>--</v>
      </c>
      <c r="AI83" s="630"/>
    </row>
    <row r="84" spans="1:35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16"/>
        <v>--</v>
      </c>
      <c r="H84" s="490" t="str">
        <f t="shared" si="22"/>
        <v>--</v>
      </c>
      <c r="I84" s="490" t="str">
        <f t="shared" si="23"/>
        <v>--</v>
      </c>
      <c r="J84" s="490"/>
      <c r="K84" s="490" t="str">
        <f t="shared" si="28"/>
        <v/>
      </c>
      <c r="L84" s="490" t="str">
        <f t="shared" si="24"/>
        <v>--</v>
      </c>
      <c r="M84" s="490"/>
      <c r="N84" s="490"/>
      <c r="O84" s="490" t="str">
        <f t="shared" si="17"/>
        <v>--</v>
      </c>
      <c r="P84" s="490" t="str">
        <f t="shared" si="25"/>
        <v>--</v>
      </c>
      <c r="Q84" s="490"/>
      <c r="R84" s="490" t="str">
        <f t="shared" si="26"/>
        <v>--</v>
      </c>
      <c r="S84" s="490" t="str">
        <f t="shared" si="27"/>
        <v>--</v>
      </c>
      <c r="T84" s="490" t="str">
        <f t="shared" si="18"/>
        <v>--</v>
      </c>
      <c r="U84" s="490" t="str">
        <f t="shared" si="19"/>
        <v>--</v>
      </c>
      <c r="V84" s="490" t="str">
        <f t="shared" si="20"/>
        <v>--</v>
      </c>
      <c r="W84" s="255" t="str">
        <f>IFERROR((1+(3*[0]!B)+(3*[0]!B^2))/((1+[0]!B)^2),"--")</f>
        <v>--</v>
      </c>
      <c r="X84" s="490" t="str">
        <f t="shared" si="29"/>
        <v>--</v>
      </c>
      <c r="Y84" s="208" t="str">
        <f t="shared" si="21"/>
        <v>A</v>
      </c>
      <c r="Z84" s="255" t="str">
        <f>IFERROR(VLOOKUP(D84,derm!$D$4:$H$285,5,FALSE),"--")</f>
        <v>--</v>
      </c>
      <c r="AA84" s="468" t="str">
        <f>VLOOKUP($C84,ToxValues!$C$4:$N$283,11,FALSE)</f>
        <v>--</v>
      </c>
      <c r="AB84" s="468" t="str">
        <f>VLOOKUP($D84,derm!$D$4:$K$285,6,FALSE)</f>
        <v>--</v>
      </c>
      <c r="AC84" s="468" t="str">
        <f>VLOOKUP($D84,derm!$D$4:$K$285,7,FALSE)</f>
        <v>--</v>
      </c>
      <c r="AD84" s="468" t="str">
        <f>VLOOKUP($D84,derm!$D$4:$K$285,8,FALSE)</f>
        <v>--</v>
      </c>
      <c r="AE84" s="468" t="str">
        <f>VLOOKUP($D84,derm!$D$4:$L$285,9,FALSE)</f>
        <v>--</v>
      </c>
      <c r="AF84" s="255" t="str">
        <f>VLOOKUP(C84,ToxValues!$C$4:$J$284,4,FALSE)</f>
        <v>--</v>
      </c>
      <c r="AG84" s="255" t="str">
        <f>VLOOKUP($C84,ToxValues!$C$4:$J$284,3,FALSE)</f>
        <v>--</v>
      </c>
      <c r="AH84" s="497" t="str">
        <f>VLOOKUP($C84,ToxValues!$C$4:$J$284,5,FALSE)</f>
        <v>--</v>
      </c>
      <c r="AI84" s="630"/>
    </row>
    <row r="85" spans="1:35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16"/>
        <v>--</v>
      </c>
      <c r="H85" s="490" t="str">
        <f t="shared" si="22"/>
        <v>--</v>
      </c>
      <c r="I85" s="490" t="str">
        <f t="shared" si="23"/>
        <v>--</v>
      </c>
      <c r="J85" s="490"/>
      <c r="K85" s="490" t="str">
        <f t="shared" si="28"/>
        <v/>
      </c>
      <c r="L85" s="490" t="str">
        <f t="shared" si="24"/>
        <v>--</v>
      </c>
      <c r="M85" s="490"/>
      <c r="N85" s="490"/>
      <c r="O85" s="490" t="str">
        <f t="shared" si="17"/>
        <v>--</v>
      </c>
      <c r="P85" s="490" t="str">
        <f t="shared" si="25"/>
        <v>--</v>
      </c>
      <c r="Q85" s="490"/>
      <c r="R85" s="490" t="str">
        <f t="shared" si="26"/>
        <v>--</v>
      </c>
      <c r="S85" s="490" t="str">
        <f t="shared" si="27"/>
        <v>--</v>
      </c>
      <c r="T85" s="490" t="str">
        <f t="shared" si="18"/>
        <v>--</v>
      </c>
      <c r="U85" s="490" t="str">
        <f t="shared" si="19"/>
        <v>--</v>
      </c>
      <c r="V85" s="490" t="str">
        <f t="shared" si="20"/>
        <v>--</v>
      </c>
      <c r="W85" s="255" t="str">
        <f>IFERROR((1+(3*[0]!B)+(3*[0]!B^2))/((1+[0]!B)^2),"--")</f>
        <v>--</v>
      </c>
      <c r="X85" s="490" t="str">
        <f t="shared" si="29"/>
        <v>--</v>
      </c>
      <c r="Y85" s="208" t="str">
        <f t="shared" si="21"/>
        <v>A</v>
      </c>
      <c r="Z85" s="255" t="str">
        <f>IFERROR(VLOOKUP(D85,derm!$D$4:$H$285,5,FALSE),"--")</f>
        <v>--</v>
      </c>
      <c r="AA85" s="468" t="str">
        <f>VLOOKUP($C85,ToxValues!$C$4:$N$283,11,FALSE)</f>
        <v>--</v>
      </c>
      <c r="AB85" s="468" t="str">
        <f>VLOOKUP($D85,derm!$D$4:$K$285,6,FALSE)</f>
        <v>--</v>
      </c>
      <c r="AC85" s="468" t="str">
        <f>VLOOKUP($D85,derm!$D$4:$K$285,7,FALSE)</f>
        <v>--</v>
      </c>
      <c r="AD85" s="468" t="str">
        <f>VLOOKUP($D85,derm!$D$4:$K$285,8,FALSE)</f>
        <v>--</v>
      </c>
      <c r="AE85" s="468" t="str">
        <f>VLOOKUP($D85,derm!$D$4:$L$285,9,FALSE)</f>
        <v>--</v>
      </c>
      <c r="AF85" s="255" t="str">
        <f>VLOOKUP(C85,ToxValues!$C$4:$J$284,4,FALSE)</f>
        <v>--</v>
      </c>
      <c r="AG85" s="255" t="str">
        <f>VLOOKUP($C85,ToxValues!$C$4:$J$284,3,FALSE)</f>
        <v>--</v>
      </c>
      <c r="AH85" s="497" t="str">
        <f>VLOOKUP($C85,ToxValues!$C$4:$J$284,5,FALSE)</f>
        <v>--</v>
      </c>
      <c r="AI85" s="630"/>
    </row>
    <row r="86" spans="1:35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16"/>
        <v>--</v>
      </c>
      <c r="H86" s="490" t="str">
        <f t="shared" si="22"/>
        <v>--</v>
      </c>
      <c r="I86" s="490" t="str">
        <f t="shared" si="23"/>
        <v>--</v>
      </c>
      <c r="J86" s="490"/>
      <c r="K86" s="490" t="str">
        <f t="shared" si="28"/>
        <v/>
      </c>
      <c r="L86" s="490" t="str">
        <f t="shared" si="24"/>
        <v>--</v>
      </c>
      <c r="M86" s="490"/>
      <c r="N86" s="490"/>
      <c r="O86" s="490" t="str">
        <f t="shared" si="17"/>
        <v>--</v>
      </c>
      <c r="P86" s="490" t="str">
        <f t="shared" si="25"/>
        <v>--</v>
      </c>
      <c r="Q86" s="490"/>
      <c r="R86" s="490" t="str">
        <f t="shared" si="26"/>
        <v>--</v>
      </c>
      <c r="S86" s="490" t="str">
        <f t="shared" si="27"/>
        <v>--</v>
      </c>
      <c r="T86" s="490" t="str">
        <f t="shared" si="18"/>
        <v>--</v>
      </c>
      <c r="U86" s="490" t="str">
        <f t="shared" si="19"/>
        <v>--</v>
      </c>
      <c r="V86" s="490" t="str">
        <f t="shared" si="20"/>
        <v>--</v>
      </c>
      <c r="W86" s="255" t="str">
        <f>IFERROR((1+(3*[0]!B)+(3*[0]!B^2))/((1+[0]!B)^2),"--")</f>
        <v>--</v>
      </c>
      <c r="X86" s="490" t="str">
        <f t="shared" si="29"/>
        <v>--</v>
      </c>
      <c r="Y86" s="208" t="str">
        <f t="shared" si="21"/>
        <v>A</v>
      </c>
      <c r="Z86" s="255" t="str">
        <f>IFERROR(VLOOKUP(D86,derm!$D$4:$H$285,5,FALSE),"--")</f>
        <v>--</v>
      </c>
      <c r="AA86" s="468" t="str">
        <f>VLOOKUP($C86,ToxValues!$C$4:$N$283,11,FALSE)</f>
        <v>--</v>
      </c>
      <c r="AB86" s="468" t="str">
        <f>VLOOKUP($D86,derm!$D$4:$K$285,6,FALSE)</f>
        <v>--</v>
      </c>
      <c r="AC86" s="468" t="str">
        <f>VLOOKUP($D86,derm!$D$4:$K$285,7,FALSE)</f>
        <v>--</v>
      </c>
      <c r="AD86" s="468" t="str">
        <f>VLOOKUP($D86,derm!$D$4:$K$285,8,FALSE)</f>
        <v>--</v>
      </c>
      <c r="AE86" s="468" t="str">
        <f>VLOOKUP($D86,derm!$D$4:$L$285,9,FALSE)</f>
        <v>--</v>
      </c>
      <c r="AF86" s="255" t="str">
        <f>VLOOKUP(C86,ToxValues!$C$4:$J$284,4,FALSE)</f>
        <v>--</v>
      </c>
      <c r="AG86" s="255" t="str">
        <f>VLOOKUP($C86,ToxValues!$C$4:$J$284,3,FALSE)</f>
        <v>--</v>
      </c>
      <c r="AH86" s="497" t="str">
        <f>VLOOKUP($C86,ToxValues!$C$4:$J$284,5,FALSE)</f>
        <v>--</v>
      </c>
      <c r="AI86" s="630"/>
    </row>
    <row r="87" spans="1:35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 t="shared" si="16"/>
        <v>38.460072509683243</v>
      </c>
      <c r="H87" s="490" t="str">
        <f t="shared" si="22"/>
        <v>--</v>
      </c>
      <c r="I87" s="490">
        <f t="shared" si="23"/>
        <v>38.460072509683243</v>
      </c>
      <c r="J87" s="490"/>
      <c r="K87" s="490" t="str">
        <f t="shared" si="28"/>
        <v/>
      </c>
      <c r="L87" s="490">
        <f t="shared" si="24"/>
        <v>938.57142857142856</v>
      </c>
      <c r="M87" s="490"/>
      <c r="N87" s="490"/>
      <c r="O87" s="490">
        <f t="shared" si="17"/>
        <v>938.57142857142856</v>
      </c>
      <c r="P87" s="490">
        <f t="shared" si="25"/>
        <v>40.103399379729559</v>
      </c>
      <c r="Q87" s="490"/>
      <c r="R87" s="490">
        <f t="shared" si="26"/>
        <v>40.103399379729559</v>
      </c>
      <c r="S87" s="490">
        <f t="shared" si="27"/>
        <v>32.26214116003969</v>
      </c>
      <c r="T87" s="490">
        <f t="shared" si="18"/>
        <v>40.103399379729559</v>
      </c>
      <c r="U87" s="490">
        <f t="shared" si="19"/>
        <v>0.76923076923076916</v>
      </c>
      <c r="V87" s="490">
        <f t="shared" si="20"/>
        <v>2.8505325443786984</v>
      </c>
      <c r="W87" s="255">
        <f>IFERROR((1+(3*[0]!B)+(3*[0]!B^2))/((1+[0]!B)^2),"--")</f>
        <v>1.2840236686390532</v>
      </c>
      <c r="X87" s="490">
        <f t="shared" si="29"/>
        <v>8.2330827067669168E-3</v>
      </c>
      <c r="Y87" s="208" t="str">
        <f t="shared" si="21"/>
        <v>A</v>
      </c>
      <c r="Z87" s="255">
        <f>IFERROR(VLOOKUP(D87,derm!$D$4:$H$285,5,FALSE),"--")</f>
        <v>7.0499999999999993E-2</v>
      </c>
      <c r="AA87" s="468">
        <f>VLOOKUP($C87,ToxValues!$C$4:$N$283,11,FALSE)</f>
        <v>181.45</v>
      </c>
      <c r="AB87" s="468">
        <f>VLOOKUP($D87,derm!$D$4:$K$285,6,FALSE)</f>
        <v>0.3</v>
      </c>
      <c r="AC87" s="468">
        <f>VLOOKUP($D87,derm!$D$4:$K$285,7,FALSE)</f>
        <v>1.1100000000000001</v>
      </c>
      <c r="AD87" s="468">
        <f>VLOOKUP($D87,derm!$D$4:$K$285,8,FALSE)</f>
        <v>2.66</v>
      </c>
      <c r="AE87" s="468">
        <f>VLOOKUP($D87,derm!$D$4:$L$285,9,FALSE)</f>
        <v>1</v>
      </c>
      <c r="AF87" s="255"/>
      <c r="AG87" s="255">
        <f>VLOOKUP($C87,ToxValues!$C$4:$J$284,3,FALSE)</f>
        <v>0.01</v>
      </c>
      <c r="AH87" s="497">
        <f>VLOOKUP($C87,ToxValues!$C$4:$J$284,5,FALSE)</f>
        <v>0.01</v>
      </c>
      <c r="AI87" s="630"/>
    </row>
    <row r="88" spans="1:35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>
        <f t="shared" si="16"/>
        <v>657.81031070631673</v>
      </c>
      <c r="H88" s="490" t="str">
        <f t="shared" si="22"/>
        <v>--</v>
      </c>
      <c r="I88" s="490">
        <f t="shared" si="23"/>
        <v>657.81031070631673</v>
      </c>
      <c r="J88" s="490"/>
      <c r="K88" s="490" t="str">
        <f t="shared" si="28"/>
        <v/>
      </c>
      <c r="L88" s="490">
        <f t="shared" si="24"/>
        <v>8447.1428571428569</v>
      </c>
      <c r="M88" s="490"/>
      <c r="N88" s="490"/>
      <c r="O88" s="490">
        <f t="shared" si="17"/>
        <v>8447.1428571428569</v>
      </c>
      <c r="P88" s="490">
        <f t="shared" si="25"/>
        <v>713.36249085678401</v>
      </c>
      <c r="Q88" s="490"/>
      <c r="R88" s="490">
        <f t="shared" si="26"/>
        <v>713.36249085678401</v>
      </c>
      <c r="S88" s="490">
        <f t="shared" si="27"/>
        <v>656.81790574993693</v>
      </c>
      <c r="T88" s="490">
        <f t="shared" si="18"/>
        <v>713.36249085678401</v>
      </c>
      <c r="U88" s="490">
        <f t="shared" si="19"/>
        <v>0.83333333333333337</v>
      </c>
      <c r="V88" s="490">
        <f t="shared" si="20"/>
        <v>1.6961111111111113</v>
      </c>
      <c r="W88" s="255">
        <f>IFERROR((1+(3*[0]!B)+(3*[0]!B^2))/((1+[0]!B)^2),"--")</f>
        <v>1.1944444444444446</v>
      </c>
      <c r="X88" s="490">
        <f t="shared" si="29"/>
        <v>7.409774436090226E-2</v>
      </c>
      <c r="Y88" s="208" t="str">
        <f t="shared" si="21"/>
        <v>A</v>
      </c>
      <c r="Z88" s="255">
        <f>IFERROR(VLOOKUP(D88,derm!$D$4:$H$285,5,FALSE),"--")</f>
        <v>4.4600000000000001E-2</v>
      </c>
      <c r="AA88" s="468">
        <f>VLOOKUP($C88,ToxValues!$C$4:$N$283,11,FALSE)</f>
        <v>147</v>
      </c>
      <c r="AB88" s="468">
        <f>VLOOKUP($D88,derm!$D$4:$K$285,6,FALSE)</f>
        <v>0.2</v>
      </c>
      <c r="AC88" s="468">
        <f>VLOOKUP($D88,derm!$D$4:$K$285,7,FALSE)</f>
        <v>0.71</v>
      </c>
      <c r="AD88" s="468">
        <f>VLOOKUP($D88,derm!$D$4:$K$285,8,FALSE)</f>
        <v>1.71</v>
      </c>
      <c r="AE88" s="468">
        <f>VLOOKUP($D88,derm!$D$4:$L$285,9,FALSE)</f>
        <v>1</v>
      </c>
      <c r="AF88" s="255"/>
      <c r="AG88" s="255">
        <f>VLOOKUP($C88,ToxValues!$C$4:$J$284,3,FALSE)</f>
        <v>0.09</v>
      </c>
      <c r="AH88" s="497">
        <f>VLOOKUP($C88,ToxValues!$C$4:$J$284,5,FALSE)</f>
        <v>0.09</v>
      </c>
      <c r="AI88" s="630"/>
    </row>
    <row r="89" spans="1:35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16"/>
        <v>--</v>
      </c>
      <c r="H89" s="490" t="str">
        <f t="shared" si="22"/>
        <v>--</v>
      </c>
      <c r="I89" s="490" t="str">
        <f t="shared" si="23"/>
        <v>--</v>
      </c>
      <c r="J89" s="490"/>
      <c r="K89" s="490" t="str">
        <f t="shared" si="28"/>
        <v/>
      </c>
      <c r="L89" s="490" t="str">
        <f t="shared" si="24"/>
        <v>--</v>
      </c>
      <c r="M89" s="490"/>
      <c r="N89" s="490"/>
      <c r="O89" s="490" t="str">
        <f t="shared" si="17"/>
        <v>--</v>
      </c>
      <c r="P89" s="490" t="str">
        <f t="shared" si="25"/>
        <v>--</v>
      </c>
      <c r="Q89" s="490"/>
      <c r="R89" s="490" t="str">
        <f t="shared" si="26"/>
        <v>--</v>
      </c>
      <c r="S89" s="490" t="str">
        <f t="shared" si="27"/>
        <v>--</v>
      </c>
      <c r="T89" s="490" t="str">
        <f t="shared" si="18"/>
        <v>--</v>
      </c>
      <c r="U89" s="490">
        <f t="shared" si="19"/>
        <v>0.76923076923076916</v>
      </c>
      <c r="V89" s="490">
        <f t="shared" si="20"/>
        <v>1.8233136094674554</v>
      </c>
      <c r="W89" s="255">
        <f>IFERROR((1+(3*[0]!B)+(3*[0]!B^2))/((1+[0]!B)^2),"--")</f>
        <v>1.2840236686390532</v>
      </c>
      <c r="X89" s="490" t="str">
        <f t="shared" si="29"/>
        <v>--</v>
      </c>
      <c r="Y89" s="208" t="str">
        <f t="shared" si="21"/>
        <v>A</v>
      </c>
      <c r="Z89" s="255" t="str">
        <f>IFERROR(VLOOKUP(D89,derm!$D$4:$H$285,5,FALSE),"--")</f>
        <v>--</v>
      </c>
      <c r="AA89" s="468" t="str">
        <f>VLOOKUP($C89,ToxValues!$C$4:$N$283,11,FALSE)</f>
        <v>--</v>
      </c>
      <c r="AB89" s="468">
        <f>VLOOKUP($D89,derm!$D$4:$K$285,6,FALSE)</f>
        <v>0.3</v>
      </c>
      <c r="AC89" s="468">
        <f>VLOOKUP($D89,derm!$D$4:$K$285,7,FALSE)</f>
        <v>0.71</v>
      </c>
      <c r="AD89" s="468">
        <f>VLOOKUP($D89,derm!$D$4:$K$285,8,FALSE)</f>
        <v>1.71</v>
      </c>
      <c r="AE89" s="468">
        <f>VLOOKUP($D89,derm!$D$4:$L$285,9,FALSE)</f>
        <v>1</v>
      </c>
      <c r="AF89" s="255"/>
      <c r="AG89" s="255" t="str">
        <f>VLOOKUP($C89,ToxValues!$C$4:$J$284,3,FALSE)</f>
        <v>--</v>
      </c>
      <c r="AH89" s="497" t="str">
        <f>VLOOKUP($C89,ToxValues!$C$4:$J$284,5,FALSE)</f>
        <v>--</v>
      </c>
      <c r="AI89" s="630"/>
    </row>
    <row r="90" spans="1:35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16"/>
        <v>504.33114066613905</v>
      </c>
      <c r="H90" s="490" t="str">
        <f t="shared" si="22"/>
        <v>--</v>
      </c>
      <c r="I90" s="490">
        <f t="shared" si="23"/>
        <v>504.33114066613905</v>
      </c>
      <c r="J90" s="490"/>
      <c r="K90" s="490" t="str">
        <f t="shared" si="28"/>
        <v/>
      </c>
      <c r="L90" s="490">
        <f t="shared" si="24"/>
        <v>6570.0000000000009</v>
      </c>
      <c r="M90" s="490"/>
      <c r="N90" s="490"/>
      <c r="O90" s="490">
        <f t="shared" si="17"/>
        <v>6570.0000000000009</v>
      </c>
      <c r="P90" s="490">
        <f t="shared" si="25"/>
        <v>546.26384509562911</v>
      </c>
      <c r="Q90" s="490"/>
      <c r="R90" s="490">
        <f t="shared" si="26"/>
        <v>546.26384509562911</v>
      </c>
      <c r="S90" s="490">
        <f t="shared" si="27"/>
        <v>502.96431242367015</v>
      </c>
      <c r="T90" s="490">
        <f t="shared" si="18"/>
        <v>546.26384509562911</v>
      </c>
      <c r="U90" s="490">
        <f t="shared" si="19"/>
        <v>0.83333333333333337</v>
      </c>
      <c r="V90" s="490">
        <f t="shared" si="20"/>
        <v>1.6961111111111113</v>
      </c>
      <c r="W90" s="255">
        <f>IFERROR((1+(3*[0]!B)+(3*[0]!B^2))/((1+[0]!B)^2),"--")</f>
        <v>1.1944444444444446</v>
      </c>
      <c r="X90" s="490">
        <f t="shared" si="29"/>
        <v>5.7631578947368423E-2</v>
      </c>
      <c r="Y90" s="208" t="str">
        <f t="shared" si="21"/>
        <v>A</v>
      </c>
      <c r="Z90" s="255">
        <f>IFERROR(VLOOKUP(D90,derm!$D$4:$H$285,5,FALSE),"--")</f>
        <v>4.53E-2</v>
      </c>
      <c r="AA90" s="468">
        <f>VLOOKUP($C90,ToxValues!$C$4:$N$283,11,FALSE)</f>
        <v>147</v>
      </c>
      <c r="AB90" s="468">
        <f>VLOOKUP($D90,derm!$D$4:$K$285,6,FALSE)</f>
        <v>0.2</v>
      </c>
      <c r="AC90" s="468">
        <f>VLOOKUP($D90,derm!$D$4:$K$285,7,FALSE)</f>
        <v>0.71</v>
      </c>
      <c r="AD90" s="468">
        <f>VLOOKUP($D90,derm!$D$4:$K$285,8,FALSE)</f>
        <v>1.71</v>
      </c>
      <c r="AE90" s="468">
        <f>VLOOKUP($D90,derm!$D$4:$L$285,9,FALSE)</f>
        <v>1</v>
      </c>
      <c r="AF90" s="255"/>
      <c r="AG90" s="255">
        <f>VLOOKUP($C90,ToxValues!$C$4:$J$284,3,FALSE)</f>
        <v>7.0000000000000007E-2</v>
      </c>
      <c r="AH90" s="497">
        <f>VLOOKUP($C90,ToxValues!$C$4:$J$284,5,FALSE)</f>
        <v>7.0000000000000007E-2</v>
      </c>
      <c r="AI90" s="630"/>
    </row>
    <row r="91" spans="1:35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>
        <f t="shared" si="16"/>
        <v>2815.7142857142853</v>
      </c>
      <c r="H91" s="490" t="str">
        <f t="shared" si="22"/>
        <v>--</v>
      </c>
      <c r="I91" s="490" t="str">
        <f t="shared" si="23"/>
        <v>--</v>
      </c>
      <c r="J91" s="490"/>
      <c r="K91" s="490" t="str">
        <f t="shared" si="28"/>
        <v/>
      </c>
      <c r="L91" s="490">
        <f t="shared" si="24"/>
        <v>2815.7142857142853</v>
      </c>
      <c r="M91" s="490"/>
      <c r="N91" s="490"/>
      <c r="O91" s="490">
        <f t="shared" si="17"/>
        <v>2815.7142857142853</v>
      </c>
      <c r="P91" s="490" t="str">
        <f t="shared" si="25"/>
        <v>--</v>
      </c>
      <c r="Q91" s="490"/>
      <c r="R91" s="490" t="str">
        <f t="shared" si="26"/>
        <v>--</v>
      </c>
      <c r="S91" s="490" t="str">
        <f t="shared" si="27"/>
        <v>--</v>
      </c>
      <c r="T91" s="490" t="str">
        <f t="shared" si="18"/>
        <v>--</v>
      </c>
      <c r="U91" s="490" t="str">
        <f t="shared" si="19"/>
        <v>--</v>
      </c>
      <c r="V91" s="490" t="str">
        <f t="shared" si="20"/>
        <v>--</v>
      </c>
      <c r="W91" s="255" t="str">
        <f>IFERROR((1+(3*[0]!B)+(3*[0]!B^2))/((1+[0]!B)^2),"--")</f>
        <v>--</v>
      </c>
      <c r="X91" s="490">
        <f t="shared" si="29"/>
        <v>2.4699248120300752E-2</v>
      </c>
      <c r="Y91" s="208" t="str">
        <f t="shared" si="21"/>
        <v>A</v>
      </c>
      <c r="Z91" s="255">
        <f>IFERROR(VLOOKUP(D91,derm!$D$4:$H$285,5,FALSE),"--")</f>
        <v>7.0999999999999994E-2</v>
      </c>
      <c r="AA91" s="468">
        <f>VLOOKUP($C91,ToxValues!$C$4:$N$283,11,FALSE)</f>
        <v>231.89</v>
      </c>
      <c r="AB91" s="468" t="str">
        <f>VLOOKUP($D91,derm!$D$4:$K$285,6,FALSE)</f>
        <v>--</v>
      </c>
      <c r="AC91" s="468" t="str">
        <f>VLOOKUP($D91,derm!$D$4:$K$285,7,FALSE)</f>
        <v>--</v>
      </c>
      <c r="AD91" s="468" t="str">
        <f>VLOOKUP($D91,derm!$D$4:$K$285,8,FALSE)</f>
        <v>--</v>
      </c>
      <c r="AE91" s="468" t="str">
        <f>VLOOKUP($D91,derm!$D$4:$L$285,9,FALSE)</f>
        <v>--</v>
      </c>
      <c r="AF91" s="255"/>
      <c r="AG91" s="255">
        <f>VLOOKUP($C91,ToxValues!$C$4:$J$284,3,FALSE)</f>
        <v>0.03</v>
      </c>
      <c r="AH91" s="497">
        <f>VLOOKUP($C91,ToxValues!$C$4:$J$284,5,FALSE)</f>
        <v>0.03</v>
      </c>
      <c r="AI91" s="630"/>
    </row>
    <row r="92" spans="1:35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>
        <f t="shared" si="16"/>
        <v>9385.7142857142862</v>
      </c>
      <c r="H92" s="490" t="str">
        <f t="shared" si="22"/>
        <v>--</v>
      </c>
      <c r="I92" s="490" t="str">
        <f t="shared" si="23"/>
        <v>--</v>
      </c>
      <c r="J92" s="490"/>
      <c r="K92" s="490" t="str">
        <f t="shared" si="28"/>
        <v/>
      </c>
      <c r="L92" s="490">
        <f t="shared" si="24"/>
        <v>9385.7142857142862</v>
      </c>
      <c r="M92" s="490"/>
      <c r="N92" s="490"/>
      <c r="O92" s="490">
        <f t="shared" si="17"/>
        <v>9385.7142857142862</v>
      </c>
      <c r="P92" s="490" t="str">
        <f t="shared" si="25"/>
        <v>--</v>
      </c>
      <c r="Q92" s="490"/>
      <c r="R92" s="490" t="str">
        <f t="shared" si="26"/>
        <v>--</v>
      </c>
      <c r="S92" s="490" t="str">
        <f t="shared" si="27"/>
        <v>--</v>
      </c>
      <c r="T92" s="490" t="str">
        <f t="shared" si="18"/>
        <v>--</v>
      </c>
      <c r="U92" s="490" t="str">
        <f t="shared" si="19"/>
        <v>--</v>
      </c>
      <c r="V92" s="490" t="str">
        <f t="shared" si="20"/>
        <v>--</v>
      </c>
      <c r="W92" s="255" t="str">
        <f>IFERROR((1+(3*[0]!B)+(3*[0]!B^2))/((1+[0]!B)^2),"--")</f>
        <v>--</v>
      </c>
      <c r="X92" s="490">
        <f t="shared" si="29"/>
        <v>8.2330827067669171E-2</v>
      </c>
      <c r="Y92" s="208" t="str">
        <f t="shared" si="21"/>
        <v>A</v>
      </c>
      <c r="Z92" s="255">
        <f>IFERROR(VLOOKUP(D92,derm!$D$4:$H$285,5,FALSE),"--")</f>
        <v>3.6200000000000003E-2</v>
      </c>
      <c r="AA92" s="468">
        <f>VLOOKUP($C92,ToxValues!$C$4:$N$283,11,FALSE)</f>
        <v>197.45</v>
      </c>
      <c r="AB92" s="468" t="str">
        <f>VLOOKUP($D92,derm!$D$4:$K$285,6,FALSE)</f>
        <v>--</v>
      </c>
      <c r="AC92" s="468" t="str">
        <f>VLOOKUP($D92,derm!$D$4:$K$285,7,FALSE)</f>
        <v>--</v>
      </c>
      <c r="AD92" s="468" t="str">
        <f>VLOOKUP($D92,derm!$D$4:$K$285,8,FALSE)</f>
        <v>--</v>
      </c>
      <c r="AE92" s="468" t="str">
        <f>VLOOKUP($D92,derm!$D$4:$L$285,9,FALSE)</f>
        <v>--</v>
      </c>
      <c r="AF92" s="255"/>
      <c r="AG92" s="255">
        <f>VLOOKUP($C92,ToxValues!$C$4:$J$284,3,FALSE)</f>
        <v>0.1</v>
      </c>
      <c r="AH92" s="497">
        <f>VLOOKUP($C92,ToxValues!$C$4:$J$284,5,FALSE)</f>
        <v>0.1</v>
      </c>
      <c r="AI92" s="630"/>
    </row>
    <row r="93" spans="1:35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16"/>
        <v>6.8439089185581325</v>
      </c>
      <c r="H93" s="490" t="str">
        <f t="shared" si="22"/>
        <v>--</v>
      </c>
      <c r="I93" s="490">
        <f t="shared" si="23"/>
        <v>6.8439089185581325</v>
      </c>
      <c r="J93" s="490"/>
      <c r="K93" s="490" t="str">
        <f t="shared" si="28"/>
        <v/>
      </c>
      <c r="L93" s="490">
        <f t="shared" si="24"/>
        <v>93.857142857142861</v>
      </c>
      <c r="M93" s="490"/>
      <c r="N93" s="490"/>
      <c r="O93" s="490">
        <f t="shared" si="17"/>
        <v>93.857142857142861</v>
      </c>
      <c r="P93" s="490">
        <f t="shared" si="25"/>
        <v>7.38220737231494</v>
      </c>
      <c r="Q93" s="490"/>
      <c r="R93" s="490">
        <f t="shared" si="26"/>
        <v>7.38220737231494</v>
      </c>
      <c r="S93" s="490">
        <f t="shared" si="27"/>
        <v>5.8289420392716078</v>
      </c>
      <c r="T93" s="490">
        <f t="shared" si="18"/>
        <v>7.38220737231494</v>
      </c>
      <c r="U93" s="490">
        <f t="shared" si="19"/>
        <v>0.83333333333333337</v>
      </c>
      <c r="V93" s="490">
        <f t="shared" si="20"/>
        <v>3.2488888888888896</v>
      </c>
      <c r="W93" s="255">
        <f>IFERROR((1+(3*[0]!B)+(3*[0]!B^2))/((1+[0]!B)^2),"--")</f>
        <v>1.1944444444444446</v>
      </c>
      <c r="X93" s="490">
        <f t="shared" si="29"/>
        <v>8.233082706766917E-4</v>
      </c>
      <c r="Y93" s="208" t="str">
        <f t="shared" si="21"/>
        <v>A</v>
      </c>
      <c r="Z93" s="255">
        <f>IFERROR(VLOOKUP(D93,derm!$D$4:$H$285,5,FALSE),"--")</f>
        <v>3.4599999999999999E-2</v>
      </c>
      <c r="AA93" s="468">
        <f>VLOOKUP($C93,ToxValues!$C$4:$N$283,11,FALSE)</f>
        <v>197.45</v>
      </c>
      <c r="AB93" s="468">
        <f>VLOOKUP($D93,derm!$D$4:$K$285,6,FALSE)</f>
        <v>0.2</v>
      </c>
      <c r="AC93" s="468">
        <f>VLOOKUP($D93,derm!$D$4:$K$285,7,FALSE)</f>
        <v>1.36</v>
      </c>
      <c r="AD93" s="468">
        <f>VLOOKUP($D93,derm!$D$4:$K$285,8,FALSE)</f>
        <v>3.27</v>
      </c>
      <c r="AE93" s="468">
        <f>VLOOKUP($D93,derm!$D$4:$L$285,9,FALSE)</f>
        <v>1</v>
      </c>
      <c r="AF93" s="255"/>
      <c r="AG93" s="255">
        <f>VLOOKUP($C93,ToxValues!$C$4:$J$284,3,FALSE)</f>
        <v>1E-3</v>
      </c>
      <c r="AH93" s="497">
        <f>VLOOKUP($C93,ToxValues!$C$4:$J$284,5,FALSE)</f>
        <v>1E-3</v>
      </c>
      <c r="AI93" s="630"/>
    </row>
    <row r="94" spans="1:35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>
        <f t="shared" si="16"/>
        <v>39.914987114982623</v>
      </c>
      <c r="H94" s="490" t="str">
        <f t="shared" si="22"/>
        <v>--</v>
      </c>
      <c r="I94" s="490">
        <f t="shared" si="23"/>
        <v>39.914987114982623</v>
      </c>
      <c r="J94" s="490"/>
      <c r="K94" s="490" t="str">
        <f t="shared" si="28"/>
        <v/>
      </c>
      <c r="L94" s="490">
        <f t="shared" si="24"/>
        <v>281.57142857142861</v>
      </c>
      <c r="M94" s="490"/>
      <c r="N94" s="490"/>
      <c r="O94" s="490">
        <f t="shared" si="17"/>
        <v>281.57142857142861</v>
      </c>
      <c r="P94" s="490">
        <f t="shared" si="25"/>
        <v>46.50784343111097</v>
      </c>
      <c r="Q94" s="490"/>
      <c r="R94" s="490">
        <f t="shared" si="26"/>
        <v>46.50784343111097</v>
      </c>
      <c r="S94" s="490">
        <f t="shared" si="27"/>
        <v>42.492562793944984</v>
      </c>
      <c r="T94" s="490">
        <f t="shared" si="18"/>
        <v>46.50784343111097</v>
      </c>
      <c r="U94" s="490">
        <f t="shared" si="19"/>
        <v>0.90909090909090906</v>
      </c>
      <c r="V94" s="490">
        <f t="shared" si="20"/>
        <v>1.9125619834710741</v>
      </c>
      <c r="W94" s="255">
        <f>IFERROR((1+(3*[0]!B)+(3*[0]!B^2))/((1+[0]!B)^2),"--")</f>
        <v>1.0991735537190082</v>
      </c>
      <c r="X94" s="490">
        <f t="shared" si="29"/>
        <v>2.4699248120300752E-3</v>
      </c>
      <c r="Y94" s="208" t="str">
        <f t="shared" si="21"/>
        <v>A</v>
      </c>
      <c r="Z94" s="255">
        <f>IFERROR(VLOOKUP(D94,derm!$D$4:$H$285,5,FALSE),"--")</f>
        <v>2.06E-2</v>
      </c>
      <c r="AA94" s="468">
        <f>VLOOKUP($C94,ToxValues!$C$4:$N$283,11,FALSE)</f>
        <v>163</v>
      </c>
      <c r="AB94" s="468">
        <f>VLOOKUP($D94,derm!$D$4:$K$285,6,FALSE)</f>
        <v>0.1</v>
      </c>
      <c r="AC94" s="468">
        <f>VLOOKUP($D94,derm!$D$4:$K$285,7,FALSE)</f>
        <v>0.87</v>
      </c>
      <c r="AD94" s="468">
        <f>VLOOKUP($D94,derm!$D$4:$K$285,8,FALSE)</f>
        <v>2.1</v>
      </c>
      <c r="AE94" s="468">
        <f>VLOOKUP($D94,derm!$D$4:$L$285,9,FALSE)</f>
        <v>1</v>
      </c>
      <c r="AF94" s="255"/>
      <c r="AG94" s="255">
        <f>VLOOKUP($C94,ToxValues!$C$4:$J$284,3,FALSE)</f>
        <v>3.0000000000000001E-3</v>
      </c>
      <c r="AH94" s="497">
        <f>VLOOKUP($C94,ToxValues!$C$4:$J$284,5,FALSE)</f>
        <v>3.0000000000000001E-3</v>
      </c>
      <c r="AI94" s="630"/>
    </row>
    <row r="95" spans="1:35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>
        <f t="shared" si="16"/>
        <v>539.92945027241342</v>
      </c>
      <c r="H95" s="490" t="str">
        <f t="shared" si="22"/>
        <v>--</v>
      </c>
      <c r="I95" s="490">
        <f t="shared" si="23"/>
        <v>539.92945027241342</v>
      </c>
      <c r="J95" s="490"/>
      <c r="K95" s="490" t="str">
        <f t="shared" si="28"/>
        <v/>
      </c>
      <c r="L95" s="490">
        <f t="shared" si="24"/>
        <v>1877.1428571428571</v>
      </c>
      <c r="M95" s="490"/>
      <c r="N95" s="490"/>
      <c r="O95" s="490">
        <f t="shared" si="17"/>
        <v>1877.1428571428571</v>
      </c>
      <c r="P95" s="490">
        <f t="shared" si="25"/>
        <v>757.937892136409</v>
      </c>
      <c r="Q95" s="490"/>
      <c r="R95" s="490">
        <f t="shared" si="26"/>
        <v>757.937892136409</v>
      </c>
      <c r="S95" s="490">
        <f t="shared" si="27"/>
        <v>740.51832224922805</v>
      </c>
      <c r="T95" s="490">
        <f t="shared" si="18"/>
        <v>757.937892136409</v>
      </c>
      <c r="U95" s="490">
        <f t="shared" si="19"/>
        <v>1</v>
      </c>
      <c r="V95" s="490">
        <f t="shared" si="20"/>
        <v>1.04</v>
      </c>
      <c r="W95" s="255">
        <f>IFERROR((1+(3*[0]!B)+(3*[0]!B^2))/((1+[0]!B)^2),"--")</f>
        <v>1</v>
      </c>
      <c r="X95" s="490">
        <f t="shared" si="29"/>
        <v>1.6466165413533834E-2</v>
      </c>
      <c r="Y95" s="208" t="str">
        <f t="shared" si="21"/>
        <v>A</v>
      </c>
      <c r="Z95" s="255">
        <f>IFERROR(VLOOKUP(D95,derm!$D$4:$H$285,5,FALSE),"--")</f>
        <v>1.09E-2</v>
      </c>
      <c r="AA95" s="468">
        <f>VLOOKUP($C95,ToxValues!$C$4:$N$283,11,FALSE)</f>
        <v>122.17</v>
      </c>
      <c r="AB95" s="468">
        <f>VLOOKUP($D95,derm!$D$4:$K$285,6,FALSE)</f>
        <v>0</v>
      </c>
      <c r="AC95" s="468">
        <f>VLOOKUP($D95,derm!$D$4:$K$285,7,FALSE)</f>
        <v>0.52</v>
      </c>
      <c r="AD95" s="468">
        <f>VLOOKUP($D95,derm!$D$4:$K$285,8,FALSE)</f>
        <v>1.24</v>
      </c>
      <c r="AE95" s="468">
        <f>VLOOKUP($D95,derm!$D$4:$L$285,9,FALSE)</f>
        <v>1</v>
      </c>
      <c r="AF95" s="255"/>
      <c r="AG95" s="255">
        <f>VLOOKUP($C95,ToxValues!$C$4:$J$284,3,FALSE)</f>
        <v>0.02</v>
      </c>
      <c r="AH95" s="497">
        <f>VLOOKUP($C95,ToxValues!$C$4:$J$284,5,FALSE)</f>
        <v>0.02</v>
      </c>
      <c r="AI95" s="630"/>
    </row>
    <row r="96" spans="1:35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>
        <f t="shared" si="16"/>
        <v>115.03034300841699</v>
      </c>
      <c r="H96" s="490" t="str">
        <f t="shared" si="22"/>
        <v>--</v>
      </c>
      <c r="I96" s="490">
        <f t="shared" si="23"/>
        <v>115.03034300841699</v>
      </c>
      <c r="J96" s="490"/>
      <c r="K96" s="490" t="str">
        <f t="shared" si="28"/>
        <v/>
      </c>
      <c r="L96" s="490">
        <f t="shared" si="24"/>
        <v>187.71428571428572</v>
      </c>
      <c r="M96" s="490"/>
      <c r="N96" s="490"/>
      <c r="O96" s="490">
        <f t="shared" si="17"/>
        <v>187.71428571428572</v>
      </c>
      <c r="P96" s="490">
        <f t="shared" si="25"/>
        <v>297.07852751844194</v>
      </c>
      <c r="Q96" s="490"/>
      <c r="R96" s="490">
        <f t="shared" si="26"/>
        <v>297.07852751844194</v>
      </c>
      <c r="S96" s="490">
        <f t="shared" si="27"/>
        <v>266.83139545509374</v>
      </c>
      <c r="T96" s="490">
        <f t="shared" si="18"/>
        <v>297.07852751844194</v>
      </c>
      <c r="U96" s="490">
        <f t="shared" si="19"/>
        <v>1</v>
      </c>
      <c r="V96" s="490">
        <f t="shared" si="20"/>
        <v>2.2999999999999998</v>
      </c>
      <c r="W96" s="255">
        <f>IFERROR((1+(3*[0]!B)+(3*[0]!B^2))/((1+[0]!B)^2),"--")</f>
        <v>1</v>
      </c>
      <c r="X96" s="490">
        <f t="shared" si="29"/>
        <v>1.6466165413533834E-3</v>
      </c>
      <c r="Y96" s="208" t="str">
        <f t="shared" si="21"/>
        <v>A</v>
      </c>
      <c r="Z96" s="255">
        <f>IFERROR(VLOOKUP(D96,derm!$D$4:$H$285,5,FALSE),"--")</f>
        <v>1.8699999999999999E-3</v>
      </c>
      <c r="AA96" s="468">
        <f>VLOOKUP($C96,ToxValues!$C$4:$N$283,11,FALSE)</f>
        <v>184.11</v>
      </c>
      <c r="AB96" s="468">
        <f>VLOOKUP($D96,derm!$D$4:$K$285,6,FALSE)</f>
        <v>0</v>
      </c>
      <c r="AC96" s="468">
        <f>VLOOKUP($D96,derm!$D$4:$K$285,7,FALSE)</f>
        <v>1.1499999999999999</v>
      </c>
      <c r="AD96" s="468">
        <f>VLOOKUP($D96,derm!$D$4:$K$285,8,FALSE)</f>
        <v>2.76</v>
      </c>
      <c r="AE96" s="468">
        <f>VLOOKUP($D96,derm!$D$4:$L$285,9,FALSE)</f>
        <v>1</v>
      </c>
      <c r="AF96" s="255"/>
      <c r="AG96" s="255">
        <f>VLOOKUP($C96,ToxValues!$C$4:$J$284,3,FALSE)</f>
        <v>2E-3</v>
      </c>
      <c r="AH96" s="497">
        <f>VLOOKUP($C96,ToxValues!$C$4:$J$284,5,FALSE)</f>
        <v>2E-3</v>
      </c>
      <c r="AI96" s="630"/>
    </row>
    <row r="97" spans="1:35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>
        <f t="shared" si="16"/>
        <v>92.604267537434097</v>
      </c>
      <c r="H97" s="490" t="str">
        <f t="shared" si="22"/>
        <v>--</v>
      </c>
      <c r="I97" s="490">
        <f t="shared" si="23"/>
        <v>92.604267537434097</v>
      </c>
      <c r="J97" s="490"/>
      <c r="K97" s="490" t="str">
        <f t="shared" si="28"/>
        <v/>
      </c>
      <c r="L97" s="490">
        <f t="shared" si="24"/>
        <v>187.71428571428572</v>
      </c>
      <c r="M97" s="490"/>
      <c r="N97" s="490"/>
      <c r="O97" s="490">
        <f t="shared" si="17"/>
        <v>187.71428571428572</v>
      </c>
      <c r="P97" s="490">
        <f t="shared" si="25"/>
        <v>182.76880047022067</v>
      </c>
      <c r="Q97" s="490"/>
      <c r="R97" s="490">
        <f t="shared" si="26"/>
        <v>182.76880047022067</v>
      </c>
      <c r="S97" s="490">
        <f t="shared" si="27"/>
        <v>165.00486425298453</v>
      </c>
      <c r="T97" s="490">
        <f t="shared" si="18"/>
        <v>182.76880047022067</v>
      </c>
      <c r="U97" s="490">
        <f t="shared" si="19"/>
        <v>1</v>
      </c>
      <c r="V97" s="490">
        <f t="shared" si="20"/>
        <v>2.2400000000000002</v>
      </c>
      <c r="W97" s="255">
        <f>IFERROR((1+(3*[0]!B)+(3*[0]!B^2))/((1+[0]!B)^2),"--")</f>
        <v>1</v>
      </c>
      <c r="X97" s="490">
        <f t="shared" si="29"/>
        <v>1.6466165413533834E-3</v>
      </c>
      <c r="Y97" s="208" t="str">
        <f t="shared" si="21"/>
        <v>A</v>
      </c>
      <c r="Z97" s="255">
        <f>IFERROR(VLOOKUP(D97,derm!$D$4:$H$285,5,FALSE),"--")</f>
        <v>3.0799999999999998E-3</v>
      </c>
      <c r="AA97" s="468">
        <f>VLOOKUP($C97,ToxValues!$C$4:$N$283,11,FALSE)</f>
        <v>182.14</v>
      </c>
      <c r="AB97" s="468">
        <f>VLOOKUP($D97,derm!$D$4:$K$285,6,FALSE)</f>
        <v>0</v>
      </c>
      <c r="AC97" s="468">
        <f>VLOOKUP($D97,derm!$D$4:$K$285,7,FALSE)</f>
        <v>1.1200000000000001</v>
      </c>
      <c r="AD97" s="468">
        <f>VLOOKUP($D97,derm!$D$4:$K$285,8,FALSE)</f>
        <v>2.69</v>
      </c>
      <c r="AE97" s="468">
        <f>VLOOKUP($D97,derm!$D$4:$L$285,9,FALSE)</f>
        <v>1</v>
      </c>
      <c r="AF97" s="255"/>
      <c r="AG97" s="255">
        <f>VLOOKUP($C97,ToxValues!$C$4:$J$284,3,FALSE)</f>
        <v>2E-3</v>
      </c>
      <c r="AH97" s="497">
        <f>VLOOKUP($C97,ToxValues!$C$4:$J$284,5,FALSE)</f>
        <v>2E-3</v>
      </c>
      <c r="AI97" s="630"/>
    </row>
    <row r="98" spans="1:35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>
        <f t="shared" si="16"/>
        <v>56.314285714285703</v>
      </c>
      <c r="H98" s="490" t="str">
        <f t="shared" si="22"/>
        <v>--</v>
      </c>
      <c r="I98" s="490" t="str">
        <f t="shared" si="23"/>
        <v>--</v>
      </c>
      <c r="J98" s="490"/>
      <c r="K98" s="490" t="str">
        <f t="shared" si="28"/>
        <v/>
      </c>
      <c r="L98" s="490">
        <f t="shared" si="24"/>
        <v>56.314285714285703</v>
      </c>
      <c r="M98" s="490"/>
      <c r="N98" s="490"/>
      <c r="O98" s="490">
        <f t="shared" si="17"/>
        <v>56.314285714285703</v>
      </c>
      <c r="P98" s="490" t="str">
        <f t="shared" si="25"/>
        <v>--</v>
      </c>
      <c r="Q98" s="490"/>
      <c r="R98" s="490" t="str">
        <f t="shared" si="26"/>
        <v>--</v>
      </c>
      <c r="S98" s="490" t="str">
        <f t="shared" si="27"/>
        <v>--</v>
      </c>
      <c r="T98" s="490" t="str">
        <f t="shared" si="18"/>
        <v>--</v>
      </c>
      <c r="U98" s="490" t="str">
        <f t="shared" si="19"/>
        <v>--</v>
      </c>
      <c r="V98" s="490" t="str">
        <f t="shared" si="20"/>
        <v>--</v>
      </c>
      <c r="W98" s="255" t="str">
        <f>IFERROR((1+(3*[0]!B)+(3*[0]!B^2))/((1+[0]!B)^2),"--")</f>
        <v>--</v>
      </c>
      <c r="X98" s="490">
        <f t="shared" si="29"/>
        <v>4.9398496240601495E-4</v>
      </c>
      <c r="Y98" s="208" t="str">
        <f t="shared" si="21"/>
        <v>A</v>
      </c>
      <c r="Z98" s="255">
        <f>IFERROR(VLOOKUP(D98,derm!$D$4:$H$285,5,FALSE),"--")</f>
        <v>1.2E-2</v>
      </c>
      <c r="AA98" s="468">
        <f>VLOOKUP($C98,ToxValues!$C$4:$N$283,11,FALSE)</f>
        <v>122.17</v>
      </c>
      <c r="AB98" s="468" t="str">
        <f>VLOOKUP($D98,derm!$D$4:$K$285,6,FALSE)</f>
        <v>--</v>
      </c>
      <c r="AC98" s="468" t="str">
        <f>VLOOKUP($D98,derm!$D$4:$K$285,7,FALSE)</f>
        <v>--</v>
      </c>
      <c r="AD98" s="468" t="str">
        <f>VLOOKUP($D98,derm!$D$4:$K$285,8,FALSE)</f>
        <v>--</v>
      </c>
      <c r="AE98" s="468" t="str">
        <f>VLOOKUP($D98,derm!$D$4:$L$285,9,FALSE)</f>
        <v>--</v>
      </c>
      <c r="AF98" s="255"/>
      <c r="AG98" s="255">
        <f>VLOOKUP($C98,ToxValues!$C$4:$J$284,3,FALSE)</f>
        <v>5.9999999999999995E-4</v>
      </c>
      <c r="AH98" s="497">
        <f>VLOOKUP($C98,ToxValues!$C$4:$J$284,5,FALSE)</f>
        <v>5.9999999999999995E-4</v>
      </c>
      <c r="AI98" s="630"/>
    </row>
    <row r="99" spans="1:35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>
        <f t="shared" si="16"/>
        <v>42.01672628241495</v>
      </c>
      <c r="H99" s="490" t="str">
        <f t="shared" si="22"/>
        <v>--</v>
      </c>
      <c r="I99" s="490">
        <f t="shared" si="23"/>
        <v>42.01672628241495</v>
      </c>
      <c r="J99" s="490"/>
      <c r="K99" s="490" t="str">
        <f t="shared" si="28"/>
        <v/>
      </c>
      <c r="L99" s="490">
        <f t="shared" si="24"/>
        <v>93.857142857142861</v>
      </c>
      <c r="M99" s="490"/>
      <c r="N99" s="490"/>
      <c r="O99" s="490">
        <f t="shared" si="17"/>
        <v>93.857142857142861</v>
      </c>
      <c r="P99" s="490">
        <f t="shared" si="25"/>
        <v>76.07133857409184</v>
      </c>
      <c r="Q99" s="490"/>
      <c r="R99" s="490">
        <f t="shared" si="26"/>
        <v>76.07133857409184</v>
      </c>
      <c r="S99" s="490">
        <f t="shared" si="27"/>
        <v>68.677700256647611</v>
      </c>
      <c r="T99" s="490">
        <f t="shared" si="18"/>
        <v>76.07133857409184</v>
      </c>
      <c r="U99" s="490">
        <f t="shared" si="19"/>
        <v>1</v>
      </c>
      <c r="V99" s="490">
        <f t="shared" si="20"/>
        <v>2.2400000000000002</v>
      </c>
      <c r="W99" s="255">
        <f>IFERROR((1+(3*[0]!B)+(3*[0]!B^2))/((1+[0]!B)^2),"--")</f>
        <v>1</v>
      </c>
      <c r="X99" s="490">
        <f t="shared" si="29"/>
        <v>8.233082706766917E-4</v>
      </c>
      <c r="Y99" s="208" t="str">
        <f t="shared" si="21"/>
        <v>A</v>
      </c>
      <c r="Z99" s="255">
        <f>IFERROR(VLOOKUP(D99,derm!$D$4:$H$285,5,FALSE),"--")</f>
        <v>3.7000000000000002E-3</v>
      </c>
      <c r="AA99" s="468">
        <f>VLOOKUP($C99,ToxValues!$C$4:$N$283,11,FALSE)</f>
        <v>182.14</v>
      </c>
      <c r="AB99" s="468">
        <f>VLOOKUP($D99,derm!$D$4:$K$285,6,FALSE)</f>
        <v>0</v>
      </c>
      <c r="AC99" s="468">
        <f>VLOOKUP($D99,derm!$D$4:$K$285,7,FALSE)</f>
        <v>1.1200000000000001</v>
      </c>
      <c r="AD99" s="468">
        <f>VLOOKUP($D99,derm!$D$4:$K$285,8,FALSE)</f>
        <v>2.69</v>
      </c>
      <c r="AE99" s="468">
        <f>VLOOKUP($D99,derm!$D$4:$L$285,9,FALSE)</f>
        <v>1</v>
      </c>
      <c r="AF99" s="255"/>
      <c r="AG99" s="255">
        <f>VLOOKUP($C99,ToxValues!$C$4:$J$284,3,FALSE)</f>
        <v>1E-3</v>
      </c>
      <c r="AH99" s="497">
        <f>VLOOKUP($C99,ToxValues!$C$4:$J$284,5,FALSE)</f>
        <v>1E-3</v>
      </c>
      <c r="AI99" s="630"/>
    </row>
    <row r="100" spans="1:35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>
        <f t="shared" si="16"/>
        <v>7508.5714285714284</v>
      </c>
      <c r="H100" s="490" t="str">
        <f t="shared" si="22"/>
        <v>--</v>
      </c>
      <c r="I100" s="490" t="str">
        <f t="shared" si="23"/>
        <v>--</v>
      </c>
      <c r="J100" s="490"/>
      <c r="K100" s="490" t="str">
        <f t="shared" si="28"/>
        <v/>
      </c>
      <c r="L100" s="490">
        <f t="shared" si="24"/>
        <v>7508.5714285714284</v>
      </c>
      <c r="M100" s="490"/>
      <c r="N100" s="490"/>
      <c r="O100" s="490">
        <f t="shared" si="17"/>
        <v>7508.5714285714284</v>
      </c>
      <c r="P100" s="490" t="str">
        <f t="shared" si="25"/>
        <v>--</v>
      </c>
      <c r="Q100" s="490"/>
      <c r="R100" s="490" t="str">
        <f t="shared" si="26"/>
        <v>--</v>
      </c>
      <c r="S100" s="490" t="str">
        <f t="shared" si="27"/>
        <v>--</v>
      </c>
      <c r="T100" s="490" t="str">
        <f t="shared" si="18"/>
        <v>--</v>
      </c>
      <c r="U100" s="490" t="str">
        <f t="shared" si="19"/>
        <v>--</v>
      </c>
      <c r="V100" s="490" t="str">
        <f t="shared" si="20"/>
        <v>--</v>
      </c>
      <c r="W100" s="255" t="str">
        <f>IFERROR((1+(3*[0]!B)+(3*[0]!B^2))/((1+[0]!B)^2),"--")</f>
        <v>--</v>
      </c>
      <c r="X100" s="490">
        <f t="shared" si="29"/>
        <v>6.5864661654135334E-2</v>
      </c>
      <c r="Y100" s="208" t="str">
        <f t="shared" si="21"/>
        <v>A</v>
      </c>
      <c r="Z100" s="255">
        <f>IFERROR(VLOOKUP(D100,derm!$D$4:$H$285,5,FALSE),"--")</f>
        <v>7.4899999999999994E-2</v>
      </c>
      <c r="AA100" s="468">
        <f>VLOOKUP($C100,ToxValues!$C$4:$N$283,11,FALSE)</f>
        <v>162.62</v>
      </c>
      <c r="AB100" s="468" t="str">
        <f>VLOOKUP($D100,derm!$D$4:$K$285,6,FALSE)</f>
        <v>--</v>
      </c>
      <c r="AC100" s="468" t="str">
        <f>VLOOKUP($D100,derm!$D$4:$K$285,7,FALSE)</f>
        <v>--</v>
      </c>
      <c r="AD100" s="468" t="str">
        <f>VLOOKUP($D100,derm!$D$4:$K$285,8,FALSE)</f>
        <v>--</v>
      </c>
      <c r="AE100" s="468" t="str">
        <f>VLOOKUP($D100,derm!$D$4:$L$285,9,FALSE)</f>
        <v>--</v>
      </c>
      <c r="AF100" s="255"/>
      <c r="AG100" s="255">
        <f>VLOOKUP($C100,ToxValues!$C$4:$J$284,3,FALSE)</f>
        <v>0.08</v>
      </c>
      <c r="AH100" s="497">
        <f>VLOOKUP($C100,ToxValues!$C$4:$J$284,5,FALSE)</f>
        <v>0.08</v>
      </c>
      <c r="AI100" s="630"/>
    </row>
    <row r="101" spans="1:35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>
        <f t="shared" si="16"/>
        <v>162.72154648937058</v>
      </c>
      <c r="H101" s="490" t="str">
        <f t="shared" si="22"/>
        <v>--</v>
      </c>
      <c r="I101" s="490">
        <f t="shared" si="23"/>
        <v>162.72154648937058</v>
      </c>
      <c r="J101" s="490"/>
      <c r="K101" s="490" t="str">
        <f t="shared" si="28"/>
        <v/>
      </c>
      <c r="L101" s="490">
        <f t="shared" si="24"/>
        <v>469.28571428571428</v>
      </c>
      <c r="M101" s="490"/>
      <c r="N101" s="490"/>
      <c r="O101" s="490">
        <f t="shared" si="17"/>
        <v>469.28571428571428</v>
      </c>
      <c r="P101" s="490">
        <f t="shared" si="25"/>
        <v>249.09270291715777</v>
      </c>
      <c r="Q101" s="490"/>
      <c r="R101" s="490">
        <f t="shared" si="26"/>
        <v>249.09270291715777</v>
      </c>
      <c r="S101" s="490">
        <f t="shared" si="27"/>
        <v>243.024379140403</v>
      </c>
      <c r="T101" s="490">
        <f t="shared" si="18"/>
        <v>249.09270291715777</v>
      </c>
      <c r="U101" s="490">
        <f t="shared" si="19"/>
        <v>1</v>
      </c>
      <c r="V101" s="490">
        <f t="shared" si="20"/>
        <v>1.1200000000000001</v>
      </c>
      <c r="W101" s="255">
        <f>IFERROR((1+(3*[0]!B)+(3*[0]!B^2))/((1+[0]!B)^2),"--")</f>
        <v>1</v>
      </c>
      <c r="X101" s="490">
        <f t="shared" si="29"/>
        <v>4.1165413533834584E-3</v>
      </c>
      <c r="Y101" s="208" t="str">
        <f t="shared" si="21"/>
        <v>A</v>
      </c>
      <c r="Z101" s="255">
        <f>IFERROR(VLOOKUP(D101,derm!$D$4:$H$285,5,FALSE),"--")</f>
        <v>7.9900000000000006E-3</v>
      </c>
      <c r="AA101" s="468">
        <f>VLOOKUP($C101,ToxValues!$C$4:$N$283,11,FALSE)</f>
        <v>128.56</v>
      </c>
      <c r="AB101" s="468">
        <f>VLOOKUP($D101,derm!$D$4:$K$285,6,FALSE)</f>
        <v>0</v>
      </c>
      <c r="AC101" s="468">
        <f>VLOOKUP($D101,derm!$D$4:$K$285,7,FALSE)</f>
        <v>0.56000000000000005</v>
      </c>
      <c r="AD101" s="468">
        <f>VLOOKUP($D101,derm!$D$4:$K$285,8,FALSE)</f>
        <v>1.34</v>
      </c>
      <c r="AE101" s="468">
        <f>VLOOKUP($D101,derm!$D$4:$L$285,9,FALSE)</f>
        <v>1</v>
      </c>
      <c r="AF101" s="255"/>
      <c r="AG101" s="255">
        <f>VLOOKUP($C101,ToxValues!$C$4:$J$284,3,FALSE)</f>
        <v>5.0000000000000001E-3</v>
      </c>
      <c r="AH101" s="497">
        <f>VLOOKUP($C101,ToxValues!$C$4:$J$284,5,FALSE)</f>
        <v>5.0000000000000001E-3</v>
      </c>
      <c r="AI101" s="630"/>
    </row>
    <row r="102" spans="1:35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>
        <f t="shared" si="16"/>
        <v>375.42857142857144</v>
      </c>
      <c r="H102" s="490" t="str">
        <f t="shared" si="22"/>
        <v>--</v>
      </c>
      <c r="I102" s="490" t="str">
        <f t="shared" si="23"/>
        <v>--</v>
      </c>
      <c r="J102" s="490"/>
      <c r="K102" s="490" t="str">
        <f t="shared" si="28"/>
        <v/>
      </c>
      <c r="L102" s="490">
        <f t="shared" si="24"/>
        <v>375.42857142857144</v>
      </c>
      <c r="M102" s="490"/>
      <c r="N102" s="490"/>
      <c r="O102" s="490">
        <f t="shared" si="17"/>
        <v>375.42857142857144</v>
      </c>
      <c r="P102" s="490" t="str">
        <f t="shared" si="25"/>
        <v>--</v>
      </c>
      <c r="Q102" s="490"/>
      <c r="R102" s="490" t="str">
        <f t="shared" si="26"/>
        <v>--</v>
      </c>
      <c r="S102" s="490" t="str">
        <f t="shared" si="27"/>
        <v>--</v>
      </c>
      <c r="T102" s="490" t="str">
        <f t="shared" si="18"/>
        <v>--</v>
      </c>
      <c r="U102" s="490" t="str">
        <f t="shared" si="19"/>
        <v>--</v>
      </c>
      <c r="V102" s="490" t="str">
        <f t="shared" si="20"/>
        <v>--</v>
      </c>
      <c r="W102" s="255" t="str">
        <f>IFERROR((1+(3*[0]!B)+(3*[0]!B^2))/((1+[0]!B)^2),"--")</f>
        <v>--</v>
      </c>
      <c r="X102" s="490">
        <f t="shared" si="29"/>
        <v>3.2932330827067668E-3</v>
      </c>
      <c r="Y102" s="208" t="str">
        <f t="shared" si="21"/>
        <v>A</v>
      </c>
      <c r="Z102" s="255">
        <f>IFERROR(VLOOKUP(D102,derm!$D$4:$H$285,5,FALSE),"--")</f>
        <v>9.1700000000000004E-2</v>
      </c>
      <c r="AA102" s="468">
        <f>VLOOKUP($C102,ToxValues!$C$4:$N$283,11,FALSE)</f>
        <v>142.19999999999999</v>
      </c>
      <c r="AB102" s="468" t="str">
        <f>VLOOKUP($D102,derm!$D$4:$K$285,6,FALSE)</f>
        <v>--</v>
      </c>
      <c r="AC102" s="468" t="str">
        <f>VLOOKUP($D102,derm!$D$4:$K$285,7,FALSE)</f>
        <v>--</v>
      </c>
      <c r="AD102" s="468" t="str">
        <f>VLOOKUP($D102,derm!$D$4:$K$285,8,FALSE)</f>
        <v>--</v>
      </c>
      <c r="AE102" s="468" t="str">
        <f>VLOOKUP($D102,derm!$D$4:$L$285,9,FALSE)</f>
        <v>--</v>
      </c>
      <c r="AF102" s="255"/>
      <c r="AG102" s="255">
        <f>VLOOKUP($C102,ToxValues!$C$4:$J$284,3,FALSE)</f>
        <v>4.0000000000000001E-3</v>
      </c>
      <c r="AH102" s="497">
        <f>VLOOKUP($C102,ToxValues!$C$4:$J$284,5,FALSE)</f>
        <v>4.0000000000000001E-3</v>
      </c>
      <c r="AI102" s="630"/>
    </row>
    <row r="103" spans="1:35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>
        <f t="shared" si="16"/>
        <v>1817.03550562292</v>
      </c>
      <c r="H103" s="490" t="str">
        <f t="shared" si="22"/>
        <v>--</v>
      </c>
      <c r="I103" s="490">
        <f t="shared" si="23"/>
        <v>1817.03550562292</v>
      </c>
      <c r="J103" s="490"/>
      <c r="K103" s="490" t="str">
        <f t="shared" si="28"/>
        <v/>
      </c>
      <c r="L103" s="490">
        <f t="shared" si="24"/>
        <v>4692.8571428571431</v>
      </c>
      <c r="M103" s="490"/>
      <c r="N103" s="490"/>
      <c r="O103" s="490">
        <f t="shared" si="17"/>
        <v>4692.8571428571431</v>
      </c>
      <c r="P103" s="490">
        <f t="shared" si="25"/>
        <v>2965.0962844790183</v>
      </c>
      <c r="Q103" s="490"/>
      <c r="R103" s="490">
        <f t="shared" si="26"/>
        <v>2965.0962844790183</v>
      </c>
      <c r="S103" s="490">
        <f t="shared" si="27"/>
        <v>2889.2875665960996</v>
      </c>
      <c r="T103" s="490">
        <f t="shared" si="18"/>
        <v>2965.0962844790183</v>
      </c>
      <c r="U103" s="490">
        <f t="shared" si="19"/>
        <v>1</v>
      </c>
      <c r="V103" s="490">
        <f t="shared" si="20"/>
        <v>0.86</v>
      </c>
      <c r="W103" s="255">
        <f>IFERROR((1+(3*[0]!B)+(3*[0]!B^2))/((1+[0]!B)^2),"--")</f>
        <v>1</v>
      </c>
      <c r="X103" s="490">
        <f t="shared" si="29"/>
        <v>4.1165413533834586E-2</v>
      </c>
      <c r="Y103" s="208" t="str">
        <f t="shared" si="21"/>
        <v>A</v>
      </c>
      <c r="Z103" s="255">
        <f>IFERROR(VLOOKUP(D103,derm!$D$4:$H$285,5,FALSE),"--")</f>
        <v>7.6600000000000001E-3</v>
      </c>
      <c r="AA103" s="468">
        <f>VLOOKUP($C103,ToxValues!$C$4:$N$283,11,FALSE)</f>
        <v>108.14</v>
      </c>
      <c r="AB103" s="468">
        <f>VLOOKUP($D103,derm!$D$4:$K$285,6,FALSE)</f>
        <v>0</v>
      </c>
      <c r="AC103" s="468">
        <f>VLOOKUP($D103,derm!$D$4:$K$285,7,FALSE)</f>
        <v>0.43</v>
      </c>
      <c r="AD103" s="468">
        <f>VLOOKUP($D103,derm!$D$4:$K$285,8,FALSE)</f>
        <v>1.03</v>
      </c>
      <c r="AE103" s="468">
        <f>VLOOKUP($D103,derm!$D$4:$L$285,9,FALSE)</f>
        <v>1</v>
      </c>
      <c r="AF103" s="255"/>
      <c r="AG103" s="255">
        <f>VLOOKUP($C103,ToxValues!$C$4:$J$284,3,FALSE)</f>
        <v>0.05</v>
      </c>
      <c r="AH103" s="497">
        <f>VLOOKUP($C103,ToxValues!$C$4:$J$284,5,FALSE)</f>
        <v>0.05</v>
      </c>
      <c r="AI103" s="630"/>
    </row>
    <row r="104" spans="1:35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>
        <f t="shared" si="16"/>
        <v>938.57142857142856</v>
      </c>
      <c r="H104" s="490" t="str">
        <f t="shared" si="22"/>
        <v>--</v>
      </c>
      <c r="I104" s="490" t="str">
        <f t="shared" si="23"/>
        <v>--</v>
      </c>
      <c r="J104" s="490"/>
      <c r="K104" s="490" t="str">
        <f t="shared" si="28"/>
        <v/>
      </c>
      <c r="L104" s="490">
        <f t="shared" si="24"/>
        <v>938.57142857142856</v>
      </c>
      <c r="M104" s="490"/>
      <c r="N104" s="490"/>
      <c r="O104" s="490">
        <f t="shared" si="17"/>
        <v>938.57142857142856</v>
      </c>
      <c r="P104" s="490" t="str">
        <f t="shared" si="25"/>
        <v>--</v>
      </c>
      <c r="Q104" s="490"/>
      <c r="R104" s="490" t="str">
        <f t="shared" si="26"/>
        <v>--</v>
      </c>
      <c r="S104" s="490" t="str">
        <f t="shared" si="27"/>
        <v>--</v>
      </c>
      <c r="T104" s="490" t="str">
        <f t="shared" si="18"/>
        <v>--</v>
      </c>
      <c r="U104" s="490" t="str">
        <f t="shared" si="19"/>
        <v>--</v>
      </c>
      <c r="V104" s="490" t="str">
        <f t="shared" si="20"/>
        <v>--</v>
      </c>
      <c r="W104" s="255" t="str">
        <f>IFERROR((1+(3*[0]!B)+(3*[0]!B^2))/((1+[0]!B)^2),"--")</f>
        <v>--</v>
      </c>
      <c r="X104" s="490">
        <f t="shared" si="29"/>
        <v>8.2330827067669168E-3</v>
      </c>
      <c r="Y104" s="208" t="str">
        <f t="shared" si="21"/>
        <v>A</v>
      </c>
      <c r="Z104" s="255">
        <f>IFERROR(VLOOKUP(D104,derm!$D$4:$H$285,5,FALSE),"--")</f>
        <v>4.4600000000000004E-3</v>
      </c>
      <c r="AA104" s="468">
        <f>VLOOKUP($C104,ToxValues!$C$4:$N$283,11,FALSE)</f>
        <v>138.13</v>
      </c>
      <c r="AB104" s="468" t="str">
        <f>VLOOKUP($D104,derm!$D$4:$K$285,6,FALSE)</f>
        <v>--</v>
      </c>
      <c r="AC104" s="468" t="str">
        <f>VLOOKUP($D104,derm!$D$4:$K$285,7,FALSE)</f>
        <v>--</v>
      </c>
      <c r="AD104" s="468" t="str">
        <f>VLOOKUP($D104,derm!$D$4:$K$285,8,FALSE)</f>
        <v>--</v>
      </c>
      <c r="AE104" s="468" t="str">
        <f>VLOOKUP($D104,derm!$D$4:$L$285,9,FALSE)</f>
        <v>--</v>
      </c>
      <c r="AF104" s="255"/>
      <c r="AG104" s="255">
        <f>VLOOKUP($C104,ToxValues!$C$4:$J$284,3,FALSE)</f>
        <v>0.01</v>
      </c>
      <c r="AH104" s="497">
        <f>VLOOKUP($C104,ToxValues!$C$4:$J$284,5,FALSE)</f>
        <v>0.01</v>
      </c>
      <c r="AI104" s="630"/>
    </row>
    <row r="105" spans="1:35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16"/>
        <v>--</v>
      </c>
      <c r="H105" s="490" t="str">
        <f t="shared" si="22"/>
        <v>--</v>
      </c>
      <c r="I105" s="490" t="str">
        <f t="shared" si="23"/>
        <v>--</v>
      </c>
      <c r="J105" s="490"/>
      <c r="K105" s="490" t="str">
        <f t="shared" si="28"/>
        <v/>
      </c>
      <c r="L105" s="490" t="str">
        <f t="shared" si="24"/>
        <v>--</v>
      </c>
      <c r="M105" s="490"/>
      <c r="N105" s="490"/>
      <c r="O105" s="490" t="str">
        <f t="shared" si="17"/>
        <v>--</v>
      </c>
      <c r="P105" s="490" t="str">
        <f t="shared" si="25"/>
        <v>--</v>
      </c>
      <c r="Q105" s="490"/>
      <c r="R105" s="490" t="str">
        <f t="shared" si="26"/>
        <v>--</v>
      </c>
      <c r="S105" s="490" t="str">
        <f t="shared" si="27"/>
        <v>--</v>
      </c>
      <c r="T105" s="490" t="str">
        <f t="shared" si="18"/>
        <v>--</v>
      </c>
      <c r="U105" s="490">
        <f t="shared" si="19"/>
        <v>1</v>
      </c>
      <c r="V105" s="490">
        <f t="shared" si="20"/>
        <v>1.28</v>
      </c>
      <c r="W105" s="255">
        <f>IFERROR((1+(3*[0]!B)+(3*[0]!B^2))/((1+[0]!B)^2),"--")</f>
        <v>1</v>
      </c>
      <c r="X105" s="490" t="str">
        <f t="shared" si="29"/>
        <v>--</v>
      </c>
      <c r="Y105" s="208" t="str">
        <f t="shared" si="21"/>
        <v>A</v>
      </c>
      <c r="Z105" s="255" t="str">
        <f>IFERROR(VLOOKUP(D105,derm!$D$4:$H$285,5,FALSE),"--")</f>
        <v>--</v>
      </c>
      <c r="AA105" s="468" t="str">
        <f>VLOOKUP($C105,ToxValues!$C$4:$N$283,11,FALSE)</f>
        <v>--</v>
      </c>
      <c r="AB105" s="468">
        <f>VLOOKUP($D105,derm!$D$4:$K$285,6,FALSE)</f>
        <v>0</v>
      </c>
      <c r="AC105" s="468">
        <f>VLOOKUP($D105,derm!$D$4:$K$285,7,FALSE)</f>
        <v>0.64</v>
      </c>
      <c r="AD105" s="468">
        <f>VLOOKUP($D105,derm!$D$4:$K$285,8,FALSE)</f>
        <v>1.54</v>
      </c>
      <c r="AE105" s="468">
        <f>VLOOKUP($D105,derm!$D$4:$L$285,9,FALSE)</f>
        <v>1</v>
      </c>
      <c r="AF105" s="255"/>
      <c r="AG105" s="255" t="str">
        <f>VLOOKUP($C105,ToxValues!$C$4:$J$284,3,FALSE)</f>
        <v>--</v>
      </c>
      <c r="AH105" s="497" t="str">
        <f>VLOOKUP($C105,ToxValues!$C$4:$J$284,5,FALSE)</f>
        <v>--</v>
      </c>
      <c r="AI105" s="630"/>
    </row>
    <row r="106" spans="1:35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 t="str">
        <f t="shared" si="16"/>
        <v>--</v>
      </c>
      <c r="H106" s="490" t="str">
        <f t="shared" si="22"/>
        <v>--</v>
      </c>
      <c r="I106" s="490" t="str">
        <f t="shared" si="23"/>
        <v>--</v>
      </c>
      <c r="J106" s="490"/>
      <c r="K106" s="490" t="str">
        <f t="shared" si="28"/>
        <v/>
      </c>
      <c r="L106" s="490" t="str">
        <f t="shared" si="24"/>
        <v>--</v>
      </c>
      <c r="M106" s="490"/>
      <c r="N106" s="490"/>
      <c r="O106" s="490" t="str">
        <f t="shared" si="17"/>
        <v>--</v>
      </c>
      <c r="P106" s="490" t="str">
        <f t="shared" si="25"/>
        <v>--</v>
      </c>
      <c r="Q106" s="490"/>
      <c r="R106" s="490" t="str">
        <f t="shared" si="26"/>
        <v>--</v>
      </c>
      <c r="S106" s="490" t="str">
        <f t="shared" si="27"/>
        <v>--</v>
      </c>
      <c r="T106" s="490" t="str">
        <f t="shared" si="18"/>
        <v>--</v>
      </c>
      <c r="U106" s="490">
        <f t="shared" si="19"/>
        <v>0.90909090909090906</v>
      </c>
      <c r="V106" s="490">
        <f t="shared" si="20"/>
        <v>6.1553719008264451</v>
      </c>
      <c r="W106" s="255">
        <f>IFERROR((1+(3*[0]!B)+(3*[0]!B^2))/((1+[0]!B)^2),"--")</f>
        <v>1.0991735537190082</v>
      </c>
      <c r="X106" s="490" t="str">
        <f t="shared" si="29"/>
        <v>--</v>
      </c>
      <c r="Y106" s="208" t="str">
        <f t="shared" si="21"/>
        <v>A</v>
      </c>
      <c r="Z106" s="255">
        <f>IFERROR(VLOOKUP(D106,derm!$D$4:$H$285,5,FALSE),"--")</f>
        <v>1.2800000000000001E-2</v>
      </c>
      <c r="AA106" s="468">
        <f>VLOOKUP($C106,ToxValues!$C$4:$N$283,11,FALSE)</f>
        <v>253.13</v>
      </c>
      <c r="AB106" s="468">
        <f>VLOOKUP($D106,derm!$D$4:$K$285,6,FALSE)</f>
        <v>0.1</v>
      </c>
      <c r="AC106" s="468">
        <f>VLOOKUP($D106,derm!$D$4:$K$285,7,FALSE)</f>
        <v>2.8</v>
      </c>
      <c r="AD106" s="468">
        <f>VLOOKUP($D106,derm!$D$4:$K$285,8,FALSE)</f>
        <v>6.72</v>
      </c>
      <c r="AE106" s="468">
        <f>VLOOKUP($D106,derm!$D$4:$L$285,9,FALSE)</f>
        <v>1</v>
      </c>
      <c r="AF106" s="255"/>
      <c r="AG106" s="255" t="str">
        <f>VLOOKUP($C106,ToxValues!$C$4:$J$284,3,FALSE)</f>
        <v>--</v>
      </c>
      <c r="AH106" s="497" t="str">
        <f>VLOOKUP($C106,ToxValues!$C$4:$J$284,5,FALSE)</f>
        <v>--</v>
      </c>
      <c r="AI106" s="630"/>
    </row>
    <row r="107" spans="1:35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>
        <f t="shared" si="16"/>
        <v>29.28283221184725</v>
      </c>
      <c r="H107" s="490" t="str">
        <f t="shared" si="22"/>
        <v>--</v>
      </c>
      <c r="I107" s="490">
        <f t="shared" si="23"/>
        <v>29.28283221184725</v>
      </c>
      <c r="J107" s="490"/>
      <c r="K107" s="490" t="str">
        <f t="shared" si="28"/>
        <v/>
      </c>
      <c r="L107" s="490">
        <f t="shared" si="24"/>
        <v>93.857142857142861</v>
      </c>
      <c r="M107" s="490"/>
      <c r="N107" s="490"/>
      <c r="O107" s="490">
        <f t="shared" si="17"/>
        <v>93.857142857142861</v>
      </c>
      <c r="P107" s="490">
        <f t="shared" si="25"/>
        <v>42.561863049006774</v>
      </c>
      <c r="Q107" s="490"/>
      <c r="R107" s="490">
        <f t="shared" si="26"/>
        <v>42.561863049006774</v>
      </c>
      <c r="S107" s="490">
        <f t="shared" si="27"/>
        <v>41.589627736749428</v>
      </c>
      <c r="T107" s="490">
        <f t="shared" si="18"/>
        <v>42.561863049006774</v>
      </c>
      <c r="U107" s="490">
        <f t="shared" si="19"/>
        <v>1</v>
      </c>
      <c r="V107" s="490">
        <f t="shared" si="20"/>
        <v>1.02</v>
      </c>
      <c r="W107" s="255">
        <f>IFERROR((1+(3*[0]!B)+(3*[0]!B^2))/((1+[0]!B)^2),"--")</f>
        <v>1</v>
      </c>
      <c r="X107" s="490">
        <f t="shared" si="29"/>
        <v>8.233082706766917E-4</v>
      </c>
      <c r="Y107" s="208" t="str">
        <f t="shared" si="21"/>
        <v>A</v>
      </c>
      <c r="Z107" s="255">
        <f>IFERROR(VLOOKUP(D107,derm!$D$4:$H$285,5,FALSE),"--")</f>
        <v>9.7999999999999997E-3</v>
      </c>
      <c r="AA107" s="468">
        <f>VLOOKUP($C107,ToxValues!$C$4:$N$283,11,FALSE)</f>
        <v>122.17</v>
      </c>
      <c r="AB107" s="468">
        <f>VLOOKUP($D107,derm!$D$4:$K$285,6,FALSE)</f>
        <v>0</v>
      </c>
      <c r="AC107" s="468">
        <f>VLOOKUP($D107,derm!$D$4:$K$285,7,FALSE)</f>
        <v>0.51</v>
      </c>
      <c r="AD107" s="468">
        <f>VLOOKUP($D107,derm!$D$4:$K$285,8,FALSE)</f>
        <v>1.24</v>
      </c>
      <c r="AE107" s="468">
        <f>VLOOKUP($D107,derm!$D$4:$L$285,9,FALSE)</f>
        <v>1</v>
      </c>
      <c r="AF107" s="255"/>
      <c r="AG107" s="255">
        <f>VLOOKUP($C107,ToxValues!$C$4:$J$284,3,FALSE)</f>
        <v>1E-3</v>
      </c>
      <c r="AH107" s="497">
        <f>VLOOKUP($C107,ToxValues!$C$4:$J$284,5,FALSE)</f>
        <v>1E-3</v>
      </c>
      <c r="AI107" s="630"/>
    </row>
    <row r="108" spans="1:35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16"/>
        <v>--</v>
      </c>
      <c r="H108" s="490" t="str">
        <f t="shared" si="22"/>
        <v>--</v>
      </c>
      <c r="I108" s="490" t="str">
        <f t="shared" si="23"/>
        <v>--</v>
      </c>
      <c r="J108" s="490"/>
      <c r="K108" s="490" t="str">
        <f t="shared" si="28"/>
        <v/>
      </c>
      <c r="L108" s="490" t="str">
        <f t="shared" si="24"/>
        <v>--</v>
      </c>
      <c r="M108" s="490"/>
      <c r="N108" s="490"/>
      <c r="O108" s="490" t="str">
        <f t="shared" si="17"/>
        <v>--</v>
      </c>
      <c r="P108" s="490" t="str">
        <f t="shared" si="25"/>
        <v>--</v>
      </c>
      <c r="Q108" s="490"/>
      <c r="R108" s="490" t="str">
        <f t="shared" si="26"/>
        <v>--</v>
      </c>
      <c r="S108" s="490" t="str">
        <f t="shared" si="27"/>
        <v>--</v>
      </c>
      <c r="T108" s="490" t="str">
        <f t="shared" si="18"/>
        <v>--</v>
      </c>
      <c r="U108" s="490" t="str">
        <f t="shared" si="19"/>
        <v>--</v>
      </c>
      <c r="V108" s="490" t="str">
        <f t="shared" si="20"/>
        <v>--</v>
      </c>
      <c r="W108" s="255" t="str">
        <f>IFERROR((1+(3*[0]!B)+(3*[0]!B^2))/((1+[0]!B)^2),"--")</f>
        <v>--</v>
      </c>
      <c r="X108" s="490" t="str">
        <f t="shared" si="29"/>
        <v>--</v>
      </c>
      <c r="Y108" s="208" t="str">
        <f t="shared" si="21"/>
        <v>A</v>
      </c>
      <c r="Z108" s="255" t="str">
        <f>IFERROR(VLOOKUP(D108,derm!$D$4:$H$285,5,FALSE),"--")</f>
        <v>--</v>
      </c>
      <c r="AA108" s="468" t="str">
        <f>VLOOKUP($C108,ToxValues!$C$4:$N$283,11,FALSE)</f>
        <v>--</v>
      </c>
      <c r="AB108" s="468" t="str">
        <f>VLOOKUP($D108,derm!$D$4:$K$285,6,FALSE)</f>
        <v>--</v>
      </c>
      <c r="AC108" s="468" t="str">
        <f>VLOOKUP($D108,derm!$D$4:$K$285,7,FALSE)</f>
        <v>--</v>
      </c>
      <c r="AD108" s="468" t="str">
        <f>VLOOKUP($D108,derm!$D$4:$K$285,8,FALSE)</f>
        <v>--</v>
      </c>
      <c r="AE108" s="468" t="str">
        <f>VLOOKUP($D108,derm!$D$4:$L$285,9,FALSE)</f>
        <v>--</v>
      </c>
      <c r="AF108" s="255"/>
      <c r="AG108" s="255" t="str">
        <f>VLOOKUP($C108,ToxValues!$C$4:$J$284,3,FALSE)</f>
        <v>--</v>
      </c>
      <c r="AH108" s="497" t="str">
        <f>VLOOKUP($C108,ToxValues!$C$4:$J$284,5,FALSE)</f>
        <v>--</v>
      </c>
      <c r="AI108" s="630"/>
    </row>
    <row r="109" spans="1:35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>
        <f t="shared" si="16"/>
        <v>1801.1848650664506</v>
      </c>
      <c r="H109" s="490" t="str">
        <f t="shared" si="22"/>
        <v>--</v>
      </c>
      <c r="I109" s="490">
        <f t="shared" si="23"/>
        <v>1801.1848650664506</v>
      </c>
      <c r="J109" s="490"/>
      <c r="K109" s="490" t="str">
        <f t="shared" si="28"/>
        <v/>
      </c>
      <c r="L109" s="490">
        <f t="shared" si="24"/>
        <v>4692.8571428571431</v>
      </c>
      <c r="M109" s="490"/>
      <c r="N109" s="490"/>
      <c r="O109" s="490">
        <f t="shared" si="17"/>
        <v>4692.8571428571431</v>
      </c>
      <c r="P109" s="490">
        <f t="shared" si="25"/>
        <v>2923.1193744027387</v>
      </c>
      <c r="Q109" s="490"/>
      <c r="R109" s="490">
        <f t="shared" si="26"/>
        <v>2923.1193744027387</v>
      </c>
      <c r="S109" s="490">
        <f t="shared" si="27"/>
        <v>2848.3838816121138</v>
      </c>
      <c r="T109" s="490">
        <f t="shared" si="18"/>
        <v>2923.1193744027387</v>
      </c>
      <c r="U109" s="490">
        <f t="shared" si="19"/>
        <v>1</v>
      </c>
      <c r="V109" s="490">
        <f t="shared" si="20"/>
        <v>0.86</v>
      </c>
      <c r="W109" s="255">
        <f>IFERROR((1+(3*[0]!B)+(3*[0]!B^2))/((1+[0]!B)^2),"--")</f>
        <v>1</v>
      </c>
      <c r="X109" s="490">
        <f t="shared" si="29"/>
        <v>4.1165413533834586E-2</v>
      </c>
      <c r="Y109" s="208" t="str">
        <f t="shared" si="21"/>
        <v>A</v>
      </c>
      <c r="Z109" s="255">
        <f>IFERROR(VLOOKUP(D109,derm!$D$4:$H$285,5,FALSE),"--")</f>
        <v>7.77E-3</v>
      </c>
      <c r="AA109" s="468">
        <f>VLOOKUP($C109,ToxValues!$C$4:$N$283,11,FALSE)</f>
        <v>108.14</v>
      </c>
      <c r="AB109" s="468">
        <f>VLOOKUP($D109,derm!$D$4:$K$285,6,FALSE)</f>
        <v>0</v>
      </c>
      <c r="AC109" s="468">
        <f>VLOOKUP($D109,derm!$D$4:$K$285,7,FALSE)</f>
        <v>0.43</v>
      </c>
      <c r="AD109" s="468">
        <f>VLOOKUP($D109,derm!$D$4:$K$285,8,FALSE)</f>
        <v>1.03</v>
      </c>
      <c r="AE109" s="468">
        <f>VLOOKUP($D109,derm!$D$4:$L$285,9,FALSE)</f>
        <v>1</v>
      </c>
      <c r="AF109" s="255"/>
      <c r="AG109" s="255">
        <f>VLOOKUP($C109,ToxValues!$C$4:$J$284,3,FALSE)</f>
        <v>0.05</v>
      </c>
      <c r="AH109" s="497">
        <f>VLOOKUP($C109,ToxValues!$C$4:$J$284,5,FALSE)</f>
        <v>0.05</v>
      </c>
      <c r="AI109" s="630"/>
    </row>
    <row r="110" spans="1:35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16"/>
        <v>--</v>
      </c>
      <c r="H110" s="490" t="str">
        <f t="shared" si="22"/>
        <v>--</v>
      </c>
      <c r="I110" s="490" t="str">
        <f t="shared" si="23"/>
        <v>--</v>
      </c>
      <c r="J110" s="490"/>
      <c r="K110" s="490" t="str">
        <f t="shared" si="28"/>
        <v/>
      </c>
      <c r="L110" s="490" t="str">
        <f t="shared" si="24"/>
        <v>--</v>
      </c>
      <c r="M110" s="490"/>
      <c r="N110" s="490"/>
      <c r="O110" s="490" t="str">
        <f t="shared" si="17"/>
        <v>--</v>
      </c>
      <c r="P110" s="490" t="str">
        <f t="shared" si="25"/>
        <v>--</v>
      </c>
      <c r="Q110" s="490"/>
      <c r="R110" s="490" t="str">
        <f t="shared" si="26"/>
        <v>--</v>
      </c>
      <c r="S110" s="490" t="str">
        <f t="shared" si="27"/>
        <v>--</v>
      </c>
      <c r="T110" s="490" t="str">
        <f t="shared" si="18"/>
        <v>--</v>
      </c>
      <c r="U110" s="490" t="str">
        <f t="shared" si="19"/>
        <v>--</v>
      </c>
      <c r="V110" s="490" t="str">
        <f t="shared" si="20"/>
        <v>--</v>
      </c>
      <c r="W110" s="255" t="str">
        <f>IFERROR((1+(3*[0]!B)+(3*[0]!B^2))/((1+[0]!B)^2),"--")</f>
        <v>--</v>
      </c>
      <c r="X110" s="490" t="str">
        <f t="shared" si="29"/>
        <v>--</v>
      </c>
      <c r="Y110" s="208" t="str">
        <f t="shared" si="21"/>
        <v>A</v>
      </c>
      <c r="Z110" s="255" t="str">
        <f>IFERROR(VLOOKUP(D110,derm!$D$4:$H$285,5,FALSE),"--")</f>
        <v>--</v>
      </c>
      <c r="AA110" s="468" t="str">
        <f>VLOOKUP($C110,ToxValues!$C$4:$N$283,11,FALSE)</f>
        <v>--</v>
      </c>
      <c r="AB110" s="468" t="str">
        <f>VLOOKUP($D110,derm!$D$4:$K$285,6,FALSE)</f>
        <v>--</v>
      </c>
      <c r="AC110" s="468" t="str">
        <f>VLOOKUP($D110,derm!$D$4:$K$285,7,FALSE)</f>
        <v>--</v>
      </c>
      <c r="AD110" s="468" t="str">
        <f>VLOOKUP($D110,derm!$D$4:$K$285,8,FALSE)</f>
        <v>--</v>
      </c>
      <c r="AE110" s="468" t="str">
        <f>VLOOKUP($D110,derm!$D$4:$L$285,9,FALSE)</f>
        <v>--</v>
      </c>
      <c r="AF110" s="255"/>
      <c r="AG110" s="255" t="str">
        <f>VLOOKUP($C110,ToxValues!$C$4:$J$284,3,FALSE)</f>
        <v>--</v>
      </c>
      <c r="AH110" s="497" t="str">
        <f>VLOOKUP($C110,ToxValues!$C$4:$J$284,5,FALSE)</f>
        <v>--</v>
      </c>
      <c r="AI110" s="630"/>
    </row>
    <row r="111" spans="1:35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>
        <f t="shared" si="16"/>
        <v>3.4666166452604972</v>
      </c>
      <c r="H111" s="490" t="str">
        <f t="shared" si="22"/>
        <v>--</v>
      </c>
      <c r="I111" s="490">
        <f t="shared" si="23"/>
        <v>3.4666166452604972</v>
      </c>
      <c r="J111" s="490"/>
      <c r="K111" s="490" t="str">
        <f t="shared" si="28"/>
        <v/>
      </c>
      <c r="L111" s="490">
        <f t="shared" si="24"/>
        <v>7.5085714285714289</v>
      </c>
      <c r="M111" s="490"/>
      <c r="N111" s="490"/>
      <c r="O111" s="490">
        <f t="shared" si="17"/>
        <v>7.5085714285714289</v>
      </c>
      <c r="P111" s="490">
        <f t="shared" si="25"/>
        <v>6.4397896789660267</v>
      </c>
      <c r="Q111" s="490"/>
      <c r="R111" s="490">
        <f t="shared" si="26"/>
        <v>6.4397896789660267</v>
      </c>
      <c r="S111" s="490">
        <f t="shared" si="27"/>
        <v>5.5610149995048417</v>
      </c>
      <c r="T111" s="490">
        <f t="shared" si="18"/>
        <v>6.4397896789660267</v>
      </c>
      <c r="U111" s="490">
        <f t="shared" si="19"/>
        <v>1</v>
      </c>
      <c r="V111" s="490">
        <f t="shared" si="20"/>
        <v>2.76</v>
      </c>
      <c r="W111" s="255">
        <f>IFERROR((1+(3*[0]!B)+(3*[0]!B^2))/((1+[0]!B)^2),"--")</f>
        <v>1</v>
      </c>
      <c r="X111" s="490">
        <f t="shared" si="29"/>
        <v>6.5864661654135335E-5</v>
      </c>
      <c r="Y111" s="208" t="str">
        <f t="shared" si="21"/>
        <v>A</v>
      </c>
      <c r="Z111" s="255">
        <f>IFERROR(VLOOKUP(D111,derm!$D$4:$H$285,5,FALSE),"--")</f>
        <v>3.15E-3</v>
      </c>
      <c r="AA111" s="468">
        <f>VLOOKUP($C111,ToxValues!$C$4:$N$283,11,FALSE)</f>
        <v>198.14</v>
      </c>
      <c r="AB111" s="468">
        <f>VLOOKUP($D111,derm!$D$4:$K$285,6,FALSE)</f>
        <v>0</v>
      </c>
      <c r="AC111" s="468">
        <f>VLOOKUP($D111,derm!$D$4:$K$285,7,FALSE)</f>
        <v>1.38</v>
      </c>
      <c r="AD111" s="468">
        <f>VLOOKUP($D111,derm!$D$4:$K$285,8,FALSE)</f>
        <v>3.3</v>
      </c>
      <c r="AE111" s="468">
        <f>VLOOKUP($D111,derm!$D$4:$L$285,9,FALSE)</f>
        <v>1</v>
      </c>
      <c r="AF111" s="255"/>
      <c r="AG111" s="255">
        <f>VLOOKUP($C111,ToxValues!$C$4:$J$284,3,FALSE)</f>
        <v>8.0000000000000007E-5</v>
      </c>
      <c r="AH111" s="497">
        <f>VLOOKUP($C111,ToxValues!$C$4:$J$284,5,FALSE)</f>
        <v>8.0000000000000007E-5</v>
      </c>
      <c r="AI111" s="630"/>
    </row>
    <row r="112" spans="1:35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16"/>
        <v>--</v>
      </c>
      <c r="H112" s="490" t="str">
        <f t="shared" si="22"/>
        <v>--</v>
      </c>
      <c r="I112" s="490" t="str">
        <f t="shared" si="23"/>
        <v>--</v>
      </c>
      <c r="J112" s="490"/>
      <c r="K112" s="490" t="str">
        <f t="shared" si="28"/>
        <v/>
      </c>
      <c r="L112" s="490" t="str">
        <f t="shared" si="24"/>
        <v>--</v>
      </c>
      <c r="M112" s="490"/>
      <c r="N112" s="490"/>
      <c r="O112" s="490" t="str">
        <f t="shared" si="17"/>
        <v>--</v>
      </c>
      <c r="P112" s="490" t="str">
        <f t="shared" si="25"/>
        <v>--</v>
      </c>
      <c r="Q112" s="490"/>
      <c r="R112" s="490" t="str">
        <f t="shared" si="26"/>
        <v>--</v>
      </c>
      <c r="S112" s="490" t="str">
        <f t="shared" si="27"/>
        <v>--</v>
      </c>
      <c r="T112" s="490" t="str">
        <f t="shared" si="18"/>
        <v>--</v>
      </c>
      <c r="U112" s="490" t="str">
        <f t="shared" si="19"/>
        <v>--</v>
      </c>
      <c r="V112" s="490" t="str">
        <f t="shared" si="20"/>
        <v>--</v>
      </c>
      <c r="W112" s="255" t="str">
        <f>IFERROR((1+(3*[0]!B)+(3*[0]!B^2))/((1+[0]!B)^2),"--")</f>
        <v>--</v>
      </c>
      <c r="X112" s="490" t="str">
        <f t="shared" si="29"/>
        <v>--</v>
      </c>
      <c r="Y112" s="208" t="str">
        <f t="shared" si="21"/>
        <v>A</v>
      </c>
      <c r="Z112" s="255" t="str">
        <f>IFERROR(VLOOKUP(D112,derm!$D$4:$H$285,5,FALSE),"--")</f>
        <v>--</v>
      </c>
      <c r="AA112" s="468" t="str">
        <f>VLOOKUP($C112,ToxValues!$C$4:$N$283,11,FALSE)</f>
        <v>--</v>
      </c>
      <c r="AB112" s="468" t="str">
        <f>VLOOKUP($D112,derm!$D$4:$K$285,6,FALSE)</f>
        <v>--</v>
      </c>
      <c r="AC112" s="468" t="str">
        <f>VLOOKUP($D112,derm!$D$4:$K$285,7,FALSE)</f>
        <v>--</v>
      </c>
      <c r="AD112" s="468" t="str">
        <f>VLOOKUP($D112,derm!$D$4:$K$285,8,FALSE)</f>
        <v>--</v>
      </c>
      <c r="AE112" s="468" t="str">
        <f>VLOOKUP($D112,derm!$D$4:$L$285,9,FALSE)</f>
        <v>--</v>
      </c>
      <c r="AF112" s="255"/>
      <c r="AG112" s="255" t="str">
        <f>VLOOKUP($C112,ToxValues!$C$4:$J$284,3,FALSE)</f>
        <v>--</v>
      </c>
      <c r="AH112" s="497" t="str">
        <f>VLOOKUP($C112,ToxValues!$C$4:$J$284,5,FALSE)</f>
        <v>--</v>
      </c>
      <c r="AI112" s="630"/>
    </row>
    <row r="113" spans="1:35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>
        <f t="shared" si="16"/>
        <v>1123.9682502811106</v>
      </c>
      <c r="H113" s="490" t="str">
        <f t="shared" si="22"/>
        <v>--</v>
      </c>
      <c r="I113" s="490">
        <f t="shared" si="23"/>
        <v>1123.9682502811106</v>
      </c>
      <c r="J113" s="490"/>
      <c r="K113" s="490" t="str">
        <f t="shared" si="28"/>
        <v/>
      </c>
      <c r="L113" s="490">
        <f t="shared" si="24"/>
        <v>9385.7142857142862</v>
      </c>
      <c r="M113" s="490"/>
      <c r="N113" s="490"/>
      <c r="O113" s="490">
        <f t="shared" si="17"/>
        <v>9385.7142857142862</v>
      </c>
      <c r="P113" s="490">
        <f t="shared" si="25"/>
        <v>1276.878376327335</v>
      </c>
      <c r="Q113" s="490"/>
      <c r="R113" s="490">
        <f t="shared" si="26"/>
        <v>1276.878376327335</v>
      </c>
      <c r="S113" s="490">
        <f t="shared" si="27"/>
        <v>1212.7711988025681</v>
      </c>
      <c r="T113" s="490">
        <f t="shared" si="18"/>
        <v>1276.878376327335</v>
      </c>
      <c r="U113" s="490">
        <f t="shared" si="19"/>
        <v>0.90909090909090906</v>
      </c>
      <c r="V113" s="490">
        <f t="shared" si="20"/>
        <v>1.472892561983471</v>
      </c>
      <c r="W113" s="255">
        <f>IFERROR((1+(3*[0]!B)+(3*[0]!B^2))/((1+[0]!B)^2),"--")</f>
        <v>1.0991735537190082</v>
      </c>
      <c r="X113" s="490">
        <f t="shared" si="29"/>
        <v>8.2330827067669171E-2</v>
      </c>
      <c r="Y113" s="208" t="str">
        <f t="shared" si="21"/>
        <v>A</v>
      </c>
      <c r="Z113" s="255">
        <f>IFERROR(VLOOKUP(D113,derm!$D$4:$H$285,5,FALSE),"--")</f>
        <v>2.8500000000000001E-2</v>
      </c>
      <c r="AA113" s="468">
        <f>VLOOKUP($C113,ToxValues!$C$4:$N$283,11,FALSE)</f>
        <v>142.59</v>
      </c>
      <c r="AB113" s="468">
        <f>VLOOKUP($D113,derm!$D$4:$K$285,6,FALSE)</f>
        <v>0.1</v>
      </c>
      <c r="AC113" s="468">
        <f>VLOOKUP($D113,derm!$D$4:$K$285,7,FALSE)</f>
        <v>0.67</v>
      </c>
      <c r="AD113" s="468">
        <f>VLOOKUP($D113,derm!$D$4:$K$285,8,FALSE)</f>
        <v>1.61</v>
      </c>
      <c r="AE113" s="468">
        <f>VLOOKUP($D113,derm!$D$4:$L$285,9,FALSE)</f>
        <v>1</v>
      </c>
      <c r="AF113" s="255"/>
      <c r="AG113" s="255">
        <f>VLOOKUP($C113,ToxValues!$C$4:$J$284,3,FALSE)</f>
        <v>0.1</v>
      </c>
      <c r="AH113" s="497">
        <f>VLOOKUP($C113,ToxValues!$C$4:$J$284,5,FALSE)</f>
        <v>0.1</v>
      </c>
      <c r="AI113" s="630"/>
    </row>
    <row r="114" spans="1:35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>
        <f t="shared" si="16"/>
        <v>375.42857142857144</v>
      </c>
      <c r="H114" s="490" t="str">
        <f t="shared" si="22"/>
        <v>--</v>
      </c>
      <c r="I114" s="490" t="str">
        <f t="shared" si="23"/>
        <v>--</v>
      </c>
      <c r="J114" s="490"/>
      <c r="K114" s="490" t="str">
        <f t="shared" si="28"/>
        <v/>
      </c>
      <c r="L114" s="490">
        <f t="shared" si="24"/>
        <v>375.42857142857144</v>
      </c>
      <c r="M114" s="490"/>
      <c r="N114" s="490"/>
      <c r="O114" s="490">
        <f t="shared" si="17"/>
        <v>375.42857142857144</v>
      </c>
      <c r="P114" s="490" t="str">
        <f t="shared" si="25"/>
        <v>--</v>
      </c>
      <c r="Q114" s="490"/>
      <c r="R114" s="490" t="str">
        <f t="shared" si="26"/>
        <v>--</v>
      </c>
      <c r="S114" s="490" t="str">
        <f t="shared" si="27"/>
        <v>--</v>
      </c>
      <c r="T114" s="490" t="str">
        <f t="shared" si="18"/>
        <v>--</v>
      </c>
      <c r="U114" s="490" t="str">
        <f t="shared" si="19"/>
        <v>--</v>
      </c>
      <c r="V114" s="490" t="str">
        <f t="shared" si="20"/>
        <v>--</v>
      </c>
      <c r="W114" s="255" t="str">
        <f>IFERROR((1+(3*[0]!B)+(3*[0]!B^2))/((1+[0]!B)^2),"--")</f>
        <v>--</v>
      </c>
      <c r="X114" s="490">
        <f t="shared" si="29"/>
        <v>3.2932330827067668E-3</v>
      </c>
      <c r="Y114" s="208" t="str">
        <f t="shared" si="21"/>
        <v>A</v>
      </c>
      <c r="Z114" s="255">
        <f>IFERROR(VLOOKUP(D114,derm!$D$4:$H$285,5,FALSE),"--")</f>
        <v>4.96E-3</v>
      </c>
      <c r="AA114" s="468">
        <f>VLOOKUP($C114,ToxValues!$C$4:$N$283,11,FALSE)</f>
        <v>127.57</v>
      </c>
      <c r="AB114" s="468" t="str">
        <f>VLOOKUP($D114,derm!$D$4:$K$285,6,FALSE)</f>
        <v>--</v>
      </c>
      <c r="AC114" s="468" t="str">
        <f>VLOOKUP($D114,derm!$D$4:$K$285,7,FALSE)</f>
        <v>--</v>
      </c>
      <c r="AD114" s="468" t="str">
        <f>VLOOKUP($D114,derm!$D$4:$K$285,8,FALSE)</f>
        <v>--</v>
      </c>
      <c r="AE114" s="468" t="str">
        <f>VLOOKUP($D114,derm!$D$4:$L$285,9,FALSE)</f>
        <v>--</v>
      </c>
      <c r="AF114" s="255"/>
      <c r="AG114" s="255">
        <f>VLOOKUP($C114,ToxValues!$C$4:$J$284,3,FALSE)</f>
        <v>4.0000000000000001E-3</v>
      </c>
      <c r="AH114" s="497">
        <f>VLOOKUP($C114,ToxValues!$C$4:$J$284,5,FALSE)</f>
        <v>4.0000000000000001E-3</v>
      </c>
      <c r="AI114" s="630"/>
    </row>
    <row r="115" spans="1:35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16"/>
        <v>--</v>
      </c>
      <c r="H115" s="490" t="str">
        <f t="shared" si="22"/>
        <v>--</v>
      </c>
      <c r="I115" s="490" t="str">
        <f t="shared" si="23"/>
        <v>--</v>
      </c>
      <c r="J115" s="490"/>
      <c r="K115" s="490" t="str">
        <f t="shared" si="28"/>
        <v/>
      </c>
      <c r="L115" s="490" t="str">
        <f t="shared" si="24"/>
        <v>--</v>
      </c>
      <c r="M115" s="490"/>
      <c r="N115" s="490"/>
      <c r="O115" s="490" t="str">
        <f t="shared" si="17"/>
        <v>--</v>
      </c>
      <c r="P115" s="490" t="str">
        <f t="shared" si="25"/>
        <v>--</v>
      </c>
      <c r="Q115" s="490"/>
      <c r="R115" s="490" t="str">
        <f t="shared" si="26"/>
        <v>--</v>
      </c>
      <c r="S115" s="490" t="str">
        <f t="shared" si="27"/>
        <v>--</v>
      </c>
      <c r="T115" s="490" t="str">
        <f t="shared" si="18"/>
        <v>--</v>
      </c>
      <c r="U115" s="490" t="str">
        <f t="shared" si="19"/>
        <v>--</v>
      </c>
      <c r="V115" s="490" t="str">
        <f t="shared" si="20"/>
        <v>--</v>
      </c>
      <c r="W115" s="255" t="str">
        <f>IFERROR((1+(3*[0]!B)+(3*[0]!B^2))/((1+[0]!B)^2),"--")</f>
        <v>--</v>
      </c>
      <c r="X115" s="490" t="str">
        <f t="shared" si="29"/>
        <v>--</v>
      </c>
      <c r="Y115" s="208" t="str">
        <f t="shared" si="21"/>
        <v>A</v>
      </c>
      <c r="Z115" s="255" t="str">
        <f>IFERROR(VLOOKUP(D115,derm!$D$4:$H$285,5,FALSE),"--")</f>
        <v>--</v>
      </c>
      <c r="AA115" s="468" t="str">
        <f>VLOOKUP($C115,ToxValues!$C$4:$N$283,11,FALSE)</f>
        <v>--</v>
      </c>
      <c r="AB115" s="468" t="str">
        <f>VLOOKUP($D115,derm!$D$4:$K$285,6,FALSE)</f>
        <v>--</v>
      </c>
      <c r="AC115" s="468" t="str">
        <f>VLOOKUP($D115,derm!$D$4:$K$285,7,FALSE)</f>
        <v>--</v>
      </c>
      <c r="AD115" s="468" t="str">
        <f>VLOOKUP($D115,derm!$D$4:$K$285,8,FALSE)</f>
        <v>--</v>
      </c>
      <c r="AE115" s="468" t="str">
        <f>VLOOKUP($D115,derm!$D$4:$L$285,9,FALSE)</f>
        <v>--</v>
      </c>
      <c r="AF115" s="255"/>
      <c r="AG115" s="255" t="str">
        <f>VLOOKUP($C115,ToxValues!$C$4:$J$284,3,FALSE)</f>
        <v>--</v>
      </c>
      <c r="AH115" s="497" t="str">
        <f>VLOOKUP($C115,ToxValues!$C$4:$J$284,5,FALSE)</f>
        <v>--</v>
      </c>
      <c r="AI115" s="630"/>
    </row>
    <row r="116" spans="1:35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>
        <f t="shared" si="16"/>
        <v>3669.296734915461</v>
      </c>
      <c r="H116" s="490" t="str">
        <f t="shared" si="22"/>
        <v>--</v>
      </c>
      <c r="I116" s="490">
        <f t="shared" si="23"/>
        <v>3669.296734915461</v>
      </c>
      <c r="J116" s="490"/>
      <c r="K116" s="490" t="str">
        <f t="shared" si="28"/>
        <v/>
      </c>
      <c r="L116" s="490">
        <f t="shared" si="24"/>
        <v>9385.7142857142862</v>
      </c>
      <c r="M116" s="490"/>
      <c r="N116" s="490"/>
      <c r="O116" s="490">
        <f t="shared" si="17"/>
        <v>9385.7142857142862</v>
      </c>
      <c r="P116" s="490">
        <f t="shared" si="25"/>
        <v>6024.5722915409233</v>
      </c>
      <c r="Q116" s="490"/>
      <c r="R116" s="490">
        <f t="shared" si="26"/>
        <v>6024.5722915409233</v>
      </c>
      <c r="S116" s="490">
        <f t="shared" si="27"/>
        <v>5870.5418461873005</v>
      </c>
      <c r="T116" s="490">
        <f t="shared" si="18"/>
        <v>6024.5722915409233</v>
      </c>
      <c r="U116" s="490">
        <f t="shared" si="19"/>
        <v>1</v>
      </c>
      <c r="V116" s="490">
        <f t="shared" si="20"/>
        <v>0.86</v>
      </c>
      <c r="W116" s="255">
        <f>IFERROR((1+(3*[0]!B)+(3*[0]!B^2))/((1+[0]!B)^2),"--")</f>
        <v>1</v>
      </c>
      <c r="X116" s="490">
        <f t="shared" si="29"/>
        <v>8.2330827067669171E-2</v>
      </c>
      <c r="Y116" s="208" t="str">
        <f t="shared" si="21"/>
        <v>A</v>
      </c>
      <c r="Z116" s="255">
        <f>IFERROR(VLOOKUP(D116,derm!$D$4:$H$285,5,FALSE),"--")</f>
        <v>7.5399999999999998E-3</v>
      </c>
      <c r="AA116" s="468">
        <f>VLOOKUP($C116,ToxValues!$C$4:$N$283,11,FALSE)</f>
        <v>108.14</v>
      </c>
      <c r="AB116" s="468">
        <f>VLOOKUP($D116,derm!$D$4:$K$285,6,FALSE)</f>
        <v>0</v>
      </c>
      <c r="AC116" s="468">
        <f>VLOOKUP($D116,derm!$D$4:$K$285,7,FALSE)</f>
        <v>0.43</v>
      </c>
      <c r="AD116" s="468">
        <f>VLOOKUP($D116,derm!$D$4:$K$285,8,FALSE)</f>
        <v>1.03</v>
      </c>
      <c r="AE116" s="468">
        <f>VLOOKUP($D116,derm!$D$4:$L$285,9,FALSE)</f>
        <v>1</v>
      </c>
      <c r="AF116" s="255"/>
      <c r="AG116" s="255">
        <f>VLOOKUP($C116,ToxValues!$C$4:$J$284,3,FALSE)</f>
        <v>0.1</v>
      </c>
      <c r="AH116" s="497">
        <f>VLOOKUP($C116,ToxValues!$C$4:$J$284,5,FALSE)</f>
        <v>0.1</v>
      </c>
      <c r="AI116" s="630"/>
    </row>
    <row r="117" spans="1:35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>
        <f t="shared" si="16"/>
        <v>375.42857142857144</v>
      </c>
      <c r="H117" s="490" t="str">
        <f t="shared" si="22"/>
        <v>--</v>
      </c>
      <c r="I117" s="490" t="str">
        <f t="shared" si="23"/>
        <v>--</v>
      </c>
      <c r="J117" s="490"/>
      <c r="K117" s="490" t="str">
        <f t="shared" si="28"/>
        <v/>
      </c>
      <c r="L117" s="490">
        <f t="shared" si="24"/>
        <v>375.42857142857144</v>
      </c>
      <c r="M117" s="490"/>
      <c r="N117" s="490"/>
      <c r="O117" s="490">
        <f t="shared" si="17"/>
        <v>375.42857142857144</v>
      </c>
      <c r="P117" s="490" t="str">
        <f t="shared" si="25"/>
        <v>--</v>
      </c>
      <c r="Q117" s="490"/>
      <c r="R117" s="490" t="str">
        <f t="shared" si="26"/>
        <v>--</v>
      </c>
      <c r="S117" s="490" t="str">
        <f t="shared" si="27"/>
        <v>--</v>
      </c>
      <c r="T117" s="490" t="str">
        <f t="shared" si="18"/>
        <v>--</v>
      </c>
      <c r="U117" s="490" t="str">
        <f t="shared" si="19"/>
        <v>--</v>
      </c>
      <c r="V117" s="490" t="str">
        <f t="shared" si="20"/>
        <v>--</v>
      </c>
      <c r="W117" s="255" t="str">
        <f>IFERROR((1+(3*[0]!B)+(3*[0]!B^2))/((1+[0]!B)^2),"--")</f>
        <v>--</v>
      </c>
      <c r="X117" s="490">
        <f t="shared" si="29"/>
        <v>3.2932330827067668E-3</v>
      </c>
      <c r="Y117" s="208" t="str">
        <f t="shared" si="21"/>
        <v>A</v>
      </c>
      <c r="Z117" s="255">
        <f>IFERROR(VLOOKUP(D117,derm!$D$4:$H$285,5,FALSE),"--")</f>
        <v>2.2100000000000002E-3</v>
      </c>
      <c r="AA117" s="468">
        <f>VLOOKUP($C117,ToxValues!$C$4:$N$283,11,FALSE)</f>
        <v>138.13</v>
      </c>
      <c r="AB117" s="468" t="str">
        <f>VLOOKUP($D117,derm!$D$4:$K$285,6,FALSE)</f>
        <v>--</v>
      </c>
      <c r="AC117" s="468" t="str">
        <f>VLOOKUP($D117,derm!$D$4:$K$285,7,FALSE)</f>
        <v>--</v>
      </c>
      <c r="AD117" s="468" t="str">
        <f>VLOOKUP($D117,derm!$D$4:$K$285,8,FALSE)</f>
        <v>--</v>
      </c>
      <c r="AE117" s="468" t="str">
        <f>VLOOKUP($D117,derm!$D$4:$L$285,9,FALSE)</f>
        <v>--</v>
      </c>
      <c r="AF117" s="255"/>
      <c r="AG117" s="255">
        <f>VLOOKUP($C117,ToxValues!$C$4:$J$284,3,FALSE)</f>
        <v>4.0000000000000001E-3</v>
      </c>
      <c r="AH117" s="497">
        <f>VLOOKUP($C117,ToxValues!$C$4:$J$284,5,FALSE)</f>
        <v>4.0000000000000001E-3</v>
      </c>
      <c r="AI117" s="630"/>
    </row>
    <row r="118" spans="1:35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16"/>
        <v>--</v>
      </c>
      <c r="H118" s="490" t="str">
        <f t="shared" si="22"/>
        <v>--</v>
      </c>
      <c r="I118" s="490" t="str">
        <f t="shared" si="23"/>
        <v>--</v>
      </c>
      <c r="J118" s="490"/>
      <c r="K118" s="490" t="str">
        <f t="shared" si="28"/>
        <v/>
      </c>
      <c r="L118" s="490" t="str">
        <f t="shared" si="24"/>
        <v>--</v>
      </c>
      <c r="M118" s="490"/>
      <c r="N118" s="490"/>
      <c r="O118" s="490" t="str">
        <f t="shared" si="17"/>
        <v>--</v>
      </c>
      <c r="P118" s="490" t="str">
        <f t="shared" si="25"/>
        <v>--</v>
      </c>
      <c r="Q118" s="490"/>
      <c r="R118" s="490" t="str">
        <f t="shared" si="26"/>
        <v>--</v>
      </c>
      <c r="S118" s="490" t="str">
        <f t="shared" si="27"/>
        <v>--</v>
      </c>
      <c r="T118" s="490" t="str">
        <f t="shared" si="18"/>
        <v>--</v>
      </c>
      <c r="U118" s="490">
        <f t="shared" si="19"/>
        <v>1</v>
      </c>
      <c r="V118" s="490">
        <f t="shared" si="20"/>
        <v>1.28</v>
      </c>
      <c r="W118" s="255">
        <f>IFERROR((1+(3*[0]!B)+(3*[0]!B^2))/((1+[0]!B)^2),"--")</f>
        <v>1</v>
      </c>
      <c r="X118" s="490" t="str">
        <f t="shared" si="29"/>
        <v>--</v>
      </c>
      <c r="Y118" s="208" t="str">
        <f t="shared" si="21"/>
        <v>A</v>
      </c>
      <c r="Z118" s="255" t="str">
        <f>IFERROR(VLOOKUP(D118,derm!$D$4:$H$285,5,FALSE),"--")</f>
        <v>--</v>
      </c>
      <c r="AA118" s="468" t="str">
        <f>VLOOKUP($C118,ToxValues!$C$4:$N$283,11,FALSE)</f>
        <v>--</v>
      </c>
      <c r="AB118" s="468">
        <f>VLOOKUP($D118,derm!$D$4:$K$285,6,FALSE)</f>
        <v>0</v>
      </c>
      <c r="AC118" s="468">
        <f>VLOOKUP($D118,derm!$D$4:$K$285,7,FALSE)</f>
        <v>0.64</v>
      </c>
      <c r="AD118" s="468">
        <f>VLOOKUP($D118,derm!$D$4:$K$285,8,FALSE)</f>
        <v>1.54</v>
      </c>
      <c r="AE118" s="468">
        <f>VLOOKUP($D118,derm!$D$4:$L$285,9,FALSE)</f>
        <v>1</v>
      </c>
      <c r="AF118" s="255"/>
      <c r="AG118" s="255" t="str">
        <f>VLOOKUP($C118,ToxValues!$C$4:$J$284,3,FALSE)</f>
        <v>--</v>
      </c>
      <c r="AH118" s="497" t="str">
        <f>VLOOKUP($C118,ToxValues!$C$4:$J$284,5,FALSE)</f>
        <v>--</v>
      </c>
      <c r="AI118" s="630"/>
    </row>
    <row r="119" spans="1:35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>
        <f t="shared" si="16"/>
        <v>5631.4285714285706</v>
      </c>
      <c r="H119" s="490" t="str">
        <f t="shared" si="22"/>
        <v>--</v>
      </c>
      <c r="I119" s="490" t="str">
        <f t="shared" si="23"/>
        <v>--</v>
      </c>
      <c r="J119" s="490"/>
      <c r="K119" s="490" t="str">
        <f t="shared" si="28"/>
        <v/>
      </c>
      <c r="L119" s="490">
        <f t="shared" si="24"/>
        <v>5631.4285714285706</v>
      </c>
      <c r="M119" s="490"/>
      <c r="N119" s="490"/>
      <c r="O119" s="490">
        <f t="shared" si="17"/>
        <v>5631.4285714285706</v>
      </c>
      <c r="P119" s="490" t="str">
        <f t="shared" si="25"/>
        <v>--</v>
      </c>
      <c r="Q119" s="490"/>
      <c r="R119" s="490" t="str">
        <f t="shared" si="26"/>
        <v>--</v>
      </c>
      <c r="S119" s="490" t="str">
        <f t="shared" si="27"/>
        <v>--</v>
      </c>
      <c r="T119" s="490" t="str">
        <f t="shared" si="18"/>
        <v>--</v>
      </c>
      <c r="U119" s="490" t="str">
        <f t="shared" si="19"/>
        <v>--</v>
      </c>
      <c r="V119" s="490" t="str">
        <f t="shared" si="20"/>
        <v>--</v>
      </c>
      <c r="W119" s="255" t="str">
        <f>IFERROR((1+(3*[0]!B)+(3*[0]!B^2))/((1+[0]!B)^2),"--")</f>
        <v>--</v>
      </c>
      <c r="X119" s="490">
        <f t="shared" si="29"/>
        <v>4.9398496240601504E-2</v>
      </c>
      <c r="Y119" s="208" t="str">
        <f t="shared" si="21"/>
        <v>A</v>
      </c>
      <c r="Z119" s="255">
        <f>IFERROR(VLOOKUP(D119,derm!$D$4:$H$285,5,FALSE),"--")</f>
        <v>8.5999999999999993E-2</v>
      </c>
      <c r="AA119" s="468">
        <f>VLOOKUP($C119,ToxValues!$C$4:$N$283,11,FALSE)</f>
        <v>154.21</v>
      </c>
      <c r="AB119" s="468" t="str">
        <f>VLOOKUP($D119,derm!$D$4:$K$285,6,FALSE)</f>
        <v>--</v>
      </c>
      <c r="AC119" s="468" t="str">
        <f>VLOOKUP($D119,derm!$D$4:$K$285,7,FALSE)</f>
        <v>--</v>
      </c>
      <c r="AD119" s="468" t="str">
        <f>VLOOKUP($D119,derm!$D$4:$K$285,8,FALSE)</f>
        <v>--</v>
      </c>
      <c r="AE119" s="468" t="str">
        <f>VLOOKUP($D119,derm!$D$4:$L$285,9,FALSE)</f>
        <v>--</v>
      </c>
      <c r="AF119" s="255"/>
      <c r="AG119" s="255">
        <f>VLOOKUP($C119,ToxValues!$C$4:$J$284,3,FALSE)</f>
        <v>0.06</v>
      </c>
      <c r="AH119" s="497">
        <f>VLOOKUP($C119,ToxValues!$C$4:$J$284,5,FALSE)</f>
        <v>0.06</v>
      </c>
      <c r="AI119" s="630"/>
    </row>
    <row r="120" spans="1:35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16"/>
        <v>--</v>
      </c>
      <c r="H120" s="490" t="str">
        <f t="shared" si="22"/>
        <v>--</v>
      </c>
      <c r="I120" s="490" t="str">
        <f t="shared" si="23"/>
        <v>--</v>
      </c>
      <c r="J120" s="490"/>
      <c r="K120" s="490" t="str">
        <f t="shared" si="28"/>
        <v/>
      </c>
      <c r="L120" s="490" t="str">
        <f t="shared" si="24"/>
        <v>--</v>
      </c>
      <c r="M120" s="490"/>
      <c r="N120" s="490"/>
      <c r="O120" s="490" t="str">
        <f t="shared" si="17"/>
        <v>--</v>
      </c>
      <c r="P120" s="490" t="str">
        <f t="shared" si="25"/>
        <v>--</v>
      </c>
      <c r="Q120" s="490"/>
      <c r="R120" s="490" t="str">
        <f t="shared" si="26"/>
        <v>--</v>
      </c>
      <c r="S120" s="490" t="str">
        <f t="shared" si="27"/>
        <v>--</v>
      </c>
      <c r="T120" s="490" t="str">
        <f t="shared" si="18"/>
        <v>--</v>
      </c>
      <c r="U120" s="490" t="str">
        <f t="shared" si="19"/>
        <v>--</v>
      </c>
      <c r="V120" s="490" t="str">
        <f t="shared" si="20"/>
        <v>--</v>
      </c>
      <c r="W120" s="255" t="str">
        <f>IFERROR((1+(3*[0]!B)+(3*[0]!B^2))/((1+[0]!B)^2),"--")</f>
        <v>--</v>
      </c>
      <c r="X120" s="490" t="str">
        <f t="shared" si="29"/>
        <v>--</v>
      </c>
      <c r="Y120" s="208" t="str">
        <f t="shared" si="21"/>
        <v>A</v>
      </c>
      <c r="Z120" s="255" t="str">
        <f>IFERROR(VLOOKUP(D120,derm!$D$4:$H$285,5,FALSE),"--")</f>
        <v>--</v>
      </c>
      <c r="AA120" s="468" t="str">
        <f>VLOOKUP($C120,ToxValues!$C$4:$N$283,11,FALSE)</f>
        <v>--</v>
      </c>
      <c r="AB120" s="468" t="str">
        <f>VLOOKUP($D120,derm!$D$4:$K$285,6,FALSE)</f>
        <v>--</v>
      </c>
      <c r="AC120" s="468" t="str">
        <f>VLOOKUP($D120,derm!$D$4:$K$285,7,FALSE)</f>
        <v>--</v>
      </c>
      <c r="AD120" s="468" t="str">
        <f>VLOOKUP($D120,derm!$D$4:$K$285,8,FALSE)</f>
        <v>--</v>
      </c>
      <c r="AE120" s="468" t="str">
        <f>VLOOKUP($D120,derm!$D$4:$L$285,9,FALSE)</f>
        <v>--</v>
      </c>
      <c r="AF120" s="255"/>
      <c r="AG120" s="255" t="str">
        <f>VLOOKUP($C120,ToxValues!$C$4:$J$284,3,FALSE)</f>
        <v>--</v>
      </c>
      <c r="AH120" s="497" t="str">
        <f>VLOOKUP($C120,ToxValues!$C$4:$J$284,5,FALSE)</f>
        <v>--</v>
      </c>
      <c r="AI120" s="630"/>
    </row>
    <row r="121" spans="1:35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>
        <f t="shared" si="16"/>
        <v>482.92205329342551</v>
      </c>
      <c r="H121" s="490" t="str">
        <f t="shared" si="22"/>
        <v>--</v>
      </c>
      <c r="I121" s="490">
        <f t="shared" si="23"/>
        <v>482.92205329342551</v>
      </c>
      <c r="J121" s="490"/>
      <c r="K121" s="490" t="str">
        <f t="shared" si="28"/>
        <v/>
      </c>
      <c r="L121" s="490">
        <f t="shared" si="24"/>
        <v>657</v>
      </c>
      <c r="M121" s="490"/>
      <c r="N121" s="490"/>
      <c r="O121" s="490">
        <f t="shared" si="17"/>
        <v>657</v>
      </c>
      <c r="P121" s="490">
        <f t="shared" si="25"/>
        <v>1822.6305802456804</v>
      </c>
      <c r="Q121" s="490"/>
      <c r="R121" s="490">
        <f t="shared" si="26"/>
        <v>1822.6305802456804</v>
      </c>
      <c r="S121" s="490">
        <f t="shared" si="27"/>
        <v>1822.6305802456804</v>
      </c>
      <c r="T121" s="490">
        <f t="shared" si="18"/>
        <v>1894.8850410962355</v>
      </c>
      <c r="U121" s="490">
        <f t="shared" si="19"/>
        <v>1</v>
      </c>
      <c r="V121" s="490">
        <f t="shared" si="20"/>
        <v>0.7</v>
      </c>
      <c r="W121" s="255">
        <f>IFERROR((1+(3*[0]!B)+(3*[0]!B^2))/((1+[0]!B)^2),"--")</f>
        <v>1</v>
      </c>
      <c r="X121" s="490">
        <f t="shared" si="29"/>
        <v>5.7631578947368424E-3</v>
      </c>
      <c r="Y121" s="208" t="str">
        <f t="shared" si="21"/>
        <v>B</v>
      </c>
      <c r="Z121" s="255">
        <f>IFERROR(VLOOKUP(D121,derm!$D$4:$H$285,5,FALSE),"--")</f>
        <v>1.8600000000000001E-3</v>
      </c>
      <c r="AA121" s="468">
        <f>VLOOKUP($C121,ToxValues!$C$4:$N$283,11,FALSE)</f>
        <v>93.13</v>
      </c>
      <c r="AB121" s="468">
        <f>VLOOKUP($D121,derm!$D$4:$K$285,6,FALSE)</f>
        <v>0</v>
      </c>
      <c r="AC121" s="468">
        <f>VLOOKUP($D121,derm!$D$4:$K$285,7,FALSE)</f>
        <v>0.35</v>
      </c>
      <c r="AD121" s="468">
        <f>VLOOKUP($D121,derm!$D$4:$K$285,8,FALSE)</f>
        <v>0.85</v>
      </c>
      <c r="AE121" s="468">
        <f>VLOOKUP($D121,derm!$D$4:$L$285,9,FALSE)</f>
        <v>1</v>
      </c>
      <c r="AF121" s="255"/>
      <c r="AG121" s="255">
        <f>VLOOKUP($C121,ToxValues!$C$4:$J$284,3,FALSE)</f>
        <v>7.0000000000000001E-3</v>
      </c>
      <c r="AH121" s="497">
        <f>VLOOKUP($C121,ToxValues!$C$4:$J$284,5,FALSE)</f>
        <v>7.0000000000000001E-3</v>
      </c>
      <c r="AI121" s="630"/>
    </row>
    <row r="122" spans="1:35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>
        <f t="shared" si="16"/>
        <v>28157.142857142859</v>
      </c>
      <c r="H122" s="490" t="str">
        <f t="shared" si="22"/>
        <v>--</v>
      </c>
      <c r="I122" s="490" t="str">
        <f t="shared" si="23"/>
        <v>--</v>
      </c>
      <c r="J122" s="490"/>
      <c r="K122" s="490" t="str">
        <f t="shared" si="28"/>
        <v/>
      </c>
      <c r="L122" s="490">
        <f t="shared" si="24"/>
        <v>28157.142857142859</v>
      </c>
      <c r="M122" s="490"/>
      <c r="N122" s="490"/>
      <c r="O122" s="490">
        <f t="shared" si="17"/>
        <v>28157.142857142859</v>
      </c>
      <c r="P122" s="490" t="str">
        <f t="shared" si="25"/>
        <v>--</v>
      </c>
      <c r="Q122" s="490"/>
      <c r="R122" s="490" t="str">
        <f t="shared" si="26"/>
        <v>--</v>
      </c>
      <c r="S122" s="490" t="str">
        <f t="shared" si="27"/>
        <v>--</v>
      </c>
      <c r="T122" s="490" t="str">
        <f t="shared" si="18"/>
        <v>--</v>
      </c>
      <c r="U122" s="490" t="str">
        <f t="shared" si="19"/>
        <v>--</v>
      </c>
      <c r="V122" s="490" t="str">
        <f t="shared" si="20"/>
        <v>--</v>
      </c>
      <c r="W122" s="255" t="str">
        <f>IFERROR((1+(3*[0]!B)+(3*[0]!B^2))/((1+[0]!B)^2),"--")</f>
        <v>--</v>
      </c>
      <c r="X122" s="490">
        <f t="shared" si="29"/>
        <v>0.24699248120300751</v>
      </c>
      <c r="Y122" s="208" t="str">
        <f t="shared" si="21"/>
        <v>A</v>
      </c>
      <c r="Z122" s="255">
        <f>IFERROR(VLOOKUP(D122,derm!$D$4:$H$285,5,FALSE),"--")</f>
        <v>0.14199999999999999</v>
      </c>
      <c r="AA122" s="468">
        <f>VLOOKUP($C122,ToxValues!$C$4:$N$283,11,FALSE)</f>
        <v>178.24</v>
      </c>
      <c r="AB122" s="468" t="str">
        <f>VLOOKUP($D122,derm!$D$4:$K$285,6,FALSE)</f>
        <v>--</v>
      </c>
      <c r="AC122" s="468" t="str">
        <f>VLOOKUP($D122,derm!$D$4:$K$285,7,FALSE)</f>
        <v>--</v>
      </c>
      <c r="AD122" s="468" t="str">
        <f>VLOOKUP($D122,derm!$D$4:$K$285,8,FALSE)</f>
        <v>--</v>
      </c>
      <c r="AE122" s="468" t="str">
        <f>VLOOKUP($D122,derm!$D$4:$L$285,9,FALSE)</f>
        <v>--</v>
      </c>
      <c r="AF122" s="255"/>
      <c r="AG122" s="255">
        <f>VLOOKUP($C122,ToxValues!$C$4:$J$284,3,FALSE)</f>
        <v>0.3</v>
      </c>
      <c r="AH122" s="497">
        <f>VLOOKUP($C122,ToxValues!$C$4:$J$284,5,FALSE)</f>
        <v>0.3</v>
      </c>
      <c r="AI122" s="630"/>
    </row>
    <row r="123" spans="1:35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 t="str">
        <f t="shared" si="16"/>
        <v>--</v>
      </c>
      <c r="H123" s="490" t="str">
        <f t="shared" si="22"/>
        <v>--</v>
      </c>
      <c r="I123" s="490" t="str">
        <f t="shared" si="23"/>
        <v>--</v>
      </c>
      <c r="J123" s="490"/>
      <c r="K123" s="490" t="str">
        <f t="shared" si="28"/>
        <v/>
      </c>
      <c r="L123" s="490" t="str">
        <f t="shared" si="24"/>
        <v>--</v>
      </c>
      <c r="M123" s="490"/>
      <c r="N123" s="490"/>
      <c r="O123" s="490" t="str">
        <f t="shared" si="17"/>
        <v>--</v>
      </c>
      <c r="P123" s="490" t="str">
        <f t="shared" si="25"/>
        <v>--</v>
      </c>
      <c r="Q123" s="490"/>
      <c r="R123" s="490" t="str">
        <f t="shared" si="26"/>
        <v>--</v>
      </c>
      <c r="S123" s="490" t="str">
        <f t="shared" si="27"/>
        <v>--</v>
      </c>
      <c r="T123" s="490" t="str">
        <f t="shared" si="18"/>
        <v>--</v>
      </c>
      <c r="U123" s="490" t="str">
        <f t="shared" si="19"/>
        <v>--</v>
      </c>
      <c r="V123" s="490" t="str">
        <f t="shared" si="20"/>
        <v>--</v>
      </c>
      <c r="W123" s="255" t="str">
        <f>IFERROR((1+(3*[0]!B)+(3*[0]!B^2))/((1+[0]!B)^2),"--")</f>
        <v>--</v>
      </c>
      <c r="X123" s="490" t="str">
        <f t="shared" si="29"/>
        <v>--</v>
      </c>
      <c r="Y123" s="208" t="str">
        <f t="shared" si="21"/>
        <v>A</v>
      </c>
      <c r="Z123" s="255">
        <f>IFERROR(VLOOKUP(D123,derm!$D$4:$H$285,5,FALSE),"--")</f>
        <v>5.1400000000000001E-2</v>
      </c>
      <c r="AA123" s="468">
        <f>VLOOKUP($C123,ToxValues!$C$4:$N$283,11,FALSE)</f>
        <v>182.23</v>
      </c>
      <c r="AB123" s="468" t="str">
        <f>VLOOKUP($D123,derm!$D$4:$K$285,6,FALSE)</f>
        <v>--</v>
      </c>
      <c r="AC123" s="468" t="str">
        <f>VLOOKUP($D123,derm!$D$4:$K$285,7,FALSE)</f>
        <v>--</v>
      </c>
      <c r="AD123" s="468" t="str">
        <f>VLOOKUP($D123,derm!$D$4:$K$285,8,FALSE)</f>
        <v>--</v>
      </c>
      <c r="AE123" s="468" t="str">
        <f>VLOOKUP($D123,derm!$D$4:$L$285,9,FALSE)</f>
        <v>--</v>
      </c>
      <c r="AF123" s="255"/>
      <c r="AG123" s="255" t="str">
        <f>VLOOKUP($C123,ToxValues!$C$4:$J$284,3,FALSE)</f>
        <v>--</v>
      </c>
      <c r="AH123" s="497" t="str">
        <f>VLOOKUP($C123,ToxValues!$C$4:$J$284,5,FALSE)</f>
        <v>--</v>
      </c>
      <c r="AI123" s="630"/>
    </row>
    <row r="124" spans="1:35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16"/>
        <v>203.76798096354983</v>
      </c>
      <c r="H124" s="490" t="str">
        <f t="shared" si="22"/>
        <v>--</v>
      </c>
      <c r="I124" s="490">
        <f t="shared" si="23"/>
        <v>203.76798096354983</v>
      </c>
      <c r="J124" s="490"/>
      <c r="K124" s="490" t="str">
        <f t="shared" si="28"/>
        <v/>
      </c>
      <c r="L124" s="490">
        <f t="shared" si="24"/>
        <v>281.57142857142861</v>
      </c>
      <c r="M124" s="490"/>
      <c r="N124" s="490"/>
      <c r="O124" s="490">
        <f t="shared" si="17"/>
        <v>281.57142857142861</v>
      </c>
      <c r="P124" s="490">
        <f t="shared" si="25"/>
        <v>737.43829176038048</v>
      </c>
      <c r="Q124" s="490"/>
      <c r="R124" s="490">
        <f t="shared" si="26"/>
        <v>737.43829176038048</v>
      </c>
      <c r="S124" s="490">
        <f t="shared" si="27"/>
        <v>662.35580907215763</v>
      </c>
      <c r="T124" s="490">
        <f t="shared" si="18"/>
        <v>737.43829176038048</v>
      </c>
      <c r="U124" s="490">
        <f t="shared" si="19"/>
        <v>1</v>
      </c>
      <c r="V124" s="490">
        <f t="shared" si="20"/>
        <v>2.2999999999999998</v>
      </c>
      <c r="W124" s="255">
        <f>IFERROR((1+(3*[0]!B)+(3*[0]!B^2))/((1+[0]!B)^2),"--")</f>
        <v>1</v>
      </c>
      <c r="X124" s="490">
        <f t="shared" si="29"/>
        <v>2.4699248120300752E-3</v>
      </c>
      <c r="Y124" s="208" t="str">
        <f t="shared" si="21"/>
        <v>A</v>
      </c>
      <c r="Z124" s="255">
        <f>IFERROR(VLOOKUP(D124,derm!$D$4:$H$285,5,FALSE),"--")</f>
        <v>1.1299999999999999E-3</v>
      </c>
      <c r="AA124" s="468">
        <f>VLOOKUP($C124,ToxValues!$C$4:$N$283,11,FALSE)</f>
        <v>184.24</v>
      </c>
      <c r="AB124" s="468">
        <f>VLOOKUP($D124,derm!$D$4:$K$285,6,FALSE)</f>
        <v>0</v>
      </c>
      <c r="AC124" s="468">
        <f>VLOOKUP($D124,derm!$D$4:$K$285,7,FALSE)</f>
        <v>1.1499999999999999</v>
      </c>
      <c r="AD124" s="468">
        <f>VLOOKUP($D124,derm!$D$4:$K$285,8,FALSE)</f>
        <v>2.76</v>
      </c>
      <c r="AE124" s="468">
        <f>VLOOKUP($D124,derm!$D$4:$L$285,9,FALSE)</f>
        <v>1</v>
      </c>
      <c r="AF124" s="255"/>
      <c r="AG124" s="255">
        <f>VLOOKUP($C124,ToxValues!$C$4:$J$284,3,FALSE)</f>
        <v>3.0000000000000001E-3</v>
      </c>
      <c r="AH124" s="497">
        <f>VLOOKUP($C124,ToxValues!$C$4:$J$284,5,FALSE)</f>
        <v>3.0000000000000001E-3</v>
      </c>
      <c r="AI124" s="630"/>
    </row>
    <row r="125" spans="1:35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 t="str">
        <f t="shared" si="16"/>
        <v>--</v>
      </c>
      <c r="H125" s="490" t="str">
        <f t="shared" si="22"/>
        <v>--</v>
      </c>
      <c r="I125" s="490" t="str">
        <f t="shared" si="23"/>
        <v>--</v>
      </c>
      <c r="J125" s="490"/>
      <c r="K125" s="490" t="str">
        <f t="shared" si="28"/>
        <v/>
      </c>
      <c r="L125" s="490" t="str">
        <f t="shared" si="24"/>
        <v>--</v>
      </c>
      <c r="M125" s="490"/>
      <c r="N125" s="490"/>
      <c r="O125" s="490" t="str">
        <f t="shared" si="17"/>
        <v>--</v>
      </c>
      <c r="P125" s="490" t="str">
        <f t="shared" si="25"/>
        <v>--</v>
      </c>
      <c r="Q125" s="490"/>
      <c r="R125" s="490" t="str">
        <f t="shared" si="26"/>
        <v>--</v>
      </c>
      <c r="S125" s="490" t="str">
        <f t="shared" si="27"/>
        <v>--</v>
      </c>
      <c r="T125" s="490" t="str">
        <f t="shared" si="18"/>
        <v>--</v>
      </c>
      <c r="U125" s="490">
        <f t="shared" si="19"/>
        <v>0.26315789473684209</v>
      </c>
      <c r="V125" s="490">
        <f t="shared" si="20"/>
        <v>9.2559002770083083</v>
      </c>
      <c r="W125" s="255">
        <f>IFERROR((1+(3*[0]!B)+(3*[0]!B^2))/((1+[0]!B)^2),"--")</f>
        <v>2.2797783933518003</v>
      </c>
      <c r="X125" s="490" t="str">
        <f t="shared" si="29"/>
        <v>--</v>
      </c>
      <c r="Y125" s="208" t="str">
        <f t="shared" si="21"/>
        <v>A</v>
      </c>
      <c r="Z125" s="255">
        <f>IFERROR(VLOOKUP(D125,derm!$D$4:$H$285,5,FALSE),"--")</f>
        <v>0.55200000000000005</v>
      </c>
      <c r="AA125" s="468">
        <f>VLOOKUP($C125,ToxValues!$C$4:$N$283,11,FALSE)</f>
        <v>228.3</v>
      </c>
      <c r="AB125" s="468">
        <f>VLOOKUP($D125,derm!$D$4:$K$285,6,FALSE)</f>
        <v>2.8</v>
      </c>
      <c r="AC125" s="468">
        <f>VLOOKUP($D125,derm!$D$4:$K$285,7,FALSE)</f>
        <v>2.0299999999999998</v>
      </c>
      <c r="AD125" s="468">
        <f>VLOOKUP($D125,derm!$D$4:$K$285,8,FALSE)</f>
        <v>8.5299999999999994</v>
      </c>
      <c r="AE125" s="468">
        <f>VLOOKUP($D125,derm!$D$4:$L$285,9,FALSE)</f>
        <v>1</v>
      </c>
      <c r="AF125" s="255"/>
      <c r="AG125" s="255" t="str">
        <f>VLOOKUP($C125,ToxValues!$C$4:$J$284,3,FALSE)</f>
        <v>--</v>
      </c>
      <c r="AH125" s="497" t="str">
        <f>VLOOKUP($C125,ToxValues!$C$4:$J$284,5,FALSE)</f>
        <v>--</v>
      </c>
      <c r="AI125" s="630"/>
    </row>
    <row r="126" spans="1:35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 t="str">
        <f t="shared" si="16"/>
        <v>--</v>
      </c>
      <c r="H126" s="490" t="str">
        <f t="shared" si="22"/>
        <v>--</v>
      </c>
      <c r="I126" s="490" t="str">
        <f t="shared" si="23"/>
        <v>--</v>
      </c>
      <c r="J126" s="490"/>
      <c r="K126" s="490" t="str">
        <f t="shared" si="28"/>
        <v/>
      </c>
      <c r="L126" s="490" t="str">
        <f t="shared" si="24"/>
        <v>--</v>
      </c>
      <c r="M126" s="490"/>
      <c r="N126" s="490"/>
      <c r="O126" s="490" t="str">
        <f t="shared" si="17"/>
        <v>--</v>
      </c>
      <c r="P126" s="490" t="str">
        <f t="shared" si="25"/>
        <v>--</v>
      </c>
      <c r="Q126" s="490"/>
      <c r="R126" s="490" t="str">
        <f t="shared" si="26"/>
        <v>--</v>
      </c>
      <c r="S126" s="490" t="str">
        <f t="shared" si="27"/>
        <v>--</v>
      </c>
      <c r="T126" s="490" t="str">
        <f t="shared" si="18"/>
        <v>--</v>
      </c>
      <c r="U126" s="490">
        <f t="shared" si="19"/>
        <v>0.18867924528301888</v>
      </c>
      <c r="V126" s="490">
        <f t="shared" si="20"/>
        <v>13.286244215023141</v>
      </c>
      <c r="W126" s="255">
        <f>IFERROR((1+(3*[0]!B)+(3*[0]!B^2))/((1+[0]!B)^2),"--")</f>
        <v>2.4695621217515131</v>
      </c>
      <c r="X126" s="490" t="str">
        <f t="shared" si="29"/>
        <v>--</v>
      </c>
      <c r="Y126" s="208" t="str">
        <f t="shared" si="21"/>
        <v>A</v>
      </c>
      <c r="Z126" s="255">
        <f>IFERROR(VLOOKUP(D126,derm!$D$4:$H$285,5,FALSE),"--")</f>
        <v>0.71299999999999997</v>
      </c>
      <c r="AA126" s="468">
        <f>VLOOKUP($C126,ToxValues!$C$4:$N$283,11,FALSE)</f>
        <v>252.32</v>
      </c>
      <c r="AB126" s="468">
        <f>VLOOKUP($D126,derm!$D$4:$K$285,6,FALSE)</f>
        <v>4.3</v>
      </c>
      <c r="AC126" s="468">
        <f>VLOOKUP($D126,derm!$D$4:$K$285,7,FALSE)</f>
        <v>2.69</v>
      </c>
      <c r="AD126" s="468">
        <f>VLOOKUP($D126,derm!$D$4:$K$285,8,FALSE)</f>
        <v>11.67</v>
      </c>
      <c r="AE126" s="468">
        <f>VLOOKUP($D126,derm!$D$4:$L$285,9,FALSE)</f>
        <v>1</v>
      </c>
      <c r="AF126" s="255"/>
      <c r="AG126" s="255" t="str">
        <f>VLOOKUP($C126,ToxValues!$C$4:$J$284,3,FALSE)</f>
        <v>--</v>
      </c>
      <c r="AH126" s="497" t="str">
        <f>VLOOKUP($C126,ToxValues!$C$4:$J$284,5,FALSE)</f>
        <v>--</v>
      </c>
      <c r="AI126" s="630"/>
    </row>
    <row r="127" spans="1:35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 t="str">
        <f t="shared" si="16"/>
        <v>--</v>
      </c>
      <c r="H127" s="490" t="str">
        <f t="shared" si="22"/>
        <v>--</v>
      </c>
      <c r="I127" s="490" t="str">
        <f t="shared" si="23"/>
        <v>--</v>
      </c>
      <c r="J127" s="490"/>
      <c r="K127" s="490" t="str">
        <f t="shared" si="28"/>
        <v/>
      </c>
      <c r="L127" s="490" t="str">
        <f t="shared" si="24"/>
        <v>--</v>
      </c>
      <c r="M127" s="490"/>
      <c r="N127" s="490"/>
      <c r="O127" s="490" t="str">
        <f t="shared" si="17"/>
        <v>--</v>
      </c>
      <c r="P127" s="490" t="str">
        <f t="shared" si="25"/>
        <v>--</v>
      </c>
      <c r="Q127" s="490"/>
      <c r="R127" s="490" t="str">
        <f t="shared" si="26"/>
        <v>--</v>
      </c>
      <c r="S127" s="490" t="str">
        <f t="shared" si="27"/>
        <v>--</v>
      </c>
      <c r="T127" s="490" t="str">
        <f t="shared" si="18"/>
        <v>--</v>
      </c>
      <c r="U127" s="490">
        <f t="shared" si="19"/>
        <v>0.18867924528301888</v>
      </c>
      <c r="V127" s="490">
        <f t="shared" si="20"/>
        <v>13.681374154503382</v>
      </c>
      <c r="W127" s="255">
        <f>IFERROR((1+(3*[0]!B)+(3*[0]!B^2))/((1+[0]!B)^2),"--")</f>
        <v>2.4695621217515131</v>
      </c>
      <c r="X127" s="490" t="str">
        <f t="shared" si="29"/>
        <v>--</v>
      </c>
      <c r="Y127" s="208" t="str">
        <f t="shared" si="21"/>
        <v>A</v>
      </c>
      <c r="Z127" s="255">
        <f>IFERROR(VLOOKUP(D127,derm!$D$4:$H$285,5,FALSE),"--")</f>
        <v>0.41699999999999998</v>
      </c>
      <c r="AA127" s="468">
        <f>VLOOKUP($C127,ToxValues!$C$4:$N$283,11,FALSE)</f>
        <v>252.32</v>
      </c>
      <c r="AB127" s="468">
        <f>VLOOKUP($D127,derm!$D$4:$K$285,6,FALSE)</f>
        <v>4.3</v>
      </c>
      <c r="AC127" s="468">
        <f>VLOOKUP($D127,derm!$D$4:$K$285,7,FALSE)</f>
        <v>2.77</v>
      </c>
      <c r="AD127" s="468">
        <f>VLOOKUP($D127,derm!$D$4:$K$285,8,FALSE)</f>
        <v>12.03</v>
      </c>
      <c r="AE127" s="468">
        <f>VLOOKUP($D127,derm!$D$4:$L$285,9,FALSE)</f>
        <v>1</v>
      </c>
      <c r="AF127" s="255"/>
      <c r="AG127" s="255" t="str">
        <f>VLOOKUP($C127,ToxValues!$C$4:$J$284,3,FALSE)</f>
        <v>--</v>
      </c>
      <c r="AH127" s="497" t="str">
        <f>VLOOKUP($C127,ToxValues!$C$4:$J$284,5,FALSE)</f>
        <v>--</v>
      </c>
      <c r="AI127" s="630"/>
    </row>
    <row r="128" spans="1:35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16"/>
        <v>--</v>
      </c>
      <c r="H128" s="490" t="str">
        <f t="shared" si="22"/>
        <v>--</v>
      </c>
      <c r="I128" s="490" t="str">
        <f t="shared" si="23"/>
        <v>--</v>
      </c>
      <c r="J128" s="490"/>
      <c r="K128" s="490" t="str">
        <f t="shared" si="28"/>
        <v/>
      </c>
      <c r="L128" s="490" t="str">
        <f t="shared" si="24"/>
        <v>--</v>
      </c>
      <c r="M128" s="490"/>
      <c r="N128" s="490"/>
      <c r="O128" s="490" t="str">
        <f t="shared" si="17"/>
        <v>--</v>
      </c>
      <c r="P128" s="490" t="str">
        <f t="shared" si="25"/>
        <v>--</v>
      </c>
      <c r="Q128" s="490"/>
      <c r="R128" s="490" t="str">
        <f t="shared" si="26"/>
        <v>--</v>
      </c>
      <c r="S128" s="490" t="str">
        <f t="shared" si="27"/>
        <v>--</v>
      </c>
      <c r="T128" s="490" t="str">
        <f t="shared" si="18"/>
        <v>--</v>
      </c>
      <c r="U128" s="490" t="str">
        <f t="shared" si="19"/>
        <v>--</v>
      </c>
      <c r="V128" s="490" t="str">
        <f t="shared" si="20"/>
        <v>--</v>
      </c>
      <c r="W128" s="255" t="str">
        <f>IFERROR((1+(3*[0]!B)+(3*[0]!B^2))/((1+[0]!B)^2),"--")</f>
        <v>--</v>
      </c>
      <c r="X128" s="490" t="str">
        <f t="shared" si="29"/>
        <v>--</v>
      </c>
      <c r="Y128" s="208" t="str">
        <f t="shared" si="21"/>
        <v>A</v>
      </c>
      <c r="Z128" s="255" t="str">
        <f>IFERROR(VLOOKUP(D128,derm!$D$4:$H$285,5,FALSE),"--")</f>
        <v>--</v>
      </c>
      <c r="AA128" s="468" t="str">
        <f>VLOOKUP($C128,ToxValues!$C$4:$N$283,11,FALSE)</f>
        <v>--</v>
      </c>
      <c r="AB128" s="468" t="str">
        <f>VLOOKUP($D128,derm!$D$4:$K$285,6,FALSE)</f>
        <v>--</v>
      </c>
      <c r="AC128" s="468" t="str">
        <f>VLOOKUP($D128,derm!$D$4:$K$285,7,FALSE)</f>
        <v>--</v>
      </c>
      <c r="AD128" s="468" t="str">
        <f>VLOOKUP($D128,derm!$D$4:$K$285,8,FALSE)</f>
        <v>--</v>
      </c>
      <c r="AE128" s="468" t="str">
        <f>VLOOKUP($D128,derm!$D$4:$L$285,9,FALSE)</f>
        <v>--</v>
      </c>
      <c r="AF128" s="255"/>
      <c r="AG128" s="255" t="str">
        <f>VLOOKUP($C128,ToxValues!$C$4:$J$284,3,FALSE)</f>
        <v>--</v>
      </c>
      <c r="AH128" s="497" t="str">
        <f>VLOOKUP($C128,ToxValues!$C$4:$J$284,5,FALSE)</f>
        <v>--</v>
      </c>
      <c r="AI128" s="630"/>
    </row>
    <row r="129" spans="1:35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 t="str">
        <f t="shared" si="16"/>
        <v>--</v>
      </c>
      <c r="H129" s="490" t="str">
        <f t="shared" si="22"/>
        <v>--</v>
      </c>
      <c r="I129" s="490" t="str">
        <f t="shared" si="23"/>
        <v>--</v>
      </c>
      <c r="J129" s="490"/>
      <c r="K129" s="490" t="str">
        <f t="shared" si="28"/>
        <v/>
      </c>
      <c r="L129" s="490" t="str">
        <f t="shared" si="24"/>
        <v>--</v>
      </c>
      <c r="M129" s="490"/>
      <c r="N129" s="490"/>
      <c r="O129" s="490" t="str">
        <f t="shared" si="17"/>
        <v>--</v>
      </c>
      <c r="P129" s="490" t="str">
        <f t="shared" si="25"/>
        <v>--</v>
      </c>
      <c r="Q129" s="490"/>
      <c r="R129" s="490" t="str">
        <f t="shared" si="26"/>
        <v>--</v>
      </c>
      <c r="S129" s="490" t="str">
        <f t="shared" si="27"/>
        <v>--</v>
      </c>
      <c r="T129" s="490" t="str">
        <f t="shared" si="18"/>
        <v>--</v>
      </c>
      <c r="U129" s="490" t="str">
        <f t="shared" si="19"/>
        <v>--</v>
      </c>
      <c r="V129" s="490" t="str">
        <f t="shared" si="20"/>
        <v>--</v>
      </c>
      <c r="W129" s="255" t="str">
        <f>IFERROR((1+(3*[0]!B)+(3*[0]!B^2))/((1+[0]!B)^2),"--")</f>
        <v>--</v>
      </c>
      <c r="X129" s="490" t="str">
        <f t="shared" si="29"/>
        <v>--</v>
      </c>
      <c r="Y129" s="208" t="str">
        <f t="shared" si="21"/>
        <v>A</v>
      </c>
      <c r="Z129" s="255">
        <f>IFERROR(VLOOKUP(D129,derm!$D$4:$H$285,5,FALSE),"--")</f>
        <v>0.69099999999999995</v>
      </c>
      <c r="AA129" s="468">
        <f>VLOOKUP($C129,ToxValues!$C$4:$N$283,11,FALSE)</f>
        <v>252.32</v>
      </c>
      <c r="AB129" s="468" t="str">
        <f>VLOOKUP($D129,derm!$D$4:$K$285,6,FALSE)</f>
        <v>--</v>
      </c>
      <c r="AC129" s="468" t="str">
        <f>VLOOKUP($D129,derm!$D$4:$K$285,7,FALSE)</f>
        <v>--</v>
      </c>
      <c r="AD129" s="468" t="str">
        <f>VLOOKUP($D129,derm!$D$4:$K$285,8,FALSE)</f>
        <v>--</v>
      </c>
      <c r="AE129" s="468" t="str">
        <f>VLOOKUP($D129,derm!$D$4:$L$285,9,FALSE)</f>
        <v>--</v>
      </c>
      <c r="AF129" s="255"/>
      <c r="AG129" s="255" t="str">
        <f>VLOOKUP($C129,ToxValues!$C$4:$J$284,3,FALSE)</f>
        <v>--</v>
      </c>
      <c r="AH129" s="497" t="str">
        <f>VLOOKUP($C129,ToxValues!$C$4:$J$284,5,FALSE)</f>
        <v>--</v>
      </c>
      <c r="AI129" s="630"/>
    </row>
    <row r="130" spans="1:35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>
        <f t="shared" si="16"/>
        <v>165287.89614299324</v>
      </c>
      <c r="H130" s="490" t="str">
        <f t="shared" si="22"/>
        <v>--</v>
      </c>
      <c r="I130" s="490">
        <f t="shared" si="23"/>
        <v>165287.89614299324</v>
      </c>
      <c r="J130" s="490"/>
      <c r="K130" s="490" t="str">
        <f t="shared" si="28"/>
        <v/>
      </c>
      <c r="L130" s="490">
        <f t="shared" si="24"/>
        <v>375428.57142857142</v>
      </c>
      <c r="M130" s="490"/>
      <c r="N130" s="490"/>
      <c r="O130" s="490">
        <f t="shared" si="17"/>
        <v>375428.57142857142</v>
      </c>
      <c r="P130" s="490">
        <f t="shared" si="25"/>
        <v>295296.46575594082</v>
      </c>
      <c r="Q130" s="490"/>
      <c r="R130" s="490">
        <f t="shared" si="26"/>
        <v>295296.46575594082</v>
      </c>
      <c r="S130" s="490">
        <f t="shared" si="27"/>
        <v>288551.04553638544</v>
      </c>
      <c r="T130" s="490">
        <f t="shared" si="18"/>
        <v>295296.46575594082</v>
      </c>
      <c r="U130" s="490">
        <f t="shared" si="19"/>
        <v>1</v>
      </c>
      <c r="V130" s="490">
        <f t="shared" si="20"/>
        <v>1.02</v>
      </c>
      <c r="W130" s="255">
        <f>IFERROR((1+(3*[0]!B)+(3*[0]!B^2))/((1+[0]!B)^2),"--")</f>
        <v>1</v>
      </c>
      <c r="X130" s="490">
        <f t="shared" si="29"/>
        <v>3.2932330827067671</v>
      </c>
      <c r="Y130" s="208" t="str">
        <f t="shared" si="21"/>
        <v>A</v>
      </c>
      <c r="Z130" s="255">
        <f>IFERROR(VLOOKUP(D130,derm!$D$4:$H$285,5,FALSE),"--")</f>
        <v>5.6499999999999996E-3</v>
      </c>
      <c r="AA130" s="468">
        <f>VLOOKUP($C130,ToxValues!$C$4:$N$283,11,FALSE)</f>
        <v>122.12</v>
      </c>
      <c r="AB130" s="468">
        <f>VLOOKUP($D130,derm!$D$4:$K$285,6,FALSE)</f>
        <v>0</v>
      </c>
      <c r="AC130" s="468">
        <f>VLOOKUP($D130,derm!$D$4:$K$285,7,FALSE)</f>
        <v>0.51</v>
      </c>
      <c r="AD130" s="468">
        <f>VLOOKUP($D130,derm!$D$4:$K$285,8,FALSE)</f>
        <v>1.24</v>
      </c>
      <c r="AE130" s="468">
        <f>VLOOKUP($D130,derm!$D$4:$L$285,9,FALSE)</f>
        <v>1</v>
      </c>
      <c r="AF130" s="255"/>
      <c r="AG130" s="255">
        <f>VLOOKUP($C130,ToxValues!$C$4:$J$284,3,FALSE)</f>
        <v>4</v>
      </c>
      <c r="AH130" s="497">
        <f>VLOOKUP($C130,ToxValues!$C$4:$J$284,5,FALSE)</f>
        <v>4</v>
      </c>
      <c r="AI130" s="630"/>
    </row>
    <row r="131" spans="1:35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>
        <f t="shared" si="16"/>
        <v>9385.7142857142862</v>
      </c>
      <c r="H131" s="490" t="str">
        <f t="shared" si="22"/>
        <v>--</v>
      </c>
      <c r="I131" s="490" t="str">
        <f t="shared" si="23"/>
        <v>--</v>
      </c>
      <c r="J131" s="490"/>
      <c r="K131" s="490" t="str">
        <f t="shared" si="28"/>
        <v/>
      </c>
      <c r="L131" s="490">
        <f t="shared" si="24"/>
        <v>9385.7142857142862</v>
      </c>
      <c r="M131" s="490"/>
      <c r="N131" s="490"/>
      <c r="O131" s="490">
        <f t="shared" si="17"/>
        <v>9385.7142857142862</v>
      </c>
      <c r="P131" s="490" t="str">
        <f t="shared" si="25"/>
        <v>--</v>
      </c>
      <c r="Q131" s="490"/>
      <c r="R131" s="490" t="str">
        <f t="shared" si="26"/>
        <v>--</v>
      </c>
      <c r="S131" s="490" t="str">
        <f t="shared" si="27"/>
        <v>--</v>
      </c>
      <c r="T131" s="490" t="str">
        <f t="shared" si="18"/>
        <v>--</v>
      </c>
      <c r="U131" s="490" t="str">
        <f t="shared" si="19"/>
        <v>--</v>
      </c>
      <c r="V131" s="490" t="str">
        <f t="shared" si="20"/>
        <v>--</v>
      </c>
      <c r="W131" s="255" t="str">
        <f>IFERROR((1+(3*[0]!B)+(3*[0]!B^2))/((1+[0]!B)^2),"--")</f>
        <v>--</v>
      </c>
      <c r="X131" s="490">
        <f t="shared" si="29"/>
        <v>8.2330827067669171E-2</v>
      </c>
      <c r="Y131" s="208" t="str">
        <f t="shared" si="21"/>
        <v>A</v>
      </c>
      <c r="Z131" s="255">
        <f>IFERROR(VLOOKUP(D131,derm!$D$4:$H$285,5,FALSE),"--")</f>
        <v>2.0899999999999998E-3</v>
      </c>
      <c r="AA131" s="468">
        <f>VLOOKUP($C131,ToxValues!$C$4:$N$283,11,FALSE)</f>
        <v>108.14</v>
      </c>
      <c r="AB131" s="468" t="str">
        <f>VLOOKUP($D131,derm!$D$4:$K$285,6,FALSE)</f>
        <v>--</v>
      </c>
      <c r="AC131" s="468" t="str">
        <f>VLOOKUP($D131,derm!$D$4:$K$285,7,FALSE)</f>
        <v>--</v>
      </c>
      <c r="AD131" s="468" t="str">
        <f>VLOOKUP($D131,derm!$D$4:$K$285,8,FALSE)</f>
        <v>--</v>
      </c>
      <c r="AE131" s="468" t="str">
        <f>VLOOKUP($D131,derm!$D$4:$L$285,9,FALSE)</f>
        <v>--</v>
      </c>
      <c r="AF131" s="255"/>
      <c r="AG131" s="255">
        <f>VLOOKUP($C131,ToxValues!$C$4:$J$284,3,FALSE)</f>
        <v>0.1</v>
      </c>
      <c r="AH131" s="497">
        <f>VLOOKUP($C131,ToxValues!$C$4:$J$284,5,FALSE)</f>
        <v>0.1</v>
      </c>
      <c r="AI131" s="630"/>
    </row>
    <row r="132" spans="1:35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>
        <f t="shared" si="16"/>
        <v>281.57142857142861</v>
      </c>
      <c r="H132" s="490" t="str">
        <f t="shared" si="22"/>
        <v>--</v>
      </c>
      <c r="I132" s="490" t="str">
        <f t="shared" si="23"/>
        <v>--</v>
      </c>
      <c r="J132" s="490"/>
      <c r="K132" s="490" t="str">
        <f t="shared" si="28"/>
        <v/>
      </c>
      <c r="L132" s="490">
        <f t="shared" si="24"/>
        <v>281.57142857142861</v>
      </c>
      <c r="M132" s="490"/>
      <c r="N132" s="490"/>
      <c r="O132" s="490">
        <f t="shared" si="17"/>
        <v>281.57142857142861</v>
      </c>
      <c r="P132" s="490" t="str">
        <f t="shared" si="25"/>
        <v>--</v>
      </c>
      <c r="Q132" s="490"/>
      <c r="R132" s="490" t="str">
        <f t="shared" si="26"/>
        <v>--</v>
      </c>
      <c r="S132" s="490" t="str">
        <f t="shared" si="27"/>
        <v>--</v>
      </c>
      <c r="T132" s="490" t="str">
        <f t="shared" si="18"/>
        <v>--</v>
      </c>
      <c r="U132" s="490" t="str">
        <f t="shared" si="19"/>
        <v>--</v>
      </c>
      <c r="V132" s="490" t="str">
        <f t="shared" si="20"/>
        <v>--</v>
      </c>
      <c r="W132" s="255" t="str">
        <f>IFERROR((1+(3*[0]!B)+(3*[0]!B^2))/((1+[0]!B)^2),"--")</f>
        <v>--</v>
      </c>
      <c r="X132" s="490">
        <f t="shared" si="29"/>
        <v>2.4699248120300752E-3</v>
      </c>
      <c r="Y132" s="208" t="str">
        <f t="shared" si="21"/>
        <v>A</v>
      </c>
      <c r="Z132" s="255">
        <f>IFERROR(VLOOKUP(D132,derm!$D$4:$H$285,5,FALSE),"--")</f>
        <v>1.2199999999999999E-3</v>
      </c>
      <c r="AA132" s="468">
        <f>VLOOKUP($C132,ToxValues!$C$4:$N$283,11,FALSE)</f>
        <v>173.04</v>
      </c>
      <c r="AB132" s="468" t="str">
        <f>VLOOKUP($D132,derm!$D$4:$K$285,6,FALSE)</f>
        <v>--</v>
      </c>
      <c r="AC132" s="468" t="str">
        <f>VLOOKUP($D132,derm!$D$4:$K$285,7,FALSE)</f>
        <v>--</v>
      </c>
      <c r="AD132" s="468" t="str">
        <f>VLOOKUP($D132,derm!$D$4:$K$285,8,FALSE)</f>
        <v>--</v>
      </c>
      <c r="AE132" s="468" t="str">
        <f>VLOOKUP($D132,derm!$D$4:$L$285,9,FALSE)</f>
        <v>--</v>
      </c>
      <c r="AF132" s="255"/>
      <c r="AG132" s="255">
        <f>VLOOKUP($C132,ToxValues!$C$4:$J$284,3,FALSE)</f>
        <v>3.0000000000000001E-3</v>
      </c>
      <c r="AH132" s="497">
        <f>VLOOKUP($C132,ToxValues!$C$4:$J$284,5,FALSE)</f>
        <v>3.0000000000000001E-3</v>
      </c>
      <c r="AI132" s="630"/>
    </row>
    <row r="133" spans="1:35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 t="str">
        <f t="shared" si="16"/>
        <v>--</v>
      </c>
      <c r="H133" s="490" t="str">
        <f t="shared" si="22"/>
        <v>--</v>
      </c>
      <c r="I133" s="490" t="str">
        <f t="shared" si="23"/>
        <v>--</v>
      </c>
      <c r="J133" s="490"/>
      <c r="K133" s="490" t="str">
        <f t="shared" si="28"/>
        <v/>
      </c>
      <c r="L133" s="490" t="str">
        <f t="shared" si="24"/>
        <v>--</v>
      </c>
      <c r="M133" s="490"/>
      <c r="N133" s="490"/>
      <c r="O133" s="490" t="str">
        <f t="shared" si="17"/>
        <v>--</v>
      </c>
      <c r="P133" s="490" t="str">
        <f t="shared" si="25"/>
        <v>--</v>
      </c>
      <c r="Q133" s="490"/>
      <c r="R133" s="490" t="str">
        <f t="shared" si="26"/>
        <v>--</v>
      </c>
      <c r="S133" s="490" t="str">
        <f t="shared" si="27"/>
        <v>--</v>
      </c>
      <c r="T133" s="490" t="str">
        <f t="shared" si="18"/>
        <v>--</v>
      </c>
      <c r="U133" s="490">
        <f t="shared" si="19"/>
        <v>1</v>
      </c>
      <c r="V133" s="490">
        <f t="shared" si="20"/>
        <v>1.36</v>
      </c>
      <c r="W133" s="255">
        <f>IFERROR((1+(3*[0]!B)+(3*[0]!B^2))/((1+[0]!B)^2),"--")</f>
        <v>1</v>
      </c>
      <c r="X133" s="490" t="str">
        <f t="shared" si="29"/>
        <v>--</v>
      </c>
      <c r="Y133" s="208" t="str">
        <f t="shared" si="21"/>
        <v>A</v>
      </c>
      <c r="Z133" s="255">
        <f>IFERROR(VLOOKUP(D133,derm!$D$4:$H$285,5,FALSE),"--")</f>
        <v>1.7799999999999999E-3</v>
      </c>
      <c r="AA133" s="468">
        <f>VLOOKUP($C133,ToxValues!$C$4:$N$283,11,FALSE)</f>
        <v>143.01</v>
      </c>
      <c r="AB133" s="468">
        <f>VLOOKUP($D133,derm!$D$4:$K$285,6,FALSE)</f>
        <v>0</v>
      </c>
      <c r="AC133" s="468">
        <f>VLOOKUP($D133,derm!$D$4:$K$285,7,FALSE)</f>
        <v>0.68</v>
      </c>
      <c r="AD133" s="468">
        <f>VLOOKUP($D133,derm!$D$4:$K$285,8,FALSE)</f>
        <v>1.62</v>
      </c>
      <c r="AE133" s="468">
        <f>VLOOKUP($D133,derm!$D$4:$L$285,9,FALSE)</f>
        <v>1</v>
      </c>
      <c r="AF133" s="255"/>
      <c r="AG133" s="255" t="str">
        <f>VLOOKUP($C133,ToxValues!$C$4:$J$284,3,FALSE)</f>
        <v>--</v>
      </c>
      <c r="AH133" s="497" t="str">
        <f>VLOOKUP($C133,ToxValues!$C$4:$J$284,5,FALSE)</f>
        <v>--</v>
      </c>
      <c r="AI133" s="630"/>
    </row>
    <row r="134" spans="1:35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>
        <f t="shared" ref="G134:G197" si="30">IF(MIN(H134:L134)&gt;0,MIN(H134:L134),"--")</f>
        <v>3754.2857142857142</v>
      </c>
      <c r="H134" s="490" t="str">
        <f t="shared" si="22"/>
        <v>--</v>
      </c>
      <c r="I134" s="490" t="str">
        <f t="shared" si="23"/>
        <v>--</v>
      </c>
      <c r="J134" s="490"/>
      <c r="K134" s="490" t="str">
        <f t="shared" si="28"/>
        <v/>
      </c>
      <c r="L134" s="490">
        <f t="shared" si="24"/>
        <v>3754.2857142857142</v>
      </c>
      <c r="M134" s="490"/>
      <c r="N134" s="490"/>
      <c r="O134" s="490">
        <f t="shared" ref="O134:O197" si="31">IFERROR(((HQ*BW_tres*ATnc_rec*AG134*365*1000)/(IRw_rec*ET_rec*ED_tres*EF_tres)),"--")</f>
        <v>3754.2857142857142</v>
      </c>
      <c r="P134" s="490" t="str">
        <f t="shared" si="25"/>
        <v>--</v>
      </c>
      <c r="Q134" s="490"/>
      <c r="R134" s="490" t="str">
        <f t="shared" si="26"/>
        <v>--</v>
      </c>
      <c r="S134" s="490" t="str">
        <f t="shared" si="27"/>
        <v>--</v>
      </c>
      <c r="T134" s="490" t="str">
        <f t="shared" ref="T134:T197" si="32">IFERROR((X134*1000)/(2*AE134*Z134*SQRT((6*AC134*ET_rec)/PI())),"--")</f>
        <v>--</v>
      </c>
      <c r="U134" s="490" t="str">
        <f t="shared" ref="U134:U197" si="33">IFERROR(ET_rec/(1+B),"--")</f>
        <v>--</v>
      </c>
      <c r="V134" s="490" t="str">
        <f t="shared" ref="V134:V197" si="34">IFERROR((2*AC134*W134),"--")</f>
        <v>--</v>
      </c>
      <c r="W134" s="255" t="str">
        <f>IFERROR((1+(3*[0]!B)+(3*[0]!B^2))/((1+[0]!B)^2),"--")</f>
        <v>--</v>
      </c>
      <c r="X134" s="490">
        <f t="shared" si="29"/>
        <v>3.2932330827067667E-2</v>
      </c>
      <c r="Y134" s="208" t="str">
        <f t="shared" ref="Y134:Y197" si="35">IF(ET_rec&lt;t_star,"A","B")</f>
        <v>A</v>
      </c>
      <c r="Z134" s="255">
        <f>IFERROR(VLOOKUP(D134,derm!$D$4:$H$285,5,FALSE),"--")</f>
        <v>7.6400000000000001E-3</v>
      </c>
      <c r="AA134" s="468">
        <f>VLOOKUP($C134,ToxValues!$C$4:$N$283,11,FALSE)</f>
        <v>171.07</v>
      </c>
      <c r="AB134" s="468" t="str">
        <f>VLOOKUP($D134,derm!$D$4:$K$285,6,FALSE)</f>
        <v>--</v>
      </c>
      <c r="AC134" s="468" t="str">
        <f>VLOOKUP($D134,derm!$D$4:$K$285,7,FALSE)</f>
        <v>--</v>
      </c>
      <c r="AD134" s="468" t="str">
        <f>VLOOKUP($D134,derm!$D$4:$K$285,8,FALSE)</f>
        <v>--</v>
      </c>
      <c r="AE134" s="468" t="str">
        <f>VLOOKUP($D134,derm!$D$4:$L$285,9,FALSE)</f>
        <v>--</v>
      </c>
      <c r="AF134" s="255"/>
      <c r="AG134" s="255">
        <f>VLOOKUP($C134,ToxValues!$C$4:$J$284,3,FALSE)</f>
        <v>0.04</v>
      </c>
      <c r="AH134" s="497">
        <f>VLOOKUP($C134,ToxValues!$C$4:$J$284,5,FALSE)</f>
        <v>0.04</v>
      </c>
      <c r="AI134" s="630"/>
    </row>
    <row r="135" spans="1:35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>
        <f t="shared" si="30"/>
        <v>1.6141470223869971</v>
      </c>
      <c r="H135" s="490" t="str">
        <f t="shared" ref="H135:H198" si="36">IFERROR(((1/((1/$M135)+(1/$O135)+(1/$P135)))),"--")</f>
        <v>--</v>
      </c>
      <c r="I135" s="490">
        <f t="shared" ref="I135:I198" si="37">IFERROR(((1/((1/$P135)+(1/$O135)))),"--")</f>
        <v>1.6141470223869971</v>
      </c>
      <c r="J135" s="490"/>
      <c r="K135" s="490" t="str">
        <f t="shared" si="28"/>
        <v/>
      </c>
      <c r="L135" s="490">
        <f t="shared" ref="L135:L198" si="38">IFERROR(($O135),"")</f>
        <v>1877.1428571428571</v>
      </c>
      <c r="M135" s="490"/>
      <c r="N135" s="490"/>
      <c r="O135" s="490">
        <f t="shared" si="31"/>
        <v>1877.1428571428571</v>
      </c>
      <c r="P135" s="490">
        <f t="shared" ref="P135:P198" si="39">R135</f>
        <v>1.6155362149894998</v>
      </c>
      <c r="Q135" s="490"/>
      <c r="R135" s="490">
        <f t="shared" ref="R135:R198" si="40">IF(Y135="A",T135,S135)</f>
        <v>1.6155362149894998</v>
      </c>
      <c r="S135" s="490">
        <f t="shared" ref="S135:S198" si="41">IFERROR((X135*1000)/(Z135*AE135*(U135+V135)),"--")</f>
        <v>0.44881197707211001</v>
      </c>
      <c r="T135" s="490">
        <f t="shared" si="32"/>
        <v>1.6155362149894998</v>
      </c>
      <c r="U135" s="490">
        <f t="shared" si="33"/>
        <v>0.83333333333333337</v>
      </c>
      <c r="V135" s="490">
        <f t="shared" si="34"/>
        <v>39.751111111111122</v>
      </c>
      <c r="W135" s="255">
        <f>IFERROR((1+(3*[0]!B)+(3*[0]!B^2))/((1+[0]!B)^2),"--")</f>
        <v>1.1944444444444446</v>
      </c>
      <c r="X135" s="490">
        <f t="shared" si="29"/>
        <v>1.6466165413533834E-2</v>
      </c>
      <c r="Y135" s="208" t="str">
        <f t="shared" si="35"/>
        <v>A</v>
      </c>
      <c r="Z135" s="255">
        <f>IFERROR(VLOOKUP(D135,derm!$D$4:$H$285,5,FALSE),"--")</f>
        <v>1.1299999999999999</v>
      </c>
      <c r="AA135" s="468">
        <f>VLOOKUP($C135,ToxValues!$C$4:$N$283,11,FALSE)</f>
        <v>390.57</v>
      </c>
      <c r="AB135" s="468">
        <f>VLOOKUP($D135,derm!$D$4:$K$285,6,FALSE)</f>
        <v>0.2</v>
      </c>
      <c r="AC135" s="468">
        <f>VLOOKUP($D135,derm!$D$4:$K$285,7,FALSE)</f>
        <v>16.64</v>
      </c>
      <c r="AD135" s="468">
        <f>VLOOKUP($D135,derm!$D$4:$K$285,8,FALSE)</f>
        <v>39.93</v>
      </c>
      <c r="AE135" s="468">
        <f>VLOOKUP($D135,derm!$D$4:$L$285,9,FALSE)</f>
        <v>0.8</v>
      </c>
      <c r="AF135" s="255"/>
      <c r="AG135" s="255">
        <f>VLOOKUP($C135,ToxValues!$C$4:$J$284,3,FALSE)</f>
        <v>0.02</v>
      </c>
      <c r="AH135" s="497">
        <f>VLOOKUP($C135,ToxValues!$C$4:$J$284,5,FALSE)</f>
        <v>0.02</v>
      </c>
      <c r="AI135" s="630"/>
    </row>
    <row r="136" spans="1:35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>
        <f t="shared" si="30"/>
        <v>18771.428571428572</v>
      </c>
      <c r="H136" s="490" t="str">
        <f t="shared" si="36"/>
        <v>--</v>
      </c>
      <c r="I136" s="490" t="str">
        <f t="shared" si="37"/>
        <v>--</v>
      </c>
      <c r="J136" s="490"/>
      <c r="K136" s="490" t="str">
        <f t="shared" ref="K136:K199" si="42">IFERROR((1/(1/$M136)+(1/$O136)),"")</f>
        <v/>
      </c>
      <c r="L136" s="490">
        <f t="shared" si="38"/>
        <v>18771.428571428572</v>
      </c>
      <c r="M136" s="490"/>
      <c r="N136" s="490"/>
      <c r="O136" s="490">
        <f t="shared" si="31"/>
        <v>18771.428571428572</v>
      </c>
      <c r="P136" s="490" t="str">
        <f t="shared" si="39"/>
        <v>--</v>
      </c>
      <c r="Q136" s="490"/>
      <c r="R136" s="490" t="str">
        <f t="shared" si="40"/>
        <v>--</v>
      </c>
      <c r="S136" s="490" t="str">
        <f t="shared" si="41"/>
        <v>--</v>
      </c>
      <c r="T136" s="490" t="str">
        <f t="shared" si="32"/>
        <v>--</v>
      </c>
      <c r="U136" s="490" t="str">
        <f t="shared" si="33"/>
        <v>--</v>
      </c>
      <c r="V136" s="490" t="str">
        <f t="shared" si="34"/>
        <v>--</v>
      </c>
      <c r="W136" s="255" t="str">
        <f>IFERROR((1+(3*[0]!B)+(3*[0]!B^2))/((1+[0]!B)^2),"--")</f>
        <v>--</v>
      </c>
      <c r="X136" s="490">
        <f t="shared" si="29"/>
        <v>0.16466165413533834</v>
      </c>
      <c r="Y136" s="208" t="str">
        <f t="shared" si="35"/>
        <v>A</v>
      </c>
      <c r="Z136" s="255">
        <f>IFERROR(VLOOKUP(D136,derm!$D$4:$H$285,5,FALSE),"--")</f>
        <v>3.85E-2</v>
      </c>
      <c r="AA136" s="468">
        <f>VLOOKUP($C136,ToxValues!$C$4:$N$283,11,FALSE)</f>
        <v>312.37</v>
      </c>
      <c r="AB136" s="468" t="str">
        <f>VLOOKUP($D136,derm!$D$4:$K$285,6,FALSE)</f>
        <v>--</v>
      </c>
      <c r="AC136" s="468" t="str">
        <f>VLOOKUP($D136,derm!$D$4:$K$285,7,FALSE)</f>
        <v>--</v>
      </c>
      <c r="AD136" s="468" t="str">
        <f>VLOOKUP($D136,derm!$D$4:$K$285,8,FALSE)</f>
        <v>--</v>
      </c>
      <c r="AE136" s="468" t="str">
        <f>VLOOKUP($D136,derm!$D$4:$L$285,9,FALSE)</f>
        <v>--</v>
      </c>
      <c r="AF136" s="255"/>
      <c r="AG136" s="255">
        <f>VLOOKUP($C136,ToxValues!$C$4:$J$284,3,FALSE)</f>
        <v>0.2</v>
      </c>
      <c r="AH136" s="497">
        <f>VLOOKUP($C136,ToxValues!$C$4:$J$284,5,FALSE)</f>
        <v>0.2</v>
      </c>
      <c r="AI136" s="630"/>
    </row>
    <row r="137" spans="1:35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30"/>
        <v>--</v>
      </c>
      <c r="H137" s="490" t="str">
        <f t="shared" si="36"/>
        <v>--</v>
      </c>
      <c r="I137" s="490" t="str">
        <f t="shared" si="37"/>
        <v>--</v>
      </c>
      <c r="J137" s="490"/>
      <c r="K137" s="490" t="str">
        <f t="shared" si="42"/>
        <v/>
      </c>
      <c r="L137" s="490" t="str">
        <f t="shared" si="38"/>
        <v>--</v>
      </c>
      <c r="M137" s="490"/>
      <c r="N137" s="490"/>
      <c r="O137" s="490" t="str">
        <f t="shared" si="31"/>
        <v>--</v>
      </c>
      <c r="P137" s="490" t="str">
        <f t="shared" si="39"/>
        <v>--</v>
      </c>
      <c r="Q137" s="490"/>
      <c r="R137" s="490" t="str">
        <f t="shared" si="40"/>
        <v>--</v>
      </c>
      <c r="S137" s="490" t="str">
        <f t="shared" si="41"/>
        <v>--</v>
      </c>
      <c r="T137" s="490" t="str">
        <f t="shared" si="32"/>
        <v>--</v>
      </c>
      <c r="U137" s="490" t="str">
        <f t="shared" si="33"/>
        <v>--</v>
      </c>
      <c r="V137" s="490" t="str">
        <f t="shared" si="34"/>
        <v>--</v>
      </c>
      <c r="W137" s="255" t="str">
        <f>IFERROR((1+(3*[0]!B)+(3*[0]!B^2))/((1+[0]!B)^2),"--")</f>
        <v>--</v>
      </c>
      <c r="X137" s="490" t="str">
        <f t="shared" si="29"/>
        <v>--</v>
      </c>
      <c r="Y137" s="208" t="str">
        <f t="shared" si="35"/>
        <v>A</v>
      </c>
      <c r="Z137" s="255" t="str">
        <f>IFERROR(VLOOKUP(D137,derm!$D$4:$H$285,5,FALSE),"--")</f>
        <v>--</v>
      </c>
      <c r="AA137" s="468" t="str">
        <f>VLOOKUP($C137,ToxValues!$C$4:$N$283,11,FALSE)</f>
        <v>--</v>
      </c>
      <c r="AB137" s="468" t="str">
        <f>VLOOKUP($D137,derm!$D$4:$K$285,6,FALSE)</f>
        <v>--</v>
      </c>
      <c r="AC137" s="468" t="str">
        <f>VLOOKUP($D137,derm!$D$4:$K$285,7,FALSE)</f>
        <v>--</v>
      </c>
      <c r="AD137" s="468" t="str">
        <f>VLOOKUP($D137,derm!$D$4:$K$285,8,FALSE)</f>
        <v>--</v>
      </c>
      <c r="AE137" s="468" t="str">
        <f>VLOOKUP($D137,derm!$D$4:$L$285,9,FALSE)</f>
        <v>--</v>
      </c>
      <c r="AF137" s="255"/>
      <c r="AG137" s="255" t="str">
        <f>VLOOKUP($C137,ToxValues!$C$4:$J$284,3,FALSE)</f>
        <v>--</v>
      </c>
      <c r="AH137" s="497" t="str">
        <f>VLOOKUP($C137,ToxValues!$C$4:$J$284,5,FALSE)</f>
        <v>--</v>
      </c>
      <c r="AI137" s="630"/>
    </row>
    <row r="138" spans="1:35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>
        <f t="shared" si="30"/>
        <v>1877.1428571428571</v>
      </c>
      <c r="H138" s="490" t="str">
        <f t="shared" si="36"/>
        <v>--</v>
      </c>
      <c r="I138" s="490" t="str">
        <f t="shared" si="37"/>
        <v>--</v>
      </c>
      <c r="J138" s="490"/>
      <c r="K138" s="490" t="str">
        <f t="shared" si="42"/>
        <v/>
      </c>
      <c r="L138" s="490">
        <f t="shared" si="38"/>
        <v>1877.1428571428571</v>
      </c>
      <c r="M138" s="490"/>
      <c r="N138" s="490"/>
      <c r="O138" s="490">
        <f t="shared" si="31"/>
        <v>1877.1428571428571</v>
      </c>
      <c r="P138" s="490" t="str">
        <f t="shared" si="39"/>
        <v>--</v>
      </c>
      <c r="Q138" s="490"/>
      <c r="R138" s="490" t="str">
        <f t="shared" si="40"/>
        <v>--</v>
      </c>
      <c r="S138" s="490" t="str">
        <f t="shared" si="41"/>
        <v>--</v>
      </c>
      <c r="T138" s="490" t="str">
        <f t="shared" si="32"/>
        <v>--</v>
      </c>
      <c r="U138" s="490" t="str">
        <f t="shared" si="33"/>
        <v>--</v>
      </c>
      <c r="V138" s="490" t="str">
        <f t="shared" si="34"/>
        <v>--</v>
      </c>
      <c r="W138" s="255" t="str">
        <f>IFERROR((1+(3*[0]!B)+(3*[0]!B^2))/((1+[0]!B)^2),"--")</f>
        <v>--</v>
      </c>
      <c r="X138" s="490">
        <f t="shared" ref="X138:X201" si="43">IFERROR((HQ*ATnc_rec*365*BW_tres*AH138*1000)/(SA_tres*EF_tres*ED_tres),"--")</f>
        <v>1.6466165413533834E-2</v>
      </c>
      <c r="Y138" s="208" t="str">
        <f t="shared" si="35"/>
        <v>A</v>
      </c>
      <c r="Z138" s="255">
        <f>IFERROR(VLOOKUP(D138,derm!$D$4:$H$285,5,FALSE),"--")</f>
        <v>3.3099999999999997E-2</v>
      </c>
      <c r="AA138" s="468">
        <f>VLOOKUP($C138,ToxValues!$C$4:$N$283,11,FALSE)</f>
        <v>325.19</v>
      </c>
      <c r="AB138" s="468" t="str">
        <f>VLOOKUP($D138,derm!$D$4:$K$285,6,FALSE)</f>
        <v>--</v>
      </c>
      <c r="AC138" s="468" t="str">
        <f>VLOOKUP($D138,derm!$D$4:$K$285,7,FALSE)</f>
        <v>--</v>
      </c>
      <c r="AD138" s="468" t="str">
        <f>VLOOKUP($D138,derm!$D$4:$K$285,8,FALSE)</f>
        <v>--</v>
      </c>
      <c r="AE138" s="468" t="str">
        <f>VLOOKUP($D138,derm!$D$4:$L$285,9,FALSE)</f>
        <v>--</v>
      </c>
      <c r="AF138" s="255"/>
      <c r="AG138" s="255">
        <f>VLOOKUP($C138,ToxValues!$C$4:$J$284,3,FALSE)</f>
        <v>0.02</v>
      </c>
      <c r="AH138" s="497">
        <f>VLOOKUP($C138,ToxValues!$C$4:$J$284,5,FALSE)</f>
        <v>0.02</v>
      </c>
      <c r="AI138" s="630"/>
    </row>
    <row r="139" spans="1:35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 t="str">
        <f t="shared" si="30"/>
        <v>--</v>
      </c>
      <c r="H139" s="490" t="str">
        <f t="shared" si="36"/>
        <v>--</v>
      </c>
      <c r="I139" s="490" t="str">
        <f t="shared" si="37"/>
        <v>--</v>
      </c>
      <c r="J139" s="490"/>
      <c r="K139" s="490" t="str">
        <f t="shared" si="42"/>
        <v/>
      </c>
      <c r="L139" s="490" t="str">
        <f t="shared" si="38"/>
        <v>--</v>
      </c>
      <c r="M139" s="490"/>
      <c r="N139" s="490"/>
      <c r="O139" s="490" t="str">
        <f t="shared" si="31"/>
        <v>--</v>
      </c>
      <c r="P139" s="490" t="str">
        <f t="shared" si="39"/>
        <v>--</v>
      </c>
      <c r="Q139" s="490"/>
      <c r="R139" s="490" t="str">
        <f t="shared" si="40"/>
        <v>--</v>
      </c>
      <c r="S139" s="490" t="str">
        <f t="shared" si="41"/>
        <v>--</v>
      </c>
      <c r="T139" s="490" t="str">
        <f t="shared" si="32"/>
        <v>--</v>
      </c>
      <c r="U139" s="490">
        <f t="shared" si="33"/>
        <v>0.26315789473684209</v>
      </c>
      <c r="V139" s="490">
        <f t="shared" si="34"/>
        <v>9.2559002770083083</v>
      </c>
      <c r="W139" s="255">
        <f>IFERROR((1+(3*[0]!B)+(3*[0]!B^2))/((1+[0]!B)^2),"--")</f>
        <v>2.2797783933518003</v>
      </c>
      <c r="X139" s="490" t="str">
        <f t="shared" si="43"/>
        <v>--</v>
      </c>
      <c r="Y139" s="208" t="str">
        <f t="shared" si="35"/>
        <v>A</v>
      </c>
      <c r="Z139" s="255">
        <f>IFERROR(VLOOKUP(D139,derm!$D$4:$H$285,5,FALSE),"--")</f>
        <v>0.59599999999999997</v>
      </c>
      <c r="AA139" s="468">
        <f>VLOOKUP($C139,ToxValues!$C$4:$N$283,11,FALSE)</f>
        <v>228.3</v>
      </c>
      <c r="AB139" s="468">
        <f>VLOOKUP($D139,derm!$D$4:$K$285,6,FALSE)</f>
        <v>2.8</v>
      </c>
      <c r="AC139" s="468">
        <f>VLOOKUP($D139,derm!$D$4:$K$285,7,FALSE)</f>
        <v>2.0299999999999998</v>
      </c>
      <c r="AD139" s="468">
        <f>VLOOKUP($D139,derm!$D$4:$K$285,8,FALSE)</f>
        <v>8.5299999999999994</v>
      </c>
      <c r="AE139" s="468">
        <f>VLOOKUP($D139,derm!$D$4:$L$285,9,FALSE)</f>
        <v>1</v>
      </c>
      <c r="AF139" s="255"/>
      <c r="AG139" s="255" t="str">
        <f>VLOOKUP($C139,ToxValues!$C$4:$J$284,3,FALSE)</f>
        <v>--</v>
      </c>
      <c r="AH139" s="497" t="str">
        <f>VLOOKUP($C139,ToxValues!$C$4:$J$284,5,FALSE)</f>
        <v>--</v>
      </c>
      <c r="AI139" s="630"/>
    </row>
    <row r="140" spans="1:35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>
        <f t="shared" si="30"/>
        <v>56314.285714285717</v>
      </c>
      <c r="H140" s="490" t="str">
        <f t="shared" si="36"/>
        <v>--</v>
      </c>
      <c r="I140" s="490" t="str">
        <f t="shared" si="37"/>
        <v>--</v>
      </c>
      <c r="J140" s="490"/>
      <c r="K140" s="490" t="str">
        <f t="shared" si="42"/>
        <v/>
      </c>
      <c r="L140" s="490">
        <f t="shared" si="38"/>
        <v>56314.285714285717</v>
      </c>
      <c r="M140" s="490"/>
      <c r="N140" s="490"/>
      <c r="O140" s="490">
        <f t="shared" si="31"/>
        <v>56314.285714285717</v>
      </c>
      <c r="P140" s="490" t="str">
        <f t="shared" si="39"/>
        <v>--</v>
      </c>
      <c r="Q140" s="490"/>
      <c r="R140" s="490" t="str">
        <f t="shared" si="40"/>
        <v>--</v>
      </c>
      <c r="S140" s="490" t="str">
        <f t="shared" si="41"/>
        <v>--</v>
      </c>
      <c r="T140" s="490" t="str">
        <f t="shared" si="32"/>
        <v>--</v>
      </c>
      <c r="U140" s="490" t="str">
        <f t="shared" si="33"/>
        <v>--</v>
      </c>
      <c r="V140" s="490" t="str">
        <f t="shared" si="34"/>
        <v>--</v>
      </c>
      <c r="W140" s="255" t="str">
        <f>IFERROR((1+(3*[0]!B)+(3*[0]!B^2))/((1+[0]!B)^2),"--")</f>
        <v>--</v>
      </c>
      <c r="X140" s="490">
        <f t="shared" si="43"/>
        <v>0.49398496240601503</v>
      </c>
      <c r="Y140" s="208" t="str">
        <f t="shared" si="35"/>
        <v>A</v>
      </c>
      <c r="Z140" s="255">
        <f>IFERROR(VLOOKUP(D140,derm!$D$4:$H$285,5,FALSE),"--")</f>
        <v>3.23</v>
      </c>
      <c r="AA140" s="468">
        <f>VLOOKUP($C140,ToxValues!$C$4:$N$283,11,FALSE)</f>
        <v>370.58</v>
      </c>
      <c r="AB140" s="468" t="str">
        <f>VLOOKUP($D140,derm!$D$4:$K$285,6,FALSE)</f>
        <v>--</v>
      </c>
      <c r="AC140" s="468" t="str">
        <f>VLOOKUP($D140,derm!$D$4:$K$285,7,FALSE)</f>
        <v>--</v>
      </c>
      <c r="AD140" s="468" t="str">
        <f>VLOOKUP($D140,derm!$D$4:$K$285,8,FALSE)</f>
        <v>--</v>
      </c>
      <c r="AE140" s="468" t="str">
        <f>VLOOKUP($D140,derm!$D$4:$L$285,9,FALSE)</f>
        <v>--</v>
      </c>
      <c r="AF140" s="255"/>
      <c r="AG140" s="255">
        <f>VLOOKUP($C140,ToxValues!$C$4:$J$284,3,FALSE)</f>
        <v>0.6</v>
      </c>
      <c r="AH140" s="497">
        <f>VLOOKUP($C140,ToxValues!$C$4:$J$284,5,FALSE)</f>
        <v>0.6</v>
      </c>
      <c r="AI140" s="630"/>
    </row>
    <row r="141" spans="1:35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 t="str">
        <f t="shared" si="30"/>
        <v>--</v>
      </c>
      <c r="H141" s="490" t="str">
        <f t="shared" si="36"/>
        <v>--</v>
      </c>
      <c r="I141" s="490" t="str">
        <f t="shared" si="37"/>
        <v>--</v>
      </c>
      <c r="J141" s="490"/>
      <c r="K141" s="490" t="str">
        <f t="shared" si="42"/>
        <v/>
      </c>
      <c r="L141" s="490" t="str">
        <f t="shared" si="38"/>
        <v>--</v>
      </c>
      <c r="M141" s="490"/>
      <c r="N141" s="490"/>
      <c r="O141" s="490" t="str">
        <f t="shared" si="31"/>
        <v>--</v>
      </c>
      <c r="P141" s="490" t="str">
        <f t="shared" si="39"/>
        <v>--</v>
      </c>
      <c r="Q141" s="490"/>
      <c r="R141" s="490" t="str">
        <f t="shared" si="40"/>
        <v>--</v>
      </c>
      <c r="S141" s="490" t="str">
        <f t="shared" si="41"/>
        <v>--</v>
      </c>
      <c r="T141" s="490" t="str">
        <f t="shared" si="32"/>
        <v>--</v>
      </c>
      <c r="U141" s="490">
        <f t="shared" si="33"/>
        <v>9.3457943925233655E-2</v>
      </c>
      <c r="V141" s="490">
        <f t="shared" si="34"/>
        <v>21.172077910734565</v>
      </c>
      <c r="W141" s="255">
        <f>IFERROR((1+(3*[0]!B)+(3*[0]!B^2))/((1+[0]!B)^2),"--")</f>
        <v>2.7283605555070318</v>
      </c>
      <c r="X141" s="490" t="str">
        <f t="shared" si="43"/>
        <v>--</v>
      </c>
      <c r="Y141" s="208" t="str">
        <f t="shared" si="35"/>
        <v>A</v>
      </c>
      <c r="Z141" s="255">
        <f>IFERROR(VLOOKUP(D141,derm!$D$4:$H$285,5,FALSE),"--")</f>
        <v>0.95299999999999996</v>
      </c>
      <c r="AA141" s="468">
        <f>VLOOKUP($C141,ToxValues!$C$4:$N$283,11,FALSE)</f>
        <v>278.36</v>
      </c>
      <c r="AB141" s="468">
        <f>VLOOKUP($D141,derm!$D$4:$K$285,6,FALSE)</f>
        <v>9.6999999999999993</v>
      </c>
      <c r="AC141" s="468">
        <f>VLOOKUP($D141,derm!$D$4:$K$285,7,FALSE)</f>
        <v>3.88</v>
      </c>
      <c r="AD141" s="468">
        <f>VLOOKUP($D141,derm!$D$4:$K$285,8,FALSE)</f>
        <v>17.57</v>
      </c>
      <c r="AE141" s="468">
        <f>VLOOKUP($D141,derm!$D$4:$L$285,9,FALSE)</f>
        <v>0.6</v>
      </c>
      <c r="AF141" s="255"/>
      <c r="AG141" s="255" t="str">
        <f>VLOOKUP($C141,ToxValues!$C$4:$J$284,3,FALSE)</f>
        <v>--</v>
      </c>
      <c r="AH141" s="497" t="str">
        <f>VLOOKUP($C141,ToxValues!$C$4:$J$284,5,FALSE)</f>
        <v>--</v>
      </c>
      <c r="AI141" s="630"/>
    </row>
    <row r="142" spans="1:35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>
        <f t="shared" si="30"/>
        <v>93.857142857142861</v>
      </c>
      <c r="H142" s="490" t="str">
        <f t="shared" si="36"/>
        <v>--</v>
      </c>
      <c r="I142" s="490" t="str">
        <f t="shared" si="37"/>
        <v>--</v>
      </c>
      <c r="J142" s="490"/>
      <c r="K142" s="490" t="str">
        <f t="shared" si="42"/>
        <v/>
      </c>
      <c r="L142" s="490">
        <f t="shared" si="38"/>
        <v>93.857142857142861</v>
      </c>
      <c r="M142" s="490"/>
      <c r="N142" s="490"/>
      <c r="O142" s="490">
        <f t="shared" si="31"/>
        <v>93.857142857142861</v>
      </c>
      <c r="P142" s="490" t="str">
        <f t="shared" si="39"/>
        <v>--</v>
      </c>
      <c r="Q142" s="490"/>
      <c r="R142" s="490" t="str">
        <f t="shared" si="40"/>
        <v>--</v>
      </c>
      <c r="S142" s="490" t="str">
        <f t="shared" si="41"/>
        <v>--</v>
      </c>
      <c r="T142" s="490" t="str">
        <f t="shared" si="32"/>
        <v>--</v>
      </c>
      <c r="U142" s="490" t="str">
        <f t="shared" si="33"/>
        <v>--</v>
      </c>
      <c r="V142" s="490" t="str">
        <f t="shared" si="34"/>
        <v>--</v>
      </c>
      <c r="W142" s="255" t="str">
        <f>IFERROR((1+(3*[0]!B)+(3*[0]!B^2))/((1+[0]!B)^2),"--")</f>
        <v>--</v>
      </c>
      <c r="X142" s="490">
        <f t="shared" si="43"/>
        <v>8.233082706766917E-4</v>
      </c>
      <c r="Y142" s="208" t="str">
        <f t="shared" si="35"/>
        <v>A</v>
      </c>
      <c r="Z142" s="255">
        <f>IFERROR(VLOOKUP(D142,derm!$D$4:$H$285,5,FALSE),"--")</f>
        <v>9.7500000000000003E-2</v>
      </c>
      <c r="AA142" s="468">
        <f>VLOOKUP($C142,ToxValues!$C$4:$N$283,11,FALSE)</f>
        <v>168.2</v>
      </c>
      <c r="AB142" s="468" t="str">
        <f>VLOOKUP($D142,derm!$D$4:$K$285,6,FALSE)</f>
        <v>--</v>
      </c>
      <c r="AC142" s="468" t="str">
        <f>VLOOKUP($D142,derm!$D$4:$K$285,7,FALSE)</f>
        <v>--</v>
      </c>
      <c r="AD142" s="468" t="str">
        <f>VLOOKUP($D142,derm!$D$4:$K$285,8,FALSE)</f>
        <v>--</v>
      </c>
      <c r="AE142" s="468" t="str">
        <f>VLOOKUP($D142,derm!$D$4:$L$285,9,FALSE)</f>
        <v>--</v>
      </c>
      <c r="AF142" s="255"/>
      <c r="AG142" s="255">
        <f>VLOOKUP($C142,ToxValues!$C$4:$J$284,3,FALSE)</f>
        <v>1E-3</v>
      </c>
      <c r="AH142" s="497">
        <f>VLOOKUP($C142,ToxValues!$C$4:$J$284,5,FALSE)</f>
        <v>1E-3</v>
      </c>
      <c r="AI142" s="630"/>
    </row>
    <row r="143" spans="1:35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30"/>
        <v>--</v>
      </c>
      <c r="H143" s="490" t="str">
        <f t="shared" si="36"/>
        <v>--</v>
      </c>
      <c r="I143" s="490" t="str">
        <f t="shared" si="37"/>
        <v>--</v>
      </c>
      <c r="J143" s="490"/>
      <c r="K143" s="490" t="str">
        <f t="shared" si="42"/>
        <v/>
      </c>
      <c r="L143" s="490" t="str">
        <f t="shared" si="38"/>
        <v>--</v>
      </c>
      <c r="M143" s="490"/>
      <c r="N143" s="490"/>
      <c r="O143" s="490" t="str">
        <f t="shared" si="31"/>
        <v>--</v>
      </c>
      <c r="P143" s="490" t="str">
        <f t="shared" si="39"/>
        <v>--</v>
      </c>
      <c r="Q143" s="490"/>
      <c r="R143" s="490" t="str">
        <f t="shared" si="40"/>
        <v>--</v>
      </c>
      <c r="S143" s="490" t="str">
        <f t="shared" si="41"/>
        <v>--</v>
      </c>
      <c r="T143" s="490" t="str">
        <f t="shared" si="32"/>
        <v>--</v>
      </c>
      <c r="U143" s="490" t="str">
        <f t="shared" si="33"/>
        <v>--</v>
      </c>
      <c r="V143" s="490" t="str">
        <f t="shared" si="34"/>
        <v>--</v>
      </c>
      <c r="W143" s="255" t="str">
        <f>IFERROR((1+(3*[0]!B)+(3*[0]!B^2))/((1+[0]!B)^2),"--")</f>
        <v>--</v>
      </c>
      <c r="X143" s="490" t="str">
        <f t="shared" si="43"/>
        <v>--</v>
      </c>
      <c r="Y143" s="208" t="str">
        <f t="shared" si="35"/>
        <v>A</v>
      </c>
      <c r="Z143" s="255" t="str">
        <f>IFERROR(VLOOKUP(D143,derm!$D$4:$H$285,5,FALSE),"--")</f>
        <v>--</v>
      </c>
      <c r="AA143" s="468" t="str">
        <f>VLOOKUP($C143,ToxValues!$C$4:$N$283,11,FALSE)</f>
        <v>--</v>
      </c>
      <c r="AB143" s="468" t="str">
        <f>VLOOKUP($D143,derm!$D$4:$K$285,6,FALSE)</f>
        <v>--</v>
      </c>
      <c r="AC143" s="468" t="str">
        <f>VLOOKUP($D143,derm!$D$4:$K$285,7,FALSE)</f>
        <v>--</v>
      </c>
      <c r="AD143" s="468" t="str">
        <f>VLOOKUP($D143,derm!$D$4:$K$285,8,FALSE)</f>
        <v>--</v>
      </c>
      <c r="AE143" s="468" t="str">
        <f>VLOOKUP($D143,derm!$D$4:$L$285,9,FALSE)</f>
        <v>--</v>
      </c>
      <c r="AF143" s="255"/>
      <c r="AG143" s="255" t="str">
        <f>VLOOKUP($C143,ToxValues!$C$4:$J$284,3,FALSE)</f>
        <v>--</v>
      </c>
      <c r="AH143" s="497" t="str">
        <f>VLOOKUP($C143,ToxValues!$C$4:$J$284,5,FALSE)</f>
        <v>--</v>
      </c>
      <c r="AI143" s="630"/>
    </row>
    <row r="144" spans="1:35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>
        <f t="shared" si="30"/>
        <v>29431.897062643806</v>
      </c>
      <c r="H144" s="490" t="str">
        <f t="shared" si="36"/>
        <v>--</v>
      </c>
      <c r="I144" s="490">
        <f t="shared" si="37"/>
        <v>29431.897062643806</v>
      </c>
      <c r="J144" s="490"/>
      <c r="K144" s="490" t="str">
        <f t="shared" si="42"/>
        <v/>
      </c>
      <c r="L144" s="490">
        <f t="shared" si="38"/>
        <v>75085.71428571429</v>
      </c>
      <c r="M144" s="490"/>
      <c r="N144" s="490"/>
      <c r="O144" s="490">
        <f t="shared" si="31"/>
        <v>75085.71428571429</v>
      </c>
      <c r="P144" s="490">
        <f t="shared" si="39"/>
        <v>48405.919770833068</v>
      </c>
      <c r="Q144" s="490"/>
      <c r="R144" s="490">
        <f t="shared" si="40"/>
        <v>48405.919770833068</v>
      </c>
      <c r="S144" s="490">
        <f t="shared" si="41"/>
        <v>38598.606220191832</v>
      </c>
      <c r="T144" s="490">
        <f t="shared" si="32"/>
        <v>48405.919770833068</v>
      </c>
      <c r="U144" s="490">
        <f t="shared" si="33"/>
        <v>1</v>
      </c>
      <c r="V144" s="490">
        <f t="shared" si="34"/>
        <v>3.74</v>
      </c>
      <c r="W144" s="255">
        <f>IFERROR((1+(3*[0]!B)+(3*[0]!B^2))/((1+[0]!B)^2),"--")</f>
        <v>1</v>
      </c>
      <c r="X144" s="490">
        <f t="shared" si="43"/>
        <v>0.65864661654135337</v>
      </c>
      <c r="Y144" s="208" t="str">
        <f t="shared" si="35"/>
        <v>A</v>
      </c>
      <c r="Z144" s="255">
        <f>IFERROR(VLOOKUP(D144,derm!$D$4:$H$285,5,FALSE),"--")</f>
        <v>3.5999999999999999E-3</v>
      </c>
      <c r="AA144" s="468">
        <f>VLOOKUP($C144,ToxValues!$C$4:$N$283,11,FALSE)</f>
        <v>222.24</v>
      </c>
      <c r="AB144" s="468">
        <f>VLOOKUP($D144,derm!$D$4:$K$285,6,FALSE)</f>
        <v>0</v>
      </c>
      <c r="AC144" s="468">
        <f>VLOOKUP($D144,derm!$D$4:$K$285,7,FALSE)</f>
        <v>1.87</v>
      </c>
      <c r="AD144" s="468">
        <f>VLOOKUP($D144,derm!$D$4:$K$285,8,FALSE)</f>
        <v>4.5</v>
      </c>
      <c r="AE144" s="468">
        <f>VLOOKUP($D144,derm!$D$4:$L$285,9,FALSE)</f>
        <v>1</v>
      </c>
      <c r="AF144" s="255"/>
      <c r="AG144" s="255">
        <f>VLOOKUP($C144,ToxValues!$C$4:$J$284,3,FALSE)</f>
        <v>0.8</v>
      </c>
      <c r="AH144" s="497">
        <f>VLOOKUP($C144,ToxValues!$C$4:$J$284,5,FALSE)</f>
        <v>0.8</v>
      </c>
      <c r="AI144" s="630"/>
    </row>
    <row r="145" spans="1:35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30"/>
        <v>--</v>
      </c>
      <c r="H145" s="490" t="str">
        <f t="shared" si="36"/>
        <v>--</v>
      </c>
      <c r="I145" s="490" t="str">
        <f t="shared" si="37"/>
        <v>--</v>
      </c>
      <c r="J145" s="490"/>
      <c r="K145" s="490" t="str">
        <f t="shared" si="42"/>
        <v/>
      </c>
      <c r="L145" s="490" t="str">
        <f t="shared" si="38"/>
        <v>--</v>
      </c>
      <c r="M145" s="490"/>
      <c r="N145" s="490"/>
      <c r="O145" s="490" t="str">
        <f t="shared" si="31"/>
        <v>--</v>
      </c>
      <c r="P145" s="490" t="str">
        <f t="shared" si="39"/>
        <v>--</v>
      </c>
      <c r="Q145" s="490"/>
      <c r="R145" s="490" t="str">
        <f t="shared" si="40"/>
        <v>--</v>
      </c>
      <c r="S145" s="490" t="str">
        <f t="shared" si="41"/>
        <v>--</v>
      </c>
      <c r="T145" s="490" t="str">
        <f t="shared" si="32"/>
        <v>--</v>
      </c>
      <c r="U145" s="490">
        <f t="shared" si="33"/>
        <v>1</v>
      </c>
      <c r="V145" s="490">
        <f t="shared" si="34"/>
        <v>2.62</v>
      </c>
      <c r="W145" s="255">
        <f>IFERROR((1+(3*[0]!B)+(3*[0]!B^2))/((1+[0]!B)^2),"--")</f>
        <v>1</v>
      </c>
      <c r="X145" s="490" t="str">
        <f t="shared" si="43"/>
        <v>--</v>
      </c>
      <c r="Y145" s="208" t="str">
        <f t="shared" si="35"/>
        <v>A</v>
      </c>
      <c r="Z145" s="255" t="str">
        <f>IFERROR(VLOOKUP(D145,derm!$D$4:$H$285,5,FALSE),"--")</f>
        <v>--</v>
      </c>
      <c r="AA145" s="468" t="str">
        <f>VLOOKUP($C145,ToxValues!$C$4:$N$283,11,FALSE)</f>
        <v>--</v>
      </c>
      <c r="AB145" s="468">
        <f>VLOOKUP($D145,derm!$D$4:$K$285,6,FALSE)</f>
        <v>0</v>
      </c>
      <c r="AC145" s="468">
        <f>VLOOKUP($D145,derm!$D$4:$K$285,7,FALSE)</f>
        <v>1.31</v>
      </c>
      <c r="AD145" s="468">
        <f>VLOOKUP($D145,derm!$D$4:$K$285,8,FALSE)</f>
        <v>3.13</v>
      </c>
      <c r="AE145" s="468">
        <f>VLOOKUP($D145,derm!$D$4:$L$285,9,FALSE)</f>
        <v>1</v>
      </c>
      <c r="AF145" s="255"/>
      <c r="AG145" s="255" t="str">
        <f>VLOOKUP($C145,ToxValues!$C$4:$J$284,3,FALSE)</f>
        <v>--</v>
      </c>
      <c r="AH145" s="497" t="str">
        <f>VLOOKUP($C145,ToxValues!$C$4:$J$284,5,FALSE)</f>
        <v>--</v>
      </c>
      <c r="AI145" s="630"/>
    </row>
    <row r="146" spans="1:35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>
        <f t="shared" si="30"/>
        <v>384.65606356081668</v>
      </c>
      <c r="H146" s="490" t="str">
        <f t="shared" si="36"/>
        <v>--</v>
      </c>
      <c r="I146" s="490">
        <f t="shared" si="37"/>
        <v>384.65606356081668</v>
      </c>
      <c r="J146" s="490"/>
      <c r="K146" s="490" t="str">
        <f t="shared" si="42"/>
        <v/>
      </c>
      <c r="L146" s="490">
        <f t="shared" si="38"/>
        <v>9385.7142857142862</v>
      </c>
      <c r="M146" s="490"/>
      <c r="N146" s="490"/>
      <c r="O146" s="490">
        <f t="shared" si="31"/>
        <v>9385.7142857142862</v>
      </c>
      <c r="P146" s="490">
        <f t="shared" si="39"/>
        <v>401.09416268008931</v>
      </c>
      <c r="Q146" s="490"/>
      <c r="R146" s="490">
        <f t="shared" si="40"/>
        <v>401.09416268008931</v>
      </c>
      <c r="S146" s="490">
        <f t="shared" si="41"/>
        <v>216.62700710857069</v>
      </c>
      <c r="T146" s="490">
        <f t="shared" si="32"/>
        <v>401.09416268008931</v>
      </c>
      <c r="U146" s="490">
        <f t="shared" si="33"/>
        <v>0.83333333333333337</v>
      </c>
      <c r="V146" s="490">
        <f t="shared" si="34"/>
        <v>9.2211111111111119</v>
      </c>
      <c r="W146" s="255">
        <f>IFERROR((1+(3*[0]!B)+(3*[0]!B^2))/((1+[0]!B)^2),"--")</f>
        <v>1.1944444444444446</v>
      </c>
      <c r="X146" s="490">
        <f t="shared" si="43"/>
        <v>8.2330827067669171E-2</v>
      </c>
      <c r="Y146" s="208" t="str">
        <f t="shared" si="35"/>
        <v>A</v>
      </c>
      <c r="Z146" s="255">
        <f>IFERROR(VLOOKUP(D146,derm!$D$4:$H$285,5,FALSE),"--")</f>
        <v>4.2000000000000003E-2</v>
      </c>
      <c r="AA146" s="468">
        <f>VLOOKUP($C146,ToxValues!$C$4:$N$283,11,FALSE)</f>
        <v>278.35000000000002</v>
      </c>
      <c r="AB146" s="468">
        <f>VLOOKUP($D146,derm!$D$4:$K$285,6,FALSE)</f>
        <v>0.2</v>
      </c>
      <c r="AC146" s="468">
        <f>VLOOKUP($D146,derm!$D$4:$K$285,7,FALSE)</f>
        <v>3.86</v>
      </c>
      <c r="AD146" s="468">
        <f>VLOOKUP($D146,derm!$D$4:$K$285,8,FALSE)</f>
        <v>9.27</v>
      </c>
      <c r="AE146" s="468">
        <f>VLOOKUP($D146,derm!$D$4:$L$285,9,FALSE)</f>
        <v>0.9</v>
      </c>
      <c r="AF146" s="255"/>
      <c r="AG146" s="255">
        <f>VLOOKUP($C146,ToxValues!$C$4:$J$284,3,FALSE)</f>
        <v>0.1</v>
      </c>
      <c r="AH146" s="497">
        <f>VLOOKUP($C146,ToxValues!$C$4:$J$284,5,FALSE)</f>
        <v>0.1</v>
      </c>
      <c r="AI146" s="630"/>
    </row>
    <row r="147" spans="1:35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>
        <f t="shared" si="30"/>
        <v>1126.2857142857144</v>
      </c>
      <c r="H147" s="490" t="str">
        <f t="shared" si="36"/>
        <v>--</v>
      </c>
      <c r="I147" s="490" t="str">
        <f t="shared" si="37"/>
        <v>--</v>
      </c>
      <c r="J147" s="490"/>
      <c r="K147" s="490" t="str">
        <f t="shared" si="42"/>
        <v/>
      </c>
      <c r="L147" s="490">
        <f t="shared" si="38"/>
        <v>1126.2857142857144</v>
      </c>
      <c r="M147" s="490"/>
      <c r="N147" s="490"/>
      <c r="O147" s="490">
        <f t="shared" si="31"/>
        <v>1126.2857142857144</v>
      </c>
      <c r="P147" s="490" t="str">
        <f t="shared" si="39"/>
        <v>--</v>
      </c>
      <c r="Q147" s="490"/>
      <c r="R147" s="490" t="str">
        <f t="shared" si="40"/>
        <v>--</v>
      </c>
      <c r="S147" s="490" t="str">
        <f t="shared" si="41"/>
        <v>--</v>
      </c>
      <c r="T147" s="490" t="str">
        <f t="shared" si="32"/>
        <v>--</v>
      </c>
      <c r="U147" s="490" t="str">
        <f t="shared" si="33"/>
        <v>--</v>
      </c>
      <c r="V147" s="490" t="str">
        <f t="shared" si="34"/>
        <v>--</v>
      </c>
      <c r="W147" s="255" t="str">
        <f>IFERROR((1+(3*[0]!B)+(3*[0]!B^2))/((1+[0]!B)^2),"--")</f>
        <v>--</v>
      </c>
      <c r="X147" s="490">
        <f t="shared" si="43"/>
        <v>9.8796992481203008E-3</v>
      </c>
      <c r="Y147" s="208" t="str">
        <f t="shared" si="35"/>
        <v>A</v>
      </c>
      <c r="Z147" s="255">
        <f>IFERROR(VLOOKUP(D147,derm!$D$4:$H$285,5,FALSE),"--")</f>
        <v>2.4300000000000002</v>
      </c>
      <c r="AA147" s="468">
        <f>VLOOKUP($C147,ToxValues!$C$4:$N$283,11,FALSE)</f>
        <v>390.57</v>
      </c>
      <c r="AB147" s="468" t="str">
        <f>VLOOKUP($D147,derm!$D$4:$K$285,6,FALSE)</f>
        <v>--</v>
      </c>
      <c r="AC147" s="468" t="str">
        <f>VLOOKUP($D147,derm!$D$4:$K$285,7,FALSE)</f>
        <v>--</v>
      </c>
      <c r="AD147" s="468" t="str">
        <f>VLOOKUP($D147,derm!$D$4:$K$285,8,FALSE)</f>
        <v>--</v>
      </c>
      <c r="AE147" s="468" t="str">
        <f>VLOOKUP($D147,derm!$D$4:$L$285,9,FALSE)</f>
        <v>--</v>
      </c>
      <c r="AF147" s="255"/>
      <c r="AG147" s="255">
        <f>VLOOKUP($C147,ToxValues!$C$4:$J$284,3,FALSE)</f>
        <v>1.2E-2</v>
      </c>
      <c r="AH147" s="497">
        <f>VLOOKUP($C147,ToxValues!$C$4:$J$284,5,FALSE)</f>
        <v>1.2E-2</v>
      </c>
      <c r="AI147" s="630"/>
    </row>
    <row r="148" spans="1:35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>
        <f t="shared" si="30"/>
        <v>31.853455332549281</v>
      </c>
      <c r="H148" s="490" t="str">
        <f t="shared" si="36"/>
        <v>--</v>
      </c>
      <c r="I148" s="490">
        <f t="shared" si="37"/>
        <v>31.853455332549281</v>
      </c>
      <c r="J148" s="490"/>
      <c r="K148" s="490" t="str">
        <f t="shared" si="42"/>
        <v/>
      </c>
      <c r="L148" s="490">
        <f t="shared" si="38"/>
        <v>3754.2857142857142</v>
      </c>
      <c r="M148" s="490"/>
      <c r="N148" s="490"/>
      <c r="O148" s="490">
        <f t="shared" si="31"/>
        <v>3754.2857142857142</v>
      </c>
      <c r="P148" s="490">
        <f t="shared" si="39"/>
        <v>32.126030505457344</v>
      </c>
      <c r="Q148" s="490"/>
      <c r="R148" s="490">
        <f t="shared" si="40"/>
        <v>32.126030505457344</v>
      </c>
      <c r="S148" s="490">
        <f t="shared" si="41"/>
        <v>18.437653407935038</v>
      </c>
      <c r="T148" s="490">
        <f t="shared" si="32"/>
        <v>32.126030505457344</v>
      </c>
      <c r="U148" s="490">
        <f t="shared" si="33"/>
        <v>0.45454545454545453</v>
      </c>
      <c r="V148" s="490">
        <f t="shared" si="34"/>
        <v>5.3446280991735522</v>
      </c>
      <c r="W148" s="255">
        <f>IFERROR((1+(3*[0]!B)+(3*[0]!B^2))/((1+[0]!B)^2),"--")</f>
        <v>1.8429752066115699</v>
      </c>
      <c r="X148" s="490">
        <f t="shared" si="43"/>
        <v>3.2932330827067667E-2</v>
      </c>
      <c r="Y148" s="208" t="str">
        <f t="shared" si="35"/>
        <v>A</v>
      </c>
      <c r="Z148" s="255">
        <f>IFERROR(VLOOKUP(D148,derm!$D$4:$H$285,5,FALSE),"--")</f>
        <v>0.308</v>
      </c>
      <c r="AA148" s="468">
        <f>VLOOKUP($C148,ToxValues!$C$4:$N$283,11,FALSE)</f>
        <v>202.26</v>
      </c>
      <c r="AB148" s="468">
        <f>VLOOKUP($D148,derm!$D$4:$K$285,6,FALSE)</f>
        <v>1.2</v>
      </c>
      <c r="AC148" s="468">
        <f>VLOOKUP($D148,derm!$D$4:$K$285,7,FALSE)</f>
        <v>1.45</v>
      </c>
      <c r="AD148" s="468">
        <f>VLOOKUP($D148,derm!$D$4:$K$285,8,FALSE)</f>
        <v>5.68</v>
      </c>
      <c r="AE148" s="468">
        <f>VLOOKUP($D148,derm!$D$4:$L$285,9,FALSE)</f>
        <v>1</v>
      </c>
      <c r="AF148" s="255"/>
      <c r="AG148" s="255">
        <f>VLOOKUP($C148,ToxValues!$C$4:$J$284,3,FALSE)</f>
        <v>0.04</v>
      </c>
      <c r="AH148" s="497">
        <f>VLOOKUP($C148,ToxValues!$C$4:$J$284,5,FALSE)</f>
        <v>0.04</v>
      </c>
      <c r="AI148" s="630"/>
    </row>
    <row r="149" spans="1:35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>
        <f t="shared" si="30"/>
        <v>3754.2857142857142</v>
      </c>
      <c r="H149" s="490" t="str">
        <f t="shared" si="36"/>
        <v>--</v>
      </c>
      <c r="I149" s="490" t="str">
        <f t="shared" si="37"/>
        <v>--</v>
      </c>
      <c r="J149" s="490"/>
      <c r="K149" s="490" t="str">
        <f t="shared" si="42"/>
        <v/>
      </c>
      <c r="L149" s="490">
        <f t="shared" si="38"/>
        <v>3754.2857142857142</v>
      </c>
      <c r="M149" s="490"/>
      <c r="N149" s="490"/>
      <c r="O149" s="490">
        <f t="shared" si="31"/>
        <v>3754.2857142857142</v>
      </c>
      <c r="P149" s="490" t="str">
        <f t="shared" si="39"/>
        <v>--</v>
      </c>
      <c r="Q149" s="490"/>
      <c r="R149" s="490" t="str">
        <f t="shared" si="40"/>
        <v>--</v>
      </c>
      <c r="S149" s="490" t="str">
        <f t="shared" si="41"/>
        <v>--</v>
      </c>
      <c r="T149" s="490" t="str">
        <f t="shared" si="32"/>
        <v>--</v>
      </c>
      <c r="U149" s="490" t="str">
        <f t="shared" si="33"/>
        <v>--</v>
      </c>
      <c r="V149" s="490" t="str">
        <f t="shared" si="34"/>
        <v>--</v>
      </c>
      <c r="W149" s="255" t="str">
        <f>IFERROR((1+(3*[0]!B)+(3*[0]!B^2))/((1+[0]!B)^2),"--")</f>
        <v>--</v>
      </c>
      <c r="X149" s="490">
        <f t="shared" si="43"/>
        <v>3.2932330827067667E-2</v>
      </c>
      <c r="Y149" s="208" t="str">
        <f t="shared" si="35"/>
        <v>A</v>
      </c>
      <c r="Z149" s="255">
        <f>IFERROR(VLOOKUP(D149,derm!$D$4:$H$285,5,FALSE),"--")</f>
        <v>0.11</v>
      </c>
      <c r="AA149" s="468">
        <f>VLOOKUP($C149,ToxValues!$C$4:$N$283,11,FALSE)</f>
        <v>166.22</v>
      </c>
      <c r="AB149" s="468" t="str">
        <f>VLOOKUP($D149,derm!$D$4:$K$285,6,FALSE)</f>
        <v>--</v>
      </c>
      <c r="AC149" s="468" t="str">
        <f>VLOOKUP($D149,derm!$D$4:$K$285,7,FALSE)</f>
        <v>--</v>
      </c>
      <c r="AD149" s="468" t="str">
        <f>VLOOKUP($D149,derm!$D$4:$K$285,8,FALSE)</f>
        <v>--</v>
      </c>
      <c r="AE149" s="468" t="str">
        <f>VLOOKUP($D149,derm!$D$4:$L$285,9,FALSE)</f>
        <v>--</v>
      </c>
      <c r="AF149" s="255"/>
      <c r="AG149" s="255">
        <f>VLOOKUP($C149,ToxValues!$C$4:$J$284,3,FALSE)</f>
        <v>0.04</v>
      </c>
      <c r="AH149" s="497">
        <f>VLOOKUP($C149,ToxValues!$C$4:$J$284,5,FALSE)</f>
        <v>0.04</v>
      </c>
      <c r="AI149" s="630"/>
    </row>
    <row r="150" spans="1:35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30"/>
        <v>0.5040390066785031</v>
      </c>
      <c r="H150" s="490" t="str">
        <f t="shared" si="36"/>
        <v>--</v>
      </c>
      <c r="I150" s="490">
        <f t="shared" si="37"/>
        <v>0.5040390066785031</v>
      </c>
      <c r="J150" s="490"/>
      <c r="K150" s="490" t="str">
        <f t="shared" si="42"/>
        <v/>
      </c>
      <c r="L150" s="490">
        <f t="shared" si="38"/>
        <v>75.085714285714303</v>
      </c>
      <c r="M150" s="490"/>
      <c r="N150" s="490"/>
      <c r="O150" s="490">
        <f t="shared" si="31"/>
        <v>75.085714285714303</v>
      </c>
      <c r="P150" s="490">
        <f t="shared" si="39"/>
        <v>0.5074454107221632</v>
      </c>
      <c r="Q150" s="490"/>
      <c r="R150" s="490">
        <f t="shared" si="40"/>
        <v>0.5074454107221632</v>
      </c>
      <c r="S150" s="490">
        <f t="shared" si="41"/>
        <v>0.19391765136917563</v>
      </c>
      <c r="T150" s="490">
        <f t="shared" si="32"/>
        <v>0.5074454107221632</v>
      </c>
      <c r="U150" s="490">
        <f t="shared" si="33"/>
        <v>0.52631578947368418</v>
      </c>
      <c r="V150" s="490">
        <f t="shared" si="34"/>
        <v>14.331634349030471</v>
      </c>
      <c r="W150" s="255">
        <f>IFERROR((1+(3*[0]!B)+(3*[0]!B^2))/((1+[0]!B)^2),"--")</f>
        <v>1.6980609418282551</v>
      </c>
      <c r="X150" s="490">
        <f t="shared" si="43"/>
        <v>6.5864661654135338E-4</v>
      </c>
      <c r="Y150" s="208" t="str">
        <f t="shared" si="35"/>
        <v>A</v>
      </c>
      <c r="Z150" s="255">
        <f>IFERROR(VLOOKUP(D150,derm!$D$4:$H$285,5,FALSE),"--")</f>
        <v>0.254</v>
      </c>
      <c r="AA150" s="468">
        <f>VLOOKUP($C150,ToxValues!$C$4:$N$283,11,FALSE)</f>
        <v>284.77999999999997</v>
      </c>
      <c r="AB150" s="468">
        <f>VLOOKUP($D150,derm!$D$4:$K$285,6,FALSE)</f>
        <v>0.9</v>
      </c>
      <c r="AC150" s="468">
        <f>VLOOKUP($D150,derm!$D$4:$K$285,7,FALSE)</f>
        <v>4.22</v>
      </c>
      <c r="AD150" s="468">
        <f>VLOOKUP($D150,derm!$D$4:$K$285,8,FALSE)</f>
        <v>16.21</v>
      </c>
      <c r="AE150" s="468">
        <f>VLOOKUP($D150,derm!$D$4:$L$285,9,FALSE)</f>
        <v>0.9</v>
      </c>
      <c r="AF150" s="255"/>
      <c r="AG150" s="255">
        <f>VLOOKUP($C150,ToxValues!$C$4:$J$284,3,FALSE)</f>
        <v>8.0000000000000004E-4</v>
      </c>
      <c r="AH150" s="497">
        <f>VLOOKUP($C150,ToxValues!$C$4:$J$284,5,FALSE)</f>
        <v>8.0000000000000004E-4</v>
      </c>
      <c r="AI150" s="630"/>
    </row>
    <row r="151" spans="1:35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30"/>
        <v>2.2682988556542902</v>
      </c>
      <c r="H151" s="490" t="str">
        <f t="shared" si="36"/>
        <v>--</v>
      </c>
      <c r="I151" s="490">
        <f t="shared" si="37"/>
        <v>2.2682988556542902</v>
      </c>
      <c r="J151" s="490"/>
      <c r="K151" s="490" t="str">
        <f t="shared" si="42"/>
        <v/>
      </c>
      <c r="L151" s="490">
        <f t="shared" si="38"/>
        <v>93.857142857142861</v>
      </c>
      <c r="M151" s="490"/>
      <c r="N151" s="490"/>
      <c r="O151" s="490">
        <f t="shared" si="31"/>
        <v>93.857142857142861</v>
      </c>
      <c r="P151" s="490">
        <f t="shared" si="39"/>
        <v>2.3244757815086983</v>
      </c>
      <c r="Q151" s="490"/>
      <c r="R151" s="490">
        <f t="shared" si="40"/>
        <v>2.3244757815086983</v>
      </c>
      <c r="S151" s="490">
        <f t="shared" si="41"/>
        <v>1.1772410977511987</v>
      </c>
      <c r="T151" s="490">
        <f t="shared" si="32"/>
        <v>2.3244757815086983</v>
      </c>
      <c r="U151" s="490">
        <f t="shared" si="33"/>
        <v>0.66666666666666663</v>
      </c>
      <c r="V151" s="490">
        <f t="shared" si="34"/>
        <v>8.9266666666666659</v>
      </c>
      <c r="W151" s="255">
        <f>IFERROR((1+(3*[0]!B)+(3*[0]!B^2))/((1+[0]!B)^2),"--")</f>
        <v>1.4444444444444444</v>
      </c>
      <c r="X151" s="490">
        <f t="shared" si="43"/>
        <v>8.233082706766917E-4</v>
      </c>
      <c r="Y151" s="208" t="str">
        <f t="shared" si="35"/>
        <v>A</v>
      </c>
      <c r="Z151" s="255">
        <f>IFERROR(VLOOKUP(D151,derm!$D$4:$H$285,5,FALSE),"--")</f>
        <v>8.1000000000000003E-2</v>
      </c>
      <c r="AA151" s="468">
        <f>VLOOKUP($C151,ToxValues!$C$4:$N$283,11,FALSE)</f>
        <v>260.76</v>
      </c>
      <c r="AB151" s="468">
        <f>VLOOKUP($D151,derm!$D$4:$K$285,6,FALSE)</f>
        <v>0.5</v>
      </c>
      <c r="AC151" s="468">
        <f>VLOOKUP($D151,derm!$D$4:$K$285,7,FALSE)</f>
        <v>3.09</v>
      </c>
      <c r="AD151" s="468">
        <f>VLOOKUP($D151,derm!$D$4:$K$285,8,FALSE)</f>
        <v>7.42</v>
      </c>
      <c r="AE151" s="468">
        <f>VLOOKUP($D151,derm!$D$4:$L$285,9,FALSE)</f>
        <v>0.9</v>
      </c>
      <c r="AF151" s="255"/>
      <c r="AG151" s="255">
        <f>VLOOKUP($C151,ToxValues!$C$4:$J$284,3,FALSE)</f>
        <v>1E-3</v>
      </c>
      <c r="AH151" s="497">
        <f>VLOOKUP($C151,ToxValues!$C$4:$J$284,5,FALSE)</f>
        <v>1E-3</v>
      </c>
      <c r="AI151" s="630"/>
    </row>
    <row r="152" spans="1:35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>
        <f t="shared" si="30"/>
        <v>563.14285714285722</v>
      </c>
      <c r="H152" s="490" t="str">
        <f t="shared" si="36"/>
        <v>--</v>
      </c>
      <c r="I152" s="490" t="str">
        <f t="shared" si="37"/>
        <v>--</v>
      </c>
      <c r="J152" s="490"/>
      <c r="K152" s="490" t="str">
        <f t="shared" si="42"/>
        <v/>
      </c>
      <c r="L152" s="490">
        <f t="shared" si="38"/>
        <v>563.14285714285722</v>
      </c>
      <c r="M152" s="490"/>
      <c r="N152" s="490"/>
      <c r="O152" s="490">
        <f t="shared" si="31"/>
        <v>563.14285714285722</v>
      </c>
      <c r="P152" s="490" t="str">
        <f t="shared" si="39"/>
        <v>--</v>
      </c>
      <c r="Q152" s="490"/>
      <c r="R152" s="490" t="str">
        <f t="shared" si="40"/>
        <v>--</v>
      </c>
      <c r="S152" s="490" t="str">
        <f t="shared" si="41"/>
        <v>--</v>
      </c>
      <c r="T152" s="490" t="str">
        <f t="shared" si="32"/>
        <v>--</v>
      </c>
      <c r="U152" s="490" t="str">
        <f t="shared" si="33"/>
        <v>--</v>
      </c>
      <c r="V152" s="490" t="str">
        <f t="shared" si="34"/>
        <v>--</v>
      </c>
      <c r="W152" s="255" t="str">
        <f>IFERROR((1+(3*[0]!B)+(3*[0]!B^2))/((1+[0]!B)^2),"--")</f>
        <v>--</v>
      </c>
      <c r="X152" s="490">
        <f t="shared" si="43"/>
        <v>4.9398496240601504E-3</v>
      </c>
      <c r="Y152" s="208" t="str">
        <f t="shared" si="35"/>
        <v>A</v>
      </c>
      <c r="Z152" s="255">
        <f>IFERROR(VLOOKUP(D152,derm!$D$4:$H$285,5,FALSE),"--")</f>
        <v>0.10299999999999999</v>
      </c>
      <c r="AA152" s="468">
        <f>VLOOKUP($C152,ToxValues!$C$4:$N$283,11,FALSE)</f>
        <v>272.77</v>
      </c>
      <c r="AB152" s="468" t="str">
        <f>VLOOKUP($D152,derm!$D$4:$K$285,6,FALSE)</f>
        <v>--</v>
      </c>
      <c r="AC152" s="468" t="str">
        <f>VLOOKUP($D152,derm!$D$4:$K$285,7,FALSE)</f>
        <v>--</v>
      </c>
      <c r="AD152" s="468" t="str">
        <f>VLOOKUP($D152,derm!$D$4:$K$285,8,FALSE)</f>
        <v>--</v>
      </c>
      <c r="AE152" s="468" t="str">
        <f>VLOOKUP($D152,derm!$D$4:$L$285,9,FALSE)</f>
        <v>--</v>
      </c>
      <c r="AF152" s="255"/>
      <c r="AG152" s="255">
        <f>VLOOKUP($C152,ToxValues!$C$4:$J$284,3,FALSE)</f>
        <v>6.0000000000000001E-3</v>
      </c>
      <c r="AH152" s="497">
        <f>VLOOKUP($C152,ToxValues!$C$4:$J$284,5,FALSE)</f>
        <v>6.0000000000000001E-3</v>
      </c>
      <c r="AI152" s="630"/>
    </row>
    <row r="153" spans="1:35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30"/>
        <v>3.1737020656681718</v>
      </c>
      <c r="H153" s="490" t="str">
        <f t="shared" si="36"/>
        <v>--</v>
      </c>
      <c r="I153" s="490">
        <f t="shared" si="37"/>
        <v>3.1737020656681718</v>
      </c>
      <c r="J153" s="490"/>
      <c r="K153" s="490" t="str">
        <f t="shared" si="42"/>
        <v/>
      </c>
      <c r="L153" s="490">
        <f t="shared" si="38"/>
        <v>65.7</v>
      </c>
      <c r="M153" s="490"/>
      <c r="N153" s="490"/>
      <c r="O153" s="490">
        <f t="shared" si="31"/>
        <v>65.7</v>
      </c>
      <c r="P153" s="490">
        <f t="shared" si="39"/>
        <v>3.3347924409884078</v>
      </c>
      <c r="Q153" s="490"/>
      <c r="R153" s="490">
        <f t="shared" si="40"/>
        <v>3.3347924409884078</v>
      </c>
      <c r="S153" s="490">
        <f t="shared" si="41"/>
        <v>2.2197699514212745</v>
      </c>
      <c r="T153" s="490">
        <f t="shared" si="32"/>
        <v>3.3347924409884078</v>
      </c>
      <c r="U153" s="490">
        <f t="shared" si="33"/>
        <v>0.83333333333333337</v>
      </c>
      <c r="V153" s="490">
        <f t="shared" si="34"/>
        <v>5.422777777777779</v>
      </c>
      <c r="W153" s="255">
        <f>IFERROR((1+(3*[0]!B)+(3*[0]!B^2))/((1+[0]!B)^2),"--")</f>
        <v>1.1944444444444446</v>
      </c>
      <c r="X153" s="490">
        <f t="shared" si="43"/>
        <v>5.7631578947368422E-4</v>
      </c>
      <c r="Y153" s="208" t="str">
        <f t="shared" si="35"/>
        <v>A</v>
      </c>
      <c r="Z153" s="255">
        <f>IFERROR(VLOOKUP(D153,derm!$D$4:$H$285,5,FALSE),"--")</f>
        <v>4.1500000000000002E-2</v>
      </c>
      <c r="AA153" s="468">
        <f>VLOOKUP($C153,ToxValues!$C$4:$N$283,11,FALSE)</f>
        <v>236.74</v>
      </c>
      <c r="AB153" s="468">
        <f>VLOOKUP($D153,derm!$D$4:$K$285,6,FALSE)</f>
        <v>0.2</v>
      </c>
      <c r="AC153" s="468">
        <f>VLOOKUP($D153,derm!$D$4:$K$285,7,FALSE)</f>
        <v>2.27</v>
      </c>
      <c r="AD153" s="468">
        <f>VLOOKUP($D153,derm!$D$4:$K$285,8,FALSE)</f>
        <v>5.44</v>
      </c>
      <c r="AE153" s="468">
        <f>VLOOKUP($D153,derm!$D$4:$L$285,9,FALSE)</f>
        <v>1</v>
      </c>
      <c r="AF153" s="255"/>
      <c r="AG153" s="255">
        <f>VLOOKUP($C153,ToxValues!$C$4:$J$284,3,FALSE)</f>
        <v>6.9999999999999999E-4</v>
      </c>
      <c r="AH153" s="497">
        <f>VLOOKUP($C153,ToxValues!$C$4:$J$284,5,FALSE)</f>
        <v>6.9999999999999999E-4</v>
      </c>
      <c r="AI153" s="630"/>
    </row>
    <row r="154" spans="1:35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 t="str">
        <f t="shared" si="30"/>
        <v>--</v>
      </c>
      <c r="H154" s="490" t="str">
        <f t="shared" si="36"/>
        <v>--</v>
      </c>
      <c r="I154" s="490" t="str">
        <f t="shared" si="37"/>
        <v>--</v>
      </c>
      <c r="J154" s="490"/>
      <c r="K154" s="490" t="str">
        <f t="shared" si="42"/>
        <v/>
      </c>
      <c r="L154" s="490" t="str">
        <f t="shared" si="38"/>
        <v>--</v>
      </c>
      <c r="M154" s="490"/>
      <c r="N154" s="490"/>
      <c r="O154" s="490" t="str">
        <f t="shared" si="31"/>
        <v>--</v>
      </c>
      <c r="P154" s="490" t="str">
        <f t="shared" si="39"/>
        <v>--</v>
      </c>
      <c r="Q154" s="490"/>
      <c r="R154" s="490" t="str">
        <f t="shared" si="40"/>
        <v>--</v>
      </c>
      <c r="S154" s="490" t="str">
        <f t="shared" si="41"/>
        <v>--</v>
      </c>
      <c r="T154" s="490" t="str">
        <f t="shared" si="32"/>
        <v>--</v>
      </c>
      <c r="U154" s="490">
        <f t="shared" si="33"/>
        <v>0.12987012987012986</v>
      </c>
      <c r="V154" s="490">
        <f t="shared" si="34"/>
        <v>19.862054309327036</v>
      </c>
      <c r="W154" s="255">
        <f>IFERROR((1+(3*[0]!B)+(3*[0]!B^2))/((1+[0]!B)^2),"--")</f>
        <v>2.6272558610220949</v>
      </c>
      <c r="X154" s="490" t="str">
        <f t="shared" si="43"/>
        <v>--</v>
      </c>
      <c r="Y154" s="208" t="str">
        <f t="shared" si="35"/>
        <v>A</v>
      </c>
      <c r="Z154" s="255">
        <f>IFERROR(VLOOKUP(D154,derm!$D$4:$H$285,5,FALSE),"--")</f>
        <v>1.0408204999999999</v>
      </c>
      <c r="AA154" s="468">
        <f>VLOOKUP($C154,ToxValues!$C$4:$N$283,11,FALSE)</f>
        <v>276.33999999999997</v>
      </c>
      <c r="AB154" s="468">
        <f>VLOOKUP($D154,derm!$D$4:$K$285,6,FALSE)</f>
        <v>6.7</v>
      </c>
      <c r="AC154" s="468">
        <f>VLOOKUP($D154,derm!$D$4:$K$285,7,FALSE)</f>
        <v>3.78</v>
      </c>
      <c r="AD154" s="468">
        <f>VLOOKUP($D154,derm!$D$4:$K$285,8,FALSE)</f>
        <v>16.829999999999998</v>
      </c>
      <c r="AE154" s="468">
        <f>VLOOKUP($D154,derm!$D$4:$L$285,9,FALSE)</f>
        <v>0.6</v>
      </c>
      <c r="AF154" s="255"/>
      <c r="AG154" s="255" t="str">
        <f>VLOOKUP($C154,ToxValues!$C$4:$J$284,3,FALSE)</f>
        <v>--</v>
      </c>
      <c r="AH154" s="497" t="str">
        <f>VLOOKUP($C154,ToxValues!$C$4:$J$284,5,FALSE)</f>
        <v>--</v>
      </c>
      <c r="AI154" s="630"/>
    </row>
    <row r="155" spans="1:35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30"/>
        <v>9956.5325859934946</v>
      </c>
      <c r="H155" s="490" t="str">
        <f t="shared" si="36"/>
        <v>--</v>
      </c>
      <c r="I155" s="490">
        <f t="shared" si="37"/>
        <v>9956.5325859934946</v>
      </c>
      <c r="J155" s="490"/>
      <c r="K155" s="490" t="str">
        <f t="shared" si="42"/>
        <v/>
      </c>
      <c r="L155" s="490">
        <f t="shared" si="38"/>
        <v>18771.428571428572</v>
      </c>
      <c r="M155" s="490"/>
      <c r="N155" s="490"/>
      <c r="O155" s="490">
        <f t="shared" si="31"/>
        <v>18771.428571428572</v>
      </c>
      <c r="P155" s="490">
        <f t="shared" si="39"/>
        <v>21202.557644003002</v>
      </c>
      <c r="Q155" s="490"/>
      <c r="R155" s="490">
        <f t="shared" si="40"/>
        <v>21202.557644003002</v>
      </c>
      <c r="S155" s="490">
        <f t="shared" si="41"/>
        <v>20581.677683033144</v>
      </c>
      <c r="T155" s="490">
        <f t="shared" si="32"/>
        <v>21202.557644003002</v>
      </c>
      <c r="U155" s="490">
        <f t="shared" si="33"/>
        <v>1</v>
      </c>
      <c r="V155" s="490">
        <f t="shared" si="34"/>
        <v>1.26</v>
      </c>
      <c r="W155" s="255">
        <f>IFERROR((1+(3*[0]!B)+(3*[0]!B^2))/((1+[0]!B)^2),"--")</f>
        <v>1</v>
      </c>
      <c r="X155" s="490">
        <f t="shared" si="43"/>
        <v>0.16466165413533834</v>
      </c>
      <c r="Y155" s="208" t="str">
        <f t="shared" si="35"/>
        <v>A</v>
      </c>
      <c r="Z155" s="255">
        <f>IFERROR(VLOOKUP(D155,derm!$D$4:$H$285,5,FALSE),"--")</f>
        <v>3.5400000000000002E-3</v>
      </c>
      <c r="AA155" s="468">
        <f>VLOOKUP($C155,ToxValues!$C$4:$N$283,11,FALSE)</f>
        <v>138.21</v>
      </c>
      <c r="AB155" s="468">
        <f>VLOOKUP($D155,derm!$D$4:$K$285,6,FALSE)</f>
        <v>0</v>
      </c>
      <c r="AC155" s="468">
        <f>VLOOKUP($D155,derm!$D$4:$K$285,7,FALSE)</f>
        <v>0.63</v>
      </c>
      <c r="AD155" s="468">
        <f>VLOOKUP($D155,derm!$D$4:$K$285,8,FALSE)</f>
        <v>1.52</v>
      </c>
      <c r="AE155" s="468">
        <f>VLOOKUP($D155,derm!$D$4:$L$285,9,FALSE)</f>
        <v>1</v>
      </c>
      <c r="AF155" s="255"/>
      <c r="AG155" s="255">
        <f>VLOOKUP($C155,ToxValues!$C$4:$J$284,3,FALSE)</f>
        <v>0.2</v>
      </c>
      <c r="AH155" s="497">
        <f>VLOOKUP($C155,ToxValues!$C$4:$J$284,5,FALSE)</f>
        <v>0.2</v>
      </c>
      <c r="AI155" s="630"/>
    </row>
    <row r="156" spans="1:35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>
        <f t="shared" si="30"/>
        <v>187.71428571428572</v>
      </c>
      <c r="H156" s="490" t="str">
        <f t="shared" si="36"/>
        <v>--</v>
      </c>
      <c r="I156" s="490" t="str">
        <f t="shared" si="37"/>
        <v>--</v>
      </c>
      <c r="J156" s="490"/>
      <c r="K156" s="490" t="str">
        <f t="shared" si="42"/>
        <v/>
      </c>
      <c r="L156" s="490">
        <f t="shared" si="38"/>
        <v>187.71428571428572</v>
      </c>
      <c r="M156" s="490"/>
      <c r="N156" s="490"/>
      <c r="O156" s="490">
        <f t="shared" si="31"/>
        <v>187.71428571428572</v>
      </c>
      <c r="P156" s="490" t="str">
        <f t="shared" si="39"/>
        <v>--</v>
      </c>
      <c r="Q156" s="490"/>
      <c r="R156" s="490" t="str">
        <f t="shared" si="40"/>
        <v>--</v>
      </c>
      <c r="S156" s="490" t="str">
        <f t="shared" si="41"/>
        <v>--</v>
      </c>
      <c r="T156" s="490" t="str">
        <f t="shared" si="32"/>
        <v>--</v>
      </c>
      <c r="U156" s="490" t="str">
        <f t="shared" si="33"/>
        <v>--</v>
      </c>
      <c r="V156" s="490" t="str">
        <f t="shared" si="34"/>
        <v>--</v>
      </c>
      <c r="W156" s="255" t="str">
        <f>IFERROR((1+(3*[0]!B)+(3*[0]!B^2))/((1+[0]!B)^2),"--")</f>
        <v>--</v>
      </c>
      <c r="X156" s="490">
        <f t="shared" si="43"/>
        <v>1.6466165413533834E-3</v>
      </c>
      <c r="Y156" s="208" t="str">
        <f t="shared" si="35"/>
        <v>A</v>
      </c>
      <c r="Z156" s="255">
        <f>IFERROR(VLOOKUP(D156,derm!$D$4:$H$285,5,FALSE),"--")</f>
        <v>6.4700000000000001E-4</v>
      </c>
      <c r="AA156" s="468">
        <f>VLOOKUP($C156,ToxValues!$C$4:$N$283,11,FALSE)</f>
        <v>94.5</v>
      </c>
      <c r="AB156" s="468" t="str">
        <f>VLOOKUP($D156,derm!$D$4:$K$285,6,FALSE)</f>
        <v>--</v>
      </c>
      <c r="AC156" s="468" t="str">
        <f>VLOOKUP($D156,derm!$D$4:$K$285,7,FALSE)</f>
        <v>--</v>
      </c>
      <c r="AD156" s="468" t="str">
        <f>VLOOKUP($D156,derm!$D$4:$K$285,8,FALSE)</f>
        <v>--</v>
      </c>
      <c r="AE156" s="468" t="str">
        <f>VLOOKUP($D156,derm!$D$4:$L$285,9,FALSE)</f>
        <v>--</v>
      </c>
      <c r="AF156" s="255"/>
      <c r="AG156" s="255">
        <f>VLOOKUP($C156,ToxValues!$C$4:$J$284,3,FALSE)</f>
        <v>2E-3</v>
      </c>
      <c r="AH156" s="497">
        <f>VLOOKUP($C156,ToxValues!$C$4:$J$284,5,FALSE)</f>
        <v>2E-3</v>
      </c>
      <c r="AI156" s="630"/>
    </row>
    <row r="157" spans="1:35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>
        <f t="shared" si="30"/>
        <v>156.58620905447398</v>
      </c>
      <c r="H157" s="490" t="str">
        <f t="shared" si="36"/>
        <v>--</v>
      </c>
      <c r="I157" s="490">
        <f t="shared" si="37"/>
        <v>156.58620905447398</v>
      </c>
      <c r="J157" s="490"/>
      <c r="K157" s="490" t="str">
        <f t="shared" si="42"/>
        <v/>
      </c>
      <c r="L157" s="490">
        <f t="shared" si="38"/>
        <v>1877.1428571428571</v>
      </c>
      <c r="M157" s="490"/>
      <c r="N157" s="490"/>
      <c r="O157" s="490">
        <f t="shared" si="31"/>
        <v>1877.1428571428571</v>
      </c>
      <c r="P157" s="490">
        <f t="shared" si="39"/>
        <v>170.83696964017946</v>
      </c>
      <c r="Q157" s="490"/>
      <c r="R157" s="490">
        <f t="shared" si="40"/>
        <v>170.83696964017946</v>
      </c>
      <c r="S157" s="490">
        <f t="shared" si="41"/>
        <v>162.7513153625714</v>
      </c>
      <c r="T157" s="490">
        <f t="shared" si="32"/>
        <v>170.83696964017946</v>
      </c>
      <c r="U157" s="490">
        <f t="shared" si="33"/>
        <v>0.83333333333333337</v>
      </c>
      <c r="V157" s="490">
        <f t="shared" si="34"/>
        <v>1.3377777777777782</v>
      </c>
      <c r="W157" s="255">
        <f>IFERROR((1+(3*[0]!B)+(3*[0]!B^2))/((1+[0]!B)^2),"--")</f>
        <v>1.1944444444444446</v>
      </c>
      <c r="X157" s="490">
        <f t="shared" si="43"/>
        <v>1.6466165413533834E-2</v>
      </c>
      <c r="Y157" s="208" t="str">
        <f t="shared" si="35"/>
        <v>A</v>
      </c>
      <c r="Z157" s="255">
        <f>IFERROR(VLOOKUP(D157,derm!$D$4:$H$285,5,FALSE),"--")</f>
        <v>4.6600000000000003E-2</v>
      </c>
      <c r="AA157" s="468">
        <f>VLOOKUP($C157,ToxValues!$C$4:$N$283,11,FALSE)</f>
        <v>128.18</v>
      </c>
      <c r="AB157" s="468">
        <f>VLOOKUP($D157,derm!$D$4:$K$285,6,FALSE)</f>
        <v>0.2</v>
      </c>
      <c r="AC157" s="468">
        <f>VLOOKUP($D157,derm!$D$4:$K$285,7,FALSE)</f>
        <v>0.56000000000000005</v>
      </c>
      <c r="AD157" s="468">
        <f>VLOOKUP($D157,derm!$D$4:$K$285,8,FALSE)</f>
        <v>1.34</v>
      </c>
      <c r="AE157" s="468">
        <f>VLOOKUP($D157,derm!$D$4:$L$285,9,FALSE)</f>
        <v>1</v>
      </c>
      <c r="AF157" s="255"/>
      <c r="AG157" s="255">
        <f>VLOOKUP($C157,ToxValues!$C$4:$J$284,3,FALSE)</f>
        <v>0.02</v>
      </c>
      <c r="AH157" s="497">
        <f>VLOOKUP($C157,ToxValues!$C$4:$J$284,5,FALSE)</f>
        <v>0.02</v>
      </c>
      <c r="AI157" s="630"/>
    </row>
    <row r="158" spans="1:35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>
        <f t="shared" si="30"/>
        <v>187.71428571428572</v>
      </c>
      <c r="H158" s="490" t="str">
        <f t="shared" si="36"/>
        <v>--</v>
      </c>
      <c r="I158" s="490" t="str">
        <f t="shared" si="37"/>
        <v>--</v>
      </c>
      <c r="J158" s="490"/>
      <c r="K158" s="490" t="str">
        <f t="shared" si="42"/>
        <v/>
      </c>
      <c r="L158" s="490">
        <f t="shared" si="38"/>
        <v>187.71428571428572</v>
      </c>
      <c r="M158" s="490"/>
      <c r="N158" s="490"/>
      <c r="O158" s="490">
        <f t="shared" si="31"/>
        <v>187.71428571428572</v>
      </c>
      <c r="P158" s="490" t="str">
        <f t="shared" si="39"/>
        <v>--</v>
      </c>
      <c r="Q158" s="490"/>
      <c r="R158" s="490" t="str">
        <f t="shared" si="40"/>
        <v>--</v>
      </c>
      <c r="S158" s="490" t="str">
        <f t="shared" si="41"/>
        <v>--</v>
      </c>
      <c r="T158" s="490" t="str">
        <f t="shared" si="32"/>
        <v>--</v>
      </c>
      <c r="U158" s="490" t="str">
        <f t="shared" si="33"/>
        <v>--</v>
      </c>
      <c r="V158" s="490" t="str">
        <f t="shared" si="34"/>
        <v>--</v>
      </c>
      <c r="W158" s="255" t="str">
        <f>IFERROR((1+(3*[0]!B)+(3*[0]!B^2))/((1+[0]!B)^2),"--")</f>
        <v>--</v>
      </c>
      <c r="X158" s="490">
        <f t="shared" si="43"/>
        <v>1.6466165413533834E-3</v>
      </c>
      <c r="Y158" s="208" t="str">
        <f t="shared" si="35"/>
        <v>A</v>
      </c>
      <c r="Z158" s="255">
        <f>IFERROR(VLOOKUP(D158,derm!$D$4:$H$285,5,FALSE),"--")</f>
        <v>5.4099999999999999E-3</v>
      </c>
      <c r="AA158" s="468">
        <f>VLOOKUP($C158,ToxValues!$C$4:$N$283,11,FALSE)</f>
        <v>123.11</v>
      </c>
      <c r="AB158" s="468" t="str">
        <f>VLOOKUP($D158,derm!$D$4:$K$285,6,FALSE)</f>
        <v>--</v>
      </c>
      <c r="AC158" s="468" t="str">
        <f>VLOOKUP($D158,derm!$D$4:$K$285,7,FALSE)</f>
        <v>--</v>
      </c>
      <c r="AD158" s="468" t="str">
        <f>VLOOKUP($D158,derm!$D$4:$K$285,8,FALSE)</f>
        <v>--</v>
      </c>
      <c r="AE158" s="468" t="str">
        <f>VLOOKUP($D158,derm!$D$4:$L$285,9,FALSE)</f>
        <v>--</v>
      </c>
      <c r="AF158" s="255"/>
      <c r="AG158" s="255">
        <f>VLOOKUP($C158,ToxValues!$C$4:$J$284,3,FALSE)</f>
        <v>2E-3</v>
      </c>
      <c r="AH158" s="497">
        <f>VLOOKUP($C158,ToxValues!$C$4:$J$284,5,FALSE)</f>
        <v>2E-3</v>
      </c>
      <c r="AI158" s="630"/>
    </row>
    <row r="159" spans="1:35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30"/>
        <v>0.71877268284398244</v>
      </c>
      <c r="H159" s="490" t="str">
        <f t="shared" si="36"/>
        <v>--</v>
      </c>
      <c r="I159" s="490">
        <f t="shared" si="37"/>
        <v>0.71877268284398244</v>
      </c>
      <c r="J159" s="490"/>
      <c r="K159" s="490" t="str">
        <f t="shared" si="42"/>
        <v/>
      </c>
      <c r="L159" s="490">
        <f t="shared" si="38"/>
        <v>0.75085714285714278</v>
      </c>
      <c r="M159" s="490"/>
      <c r="N159" s="490"/>
      <c r="O159" s="490">
        <f t="shared" si="31"/>
        <v>0.75085714285714278</v>
      </c>
      <c r="P159" s="490">
        <f t="shared" si="39"/>
        <v>16.821090421425918</v>
      </c>
      <c r="Q159" s="490"/>
      <c r="R159" s="490">
        <f t="shared" si="40"/>
        <v>16.821090421425918</v>
      </c>
      <c r="S159" s="490">
        <f t="shared" si="41"/>
        <v>16.821090421425918</v>
      </c>
      <c r="T159" s="490">
        <f t="shared" si="32"/>
        <v>17.94192527325194</v>
      </c>
      <c r="U159" s="490">
        <f t="shared" si="33"/>
        <v>1</v>
      </c>
      <c r="V159" s="490">
        <f t="shared" si="34"/>
        <v>0.56000000000000005</v>
      </c>
      <c r="W159" s="255">
        <f>IFERROR((1+(3*[0]!B)+(3*[0]!B^2))/((1+[0]!B)^2),"--")</f>
        <v>1</v>
      </c>
      <c r="X159" s="490">
        <f t="shared" si="43"/>
        <v>6.5864661654135329E-6</v>
      </c>
      <c r="Y159" s="208" t="str">
        <f t="shared" si="35"/>
        <v>B</v>
      </c>
      <c r="Z159" s="255">
        <f>IFERROR(VLOOKUP(D159,derm!$D$4:$H$285,5,FALSE),"--")</f>
        <v>2.5099999999999998E-4</v>
      </c>
      <c r="AA159" s="468">
        <f>VLOOKUP($C159,ToxValues!$C$4:$N$283,11,FALSE)</f>
        <v>74.08</v>
      </c>
      <c r="AB159" s="468">
        <f>VLOOKUP($D159,derm!$D$4:$K$285,6,FALSE)</f>
        <v>0</v>
      </c>
      <c r="AC159" s="468">
        <f>VLOOKUP($D159,derm!$D$4:$K$285,7,FALSE)</f>
        <v>0.28000000000000003</v>
      </c>
      <c r="AD159" s="468">
        <f>VLOOKUP($D159,derm!$D$4:$K$285,8,FALSE)</f>
        <v>0.67</v>
      </c>
      <c r="AE159" s="468">
        <f>VLOOKUP($D159,derm!$D$4:$L$285,9,FALSE)</f>
        <v>1</v>
      </c>
      <c r="AF159" s="255"/>
      <c r="AG159" s="255">
        <f>VLOOKUP($C159,ToxValues!$C$4:$J$284,3,FALSE)</f>
        <v>7.9999999999999996E-6</v>
      </c>
      <c r="AH159" s="497">
        <f>VLOOKUP($C159,ToxValues!$C$4:$J$284,5,FALSE)</f>
        <v>7.9999999999999996E-6</v>
      </c>
      <c r="AI159" s="630"/>
    </row>
    <row r="160" spans="1:35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 t="str">
        <f t="shared" si="30"/>
        <v>--</v>
      </c>
      <c r="H160" s="490" t="str">
        <f t="shared" si="36"/>
        <v>--</v>
      </c>
      <c r="I160" s="490" t="str">
        <f t="shared" si="37"/>
        <v>--</v>
      </c>
      <c r="J160" s="490"/>
      <c r="K160" s="490" t="str">
        <f t="shared" si="42"/>
        <v/>
      </c>
      <c r="L160" s="490" t="str">
        <f t="shared" si="38"/>
        <v>--</v>
      </c>
      <c r="M160" s="490"/>
      <c r="N160" s="490"/>
      <c r="O160" s="490" t="str">
        <f t="shared" si="31"/>
        <v>--</v>
      </c>
      <c r="P160" s="490" t="str">
        <f t="shared" si="39"/>
        <v>--</v>
      </c>
      <c r="Q160" s="490"/>
      <c r="R160" s="490" t="str">
        <f t="shared" si="40"/>
        <v>--</v>
      </c>
      <c r="S160" s="490" t="str">
        <f t="shared" si="41"/>
        <v>--</v>
      </c>
      <c r="T160" s="490" t="str">
        <f t="shared" si="32"/>
        <v>--</v>
      </c>
      <c r="U160" s="490">
        <f t="shared" si="33"/>
        <v>1</v>
      </c>
      <c r="V160" s="490">
        <f t="shared" si="34"/>
        <v>1.1399999999999999</v>
      </c>
      <c r="W160" s="255">
        <f>IFERROR((1+(3*[0]!B)+(3*[0]!B^2))/((1+[0]!B)^2),"--")</f>
        <v>1</v>
      </c>
      <c r="X160" s="490" t="str">
        <f t="shared" si="43"/>
        <v>--</v>
      </c>
      <c r="Y160" s="208" t="str">
        <f t="shared" si="35"/>
        <v>A</v>
      </c>
      <c r="Z160" s="255">
        <f>IFERROR(VLOOKUP(D160,derm!$D$4:$H$285,5,FALSE),"--")</f>
        <v>2.33E-3</v>
      </c>
      <c r="AA160" s="468">
        <f>VLOOKUP($C160,ToxValues!$C$4:$N$283,11,FALSE)</f>
        <v>130.19</v>
      </c>
      <c r="AB160" s="468">
        <f>VLOOKUP($D160,derm!$D$4:$K$285,6,FALSE)</f>
        <v>0</v>
      </c>
      <c r="AC160" s="468">
        <f>VLOOKUP($D160,derm!$D$4:$K$285,7,FALSE)</f>
        <v>0.56999999999999995</v>
      </c>
      <c r="AD160" s="468">
        <f>VLOOKUP($D160,derm!$D$4:$K$285,8,FALSE)</f>
        <v>1.37</v>
      </c>
      <c r="AE160" s="468">
        <f>VLOOKUP($D160,derm!$D$4:$L$285,9,FALSE)</f>
        <v>1</v>
      </c>
      <c r="AF160" s="255"/>
      <c r="AG160" s="255" t="str">
        <f>VLOOKUP($C160,ToxValues!$C$4:$J$284,3,FALSE)</f>
        <v>--</v>
      </c>
      <c r="AH160" s="497" t="str">
        <f>VLOOKUP($C160,ToxValues!$C$4:$J$284,5,FALSE)</f>
        <v>--</v>
      </c>
      <c r="AI160" s="630"/>
    </row>
    <row r="161" spans="1:35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 t="str">
        <f t="shared" si="30"/>
        <v>--</v>
      </c>
      <c r="H161" s="490" t="str">
        <f t="shared" si="36"/>
        <v>--</v>
      </c>
      <c r="I161" s="490" t="str">
        <f t="shared" si="37"/>
        <v>--</v>
      </c>
      <c r="J161" s="490"/>
      <c r="K161" s="490" t="str">
        <f t="shared" si="42"/>
        <v/>
      </c>
      <c r="L161" s="490" t="str">
        <f t="shared" si="38"/>
        <v>--</v>
      </c>
      <c r="M161" s="490"/>
      <c r="N161" s="490"/>
      <c r="O161" s="490" t="str">
        <f t="shared" si="31"/>
        <v>--</v>
      </c>
      <c r="P161" s="490" t="str">
        <f t="shared" si="39"/>
        <v>--</v>
      </c>
      <c r="Q161" s="490"/>
      <c r="R161" s="490" t="str">
        <f t="shared" si="40"/>
        <v>--</v>
      </c>
      <c r="S161" s="490" t="str">
        <f t="shared" si="41"/>
        <v>--</v>
      </c>
      <c r="T161" s="490" t="str">
        <f t="shared" si="32"/>
        <v>--</v>
      </c>
      <c r="U161" s="490">
        <f t="shared" si="33"/>
        <v>0.90909090909090906</v>
      </c>
      <c r="V161" s="490">
        <f t="shared" si="34"/>
        <v>3.0337190082644621</v>
      </c>
      <c r="W161" s="255">
        <f>IFERROR((1+(3*[0]!B)+(3*[0]!B^2))/((1+[0]!B)^2),"--")</f>
        <v>1.0991735537190082</v>
      </c>
      <c r="X161" s="490" t="str">
        <f t="shared" si="43"/>
        <v>--</v>
      </c>
      <c r="Y161" s="208" t="str">
        <f t="shared" si="35"/>
        <v>A</v>
      </c>
      <c r="Z161" s="255">
        <f>IFERROR(VLOOKUP(D161,derm!$D$4:$H$285,5,FALSE),"--")</f>
        <v>1.4500000000000001E-2</v>
      </c>
      <c r="AA161" s="468">
        <f>VLOOKUP($C161,ToxValues!$C$4:$N$283,11,FALSE)</f>
        <v>198.23</v>
      </c>
      <c r="AB161" s="468">
        <f>VLOOKUP($D161,derm!$D$4:$K$285,6,FALSE)</f>
        <v>0.1</v>
      </c>
      <c r="AC161" s="468">
        <f>VLOOKUP($D161,derm!$D$4:$K$285,7,FALSE)</f>
        <v>1.38</v>
      </c>
      <c r="AD161" s="468">
        <f>VLOOKUP($D161,derm!$D$4:$K$285,8,FALSE)</f>
        <v>3.31</v>
      </c>
      <c r="AE161" s="468">
        <f>VLOOKUP($D161,derm!$D$4:$L$285,9,FALSE)</f>
        <v>1</v>
      </c>
      <c r="AF161" s="255"/>
      <c r="AG161" s="255" t="str">
        <f>VLOOKUP($C161,ToxValues!$C$4:$J$284,3,FALSE)</f>
        <v>--</v>
      </c>
      <c r="AH161" s="497" t="str">
        <f>VLOOKUP($C161,ToxValues!$C$4:$J$284,5,FALSE)</f>
        <v>--</v>
      </c>
      <c r="AI161" s="630"/>
    </row>
    <row r="162" spans="1:35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>
        <f t="shared" si="30"/>
        <v>75.085714285714303</v>
      </c>
      <c r="H162" s="490" t="str">
        <f t="shared" si="36"/>
        <v>--</v>
      </c>
      <c r="I162" s="490" t="str">
        <f t="shared" si="37"/>
        <v>--</v>
      </c>
      <c r="J162" s="490"/>
      <c r="K162" s="490" t="str">
        <f t="shared" si="42"/>
        <v/>
      </c>
      <c r="L162" s="490">
        <f t="shared" si="38"/>
        <v>75.085714285714303</v>
      </c>
      <c r="M162" s="490"/>
      <c r="N162" s="490"/>
      <c r="O162" s="490">
        <f t="shared" si="31"/>
        <v>75.085714285714303</v>
      </c>
      <c r="P162" s="490" t="str">
        <f t="shared" si="39"/>
        <v>--</v>
      </c>
      <c r="Q162" s="490"/>
      <c r="R162" s="490" t="str">
        <f t="shared" si="40"/>
        <v>--</v>
      </c>
      <c r="S162" s="490" t="str">
        <f t="shared" si="41"/>
        <v>--</v>
      </c>
      <c r="T162" s="490" t="str">
        <f t="shared" si="32"/>
        <v>--</v>
      </c>
      <c r="U162" s="490" t="str">
        <f t="shared" si="33"/>
        <v>--</v>
      </c>
      <c r="V162" s="490" t="str">
        <f t="shared" si="34"/>
        <v>--</v>
      </c>
      <c r="W162" s="255" t="str">
        <f>IFERROR((1+(3*[0]!B)+(3*[0]!B^2))/((1+[0]!B)^2),"--")</f>
        <v>--</v>
      </c>
      <c r="X162" s="490">
        <f t="shared" si="43"/>
        <v>6.5864661654135338E-4</v>
      </c>
      <c r="Y162" s="208" t="str">
        <f t="shared" si="35"/>
        <v>A</v>
      </c>
      <c r="Z162" s="255">
        <f>IFERROR(VLOOKUP(D162,derm!$D$4:$H$285,5,FALSE),"--")</f>
        <v>0.16800000000000001</v>
      </c>
      <c r="AA162" s="468">
        <f>VLOOKUP($C162,ToxValues!$C$4:$N$283,11,FALSE)</f>
        <v>250.34</v>
      </c>
      <c r="AB162" s="468" t="str">
        <f>VLOOKUP($D162,derm!$D$4:$K$285,6,FALSE)</f>
        <v>--</v>
      </c>
      <c r="AC162" s="468" t="str">
        <f>VLOOKUP($D162,derm!$D$4:$K$285,7,FALSE)</f>
        <v>--</v>
      </c>
      <c r="AD162" s="468" t="str">
        <f>VLOOKUP($D162,derm!$D$4:$K$285,8,FALSE)</f>
        <v>--</v>
      </c>
      <c r="AE162" s="468" t="str">
        <f>VLOOKUP($D162,derm!$D$4:$L$285,9,FALSE)</f>
        <v>--</v>
      </c>
      <c r="AF162" s="255"/>
      <c r="AG162" s="255">
        <f>VLOOKUP($C162,ToxValues!$C$4:$J$284,3,FALSE)</f>
        <v>8.0000000000000004E-4</v>
      </c>
      <c r="AH162" s="497">
        <f>VLOOKUP($C162,ToxValues!$C$4:$J$284,5,FALSE)</f>
        <v>8.0000000000000004E-4</v>
      </c>
      <c r="AI162" s="630"/>
    </row>
    <row r="163" spans="1:35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30"/>
        <v>7.0335578346041858</v>
      </c>
      <c r="H163" s="490" t="str">
        <f t="shared" si="36"/>
        <v>--</v>
      </c>
      <c r="I163" s="490">
        <f t="shared" si="37"/>
        <v>7.0335578346041858</v>
      </c>
      <c r="J163" s="490"/>
      <c r="K163" s="490" t="str">
        <f t="shared" si="42"/>
        <v/>
      </c>
      <c r="L163" s="490">
        <f t="shared" si="38"/>
        <v>469.28571428571428</v>
      </c>
      <c r="M163" s="490"/>
      <c r="N163" s="490"/>
      <c r="O163" s="490">
        <f t="shared" si="31"/>
        <v>469.28571428571428</v>
      </c>
      <c r="P163" s="490">
        <f t="shared" si="39"/>
        <v>7.1405793706258445</v>
      </c>
      <c r="Q163" s="490"/>
      <c r="R163" s="490">
        <f t="shared" si="40"/>
        <v>7.1405793706258445</v>
      </c>
      <c r="S163" s="490">
        <f t="shared" si="41"/>
        <v>2.3849859609551638</v>
      </c>
      <c r="T163" s="490">
        <f t="shared" si="32"/>
        <v>7.1405793706258445</v>
      </c>
      <c r="U163" s="490">
        <f t="shared" si="33"/>
        <v>0.2857142857142857</v>
      </c>
      <c r="V163" s="490">
        <f t="shared" si="34"/>
        <v>14.815102040816328</v>
      </c>
      <c r="W163" s="255">
        <f>IFERROR((1+(3*[0]!B)+(3*[0]!B^2))/((1+[0]!B)^2),"--")</f>
        <v>2.2244897959183674</v>
      </c>
      <c r="X163" s="490">
        <f t="shared" si="43"/>
        <v>4.1165413533834584E-3</v>
      </c>
      <c r="Y163" s="208" t="str">
        <f t="shared" si="35"/>
        <v>A</v>
      </c>
      <c r="Z163" s="255">
        <f>IFERROR(VLOOKUP(D163,derm!$D$4:$H$285,5,FALSE),"--")</f>
        <v>0.127</v>
      </c>
      <c r="AA163" s="468">
        <f>VLOOKUP($C163,ToxValues!$C$4:$N$283,11,FALSE)</f>
        <v>266.33999999999997</v>
      </c>
      <c r="AB163" s="468">
        <f>VLOOKUP($D163,derm!$D$4:$K$285,6,FALSE)</f>
        <v>2.5</v>
      </c>
      <c r="AC163" s="468">
        <f>VLOOKUP($D163,derm!$D$4:$K$285,7,FALSE)</f>
        <v>3.33</v>
      </c>
      <c r="AD163" s="468">
        <f>VLOOKUP($D163,derm!$D$4:$K$285,8,FALSE)</f>
        <v>13.82</v>
      </c>
      <c r="AE163" s="468">
        <f>VLOOKUP($D163,derm!$D$4:$L$285,9,FALSE)</f>
        <v>0.9</v>
      </c>
      <c r="AF163" s="255"/>
      <c r="AG163" s="255">
        <f>VLOOKUP($C163,ToxValues!$C$4:$J$284,3,FALSE)</f>
        <v>5.0000000000000001E-3</v>
      </c>
      <c r="AH163" s="497">
        <f>VLOOKUP($C163,ToxValues!$C$4:$J$284,5,FALSE)</f>
        <v>5.0000000000000001E-3</v>
      </c>
      <c r="AI163" s="630"/>
    </row>
    <row r="164" spans="1:35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30"/>
        <v>--</v>
      </c>
      <c r="H164" s="490" t="str">
        <f t="shared" si="36"/>
        <v>--</v>
      </c>
      <c r="I164" s="490" t="str">
        <f t="shared" si="37"/>
        <v>--</v>
      </c>
      <c r="J164" s="490"/>
      <c r="K164" s="490" t="str">
        <f t="shared" si="42"/>
        <v/>
      </c>
      <c r="L164" s="490" t="str">
        <f t="shared" si="38"/>
        <v>--</v>
      </c>
      <c r="M164" s="490"/>
      <c r="N164" s="490"/>
      <c r="O164" s="490" t="str">
        <f t="shared" si="31"/>
        <v>--</v>
      </c>
      <c r="P164" s="490" t="str">
        <f t="shared" si="39"/>
        <v>--</v>
      </c>
      <c r="Q164" s="490"/>
      <c r="R164" s="490" t="str">
        <f t="shared" si="40"/>
        <v>--</v>
      </c>
      <c r="S164" s="490" t="str">
        <f t="shared" si="41"/>
        <v>--</v>
      </c>
      <c r="T164" s="490" t="str">
        <f t="shared" si="32"/>
        <v>--</v>
      </c>
      <c r="U164" s="490">
        <f t="shared" si="33"/>
        <v>0.58823529411764708</v>
      </c>
      <c r="V164" s="490">
        <f t="shared" si="34"/>
        <v>3.3523875432525956</v>
      </c>
      <c r="W164" s="255">
        <f>IFERROR((1+(3*[0]!B)+(3*[0]!B^2))/((1+[0]!B)^2),"--")</f>
        <v>1.5813148788927336</v>
      </c>
      <c r="X164" s="490" t="str">
        <f t="shared" si="43"/>
        <v>--</v>
      </c>
      <c r="Y164" s="208" t="str">
        <f t="shared" si="35"/>
        <v>A</v>
      </c>
      <c r="Z164" s="255" t="str">
        <f>IFERROR(VLOOKUP(D164,derm!$D$4:$H$285,5,FALSE),"--")</f>
        <v>--</v>
      </c>
      <c r="AA164" s="468" t="str">
        <f>VLOOKUP($C164,ToxValues!$C$4:$N$283,11,FALSE)</f>
        <v>--</v>
      </c>
      <c r="AB164" s="468">
        <f>VLOOKUP($D164,derm!$D$4:$K$285,6,FALSE)</f>
        <v>0.7</v>
      </c>
      <c r="AC164" s="468">
        <f>VLOOKUP($D164,derm!$D$4:$K$285,7,FALSE)</f>
        <v>1.06</v>
      </c>
      <c r="AD164" s="468">
        <f>VLOOKUP($D164,derm!$D$4:$K$285,8,FALSE)</f>
        <v>4.1100000000000003</v>
      </c>
      <c r="AE164" s="468">
        <f>VLOOKUP($D164,derm!$D$4:$L$285,9,FALSE)</f>
        <v>1</v>
      </c>
      <c r="AF164" s="255"/>
      <c r="AG164" s="255" t="str">
        <f>VLOOKUP($C164,ToxValues!$C$4:$J$284,3,FALSE)</f>
        <v>--</v>
      </c>
      <c r="AH164" s="497" t="str">
        <f>VLOOKUP($C164,ToxValues!$C$4:$J$284,5,FALSE)</f>
        <v>--</v>
      </c>
      <c r="AI164" s="630"/>
    </row>
    <row r="165" spans="1:35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>
        <f t="shared" si="30"/>
        <v>15211.959789426346</v>
      </c>
      <c r="H165" s="490" t="str">
        <f t="shared" si="36"/>
        <v>--</v>
      </c>
      <c r="I165" s="490">
        <f t="shared" si="37"/>
        <v>15211.959789426346</v>
      </c>
      <c r="J165" s="490"/>
      <c r="K165" s="490" t="str">
        <f t="shared" si="42"/>
        <v/>
      </c>
      <c r="L165" s="490">
        <f t="shared" si="38"/>
        <v>28157.142857142859</v>
      </c>
      <c r="M165" s="490"/>
      <c r="N165" s="490"/>
      <c r="O165" s="490">
        <f t="shared" si="31"/>
        <v>28157.142857142859</v>
      </c>
      <c r="P165" s="490">
        <f t="shared" si="39"/>
        <v>33087.622066633739</v>
      </c>
      <c r="Q165" s="490"/>
      <c r="R165" s="490">
        <f t="shared" si="40"/>
        <v>33087.622066633739</v>
      </c>
      <c r="S165" s="490">
        <f t="shared" si="41"/>
        <v>33087.622066633739</v>
      </c>
      <c r="T165" s="490">
        <f t="shared" si="32"/>
        <v>34317.217600797921</v>
      </c>
      <c r="U165" s="490">
        <f t="shared" si="33"/>
        <v>1</v>
      </c>
      <c r="V165" s="490">
        <f t="shared" si="34"/>
        <v>0.72</v>
      </c>
      <c r="W165" s="255">
        <f>IFERROR((1+(3*[0]!B)+(3*[0]!B^2))/((1+[0]!B)^2),"--")</f>
        <v>1</v>
      </c>
      <c r="X165" s="490">
        <f t="shared" si="43"/>
        <v>0.24699248120300751</v>
      </c>
      <c r="Y165" s="208" t="str">
        <f t="shared" si="35"/>
        <v>B</v>
      </c>
      <c r="Z165" s="255">
        <f>IFERROR(VLOOKUP(D165,derm!$D$4:$H$285,5,FALSE),"--")</f>
        <v>4.3400000000000001E-3</v>
      </c>
      <c r="AA165" s="468">
        <f>VLOOKUP($C165,ToxValues!$C$4:$N$283,11,FALSE)</f>
        <v>94.11</v>
      </c>
      <c r="AB165" s="468">
        <f>VLOOKUP($D165,derm!$D$4:$K$285,6,FALSE)</f>
        <v>0</v>
      </c>
      <c r="AC165" s="468">
        <f>VLOOKUP($D165,derm!$D$4:$K$285,7,FALSE)</f>
        <v>0.36</v>
      </c>
      <c r="AD165" s="468">
        <f>VLOOKUP($D165,derm!$D$4:$K$285,8,FALSE)</f>
        <v>0.86</v>
      </c>
      <c r="AE165" s="468">
        <f>VLOOKUP($D165,derm!$D$4:$L$285,9,FALSE)</f>
        <v>1</v>
      </c>
      <c r="AF165" s="255"/>
      <c r="AG165" s="255">
        <f>VLOOKUP($C165,ToxValues!$C$4:$J$284,3,FALSE)</f>
        <v>0.3</v>
      </c>
      <c r="AH165" s="497">
        <f>VLOOKUP($C165,ToxValues!$C$4:$J$284,5,FALSE)</f>
        <v>0.3</v>
      </c>
      <c r="AI165" s="630"/>
    </row>
    <row r="166" spans="1:35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>
        <f t="shared" si="30"/>
        <v>1877142.857142857</v>
      </c>
      <c r="H166" s="490" t="str">
        <f t="shared" si="36"/>
        <v>--</v>
      </c>
      <c r="I166" s="490" t="str">
        <f t="shared" si="37"/>
        <v>--</v>
      </c>
      <c r="J166" s="490"/>
      <c r="K166" s="490" t="str">
        <f t="shared" si="42"/>
        <v/>
      </c>
      <c r="L166" s="490">
        <f t="shared" si="38"/>
        <v>1877142.857142857</v>
      </c>
      <c r="M166" s="490"/>
      <c r="N166" s="490"/>
      <c r="O166" s="490">
        <f t="shared" si="31"/>
        <v>1877142.857142857</v>
      </c>
      <c r="P166" s="490" t="str">
        <f t="shared" si="39"/>
        <v>--</v>
      </c>
      <c r="Q166" s="490"/>
      <c r="R166" s="490" t="str">
        <f t="shared" si="40"/>
        <v>--</v>
      </c>
      <c r="S166" s="490" t="str">
        <f t="shared" si="41"/>
        <v>--</v>
      </c>
      <c r="T166" s="490" t="str">
        <f t="shared" si="32"/>
        <v>--</v>
      </c>
      <c r="U166" s="490" t="str">
        <f t="shared" si="33"/>
        <v>--</v>
      </c>
      <c r="V166" s="490" t="str">
        <f t="shared" si="34"/>
        <v>--</v>
      </c>
      <c r="W166" s="255" t="str">
        <f>IFERROR((1+(3*[0]!B)+(3*[0]!B^2))/((1+[0]!B)^2),"--")</f>
        <v>--</v>
      </c>
      <c r="X166" s="490">
        <f t="shared" si="43"/>
        <v>16.466165413533833</v>
      </c>
      <c r="Y166" s="208" t="str">
        <f t="shared" si="35"/>
        <v>A</v>
      </c>
      <c r="Z166" s="255">
        <f>IFERROR(VLOOKUP(D166,derm!$D$4:$H$285,5,FALSE),"--")</f>
        <v>1.4300000000000001E-4</v>
      </c>
      <c r="AA166" s="468">
        <f>VLOOKUP($C166,ToxValues!$C$4:$N$283,11,FALSE)</f>
        <v>76.099999999999994</v>
      </c>
      <c r="AB166" s="468" t="str">
        <f>VLOOKUP($D166,derm!$D$4:$K$285,6,FALSE)</f>
        <v>--</v>
      </c>
      <c r="AC166" s="468" t="str">
        <f>VLOOKUP($D166,derm!$D$4:$K$285,7,FALSE)</f>
        <v>--</v>
      </c>
      <c r="AD166" s="468" t="str">
        <f>VLOOKUP($D166,derm!$D$4:$K$285,8,FALSE)</f>
        <v>--</v>
      </c>
      <c r="AE166" s="468" t="str">
        <f>VLOOKUP($D166,derm!$D$4:$L$285,9,FALSE)</f>
        <v>--</v>
      </c>
      <c r="AF166" s="255"/>
      <c r="AG166" s="255">
        <f>VLOOKUP($C166,ToxValues!$C$4:$J$284,3,FALSE)</f>
        <v>20</v>
      </c>
      <c r="AH166" s="497">
        <f>VLOOKUP($C166,ToxValues!$C$4:$J$284,5,FALSE)</f>
        <v>20</v>
      </c>
      <c r="AI166" s="630"/>
    </row>
    <row r="167" spans="1:35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>
        <f t="shared" si="30"/>
        <v>2815.7142857142853</v>
      </c>
      <c r="H167" s="490" t="str">
        <f t="shared" si="36"/>
        <v>--</v>
      </c>
      <c r="I167" s="490" t="str">
        <f t="shared" si="37"/>
        <v>--</v>
      </c>
      <c r="J167" s="490"/>
      <c r="K167" s="490" t="str">
        <f t="shared" si="42"/>
        <v/>
      </c>
      <c r="L167" s="490">
        <f t="shared" si="38"/>
        <v>2815.7142857142853</v>
      </c>
      <c r="M167" s="490"/>
      <c r="N167" s="490"/>
      <c r="O167" s="490">
        <f t="shared" si="31"/>
        <v>2815.7142857142853</v>
      </c>
      <c r="P167" s="490" t="str">
        <f t="shared" si="39"/>
        <v>--</v>
      </c>
      <c r="Q167" s="490"/>
      <c r="R167" s="490" t="str">
        <f t="shared" si="40"/>
        <v>--</v>
      </c>
      <c r="S167" s="490" t="str">
        <f t="shared" si="41"/>
        <v>--</v>
      </c>
      <c r="T167" s="490" t="str">
        <f t="shared" si="32"/>
        <v>--</v>
      </c>
      <c r="U167" s="490" t="str">
        <f t="shared" si="33"/>
        <v>--</v>
      </c>
      <c r="V167" s="490" t="str">
        <f t="shared" si="34"/>
        <v>--</v>
      </c>
      <c r="W167" s="255" t="str">
        <f>IFERROR((1+(3*[0]!B)+(3*[0]!B^2))/((1+[0]!B)^2),"--")</f>
        <v>--</v>
      </c>
      <c r="X167" s="490">
        <f t="shared" si="43"/>
        <v>2.4699248120300752E-2</v>
      </c>
      <c r="Y167" s="208" t="str">
        <f t="shared" si="35"/>
        <v>A</v>
      </c>
      <c r="Z167" s="255">
        <f>IFERROR(VLOOKUP(D167,derm!$D$4:$H$285,5,FALSE),"--")</f>
        <v>0.20100000000000001</v>
      </c>
      <c r="AA167" s="468">
        <f>VLOOKUP($C167,ToxValues!$C$4:$N$283,11,FALSE)</f>
        <v>202.26</v>
      </c>
      <c r="AB167" s="468" t="str">
        <f>VLOOKUP($D167,derm!$D$4:$K$285,6,FALSE)</f>
        <v>--</v>
      </c>
      <c r="AC167" s="468" t="str">
        <f>VLOOKUP($D167,derm!$D$4:$K$285,7,FALSE)</f>
        <v>--</v>
      </c>
      <c r="AD167" s="468" t="str">
        <f>VLOOKUP($D167,derm!$D$4:$K$285,8,FALSE)</f>
        <v>--</v>
      </c>
      <c r="AE167" s="468" t="str">
        <f>VLOOKUP($D167,derm!$D$4:$L$285,9,FALSE)</f>
        <v>--</v>
      </c>
      <c r="AF167" s="255"/>
      <c r="AG167" s="255">
        <f>VLOOKUP($C167,ToxValues!$C$4:$J$284,3,FALSE)</f>
        <v>0.03</v>
      </c>
      <c r="AH167" s="497">
        <f>VLOOKUP($C167,ToxValues!$C$4:$J$284,5,FALSE)</f>
        <v>0.03</v>
      </c>
      <c r="AI167" s="630"/>
    </row>
    <row r="168" spans="1:35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>
        <f t="shared" si="30"/>
        <v>84471.428571428565</v>
      </c>
      <c r="H168" s="490" t="str">
        <f t="shared" si="36"/>
        <v>--</v>
      </c>
      <c r="I168" s="490" t="str">
        <f t="shared" si="37"/>
        <v>--</v>
      </c>
      <c r="J168" s="490"/>
      <c r="K168" s="490" t="str">
        <f t="shared" si="42"/>
        <v/>
      </c>
      <c r="L168" s="490">
        <f t="shared" si="38"/>
        <v>84471.428571428565</v>
      </c>
      <c r="M168" s="490"/>
      <c r="N168" s="490"/>
      <c r="O168" s="490">
        <f t="shared" si="31"/>
        <v>84471.428571428565</v>
      </c>
      <c r="P168" s="490" t="str">
        <f t="shared" si="39"/>
        <v>--</v>
      </c>
      <c r="Q168" s="490"/>
      <c r="R168" s="490" t="str">
        <f t="shared" si="40"/>
        <v>--</v>
      </c>
      <c r="S168" s="490" t="str">
        <f t="shared" si="41"/>
        <v>--</v>
      </c>
      <c r="T168" s="490" t="str">
        <f t="shared" si="32"/>
        <v>--</v>
      </c>
      <c r="U168" s="490" t="str">
        <f t="shared" si="33"/>
        <v>--</v>
      </c>
      <c r="V168" s="490" t="str">
        <f t="shared" si="34"/>
        <v>--</v>
      </c>
      <c r="W168" s="255" t="str">
        <f>IFERROR((1+(3*[0]!B)+(3*[0]!B^2))/((1+[0]!B)^2),"--")</f>
        <v>--</v>
      </c>
      <c r="X168" s="490">
        <f t="shared" si="43"/>
        <v>0.74097744360902251</v>
      </c>
      <c r="Y168" s="208" t="str">
        <f t="shared" si="35"/>
        <v>A</v>
      </c>
      <c r="Z168" s="255">
        <f>IFERROR(VLOOKUP(D168,derm!$D$4:$H$285,5,FALSE),"--")</f>
        <v>1.25E-3</v>
      </c>
      <c r="AA168" s="468">
        <f>VLOOKUP($C168,ToxValues!$C$4:$N$283,11,FALSE)</f>
        <v>72.11</v>
      </c>
      <c r="AB168" s="468" t="str">
        <f>VLOOKUP($D168,derm!$D$4:$K$285,6,FALSE)</f>
        <v>--</v>
      </c>
      <c r="AC168" s="468" t="str">
        <f>VLOOKUP($D168,derm!$D$4:$K$285,7,FALSE)</f>
        <v>--</v>
      </c>
      <c r="AD168" s="468" t="str">
        <f>VLOOKUP($D168,derm!$D$4:$K$285,8,FALSE)</f>
        <v>--</v>
      </c>
      <c r="AE168" s="468" t="str">
        <f>VLOOKUP($D168,derm!$D$4:$L$285,9,FALSE)</f>
        <v>--</v>
      </c>
      <c r="AF168" s="255"/>
      <c r="AG168" s="255">
        <f>VLOOKUP($C168,ToxValues!$C$4:$J$284,3,FALSE)</f>
        <v>0.9</v>
      </c>
      <c r="AH168" s="497">
        <f>VLOOKUP($C168,ToxValues!$C$4:$J$284,5,FALSE)</f>
        <v>0.9</v>
      </c>
      <c r="AI168" s="630"/>
    </row>
    <row r="169" spans="1:35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30"/>
        <v>1877.1428571428571</v>
      </c>
      <c r="H169" s="490" t="str">
        <f t="shared" si="36"/>
        <v>--</v>
      </c>
      <c r="I169" s="490" t="str">
        <f t="shared" si="37"/>
        <v>--</v>
      </c>
      <c r="J169" s="490"/>
      <c r="K169" s="490" t="str">
        <f t="shared" si="42"/>
        <v/>
      </c>
      <c r="L169" s="490">
        <f t="shared" si="38"/>
        <v>1877.1428571428571</v>
      </c>
      <c r="M169" s="490"/>
      <c r="N169" s="490"/>
      <c r="O169" s="490">
        <f t="shared" si="31"/>
        <v>1877.1428571428571</v>
      </c>
      <c r="P169" s="490" t="str">
        <f t="shared" si="39"/>
        <v>--</v>
      </c>
      <c r="Q169" s="490"/>
      <c r="R169" s="490" t="str">
        <f t="shared" si="40"/>
        <v>--</v>
      </c>
      <c r="S169" s="490" t="str">
        <f t="shared" si="41"/>
        <v>--</v>
      </c>
      <c r="T169" s="490" t="str">
        <f t="shared" si="32"/>
        <v>--</v>
      </c>
      <c r="U169" s="490" t="str">
        <f t="shared" si="33"/>
        <v>--</v>
      </c>
      <c r="V169" s="490" t="str">
        <f t="shared" si="34"/>
        <v>--</v>
      </c>
      <c r="W169" s="255" t="str">
        <f>IFERROR((1+(3*[0]!B)+(3*[0]!B^2))/((1+[0]!B)^2),"--")</f>
        <v>--</v>
      </c>
      <c r="X169" s="490">
        <f t="shared" si="43"/>
        <v>1.6466165413533834E-2</v>
      </c>
      <c r="Y169" s="208" t="str">
        <f t="shared" si="35"/>
        <v>A</v>
      </c>
      <c r="Z169" s="255">
        <f>IFERROR(VLOOKUP(D169,derm!$D$4:$H$285,5,FALSE),"--")</f>
        <v>1.4499999999999999E-3</v>
      </c>
      <c r="AA169" s="468">
        <f>VLOOKUP($C169,ToxValues!$C$4:$N$283,11,FALSE)</f>
        <v>163.38999999999999</v>
      </c>
      <c r="AB169" s="468" t="str">
        <f>VLOOKUP($D169,derm!$D$4:$K$285,6,FALSE)</f>
        <v>--</v>
      </c>
      <c r="AC169" s="468" t="str">
        <f>VLOOKUP($D169,derm!$D$4:$K$285,7,FALSE)</f>
        <v>--</v>
      </c>
      <c r="AD169" s="468" t="str">
        <f>VLOOKUP($D169,derm!$D$4:$K$285,8,FALSE)</f>
        <v>--</v>
      </c>
      <c r="AE169" s="468" t="str">
        <f>VLOOKUP($D169,derm!$D$4:$L$285,9,FALSE)</f>
        <v>--</v>
      </c>
      <c r="AF169" s="255"/>
      <c r="AG169" s="255">
        <f>VLOOKUP($C169,ToxValues!$C$4:$J$284,3,FALSE)</f>
        <v>0.02</v>
      </c>
      <c r="AH169" s="497">
        <f>VLOOKUP($C169,ToxValues!$C$4:$J$284,5,FALSE)</f>
        <v>0.02</v>
      </c>
      <c r="AI169" s="630"/>
    </row>
    <row r="170" spans="1:35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>
        <f t="shared" si="30"/>
        <v>2815.7142857142853</v>
      </c>
      <c r="H170" s="490" t="str">
        <f t="shared" si="36"/>
        <v>--</v>
      </c>
      <c r="I170" s="490" t="str">
        <f t="shared" si="37"/>
        <v>--</v>
      </c>
      <c r="J170" s="490"/>
      <c r="K170" s="490" t="str">
        <f t="shared" si="42"/>
        <v/>
      </c>
      <c r="L170" s="490">
        <f t="shared" si="38"/>
        <v>2815.7142857142853</v>
      </c>
      <c r="M170" s="490"/>
      <c r="N170" s="490"/>
      <c r="O170" s="490">
        <f t="shared" si="31"/>
        <v>2815.7142857142853</v>
      </c>
      <c r="P170" s="490" t="str">
        <f t="shared" si="39"/>
        <v>--</v>
      </c>
      <c r="Q170" s="490"/>
      <c r="R170" s="490" t="str">
        <f t="shared" si="40"/>
        <v>--</v>
      </c>
      <c r="S170" s="490" t="str">
        <f t="shared" si="41"/>
        <v>--</v>
      </c>
      <c r="T170" s="490" t="str">
        <f t="shared" si="32"/>
        <v>--</v>
      </c>
      <c r="U170" s="490" t="str">
        <f t="shared" si="33"/>
        <v>--</v>
      </c>
      <c r="V170" s="490" t="str">
        <f t="shared" si="34"/>
        <v>--</v>
      </c>
      <c r="W170" s="255" t="str">
        <f>IFERROR((1+(3*[0]!B)+(3*[0]!B^2))/((1+[0]!B)^2),"--")</f>
        <v>--</v>
      </c>
      <c r="X170" s="490">
        <f t="shared" si="43"/>
        <v>2.4699248120300752E-2</v>
      </c>
      <c r="Y170" s="208" t="str">
        <f t="shared" si="35"/>
        <v>A</v>
      </c>
      <c r="Z170" s="255">
        <f>IFERROR(VLOOKUP(D170,derm!$D$4:$H$285,5,FALSE),"--")</f>
        <v>6.0700000000000001E-4</v>
      </c>
      <c r="AA170" s="468">
        <f>VLOOKUP($C170,ToxValues!$C$4:$N$283,11,FALSE)</f>
        <v>213.11</v>
      </c>
      <c r="AB170" s="468" t="str">
        <f>VLOOKUP($D170,derm!$D$4:$K$285,6,FALSE)</f>
        <v>--</v>
      </c>
      <c r="AC170" s="468" t="str">
        <f>VLOOKUP($D170,derm!$D$4:$K$285,7,FALSE)</f>
        <v>--</v>
      </c>
      <c r="AD170" s="468" t="str">
        <f>VLOOKUP($D170,derm!$D$4:$K$285,8,FALSE)</f>
        <v>--</v>
      </c>
      <c r="AE170" s="468" t="str">
        <f>VLOOKUP($D170,derm!$D$4:$L$285,9,FALSE)</f>
        <v>--</v>
      </c>
      <c r="AF170" s="255"/>
      <c r="AG170" s="255">
        <f>VLOOKUP($C170,ToxValues!$C$4:$J$284,3,FALSE)</f>
        <v>0.03</v>
      </c>
      <c r="AH170" s="497">
        <f>VLOOKUP($C170,ToxValues!$C$4:$J$284,5,FALSE)</f>
        <v>0.03</v>
      </c>
      <c r="AI170" s="630"/>
    </row>
    <row r="171" spans="1:35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>
        <f t="shared" si="30"/>
        <v>9.3857142857142879</v>
      </c>
      <c r="H171" s="490" t="str">
        <f t="shared" si="36"/>
        <v>--</v>
      </c>
      <c r="I171" s="490" t="str">
        <f t="shared" si="37"/>
        <v>--</v>
      </c>
      <c r="J171" s="490"/>
      <c r="K171" s="490" t="str">
        <f t="shared" si="42"/>
        <v/>
      </c>
      <c r="L171" s="490">
        <f t="shared" si="38"/>
        <v>9.3857142857142879</v>
      </c>
      <c r="M171" s="490"/>
      <c r="N171" s="490"/>
      <c r="O171" s="490">
        <f t="shared" si="31"/>
        <v>9.3857142857142879</v>
      </c>
      <c r="P171" s="490" t="str">
        <f t="shared" si="39"/>
        <v>--</v>
      </c>
      <c r="Q171" s="490"/>
      <c r="R171" s="490" t="str">
        <f t="shared" si="40"/>
        <v>--</v>
      </c>
      <c r="S171" s="490" t="str">
        <f t="shared" si="41"/>
        <v>--</v>
      </c>
      <c r="T171" s="490" t="str">
        <f t="shared" si="32"/>
        <v>--</v>
      </c>
      <c r="U171" s="490" t="str">
        <f t="shared" si="33"/>
        <v>--</v>
      </c>
      <c r="V171" s="490" t="str">
        <f t="shared" si="34"/>
        <v>--</v>
      </c>
      <c r="W171" s="255" t="str">
        <f>IFERROR((1+(3*[0]!B)+(3*[0]!B^2))/((1+[0]!B)^2),"--")</f>
        <v>--</v>
      </c>
      <c r="X171" s="490">
        <f t="shared" si="43"/>
        <v>8.2330827067669173E-5</v>
      </c>
      <c r="Y171" s="208" t="str">
        <f t="shared" si="35"/>
        <v>A</v>
      </c>
      <c r="Z171" s="255">
        <f>IFERROR(VLOOKUP(D171,derm!$D$4:$H$285,5,FALSE),"--")</f>
        <v>1.74E-3</v>
      </c>
      <c r="AA171" s="468">
        <f>VLOOKUP($C171,ToxValues!$C$4:$N$283,11,FALSE)</f>
        <v>168.11</v>
      </c>
      <c r="AB171" s="468" t="str">
        <f>VLOOKUP($D171,derm!$D$4:$K$285,6,FALSE)</f>
        <v>--</v>
      </c>
      <c r="AC171" s="468" t="str">
        <f>VLOOKUP($D171,derm!$D$4:$K$285,7,FALSE)</f>
        <v>--</v>
      </c>
      <c r="AD171" s="468" t="str">
        <f>VLOOKUP($D171,derm!$D$4:$K$285,8,FALSE)</f>
        <v>--</v>
      </c>
      <c r="AE171" s="468" t="str">
        <f>VLOOKUP($D171,derm!$D$4:$L$285,9,FALSE)</f>
        <v>--</v>
      </c>
      <c r="AF171" s="255"/>
      <c r="AG171" s="255">
        <f>VLOOKUP($C171,ToxValues!$C$4:$J$284,3,FALSE)</f>
        <v>1E-4</v>
      </c>
      <c r="AH171" s="497">
        <f>VLOOKUP($C171,ToxValues!$C$4:$J$284,5,FALSE)</f>
        <v>1E-4</v>
      </c>
      <c r="AI171" s="630"/>
    </row>
    <row r="172" spans="1:35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30"/>
        <v>46.928571428571431</v>
      </c>
      <c r="H172" s="490" t="str">
        <f t="shared" si="36"/>
        <v>--</v>
      </c>
      <c r="I172" s="490" t="str">
        <f t="shared" si="37"/>
        <v>--</v>
      </c>
      <c r="J172" s="490"/>
      <c r="K172" s="490" t="str">
        <f t="shared" si="42"/>
        <v/>
      </c>
      <c r="L172" s="490">
        <f t="shared" si="38"/>
        <v>46.928571428571431</v>
      </c>
      <c r="M172" s="490"/>
      <c r="N172" s="490"/>
      <c r="O172" s="490">
        <f t="shared" si="31"/>
        <v>46.928571428571431</v>
      </c>
      <c r="P172" s="490" t="str">
        <f t="shared" si="39"/>
        <v>--</v>
      </c>
      <c r="Q172" s="490"/>
      <c r="R172" s="490" t="str">
        <f t="shared" si="40"/>
        <v>--</v>
      </c>
      <c r="S172" s="490" t="str">
        <f t="shared" si="41"/>
        <v>--</v>
      </c>
      <c r="T172" s="490" t="str">
        <f t="shared" si="32"/>
        <v>--</v>
      </c>
      <c r="U172" s="490" t="str">
        <f t="shared" si="33"/>
        <v>--</v>
      </c>
      <c r="V172" s="490" t="str">
        <f t="shared" si="34"/>
        <v>--</v>
      </c>
      <c r="W172" s="255" t="str">
        <f>IFERROR((1+(3*[0]!B)+(3*[0]!B^2))/((1+[0]!B)^2),"--")</f>
        <v>--</v>
      </c>
      <c r="X172" s="490">
        <f t="shared" si="43"/>
        <v>4.1165413533834585E-4</v>
      </c>
      <c r="Y172" s="208" t="str">
        <f t="shared" si="35"/>
        <v>A</v>
      </c>
      <c r="Z172" s="255">
        <f>IFERROR(VLOOKUP(D172,derm!$D$4:$H$285,5,FALSE),"--")</f>
        <v>9.6299999999999999E-4</v>
      </c>
      <c r="AA172" s="468">
        <f>VLOOKUP($C172,ToxValues!$C$4:$N$283,11,FALSE)</f>
        <v>227.13</v>
      </c>
      <c r="AB172" s="468" t="str">
        <f>VLOOKUP($D172,derm!$D$4:$K$285,6,FALSE)</f>
        <v>--</v>
      </c>
      <c r="AC172" s="468" t="str">
        <f>VLOOKUP($D172,derm!$D$4:$K$285,7,FALSE)</f>
        <v>--</v>
      </c>
      <c r="AD172" s="468" t="str">
        <f>VLOOKUP($D172,derm!$D$4:$K$285,8,FALSE)</f>
        <v>--</v>
      </c>
      <c r="AE172" s="468" t="str">
        <f>VLOOKUP($D172,derm!$D$4:$L$285,9,FALSE)</f>
        <v>--</v>
      </c>
      <c r="AF172" s="255"/>
      <c r="AG172" s="255">
        <f>VLOOKUP($C172,ToxValues!$C$4:$J$284,3,FALSE)</f>
        <v>5.0000000000000001E-4</v>
      </c>
      <c r="AH172" s="497">
        <f>VLOOKUP($C172,ToxValues!$C$4:$J$284,5,FALSE)</f>
        <v>5.0000000000000001E-4</v>
      </c>
      <c r="AI172" s="630"/>
    </row>
    <row r="173" spans="1:35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30"/>
        <v>92.604267537434097</v>
      </c>
      <c r="H173" s="490" t="str">
        <f t="shared" si="36"/>
        <v>--</v>
      </c>
      <c r="I173" s="490">
        <f t="shared" si="37"/>
        <v>92.604267537434097</v>
      </c>
      <c r="J173" s="490"/>
      <c r="K173" s="490" t="str">
        <f t="shared" si="42"/>
        <v/>
      </c>
      <c r="L173" s="490">
        <f t="shared" si="38"/>
        <v>187.71428571428572</v>
      </c>
      <c r="M173" s="490"/>
      <c r="N173" s="490"/>
      <c r="O173" s="490">
        <f t="shared" si="31"/>
        <v>187.71428571428572</v>
      </c>
      <c r="P173" s="490">
        <f t="shared" si="39"/>
        <v>182.76880047022067</v>
      </c>
      <c r="Q173" s="490"/>
      <c r="R173" s="490">
        <f t="shared" si="40"/>
        <v>182.76880047022067</v>
      </c>
      <c r="S173" s="490">
        <f t="shared" si="41"/>
        <v>165.00486425298453</v>
      </c>
      <c r="T173" s="490">
        <f t="shared" si="32"/>
        <v>182.76880047022067</v>
      </c>
      <c r="U173" s="490">
        <f t="shared" si="33"/>
        <v>1</v>
      </c>
      <c r="V173" s="490">
        <f t="shared" si="34"/>
        <v>2.2400000000000002</v>
      </c>
      <c r="W173" s="255">
        <f>IFERROR((1+(3*[0]!B)+(3*[0]!B^2))/((1+[0]!B)^2),"--")</f>
        <v>1</v>
      </c>
      <c r="X173" s="490">
        <f t="shared" si="43"/>
        <v>1.6466165413533834E-3</v>
      </c>
      <c r="Y173" s="208" t="str">
        <f t="shared" si="35"/>
        <v>A</v>
      </c>
      <c r="Z173" s="255">
        <f>IFERROR(VLOOKUP(D173,derm!$D$4:$H$285,5,FALSE),"--")</f>
        <v>3.0799999999999998E-3</v>
      </c>
      <c r="AA173" s="468">
        <f>VLOOKUP($C173,ToxValues!$C$4:$N$283,11,FALSE)</f>
        <v>182.14</v>
      </c>
      <c r="AB173" s="468">
        <f>VLOOKUP($D173,derm!$D$4:$K$285,6,FALSE)</f>
        <v>0</v>
      </c>
      <c r="AC173" s="468">
        <f>VLOOKUP($D173,derm!$D$4:$K$285,7,FALSE)</f>
        <v>1.1200000000000001</v>
      </c>
      <c r="AD173" s="468">
        <f>VLOOKUP($D173,derm!$D$4:$K$285,8,FALSE)</f>
        <v>2.69</v>
      </c>
      <c r="AE173" s="468">
        <f>VLOOKUP($D173,derm!$D$4:$L$285,9,FALSE)</f>
        <v>1</v>
      </c>
      <c r="AF173" s="255"/>
      <c r="AG173" s="255">
        <f>VLOOKUP($C173,ToxValues!$C$4:$J$284,3,FALSE)</f>
        <v>2E-3</v>
      </c>
      <c r="AH173" s="497">
        <f>VLOOKUP($C173,ToxValues!$C$4:$J$284,5,FALSE)</f>
        <v>2E-3</v>
      </c>
      <c r="AI173" s="630"/>
    </row>
    <row r="174" spans="1:35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>
        <f t="shared" si="30"/>
        <v>42.01672628241495</v>
      </c>
      <c r="H174" s="490" t="str">
        <f t="shared" si="36"/>
        <v>--</v>
      </c>
      <c r="I174" s="490">
        <f t="shared" si="37"/>
        <v>42.01672628241495</v>
      </c>
      <c r="J174" s="490"/>
      <c r="K174" s="490" t="str">
        <f t="shared" si="42"/>
        <v/>
      </c>
      <c r="L174" s="490">
        <f t="shared" si="38"/>
        <v>93.857142857142861</v>
      </c>
      <c r="M174" s="490"/>
      <c r="N174" s="490"/>
      <c r="O174" s="490">
        <f t="shared" si="31"/>
        <v>93.857142857142861</v>
      </c>
      <c r="P174" s="490">
        <f t="shared" si="39"/>
        <v>76.07133857409184</v>
      </c>
      <c r="Q174" s="490"/>
      <c r="R174" s="490">
        <f t="shared" si="40"/>
        <v>76.07133857409184</v>
      </c>
      <c r="S174" s="490">
        <f t="shared" si="41"/>
        <v>68.677700256647611</v>
      </c>
      <c r="T174" s="490">
        <f t="shared" si="32"/>
        <v>76.07133857409184</v>
      </c>
      <c r="U174" s="490">
        <f t="shared" si="33"/>
        <v>1</v>
      </c>
      <c r="V174" s="490">
        <f t="shared" si="34"/>
        <v>2.2400000000000002</v>
      </c>
      <c r="W174" s="255">
        <f>IFERROR((1+(3*[0]!B)+(3*[0]!B^2))/((1+[0]!B)^2),"--")</f>
        <v>1</v>
      </c>
      <c r="X174" s="490">
        <f t="shared" si="43"/>
        <v>8.233082706766917E-4</v>
      </c>
      <c r="Y174" s="208" t="str">
        <f t="shared" si="35"/>
        <v>A</v>
      </c>
      <c r="Z174" s="255">
        <f>IFERROR(VLOOKUP(D174,derm!$D$4:$H$285,5,FALSE),"--")</f>
        <v>3.7000000000000002E-3</v>
      </c>
      <c r="AA174" s="468">
        <f>VLOOKUP($C174,ToxValues!$C$4:$N$283,11,FALSE)</f>
        <v>182.14</v>
      </c>
      <c r="AB174" s="468">
        <f>VLOOKUP($D174,derm!$D$4:$K$285,6,FALSE)</f>
        <v>0</v>
      </c>
      <c r="AC174" s="468">
        <f>VLOOKUP($D174,derm!$D$4:$K$285,7,FALSE)</f>
        <v>1.1200000000000001</v>
      </c>
      <c r="AD174" s="468">
        <f>VLOOKUP($D174,derm!$D$4:$K$285,8,FALSE)</f>
        <v>2.69</v>
      </c>
      <c r="AE174" s="468">
        <f>VLOOKUP($D174,derm!$D$4:$L$285,9,FALSE)</f>
        <v>1</v>
      </c>
      <c r="AF174" s="255"/>
      <c r="AG174" s="255">
        <f>VLOOKUP($C174,ToxValues!$C$4:$J$284,3,FALSE)</f>
        <v>1E-3</v>
      </c>
      <c r="AH174" s="497">
        <f>VLOOKUP($C174,ToxValues!$C$4:$J$284,5,FALSE)</f>
        <v>1E-3</v>
      </c>
      <c r="AI174" s="630"/>
    </row>
    <row r="175" spans="1:35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>
        <f t="shared" si="30"/>
        <v>187.71428571428572</v>
      </c>
      <c r="H175" s="490" t="str">
        <f t="shared" si="36"/>
        <v>--</v>
      </c>
      <c r="I175" s="490" t="str">
        <f t="shared" si="37"/>
        <v>--</v>
      </c>
      <c r="J175" s="490"/>
      <c r="K175" s="490" t="str">
        <f t="shared" si="42"/>
        <v/>
      </c>
      <c r="L175" s="490">
        <f t="shared" si="38"/>
        <v>187.71428571428572</v>
      </c>
      <c r="M175" s="490"/>
      <c r="N175" s="490"/>
      <c r="O175" s="490">
        <f t="shared" si="31"/>
        <v>187.71428571428572</v>
      </c>
      <c r="P175" s="490" t="str">
        <f t="shared" si="39"/>
        <v>--</v>
      </c>
      <c r="Q175" s="490"/>
      <c r="R175" s="490" t="str">
        <f t="shared" si="40"/>
        <v>--</v>
      </c>
      <c r="S175" s="490" t="str">
        <f t="shared" si="41"/>
        <v>--</v>
      </c>
      <c r="T175" s="490" t="str">
        <f t="shared" si="32"/>
        <v>--</v>
      </c>
      <c r="U175" s="490" t="str">
        <f t="shared" si="33"/>
        <v>--</v>
      </c>
      <c r="V175" s="490" t="str">
        <f t="shared" si="34"/>
        <v>--</v>
      </c>
      <c r="W175" s="255" t="str">
        <f>IFERROR((1+(3*[0]!B)+(3*[0]!B^2))/((1+[0]!B)^2),"--")</f>
        <v>--</v>
      </c>
      <c r="X175" s="490">
        <f t="shared" si="43"/>
        <v>1.6466165413533834E-3</v>
      </c>
      <c r="Y175" s="208" t="str">
        <f t="shared" si="35"/>
        <v>A</v>
      </c>
      <c r="Z175" s="255">
        <f>IFERROR(VLOOKUP(D175,derm!$D$4:$H$285,5,FALSE),"--")</f>
        <v>2.0400000000000001E-3</v>
      </c>
      <c r="AA175" s="468">
        <f>VLOOKUP($C175,ToxValues!$C$4:$N$283,11,FALSE)</f>
        <v>197.15</v>
      </c>
      <c r="AB175" s="468" t="str">
        <f>VLOOKUP($D175,derm!$D$4:$K$285,6,FALSE)</f>
        <v>--</v>
      </c>
      <c r="AC175" s="468" t="str">
        <f>VLOOKUP($D175,derm!$D$4:$K$285,7,FALSE)</f>
        <v>--</v>
      </c>
      <c r="AD175" s="468" t="str">
        <f>VLOOKUP($D175,derm!$D$4:$K$285,8,FALSE)</f>
        <v>--</v>
      </c>
      <c r="AE175" s="468" t="str">
        <f>VLOOKUP($D175,derm!$D$4:$L$285,9,FALSE)</f>
        <v>--</v>
      </c>
      <c r="AF175" s="255"/>
      <c r="AG175" s="255">
        <f>VLOOKUP($C175,ToxValues!$C$4:$J$284,3,FALSE)</f>
        <v>2E-3</v>
      </c>
      <c r="AH175" s="497">
        <f>VLOOKUP($C175,ToxValues!$C$4:$J$284,5,FALSE)</f>
        <v>2E-3</v>
      </c>
      <c r="AI175" s="630"/>
    </row>
    <row r="176" spans="1:35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30"/>
        <v>84.471428571428575</v>
      </c>
      <c r="H176" s="490" t="str">
        <f t="shared" si="36"/>
        <v>--</v>
      </c>
      <c r="I176" s="490" t="str">
        <f t="shared" si="37"/>
        <v>--</v>
      </c>
      <c r="J176" s="490"/>
      <c r="K176" s="490" t="str">
        <f t="shared" si="42"/>
        <v/>
      </c>
      <c r="L176" s="490">
        <f t="shared" si="38"/>
        <v>84.471428571428575</v>
      </c>
      <c r="M176" s="490"/>
      <c r="N176" s="490"/>
      <c r="O176" s="490">
        <f t="shared" si="31"/>
        <v>84.471428571428575</v>
      </c>
      <c r="P176" s="490" t="str">
        <f t="shared" si="39"/>
        <v>--</v>
      </c>
      <c r="Q176" s="490"/>
      <c r="R176" s="490" t="str">
        <f t="shared" si="40"/>
        <v>--</v>
      </c>
      <c r="S176" s="490" t="str">
        <f t="shared" si="41"/>
        <v>--</v>
      </c>
      <c r="T176" s="490" t="str">
        <f t="shared" si="32"/>
        <v>--</v>
      </c>
      <c r="U176" s="490" t="str">
        <f t="shared" si="33"/>
        <v>--</v>
      </c>
      <c r="V176" s="490" t="str">
        <f t="shared" si="34"/>
        <v>--</v>
      </c>
      <c r="W176" s="255" t="str">
        <f>IFERROR((1+(3*[0]!B)+(3*[0]!B^2))/((1+[0]!B)^2),"--")</f>
        <v>--</v>
      </c>
      <c r="X176" s="490">
        <f t="shared" si="43"/>
        <v>7.4097744360902243E-4</v>
      </c>
      <c r="Y176" s="208" t="str">
        <f t="shared" si="35"/>
        <v>A</v>
      </c>
      <c r="Z176" s="255">
        <f>IFERROR(VLOOKUP(D176,derm!$D$4:$H$285,5,FALSE),"--")</f>
        <v>8.9899999999999997E-3</v>
      </c>
      <c r="AA176" s="468">
        <f>VLOOKUP($C176,ToxValues!$C$4:$N$283,11,FALSE)</f>
        <v>137.13999999999999</v>
      </c>
      <c r="AB176" s="468" t="str">
        <f>VLOOKUP($D176,derm!$D$4:$K$285,6,FALSE)</f>
        <v>--</v>
      </c>
      <c r="AC176" s="468" t="str">
        <f>VLOOKUP($D176,derm!$D$4:$K$285,7,FALSE)</f>
        <v>--</v>
      </c>
      <c r="AD176" s="468" t="str">
        <f>VLOOKUP($D176,derm!$D$4:$K$285,8,FALSE)</f>
        <v>--</v>
      </c>
      <c r="AE176" s="468" t="str">
        <f>VLOOKUP($D176,derm!$D$4:$L$285,9,FALSE)</f>
        <v>--</v>
      </c>
      <c r="AF176" s="255"/>
      <c r="AG176" s="255">
        <f>VLOOKUP($C176,ToxValues!$C$4:$J$284,3,FALSE)</f>
        <v>8.9999999999999998E-4</v>
      </c>
      <c r="AH176" s="497">
        <f>VLOOKUP($C176,ToxValues!$C$4:$J$284,5,FALSE)</f>
        <v>8.9999999999999998E-4</v>
      </c>
      <c r="AI176" s="630"/>
    </row>
    <row r="177" spans="1:35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>
        <f t="shared" si="30"/>
        <v>9.3857142857142879</v>
      </c>
      <c r="H177" s="490" t="str">
        <f t="shared" si="36"/>
        <v>--</v>
      </c>
      <c r="I177" s="490" t="str">
        <f t="shared" si="37"/>
        <v>--</v>
      </c>
      <c r="J177" s="490"/>
      <c r="K177" s="490" t="str">
        <f t="shared" si="42"/>
        <v/>
      </c>
      <c r="L177" s="490">
        <f t="shared" si="38"/>
        <v>9.3857142857142879</v>
      </c>
      <c r="M177" s="490"/>
      <c r="N177" s="490"/>
      <c r="O177" s="490">
        <f t="shared" si="31"/>
        <v>9.3857142857142879</v>
      </c>
      <c r="P177" s="490" t="str">
        <f t="shared" si="39"/>
        <v>--</v>
      </c>
      <c r="Q177" s="490"/>
      <c r="R177" s="490" t="str">
        <f t="shared" si="40"/>
        <v>--</v>
      </c>
      <c r="S177" s="490" t="str">
        <f t="shared" si="41"/>
        <v>--</v>
      </c>
      <c r="T177" s="490" t="str">
        <f t="shared" si="32"/>
        <v>--</v>
      </c>
      <c r="U177" s="490" t="str">
        <f t="shared" si="33"/>
        <v>--</v>
      </c>
      <c r="V177" s="490" t="str">
        <f t="shared" si="34"/>
        <v>--</v>
      </c>
      <c r="W177" s="255" t="str">
        <f>IFERROR((1+(3*[0]!B)+(3*[0]!B^2))/((1+[0]!B)^2),"--")</f>
        <v>--</v>
      </c>
      <c r="X177" s="490">
        <f t="shared" si="43"/>
        <v>8.2330827067669173E-5</v>
      </c>
      <c r="Y177" s="208" t="str">
        <f t="shared" si="35"/>
        <v>A</v>
      </c>
      <c r="Z177" s="255">
        <f>IFERROR(VLOOKUP(D177,derm!$D$4:$H$285,5,FALSE),"--")</f>
        <v>1.1299999999999999E-2</v>
      </c>
      <c r="AA177" s="468">
        <f>VLOOKUP($C177,ToxValues!$C$4:$N$283,11,FALSE)</f>
        <v>137.13999999999999</v>
      </c>
      <c r="AB177" s="468" t="str">
        <f>VLOOKUP($D177,derm!$D$4:$K$285,6,FALSE)</f>
        <v>--</v>
      </c>
      <c r="AC177" s="468" t="str">
        <f>VLOOKUP($D177,derm!$D$4:$K$285,7,FALSE)</f>
        <v>--</v>
      </c>
      <c r="AD177" s="468" t="str">
        <f>VLOOKUP($D177,derm!$D$4:$K$285,8,FALSE)</f>
        <v>--</v>
      </c>
      <c r="AE177" s="468" t="str">
        <f>VLOOKUP($D177,derm!$D$4:$L$285,9,FALSE)</f>
        <v>--</v>
      </c>
      <c r="AF177" s="255"/>
      <c r="AG177" s="255">
        <f>VLOOKUP($C177,ToxValues!$C$4:$J$284,3,FALSE)</f>
        <v>1E-4</v>
      </c>
      <c r="AH177" s="497">
        <f>VLOOKUP($C177,ToxValues!$C$4:$J$284,5,FALSE)</f>
        <v>1E-4</v>
      </c>
      <c r="AI177" s="630"/>
    </row>
    <row r="178" spans="1:35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>
        <f t="shared" si="30"/>
        <v>187.71428571428572</v>
      </c>
      <c r="H178" s="490" t="str">
        <f t="shared" si="36"/>
        <v>--</v>
      </c>
      <c r="I178" s="490" t="str">
        <f t="shared" si="37"/>
        <v>--</v>
      </c>
      <c r="J178" s="490"/>
      <c r="K178" s="490" t="str">
        <f t="shared" si="42"/>
        <v/>
      </c>
      <c r="L178" s="490">
        <f t="shared" si="38"/>
        <v>187.71428571428572</v>
      </c>
      <c r="M178" s="490"/>
      <c r="N178" s="490"/>
      <c r="O178" s="490">
        <f t="shared" si="31"/>
        <v>187.71428571428572</v>
      </c>
      <c r="P178" s="490" t="str">
        <f t="shared" si="39"/>
        <v>--</v>
      </c>
      <c r="Q178" s="490"/>
      <c r="R178" s="490" t="str">
        <f t="shared" si="40"/>
        <v>--</v>
      </c>
      <c r="S178" s="490" t="str">
        <f t="shared" si="41"/>
        <v>--</v>
      </c>
      <c r="T178" s="490" t="str">
        <f t="shared" si="32"/>
        <v>--</v>
      </c>
      <c r="U178" s="490" t="str">
        <f t="shared" si="33"/>
        <v>--</v>
      </c>
      <c r="V178" s="490" t="str">
        <f t="shared" si="34"/>
        <v>--</v>
      </c>
      <c r="W178" s="255" t="str">
        <f>IFERROR((1+(3*[0]!B)+(3*[0]!B^2))/((1+[0]!B)^2),"--")</f>
        <v>--</v>
      </c>
      <c r="X178" s="490">
        <f t="shared" si="43"/>
        <v>1.6466165413533834E-3</v>
      </c>
      <c r="Y178" s="208" t="str">
        <f t="shared" si="35"/>
        <v>A</v>
      </c>
      <c r="Z178" s="255">
        <f>IFERROR(VLOOKUP(D178,derm!$D$4:$H$285,5,FALSE),"--")</f>
        <v>2.0400000000000001E-3</v>
      </c>
      <c r="AA178" s="468">
        <f>VLOOKUP($C178,ToxValues!$C$4:$N$283,11,FALSE)</f>
        <v>197.15</v>
      </c>
      <c r="AB178" s="468" t="str">
        <f>VLOOKUP($D178,derm!$D$4:$K$285,6,FALSE)</f>
        <v>--</v>
      </c>
      <c r="AC178" s="468" t="str">
        <f>VLOOKUP($D178,derm!$D$4:$K$285,7,FALSE)</f>
        <v>--</v>
      </c>
      <c r="AD178" s="468" t="str">
        <f>VLOOKUP($D178,derm!$D$4:$K$285,8,FALSE)</f>
        <v>--</v>
      </c>
      <c r="AE178" s="468" t="str">
        <f>VLOOKUP($D178,derm!$D$4:$L$285,9,FALSE)</f>
        <v>--</v>
      </c>
      <c r="AF178" s="255"/>
      <c r="AG178" s="255">
        <f>VLOOKUP($C178,ToxValues!$C$4:$J$284,3,FALSE)</f>
        <v>2E-3</v>
      </c>
      <c r="AH178" s="497">
        <f>VLOOKUP($C178,ToxValues!$C$4:$J$284,5,FALSE)</f>
        <v>2E-3</v>
      </c>
      <c r="AI178" s="630"/>
    </row>
    <row r="179" spans="1:35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30"/>
        <v>375.42857142857144</v>
      </c>
      <c r="H179" s="490" t="str">
        <f t="shared" si="36"/>
        <v>--</v>
      </c>
      <c r="I179" s="490" t="str">
        <f t="shared" si="37"/>
        <v>--</v>
      </c>
      <c r="J179" s="490"/>
      <c r="K179" s="490" t="str">
        <f t="shared" si="42"/>
        <v/>
      </c>
      <c r="L179" s="490">
        <f t="shared" si="38"/>
        <v>375.42857142857144</v>
      </c>
      <c r="M179" s="490"/>
      <c r="N179" s="490"/>
      <c r="O179" s="490">
        <f t="shared" si="31"/>
        <v>375.42857142857144</v>
      </c>
      <c r="P179" s="490" t="str">
        <f t="shared" si="39"/>
        <v>--</v>
      </c>
      <c r="Q179" s="490"/>
      <c r="R179" s="490" t="str">
        <f t="shared" si="40"/>
        <v>--</v>
      </c>
      <c r="S179" s="490" t="str">
        <f t="shared" si="41"/>
        <v>--</v>
      </c>
      <c r="T179" s="490" t="str">
        <f t="shared" si="32"/>
        <v>--</v>
      </c>
      <c r="U179" s="490" t="str">
        <f t="shared" si="33"/>
        <v>--</v>
      </c>
      <c r="V179" s="490" t="str">
        <f t="shared" si="34"/>
        <v>--</v>
      </c>
      <c r="W179" s="255" t="str">
        <f>IFERROR((1+(3*[0]!B)+(3*[0]!B^2))/((1+[0]!B)^2),"--")</f>
        <v>--</v>
      </c>
      <c r="X179" s="490">
        <f t="shared" si="43"/>
        <v>3.2932330827067668E-3</v>
      </c>
      <c r="Y179" s="208" t="str">
        <f t="shared" si="35"/>
        <v>A</v>
      </c>
      <c r="Z179" s="255">
        <f>IFERROR(VLOOKUP(D179,derm!$D$4:$H$285,5,FALSE),"--")</f>
        <v>0.01</v>
      </c>
      <c r="AA179" s="468">
        <f>VLOOKUP($C179,ToxValues!$C$4:$N$283,11,FALSE)</f>
        <v>137.13999999999999</v>
      </c>
      <c r="AB179" s="468" t="str">
        <f>VLOOKUP($D179,derm!$D$4:$K$285,6,FALSE)</f>
        <v>--</v>
      </c>
      <c r="AC179" s="468" t="str">
        <f>VLOOKUP($D179,derm!$D$4:$K$285,7,FALSE)</f>
        <v>--</v>
      </c>
      <c r="AD179" s="468" t="str">
        <f>VLOOKUP($D179,derm!$D$4:$K$285,8,FALSE)</f>
        <v>--</v>
      </c>
      <c r="AE179" s="468" t="str">
        <f>VLOOKUP($D179,derm!$D$4:$L$285,9,FALSE)</f>
        <v>--</v>
      </c>
      <c r="AF179" s="255"/>
      <c r="AG179" s="255">
        <f>VLOOKUP($C179,ToxValues!$C$4:$J$284,3,FALSE)</f>
        <v>4.0000000000000001E-3</v>
      </c>
      <c r="AH179" s="497">
        <f>VLOOKUP($C179,ToxValues!$C$4:$J$284,5,FALSE)</f>
        <v>4.0000000000000001E-3</v>
      </c>
      <c r="AI179" s="630"/>
    </row>
    <row r="180" spans="1:35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>
        <f t="shared" si="30"/>
        <v>4692.8571428571431</v>
      </c>
      <c r="H180" s="490" t="str">
        <f t="shared" si="36"/>
        <v>--</v>
      </c>
      <c r="I180" s="490" t="str">
        <f t="shared" si="37"/>
        <v>--</v>
      </c>
      <c r="J180" s="490"/>
      <c r="K180" s="490" t="str">
        <f t="shared" si="42"/>
        <v/>
      </c>
      <c r="L180" s="490">
        <f t="shared" si="38"/>
        <v>4692.8571428571431</v>
      </c>
      <c r="M180" s="490"/>
      <c r="N180" s="490"/>
      <c r="O180" s="490">
        <f t="shared" si="31"/>
        <v>4692.8571428571431</v>
      </c>
      <c r="P180" s="490" t="str">
        <f t="shared" si="39"/>
        <v>--</v>
      </c>
      <c r="Q180" s="490"/>
      <c r="R180" s="490" t="str">
        <f t="shared" si="40"/>
        <v>--</v>
      </c>
      <c r="S180" s="490" t="str">
        <f t="shared" si="41"/>
        <v>--</v>
      </c>
      <c r="T180" s="490" t="str">
        <f t="shared" si="32"/>
        <v>--</v>
      </c>
      <c r="U180" s="490" t="str">
        <f t="shared" si="33"/>
        <v>--</v>
      </c>
      <c r="V180" s="490" t="str">
        <f t="shared" si="34"/>
        <v>--</v>
      </c>
      <c r="W180" s="255" t="str">
        <f>IFERROR((1+(3*[0]!B)+(3*[0]!B^2))/((1+[0]!B)^2),"--")</f>
        <v>--</v>
      </c>
      <c r="X180" s="490">
        <f t="shared" si="43"/>
        <v>4.1165413533834586E-2</v>
      </c>
      <c r="Y180" s="208" t="str">
        <f t="shared" si="35"/>
        <v>A</v>
      </c>
      <c r="Z180" s="255">
        <f>IFERROR(VLOOKUP(D180,derm!$D$4:$H$285,5,FALSE),"--")</f>
        <v>4.3600000000000003E-5</v>
      </c>
      <c r="AA180" s="468">
        <f>VLOOKUP($C180,ToxValues!$C$4:$N$283,11,FALSE)</f>
        <v>296.16000000000003</v>
      </c>
      <c r="AB180" s="468" t="str">
        <f>VLOOKUP($D180,derm!$D$4:$K$285,6,FALSE)</f>
        <v>--</v>
      </c>
      <c r="AC180" s="468" t="str">
        <f>VLOOKUP($D180,derm!$D$4:$K$285,7,FALSE)</f>
        <v>--</v>
      </c>
      <c r="AD180" s="468" t="str">
        <f>VLOOKUP($D180,derm!$D$4:$K$285,8,FALSE)</f>
        <v>--</v>
      </c>
      <c r="AE180" s="468" t="str">
        <f>VLOOKUP($D180,derm!$D$4:$L$285,9,FALSE)</f>
        <v>--</v>
      </c>
      <c r="AF180" s="255"/>
      <c r="AG180" s="255">
        <f>VLOOKUP($C180,ToxValues!$C$4:$J$284,3,FALSE)</f>
        <v>0.05</v>
      </c>
      <c r="AH180" s="497">
        <f>VLOOKUP($C180,ToxValues!$C$4:$J$284,5,FALSE)</f>
        <v>0.05</v>
      </c>
      <c r="AI180" s="630"/>
    </row>
    <row r="181" spans="1:35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>
        <f t="shared" si="30"/>
        <v>187.71428571428572</v>
      </c>
      <c r="H181" s="490" t="str">
        <f t="shared" si="36"/>
        <v>--</v>
      </c>
      <c r="I181" s="490" t="str">
        <f t="shared" si="37"/>
        <v>--</v>
      </c>
      <c r="J181" s="490"/>
      <c r="K181" s="490" t="str">
        <f t="shared" si="42"/>
        <v/>
      </c>
      <c r="L181" s="490">
        <f t="shared" si="38"/>
        <v>187.71428571428572</v>
      </c>
      <c r="M181" s="490"/>
      <c r="N181" s="490"/>
      <c r="O181" s="490">
        <f t="shared" si="31"/>
        <v>187.71428571428572</v>
      </c>
      <c r="P181" s="490" t="str">
        <f t="shared" si="39"/>
        <v>--</v>
      </c>
      <c r="Q181" s="490"/>
      <c r="R181" s="490" t="str">
        <f t="shared" si="40"/>
        <v>--</v>
      </c>
      <c r="S181" s="490" t="str">
        <f t="shared" si="41"/>
        <v>--</v>
      </c>
      <c r="T181" s="490" t="str">
        <f t="shared" si="32"/>
        <v>--</v>
      </c>
      <c r="U181" s="490" t="str">
        <f t="shared" si="33"/>
        <v>--</v>
      </c>
      <c r="V181" s="490" t="str">
        <f t="shared" si="34"/>
        <v>--</v>
      </c>
      <c r="W181" s="255" t="str">
        <f>IFERROR((1+(3*[0]!B)+(3*[0]!B^2))/((1+[0]!B)^2),"--")</f>
        <v>--</v>
      </c>
      <c r="X181" s="490">
        <f t="shared" si="43"/>
        <v>1.6466165413533834E-3</v>
      </c>
      <c r="Y181" s="208" t="str">
        <f t="shared" si="35"/>
        <v>A</v>
      </c>
      <c r="Z181" s="255">
        <f>IFERROR(VLOOKUP(D181,derm!$D$4:$H$285,5,FALSE),"--")</f>
        <v>5.4099999999999999E-3</v>
      </c>
      <c r="AA181" s="468">
        <f>VLOOKUP($C181,ToxValues!$C$4:$N$283,11,FALSE)</f>
        <v>123.11</v>
      </c>
      <c r="AB181" s="468" t="str">
        <f>VLOOKUP($D181,derm!$D$4:$K$285,6,FALSE)</f>
        <v>--</v>
      </c>
      <c r="AC181" s="468" t="str">
        <f>VLOOKUP($D181,derm!$D$4:$K$285,7,FALSE)</f>
        <v>--</v>
      </c>
      <c r="AD181" s="468" t="str">
        <f>VLOOKUP($D181,derm!$D$4:$K$285,8,FALSE)</f>
        <v>--</v>
      </c>
      <c r="AE181" s="468" t="str">
        <f>VLOOKUP($D181,derm!$D$4:$L$285,9,FALSE)</f>
        <v>--</v>
      </c>
      <c r="AF181" s="255"/>
      <c r="AG181" s="255">
        <f>VLOOKUP($C181,ToxValues!$C$4:$J$284,3,FALSE)</f>
        <v>2E-3</v>
      </c>
      <c r="AH181" s="497">
        <f>VLOOKUP($C181,ToxValues!$C$4:$J$284,5,FALSE)</f>
        <v>2E-3</v>
      </c>
      <c r="AI181" s="630"/>
    </row>
    <row r="182" spans="1:35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30"/>
        <v>281.57142857142861</v>
      </c>
      <c r="H182" s="490" t="str">
        <f t="shared" si="36"/>
        <v>--</v>
      </c>
      <c r="I182" s="490" t="str">
        <f t="shared" si="37"/>
        <v>--</v>
      </c>
      <c r="J182" s="490"/>
      <c r="K182" s="490" t="str">
        <f t="shared" si="42"/>
        <v/>
      </c>
      <c r="L182" s="490">
        <f t="shared" si="38"/>
        <v>281.57142857142861</v>
      </c>
      <c r="M182" s="490"/>
      <c r="N182" s="490"/>
      <c r="O182" s="490">
        <f t="shared" si="31"/>
        <v>281.57142857142861</v>
      </c>
      <c r="P182" s="490" t="str">
        <f t="shared" si="39"/>
        <v>--</v>
      </c>
      <c r="Q182" s="490"/>
      <c r="R182" s="490" t="str">
        <f t="shared" si="40"/>
        <v>--</v>
      </c>
      <c r="S182" s="490" t="str">
        <f t="shared" si="41"/>
        <v>--</v>
      </c>
      <c r="T182" s="490" t="str">
        <f t="shared" si="32"/>
        <v>--</v>
      </c>
      <c r="U182" s="490" t="str">
        <f t="shared" si="33"/>
        <v>--</v>
      </c>
      <c r="V182" s="490" t="str">
        <f t="shared" si="34"/>
        <v>--</v>
      </c>
      <c r="W182" s="255" t="str">
        <f>IFERROR((1+(3*[0]!B)+(3*[0]!B^2))/((1+[0]!B)^2),"--")</f>
        <v>--</v>
      </c>
      <c r="X182" s="490">
        <f t="shared" si="43"/>
        <v>2.4699248120300752E-3</v>
      </c>
      <c r="Y182" s="208" t="str">
        <f t="shared" si="35"/>
        <v>A</v>
      </c>
      <c r="Z182" s="255">
        <f>IFERROR(VLOOKUP(D182,derm!$D$4:$H$285,5,FALSE),"--")</f>
        <v>3.3599999999999998E-4</v>
      </c>
      <c r="AA182" s="468">
        <f>VLOOKUP($C182,ToxValues!$C$4:$N$283,11,FALSE)</f>
        <v>222.12</v>
      </c>
      <c r="AB182" s="468" t="str">
        <f>VLOOKUP($D182,derm!$D$4:$K$285,6,FALSE)</f>
        <v>--</v>
      </c>
      <c r="AC182" s="468" t="str">
        <f>VLOOKUP($D182,derm!$D$4:$K$285,7,FALSE)</f>
        <v>--</v>
      </c>
      <c r="AD182" s="468" t="str">
        <f>VLOOKUP($D182,derm!$D$4:$K$285,8,FALSE)</f>
        <v>--</v>
      </c>
      <c r="AE182" s="468" t="str">
        <f>VLOOKUP($D182,derm!$D$4:$L$285,9,FALSE)</f>
        <v>--</v>
      </c>
      <c r="AF182" s="255"/>
      <c r="AG182" s="255">
        <f>VLOOKUP($C182,ToxValues!$C$4:$J$284,3,FALSE)</f>
        <v>3.0000000000000001E-3</v>
      </c>
      <c r="AH182" s="497">
        <f>VLOOKUP($C182,ToxValues!$C$4:$J$284,5,FALSE)</f>
        <v>3.0000000000000001E-3</v>
      </c>
      <c r="AI182" s="630"/>
    </row>
    <row r="183" spans="1:35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>
        <f t="shared" si="30"/>
        <v>375.42857142857144</v>
      </c>
      <c r="H183" s="490" t="str">
        <f t="shared" si="36"/>
        <v>--</v>
      </c>
      <c r="I183" s="490" t="str">
        <f t="shared" si="37"/>
        <v>--</v>
      </c>
      <c r="J183" s="490"/>
      <c r="K183" s="490" t="str">
        <f t="shared" si="42"/>
        <v/>
      </c>
      <c r="L183" s="490">
        <f t="shared" si="38"/>
        <v>375.42857142857144</v>
      </c>
      <c r="M183" s="490"/>
      <c r="N183" s="490"/>
      <c r="O183" s="490">
        <f t="shared" si="31"/>
        <v>375.42857142857144</v>
      </c>
      <c r="P183" s="490" t="str">
        <f t="shared" si="39"/>
        <v>--</v>
      </c>
      <c r="Q183" s="490"/>
      <c r="R183" s="490" t="str">
        <f t="shared" si="40"/>
        <v>--</v>
      </c>
      <c r="S183" s="490" t="str">
        <f t="shared" si="41"/>
        <v>--</v>
      </c>
      <c r="T183" s="490" t="str">
        <f t="shared" si="32"/>
        <v>--</v>
      </c>
      <c r="U183" s="490" t="str">
        <f t="shared" si="33"/>
        <v>--</v>
      </c>
      <c r="V183" s="490" t="str">
        <f t="shared" si="34"/>
        <v>--</v>
      </c>
      <c r="W183" s="255" t="str">
        <f>IFERROR((1+(3*[0]!B)+(3*[0]!B^2))/((1+[0]!B)^2),"--")</f>
        <v>--</v>
      </c>
      <c r="X183" s="490">
        <f t="shared" si="43"/>
        <v>3.2932330827067668E-3</v>
      </c>
      <c r="Y183" s="208" t="str">
        <f t="shared" si="35"/>
        <v>A</v>
      </c>
      <c r="Z183" s="255">
        <f>IFERROR(VLOOKUP(D183,derm!$D$4:$H$285,5,FALSE),"--")</f>
        <v>4.7399999999999997E-4</v>
      </c>
      <c r="AA183" s="468">
        <f>VLOOKUP($C183,ToxValues!$C$4:$N$283,11,FALSE)</f>
        <v>287.14999999999998</v>
      </c>
      <c r="AB183" s="468" t="str">
        <f>VLOOKUP($D183,derm!$D$4:$K$285,6,FALSE)</f>
        <v>--</v>
      </c>
      <c r="AC183" s="468" t="str">
        <f>VLOOKUP($D183,derm!$D$4:$K$285,7,FALSE)</f>
        <v>--</v>
      </c>
      <c r="AD183" s="468" t="str">
        <f>VLOOKUP($D183,derm!$D$4:$K$285,8,FALSE)</f>
        <v>--</v>
      </c>
      <c r="AE183" s="468" t="str">
        <f>VLOOKUP($D183,derm!$D$4:$L$285,9,FALSE)</f>
        <v>--</v>
      </c>
      <c r="AF183" s="255"/>
      <c r="AG183" s="255">
        <f>VLOOKUP($C183,ToxValues!$C$4:$J$284,3,FALSE)</f>
        <v>4.0000000000000001E-3</v>
      </c>
      <c r="AH183" s="497">
        <f>VLOOKUP($C183,ToxValues!$C$4:$J$284,5,FALSE)</f>
        <v>4.0000000000000001E-3</v>
      </c>
      <c r="AI183" s="630"/>
    </row>
    <row r="184" spans="1:35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 t="str">
        <f t="shared" si="30"/>
        <v>--</v>
      </c>
      <c r="H184" s="490" t="str">
        <f t="shared" si="36"/>
        <v>--</v>
      </c>
      <c r="I184" s="490" t="str">
        <f t="shared" si="37"/>
        <v>--</v>
      </c>
      <c r="J184" s="490"/>
      <c r="K184" s="490" t="str">
        <f t="shared" si="42"/>
        <v/>
      </c>
      <c r="L184" s="490" t="str">
        <f t="shared" si="38"/>
        <v>--</v>
      </c>
      <c r="M184" s="490"/>
      <c r="N184" s="490"/>
      <c r="O184" s="490" t="str">
        <f t="shared" si="31"/>
        <v>--</v>
      </c>
      <c r="P184" s="490" t="str">
        <f t="shared" si="39"/>
        <v>--</v>
      </c>
      <c r="Q184" s="490"/>
      <c r="R184" s="490" t="str">
        <f t="shared" si="40"/>
        <v>--</v>
      </c>
      <c r="S184" s="490" t="str">
        <f t="shared" si="41"/>
        <v>--</v>
      </c>
      <c r="T184" s="490" t="str">
        <f t="shared" si="32"/>
        <v>--</v>
      </c>
      <c r="U184" s="490">
        <f t="shared" si="33"/>
        <v>0.45454545454545453</v>
      </c>
      <c r="V184" s="490">
        <f t="shared" si="34"/>
        <v>24.511570247933882</v>
      </c>
      <c r="W184" s="255">
        <f>IFERROR((1+(3*[0]!B)+(3*[0]!B^2))/((1+[0]!B)^2),"--")</f>
        <v>1.8429752066115699</v>
      </c>
      <c r="X184" s="490" t="str">
        <f t="shared" si="43"/>
        <v>--</v>
      </c>
      <c r="Y184" s="208" t="str">
        <f t="shared" si="35"/>
        <v>A</v>
      </c>
      <c r="Z184" s="255">
        <f>IFERROR(VLOOKUP(D184,derm!$D$4:$H$285,5,FALSE),"--")</f>
        <v>0.251</v>
      </c>
      <c r="AA184" s="468">
        <f>VLOOKUP($C184,ToxValues!$C$4:$N$283,11,FALSE)</f>
        <v>320.05</v>
      </c>
      <c r="AB184" s="468">
        <f>VLOOKUP($D184,derm!$D$4:$K$285,6,FALSE)</f>
        <v>1.2</v>
      </c>
      <c r="AC184" s="468">
        <f>VLOOKUP($D184,derm!$D$4:$K$285,7,FALSE)</f>
        <v>6.65</v>
      </c>
      <c r="AD184" s="468">
        <f>VLOOKUP($D184,derm!$D$4:$K$285,8,FALSE)</f>
        <v>25.99</v>
      </c>
      <c r="AE184" s="468">
        <f>VLOOKUP($D184,derm!$D$4:$L$285,9,FALSE)</f>
        <v>0.8</v>
      </c>
      <c r="AF184" s="255"/>
      <c r="AG184" s="255" t="str">
        <f>VLOOKUP($C184,ToxValues!$C$4:$J$284,3,FALSE)</f>
        <v>--</v>
      </c>
      <c r="AH184" s="497" t="str">
        <f>VLOOKUP($C184,ToxValues!$C$4:$J$284,5,FALSE)</f>
        <v>--</v>
      </c>
      <c r="AI184" s="630"/>
    </row>
    <row r="185" spans="1:35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 t="str">
        <f t="shared" si="30"/>
        <v>--</v>
      </c>
      <c r="H185" s="490" t="str">
        <f t="shared" si="36"/>
        <v>--</v>
      </c>
      <c r="I185" s="490" t="str">
        <f t="shared" si="37"/>
        <v>--</v>
      </c>
      <c r="J185" s="490"/>
      <c r="K185" s="490" t="str">
        <f t="shared" si="42"/>
        <v/>
      </c>
      <c r="L185" s="490" t="str">
        <f t="shared" si="38"/>
        <v>--</v>
      </c>
      <c r="M185" s="490"/>
      <c r="N185" s="490"/>
      <c r="O185" s="490" t="str">
        <f t="shared" si="31"/>
        <v>--</v>
      </c>
      <c r="P185" s="490" t="str">
        <f t="shared" si="39"/>
        <v>--</v>
      </c>
      <c r="Q185" s="490"/>
      <c r="R185" s="490" t="str">
        <f t="shared" si="40"/>
        <v>--</v>
      </c>
      <c r="S185" s="490" t="str">
        <f t="shared" si="41"/>
        <v>--</v>
      </c>
      <c r="T185" s="490" t="str">
        <f t="shared" si="32"/>
        <v>--</v>
      </c>
      <c r="U185" s="490">
        <f t="shared" si="33"/>
        <v>0.47619047619047616</v>
      </c>
      <c r="V185" s="490">
        <f t="shared" si="34"/>
        <v>23.304489795918375</v>
      </c>
      <c r="W185" s="255">
        <f>IFERROR((1+(3*[0]!B)+(3*[0]!B^2))/((1+[0]!B)^2),"--")</f>
        <v>1.7981859410430843</v>
      </c>
      <c r="X185" s="490" t="str">
        <f t="shared" si="43"/>
        <v>--</v>
      </c>
      <c r="Y185" s="208" t="str">
        <f t="shared" si="35"/>
        <v>A</v>
      </c>
      <c r="Z185" s="255">
        <f>IFERROR(VLOOKUP(D185,derm!$D$4:$H$285,5,FALSE),"--")</f>
        <v>0.54500000000000004</v>
      </c>
      <c r="AA185" s="468">
        <f>VLOOKUP($C185,ToxValues!$C$4:$N$283,11,FALSE)</f>
        <v>318.02999999999997</v>
      </c>
      <c r="AB185" s="468">
        <f>VLOOKUP($D185,derm!$D$4:$K$285,6,FALSE)</f>
        <v>1.1000000000000001</v>
      </c>
      <c r="AC185" s="468">
        <f>VLOOKUP($D185,derm!$D$4:$K$285,7,FALSE)</f>
        <v>6.48</v>
      </c>
      <c r="AD185" s="468">
        <f>VLOOKUP($D185,derm!$D$4:$K$285,8,FALSE)</f>
        <v>25.08</v>
      </c>
      <c r="AE185" s="468">
        <f>VLOOKUP($D185,derm!$D$4:$L$285,9,FALSE)</f>
        <v>0.8</v>
      </c>
      <c r="AF185" s="255"/>
      <c r="AG185" s="255" t="str">
        <f>VLOOKUP($C185,ToxValues!$C$4:$J$284,3,FALSE)</f>
        <v>--</v>
      </c>
      <c r="AH185" s="497" t="str">
        <f>VLOOKUP($C185,ToxValues!$C$4:$J$284,5,FALSE)</f>
        <v>--</v>
      </c>
      <c r="AI185" s="630"/>
    </row>
    <row r="186" spans="1:35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30"/>
        <v>0.10457241485248522</v>
      </c>
      <c r="H186" s="490" t="str">
        <f t="shared" si="36"/>
        <v>--</v>
      </c>
      <c r="I186" s="490">
        <f t="shared" si="37"/>
        <v>0.10457241485248522</v>
      </c>
      <c r="J186" s="490"/>
      <c r="K186" s="490" t="str">
        <f t="shared" si="42"/>
        <v/>
      </c>
      <c r="L186" s="490">
        <f t="shared" si="38"/>
        <v>46.928571428571431</v>
      </c>
      <c r="M186" s="490"/>
      <c r="N186" s="490"/>
      <c r="O186" s="490">
        <f t="shared" si="31"/>
        <v>46.928571428571431</v>
      </c>
      <c r="P186" s="490">
        <f t="shared" si="39"/>
        <v>0.10480595727044223</v>
      </c>
      <c r="Q186" s="490"/>
      <c r="R186" s="490">
        <f t="shared" si="40"/>
        <v>0.10480595727044223</v>
      </c>
      <c r="S186" s="490">
        <f t="shared" si="41"/>
        <v>2.1326448370399449E-2</v>
      </c>
      <c r="T186" s="490">
        <f t="shared" si="32"/>
        <v>0.10480595727044223</v>
      </c>
      <c r="U186" s="490">
        <f t="shared" si="33"/>
        <v>0.34482758620689657</v>
      </c>
      <c r="V186" s="490">
        <f t="shared" si="34"/>
        <v>43.56444708680143</v>
      </c>
      <c r="W186" s="255">
        <f>IFERROR((1+(3*[0]!B)+(3*[0]!B^2))/((1+[0]!B)^2),"--")</f>
        <v>2.0844233055885852</v>
      </c>
      <c r="X186" s="490">
        <f t="shared" si="43"/>
        <v>4.1165413533834585E-4</v>
      </c>
      <c r="Y186" s="208" t="str">
        <f t="shared" si="35"/>
        <v>A</v>
      </c>
      <c r="Z186" s="255">
        <f>IFERROR(VLOOKUP(D186,derm!$D$4:$H$285,5,FALSE),"--")</f>
        <v>0.628</v>
      </c>
      <c r="AA186" s="468">
        <f>VLOOKUP($C186,ToxValues!$C$4:$N$283,11,FALSE)</f>
        <v>354.49</v>
      </c>
      <c r="AB186" s="468">
        <f>VLOOKUP($D186,derm!$D$4:$K$285,6,FALSE)</f>
        <v>1.9</v>
      </c>
      <c r="AC186" s="468">
        <f>VLOOKUP($D186,derm!$D$4:$K$285,7,FALSE)</f>
        <v>10.45</v>
      </c>
      <c r="AD186" s="468">
        <f>VLOOKUP($D186,derm!$D$4:$K$285,8,FALSE)</f>
        <v>42.51</v>
      </c>
      <c r="AE186" s="468">
        <f>VLOOKUP($D186,derm!$D$4:$L$285,9,FALSE)</f>
        <v>0.7</v>
      </c>
      <c r="AF186" s="255"/>
      <c r="AG186" s="255">
        <f>VLOOKUP($C186,ToxValues!$C$4:$J$284,3,FALSE)</f>
        <v>5.0000000000000001E-4</v>
      </c>
      <c r="AH186" s="497">
        <f>VLOOKUP($C186,ToxValues!$C$4:$J$284,5,FALSE)</f>
        <v>5.0000000000000001E-4</v>
      </c>
      <c r="AI186" s="630"/>
    </row>
    <row r="187" spans="1:35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30"/>
        <v>8.8172346918419468E-3</v>
      </c>
      <c r="H187" s="490" t="str">
        <f t="shared" si="36"/>
        <v>--</v>
      </c>
      <c r="I187" s="490">
        <f t="shared" si="37"/>
        <v>8.8172346918419468E-3</v>
      </c>
      <c r="J187" s="490"/>
      <c r="K187" s="490" t="str">
        <f t="shared" si="42"/>
        <v/>
      </c>
      <c r="L187" s="490">
        <f t="shared" si="38"/>
        <v>2.8157142857142858</v>
      </c>
      <c r="M187" s="490"/>
      <c r="N187" s="490"/>
      <c r="O187" s="490">
        <f t="shared" si="31"/>
        <v>2.8157142857142858</v>
      </c>
      <c r="P187" s="490">
        <f t="shared" si="39"/>
        <v>8.8449320481032694E-3</v>
      </c>
      <c r="Q187" s="490"/>
      <c r="R187" s="490">
        <f t="shared" si="40"/>
        <v>8.8449320481032694E-3</v>
      </c>
      <c r="S187" s="490">
        <f t="shared" si="41"/>
        <v>3.4018472620908021E-3</v>
      </c>
      <c r="T187" s="490">
        <f t="shared" si="32"/>
        <v>8.8449320481032694E-3</v>
      </c>
      <c r="U187" s="490">
        <f t="shared" si="33"/>
        <v>1</v>
      </c>
      <c r="V187" s="490">
        <f t="shared" si="34"/>
        <v>23.78</v>
      </c>
      <c r="W187" s="255">
        <f>IFERROR((1+(3*[0]!B)+(3*[0]!B^2))/((1+[0]!B)^2),"--")</f>
        <v>1</v>
      </c>
      <c r="X187" s="490">
        <f t="shared" si="43"/>
        <v>2.4699248120300752E-5</v>
      </c>
      <c r="Y187" s="208" t="str">
        <f t="shared" si="35"/>
        <v>A</v>
      </c>
      <c r="Z187" s="255">
        <f>IFERROR(VLOOKUP(D187,derm!$D$4:$H$285,5,FALSE),"--")</f>
        <v>0.29299999999999998</v>
      </c>
      <c r="AA187" s="468">
        <f>VLOOKUP($C187,ToxValues!$C$4:$N$283,11,FALSE)</f>
        <v>364.92</v>
      </c>
      <c r="AB187" s="468">
        <f>VLOOKUP($D187,derm!$D$4:$K$285,6,FALSE)</f>
        <v>0</v>
      </c>
      <c r="AC187" s="468">
        <f>VLOOKUP($D187,derm!$D$4:$K$285,7,FALSE)</f>
        <v>11.89</v>
      </c>
      <c r="AD187" s="468">
        <f>VLOOKUP($D187,derm!$D$4:$K$285,8,FALSE)</f>
        <v>28.54</v>
      </c>
      <c r="AE187" s="468">
        <f>VLOOKUP($D187,derm!$D$4:$L$285,9,FALSE)</f>
        <v>1</v>
      </c>
      <c r="AF187" s="255"/>
      <c r="AG187" s="255">
        <f>VLOOKUP($C187,ToxValues!$C$4:$J$284,3,FALSE)</f>
        <v>3.0000000000000001E-5</v>
      </c>
      <c r="AH187" s="497">
        <f>VLOOKUP($C187,ToxValues!$C$4:$J$284,5,FALSE)</f>
        <v>3.0000000000000001E-5</v>
      </c>
      <c r="AI187" s="630"/>
    </row>
    <row r="188" spans="1:35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30"/>
        <v>750.85714285714289</v>
      </c>
      <c r="H188" s="490" t="str">
        <f t="shared" si="36"/>
        <v>--</v>
      </c>
      <c r="I188" s="490" t="str">
        <f t="shared" si="37"/>
        <v>--</v>
      </c>
      <c r="J188" s="490"/>
      <c r="K188" s="490" t="str">
        <f t="shared" si="42"/>
        <v/>
      </c>
      <c r="L188" s="490">
        <f t="shared" si="38"/>
        <v>750.85714285714289</v>
      </c>
      <c r="M188" s="490"/>
      <c r="N188" s="490"/>
      <c r="O188" s="490">
        <f t="shared" si="31"/>
        <v>750.85714285714289</v>
      </c>
      <c r="P188" s="490" t="str">
        <f t="shared" si="39"/>
        <v>--</v>
      </c>
      <c r="Q188" s="490"/>
      <c r="R188" s="490" t="str">
        <f t="shared" si="40"/>
        <v>--</v>
      </c>
      <c r="S188" s="490" t="str">
        <f t="shared" si="41"/>
        <v>--</v>
      </c>
      <c r="T188" s="490" t="str">
        <f t="shared" si="32"/>
        <v>--</v>
      </c>
      <c r="U188" s="490" t="str">
        <f t="shared" si="33"/>
        <v>--</v>
      </c>
      <c r="V188" s="490" t="str">
        <f t="shared" si="34"/>
        <v>--</v>
      </c>
      <c r="W188" s="255" t="str">
        <f>IFERROR((1+(3*[0]!B)+(3*[0]!B^2))/((1+[0]!B)^2),"--")</f>
        <v>--</v>
      </c>
      <c r="X188" s="490">
        <f t="shared" si="43"/>
        <v>6.5864661654135336E-3</v>
      </c>
      <c r="Y188" s="208" t="str">
        <f t="shared" si="35"/>
        <v>A</v>
      </c>
      <c r="Z188" s="255">
        <f>IFERROR(VLOOKUP(D188,derm!$D$4:$H$285,5,FALSE),"--")</f>
        <v>2.06E-2</v>
      </c>
      <c r="AA188" s="468">
        <f>VLOOKUP($C188,ToxValues!$C$4:$N$283,11,FALSE)</f>
        <v>290.83</v>
      </c>
      <c r="AB188" s="468" t="str">
        <f>VLOOKUP($D188,derm!$D$4:$K$285,6,FALSE)</f>
        <v>--</v>
      </c>
      <c r="AC188" s="468" t="str">
        <f>VLOOKUP($D188,derm!$D$4:$K$285,7,FALSE)</f>
        <v>--</v>
      </c>
      <c r="AD188" s="468" t="str">
        <f>VLOOKUP($D188,derm!$D$4:$K$285,8,FALSE)</f>
        <v>--</v>
      </c>
      <c r="AE188" s="468" t="str">
        <f>VLOOKUP($D188,derm!$D$4:$L$285,9,FALSE)</f>
        <v>--</v>
      </c>
      <c r="AF188" s="255"/>
      <c r="AG188" s="255">
        <f>VLOOKUP($C188,ToxValues!$C$4:$J$284,3,FALSE)</f>
        <v>8.0000000000000002E-3</v>
      </c>
      <c r="AH188" s="497">
        <f>VLOOKUP($C188,ToxValues!$C$4:$J$284,5,FALSE)</f>
        <v>8.0000000000000002E-3</v>
      </c>
      <c r="AI188" s="630"/>
    </row>
    <row r="189" spans="1:35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30"/>
        <v>--</v>
      </c>
      <c r="H189" s="490" t="str">
        <f t="shared" si="36"/>
        <v>--</v>
      </c>
      <c r="I189" s="490" t="str">
        <f t="shared" si="37"/>
        <v>--</v>
      </c>
      <c r="J189" s="490"/>
      <c r="K189" s="490" t="str">
        <f t="shared" si="42"/>
        <v/>
      </c>
      <c r="L189" s="490" t="str">
        <f t="shared" si="38"/>
        <v>--</v>
      </c>
      <c r="M189" s="490"/>
      <c r="N189" s="490"/>
      <c r="O189" s="490" t="str">
        <f t="shared" si="31"/>
        <v>--</v>
      </c>
      <c r="P189" s="490" t="str">
        <f t="shared" si="39"/>
        <v>--</v>
      </c>
      <c r="Q189" s="490"/>
      <c r="R189" s="490" t="str">
        <f t="shared" si="40"/>
        <v>--</v>
      </c>
      <c r="S189" s="490" t="str">
        <f t="shared" si="41"/>
        <v>--</v>
      </c>
      <c r="T189" s="490" t="str">
        <f t="shared" si="32"/>
        <v>--</v>
      </c>
      <c r="U189" s="490">
        <f t="shared" si="33"/>
        <v>0.76923076923076916</v>
      </c>
      <c r="V189" s="490">
        <f t="shared" si="34"/>
        <v>54.62236686390532</v>
      </c>
      <c r="W189" s="255">
        <f>IFERROR((1+(3*[0]!B)+(3*[0]!B^2))/((1+[0]!B)^2),"--")</f>
        <v>1.2840236686390532</v>
      </c>
      <c r="X189" s="490" t="str">
        <f t="shared" si="43"/>
        <v>--</v>
      </c>
      <c r="Y189" s="208" t="str">
        <f t="shared" si="35"/>
        <v>A</v>
      </c>
      <c r="Z189" s="255" t="str">
        <f>IFERROR(VLOOKUP(D189,derm!$D$4:$H$285,5,FALSE),"--")</f>
        <v>--</v>
      </c>
      <c r="AA189" s="468" t="str">
        <f>VLOOKUP($C189,ToxValues!$C$4:$N$283,11,FALSE)</f>
        <v>--</v>
      </c>
      <c r="AB189" s="468">
        <f>VLOOKUP($D189,derm!$D$4:$K$285,6,FALSE)</f>
        <v>0.3</v>
      </c>
      <c r="AC189" s="468">
        <f>VLOOKUP($D189,derm!$D$4:$K$285,7,FALSE)</f>
        <v>21.27</v>
      </c>
      <c r="AD189" s="468">
        <f>VLOOKUP($D189,derm!$D$4:$K$285,8,FALSE)</f>
        <v>51.05</v>
      </c>
      <c r="AE189" s="468">
        <f>VLOOKUP($D189,derm!$D$4:$L$285,9,FALSE)</f>
        <v>0.7</v>
      </c>
      <c r="AF189" s="255"/>
      <c r="AG189" s="255" t="str">
        <f>VLOOKUP($C189,ToxValues!$C$4:$J$284,3,FALSE)</f>
        <v>--</v>
      </c>
      <c r="AH189" s="497" t="str">
        <f>VLOOKUP($C189,ToxValues!$C$4:$J$284,5,FALSE)</f>
        <v>--</v>
      </c>
      <c r="AI189" s="630"/>
    </row>
    <row r="190" spans="1:35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 t="str">
        <f t="shared" si="30"/>
        <v>--</v>
      </c>
      <c r="H190" s="490" t="str">
        <f t="shared" si="36"/>
        <v>--</v>
      </c>
      <c r="I190" s="490" t="str">
        <f t="shared" si="37"/>
        <v>--</v>
      </c>
      <c r="J190" s="490"/>
      <c r="K190" s="490" t="str">
        <f t="shared" si="42"/>
        <v/>
      </c>
      <c r="L190" s="490" t="str">
        <f t="shared" si="38"/>
        <v>--</v>
      </c>
      <c r="M190" s="490"/>
      <c r="N190" s="490"/>
      <c r="O190" s="490" t="str">
        <f t="shared" si="31"/>
        <v>--</v>
      </c>
      <c r="P190" s="490" t="str">
        <f t="shared" si="39"/>
        <v>--</v>
      </c>
      <c r="Q190" s="490"/>
      <c r="R190" s="490" t="str">
        <f t="shared" si="40"/>
        <v>--</v>
      </c>
      <c r="S190" s="490" t="str">
        <f t="shared" si="41"/>
        <v>--</v>
      </c>
      <c r="T190" s="490" t="str">
        <f t="shared" si="32"/>
        <v>--</v>
      </c>
      <c r="U190" s="490" t="str">
        <f t="shared" si="33"/>
        <v>--</v>
      </c>
      <c r="V190" s="490" t="str">
        <f t="shared" si="34"/>
        <v>--</v>
      </c>
      <c r="W190" s="255" t="str">
        <f>IFERROR((1+(3*[0]!B)+(3*[0]!B^2))/((1+[0]!B)^2),"--")</f>
        <v>--</v>
      </c>
      <c r="X190" s="490" t="str">
        <f t="shared" si="43"/>
        <v>--</v>
      </c>
      <c r="Y190" s="208" t="str">
        <f t="shared" si="35"/>
        <v>A</v>
      </c>
      <c r="Z190" s="255">
        <f>IFERROR(VLOOKUP(D190,derm!$D$4:$H$285,5,FALSE),"--")</f>
        <v>2.06E-2</v>
      </c>
      <c r="AA190" s="468">
        <f>VLOOKUP($C190,ToxValues!$C$4:$N$283,11,FALSE)</f>
        <v>290.83</v>
      </c>
      <c r="AB190" s="468" t="str">
        <f>VLOOKUP($D190,derm!$D$4:$K$285,6,FALSE)</f>
        <v>--</v>
      </c>
      <c r="AC190" s="468" t="str">
        <f>VLOOKUP($D190,derm!$D$4:$K$285,7,FALSE)</f>
        <v>--</v>
      </c>
      <c r="AD190" s="468" t="str">
        <f>VLOOKUP($D190,derm!$D$4:$K$285,8,FALSE)</f>
        <v>--</v>
      </c>
      <c r="AE190" s="468" t="str">
        <f>VLOOKUP($D190,derm!$D$4:$L$285,9,FALSE)</f>
        <v>--</v>
      </c>
      <c r="AF190" s="255"/>
      <c r="AG190" s="255" t="str">
        <f>VLOOKUP($C190,ToxValues!$C$4:$J$284,3,FALSE)</f>
        <v>--</v>
      </c>
      <c r="AH190" s="497" t="str">
        <f>VLOOKUP($C190,ToxValues!$C$4:$J$284,5,FALSE)</f>
        <v>--</v>
      </c>
      <c r="AI190" s="630"/>
    </row>
    <row r="191" spans="1:35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30"/>
        <v>46.928571428571431</v>
      </c>
      <c r="H191" s="490" t="str">
        <f t="shared" si="36"/>
        <v>--</v>
      </c>
      <c r="I191" s="490" t="str">
        <f t="shared" si="37"/>
        <v>--</v>
      </c>
      <c r="J191" s="490"/>
      <c r="K191" s="490" t="str">
        <f t="shared" si="42"/>
        <v/>
      </c>
      <c r="L191" s="490">
        <f t="shared" si="38"/>
        <v>46.928571428571431</v>
      </c>
      <c r="M191" s="490"/>
      <c r="N191" s="490"/>
      <c r="O191" s="490">
        <f t="shared" si="31"/>
        <v>46.928571428571431</v>
      </c>
      <c r="P191" s="490" t="str">
        <f t="shared" si="39"/>
        <v>--</v>
      </c>
      <c r="Q191" s="490"/>
      <c r="R191" s="490" t="str">
        <f t="shared" si="40"/>
        <v>--</v>
      </c>
      <c r="S191" s="490" t="str">
        <f t="shared" si="41"/>
        <v>--</v>
      </c>
      <c r="T191" s="490" t="str">
        <f t="shared" si="32"/>
        <v>--</v>
      </c>
      <c r="U191" s="490" t="str">
        <f t="shared" si="33"/>
        <v>--</v>
      </c>
      <c r="V191" s="490" t="str">
        <f t="shared" si="34"/>
        <v>--</v>
      </c>
      <c r="W191" s="255" t="str">
        <f>IFERROR((1+(3*[0]!B)+(3*[0]!B^2))/((1+[0]!B)^2),"--")</f>
        <v>--</v>
      </c>
      <c r="X191" s="490">
        <f t="shared" si="43"/>
        <v>4.1165413533834585E-4</v>
      </c>
      <c r="Y191" s="208" t="str">
        <f t="shared" si="35"/>
        <v>A</v>
      </c>
      <c r="Z191" s="255">
        <f>IFERROR(VLOOKUP(D191,derm!$D$4:$H$285,5,FALSE),"--")</f>
        <v>0.107</v>
      </c>
      <c r="AA191" s="468">
        <f>VLOOKUP($C191,ToxValues!$C$4:$N$283,11,FALSE)</f>
        <v>409.78</v>
      </c>
      <c r="AB191" s="468" t="str">
        <f>VLOOKUP($D191,derm!$D$4:$K$285,6,FALSE)</f>
        <v>--</v>
      </c>
      <c r="AC191" s="468" t="str">
        <f>VLOOKUP($D191,derm!$D$4:$K$285,7,FALSE)</f>
        <v>--</v>
      </c>
      <c r="AD191" s="468" t="str">
        <f>VLOOKUP($D191,derm!$D$4:$K$285,8,FALSE)</f>
        <v>--</v>
      </c>
      <c r="AE191" s="468" t="str">
        <f>VLOOKUP($D191,derm!$D$4:$L$285,9,FALSE)</f>
        <v>--</v>
      </c>
      <c r="AF191" s="255"/>
      <c r="AG191" s="255">
        <f>VLOOKUP($C191,ToxValues!$C$4:$J$284,3,FALSE)</f>
        <v>5.0000000000000001E-4</v>
      </c>
      <c r="AH191" s="497">
        <f>VLOOKUP($C191,ToxValues!$C$4:$J$284,5,FALSE)</f>
        <v>5.0000000000000001E-4</v>
      </c>
      <c r="AI191" s="630"/>
    </row>
    <row r="192" spans="1:35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30"/>
        <v>1877.1428571428571</v>
      </c>
      <c r="H192" s="490" t="str">
        <f t="shared" si="36"/>
        <v>--</v>
      </c>
      <c r="I192" s="490" t="str">
        <f t="shared" si="37"/>
        <v>--</v>
      </c>
      <c r="J192" s="490"/>
      <c r="K192" s="490" t="str">
        <f t="shared" si="42"/>
        <v/>
      </c>
      <c r="L192" s="490">
        <f t="shared" si="38"/>
        <v>1877.1428571428571</v>
      </c>
      <c r="M192" s="490"/>
      <c r="N192" s="490"/>
      <c r="O192" s="490">
        <f t="shared" si="31"/>
        <v>1877.1428571428571</v>
      </c>
      <c r="P192" s="490" t="str">
        <f t="shared" si="39"/>
        <v>--</v>
      </c>
      <c r="Q192" s="490"/>
      <c r="R192" s="490" t="str">
        <f t="shared" si="40"/>
        <v>--</v>
      </c>
      <c r="S192" s="490" t="str">
        <f t="shared" si="41"/>
        <v>--</v>
      </c>
      <c r="T192" s="490" t="str">
        <f t="shared" si="32"/>
        <v>--</v>
      </c>
      <c r="U192" s="490" t="str">
        <f t="shared" si="33"/>
        <v>--</v>
      </c>
      <c r="V192" s="490" t="str">
        <f t="shared" si="34"/>
        <v>--</v>
      </c>
      <c r="W192" s="255" t="str">
        <f>IFERROR((1+(3*[0]!B)+(3*[0]!B^2))/((1+[0]!B)^2),"--")</f>
        <v>--</v>
      </c>
      <c r="X192" s="490">
        <f t="shared" si="43"/>
        <v>1.6466165413533834E-2</v>
      </c>
      <c r="Y192" s="208" t="str">
        <f t="shared" si="35"/>
        <v>A</v>
      </c>
      <c r="Z192" s="255">
        <f>IFERROR(VLOOKUP(D192,derm!$D$4:$H$285,5,FALSE),"--")</f>
        <v>3.3099999999999997E-2</v>
      </c>
      <c r="AA192" s="468">
        <f>VLOOKUP($C192,ToxValues!$C$4:$N$283,11,FALSE)</f>
        <v>325.19</v>
      </c>
      <c r="AB192" s="468" t="str">
        <f>VLOOKUP($D192,derm!$D$4:$K$285,6,FALSE)</f>
        <v>--</v>
      </c>
      <c r="AC192" s="468" t="str">
        <f>VLOOKUP($D192,derm!$D$4:$K$285,7,FALSE)</f>
        <v>--</v>
      </c>
      <c r="AD192" s="468" t="str">
        <f>VLOOKUP($D192,derm!$D$4:$K$285,8,FALSE)</f>
        <v>--</v>
      </c>
      <c r="AE192" s="468" t="str">
        <f>VLOOKUP($D192,derm!$D$4:$L$285,9,FALSE)</f>
        <v>--</v>
      </c>
      <c r="AF192" s="255"/>
      <c r="AG192" s="255">
        <f>VLOOKUP($C192,ToxValues!$C$4:$J$284,3,FALSE)</f>
        <v>0.02</v>
      </c>
      <c r="AH192" s="497">
        <f>VLOOKUP($C192,ToxValues!$C$4:$J$284,5,FALSE)</f>
        <v>0.02</v>
      </c>
      <c r="AI192" s="630"/>
    </row>
    <row r="193" spans="1:35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30"/>
        <v>--</v>
      </c>
      <c r="H193" s="490" t="str">
        <f t="shared" si="36"/>
        <v>--</v>
      </c>
      <c r="I193" s="490" t="str">
        <f t="shared" si="37"/>
        <v>--</v>
      </c>
      <c r="J193" s="490"/>
      <c r="K193" s="490" t="str">
        <f t="shared" si="42"/>
        <v/>
      </c>
      <c r="L193" s="490" t="str">
        <f t="shared" si="38"/>
        <v>--</v>
      </c>
      <c r="M193" s="490"/>
      <c r="N193" s="490"/>
      <c r="O193" s="490" t="str">
        <f t="shared" si="31"/>
        <v>--</v>
      </c>
      <c r="P193" s="490" t="str">
        <f t="shared" si="39"/>
        <v>--</v>
      </c>
      <c r="Q193" s="490"/>
      <c r="R193" s="490" t="str">
        <f t="shared" si="40"/>
        <v>--</v>
      </c>
      <c r="S193" s="490" t="str">
        <f t="shared" si="41"/>
        <v>--</v>
      </c>
      <c r="T193" s="490" t="str">
        <f t="shared" si="32"/>
        <v>--</v>
      </c>
      <c r="U193" s="490" t="str">
        <f t="shared" si="33"/>
        <v>--</v>
      </c>
      <c r="V193" s="490" t="str">
        <f t="shared" si="34"/>
        <v>--</v>
      </c>
      <c r="W193" s="255" t="str">
        <f>IFERROR((1+(3*[0]!B)+(3*[0]!B^2))/((1+[0]!B)^2),"--")</f>
        <v>--</v>
      </c>
      <c r="X193" s="490" t="str">
        <f t="shared" si="43"/>
        <v>--</v>
      </c>
      <c r="Y193" s="208" t="str">
        <f t="shared" si="35"/>
        <v>A</v>
      </c>
      <c r="Z193" s="255" t="str">
        <f>IFERROR(VLOOKUP(D193,derm!$D$4:$H$285,5,FALSE),"--")</f>
        <v>--</v>
      </c>
      <c r="AA193" s="468" t="str">
        <f>VLOOKUP($C193,ToxValues!$C$4:$N$283,11,FALSE)</f>
        <v>--</v>
      </c>
      <c r="AB193" s="468" t="str">
        <f>VLOOKUP($D193,derm!$D$4:$K$285,6,FALSE)</f>
        <v>--</v>
      </c>
      <c r="AC193" s="468" t="str">
        <f>VLOOKUP($D193,derm!$D$4:$K$285,7,FALSE)</f>
        <v>--</v>
      </c>
      <c r="AD193" s="468" t="str">
        <f>VLOOKUP($D193,derm!$D$4:$K$285,8,FALSE)</f>
        <v>--</v>
      </c>
      <c r="AE193" s="468" t="str">
        <f>VLOOKUP($D193,derm!$D$4:$L$285,9,FALSE)</f>
        <v>--</v>
      </c>
      <c r="AF193" s="255"/>
      <c r="AG193" s="255" t="str">
        <f>VLOOKUP($C193,ToxValues!$C$4:$J$284,3,FALSE)</f>
        <v>--</v>
      </c>
      <c r="AH193" s="497" t="str">
        <f>VLOOKUP($C193,ToxValues!$C$4:$J$284,5,FALSE)</f>
        <v>--</v>
      </c>
      <c r="AI193" s="630"/>
    </row>
    <row r="194" spans="1:35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 t="str">
        <f t="shared" si="30"/>
        <v>--</v>
      </c>
      <c r="H194" s="490" t="str">
        <f t="shared" si="36"/>
        <v>--</v>
      </c>
      <c r="I194" s="490" t="str">
        <f t="shared" si="37"/>
        <v>--</v>
      </c>
      <c r="J194" s="490"/>
      <c r="K194" s="490" t="str">
        <f t="shared" si="42"/>
        <v/>
      </c>
      <c r="L194" s="490" t="str">
        <f t="shared" si="38"/>
        <v>--</v>
      </c>
      <c r="M194" s="490"/>
      <c r="N194" s="490"/>
      <c r="O194" s="490" t="str">
        <f t="shared" si="31"/>
        <v>--</v>
      </c>
      <c r="P194" s="490" t="str">
        <f t="shared" si="39"/>
        <v>--</v>
      </c>
      <c r="Q194" s="490"/>
      <c r="R194" s="490" t="str">
        <f t="shared" si="40"/>
        <v>--</v>
      </c>
      <c r="S194" s="490" t="str">
        <f t="shared" si="41"/>
        <v>--</v>
      </c>
      <c r="T194" s="490" t="str">
        <f t="shared" si="32"/>
        <v>--</v>
      </c>
      <c r="U194" s="490" t="str">
        <f t="shared" si="33"/>
        <v>--</v>
      </c>
      <c r="V194" s="490" t="str">
        <f t="shared" si="34"/>
        <v>--</v>
      </c>
      <c r="W194" s="255" t="str">
        <f>IFERROR((1+(3*[0]!B)+(3*[0]!B^2))/((1+[0]!B)^2),"--")</f>
        <v>--</v>
      </c>
      <c r="X194" s="490" t="str">
        <f t="shared" si="43"/>
        <v>--</v>
      </c>
      <c r="Y194" s="208" t="str">
        <f t="shared" si="35"/>
        <v>A</v>
      </c>
      <c r="Z194" s="255">
        <f>IFERROR(VLOOKUP(D194,derm!$D$4:$H$285,5,FALSE),"--")</f>
        <v>4.5999999999999999E-2</v>
      </c>
      <c r="AA194" s="468">
        <f>VLOOKUP($C194,ToxValues!$C$4:$N$283,11,FALSE)</f>
        <v>270.22000000000003</v>
      </c>
      <c r="AB194" s="468" t="str">
        <f>VLOOKUP($D194,derm!$D$4:$K$285,6,FALSE)</f>
        <v>--</v>
      </c>
      <c r="AC194" s="468" t="str">
        <f>VLOOKUP($D194,derm!$D$4:$K$285,7,FALSE)</f>
        <v>--</v>
      </c>
      <c r="AD194" s="468" t="str">
        <f>VLOOKUP($D194,derm!$D$4:$K$285,8,FALSE)</f>
        <v>--</v>
      </c>
      <c r="AE194" s="468" t="str">
        <f>VLOOKUP($D194,derm!$D$4:$L$285,9,FALSE)</f>
        <v>--</v>
      </c>
      <c r="AF194" s="255"/>
      <c r="AG194" s="255" t="str">
        <f>VLOOKUP($C194,ToxValues!$C$4:$J$284,3,FALSE)</f>
        <v>--</v>
      </c>
      <c r="AH194" s="497" t="str">
        <f>VLOOKUP($C194,ToxValues!$C$4:$J$284,5,FALSE)</f>
        <v>--</v>
      </c>
      <c r="AI194" s="630"/>
    </row>
    <row r="195" spans="1:35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30"/>
        <v>0.14474848359385978</v>
      </c>
      <c r="H195" s="490" t="str">
        <f t="shared" si="36"/>
        <v>--</v>
      </c>
      <c r="I195" s="490">
        <f t="shared" si="37"/>
        <v>0.14474848359385978</v>
      </c>
      <c r="J195" s="490"/>
      <c r="K195" s="490" t="str">
        <f t="shared" si="42"/>
        <v/>
      </c>
      <c r="L195" s="490">
        <f t="shared" si="38"/>
        <v>4.6928571428571439</v>
      </c>
      <c r="M195" s="490"/>
      <c r="N195" s="490"/>
      <c r="O195" s="490">
        <f t="shared" si="31"/>
        <v>4.6928571428571439</v>
      </c>
      <c r="P195" s="490">
        <f t="shared" si="39"/>
        <v>0.14935526084401363</v>
      </c>
      <c r="Q195" s="490"/>
      <c r="R195" s="490">
        <f t="shared" si="40"/>
        <v>0.14935526084401363</v>
      </c>
      <c r="S195" s="490">
        <f t="shared" si="41"/>
        <v>4.776035539559241E-2</v>
      </c>
      <c r="T195" s="490">
        <f t="shared" si="32"/>
        <v>0.14935526084401363</v>
      </c>
      <c r="U195" s="490">
        <f t="shared" si="33"/>
        <v>0.90909090909090906</v>
      </c>
      <c r="V195" s="490">
        <f t="shared" si="34"/>
        <v>32.139834710743798</v>
      </c>
      <c r="W195" s="255">
        <f>IFERROR((1+(3*[0]!B)+(3*[0]!B^2))/((1+[0]!B)^2),"--")</f>
        <v>1.0991735537190082</v>
      </c>
      <c r="X195" s="490">
        <f t="shared" si="43"/>
        <v>4.1165413533834586E-5</v>
      </c>
      <c r="Y195" s="208" t="str">
        <f t="shared" si="35"/>
        <v>A</v>
      </c>
      <c r="Z195" s="255">
        <f>IFERROR(VLOOKUP(D195,derm!$D$4:$H$285,5,FALSE),"--")</f>
        <v>3.2599999999999997E-2</v>
      </c>
      <c r="AA195" s="468">
        <f>VLOOKUP($C195,ToxValues!$C$4:$N$283,11,FALSE)</f>
        <v>380.91</v>
      </c>
      <c r="AB195" s="468">
        <f>VLOOKUP($D195,derm!$D$4:$K$285,6,FALSE)</f>
        <v>0.1</v>
      </c>
      <c r="AC195" s="468">
        <f>VLOOKUP($D195,derm!$D$4:$K$285,7,FALSE)</f>
        <v>14.62</v>
      </c>
      <c r="AD195" s="468">
        <f>VLOOKUP($D195,derm!$D$4:$K$285,8,FALSE)</f>
        <v>35.090000000000003</v>
      </c>
      <c r="AE195" s="468">
        <f>VLOOKUP($D195,derm!$D$4:$L$285,9,FALSE)</f>
        <v>0.8</v>
      </c>
      <c r="AF195" s="255"/>
      <c r="AG195" s="255">
        <f>VLOOKUP($C195,ToxValues!$C$4:$J$284,3,FALSE)</f>
        <v>5.0000000000000002E-5</v>
      </c>
      <c r="AH195" s="497">
        <f>VLOOKUP($C195,ToxValues!$C$4:$J$284,5,FALSE)</f>
        <v>5.0000000000000002E-5</v>
      </c>
      <c r="AI195" s="630"/>
    </row>
    <row r="196" spans="1:35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30"/>
        <v>--</v>
      </c>
      <c r="H196" s="490" t="str">
        <f t="shared" si="36"/>
        <v>--</v>
      </c>
      <c r="I196" s="490" t="str">
        <f t="shared" si="37"/>
        <v>--</v>
      </c>
      <c r="J196" s="490"/>
      <c r="K196" s="490" t="str">
        <f t="shared" si="42"/>
        <v/>
      </c>
      <c r="L196" s="490" t="str">
        <f t="shared" si="38"/>
        <v>--</v>
      </c>
      <c r="M196" s="490"/>
      <c r="N196" s="490"/>
      <c r="O196" s="490" t="str">
        <f t="shared" si="31"/>
        <v>--</v>
      </c>
      <c r="P196" s="490" t="str">
        <f t="shared" si="39"/>
        <v>--</v>
      </c>
      <c r="Q196" s="490"/>
      <c r="R196" s="490" t="str">
        <f t="shared" si="40"/>
        <v>--</v>
      </c>
      <c r="S196" s="490" t="str">
        <f t="shared" si="41"/>
        <v>--</v>
      </c>
      <c r="T196" s="490" t="str">
        <f t="shared" si="32"/>
        <v>--</v>
      </c>
      <c r="U196" s="490" t="str">
        <f t="shared" si="33"/>
        <v>--</v>
      </c>
      <c r="V196" s="490" t="str">
        <f t="shared" si="34"/>
        <v>--</v>
      </c>
      <c r="W196" s="255" t="str">
        <f>IFERROR((1+(3*[0]!B)+(3*[0]!B^2))/((1+[0]!B)^2),"--")</f>
        <v>--</v>
      </c>
      <c r="X196" s="490" t="str">
        <f t="shared" si="43"/>
        <v>--</v>
      </c>
      <c r="Y196" s="208" t="str">
        <f t="shared" si="35"/>
        <v>A</v>
      </c>
      <c r="Z196" s="255" t="str">
        <f>IFERROR(VLOOKUP(D196,derm!$D$4:$H$285,5,FALSE),"--")</f>
        <v>--</v>
      </c>
      <c r="AA196" s="468" t="str">
        <f>VLOOKUP($C196,ToxValues!$C$4:$N$283,11,FALSE)</f>
        <v>--</v>
      </c>
      <c r="AB196" s="468" t="str">
        <f>VLOOKUP($D196,derm!$D$4:$K$285,6,FALSE)</f>
        <v>--</v>
      </c>
      <c r="AC196" s="468" t="str">
        <f>VLOOKUP($D196,derm!$D$4:$K$285,7,FALSE)</f>
        <v>--</v>
      </c>
      <c r="AD196" s="468" t="str">
        <f>VLOOKUP($D196,derm!$D$4:$K$285,8,FALSE)</f>
        <v>--</v>
      </c>
      <c r="AE196" s="468" t="str">
        <f>VLOOKUP($D196,derm!$D$4:$L$285,9,FALSE)</f>
        <v>--</v>
      </c>
      <c r="AF196" s="255"/>
      <c r="AG196" s="255" t="str">
        <f>VLOOKUP($C196,ToxValues!$C$4:$J$284,3,FALSE)</f>
        <v>--</v>
      </c>
      <c r="AH196" s="497" t="str">
        <f>VLOOKUP($C196,ToxValues!$C$4:$J$284,5,FALSE)</f>
        <v>--</v>
      </c>
      <c r="AI196" s="630"/>
    </row>
    <row r="197" spans="1:35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30"/>
        <v>--</v>
      </c>
      <c r="H197" s="490" t="str">
        <f t="shared" si="36"/>
        <v>--</v>
      </c>
      <c r="I197" s="490" t="str">
        <f t="shared" si="37"/>
        <v>--</v>
      </c>
      <c r="J197" s="490"/>
      <c r="K197" s="490" t="str">
        <f t="shared" si="42"/>
        <v/>
      </c>
      <c r="L197" s="490" t="str">
        <f t="shared" si="38"/>
        <v>--</v>
      </c>
      <c r="M197" s="490"/>
      <c r="N197" s="490"/>
      <c r="O197" s="490" t="str">
        <f t="shared" si="31"/>
        <v>--</v>
      </c>
      <c r="P197" s="490" t="str">
        <f t="shared" si="39"/>
        <v>--</v>
      </c>
      <c r="Q197" s="490"/>
      <c r="R197" s="490" t="str">
        <f t="shared" si="40"/>
        <v>--</v>
      </c>
      <c r="S197" s="490" t="str">
        <f t="shared" si="41"/>
        <v>--</v>
      </c>
      <c r="T197" s="490" t="str">
        <f t="shared" si="32"/>
        <v>--</v>
      </c>
      <c r="U197" s="490" t="str">
        <f t="shared" si="33"/>
        <v>--</v>
      </c>
      <c r="V197" s="490" t="str">
        <f t="shared" si="34"/>
        <v>--</v>
      </c>
      <c r="W197" s="255" t="str">
        <f>IFERROR((1+(3*[0]!B)+(3*[0]!B^2))/((1+[0]!B)^2),"--")</f>
        <v>--</v>
      </c>
      <c r="X197" s="490" t="str">
        <f t="shared" si="43"/>
        <v>--</v>
      </c>
      <c r="Y197" s="208" t="str">
        <f t="shared" si="35"/>
        <v>A</v>
      </c>
      <c r="Z197" s="255" t="str">
        <f>IFERROR(VLOOKUP(D197,derm!$D$4:$H$285,5,FALSE),"--")</f>
        <v>--</v>
      </c>
      <c r="AA197" s="468" t="str">
        <f>VLOOKUP($C197,ToxValues!$C$4:$N$283,11,FALSE)</f>
        <v>--</v>
      </c>
      <c r="AB197" s="468" t="str">
        <f>VLOOKUP($D197,derm!$D$4:$K$285,6,FALSE)</f>
        <v>--</v>
      </c>
      <c r="AC197" s="468" t="str">
        <f>VLOOKUP($D197,derm!$D$4:$K$285,7,FALSE)</f>
        <v>--</v>
      </c>
      <c r="AD197" s="468" t="str">
        <f>VLOOKUP($D197,derm!$D$4:$K$285,8,FALSE)</f>
        <v>--</v>
      </c>
      <c r="AE197" s="468" t="str">
        <f>VLOOKUP($D197,derm!$D$4:$L$285,9,FALSE)</f>
        <v>--</v>
      </c>
      <c r="AF197" s="255"/>
      <c r="AG197" s="255" t="str">
        <f>VLOOKUP($C197,ToxValues!$C$4:$J$284,3,FALSE)</f>
        <v>--</v>
      </c>
      <c r="AH197" s="497" t="str">
        <f>VLOOKUP($C197,ToxValues!$C$4:$J$284,5,FALSE)</f>
        <v>--</v>
      </c>
      <c r="AI197" s="630"/>
    </row>
    <row r="198" spans="1:35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ref="G198:G242" si="44">IF(MIN(H198:L198)&gt;0,MIN(H198:L198),"--")</f>
        <v>--</v>
      </c>
      <c r="H198" s="490" t="str">
        <f t="shared" si="36"/>
        <v>--</v>
      </c>
      <c r="I198" s="490" t="str">
        <f t="shared" si="37"/>
        <v>--</v>
      </c>
      <c r="J198" s="490"/>
      <c r="K198" s="490" t="str">
        <f t="shared" si="42"/>
        <v/>
      </c>
      <c r="L198" s="490" t="str">
        <f t="shared" si="38"/>
        <v>--</v>
      </c>
      <c r="M198" s="490"/>
      <c r="N198" s="490"/>
      <c r="O198" s="490" t="str">
        <f t="shared" ref="O198:O261" si="45">IFERROR(((HQ*BW_tres*ATnc_rec*AG198*365*1000)/(IRw_rec*ET_rec*ED_tres*EF_tres)),"--")</f>
        <v>--</v>
      </c>
      <c r="P198" s="490" t="str">
        <f t="shared" si="39"/>
        <v>--</v>
      </c>
      <c r="Q198" s="490"/>
      <c r="R198" s="490" t="str">
        <f t="shared" si="40"/>
        <v>--</v>
      </c>
      <c r="S198" s="490" t="str">
        <f t="shared" si="41"/>
        <v>--</v>
      </c>
      <c r="T198" s="490" t="str">
        <f t="shared" ref="T198:T261" si="46">IFERROR((X198*1000)/(2*AE198*Z198*SQRT((6*AC198*ET_rec)/PI())),"--")</f>
        <v>--</v>
      </c>
      <c r="U198" s="490" t="str">
        <f t="shared" ref="U198:U242" si="47">IFERROR(ET_rec/(1+B),"--")</f>
        <v>--</v>
      </c>
      <c r="V198" s="490" t="str">
        <f t="shared" ref="V198:V242" si="48">IFERROR((2*AC198*W198),"--")</f>
        <v>--</v>
      </c>
      <c r="W198" s="255" t="str">
        <f>IFERROR((1+(3*[0]!B)+(3*[0]!B^2))/((1+[0]!B)^2),"--")</f>
        <v>--</v>
      </c>
      <c r="X198" s="490" t="str">
        <f t="shared" si="43"/>
        <v>--</v>
      </c>
      <c r="Y198" s="208" t="str">
        <f t="shared" ref="Y198:Y242" si="49">IF(ET_rec&lt;t_star,"A","B")</f>
        <v>A</v>
      </c>
      <c r="Z198" s="255" t="str">
        <f>IFERROR(VLOOKUP(D198,derm!$D$4:$H$285,5,FALSE),"--")</f>
        <v>--</v>
      </c>
      <c r="AA198" s="468" t="str">
        <f>VLOOKUP($C198,ToxValues!$C$4:$N$283,11,FALSE)</f>
        <v>--</v>
      </c>
      <c r="AB198" s="468" t="str">
        <f>VLOOKUP($D198,derm!$D$4:$K$285,6,FALSE)</f>
        <v>--</v>
      </c>
      <c r="AC198" s="468" t="str">
        <f>VLOOKUP($D198,derm!$D$4:$K$285,7,FALSE)</f>
        <v>--</v>
      </c>
      <c r="AD198" s="468" t="str">
        <f>VLOOKUP($D198,derm!$D$4:$K$285,8,FALSE)</f>
        <v>--</v>
      </c>
      <c r="AE198" s="468" t="str">
        <f>VLOOKUP($D198,derm!$D$4:$L$285,9,FALSE)</f>
        <v>--</v>
      </c>
      <c r="AF198" s="255"/>
      <c r="AG198" s="255" t="str">
        <f>VLOOKUP($C198,ToxValues!$C$4:$J$284,3,FALSE)</f>
        <v>--</v>
      </c>
      <c r="AH198" s="497" t="str">
        <f>VLOOKUP($C198,ToxValues!$C$4:$J$284,5,FALSE)</f>
        <v>--</v>
      </c>
      <c r="AI198" s="630"/>
    </row>
    <row r="199" spans="1:35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>
        <f t="shared" si="44"/>
        <v>0.86849090156315834</v>
      </c>
      <c r="H199" s="490" t="str">
        <f t="shared" ref="H199:H242" si="50">IFERROR(((1/((1/$M199)+(1/$O199)+(1/$P199)))),"--")</f>
        <v>--</v>
      </c>
      <c r="I199" s="490">
        <f t="shared" ref="I199:I242" si="51">IFERROR(((1/((1/$P199)+(1/$O199)))),"--")</f>
        <v>0.86849090156315834</v>
      </c>
      <c r="J199" s="490"/>
      <c r="K199" s="490" t="str">
        <f t="shared" si="42"/>
        <v/>
      </c>
      <c r="L199" s="490">
        <f t="shared" ref="L199:L262" si="52">IFERROR(($O199),"")</f>
        <v>28.157142857142851</v>
      </c>
      <c r="M199" s="490"/>
      <c r="N199" s="490"/>
      <c r="O199" s="490">
        <f t="shared" si="45"/>
        <v>28.157142857142851</v>
      </c>
      <c r="P199" s="490">
        <f t="shared" ref="P199:P242" si="53">R199</f>
        <v>0.89613156506408165</v>
      </c>
      <c r="Q199" s="490"/>
      <c r="R199" s="490">
        <f t="shared" ref="R199:R262" si="54">IF(Y199="A",T199,S199)</f>
        <v>0.89613156506408165</v>
      </c>
      <c r="S199" s="490">
        <f t="shared" ref="S199:S262" si="55">IFERROR((X199*1000)/(Z199*AE199*(U199+V199)),"--")</f>
        <v>0.28656213237355443</v>
      </c>
      <c r="T199" s="490">
        <f t="shared" si="46"/>
        <v>0.89613156506408165</v>
      </c>
      <c r="U199" s="490">
        <f t="shared" si="47"/>
        <v>0.90909090909090906</v>
      </c>
      <c r="V199" s="490">
        <f t="shared" si="48"/>
        <v>32.139834710743798</v>
      </c>
      <c r="W199" s="255">
        <f>IFERROR((1+(3*[0]!B)+(3*[0]!B^2))/((1+[0]!B)^2),"--")</f>
        <v>1.0991735537190082</v>
      </c>
      <c r="X199" s="490">
        <f t="shared" si="43"/>
        <v>2.4699248120300748E-4</v>
      </c>
      <c r="Y199" s="208" t="str">
        <f t="shared" si="49"/>
        <v>A</v>
      </c>
      <c r="Z199" s="255">
        <f>IFERROR(VLOOKUP(D199,derm!$D$4:$H$285,5,FALSE),"--")</f>
        <v>3.2599999999999997E-2</v>
      </c>
      <c r="AA199" s="468">
        <f>VLOOKUP($C199,ToxValues!$C$4:$N$283,11,FALSE)</f>
        <v>380.91</v>
      </c>
      <c r="AB199" s="468">
        <f>VLOOKUP($D199,derm!$D$4:$K$285,6,FALSE)</f>
        <v>0.1</v>
      </c>
      <c r="AC199" s="468">
        <f>VLOOKUP($D199,derm!$D$4:$K$285,7,FALSE)</f>
        <v>14.62</v>
      </c>
      <c r="AD199" s="468">
        <f>VLOOKUP($D199,derm!$D$4:$K$285,8,FALSE)</f>
        <v>35.090000000000003</v>
      </c>
      <c r="AE199" s="468">
        <f>VLOOKUP($D199,derm!$D$4:$L$285,9,FALSE)</f>
        <v>0.8</v>
      </c>
      <c r="AF199" s="255"/>
      <c r="AG199" s="255">
        <f>VLOOKUP($C199,ToxValues!$C$4:$J$284,3,FALSE)</f>
        <v>2.9999999999999997E-4</v>
      </c>
      <c r="AH199" s="497">
        <f>VLOOKUP($C199,ToxValues!$C$4:$J$284,5,FALSE)</f>
        <v>2.9999999999999997E-4</v>
      </c>
      <c r="AI199" s="630"/>
    </row>
    <row r="200" spans="1:35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44"/>
        <v>--</v>
      </c>
      <c r="H200" s="490" t="str">
        <f t="shared" si="50"/>
        <v>--</v>
      </c>
      <c r="I200" s="490" t="str">
        <f t="shared" si="51"/>
        <v>--</v>
      </c>
      <c r="J200" s="490"/>
      <c r="K200" s="490" t="str">
        <f t="shared" ref="K200:K263" si="56">IFERROR((1/(1/$M200)+(1/$O200)),"")</f>
        <v/>
      </c>
      <c r="L200" s="490" t="str">
        <f t="shared" si="52"/>
        <v>--</v>
      </c>
      <c r="M200" s="490"/>
      <c r="N200" s="490"/>
      <c r="O200" s="490" t="str">
        <f t="shared" si="45"/>
        <v>--</v>
      </c>
      <c r="P200" s="490" t="str">
        <f t="shared" si="53"/>
        <v>--</v>
      </c>
      <c r="Q200" s="490"/>
      <c r="R200" s="490" t="str">
        <f t="shared" si="54"/>
        <v>--</v>
      </c>
      <c r="S200" s="490" t="str">
        <f t="shared" si="55"/>
        <v>--</v>
      </c>
      <c r="T200" s="490" t="str">
        <f t="shared" si="46"/>
        <v>--</v>
      </c>
      <c r="U200" s="490" t="str">
        <f t="shared" si="47"/>
        <v>--</v>
      </c>
      <c r="V200" s="490" t="str">
        <f t="shared" si="48"/>
        <v>--</v>
      </c>
      <c r="W200" s="255" t="str">
        <f>IFERROR((1+(3*[0]!B)+(3*[0]!B^2))/((1+[0]!B)^2),"--")</f>
        <v>--</v>
      </c>
      <c r="X200" s="490" t="str">
        <f t="shared" si="43"/>
        <v>--</v>
      </c>
      <c r="Y200" s="208" t="str">
        <f t="shared" si="49"/>
        <v>A</v>
      </c>
      <c r="Z200" s="255" t="str">
        <f>IFERROR(VLOOKUP(D200,derm!$D$4:$H$285,5,FALSE),"--")</f>
        <v>--</v>
      </c>
      <c r="AA200" s="468" t="str">
        <f>VLOOKUP($C200,ToxValues!$C$4:$N$283,11,FALSE)</f>
        <v>--</v>
      </c>
      <c r="AB200" s="468" t="str">
        <f>VLOOKUP($D200,derm!$D$4:$K$285,6,FALSE)</f>
        <v>--</v>
      </c>
      <c r="AC200" s="468" t="str">
        <f>VLOOKUP($D200,derm!$D$4:$K$285,7,FALSE)</f>
        <v>--</v>
      </c>
      <c r="AD200" s="468" t="str">
        <f>VLOOKUP($D200,derm!$D$4:$K$285,8,FALSE)</f>
        <v>--</v>
      </c>
      <c r="AE200" s="468" t="str">
        <f>VLOOKUP($D200,derm!$D$4:$L$285,9,FALSE)</f>
        <v>--</v>
      </c>
      <c r="AF200" s="255"/>
      <c r="AG200" s="255" t="str">
        <f>VLOOKUP($C200,ToxValues!$C$4:$J$284,3,FALSE)</f>
        <v>--</v>
      </c>
      <c r="AH200" s="497" t="str">
        <f>VLOOKUP($C200,ToxValues!$C$4:$J$284,5,FALSE)</f>
        <v>--</v>
      </c>
      <c r="AI200" s="630"/>
    </row>
    <row r="201" spans="1:35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44"/>
        <v>--</v>
      </c>
      <c r="H201" s="490" t="str">
        <f t="shared" si="50"/>
        <v>--</v>
      </c>
      <c r="I201" s="490" t="str">
        <f t="shared" si="51"/>
        <v>--</v>
      </c>
      <c r="J201" s="490"/>
      <c r="K201" s="490" t="str">
        <f t="shared" si="56"/>
        <v/>
      </c>
      <c r="L201" s="490" t="str">
        <f t="shared" si="52"/>
        <v>--</v>
      </c>
      <c r="M201" s="490"/>
      <c r="N201" s="490"/>
      <c r="O201" s="490" t="str">
        <f t="shared" si="45"/>
        <v>--</v>
      </c>
      <c r="P201" s="490" t="str">
        <f t="shared" si="53"/>
        <v>--</v>
      </c>
      <c r="Q201" s="490"/>
      <c r="R201" s="490" t="str">
        <f t="shared" si="54"/>
        <v>--</v>
      </c>
      <c r="S201" s="490" t="str">
        <f t="shared" si="55"/>
        <v>--</v>
      </c>
      <c r="T201" s="490" t="str">
        <f t="shared" si="46"/>
        <v>--</v>
      </c>
      <c r="U201" s="490" t="str">
        <f t="shared" si="47"/>
        <v>--</v>
      </c>
      <c r="V201" s="490" t="str">
        <f t="shared" si="48"/>
        <v>--</v>
      </c>
      <c r="W201" s="255" t="str">
        <f>IFERROR((1+(3*[0]!B)+(3*[0]!B^2))/((1+[0]!B)^2),"--")</f>
        <v>--</v>
      </c>
      <c r="X201" s="490" t="str">
        <f t="shared" si="43"/>
        <v>--</v>
      </c>
      <c r="Y201" s="208" t="str">
        <f t="shared" si="49"/>
        <v>A</v>
      </c>
      <c r="Z201" s="255" t="str">
        <f>IFERROR(VLOOKUP(D201,derm!$D$4:$H$285,5,FALSE),"--")</f>
        <v>--</v>
      </c>
      <c r="AA201" s="468" t="str">
        <f>VLOOKUP($C201,ToxValues!$C$4:$N$283,11,FALSE)</f>
        <v>--</v>
      </c>
      <c r="AB201" s="468" t="str">
        <f>VLOOKUP($D201,derm!$D$4:$K$285,6,FALSE)</f>
        <v>--</v>
      </c>
      <c r="AC201" s="468" t="str">
        <f>VLOOKUP($D201,derm!$D$4:$K$285,7,FALSE)</f>
        <v>--</v>
      </c>
      <c r="AD201" s="468" t="str">
        <f>VLOOKUP($D201,derm!$D$4:$K$285,8,FALSE)</f>
        <v>--</v>
      </c>
      <c r="AE201" s="468" t="str">
        <f>VLOOKUP($D201,derm!$D$4:$L$285,9,FALSE)</f>
        <v>--</v>
      </c>
      <c r="AF201" s="255"/>
      <c r="AG201" s="255" t="str">
        <f>VLOOKUP($C201,ToxValues!$C$4:$J$284,3,FALSE)</f>
        <v>--</v>
      </c>
      <c r="AH201" s="497" t="str">
        <f>VLOOKUP($C201,ToxValues!$C$4:$J$284,5,FALSE)</f>
        <v>--</v>
      </c>
      <c r="AI201" s="630"/>
    </row>
    <row r="202" spans="1:35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44"/>
        <v>2.0875232828002197</v>
      </c>
      <c r="H202" s="490" t="str">
        <f t="shared" si="50"/>
        <v>--</v>
      </c>
      <c r="I202" s="490">
        <f t="shared" si="51"/>
        <v>2.0875232828002197</v>
      </c>
      <c r="J202" s="490"/>
      <c r="K202" s="490" t="str">
        <f t="shared" si="56"/>
        <v/>
      </c>
      <c r="L202" s="490">
        <f t="shared" si="52"/>
        <v>28.157142857142851</v>
      </c>
      <c r="M202" s="490"/>
      <c r="N202" s="490"/>
      <c r="O202" s="490">
        <f t="shared" si="45"/>
        <v>28.157142857142851</v>
      </c>
      <c r="P202" s="490">
        <f t="shared" si="53"/>
        <v>2.2546815891884666</v>
      </c>
      <c r="Q202" s="490"/>
      <c r="R202" s="490">
        <f t="shared" si="54"/>
        <v>2.2546815891884666</v>
      </c>
      <c r="S202" s="490">
        <f t="shared" si="55"/>
        <v>1.2160189017724783</v>
      </c>
      <c r="T202" s="490">
        <f t="shared" si="46"/>
        <v>2.2546815891884666</v>
      </c>
      <c r="U202" s="490">
        <f t="shared" si="47"/>
        <v>0.90909090909090906</v>
      </c>
      <c r="V202" s="490">
        <f t="shared" si="48"/>
        <v>10.046446280991734</v>
      </c>
      <c r="W202" s="255">
        <f>IFERROR((1+(3*[0]!B)+(3*[0]!B^2))/((1+[0]!B)^2),"--")</f>
        <v>1.0991735537190082</v>
      </c>
      <c r="X202" s="490">
        <f t="shared" ref="X202:X265" si="57">IFERROR((HQ*ATnc_rec*365*BW_tres*AH202*1000)/(SA_tres*EF_tres*ED_tres),"--")</f>
        <v>2.4699248120300748E-4</v>
      </c>
      <c r="Y202" s="208" t="str">
        <f t="shared" si="49"/>
        <v>A</v>
      </c>
      <c r="Z202" s="255">
        <f>IFERROR(VLOOKUP(D202,derm!$D$4:$H$285,5,FALSE),"--")</f>
        <v>2.06E-2</v>
      </c>
      <c r="AA202" s="468">
        <f>VLOOKUP($C202,ToxValues!$C$4:$N$283,11,FALSE)</f>
        <v>290.83</v>
      </c>
      <c r="AB202" s="468">
        <f>VLOOKUP($D202,derm!$D$4:$K$285,6,FALSE)</f>
        <v>0.1</v>
      </c>
      <c r="AC202" s="468">
        <f>VLOOKUP($D202,derm!$D$4:$K$285,7,FALSE)</f>
        <v>4.57</v>
      </c>
      <c r="AD202" s="468">
        <f>VLOOKUP($D202,derm!$D$4:$K$285,8,FALSE)</f>
        <v>10.97</v>
      </c>
      <c r="AE202" s="468">
        <f>VLOOKUP($D202,derm!$D$4:$L$285,9,FALSE)</f>
        <v>0.9</v>
      </c>
      <c r="AF202" s="255"/>
      <c r="AG202" s="255">
        <f>VLOOKUP($C202,ToxValues!$C$4:$J$284,3,FALSE)</f>
        <v>2.9999999999999997E-4</v>
      </c>
      <c r="AH202" s="497">
        <f>VLOOKUP($C202,ToxValues!$C$4:$J$284,5,FALSE)</f>
        <v>2.9999999999999997E-4</v>
      </c>
      <c r="AI202" s="630"/>
    </row>
    <row r="203" spans="1:35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44"/>
        <v>--</v>
      </c>
      <c r="H203" s="490" t="str">
        <f t="shared" si="50"/>
        <v>--</v>
      </c>
      <c r="I203" s="490" t="str">
        <f t="shared" si="51"/>
        <v>--</v>
      </c>
      <c r="J203" s="490"/>
      <c r="K203" s="490" t="str">
        <f t="shared" si="56"/>
        <v/>
      </c>
      <c r="L203" s="490" t="str">
        <f t="shared" si="52"/>
        <v>--</v>
      </c>
      <c r="M203" s="490"/>
      <c r="N203" s="490"/>
      <c r="O203" s="490" t="str">
        <f t="shared" si="45"/>
        <v>--</v>
      </c>
      <c r="P203" s="490" t="str">
        <f t="shared" si="53"/>
        <v>--</v>
      </c>
      <c r="Q203" s="490"/>
      <c r="R203" s="490" t="str">
        <f t="shared" si="54"/>
        <v>--</v>
      </c>
      <c r="S203" s="490" t="str">
        <f t="shared" si="55"/>
        <v>--</v>
      </c>
      <c r="T203" s="490" t="str">
        <f t="shared" si="46"/>
        <v>--</v>
      </c>
      <c r="U203" s="490">
        <f t="shared" si="47"/>
        <v>0.76923076923076916</v>
      </c>
      <c r="V203" s="490">
        <f t="shared" si="48"/>
        <v>54.62236686390532</v>
      </c>
      <c r="W203" s="255">
        <f>IFERROR((1+(3*[0]!B)+(3*[0]!B^2))/((1+[0]!B)^2),"--")</f>
        <v>1.2840236686390532</v>
      </c>
      <c r="X203" s="490" t="str">
        <f t="shared" si="57"/>
        <v>--</v>
      </c>
      <c r="Y203" s="208" t="str">
        <f t="shared" si="49"/>
        <v>A</v>
      </c>
      <c r="Z203" s="255" t="str">
        <f>IFERROR(VLOOKUP(D203,derm!$D$4:$H$285,5,FALSE),"--")</f>
        <v>--</v>
      </c>
      <c r="AA203" s="468" t="str">
        <f>VLOOKUP($C203,ToxValues!$C$4:$N$283,11,FALSE)</f>
        <v>--</v>
      </c>
      <c r="AB203" s="468">
        <f>VLOOKUP($D203,derm!$D$4:$K$285,6,FALSE)</f>
        <v>0.3</v>
      </c>
      <c r="AC203" s="468">
        <f>VLOOKUP($D203,derm!$D$4:$K$285,7,FALSE)</f>
        <v>21.27</v>
      </c>
      <c r="AD203" s="468">
        <f>VLOOKUP($D203,derm!$D$4:$K$285,8,FALSE)</f>
        <v>51.05</v>
      </c>
      <c r="AE203" s="468">
        <f>VLOOKUP($D203,derm!$D$4:$L$285,9,FALSE)</f>
        <v>0.7</v>
      </c>
      <c r="AF203" s="255"/>
      <c r="AG203" s="255" t="str">
        <f>VLOOKUP($C203,ToxValues!$C$4:$J$284,3,FALSE)</f>
        <v>--</v>
      </c>
      <c r="AH203" s="497" t="str">
        <f>VLOOKUP($C203,ToxValues!$C$4:$J$284,5,FALSE)</f>
        <v>--</v>
      </c>
      <c r="AI203" s="630"/>
    </row>
    <row r="204" spans="1:35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44"/>
        <v>0.35468713652053158</v>
      </c>
      <c r="H204" s="490" t="str">
        <f t="shared" si="50"/>
        <v>--</v>
      </c>
      <c r="I204" s="490">
        <f t="shared" si="51"/>
        <v>0.35468713652053158</v>
      </c>
      <c r="J204" s="490"/>
      <c r="K204" s="490" t="str">
        <f t="shared" si="56"/>
        <v/>
      </c>
      <c r="L204" s="490">
        <f t="shared" si="52"/>
        <v>46.928571428571431</v>
      </c>
      <c r="M204" s="490"/>
      <c r="N204" s="490"/>
      <c r="O204" s="490">
        <f t="shared" si="45"/>
        <v>46.928571428571431</v>
      </c>
      <c r="P204" s="490">
        <f t="shared" si="53"/>
        <v>0.35738828474394924</v>
      </c>
      <c r="Q204" s="490"/>
      <c r="R204" s="490">
        <f t="shared" si="54"/>
        <v>0.35738828474394924</v>
      </c>
      <c r="S204" s="490">
        <f t="shared" si="55"/>
        <v>0.11962223746698919</v>
      </c>
      <c r="T204" s="490">
        <f t="shared" si="46"/>
        <v>0.35738828474394924</v>
      </c>
      <c r="U204" s="490">
        <f t="shared" si="47"/>
        <v>0.90909090909090906</v>
      </c>
      <c r="V204" s="490">
        <f t="shared" si="48"/>
        <v>29.172066115702474</v>
      </c>
      <c r="W204" s="255">
        <f>IFERROR((1+(3*[0]!B)+(3*[0]!B^2))/((1+[0]!B)^2),"--")</f>
        <v>1.0991735537190082</v>
      </c>
      <c r="X204" s="490">
        <f t="shared" si="57"/>
        <v>4.1165413533834585E-4</v>
      </c>
      <c r="Y204" s="208" t="str">
        <f t="shared" si="49"/>
        <v>A</v>
      </c>
      <c r="Z204" s="255">
        <f>IFERROR(VLOOKUP(D204,derm!$D$4:$H$285,5,FALSE),"--")</f>
        <v>0.14299999999999999</v>
      </c>
      <c r="AA204" s="468">
        <f>VLOOKUP($C204,ToxValues!$C$4:$N$283,11,FALSE)</f>
        <v>373.32</v>
      </c>
      <c r="AB204" s="468">
        <f>VLOOKUP($D204,derm!$D$4:$K$285,6,FALSE)</f>
        <v>0.1</v>
      </c>
      <c r="AC204" s="468">
        <f>VLOOKUP($D204,derm!$D$4:$K$285,7,FALSE)</f>
        <v>13.27</v>
      </c>
      <c r="AD204" s="468">
        <f>VLOOKUP($D204,derm!$D$4:$K$285,8,FALSE)</f>
        <v>31.85</v>
      </c>
      <c r="AE204" s="468">
        <f>VLOOKUP($D204,derm!$D$4:$L$285,9,FALSE)</f>
        <v>0.8</v>
      </c>
      <c r="AF204" s="255"/>
      <c r="AG204" s="255">
        <f>VLOOKUP($C204,ToxValues!$C$4:$J$284,3,FALSE)</f>
        <v>5.0000000000000001E-4</v>
      </c>
      <c r="AH204" s="497">
        <f>VLOOKUP($C204,ToxValues!$C$4:$J$284,5,FALSE)</f>
        <v>5.0000000000000001E-4</v>
      </c>
      <c r="AI204" s="630"/>
    </row>
    <row r="205" spans="1:35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44"/>
        <v>1.2201428571428572</v>
      </c>
      <c r="H205" s="490" t="str">
        <f t="shared" si="50"/>
        <v>--</v>
      </c>
      <c r="I205" s="490" t="str">
        <f t="shared" si="51"/>
        <v>--</v>
      </c>
      <c r="J205" s="490"/>
      <c r="K205" s="490" t="str">
        <f t="shared" si="56"/>
        <v/>
      </c>
      <c r="L205" s="490">
        <f t="shared" si="52"/>
        <v>1.2201428571428572</v>
      </c>
      <c r="M205" s="490"/>
      <c r="N205" s="490"/>
      <c r="O205" s="490">
        <f t="shared" si="45"/>
        <v>1.2201428571428572</v>
      </c>
      <c r="P205" s="490" t="str">
        <f t="shared" si="53"/>
        <v>--</v>
      </c>
      <c r="Q205" s="490"/>
      <c r="R205" s="490" t="str">
        <f t="shared" si="54"/>
        <v>--</v>
      </c>
      <c r="S205" s="490" t="str">
        <f t="shared" si="55"/>
        <v>--</v>
      </c>
      <c r="T205" s="490" t="str">
        <f t="shared" si="46"/>
        <v>--</v>
      </c>
      <c r="U205" s="490" t="str">
        <f t="shared" si="47"/>
        <v>--</v>
      </c>
      <c r="V205" s="490" t="str">
        <f t="shared" si="48"/>
        <v>--</v>
      </c>
      <c r="W205" s="255" t="str">
        <f>IFERROR((1+(3*[0]!B)+(3*[0]!B^2))/((1+[0]!B)^2),"--")</f>
        <v>--</v>
      </c>
      <c r="X205" s="490">
        <f t="shared" si="57"/>
        <v>1.0703007518796992E-5</v>
      </c>
      <c r="Y205" s="208" t="str">
        <f t="shared" si="49"/>
        <v>A</v>
      </c>
      <c r="Z205" s="255">
        <f>IFERROR(VLOOKUP(D205,derm!$D$4:$H$285,5,FALSE),"--")</f>
        <v>2.0899999999999998E-2</v>
      </c>
      <c r="AA205" s="468">
        <f>VLOOKUP($C205,ToxValues!$C$4:$N$283,11,FALSE)</f>
        <v>389.32</v>
      </c>
      <c r="AB205" s="468" t="str">
        <f>VLOOKUP($D205,derm!$D$4:$K$285,6,FALSE)</f>
        <v>--</v>
      </c>
      <c r="AC205" s="468" t="str">
        <f>VLOOKUP($D205,derm!$D$4:$K$285,7,FALSE)</f>
        <v>--</v>
      </c>
      <c r="AD205" s="468" t="str">
        <f>VLOOKUP($D205,derm!$D$4:$K$285,8,FALSE)</f>
        <v>--</v>
      </c>
      <c r="AE205" s="468" t="str">
        <f>VLOOKUP($D205,derm!$D$4:$L$285,9,FALSE)</f>
        <v>--</v>
      </c>
      <c r="AF205" s="255"/>
      <c r="AG205" s="255">
        <f>VLOOKUP($C205,ToxValues!$C$4:$J$284,3,FALSE)</f>
        <v>1.2999999999999999E-5</v>
      </c>
      <c r="AH205" s="497">
        <f>VLOOKUP($C205,ToxValues!$C$4:$J$284,5,FALSE)</f>
        <v>1.2999999999999999E-5</v>
      </c>
      <c r="AI205" s="630"/>
    </row>
    <row r="206" spans="1:35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44"/>
        <v>28.157142857142851</v>
      </c>
      <c r="H206" s="490" t="str">
        <f t="shared" si="50"/>
        <v>--</v>
      </c>
      <c r="I206" s="490" t="str">
        <f t="shared" si="51"/>
        <v>--</v>
      </c>
      <c r="J206" s="490"/>
      <c r="K206" s="490" t="str">
        <f t="shared" si="56"/>
        <v/>
      </c>
      <c r="L206" s="490">
        <f t="shared" si="52"/>
        <v>28.157142857142851</v>
      </c>
      <c r="M206" s="490"/>
      <c r="N206" s="490"/>
      <c r="O206" s="490">
        <f t="shared" si="45"/>
        <v>28.157142857142851</v>
      </c>
      <c r="P206" s="490" t="str">
        <f t="shared" si="53"/>
        <v>--</v>
      </c>
      <c r="Q206" s="490"/>
      <c r="R206" s="490" t="str">
        <f t="shared" si="54"/>
        <v>--</v>
      </c>
      <c r="S206" s="490" t="str">
        <f t="shared" si="55"/>
        <v>--</v>
      </c>
      <c r="T206" s="490" t="str">
        <f t="shared" si="46"/>
        <v>--</v>
      </c>
      <c r="U206" s="490" t="str">
        <f t="shared" si="47"/>
        <v>--</v>
      </c>
      <c r="V206" s="490" t="str">
        <f t="shared" si="48"/>
        <v>--</v>
      </c>
      <c r="W206" s="255" t="str">
        <f>IFERROR((1+(3*[0]!B)+(3*[0]!B^2))/((1+[0]!B)^2),"--")</f>
        <v>--</v>
      </c>
      <c r="X206" s="490">
        <f t="shared" si="57"/>
        <v>2.4699248120300748E-4</v>
      </c>
      <c r="Y206" s="208" t="str">
        <f t="shared" si="49"/>
        <v>A</v>
      </c>
      <c r="Z206" s="255">
        <f>IFERROR(VLOOKUP(D206,derm!$D$4:$H$285,5,FALSE),"--")</f>
        <v>1.09E-2</v>
      </c>
      <c r="AA206" s="468">
        <f>VLOOKUP($C206,ToxValues!$C$4:$N$283,11,FALSE)</f>
        <v>490.64</v>
      </c>
      <c r="AB206" s="468" t="str">
        <f>VLOOKUP($D206,derm!$D$4:$K$285,6,FALSE)</f>
        <v>--</v>
      </c>
      <c r="AC206" s="468" t="str">
        <f>VLOOKUP($D206,derm!$D$4:$K$285,7,FALSE)</f>
        <v>--</v>
      </c>
      <c r="AD206" s="468" t="str">
        <f>VLOOKUP($D206,derm!$D$4:$K$285,8,FALSE)</f>
        <v>--</v>
      </c>
      <c r="AE206" s="468" t="str">
        <f>VLOOKUP($D206,derm!$D$4:$L$285,9,FALSE)</f>
        <v>--</v>
      </c>
      <c r="AF206" s="255"/>
      <c r="AG206" s="255">
        <f>VLOOKUP($C206,ToxValues!$C$4:$J$284,3,FALSE)</f>
        <v>2.9999999999999997E-4</v>
      </c>
      <c r="AH206" s="497">
        <f>VLOOKUP($C206,ToxValues!$C$4:$J$284,5,FALSE)</f>
        <v>2.9999999999999997E-4</v>
      </c>
      <c r="AI206" s="630"/>
    </row>
    <row r="207" spans="1:35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>
        <f t="shared" si="44"/>
        <v>469.28571428571428</v>
      </c>
      <c r="H207" s="490" t="str">
        <f t="shared" si="50"/>
        <v>--</v>
      </c>
      <c r="I207" s="490" t="str">
        <f t="shared" si="51"/>
        <v>--</v>
      </c>
      <c r="J207" s="490"/>
      <c r="K207" s="490" t="str">
        <f t="shared" si="56"/>
        <v/>
      </c>
      <c r="L207" s="490">
        <f t="shared" si="52"/>
        <v>469.28571428571428</v>
      </c>
      <c r="M207" s="490"/>
      <c r="N207" s="490"/>
      <c r="O207" s="490">
        <f t="shared" si="45"/>
        <v>469.28571428571428</v>
      </c>
      <c r="P207" s="490" t="str">
        <f t="shared" si="53"/>
        <v>--</v>
      </c>
      <c r="Q207" s="490"/>
      <c r="R207" s="490" t="str">
        <f t="shared" si="54"/>
        <v>--</v>
      </c>
      <c r="S207" s="490" t="str">
        <f t="shared" si="55"/>
        <v>--</v>
      </c>
      <c r="T207" s="490" t="str">
        <f t="shared" si="46"/>
        <v>--</v>
      </c>
      <c r="U207" s="490" t="str">
        <f t="shared" si="47"/>
        <v>--</v>
      </c>
      <c r="V207" s="490" t="str">
        <f t="shared" si="48"/>
        <v>--</v>
      </c>
      <c r="W207" s="255" t="str">
        <f>IFERROR((1+(3*[0]!B)+(3*[0]!B^2))/((1+[0]!B)^2),"--")</f>
        <v>--</v>
      </c>
      <c r="X207" s="490">
        <f t="shared" si="57"/>
        <v>4.1165413533834584E-3</v>
      </c>
      <c r="Y207" s="208" t="str">
        <f t="shared" si="49"/>
        <v>A</v>
      </c>
      <c r="Z207" s="255">
        <f>IFERROR(VLOOKUP(D207,derm!$D$4:$H$285,5,FALSE),"--")</f>
        <v>4.2799999999999998E-2</v>
      </c>
      <c r="AA207" s="468">
        <f>VLOOKUP($C207,ToxValues!$C$4:$N$283,11,FALSE)</f>
        <v>345.66</v>
      </c>
      <c r="AB207" s="468" t="str">
        <f>VLOOKUP($D207,derm!$D$4:$K$285,6,FALSE)</f>
        <v>--</v>
      </c>
      <c r="AC207" s="468" t="str">
        <f>VLOOKUP($D207,derm!$D$4:$K$285,7,FALSE)</f>
        <v>--</v>
      </c>
      <c r="AD207" s="468" t="str">
        <f>VLOOKUP($D207,derm!$D$4:$K$285,8,FALSE)</f>
        <v>--</v>
      </c>
      <c r="AE207" s="468" t="str">
        <f>VLOOKUP($D207,derm!$D$4:$L$285,9,FALSE)</f>
        <v>--</v>
      </c>
      <c r="AF207" s="255"/>
      <c r="AG207" s="255">
        <f>VLOOKUP($C207,ToxValues!$C$4:$J$284,3,FALSE)</f>
        <v>5.0000000000000001E-3</v>
      </c>
      <c r="AH207" s="497">
        <f>VLOOKUP($C207,ToxValues!$C$4:$J$284,5,FALSE)</f>
        <v>5.0000000000000001E-3</v>
      </c>
      <c r="AI207" s="630"/>
    </row>
    <row r="208" spans="1:35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 t="str">
        <f t="shared" si="44"/>
        <v>--</v>
      </c>
      <c r="H208" s="490" t="str">
        <f t="shared" si="50"/>
        <v>--</v>
      </c>
      <c r="I208" s="490" t="str">
        <f t="shared" si="51"/>
        <v>--</v>
      </c>
      <c r="J208" s="490"/>
      <c r="K208" s="490" t="str">
        <f t="shared" si="56"/>
        <v/>
      </c>
      <c r="L208" s="490" t="str">
        <f t="shared" si="52"/>
        <v>--</v>
      </c>
      <c r="M208" s="490"/>
      <c r="N208" s="490"/>
      <c r="O208" s="490" t="str">
        <f t="shared" si="45"/>
        <v>--</v>
      </c>
      <c r="P208" s="490" t="str">
        <f t="shared" si="53"/>
        <v>--</v>
      </c>
      <c r="Q208" s="490"/>
      <c r="R208" s="490" t="str">
        <f t="shared" si="54"/>
        <v>--</v>
      </c>
      <c r="S208" s="490" t="str">
        <f t="shared" si="55"/>
        <v>--</v>
      </c>
      <c r="T208" s="490" t="str">
        <f t="shared" si="46"/>
        <v>--</v>
      </c>
      <c r="U208" s="490">
        <f t="shared" si="47"/>
        <v>0.90909090909090906</v>
      </c>
      <c r="V208" s="490">
        <f t="shared" si="48"/>
        <v>49.242975206611561</v>
      </c>
      <c r="W208" s="255">
        <f>IFERROR((1+(3*[0]!B)+(3*[0]!B^2))/((1+[0]!B)^2),"--")</f>
        <v>1.0991735537190082</v>
      </c>
      <c r="X208" s="490" t="str">
        <f t="shared" si="57"/>
        <v>--</v>
      </c>
      <c r="Y208" s="208" t="str">
        <f t="shared" si="49"/>
        <v>A</v>
      </c>
      <c r="Z208" s="255">
        <f>IFERROR(VLOOKUP(D208,derm!$D$4:$H$285,5,FALSE),"--")</f>
        <v>5.1799999999999999E-2</v>
      </c>
      <c r="AA208" s="468">
        <f>VLOOKUP($C208,ToxValues!$C$4:$N$283,11,FALSE)</f>
        <v>413.82</v>
      </c>
      <c r="AB208" s="468">
        <f>VLOOKUP($D208,derm!$D$4:$K$285,6,FALSE)</f>
        <v>0.1</v>
      </c>
      <c r="AC208" s="468">
        <f>VLOOKUP($D208,derm!$D$4:$K$285,7,FALSE)</f>
        <v>22.4</v>
      </c>
      <c r="AD208" s="468">
        <f>VLOOKUP($D208,derm!$D$4:$K$285,8,FALSE)</f>
        <v>53.75</v>
      </c>
      <c r="AE208" s="468">
        <f>VLOOKUP($D208,derm!$D$4:$L$285,9,FALSE)</f>
        <v>0.8</v>
      </c>
      <c r="AF208" s="255"/>
      <c r="AG208" s="255" t="str">
        <f>VLOOKUP($C208,ToxValues!$C$4:$J$284,3,FALSE)</f>
        <v>--</v>
      </c>
      <c r="AH208" s="497" t="str">
        <f>VLOOKUP($C208,ToxValues!$C$4:$J$284,5,FALSE)</f>
        <v>--</v>
      </c>
      <c r="AI208" s="630"/>
    </row>
    <row r="209" spans="1:35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44"/>
        <v>3285.0000000000005</v>
      </c>
      <c r="H209" s="490" t="str">
        <f t="shared" si="50"/>
        <v>--</v>
      </c>
      <c r="I209" s="490" t="str">
        <f t="shared" si="51"/>
        <v>--</v>
      </c>
      <c r="J209" s="490"/>
      <c r="K209" s="490" t="str">
        <f t="shared" si="56"/>
        <v/>
      </c>
      <c r="L209" s="490">
        <f t="shared" si="52"/>
        <v>3285.0000000000005</v>
      </c>
      <c r="M209" s="490"/>
      <c r="N209" s="490"/>
      <c r="O209" s="490">
        <f t="shared" si="45"/>
        <v>3285.0000000000005</v>
      </c>
      <c r="P209" s="490" t="str">
        <f t="shared" si="53"/>
        <v>--</v>
      </c>
      <c r="Q209" s="490"/>
      <c r="R209" s="490" t="str">
        <f t="shared" si="54"/>
        <v>--</v>
      </c>
      <c r="S209" s="490" t="str">
        <f t="shared" si="55"/>
        <v>--</v>
      </c>
      <c r="T209" s="490" t="str">
        <f t="shared" si="46"/>
        <v>--</v>
      </c>
      <c r="U209" s="490" t="str">
        <f t="shared" si="47"/>
        <v>--</v>
      </c>
      <c r="V209" s="490" t="str">
        <f t="shared" si="48"/>
        <v>--</v>
      </c>
      <c r="W209" s="255" t="str">
        <f>IFERROR((1+(3*[0]!B)+(3*[0]!B^2))/((1+[0]!B)^2),"--")</f>
        <v>--</v>
      </c>
      <c r="X209" s="490">
        <f t="shared" si="57"/>
        <v>2.8815789473684211E-2</v>
      </c>
      <c r="Y209" s="208" t="str">
        <f t="shared" si="49"/>
        <v>A</v>
      </c>
      <c r="Z209" s="255">
        <f>IFERROR(VLOOKUP(D209,derm!$D$4:$H$285,5,FALSE),"--")</f>
        <v>5.2399999999999999E-3</v>
      </c>
      <c r="AA209" s="468">
        <f>VLOOKUP($C209,ToxValues!$C$4:$N$283,11,FALSE)</f>
        <v>215.69</v>
      </c>
      <c r="AB209" s="468" t="str">
        <f>VLOOKUP($D209,derm!$D$4:$K$285,6,FALSE)</f>
        <v>--</v>
      </c>
      <c r="AC209" s="468" t="str">
        <f>VLOOKUP($D209,derm!$D$4:$K$285,7,FALSE)</f>
        <v>--</v>
      </c>
      <c r="AD209" s="468" t="str">
        <f>VLOOKUP($D209,derm!$D$4:$K$285,8,FALSE)</f>
        <v>--</v>
      </c>
      <c r="AE209" s="468" t="str">
        <f>VLOOKUP($D209,derm!$D$4:$L$285,9,FALSE)</f>
        <v>--</v>
      </c>
      <c r="AF209" s="255"/>
      <c r="AG209" s="255">
        <f>VLOOKUP($C209,ToxValues!$C$4:$J$284,3,FALSE)</f>
        <v>3.5000000000000003E-2</v>
      </c>
      <c r="AH209" s="497">
        <f>VLOOKUP($C209,ToxValues!$C$4:$J$284,5,FALSE)</f>
        <v>3.5000000000000003E-2</v>
      </c>
      <c r="AI209" s="630"/>
    </row>
    <row r="210" spans="1:35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>
        <f t="shared" si="44"/>
        <v>93.857142857142861</v>
      </c>
      <c r="H210" s="490" t="str">
        <f t="shared" si="50"/>
        <v>--</v>
      </c>
      <c r="I210" s="490" t="str">
        <f t="shared" si="51"/>
        <v>--</v>
      </c>
      <c r="J210" s="490"/>
      <c r="K210" s="490" t="str">
        <f t="shared" si="56"/>
        <v/>
      </c>
      <c r="L210" s="490">
        <f t="shared" si="52"/>
        <v>93.857142857142861</v>
      </c>
      <c r="M210" s="490"/>
      <c r="N210" s="490"/>
      <c r="O210" s="490">
        <f t="shared" si="45"/>
        <v>93.857142857142861</v>
      </c>
      <c r="P210" s="490" t="str">
        <f t="shared" si="53"/>
        <v>--</v>
      </c>
      <c r="Q210" s="490"/>
      <c r="R210" s="490" t="str">
        <f t="shared" si="54"/>
        <v>--</v>
      </c>
      <c r="S210" s="490" t="str">
        <f t="shared" si="55"/>
        <v>--</v>
      </c>
      <c r="T210" s="490" t="str">
        <f t="shared" si="46"/>
        <v>--</v>
      </c>
      <c r="U210" s="490" t="str">
        <f t="shared" si="47"/>
        <v>--</v>
      </c>
      <c r="V210" s="490" t="str">
        <f t="shared" si="48"/>
        <v>--</v>
      </c>
      <c r="W210" s="255" t="str">
        <f>IFERROR((1+(3*[0]!B)+(3*[0]!B^2))/((1+[0]!B)^2),"--")</f>
        <v>--</v>
      </c>
      <c r="X210" s="490">
        <f t="shared" si="57"/>
        <v>8.233082706766917E-4</v>
      </c>
      <c r="Y210" s="208" t="str">
        <f t="shared" si="49"/>
        <v>A</v>
      </c>
      <c r="Z210" s="255">
        <f>IFERROR(VLOOKUP(D210,derm!$D$4:$H$285,5,FALSE),"--")</f>
        <v>3.3399999999999999E-2</v>
      </c>
      <c r="AA210" s="468">
        <f>VLOOKUP($C210,ToxValues!$C$4:$N$283,11,FALSE)</f>
        <v>350.59</v>
      </c>
      <c r="AB210" s="468" t="str">
        <f>VLOOKUP($D210,derm!$D$4:$K$285,6,FALSE)</f>
        <v>--</v>
      </c>
      <c r="AC210" s="468" t="str">
        <f>VLOOKUP($D210,derm!$D$4:$K$285,7,FALSE)</f>
        <v>--</v>
      </c>
      <c r="AD210" s="468" t="str">
        <f>VLOOKUP($D210,derm!$D$4:$K$285,8,FALSE)</f>
        <v>--</v>
      </c>
      <c r="AE210" s="468" t="str">
        <f>VLOOKUP($D210,derm!$D$4:$L$285,9,FALSE)</f>
        <v>--</v>
      </c>
      <c r="AF210" s="255"/>
      <c r="AG210" s="255">
        <f>VLOOKUP($C210,ToxValues!$C$4:$J$284,3,FALSE)</f>
        <v>1E-3</v>
      </c>
      <c r="AH210" s="497">
        <f>VLOOKUP($C210,ToxValues!$C$4:$J$284,5,FALSE)</f>
        <v>1E-3</v>
      </c>
      <c r="AI210" s="630"/>
    </row>
    <row r="211" spans="1:35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>
        <f t="shared" si="44"/>
        <v>18.771428571428576</v>
      </c>
      <c r="H211" s="490" t="str">
        <f t="shared" si="50"/>
        <v>--</v>
      </c>
      <c r="I211" s="490" t="str">
        <f t="shared" si="51"/>
        <v>--</v>
      </c>
      <c r="J211" s="490"/>
      <c r="K211" s="490" t="str">
        <f t="shared" si="56"/>
        <v/>
      </c>
      <c r="L211" s="490">
        <f t="shared" si="52"/>
        <v>18.771428571428576</v>
      </c>
      <c r="M211" s="490"/>
      <c r="N211" s="490"/>
      <c r="O211" s="490">
        <f t="shared" si="45"/>
        <v>18.771428571428576</v>
      </c>
      <c r="P211" s="490" t="str">
        <f t="shared" si="53"/>
        <v>--</v>
      </c>
      <c r="Q211" s="490"/>
      <c r="R211" s="490" t="str">
        <f t="shared" si="54"/>
        <v>--</v>
      </c>
      <c r="S211" s="490" t="str">
        <f t="shared" si="55"/>
        <v>--</v>
      </c>
      <c r="T211" s="490" t="str">
        <f t="shared" si="46"/>
        <v>--</v>
      </c>
      <c r="U211" s="490" t="str">
        <f t="shared" si="47"/>
        <v>--</v>
      </c>
      <c r="V211" s="490" t="str">
        <f t="shared" si="48"/>
        <v>--</v>
      </c>
      <c r="W211" s="255" t="str">
        <f>IFERROR((1+(3*[0]!B)+(3*[0]!B^2))/((1+[0]!B)^2),"--")</f>
        <v>--</v>
      </c>
      <c r="X211" s="490">
        <f t="shared" si="57"/>
        <v>1.6466165413533835E-4</v>
      </c>
      <c r="Y211" s="208" t="str">
        <f t="shared" si="49"/>
        <v>A</v>
      </c>
      <c r="Z211" s="255">
        <f>IFERROR(VLOOKUP(D211,derm!$D$4:$H$285,5,FALSE),"--")</f>
        <v>2.6699999999999998E-4</v>
      </c>
      <c r="AA211" s="468">
        <f>VLOOKUP($C211,ToxValues!$C$4:$N$283,11,FALSE)</f>
        <v>229.25</v>
      </c>
      <c r="AB211" s="468" t="str">
        <f>VLOOKUP($D211,derm!$D$4:$K$285,6,FALSE)</f>
        <v>--</v>
      </c>
      <c r="AC211" s="468" t="str">
        <f>VLOOKUP($D211,derm!$D$4:$K$285,7,FALSE)</f>
        <v>--</v>
      </c>
      <c r="AD211" s="468" t="str">
        <f>VLOOKUP($D211,derm!$D$4:$K$285,8,FALSE)</f>
        <v>--</v>
      </c>
      <c r="AE211" s="468" t="str">
        <f>VLOOKUP($D211,derm!$D$4:$L$285,9,FALSE)</f>
        <v>--</v>
      </c>
      <c r="AF211" s="255"/>
      <c r="AG211" s="255">
        <f>VLOOKUP($C211,ToxValues!$C$4:$J$284,3,FALSE)</f>
        <v>2.0000000000000001E-4</v>
      </c>
      <c r="AH211" s="497">
        <f>VLOOKUP($C211,ToxValues!$C$4:$J$284,5,FALSE)</f>
        <v>2.0000000000000001E-4</v>
      </c>
      <c r="AI211" s="630"/>
    </row>
    <row r="212" spans="1:35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>
        <f t="shared" si="44"/>
        <v>3.7542857142857144</v>
      </c>
      <c r="H212" s="490" t="str">
        <f t="shared" si="50"/>
        <v>--</v>
      </c>
      <c r="I212" s="490" t="str">
        <f t="shared" si="51"/>
        <v>--</v>
      </c>
      <c r="J212" s="490"/>
      <c r="K212" s="490" t="str">
        <f t="shared" si="56"/>
        <v/>
      </c>
      <c r="L212" s="490">
        <f t="shared" si="52"/>
        <v>3.7542857142857144</v>
      </c>
      <c r="M212" s="490"/>
      <c r="N212" s="490"/>
      <c r="O212" s="490">
        <f t="shared" si="45"/>
        <v>3.7542857142857144</v>
      </c>
      <c r="P212" s="490" t="str">
        <f t="shared" si="53"/>
        <v>--</v>
      </c>
      <c r="Q212" s="490"/>
      <c r="R212" s="490" t="str">
        <f t="shared" si="54"/>
        <v>--</v>
      </c>
      <c r="S212" s="490" t="str">
        <f t="shared" si="55"/>
        <v>--</v>
      </c>
      <c r="T212" s="490" t="str">
        <f t="shared" si="46"/>
        <v>--</v>
      </c>
      <c r="U212" s="490" t="str">
        <f t="shared" si="47"/>
        <v>--</v>
      </c>
      <c r="V212" s="490" t="str">
        <f t="shared" si="48"/>
        <v>--</v>
      </c>
      <c r="W212" s="255" t="str">
        <f>IFERROR((1+(3*[0]!B)+(3*[0]!B^2))/((1+[0]!B)^2),"--")</f>
        <v>--</v>
      </c>
      <c r="X212" s="490">
        <f t="shared" si="57"/>
        <v>3.2932330827067668E-5</v>
      </c>
      <c r="Y212" s="208" t="str">
        <f t="shared" si="49"/>
        <v>A</v>
      </c>
      <c r="Z212" s="255">
        <f>IFERROR(VLOOKUP(D212,derm!$D$4:$H$285,5,FALSE),"--")</f>
        <v>2.12E-2</v>
      </c>
      <c r="AA212" s="468">
        <f>VLOOKUP($C212,ToxValues!$C$4:$N$283,11,FALSE)</f>
        <v>274.39</v>
      </c>
      <c r="AB212" s="468" t="str">
        <f>VLOOKUP($D212,derm!$D$4:$K$285,6,FALSE)</f>
        <v>--</v>
      </c>
      <c r="AC212" s="468" t="str">
        <f>VLOOKUP($D212,derm!$D$4:$K$285,7,FALSE)</f>
        <v>--</v>
      </c>
      <c r="AD212" s="468" t="str">
        <f>VLOOKUP($D212,derm!$D$4:$K$285,8,FALSE)</f>
        <v>--</v>
      </c>
      <c r="AE212" s="468" t="str">
        <f>VLOOKUP($D212,derm!$D$4:$L$285,9,FALSE)</f>
        <v>--</v>
      </c>
      <c r="AF212" s="255"/>
      <c r="AG212" s="255">
        <f>VLOOKUP($C212,ToxValues!$C$4:$J$284,3,FALSE)</f>
        <v>4.0000000000000003E-5</v>
      </c>
      <c r="AH212" s="497">
        <f>VLOOKUP($C212,ToxValues!$C$4:$J$284,5,FALSE)</f>
        <v>4.0000000000000003E-5</v>
      </c>
      <c r="AI212" s="630"/>
    </row>
    <row r="213" spans="1:35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>
        <f t="shared" si="44"/>
        <v>1877.1428571428571</v>
      </c>
      <c r="H213" s="490" t="str">
        <f t="shared" si="50"/>
        <v>--</v>
      </c>
      <c r="I213" s="490" t="str">
        <f t="shared" si="51"/>
        <v>--</v>
      </c>
      <c r="J213" s="490"/>
      <c r="K213" s="490" t="str">
        <f t="shared" si="56"/>
        <v/>
      </c>
      <c r="L213" s="490">
        <f t="shared" si="52"/>
        <v>1877.1428571428571</v>
      </c>
      <c r="M213" s="490"/>
      <c r="N213" s="490"/>
      <c r="O213" s="490">
        <f t="shared" si="45"/>
        <v>1877.1428571428571</v>
      </c>
      <c r="P213" s="490" t="str">
        <f t="shared" si="53"/>
        <v>--</v>
      </c>
      <c r="Q213" s="490"/>
      <c r="R213" s="490" t="str">
        <f t="shared" si="54"/>
        <v>--</v>
      </c>
      <c r="S213" s="490" t="str">
        <f t="shared" si="55"/>
        <v>--</v>
      </c>
      <c r="T213" s="490" t="str">
        <f t="shared" si="46"/>
        <v>--</v>
      </c>
      <c r="U213" s="490" t="str">
        <f t="shared" si="47"/>
        <v>--</v>
      </c>
      <c r="V213" s="490" t="str">
        <f t="shared" si="48"/>
        <v>--</v>
      </c>
      <c r="W213" s="255" t="str">
        <f>IFERROR((1+(3*[0]!B)+(3*[0]!B^2))/((1+[0]!B)^2),"--")</f>
        <v>--</v>
      </c>
      <c r="X213" s="490">
        <f t="shared" si="57"/>
        <v>1.6466165413533834E-2</v>
      </c>
      <c r="Y213" s="208" t="str">
        <f t="shared" si="49"/>
        <v>A</v>
      </c>
      <c r="Z213" s="255">
        <f>IFERROR(VLOOKUP(D213,derm!$D$4:$H$285,5,FALSE),"--")</f>
        <v>8.12E-4</v>
      </c>
      <c r="AA213" s="468">
        <f>VLOOKUP($C213,ToxValues!$C$4:$N$283,11,FALSE)</f>
        <v>330.35</v>
      </c>
      <c r="AB213" s="468" t="str">
        <f>VLOOKUP($D213,derm!$D$4:$K$285,6,FALSE)</f>
        <v>--</v>
      </c>
      <c r="AC213" s="468" t="str">
        <f>VLOOKUP($D213,derm!$D$4:$K$285,7,FALSE)</f>
        <v>--</v>
      </c>
      <c r="AD213" s="468" t="str">
        <f>VLOOKUP($D213,derm!$D$4:$K$285,8,FALSE)</f>
        <v>--</v>
      </c>
      <c r="AE213" s="468" t="str">
        <f>VLOOKUP($D213,derm!$D$4:$L$285,9,FALSE)</f>
        <v>--</v>
      </c>
      <c r="AF213" s="255"/>
      <c r="AG213" s="255">
        <f>VLOOKUP($C213,ToxValues!$C$4:$J$284,3,FALSE)</f>
        <v>0.02</v>
      </c>
      <c r="AH213" s="497">
        <f>VLOOKUP($C213,ToxValues!$C$4:$J$284,5,FALSE)</f>
        <v>0.02</v>
      </c>
      <c r="AI213" s="630"/>
    </row>
    <row r="214" spans="1:35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>
        <f t="shared" si="44"/>
        <v>23.464285714285715</v>
      </c>
      <c r="H214" s="490" t="str">
        <f t="shared" si="50"/>
        <v>--</v>
      </c>
      <c r="I214" s="490" t="str">
        <f t="shared" si="51"/>
        <v>--</v>
      </c>
      <c r="J214" s="490"/>
      <c r="K214" s="490" t="str">
        <f t="shared" si="56"/>
        <v/>
      </c>
      <c r="L214" s="490">
        <f t="shared" si="52"/>
        <v>23.464285714285715</v>
      </c>
      <c r="M214" s="490"/>
      <c r="N214" s="490"/>
      <c r="O214" s="490">
        <f t="shared" si="45"/>
        <v>23.464285714285715</v>
      </c>
      <c r="P214" s="490" t="str">
        <f t="shared" si="53"/>
        <v>--</v>
      </c>
      <c r="Q214" s="490"/>
      <c r="R214" s="490" t="str">
        <f t="shared" si="54"/>
        <v>--</v>
      </c>
      <c r="S214" s="490" t="str">
        <f t="shared" si="55"/>
        <v>--</v>
      </c>
      <c r="T214" s="490" t="str">
        <f t="shared" si="46"/>
        <v>--</v>
      </c>
      <c r="U214" s="490" t="str">
        <f t="shared" si="47"/>
        <v>--</v>
      </c>
      <c r="V214" s="490" t="str">
        <f t="shared" si="48"/>
        <v>--</v>
      </c>
      <c r="W214" s="255" t="str">
        <f>IFERROR((1+(3*[0]!B)+(3*[0]!B^2))/((1+[0]!B)^2),"--")</f>
        <v>--</v>
      </c>
      <c r="X214" s="490">
        <f t="shared" si="57"/>
        <v>2.0582706766917292E-4</v>
      </c>
      <c r="Y214" s="208" t="str">
        <f t="shared" si="49"/>
        <v>A</v>
      </c>
      <c r="Z214" s="255">
        <f>IFERROR(VLOOKUP(D214,derm!$D$4:$H$285,5,FALSE),"--")</f>
        <v>4.1599999999999996E-3</v>
      </c>
      <c r="AA214" s="468">
        <f>VLOOKUP($C214,ToxValues!$C$4:$N$283,11,FALSE)</f>
        <v>263.20999999999998</v>
      </c>
      <c r="AB214" s="468" t="str">
        <f>VLOOKUP($D214,derm!$D$4:$K$285,6,FALSE)</f>
        <v>--</v>
      </c>
      <c r="AC214" s="468" t="str">
        <f>VLOOKUP($D214,derm!$D$4:$K$285,7,FALSE)</f>
        <v>--</v>
      </c>
      <c r="AD214" s="468" t="str">
        <f>VLOOKUP($D214,derm!$D$4:$K$285,8,FALSE)</f>
        <v>--</v>
      </c>
      <c r="AE214" s="468" t="str">
        <f>VLOOKUP($D214,derm!$D$4:$L$285,9,FALSE)</f>
        <v>--</v>
      </c>
      <c r="AF214" s="255"/>
      <c r="AG214" s="255">
        <f>VLOOKUP($C214,ToxValues!$C$4:$J$284,3,FALSE)</f>
        <v>2.5000000000000001E-4</v>
      </c>
      <c r="AH214" s="497">
        <f>VLOOKUP($C214,ToxValues!$C$4:$J$284,5,FALSE)</f>
        <v>2.5000000000000001E-4</v>
      </c>
      <c r="AI214" s="630"/>
    </row>
    <row r="215" spans="1:35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>
        <f t="shared" si="44"/>
        <v>64.287760699703398</v>
      </c>
      <c r="H215" s="490" t="str">
        <f t="shared" si="50"/>
        <v>--</v>
      </c>
      <c r="I215" s="490">
        <f t="shared" si="51"/>
        <v>64.287760699703398</v>
      </c>
      <c r="J215" s="490"/>
      <c r="K215" s="490" t="str">
        <f t="shared" si="56"/>
        <v/>
      </c>
      <c r="L215" s="490">
        <f t="shared" si="52"/>
        <v>563.14285714285722</v>
      </c>
      <c r="M215" s="490"/>
      <c r="N215" s="490"/>
      <c r="O215" s="490">
        <f t="shared" si="45"/>
        <v>563.14285714285722</v>
      </c>
      <c r="P215" s="490">
        <f t="shared" si="53"/>
        <v>72.57256365200378</v>
      </c>
      <c r="Q215" s="490"/>
      <c r="R215" s="490">
        <f t="shared" si="54"/>
        <v>72.57256365200378</v>
      </c>
      <c r="S215" s="490">
        <f t="shared" si="55"/>
        <v>39.140608400801653</v>
      </c>
      <c r="T215" s="490">
        <f t="shared" si="46"/>
        <v>72.57256365200378</v>
      </c>
      <c r="U215" s="490">
        <f t="shared" si="47"/>
        <v>0.90909090909090906</v>
      </c>
      <c r="V215" s="490">
        <f t="shared" si="48"/>
        <v>10.046446280991734</v>
      </c>
      <c r="W215" s="255">
        <f>IFERROR((1+(3*[0]!B)+(3*[0]!B^2))/((1+[0]!B)^2),"--")</f>
        <v>1.0991735537190082</v>
      </c>
      <c r="X215" s="490">
        <f t="shared" si="57"/>
        <v>4.9398496240601504E-3</v>
      </c>
      <c r="Y215" s="208" t="str">
        <f t="shared" si="49"/>
        <v>A</v>
      </c>
      <c r="Z215" s="255">
        <f>IFERROR(VLOOKUP(D215,derm!$D$4:$H$285,5,FALSE),"--")</f>
        <v>1.2800000000000001E-2</v>
      </c>
      <c r="AA215" s="468">
        <f>VLOOKUP($C215,ToxValues!$C$4:$N$283,11,FALSE)</f>
        <v>291.26</v>
      </c>
      <c r="AB215" s="468">
        <f>VLOOKUP($D215,derm!$D$4:$K$285,6,FALSE)</f>
        <v>0.1</v>
      </c>
      <c r="AC215" s="468">
        <f>VLOOKUP($D215,derm!$D$4:$K$285,7,FALSE)</f>
        <v>4.57</v>
      </c>
      <c r="AD215" s="468">
        <f>VLOOKUP($D215,derm!$D$4:$K$285,8,FALSE)</f>
        <v>10.97</v>
      </c>
      <c r="AE215" s="468">
        <f>VLOOKUP($D215,derm!$D$4:$L$285,9,FALSE)</f>
        <v>0.9</v>
      </c>
      <c r="AF215" s="255"/>
      <c r="AG215" s="255">
        <f>VLOOKUP($C215,ToxValues!$C$4:$J$284,3,FALSE)</f>
        <v>6.0000000000000001E-3</v>
      </c>
      <c r="AH215" s="497">
        <f>VLOOKUP($C215,ToxValues!$C$4:$J$284,5,FALSE)</f>
        <v>6.0000000000000001E-3</v>
      </c>
      <c r="AI215" s="630"/>
    </row>
    <row r="216" spans="1:35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>
        <f t="shared" si="44"/>
        <v>18.771428571428576</v>
      </c>
      <c r="H216" s="490" t="str">
        <f t="shared" si="50"/>
        <v>--</v>
      </c>
      <c r="I216" s="490" t="str">
        <f t="shared" si="51"/>
        <v>--</v>
      </c>
      <c r="J216" s="490"/>
      <c r="K216" s="490" t="str">
        <f t="shared" si="56"/>
        <v/>
      </c>
      <c r="L216" s="490">
        <f t="shared" si="52"/>
        <v>18.771428571428576</v>
      </c>
      <c r="M216" s="490"/>
      <c r="N216" s="490"/>
      <c r="O216" s="490">
        <f t="shared" si="45"/>
        <v>18.771428571428576</v>
      </c>
      <c r="P216" s="490" t="str">
        <f t="shared" si="53"/>
        <v>--</v>
      </c>
      <c r="Q216" s="490"/>
      <c r="R216" s="490" t="str">
        <f t="shared" si="54"/>
        <v>--</v>
      </c>
      <c r="S216" s="490" t="str">
        <f t="shared" si="55"/>
        <v>--</v>
      </c>
      <c r="T216" s="490" t="str">
        <f t="shared" si="46"/>
        <v>--</v>
      </c>
      <c r="U216" s="490" t="str">
        <f t="shared" si="47"/>
        <v>--</v>
      </c>
      <c r="V216" s="490" t="str">
        <f t="shared" si="48"/>
        <v>--</v>
      </c>
      <c r="W216" s="255" t="str">
        <f>IFERROR((1+(3*[0]!B)+(3*[0]!B^2))/((1+[0]!B)^2),"--")</f>
        <v>--</v>
      </c>
      <c r="X216" s="490">
        <f t="shared" si="57"/>
        <v>1.6466165413533835E-4</v>
      </c>
      <c r="Y216" s="208" t="str">
        <f t="shared" si="49"/>
        <v>A</v>
      </c>
      <c r="Z216" s="255">
        <f>IFERROR(VLOOKUP(D216,derm!$D$4:$H$285,5,FALSE),"--")</f>
        <v>1.26E-2</v>
      </c>
      <c r="AA216" s="468">
        <f>VLOOKUP($C216,ToxValues!$C$4:$N$283,11,FALSE)</f>
        <v>260.37</v>
      </c>
      <c r="AB216" s="468" t="str">
        <f>VLOOKUP($D216,derm!$D$4:$K$285,6,FALSE)</f>
        <v>--</v>
      </c>
      <c r="AC216" s="468" t="str">
        <f>VLOOKUP($D216,derm!$D$4:$K$285,7,FALSE)</f>
        <v>--</v>
      </c>
      <c r="AD216" s="468" t="str">
        <f>VLOOKUP($D216,derm!$D$4:$K$285,8,FALSE)</f>
        <v>--</v>
      </c>
      <c r="AE216" s="468" t="str">
        <f>VLOOKUP($D216,derm!$D$4:$L$285,9,FALSE)</f>
        <v>--</v>
      </c>
      <c r="AF216" s="255"/>
      <c r="AG216" s="255">
        <f>VLOOKUP($C216,ToxValues!$C$4:$J$284,3,FALSE)</f>
        <v>2.0000000000000001E-4</v>
      </c>
      <c r="AH216" s="497">
        <f>VLOOKUP($C216,ToxValues!$C$4:$J$284,5,FALSE)</f>
        <v>2.0000000000000001E-4</v>
      </c>
      <c r="AI216" s="630"/>
    </row>
    <row r="217" spans="1:35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44"/>
        <v>469.28571428571428</v>
      </c>
      <c r="H217" s="490" t="str">
        <f t="shared" si="50"/>
        <v>--</v>
      </c>
      <c r="I217" s="490" t="str">
        <f t="shared" si="51"/>
        <v>--</v>
      </c>
      <c r="J217" s="490"/>
      <c r="K217" s="490" t="str">
        <f t="shared" si="56"/>
        <v/>
      </c>
      <c r="L217" s="490">
        <f t="shared" si="52"/>
        <v>469.28571428571428</v>
      </c>
      <c r="M217" s="490"/>
      <c r="N217" s="490"/>
      <c r="O217" s="490">
        <f t="shared" si="45"/>
        <v>469.28571428571428</v>
      </c>
      <c r="P217" s="490" t="str">
        <f t="shared" si="53"/>
        <v>--</v>
      </c>
      <c r="Q217" s="490"/>
      <c r="R217" s="490" t="str">
        <f t="shared" si="54"/>
        <v>--</v>
      </c>
      <c r="S217" s="490" t="str">
        <f t="shared" si="55"/>
        <v>--</v>
      </c>
      <c r="T217" s="490" t="str">
        <f t="shared" si="46"/>
        <v>--</v>
      </c>
      <c r="U217" s="490" t="str">
        <f t="shared" si="47"/>
        <v>--</v>
      </c>
      <c r="V217" s="490" t="str">
        <f t="shared" si="48"/>
        <v>--</v>
      </c>
      <c r="W217" s="255" t="str">
        <f>IFERROR((1+(3*[0]!B)+(3*[0]!B^2))/((1+[0]!B)^2),"--")</f>
        <v>--</v>
      </c>
      <c r="X217" s="490">
        <f t="shared" si="57"/>
        <v>4.1165413533834584E-3</v>
      </c>
      <c r="Y217" s="208" t="str">
        <f t="shared" si="49"/>
        <v>A</v>
      </c>
      <c r="Z217" s="255">
        <f>IFERROR(VLOOKUP(D217,derm!$D$4:$H$285,5,FALSE),"--")</f>
        <v>3.2499999999999999E-3</v>
      </c>
      <c r="AA217" s="468">
        <f>VLOOKUP($C217,ToxValues!$C$4:$N$283,11,FALSE)</f>
        <v>201.66</v>
      </c>
      <c r="AB217" s="468" t="str">
        <f>VLOOKUP($D217,derm!$D$4:$K$285,6,FALSE)</f>
        <v>--</v>
      </c>
      <c r="AC217" s="468" t="str">
        <f>VLOOKUP($D217,derm!$D$4:$K$285,7,FALSE)</f>
        <v>--</v>
      </c>
      <c r="AD217" s="468" t="str">
        <f>VLOOKUP($D217,derm!$D$4:$K$285,8,FALSE)</f>
        <v>--</v>
      </c>
      <c r="AE217" s="468" t="str">
        <f>VLOOKUP($D217,derm!$D$4:$L$285,9,FALSE)</f>
        <v>--</v>
      </c>
      <c r="AF217" s="255"/>
      <c r="AG217" s="255">
        <f>VLOOKUP($C217,ToxValues!$C$4:$J$284,3,FALSE)</f>
        <v>5.0000000000000001E-3</v>
      </c>
      <c r="AH217" s="497">
        <f>VLOOKUP($C217,ToxValues!$C$4:$J$284,5,FALSE)</f>
        <v>5.0000000000000001E-3</v>
      </c>
      <c r="AI217" s="630"/>
    </row>
    <row r="218" spans="1:35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>
        <f t="shared" si="44"/>
        <v>46.928571428571431</v>
      </c>
      <c r="H218" s="490" t="str">
        <f t="shared" si="50"/>
        <v>--</v>
      </c>
      <c r="I218" s="490" t="str">
        <f t="shared" si="51"/>
        <v>--</v>
      </c>
      <c r="J218" s="490"/>
      <c r="K218" s="490" t="str">
        <f t="shared" si="56"/>
        <v/>
      </c>
      <c r="L218" s="490">
        <f t="shared" si="52"/>
        <v>46.928571428571431</v>
      </c>
      <c r="M218" s="490"/>
      <c r="N218" s="490"/>
      <c r="O218" s="490">
        <f t="shared" si="45"/>
        <v>46.928571428571431</v>
      </c>
      <c r="P218" s="490" t="str">
        <f t="shared" si="53"/>
        <v>--</v>
      </c>
      <c r="Q218" s="490"/>
      <c r="R218" s="490" t="str">
        <f t="shared" si="54"/>
        <v>--</v>
      </c>
      <c r="S218" s="490" t="str">
        <f t="shared" si="55"/>
        <v>--</v>
      </c>
      <c r="T218" s="490" t="str">
        <f t="shared" si="46"/>
        <v>--</v>
      </c>
      <c r="U218" s="490" t="str">
        <f t="shared" si="47"/>
        <v>--</v>
      </c>
      <c r="V218" s="490" t="str">
        <f t="shared" si="48"/>
        <v>--</v>
      </c>
      <c r="W218" s="255" t="str">
        <f>IFERROR((1+(3*[0]!B)+(3*[0]!B^2))/((1+[0]!B)^2),"--")</f>
        <v>--</v>
      </c>
      <c r="X218" s="490">
        <f t="shared" si="57"/>
        <v>4.1165413533834585E-4</v>
      </c>
      <c r="Y218" s="208" t="str">
        <f t="shared" si="49"/>
        <v>A</v>
      </c>
      <c r="Z218" s="255">
        <f>IFERROR(VLOOKUP(D218,derm!$D$4:$H$285,5,FALSE),"--")</f>
        <v>1.09E-2</v>
      </c>
      <c r="AA218" s="468">
        <f>VLOOKUP($C218,ToxValues!$C$4:$N$283,11,FALSE)</f>
        <v>322.31</v>
      </c>
      <c r="AB218" s="468" t="str">
        <f>VLOOKUP($D218,derm!$D$4:$K$285,6,FALSE)</f>
        <v>--</v>
      </c>
      <c r="AC218" s="468" t="str">
        <f>VLOOKUP($D218,derm!$D$4:$K$285,7,FALSE)</f>
        <v>--</v>
      </c>
      <c r="AD218" s="468" t="str">
        <f>VLOOKUP($D218,derm!$D$4:$K$285,8,FALSE)</f>
        <v>--</v>
      </c>
      <c r="AE218" s="468" t="str">
        <f>VLOOKUP($D218,derm!$D$4:$L$285,9,FALSE)</f>
        <v>--</v>
      </c>
      <c r="AF218" s="255"/>
      <c r="AG218" s="255">
        <f>VLOOKUP($C218,ToxValues!$C$4:$J$284,3,FALSE)</f>
        <v>5.0000000000000001E-4</v>
      </c>
      <c r="AH218" s="497">
        <f>VLOOKUP($C218,ToxValues!$C$4:$J$284,5,FALSE)</f>
        <v>5.0000000000000001E-4</v>
      </c>
      <c r="AI218" s="630"/>
    </row>
    <row r="219" spans="1:35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44"/>
        <v>6.5699999999999985</v>
      </c>
      <c r="H219" s="490" t="str">
        <f t="shared" si="50"/>
        <v>--</v>
      </c>
      <c r="I219" s="490" t="str">
        <f t="shared" si="51"/>
        <v>--</v>
      </c>
      <c r="J219" s="490"/>
      <c r="K219" s="490" t="str">
        <f t="shared" si="56"/>
        <v/>
      </c>
      <c r="L219" s="490">
        <f t="shared" si="52"/>
        <v>6.5699999999999985</v>
      </c>
      <c r="M219" s="490"/>
      <c r="N219" s="490"/>
      <c r="O219" s="490">
        <f t="shared" si="45"/>
        <v>6.5699999999999985</v>
      </c>
      <c r="P219" s="490" t="str">
        <f t="shared" si="53"/>
        <v>--</v>
      </c>
      <c r="Q219" s="490"/>
      <c r="R219" s="490" t="str">
        <f t="shared" si="54"/>
        <v>--</v>
      </c>
      <c r="S219" s="490" t="str">
        <f t="shared" si="55"/>
        <v>--</v>
      </c>
      <c r="T219" s="490" t="str">
        <f t="shared" si="46"/>
        <v>--</v>
      </c>
      <c r="U219" s="490" t="str">
        <f t="shared" si="47"/>
        <v>--</v>
      </c>
      <c r="V219" s="490" t="str">
        <f t="shared" si="48"/>
        <v>--</v>
      </c>
      <c r="W219" s="255" t="str">
        <f>IFERROR((1+(3*[0]!B)+(3*[0]!B^2))/((1+[0]!B)^2),"--")</f>
        <v>--</v>
      </c>
      <c r="X219" s="490">
        <f t="shared" si="57"/>
        <v>5.763157894736841E-5</v>
      </c>
      <c r="Y219" s="208" t="str">
        <f t="shared" si="49"/>
        <v>A</v>
      </c>
      <c r="Z219" s="255">
        <f>IFERROR(VLOOKUP(D219,derm!$D$4:$H$285,5,FALSE),"--")</f>
        <v>0.30499999999999999</v>
      </c>
      <c r="AA219" s="468">
        <f>VLOOKUP($C219,ToxValues!$C$4:$N$283,11,FALSE)</f>
        <v>257.55</v>
      </c>
      <c r="AB219" s="468" t="str">
        <f>VLOOKUP($D219,derm!$D$4:$K$285,6,FALSE)</f>
        <v>--</v>
      </c>
      <c r="AC219" s="468" t="str">
        <f>VLOOKUP($D219,derm!$D$4:$K$285,7,FALSE)</f>
        <v>--</v>
      </c>
      <c r="AD219" s="468" t="str">
        <f>VLOOKUP($D219,derm!$D$4:$K$285,8,FALSE)</f>
        <v>--</v>
      </c>
      <c r="AE219" s="468" t="str">
        <f>VLOOKUP($D219,derm!$D$4:$L$285,9,FALSE)</f>
        <v>--</v>
      </c>
      <c r="AF219" s="255"/>
      <c r="AG219" s="255">
        <f>VLOOKUP($C219,ToxValues!$C$4:$J$284,3,FALSE)</f>
        <v>6.9999999999999994E-5</v>
      </c>
      <c r="AH219" s="497">
        <f>VLOOKUP($C219,ToxValues!$C$4:$J$284,5,FALSE)</f>
        <v>6.9999999999999994E-5</v>
      </c>
      <c r="AI219" s="630"/>
    </row>
    <row r="220" spans="1:35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 t="str">
        <f t="shared" si="44"/>
        <v>--</v>
      </c>
      <c r="H220" s="490" t="str">
        <f t="shared" si="50"/>
        <v>--</v>
      </c>
      <c r="I220" s="490" t="str">
        <f t="shared" si="51"/>
        <v>--</v>
      </c>
      <c r="J220" s="490"/>
      <c r="K220" s="490" t="str">
        <f t="shared" si="56"/>
        <v/>
      </c>
      <c r="L220" s="490" t="str">
        <f t="shared" si="52"/>
        <v>--</v>
      </c>
      <c r="M220" s="490"/>
      <c r="N220" s="490"/>
      <c r="O220" s="490" t="str">
        <f t="shared" si="45"/>
        <v>--</v>
      </c>
      <c r="P220" s="490" t="str">
        <f t="shared" si="53"/>
        <v>--</v>
      </c>
      <c r="Q220" s="490"/>
      <c r="R220" s="490" t="str">
        <f t="shared" si="54"/>
        <v>--</v>
      </c>
      <c r="S220" s="490" t="str">
        <f t="shared" si="55"/>
        <v>--</v>
      </c>
      <c r="T220" s="490" t="str">
        <f t="shared" si="46"/>
        <v>--</v>
      </c>
      <c r="U220" s="490" t="str">
        <f t="shared" si="47"/>
        <v>--</v>
      </c>
      <c r="V220" s="490" t="str">
        <f t="shared" si="48"/>
        <v>--</v>
      </c>
      <c r="W220" s="255" t="str">
        <f>IFERROR((1+(3*[0]!B)+(3*[0]!B^2))/((1+[0]!B)^2),"--")</f>
        <v>--</v>
      </c>
      <c r="X220" s="490" t="str">
        <f t="shared" si="57"/>
        <v>--</v>
      </c>
      <c r="Y220" s="208" t="str">
        <f t="shared" si="49"/>
        <v>A</v>
      </c>
      <c r="Z220" s="255">
        <f>IFERROR(VLOOKUP(D220,derm!$D$4:$H$285,5,FALSE),"--")</f>
        <v>0.16800000000000001</v>
      </c>
      <c r="AA220" s="468">
        <f>VLOOKUP($C220,ToxValues!$C$4:$N$283,11,FALSE)</f>
        <v>188.66</v>
      </c>
      <c r="AB220" s="468" t="str">
        <f>VLOOKUP($D220,derm!$D$4:$K$285,6,FALSE)</f>
        <v>--</v>
      </c>
      <c r="AC220" s="468" t="str">
        <f>VLOOKUP($D220,derm!$D$4:$K$285,7,FALSE)</f>
        <v>--</v>
      </c>
      <c r="AD220" s="468" t="str">
        <f>VLOOKUP($D220,derm!$D$4:$K$285,8,FALSE)</f>
        <v>--</v>
      </c>
      <c r="AE220" s="468" t="str">
        <f>VLOOKUP($D220,derm!$D$4:$L$285,9,FALSE)</f>
        <v>--</v>
      </c>
      <c r="AF220" s="255"/>
      <c r="AG220" s="255" t="str">
        <f>VLOOKUP($C220,ToxValues!$C$4:$J$284,3,FALSE)</f>
        <v>--</v>
      </c>
      <c r="AH220" s="497" t="str">
        <f>VLOOKUP($C220,ToxValues!$C$4:$J$284,5,FALSE)</f>
        <v>--</v>
      </c>
      <c r="AI220" s="630"/>
    </row>
    <row r="221" spans="1:35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 t="str">
        <f t="shared" si="44"/>
        <v>--</v>
      </c>
      <c r="H221" s="490" t="str">
        <f t="shared" si="50"/>
        <v>--</v>
      </c>
      <c r="I221" s="490" t="str">
        <f t="shared" si="51"/>
        <v>--</v>
      </c>
      <c r="J221" s="490"/>
      <c r="K221" s="490" t="str">
        <f t="shared" si="56"/>
        <v/>
      </c>
      <c r="L221" s="490" t="str">
        <f t="shared" si="52"/>
        <v>--</v>
      </c>
      <c r="M221" s="490"/>
      <c r="N221" s="490"/>
      <c r="O221" s="490" t="str">
        <f t="shared" si="45"/>
        <v>--</v>
      </c>
      <c r="P221" s="490" t="str">
        <f t="shared" si="53"/>
        <v>--</v>
      </c>
      <c r="Q221" s="490"/>
      <c r="R221" s="490" t="str">
        <f t="shared" si="54"/>
        <v>--</v>
      </c>
      <c r="S221" s="490" t="str">
        <f t="shared" si="55"/>
        <v>--</v>
      </c>
      <c r="T221" s="490" t="str">
        <f t="shared" si="46"/>
        <v>--</v>
      </c>
      <c r="U221" s="490" t="str">
        <f t="shared" si="47"/>
        <v>--</v>
      </c>
      <c r="V221" s="490" t="str">
        <f t="shared" si="48"/>
        <v>--</v>
      </c>
      <c r="W221" s="255" t="str">
        <f>IFERROR((1+(3*[0]!B)+(3*[0]!B^2))/((1+[0]!B)^2),"--")</f>
        <v>--</v>
      </c>
      <c r="X221" s="490" t="str">
        <f t="shared" si="57"/>
        <v>--</v>
      </c>
      <c r="Y221" s="208" t="str">
        <f t="shared" si="49"/>
        <v>A</v>
      </c>
      <c r="Z221" s="255">
        <f>IFERROR(VLOOKUP(D221,derm!$D$4:$H$285,5,FALSE),"--")</f>
        <v>0.16800000000000001</v>
      </c>
      <c r="AA221" s="468">
        <f>VLOOKUP($C221,ToxValues!$C$4:$N$283,11,FALSE)</f>
        <v>188.66</v>
      </c>
      <c r="AB221" s="468" t="str">
        <f>VLOOKUP($D221,derm!$D$4:$K$285,6,FALSE)</f>
        <v>--</v>
      </c>
      <c r="AC221" s="468" t="str">
        <f>VLOOKUP($D221,derm!$D$4:$K$285,7,FALSE)</f>
        <v>--</v>
      </c>
      <c r="AD221" s="468" t="str">
        <f>VLOOKUP($D221,derm!$D$4:$K$285,8,FALSE)</f>
        <v>--</v>
      </c>
      <c r="AE221" s="468" t="str">
        <f>VLOOKUP($D221,derm!$D$4:$L$285,9,FALSE)</f>
        <v>--</v>
      </c>
      <c r="AF221" s="255"/>
      <c r="AG221" s="255" t="str">
        <f>VLOOKUP($C221,ToxValues!$C$4:$J$284,3,FALSE)</f>
        <v>--</v>
      </c>
      <c r="AH221" s="497" t="str">
        <f>VLOOKUP($C221,ToxValues!$C$4:$J$284,5,FALSE)</f>
        <v>--</v>
      </c>
      <c r="AI221" s="630"/>
    </row>
    <row r="222" spans="1:35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 t="str">
        <f t="shared" si="44"/>
        <v>--</v>
      </c>
      <c r="H222" s="490" t="str">
        <f t="shared" si="50"/>
        <v>--</v>
      </c>
      <c r="I222" s="490" t="str">
        <f t="shared" si="51"/>
        <v>--</v>
      </c>
      <c r="J222" s="490"/>
      <c r="K222" s="490" t="str">
        <f t="shared" si="56"/>
        <v/>
      </c>
      <c r="L222" s="490" t="str">
        <f t="shared" si="52"/>
        <v>--</v>
      </c>
      <c r="M222" s="490"/>
      <c r="N222" s="490"/>
      <c r="O222" s="490" t="str">
        <f t="shared" si="45"/>
        <v>--</v>
      </c>
      <c r="P222" s="490" t="str">
        <f t="shared" si="53"/>
        <v>--</v>
      </c>
      <c r="Q222" s="490"/>
      <c r="R222" s="490" t="str">
        <f t="shared" si="54"/>
        <v>--</v>
      </c>
      <c r="S222" s="490" t="str">
        <f t="shared" si="55"/>
        <v>--</v>
      </c>
      <c r="T222" s="490" t="str">
        <f t="shared" si="46"/>
        <v>--</v>
      </c>
      <c r="U222" s="490" t="str">
        <f t="shared" si="47"/>
        <v>--</v>
      </c>
      <c r="V222" s="490" t="str">
        <f t="shared" si="48"/>
        <v>--</v>
      </c>
      <c r="W222" s="255" t="str">
        <f>IFERROR((1+(3*[0]!B)+(3*[0]!B^2))/((1+[0]!B)^2),"--")</f>
        <v>--</v>
      </c>
      <c r="X222" s="490" t="str">
        <f t="shared" si="57"/>
        <v>--</v>
      </c>
      <c r="Y222" s="208" t="str">
        <f t="shared" si="49"/>
        <v>A</v>
      </c>
      <c r="Z222" s="255">
        <f>IFERROR(VLOOKUP(D222,derm!$D$4:$H$285,5,FALSE),"--")</f>
        <v>0.54500000000000004</v>
      </c>
      <c r="AA222" s="468">
        <f>VLOOKUP($C222,ToxValues!$C$4:$N$283,11,FALSE)</f>
        <v>291.99</v>
      </c>
      <c r="AB222" s="468" t="str">
        <f>VLOOKUP($D222,derm!$D$4:$K$285,6,FALSE)</f>
        <v>--</v>
      </c>
      <c r="AC222" s="468" t="str">
        <f>VLOOKUP($D222,derm!$D$4:$K$285,7,FALSE)</f>
        <v>--</v>
      </c>
      <c r="AD222" s="468" t="str">
        <f>VLOOKUP($D222,derm!$D$4:$K$285,8,FALSE)</f>
        <v>--</v>
      </c>
      <c r="AE222" s="468" t="str">
        <f>VLOOKUP($D222,derm!$D$4:$L$285,9,FALSE)</f>
        <v>--</v>
      </c>
      <c r="AF222" s="255"/>
      <c r="AG222" s="255" t="str">
        <f>VLOOKUP($C222,ToxValues!$C$4:$J$284,3,FALSE)</f>
        <v>--</v>
      </c>
      <c r="AH222" s="497" t="str">
        <f>VLOOKUP($C222,ToxValues!$C$4:$J$284,5,FALSE)</f>
        <v>--</v>
      </c>
      <c r="AI222" s="630"/>
    </row>
    <row r="223" spans="1:35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 t="str">
        <f t="shared" si="44"/>
        <v>--</v>
      </c>
      <c r="H223" s="490" t="str">
        <f t="shared" si="50"/>
        <v>--</v>
      </c>
      <c r="I223" s="490" t="str">
        <f t="shared" si="51"/>
        <v>--</v>
      </c>
      <c r="J223" s="490"/>
      <c r="K223" s="490" t="str">
        <f t="shared" si="56"/>
        <v/>
      </c>
      <c r="L223" s="490" t="str">
        <f t="shared" si="52"/>
        <v>--</v>
      </c>
      <c r="M223" s="490"/>
      <c r="N223" s="490"/>
      <c r="O223" s="490" t="str">
        <f t="shared" si="45"/>
        <v>--</v>
      </c>
      <c r="P223" s="490" t="str">
        <f t="shared" si="53"/>
        <v>--</v>
      </c>
      <c r="Q223" s="490"/>
      <c r="R223" s="490" t="str">
        <f t="shared" si="54"/>
        <v>--</v>
      </c>
      <c r="S223" s="490" t="str">
        <f t="shared" si="55"/>
        <v>--</v>
      </c>
      <c r="T223" s="490" t="str">
        <f t="shared" si="46"/>
        <v>--</v>
      </c>
      <c r="U223" s="490" t="str">
        <f t="shared" si="47"/>
        <v>--</v>
      </c>
      <c r="V223" s="490" t="str">
        <f t="shared" si="48"/>
        <v>--</v>
      </c>
      <c r="W223" s="255" t="str">
        <f>IFERROR((1+(3*[0]!B)+(3*[0]!B^2))/((1+[0]!B)^2),"--")</f>
        <v>--</v>
      </c>
      <c r="X223" s="490" t="str">
        <f t="shared" si="57"/>
        <v>--</v>
      </c>
      <c r="Y223" s="208" t="str">
        <f t="shared" si="49"/>
        <v>A</v>
      </c>
      <c r="Z223" s="255">
        <f>IFERROR(VLOOKUP(D223,derm!$D$4:$H$285,5,FALSE),"--")</f>
        <v>0.47499999999999998</v>
      </c>
      <c r="AA223" s="468">
        <f>VLOOKUP($C223,ToxValues!$C$4:$N$283,11,FALSE)</f>
        <v>291.99</v>
      </c>
      <c r="AB223" s="468" t="str">
        <f>VLOOKUP($D223,derm!$D$4:$K$285,6,FALSE)</f>
        <v>--</v>
      </c>
      <c r="AC223" s="468" t="str">
        <f>VLOOKUP($D223,derm!$D$4:$K$285,7,FALSE)</f>
        <v>--</v>
      </c>
      <c r="AD223" s="468" t="str">
        <f>VLOOKUP($D223,derm!$D$4:$K$285,8,FALSE)</f>
        <v>--</v>
      </c>
      <c r="AE223" s="468" t="str">
        <f>VLOOKUP($D223,derm!$D$4:$L$285,9,FALSE)</f>
        <v>--</v>
      </c>
      <c r="AF223" s="255"/>
      <c r="AG223" s="255" t="str">
        <f>VLOOKUP($C223,ToxValues!$C$4:$J$284,3,FALSE)</f>
        <v>--</v>
      </c>
      <c r="AH223" s="497" t="str">
        <f>VLOOKUP($C223,ToxValues!$C$4:$J$284,5,FALSE)</f>
        <v>--</v>
      </c>
      <c r="AI223" s="630"/>
    </row>
    <row r="224" spans="1:35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44"/>
        <v>1.8771428571428572</v>
      </c>
      <c r="H224" s="490" t="str">
        <f t="shared" si="50"/>
        <v>--</v>
      </c>
      <c r="I224" s="490" t="str">
        <f t="shared" si="51"/>
        <v>--</v>
      </c>
      <c r="J224" s="490"/>
      <c r="K224" s="490" t="str">
        <f t="shared" si="56"/>
        <v/>
      </c>
      <c r="L224" s="490">
        <f t="shared" si="52"/>
        <v>1.8771428571428572</v>
      </c>
      <c r="M224" s="490"/>
      <c r="N224" s="490"/>
      <c r="O224" s="490">
        <f t="shared" si="45"/>
        <v>1.8771428571428572</v>
      </c>
      <c r="P224" s="490" t="str">
        <f t="shared" si="53"/>
        <v>--</v>
      </c>
      <c r="Q224" s="490"/>
      <c r="R224" s="490" t="str">
        <f t="shared" si="54"/>
        <v>--</v>
      </c>
      <c r="S224" s="490" t="str">
        <f t="shared" si="55"/>
        <v>--</v>
      </c>
      <c r="T224" s="490" t="str">
        <f t="shared" si="46"/>
        <v>--</v>
      </c>
      <c r="U224" s="490" t="str">
        <f t="shared" si="47"/>
        <v>--</v>
      </c>
      <c r="V224" s="490" t="str">
        <f t="shared" si="48"/>
        <v>--</v>
      </c>
      <c r="W224" s="255" t="str">
        <f>IFERROR((1+(3*[0]!B)+(3*[0]!B^2))/((1+[0]!B)^2),"--")</f>
        <v>--</v>
      </c>
      <c r="X224" s="490">
        <f t="shared" si="57"/>
        <v>1.6466165413533834E-5</v>
      </c>
      <c r="Y224" s="208" t="str">
        <f t="shared" si="49"/>
        <v>A</v>
      </c>
      <c r="Z224" s="255">
        <f>IFERROR(VLOOKUP(D224,derm!$D$4:$H$285,5,FALSE),"--")</f>
        <v>0.751</v>
      </c>
      <c r="AA224" s="468">
        <f>VLOOKUP($C224,ToxValues!$C$4:$N$283,11,FALSE)</f>
        <v>326.44</v>
      </c>
      <c r="AB224" s="468" t="str">
        <f>VLOOKUP($D224,derm!$D$4:$K$285,6,FALSE)</f>
        <v>--</v>
      </c>
      <c r="AC224" s="468" t="str">
        <f>VLOOKUP($D224,derm!$D$4:$K$285,7,FALSE)</f>
        <v>--</v>
      </c>
      <c r="AD224" s="468" t="str">
        <f>VLOOKUP($D224,derm!$D$4:$K$285,8,FALSE)</f>
        <v>--</v>
      </c>
      <c r="AE224" s="468" t="str">
        <f>VLOOKUP($D224,derm!$D$4:$L$285,9,FALSE)</f>
        <v>--</v>
      </c>
      <c r="AF224" s="255"/>
      <c r="AG224" s="255">
        <f>VLOOKUP($C224,ToxValues!$C$4:$J$284,3,FALSE)</f>
        <v>2.0000000000000002E-5</v>
      </c>
      <c r="AH224" s="497">
        <f>VLOOKUP($C224,ToxValues!$C$4:$J$284,5,FALSE)</f>
        <v>2.0000000000000002E-5</v>
      </c>
      <c r="AI224" s="630"/>
    </row>
    <row r="225" spans="1:35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 t="str">
        <f t="shared" si="44"/>
        <v>--</v>
      </c>
      <c r="H225" s="490" t="str">
        <f t="shared" si="50"/>
        <v>--</v>
      </c>
      <c r="I225" s="490" t="str">
        <f t="shared" si="51"/>
        <v>--</v>
      </c>
      <c r="J225" s="490"/>
      <c r="K225" s="490" t="str">
        <f t="shared" si="56"/>
        <v/>
      </c>
      <c r="L225" s="490" t="str">
        <f t="shared" si="52"/>
        <v>--</v>
      </c>
      <c r="M225" s="490"/>
      <c r="N225" s="490"/>
      <c r="O225" s="490" t="str">
        <f t="shared" si="45"/>
        <v>--</v>
      </c>
      <c r="P225" s="490" t="str">
        <f t="shared" si="53"/>
        <v>--</v>
      </c>
      <c r="Q225" s="490"/>
      <c r="R225" s="490" t="str">
        <f t="shared" si="54"/>
        <v>--</v>
      </c>
      <c r="S225" s="490" t="str">
        <f t="shared" si="55"/>
        <v>--</v>
      </c>
      <c r="T225" s="490" t="str">
        <f t="shared" si="46"/>
        <v>--</v>
      </c>
      <c r="U225" s="490" t="str">
        <f t="shared" si="47"/>
        <v>--</v>
      </c>
      <c r="V225" s="490" t="str">
        <f t="shared" si="48"/>
        <v>--</v>
      </c>
      <c r="W225" s="255" t="str">
        <f>IFERROR((1+(3*[0]!B)+(3*[0]!B^2))/((1+[0]!B)^2),"--")</f>
        <v>--</v>
      </c>
      <c r="X225" s="490" t="str">
        <f t="shared" si="57"/>
        <v>--</v>
      </c>
      <c r="Y225" s="208" t="str">
        <f t="shared" si="49"/>
        <v>A</v>
      </c>
      <c r="Z225" s="255">
        <f>IFERROR(VLOOKUP(D225,derm!$D$4:$H$285,5,FALSE),"--")</f>
        <v>0.98599999999999999</v>
      </c>
      <c r="AA225" s="468">
        <f>VLOOKUP($C225,ToxValues!$C$4:$N$283,11,FALSE)</f>
        <v>395.33</v>
      </c>
      <c r="AB225" s="468" t="str">
        <f>VLOOKUP($D225,derm!$D$4:$K$285,6,FALSE)</f>
        <v>--</v>
      </c>
      <c r="AC225" s="468" t="str">
        <f>VLOOKUP($D225,derm!$D$4:$K$285,7,FALSE)</f>
        <v>--</v>
      </c>
      <c r="AD225" s="468" t="str">
        <f>VLOOKUP($D225,derm!$D$4:$K$285,8,FALSE)</f>
        <v>--</v>
      </c>
      <c r="AE225" s="468" t="str">
        <f>VLOOKUP($D225,derm!$D$4:$L$285,9,FALSE)</f>
        <v>--</v>
      </c>
      <c r="AF225" s="255"/>
      <c r="AG225" s="255" t="str">
        <f>VLOOKUP($C225,ToxValues!$C$4:$J$284,3,FALSE)</f>
        <v>--</v>
      </c>
      <c r="AH225" s="497" t="str">
        <f>VLOOKUP($C225,ToxValues!$C$4:$J$284,5,FALSE)</f>
        <v>--</v>
      </c>
      <c r="AI225" s="630"/>
    </row>
    <row r="226" spans="1:35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 t="str">
        <f t="shared" si="44"/>
        <v>--</v>
      </c>
      <c r="H226" s="490" t="str">
        <f t="shared" si="50"/>
        <v>--</v>
      </c>
      <c r="I226" s="490" t="str">
        <f t="shared" si="51"/>
        <v>--</v>
      </c>
      <c r="J226" s="490"/>
      <c r="K226" s="490" t="str">
        <f t="shared" si="56"/>
        <v/>
      </c>
      <c r="L226" s="490" t="str">
        <f t="shared" si="52"/>
        <v>--</v>
      </c>
      <c r="M226" s="490"/>
      <c r="N226" s="490"/>
      <c r="O226" s="490" t="str">
        <f t="shared" si="45"/>
        <v>--</v>
      </c>
      <c r="P226" s="490" t="str">
        <f t="shared" si="53"/>
        <v>--</v>
      </c>
      <c r="Q226" s="490"/>
      <c r="R226" s="490" t="str">
        <f t="shared" si="54"/>
        <v>--</v>
      </c>
      <c r="S226" s="490" t="str">
        <f t="shared" si="55"/>
        <v>--</v>
      </c>
      <c r="T226" s="490" t="str">
        <f t="shared" si="46"/>
        <v>--</v>
      </c>
      <c r="U226" s="490" t="str">
        <f t="shared" si="47"/>
        <v>--</v>
      </c>
      <c r="V226" s="490" t="str">
        <f t="shared" si="48"/>
        <v>--</v>
      </c>
      <c r="W226" s="255" t="str">
        <f>IFERROR((1+(3*[0]!B)+(3*[0]!B^2))/((1+[0]!B)^2),"--")</f>
        <v>--</v>
      </c>
      <c r="X226" s="490" t="str">
        <f t="shared" si="57"/>
        <v>--</v>
      </c>
      <c r="Y226" s="208" t="str">
        <f t="shared" si="49"/>
        <v>A</v>
      </c>
      <c r="Z226" s="255">
        <f>IFERROR(VLOOKUP(D226,derm!$D$4:$H$285,5,FALSE),"--")</f>
        <v>0.54500000000000004</v>
      </c>
      <c r="AA226" s="468">
        <f>VLOOKUP($C226,ToxValues!$C$4:$N$283,11,FALSE)</f>
        <v>291.99</v>
      </c>
      <c r="AB226" s="468" t="str">
        <f>VLOOKUP($D226,derm!$D$4:$K$285,6,FALSE)</f>
        <v>--</v>
      </c>
      <c r="AC226" s="468" t="str">
        <f>VLOOKUP($D226,derm!$D$4:$K$285,7,FALSE)</f>
        <v>--</v>
      </c>
      <c r="AD226" s="468" t="str">
        <f>VLOOKUP($D226,derm!$D$4:$K$285,8,FALSE)</f>
        <v>--</v>
      </c>
      <c r="AE226" s="468" t="str">
        <f>VLOOKUP($D226,derm!$D$4:$L$285,9,FALSE)</f>
        <v>--</v>
      </c>
      <c r="AF226" s="255"/>
      <c r="AG226" s="255" t="str">
        <f>VLOOKUP($C226,ToxValues!$C$4:$J$284,3,FALSE)</f>
        <v>--</v>
      </c>
      <c r="AH226" s="497" t="str">
        <f>VLOOKUP($C226,ToxValues!$C$4:$J$284,5,FALSE)</f>
        <v>--</v>
      </c>
      <c r="AI226" s="630"/>
    </row>
    <row r="227" spans="1:35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>
        <f t="shared" si="44"/>
        <v>750.85714285714289</v>
      </c>
      <c r="H227" s="490" t="str">
        <f t="shared" si="50"/>
        <v>--</v>
      </c>
      <c r="I227" s="490" t="str">
        <f t="shared" si="51"/>
        <v>--</v>
      </c>
      <c r="J227" s="490"/>
      <c r="K227" s="490" t="str">
        <f t="shared" si="56"/>
        <v/>
      </c>
      <c r="L227" s="490">
        <f t="shared" si="52"/>
        <v>750.85714285714289</v>
      </c>
      <c r="M227" s="490"/>
      <c r="N227" s="490"/>
      <c r="O227" s="490">
        <f t="shared" si="45"/>
        <v>750.85714285714289</v>
      </c>
      <c r="P227" s="490" t="str">
        <f t="shared" si="53"/>
        <v>--</v>
      </c>
      <c r="Q227" s="490"/>
      <c r="R227" s="490" t="str">
        <f t="shared" si="54"/>
        <v>--</v>
      </c>
      <c r="S227" s="490" t="str">
        <f t="shared" si="55"/>
        <v>--</v>
      </c>
      <c r="T227" s="490" t="str">
        <f t="shared" si="46"/>
        <v>--</v>
      </c>
      <c r="U227" s="490" t="str">
        <f t="shared" si="47"/>
        <v>--</v>
      </c>
      <c r="V227" s="490" t="str">
        <f t="shared" si="48"/>
        <v>--</v>
      </c>
      <c r="W227" s="255" t="str">
        <f>IFERROR((1+(3*[0]!B)+(3*[0]!B^2))/((1+[0]!B)^2),"--")</f>
        <v>--</v>
      </c>
      <c r="X227" s="490">
        <f t="shared" si="57"/>
        <v>6.5864661654135336E-3</v>
      </c>
      <c r="Y227" s="208" t="str">
        <f t="shared" si="49"/>
        <v>A</v>
      </c>
      <c r="Z227" s="255">
        <f>IFERROR(VLOOKUP(D227,derm!$D$4:$H$285,5,FALSE),"--")</f>
        <v>1.61E-2</v>
      </c>
      <c r="AA227" s="468">
        <f>VLOOKUP($C227,ToxValues!$C$4:$N$283,11,FALSE)</f>
        <v>269.51</v>
      </c>
      <c r="AB227" s="468" t="str">
        <f>VLOOKUP($D227,derm!$D$4:$K$285,6,FALSE)</f>
        <v>--</v>
      </c>
      <c r="AC227" s="468" t="str">
        <f>VLOOKUP($D227,derm!$D$4:$K$285,7,FALSE)</f>
        <v>--</v>
      </c>
      <c r="AD227" s="468" t="str">
        <f>VLOOKUP($D227,derm!$D$4:$K$285,8,FALSE)</f>
        <v>--</v>
      </c>
      <c r="AE227" s="468" t="str">
        <f>VLOOKUP($D227,derm!$D$4:$L$285,9,FALSE)</f>
        <v>--</v>
      </c>
      <c r="AF227" s="255"/>
      <c r="AG227" s="255">
        <f>VLOOKUP($C227,ToxValues!$C$4:$J$284,3,FALSE)</f>
        <v>8.0000000000000002E-3</v>
      </c>
      <c r="AH227" s="497">
        <f>VLOOKUP($C227,ToxValues!$C$4:$J$284,5,FALSE)</f>
        <v>8.0000000000000002E-3</v>
      </c>
      <c r="AI227" s="630"/>
    </row>
    <row r="228" spans="1:35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>
        <f t="shared" si="44"/>
        <v>938.57142857142856</v>
      </c>
      <c r="H228" s="490" t="str">
        <f t="shared" si="50"/>
        <v>--</v>
      </c>
      <c r="I228" s="490" t="str">
        <f t="shared" si="51"/>
        <v>--</v>
      </c>
      <c r="J228" s="490"/>
      <c r="K228" s="490" t="str">
        <f t="shared" si="56"/>
        <v/>
      </c>
      <c r="L228" s="490">
        <f t="shared" si="52"/>
        <v>938.57142857142856</v>
      </c>
      <c r="M228" s="490"/>
      <c r="N228" s="490"/>
      <c r="O228" s="490">
        <f t="shared" si="45"/>
        <v>938.57142857142856</v>
      </c>
      <c r="P228" s="490" t="str">
        <f t="shared" si="53"/>
        <v>--</v>
      </c>
      <c r="Q228" s="490"/>
      <c r="R228" s="490" t="str">
        <f t="shared" si="54"/>
        <v>--</v>
      </c>
      <c r="S228" s="490" t="str">
        <f t="shared" si="55"/>
        <v>--</v>
      </c>
      <c r="T228" s="490" t="str">
        <f t="shared" si="46"/>
        <v>--</v>
      </c>
      <c r="U228" s="490" t="str">
        <f t="shared" si="47"/>
        <v>--</v>
      </c>
      <c r="V228" s="490" t="str">
        <f t="shared" si="48"/>
        <v>--</v>
      </c>
      <c r="W228" s="255" t="str">
        <f>IFERROR((1+(3*[0]!B)+(3*[0]!B^2))/((1+[0]!B)^2),"--")</f>
        <v>--</v>
      </c>
      <c r="X228" s="490">
        <f t="shared" si="57"/>
        <v>8.2330827067669168E-3</v>
      </c>
      <c r="Y228" s="208" t="str">
        <f t="shared" si="49"/>
        <v>A</v>
      </c>
      <c r="Z228" s="255">
        <f>IFERROR(VLOOKUP(D228,derm!$D$4:$H$285,5,FALSE),"--")</f>
        <v>6.6400000000000001E-3</v>
      </c>
      <c r="AA228" s="468">
        <f>VLOOKUP($C228,ToxValues!$C$4:$N$283,11,FALSE)</f>
        <v>221.04</v>
      </c>
      <c r="AB228" s="468" t="str">
        <f>VLOOKUP($D228,derm!$D$4:$K$285,6,FALSE)</f>
        <v>--</v>
      </c>
      <c r="AC228" s="468" t="str">
        <f>VLOOKUP($D228,derm!$D$4:$K$285,7,FALSE)</f>
        <v>--</v>
      </c>
      <c r="AD228" s="468" t="str">
        <f>VLOOKUP($D228,derm!$D$4:$K$285,8,FALSE)</f>
        <v>--</v>
      </c>
      <c r="AE228" s="468" t="str">
        <f>VLOOKUP($D228,derm!$D$4:$L$285,9,FALSE)</f>
        <v>--</v>
      </c>
      <c r="AF228" s="255"/>
      <c r="AG228" s="255">
        <f>VLOOKUP($C228,ToxValues!$C$4:$J$284,3,FALSE)</f>
        <v>0.01</v>
      </c>
      <c r="AH228" s="497">
        <f>VLOOKUP($C228,ToxValues!$C$4:$J$284,5,FALSE)</f>
        <v>0.01</v>
      </c>
      <c r="AI228" s="630"/>
    </row>
    <row r="229" spans="1:35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>
        <f t="shared" si="44"/>
        <v>93.857142857142861</v>
      </c>
      <c r="H229" s="490" t="str">
        <f t="shared" si="50"/>
        <v>--</v>
      </c>
      <c r="I229" s="490" t="str">
        <f t="shared" si="51"/>
        <v>--</v>
      </c>
      <c r="J229" s="490"/>
      <c r="K229" s="490" t="str">
        <f t="shared" si="56"/>
        <v/>
      </c>
      <c r="L229" s="490">
        <f t="shared" si="52"/>
        <v>93.857142857142861</v>
      </c>
      <c r="M229" s="490"/>
      <c r="N229" s="490"/>
      <c r="O229" s="490">
        <f t="shared" si="45"/>
        <v>93.857142857142861</v>
      </c>
      <c r="P229" s="490" t="str">
        <f t="shared" si="53"/>
        <v>--</v>
      </c>
      <c r="Q229" s="490"/>
      <c r="R229" s="490" t="str">
        <f t="shared" si="54"/>
        <v>--</v>
      </c>
      <c r="S229" s="490" t="str">
        <f t="shared" si="55"/>
        <v>--</v>
      </c>
      <c r="T229" s="490" t="str">
        <f t="shared" si="46"/>
        <v>--</v>
      </c>
      <c r="U229" s="490" t="str">
        <f t="shared" si="47"/>
        <v>--</v>
      </c>
      <c r="V229" s="490" t="str">
        <f t="shared" si="48"/>
        <v>--</v>
      </c>
      <c r="W229" s="255" t="str">
        <f>IFERROR((1+(3*[0]!B)+(3*[0]!B^2))/((1+[0]!B)^2),"--")</f>
        <v>--</v>
      </c>
      <c r="X229" s="490">
        <f t="shared" si="57"/>
        <v>8.233082706766917E-4</v>
      </c>
      <c r="Y229" s="208" t="str">
        <f t="shared" si="49"/>
        <v>A</v>
      </c>
      <c r="Z229" s="255">
        <f>IFERROR(VLOOKUP(D229,derm!$D$4:$H$285,5,FALSE),"--")</f>
        <v>1.6299999999999999E-2</v>
      </c>
      <c r="AA229" s="468">
        <f>VLOOKUP($C229,ToxValues!$C$4:$N$283,11,FALSE)</f>
        <v>240.22</v>
      </c>
      <c r="AB229" s="468" t="str">
        <f>VLOOKUP($D229,derm!$D$4:$K$285,6,FALSE)</f>
        <v>--</v>
      </c>
      <c r="AC229" s="468" t="str">
        <f>VLOOKUP($D229,derm!$D$4:$K$285,7,FALSE)</f>
        <v>--</v>
      </c>
      <c r="AD229" s="468" t="str">
        <f>VLOOKUP($D229,derm!$D$4:$K$285,8,FALSE)</f>
        <v>--</v>
      </c>
      <c r="AE229" s="468" t="str">
        <f>VLOOKUP($D229,derm!$D$4:$L$285,9,FALSE)</f>
        <v>--</v>
      </c>
      <c r="AF229" s="255"/>
      <c r="AG229" s="255">
        <f>VLOOKUP($C229,ToxValues!$C$4:$J$284,3,FALSE)</f>
        <v>1E-3</v>
      </c>
      <c r="AH229" s="497">
        <f>VLOOKUP($C229,ToxValues!$C$4:$J$284,5,FALSE)</f>
        <v>1E-3</v>
      </c>
      <c r="AI229" s="630"/>
    </row>
    <row r="230" spans="1:35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44"/>
        <v>938.57142857142856</v>
      </c>
      <c r="H230" s="490" t="str">
        <f t="shared" si="50"/>
        <v>--</v>
      </c>
      <c r="I230" s="490" t="str">
        <f t="shared" si="51"/>
        <v>--</v>
      </c>
      <c r="J230" s="490"/>
      <c r="K230" s="490" t="str">
        <f t="shared" si="56"/>
        <v/>
      </c>
      <c r="L230" s="490">
        <f t="shared" si="52"/>
        <v>938.57142857142856</v>
      </c>
      <c r="M230" s="490"/>
      <c r="N230" s="490"/>
      <c r="O230" s="490">
        <f t="shared" si="45"/>
        <v>938.57142857142856</v>
      </c>
      <c r="P230" s="490" t="str">
        <f t="shared" si="53"/>
        <v>--</v>
      </c>
      <c r="Q230" s="490"/>
      <c r="R230" s="490" t="str">
        <f t="shared" si="54"/>
        <v>--</v>
      </c>
      <c r="S230" s="490" t="str">
        <f t="shared" si="55"/>
        <v>--</v>
      </c>
      <c r="T230" s="490" t="str">
        <f t="shared" si="46"/>
        <v>--</v>
      </c>
      <c r="U230" s="490" t="str">
        <f t="shared" si="47"/>
        <v>--</v>
      </c>
      <c r="V230" s="490" t="str">
        <f t="shared" si="48"/>
        <v>--</v>
      </c>
      <c r="W230" s="255" t="str">
        <f>IFERROR((1+(3*[0]!B)+(3*[0]!B^2))/((1+[0]!B)^2),"--")</f>
        <v>--</v>
      </c>
      <c r="X230" s="490">
        <f t="shared" si="57"/>
        <v>8.2330827067669168E-3</v>
      </c>
      <c r="Y230" s="208" t="str">
        <f t="shared" si="49"/>
        <v>A</v>
      </c>
      <c r="Z230" s="255">
        <f>IFERROR(VLOOKUP(D230,derm!$D$4:$H$285,5,FALSE),"--")</f>
        <v>1.0500000000000001E-2</v>
      </c>
      <c r="AA230" s="468">
        <f>VLOOKUP($C230,ToxValues!$C$4:$N$283,11,FALSE)</f>
        <v>269.77</v>
      </c>
      <c r="AB230" s="468" t="str">
        <f>VLOOKUP($D230,derm!$D$4:$K$285,6,FALSE)</f>
        <v>--</v>
      </c>
      <c r="AC230" s="468" t="str">
        <f>VLOOKUP($D230,derm!$D$4:$K$285,7,FALSE)</f>
        <v>--</v>
      </c>
      <c r="AD230" s="468" t="str">
        <f>VLOOKUP($D230,derm!$D$4:$K$285,8,FALSE)</f>
        <v>--</v>
      </c>
      <c r="AE230" s="468" t="str">
        <f>VLOOKUP($D230,derm!$D$4:$L$285,9,FALSE)</f>
        <v>--</v>
      </c>
      <c r="AF230" s="255"/>
      <c r="AG230" s="255">
        <f>VLOOKUP($C230,ToxValues!$C$4:$J$284,3,FALSE)</f>
        <v>0.01</v>
      </c>
      <c r="AH230" s="497">
        <f>VLOOKUP($C230,ToxValues!$C$4:$J$284,5,FALSE)</f>
        <v>0.01</v>
      </c>
      <c r="AI230" s="630"/>
    </row>
    <row r="231" spans="1:35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>
        <f t="shared" si="44"/>
        <v>2815.7142857142853</v>
      </c>
      <c r="H231" s="490" t="str">
        <f t="shared" si="50"/>
        <v>--</v>
      </c>
      <c r="I231" s="490" t="str">
        <f t="shared" si="51"/>
        <v>--</v>
      </c>
      <c r="J231" s="490"/>
      <c r="K231" s="490" t="str">
        <f t="shared" si="56"/>
        <v/>
      </c>
      <c r="L231" s="490">
        <f t="shared" si="52"/>
        <v>2815.7142857142853</v>
      </c>
      <c r="M231" s="490"/>
      <c r="N231" s="490"/>
      <c r="O231" s="490">
        <f t="shared" si="45"/>
        <v>2815.7142857142853</v>
      </c>
      <c r="P231" s="490" t="str">
        <f t="shared" si="53"/>
        <v>--</v>
      </c>
      <c r="Q231" s="490"/>
      <c r="R231" s="490" t="str">
        <f t="shared" si="54"/>
        <v>--</v>
      </c>
      <c r="S231" s="490" t="str">
        <f t="shared" si="55"/>
        <v>--</v>
      </c>
      <c r="T231" s="490" t="str">
        <f t="shared" si="46"/>
        <v>--</v>
      </c>
      <c r="U231" s="490" t="str">
        <f t="shared" si="47"/>
        <v>--</v>
      </c>
      <c r="V231" s="490" t="str">
        <f t="shared" si="48"/>
        <v>--</v>
      </c>
      <c r="W231" s="255" t="str">
        <f>IFERROR((1+(3*[0]!B)+(3*[0]!B^2))/((1+[0]!B)^2),"--")</f>
        <v>--</v>
      </c>
      <c r="X231" s="490">
        <f t="shared" si="57"/>
        <v>2.4699248120300752E-2</v>
      </c>
      <c r="Y231" s="208" t="str">
        <f t="shared" si="49"/>
        <v>A</v>
      </c>
      <c r="Z231" s="255">
        <f>IFERROR(VLOOKUP(D231,derm!$D$4:$H$285,5,FALSE),"--")</f>
        <v>8.1499999999999997E-4</v>
      </c>
      <c r="AA231" s="468">
        <f>VLOOKUP($C231,ToxValues!$C$4:$N$283,11,FALSE)</f>
        <v>142.97</v>
      </c>
      <c r="AB231" s="468" t="str">
        <f>VLOOKUP($D231,derm!$D$4:$K$285,6,FALSE)</f>
        <v>--</v>
      </c>
      <c r="AC231" s="468" t="str">
        <f>VLOOKUP($D231,derm!$D$4:$K$285,7,FALSE)</f>
        <v>--</v>
      </c>
      <c r="AD231" s="468" t="str">
        <f>VLOOKUP($D231,derm!$D$4:$K$285,8,FALSE)</f>
        <v>--</v>
      </c>
      <c r="AE231" s="468" t="str">
        <f>VLOOKUP($D231,derm!$D$4:$L$285,9,FALSE)</f>
        <v>--</v>
      </c>
      <c r="AF231" s="255"/>
      <c r="AG231" s="255">
        <f>VLOOKUP($C231,ToxValues!$C$4:$J$284,3,FALSE)</f>
        <v>0.03</v>
      </c>
      <c r="AH231" s="497">
        <f>VLOOKUP($C231,ToxValues!$C$4:$J$284,5,FALSE)</f>
        <v>0.03</v>
      </c>
      <c r="AI231" s="630"/>
    </row>
    <row r="232" spans="1:35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>
        <f t="shared" si="44"/>
        <v>206.48571428571432</v>
      </c>
      <c r="H232" s="490" t="str">
        <f t="shared" si="50"/>
        <v>--</v>
      </c>
      <c r="I232" s="490" t="str">
        <f t="shared" si="51"/>
        <v>--</v>
      </c>
      <c r="J232" s="490"/>
      <c r="K232" s="490" t="str">
        <f t="shared" si="56"/>
        <v/>
      </c>
      <c r="L232" s="490">
        <f t="shared" si="52"/>
        <v>206.48571428571432</v>
      </c>
      <c r="M232" s="490"/>
      <c r="N232" s="490"/>
      <c r="O232" s="490">
        <f t="shared" si="45"/>
        <v>206.48571428571432</v>
      </c>
      <c r="P232" s="490" t="str">
        <f t="shared" si="53"/>
        <v>--</v>
      </c>
      <c r="Q232" s="490"/>
      <c r="R232" s="490" t="str">
        <f t="shared" si="54"/>
        <v>--</v>
      </c>
      <c r="S232" s="490" t="str">
        <f t="shared" si="55"/>
        <v>--</v>
      </c>
      <c r="T232" s="490" t="str">
        <f t="shared" si="46"/>
        <v>--</v>
      </c>
      <c r="U232" s="490" t="str">
        <f t="shared" si="47"/>
        <v>--</v>
      </c>
      <c r="V232" s="490" t="str">
        <f t="shared" si="48"/>
        <v>--</v>
      </c>
      <c r="W232" s="255" t="str">
        <f>IFERROR((1+(3*[0]!B)+(3*[0]!B^2))/((1+[0]!B)^2),"--")</f>
        <v>--</v>
      </c>
      <c r="X232" s="490">
        <f t="shared" si="57"/>
        <v>1.8112781954887221E-3</v>
      </c>
      <c r="Y232" s="208" t="str">
        <f t="shared" si="49"/>
        <v>A</v>
      </c>
      <c r="Z232" s="255">
        <f>IFERROR(VLOOKUP(D232,derm!$D$4:$H$285,5,FALSE),"--")</f>
        <v>2.4400000000000001E-7</v>
      </c>
      <c r="AA232" s="468">
        <f>VLOOKUP($C232,ToxValues!$C$4:$N$283,11,FALSE)</f>
        <v>344.05</v>
      </c>
      <c r="AB232" s="468" t="str">
        <f>VLOOKUP($D232,derm!$D$4:$K$285,6,FALSE)</f>
        <v>--</v>
      </c>
      <c r="AC232" s="468" t="str">
        <f>VLOOKUP($D232,derm!$D$4:$K$285,7,FALSE)</f>
        <v>--</v>
      </c>
      <c r="AD232" s="468" t="str">
        <f>VLOOKUP($D232,derm!$D$4:$K$285,8,FALSE)</f>
        <v>--</v>
      </c>
      <c r="AE232" s="468" t="str">
        <f>VLOOKUP($D232,derm!$D$4:$L$285,9,FALSE)</f>
        <v>--</v>
      </c>
      <c r="AF232" s="255"/>
      <c r="AG232" s="255">
        <f>VLOOKUP($C232,ToxValues!$C$4:$J$284,3,FALSE)</f>
        <v>2.2000000000000001E-3</v>
      </c>
      <c r="AH232" s="497">
        <f>VLOOKUP($C232,ToxValues!$C$4:$J$284,5,FALSE)</f>
        <v>2.2000000000000001E-3</v>
      </c>
      <c r="AI232" s="630"/>
    </row>
    <row r="233" spans="1:35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>
        <f t="shared" si="44"/>
        <v>1877.1428571428571</v>
      </c>
      <c r="H233" s="490" t="str">
        <f t="shared" si="50"/>
        <v>--</v>
      </c>
      <c r="I233" s="490" t="str">
        <f t="shared" si="51"/>
        <v>--</v>
      </c>
      <c r="J233" s="490"/>
      <c r="K233" s="490" t="str">
        <f t="shared" si="56"/>
        <v/>
      </c>
      <c r="L233" s="490">
        <f t="shared" si="52"/>
        <v>1877.1428571428571</v>
      </c>
      <c r="M233" s="490"/>
      <c r="N233" s="490"/>
      <c r="O233" s="490">
        <f t="shared" si="45"/>
        <v>1877.1428571428571</v>
      </c>
      <c r="P233" s="490" t="str">
        <f t="shared" si="53"/>
        <v>--</v>
      </c>
      <c r="Q233" s="490"/>
      <c r="R233" s="490" t="str">
        <f t="shared" si="54"/>
        <v>--</v>
      </c>
      <c r="S233" s="490" t="str">
        <f t="shared" si="55"/>
        <v>--</v>
      </c>
      <c r="T233" s="490" t="str">
        <f t="shared" si="46"/>
        <v>--</v>
      </c>
      <c r="U233" s="490" t="str">
        <f t="shared" si="47"/>
        <v>--</v>
      </c>
      <c r="V233" s="490" t="str">
        <f t="shared" si="48"/>
        <v>--</v>
      </c>
      <c r="W233" s="255" t="str">
        <f>IFERROR((1+(3*[0]!B)+(3*[0]!B^2))/((1+[0]!B)^2),"--")</f>
        <v>--</v>
      </c>
      <c r="X233" s="490">
        <f t="shared" si="57"/>
        <v>1.6466165413533834E-2</v>
      </c>
      <c r="Y233" s="208" t="str">
        <f t="shared" si="49"/>
        <v>A</v>
      </c>
      <c r="Z233" s="255">
        <f>IFERROR(VLOOKUP(D233,derm!$D$4:$H$285,5,FALSE),"--")</f>
        <v>2.63E-3</v>
      </c>
      <c r="AA233" s="468">
        <f>VLOOKUP($C233,ToxValues!$C$4:$N$283,11,FALSE)</f>
        <v>186.17</v>
      </c>
      <c r="AB233" s="468" t="str">
        <f>VLOOKUP($D233,derm!$D$4:$K$285,6,FALSE)</f>
        <v>--</v>
      </c>
      <c r="AC233" s="468" t="str">
        <f>VLOOKUP($D233,derm!$D$4:$K$285,7,FALSE)</f>
        <v>--</v>
      </c>
      <c r="AD233" s="468" t="str">
        <f>VLOOKUP($D233,derm!$D$4:$K$285,8,FALSE)</f>
        <v>--</v>
      </c>
      <c r="AE233" s="468" t="str">
        <f>VLOOKUP($D233,derm!$D$4:$L$285,9,FALSE)</f>
        <v>--</v>
      </c>
      <c r="AF233" s="255"/>
      <c r="AG233" s="255">
        <f>VLOOKUP($C233,ToxValues!$C$4:$J$284,3,FALSE)</f>
        <v>0.02</v>
      </c>
      <c r="AH233" s="497">
        <f>VLOOKUP($C233,ToxValues!$C$4:$J$284,5,FALSE)</f>
        <v>0.02</v>
      </c>
      <c r="AI233" s="630"/>
    </row>
    <row r="234" spans="1:35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>
        <f t="shared" si="44"/>
        <v>9385.7142857142862</v>
      </c>
      <c r="H234" s="490" t="str">
        <f t="shared" si="50"/>
        <v>--</v>
      </c>
      <c r="I234" s="490" t="str">
        <f t="shared" si="51"/>
        <v>--</v>
      </c>
      <c r="J234" s="490"/>
      <c r="K234" s="490" t="str">
        <f t="shared" si="56"/>
        <v/>
      </c>
      <c r="L234" s="490">
        <f t="shared" si="52"/>
        <v>9385.7142857142862</v>
      </c>
      <c r="M234" s="490"/>
      <c r="N234" s="490"/>
      <c r="O234" s="490">
        <f t="shared" si="45"/>
        <v>9385.7142857142862</v>
      </c>
      <c r="P234" s="490" t="str">
        <f t="shared" si="53"/>
        <v>--</v>
      </c>
      <c r="Q234" s="490"/>
      <c r="R234" s="490" t="str">
        <f t="shared" si="54"/>
        <v>--</v>
      </c>
      <c r="S234" s="490" t="str">
        <f t="shared" si="55"/>
        <v>--</v>
      </c>
      <c r="T234" s="490" t="str">
        <f t="shared" si="46"/>
        <v>--</v>
      </c>
      <c r="U234" s="490" t="str">
        <f t="shared" si="47"/>
        <v>--</v>
      </c>
      <c r="V234" s="490" t="str">
        <f t="shared" si="48"/>
        <v>--</v>
      </c>
      <c r="W234" s="255" t="str">
        <f>IFERROR((1+(3*[0]!B)+(3*[0]!B^2))/((1+[0]!B)^2),"--")</f>
        <v>--</v>
      </c>
      <c r="X234" s="490">
        <f t="shared" si="57"/>
        <v>8.2330827067669171E-2</v>
      </c>
      <c r="Y234" s="208" t="str">
        <f t="shared" si="49"/>
        <v>A</v>
      </c>
      <c r="Z234" s="255">
        <f>IFERROR(VLOOKUP(D234,derm!$D$4:$H$285,5,FALSE),"--")</f>
        <v>4.5400000000000003E-8</v>
      </c>
      <c r="AA234" s="468">
        <f>VLOOKUP($C234,ToxValues!$C$4:$N$283,11,FALSE)</f>
        <v>169.07</v>
      </c>
      <c r="AB234" s="468" t="str">
        <f>VLOOKUP($D234,derm!$D$4:$K$285,6,FALSE)</f>
        <v>--</v>
      </c>
      <c r="AC234" s="468" t="str">
        <f>VLOOKUP($D234,derm!$D$4:$K$285,7,FALSE)</f>
        <v>--</v>
      </c>
      <c r="AD234" s="468" t="str">
        <f>VLOOKUP($D234,derm!$D$4:$K$285,8,FALSE)</f>
        <v>--</v>
      </c>
      <c r="AE234" s="468" t="str">
        <f>VLOOKUP($D234,derm!$D$4:$L$285,9,FALSE)</f>
        <v>--</v>
      </c>
      <c r="AF234" s="255"/>
      <c r="AG234" s="255">
        <f>VLOOKUP($C234,ToxValues!$C$4:$J$284,3,FALSE)</f>
        <v>0.1</v>
      </c>
      <c r="AH234" s="497">
        <f>VLOOKUP($C234,ToxValues!$C$4:$J$284,5,FALSE)</f>
        <v>0.1</v>
      </c>
      <c r="AI234" s="630"/>
    </row>
    <row r="235" spans="1:35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>
        <f t="shared" si="44"/>
        <v>6570.0000000000009</v>
      </c>
      <c r="H235" s="490" t="str">
        <f t="shared" si="50"/>
        <v>--</v>
      </c>
      <c r="I235" s="490" t="str">
        <f t="shared" si="51"/>
        <v>--</v>
      </c>
      <c r="J235" s="490"/>
      <c r="K235" s="490" t="str">
        <f t="shared" si="56"/>
        <v/>
      </c>
      <c r="L235" s="490">
        <f t="shared" si="52"/>
        <v>6570.0000000000009</v>
      </c>
      <c r="M235" s="490"/>
      <c r="N235" s="490"/>
      <c r="O235" s="490">
        <f t="shared" si="45"/>
        <v>6570.0000000000009</v>
      </c>
      <c r="P235" s="490" t="str">
        <f t="shared" si="53"/>
        <v>--</v>
      </c>
      <c r="Q235" s="490"/>
      <c r="R235" s="490" t="str">
        <f t="shared" si="54"/>
        <v>--</v>
      </c>
      <c r="S235" s="490" t="str">
        <f t="shared" si="55"/>
        <v>--</v>
      </c>
      <c r="T235" s="490" t="str">
        <f t="shared" si="46"/>
        <v>--</v>
      </c>
      <c r="U235" s="490" t="str">
        <f t="shared" si="47"/>
        <v>--</v>
      </c>
      <c r="V235" s="490" t="str">
        <f t="shared" si="48"/>
        <v>--</v>
      </c>
      <c r="W235" s="255" t="str">
        <f>IFERROR((1+(3*[0]!B)+(3*[0]!B^2))/((1+[0]!B)^2),"--")</f>
        <v>--</v>
      </c>
      <c r="X235" s="490">
        <f t="shared" si="57"/>
        <v>5.7631578947368423E-2</v>
      </c>
      <c r="Y235" s="208" t="str">
        <f t="shared" si="49"/>
        <v>A</v>
      </c>
      <c r="Z235" s="255" t="str">
        <f>IFERROR(VLOOKUP(D235,derm!$D$4:$H$285,5,FALSE),"--")</f>
        <v>--</v>
      </c>
      <c r="AA235" s="468">
        <f>VLOOKUP($C235,ToxValues!$C$4:$N$283,11,FALSE)</f>
        <v>241.46</v>
      </c>
      <c r="AB235" s="468" t="str">
        <f>VLOOKUP($D235,derm!$D$4:$K$285,6,FALSE)</f>
        <v>--</v>
      </c>
      <c r="AC235" s="468" t="str">
        <f>VLOOKUP($D235,derm!$D$4:$K$285,7,FALSE)</f>
        <v>--</v>
      </c>
      <c r="AD235" s="468" t="str">
        <f>VLOOKUP($D235,derm!$D$4:$K$285,8,FALSE)</f>
        <v>--</v>
      </c>
      <c r="AE235" s="468" t="str">
        <f>VLOOKUP($D235,derm!$D$4:$L$285,9,FALSE)</f>
        <v>--</v>
      </c>
      <c r="AF235" s="255"/>
      <c r="AG235" s="255">
        <f>VLOOKUP($C235,ToxValues!$C$4:$J$284,3,FALSE)</f>
        <v>7.0000000000000007E-2</v>
      </c>
      <c r="AH235" s="497">
        <f>VLOOKUP($C235,ToxValues!$C$4:$J$284,5,FALSE)</f>
        <v>7.0000000000000007E-2</v>
      </c>
      <c r="AI235" s="630"/>
    </row>
    <row r="236" spans="1:35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>
        <f t="shared" si="44"/>
        <v>7039.2857142857147</v>
      </c>
      <c r="H236" s="490" t="str">
        <f t="shared" si="50"/>
        <v>--</v>
      </c>
      <c r="I236" s="490" t="str">
        <f t="shared" si="51"/>
        <v>--</v>
      </c>
      <c r="J236" s="490"/>
      <c r="K236" s="490" t="str">
        <f t="shared" si="56"/>
        <v/>
      </c>
      <c r="L236" s="490">
        <f t="shared" si="52"/>
        <v>7039.2857142857147</v>
      </c>
      <c r="M236" s="490"/>
      <c r="N236" s="490"/>
      <c r="O236" s="490">
        <f t="shared" si="45"/>
        <v>7039.2857142857147</v>
      </c>
      <c r="P236" s="490" t="str">
        <f t="shared" si="53"/>
        <v>--</v>
      </c>
      <c r="Q236" s="490"/>
      <c r="R236" s="490" t="str">
        <f t="shared" si="54"/>
        <v>--</v>
      </c>
      <c r="S236" s="490" t="str">
        <f t="shared" si="55"/>
        <v>--</v>
      </c>
      <c r="T236" s="490" t="str">
        <f t="shared" si="46"/>
        <v>--</v>
      </c>
      <c r="U236" s="490" t="str">
        <f t="shared" si="47"/>
        <v>--</v>
      </c>
      <c r="V236" s="490" t="str">
        <f t="shared" si="48"/>
        <v>--</v>
      </c>
      <c r="W236" s="255" t="str">
        <f>IFERROR((1+(3*[0]!B)+(3*[0]!B^2))/((1+[0]!B)^2),"--")</f>
        <v>--</v>
      </c>
      <c r="X236" s="490">
        <f t="shared" si="57"/>
        <v>6.1748120300751878E-2</v>
      </c>
      <c r="Y236" s="208" t="str">
        <f t="shared" si="49"/>
        <v>A</v>
      </c>
      <c r="Z236" s="255">
        <f>IFERROR(VLOOKUP(D236,derm!$D$4:$H$285,5,FALSE),"--")</f>
        <v>1.09E-2</v>
      </c>
      <c r="AA236" s="468">
        <f>VLOOKUP($C236,ToxValues!$C$4:$N$283,11,FALSE)</f>
        <v>256.13</v>
      </c>
      <c r="AB236" s="468" t="str">
        <f>VLOOKUP($D236,derm!$D$4:$K$285,6,FALSE)</f>
        <v>--</v>
      </c>
      <c r="AC236" s="468" t="str">
        <f>VLOOKUP($D236,derm!$D$4:$K$285,7,FALSE)</f>
        <v>--</v>
      </c>
      <c r="AD236" s="468" t="str">
        <f>VLOOKUP($D236,derm!$D$4:$K$285,8,FALSE)</f>
        <v>--</v>
      </c>
      <c r="AE236" s="468" t="str">
        <f>VLOOKUP($D236,derm!$D$4:$L$285,9,FALSE)</f>
        <v>--</v>
      </c>
      <c r="AF236" s="255"/>
      <c r="AG236" s="255">
        <f>VLOOKUP($C236,ToxValues!$C$4:$J$284,3,FALSE)</f>
        <v>7.4999999999999997E-2</v>
      </c>
      <c r="AH236" s="497">
        <f>VLOOKUP($C236,ToxValues!$C$4:$J$284,5,FALSE)</f>
        <v>7.4999999999999997E-2</v>
      </c>
      <c r="AI236" s="630"/>
    </row>
    <row r="237" spans="1:35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>
        <f t="shared" si="44"/>
        <v>93.857142857142861</v>
      </c>
      <c r="H237" s="490" t="str">
        <f t="shared" si="50"/>
        <v>--</v>
      </c>
      <c r="I237" s="490" t="str">
        <f t="shared" si="51"/>
        <v>--</v>
      </c>
      <c r="J237" s="490"/>
      <c r="K237" s="490" t="str">
        <f t="shared" si="56"/>
        <v/>
      </c>
      <c r="L237" s="490">
        <f t="shared" si="52"/>
        <v>93.857142857142861</v>
      </c>
      <c r="M237" s="490"/>
      <c r="N237" s="490"/>
      <c r="O237" s="490">
        <f t="shared" si="45"/>
        <v>93.857142857142861</v>
      </c>
      <c r="P237" s="490" t="str">
        <f t="shared" si="53"/>
        <v>--</v>
      </c>
      <c r="Q237" s="490"/>
      <c r="R237" s="490" t="str">
        <f t="shared" si="54"/>
        <v>--</v>
      </c>
      <c r="S237" s="490" t="str">
        <f t="shared" si="55"/>
        <v>--</v>
      </c>
      <c r="T237" s="490" t="str">
        <f t="shared" si="46"/>
        <v>--</v>
      </c>
      <c r="U237" s="490" t="str">
        <f t="shared" si="47"/>
        <v>--</v>
      </c>
      <c r="V237" s="490" t="str">
        <f t="shared" si="48"/>
        <v>--</v>
      </c>
      <c r="W237" s="255" t="str">
        <f>IFERROR((1+(3*[0]!B)+(3*[0]!B^2))/((1+[0]!B)^2),"--")</f>
        <v>--</v>
      </c>
      <c r="X237" s="490">
        <f t="shared" si="57"/>
        <v>8.233082706766917E-4</v>
      </c>
      <c r="Y237" s="208" t="str">
        <f t="shared" si="49"/>
        <v>A</v>
      </c>
      <c r="Z237" s="255">
        <f>IFERROR(VLOOKUP(D237,derm!$D$4:$H$285,5,FALSE),"--")</f>
        <v>7.5500000000000003E-4</v>
      </c>
      <c r="AA237" s="468">
        <f>VLOOKUP($C237,ToxValues!$C$4:$N$283,11,FALSE)</f>
        <v>190.26</v>
      </c>
      <c r="AB237" s="468" t="str">
        <f>VLOOKUP($D237,derm!$D$4:$K$285,6,FALSE)</f>
        <v>--</v>
      </c>
      <c r="AC237" s="468" t="str">
        <f>VLOOKUP($D237,derm!$D$4:$K$285,7,FALSE)</f>
        <v>--</v>
      </c>
      <c r="AD237" s="468" t="str">
        <f>VLOOKUP($D237,derm!$D$4:$K$285,8,FALSE)</f>
        <v>--</v>
      </c>
      <c r="AE237" s="468" t="str">
        <f>VLOOKUP($D237,derm!$D$4:$L$285,9,FALSE)</f>
        <v>--</v>
      </c>
      <c r="AF237" s="255"/>
      <c r="AG237" s="255">
        <f>VLOOKUP($C237,ToxValues!$C$4:$J$284,3,FALSE)</f>
        <v>1E-3</v>
      </c>
      <c r="AH237" s="497">
        <f>VLOOKUP($C237,ToxValues!$C$4:$J$284,5,FALSE)</f>
        <v>1E-3</v>
      </c>
      <c r="AI237" s="630"/>
    </row>
    <row r="238" spans="1:35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>
        <f t="shared" si="44"/>
        <v>93.857142857142861</v>
      </c>
      <c r="H238" s="490" t="str">
        <f t="shared" si="50"/>
        <v>--</v>
      </c>
      <c r="I238" s="490" t="str">
        <f t="shared" si="51"/>
        <v>--</v>
      </c>
      <c r="J238" s="490"/>
      <c r="K238" s="490" t="str">
        <f t="shared" si="56"/>
        <v/>
      </c>
      <c r="L238" s="490">
        <f t="shared" si="52"/>
        <v>93.857142857142861</v>
      </c>
      <c r="M238" s="490"/>
      <c r="N238" s="490"/>
      <c r="O238" s="490">
        <f t="shared" si="45"/>
        <v>93.857142857142861</v>
      </c>
      <c r="P238" s="490" t="str">
        <f t="shared" si="53"/>
        <v>--</v>
      </c>
      <c r="Q238" s="490"/>
      <c r="R238" s="490" t="str">
        <f t="shared" si="54"/>
        <v>--</v>
      </c>
      <c r="S238" s="490" t="str">
        <f t="shared" si="55"/>
        <v>--</v>
      </c>
      <c r="T238" s="490" t="str">
        <f t="shared" si="46"/>
        <v>--</v>
      </c>
      <c r="U238" s="490" t="str">
        <f t="shared" si="47"/>
        <v>--</v>
      </c>
      <c r="V238" s="490" t="str">
        <f t="shared" si="48"/>
        <v>--</v>
      </c>
      <c r="W238" s="255" t="str">
        <f>IFERROR((1+(3*[0]!B)+(3*[0]!B^2))/((1+[0]!B)^2),"--")</f>
        <v>--</v>
      </c>
      <c r="X238" s="490">
        <f t="shared" si="57"/>
        <v>8.233082706766917E-4</v>
      </c>
      <c r="Y238" s="208" t="str">
        <f t="shared" si="49"/>
        <v>A</v>
      </c>
      <c r="Z238" s="255">
        <f>IFERROR(VLOOKUP(D238,derm!$D$4:$H$285,5,FALSE),"--")</f>
        <v>3.7100000000000001E-5</v>
      </c>
      <c r="AA238" s="468">
        <f>VLOOKUP($C238,ToxValues!$C$4:$N$283,11,FALSE)</f>
        <v>222.26</v>
      </c>
      <c r="AB238" s="468" t="str">
        <f>VLOOKUP($D238,derm!$D$4:$K$285,6,FALSE)</f>
        <v>--</v>
      </c>
      <c r="AC238" s="468" t="str">
        <f>VLOOKUP($D238,derm!$D$4:$K$285,7,FALSE)</f>
        <v>--</v>
      </c>
      <c r="AD238" s="468" t="str">
        <f>VLOOKUP($D238,derm!$D$4:$K$285,8,FALSE)</f>
        <v>--</v>
      </c>
      <c r="AE238" s="468" t="str">
        <f>VLOOKUP($D238,derm!$D$4:$L$285,9,FALSE)</f>
        <v>--</v>
      </c>
      <c r="AF238" s="255"/>
      <c r="AG238" s="255">
        <f>VLOOKUP($C238,ToxValues!$C$4:$J$284,3,FALSE)</f>
        <v>1E-3</v>
      </c>
      <c r="AH238" s="497">
        <f>VLOOKUP($C238,ToxValues!$C$4:$J$284,5,FALSE)</f>
        <v>1E-3</v>
      </c>
      <c r="AI238" s="630"/>
    </row>
    <row r="239" spans="1:35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44"/>
        <v>--</v>
      </c>
      <c r="H239" s="490" t="str">
        <f t="shared" si="50"/>
        <v>--</v>
      </c>
      <c r="I239" s="490" t="str">
        <f t="shared" si="51"/>
        <v>--</v>
      </c>
      <c r="J239" s="490"/>
      <c r="K239" s="490" t="str">
        <f t="shared" si="56"/>
        <v/>
      </c>
      <c r="L239" s="490" t="str">
        <f t="shared" si="52"/>
        <v>--</v>
      </c>
      <c r="M239" s="490"/>
      <c r="N239" s="490"/>
      <c r="O239" s="490" t="str">
        <f t="shared" si="45"/>
        <v>--</v>
      </c>
      <c r="P239" s="490" t="str">
        <f t="shared" si="53"/>
        <v>--</v>
      </c>
      <c r="Q239" s="490"/>
      <c r="R239" s="490" t="str">
        <f t="shared" si="54"/>
        <v>--</v>
      </c>
      <c r="S239" s="490" t="str">
        <f t="shared" si="55"/>
        <v>--</v>
      </c>
      <c r="T239" s="490" t="str">
        <f t="shared" si="46"/>
        <v>--</v>
      </c>
      <c r="U239" s="490" t="str">
        <f t="shared" si="47"/>
        <v>--</v>
      </c>
      <c r="V239" s="490" t="str">
        <f t="shared" si="48"/>
        <v>--</v>
      </c>
      <c r="W239" s="255" t="str">
        <f>IFERROR((1+(3*[0]!B)+(3*[0]!B^2))/((1+[0]!B)^2),"--")</f>
        <v>--</v>
      </c>
      <c r="X239" s="490" t="str">
        <f t="shared" si="57"/>
        <v>--</v>
      </c>
      <c r="Y239" s="208" t="str">
        <f t="shared" si="49"/>
        <v>A</v>
      </c>
      <c r="Z239" s="255">
        <f>IFERROR(VLOOKUP(D239,derm!$D$4:$H$285,5,FALSE),"--")</f>
        <v>3.29E-5</v>
      </c>
      <c r="AA239" s="468">
        <f>VLOOKUP($C239,ToxValues!$C$4:$N$283,11,FALSE)</f>
        <v>206.26</v>
      </c>
      <c r="AB239" s="468" t="str">
        <f>VLOOKUP($D239,derm!$D$4:$K$285,6,FALSE)</f>
        <v>--</v>
      </c>
      <c r="AC239" s="468" t="str">
        <f>VLOOKUP($D239,derm!$D$4:$K$285,7,FALSE)</f>
        <v>--</v>
      </c>
      <c r="AD239" s="468" t="str">
        <f>VLOOKUP($D239,derm!$D$4:$K$285,8,FALSE)</f>
        <v>--</v>
      </c>
      <c r="AE239" s="468" t="str">
        <f>VLOOKUP($D239,derm!$D$4:$L$285,9,FALSE)</f>
        <v>--</v>
      </c>
      <c r="AF239" s="255"/>
      <c r="AG239" s="255" t="str">
        <f>VLOOKUP($C239,ToxValues!$C$4:$J$284,3,FALSE)</f>
        <v>--</v>
      </c>
      <c r="AH239" s="497" t="str">
        <f>VLOOKUP($C239,ToxValues!$C$4:$J$284,5,FALSE)</f>
        <v>--</v>
      </c>
      <c r="AI239" s="630"/>
    </row>
    <row r="240" spans="1:35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>
        <f t="shared" si="44"/>
        <v>469.28571428571428</v>
      </c>
      <c r="H240" s="490" t="str">
        <f t="shared" si="50"/>
        <v>--</v>
      </c>
      <c r="I240" s="490" t="str">
        <f t="shared" si="51"/>
        <v>--</v>
      </c>
      <c r="J240" s="490"/>
      <c r="K240" s="490" t="str">
        <f t="shared" si="56"/>
        <v/>
      </c>
      <c r="L240" s="490">
        <f t="shared" si="52"/>
        <v>469.28571428571428</v>
      </c>
      <c r="M240" s="490"/>
      <c r="N240" s="490"/>
      <c r="O240" s="490">
        <f t="shared" si="45"/>
        <v>469.28571428571428</v>
      </c>
      <c r="P240" s="490" t="str">
        <f t="shared" si="53"/>
        <v>--</v>
      </c>
      <c r="Q240" s="490"/>
      <c r="R240" s="490" t="str">
        <f t="shared" si="54"/>
        <v>--</v>
      </c>
      <c r="S240" s="490" t="str">
        <f t="shared" si="55"/>
        <v>--</v>
      </c>
      <c r="T240" s="490" t="str">
        <f t="shared" si="46"/>
        <v>--</v>
      </c>
      <c r="U240" s="490" t="str">
        <f t="shared" si="47"/>
        <v>--</v>
      </c>
      <c r="V240" s="490" t="str">
        <f t="shared" si="48"/>
        <v>--</v>
      </c>
      <c r="W240" s="255" t="str">
        <f>IFERROR((1+(3*[0]!B)+(3*[0]!B^2))/((1+[0]!B)^2),"--")</f>
        <v>--</v>
      </c>
      <c r="X240" s="490">
        <f t="shared" si="57"/>
        <v>4.1165413533834584E-3</v>
      </c>
      <c r="Y240" s="208" t="str">
        <f t="shared" si="49"/>
        <v>A</v>
      </c>
      <c r="Z240" s="255">
        <f>IFERROR(VLOOKUP(D240,derm!$D$4:$H$285,5,FALSE),"--")</f>
        <v>3.13E-3</v>
      </c>
      <c r="AA240" s="468">
        <f>VLOOKUP($C240,ToxValues!$C$4:$N$283,11,FALSE)</f>
        <v>221.26</v>
      </c>
      <c r="AB240" s="468" t="str">
        <f>VLOOKUP($D240,derm!$D$4:$K$285,6,FALSE)</f>
        <v>--</v>
      </c>
      <c r="AC240" s="468" t="str">
        <f>VLOOKUP($D240,derm!$D$4:$K$285,7,FALSE)</f>
        <v>--</v>
      </c>
      <c r="AD240" s="468" t="str">
        <f>VLOOKUP($D240,derm!$D$4:$K$285,8,FALSE)</f>
        <v>--</v>
      </c>
      <c r="AE240" s="468" t="str">
        <f>VLOOKUP($D240,derm!$D$4:$L$285,9,FALSE)</f>
        <v>--</v>
      </c>
      <c r="AF240" s="255"/>
      <c r="AG240" s="255">
        <f>VLOOKUP($C240,ToxValues!$C$4:$J$284,3,FALSE)</f>
        <v>5.0000000000000001E-3</v>
      </c>
      <c r="AH240" s="497">
        <f>VLOOKUP($C240,ToxValues!$C$4:$J$284,5,FALSE)</f>
        <v>5.0000000000000001E-3</v>
      </c>
      <c r="AI240" s="630"/>
    </row>
    <row r="241" spans="1:35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>
        <f t="shared" si="44"/>
        <v>2346.4285714285716</v>
      </c>
      <c r="H241" s="490" t="str">
        <f t="shared" si="50"/>
        <v>--</v>
      </c>
      <c r="I241" s="490" t="str">
        <f t="shared" si="51"/>
        <v>--</v>
      </c>
      <c r="J241" s="490"/>
      <c r="K241" s="490" t="str">
        <f t="shared" si="56"/>
        <v/>
      </c>
      <c r="L241" s="490">
        <f t="shared" si="52"/>
        <v>2346.4285714285716</v>
      </c>
      <c r="M241" s="490"/>
      <c r="N241" s="490"/>
      <c r="O241" s="490">
        <f t="shared" si="45"/>
        <v>2346.4285714285716</v>
      </c>
      <c r="P241" s="490" t="str">
        <f t="shared" si="53"/>
        <v>--</v>
      </c>
      <c r="Q241" s="490"/>
      <c r="R241" s="490" t="str">
        <f t="shared" si="54"/>
        <v>--</v>
      </c>
      <c r="S241" s="490" t="str">
        <f t="shared" si="55"/>
        <v>--</v>
      </c>
      <c r="T241" s="490" t="str">
        <f t="shared" si="46"/>
        <v>--</v>
      </c>
      <c r="U241" s="490" t="str">
        <f t="shared" si="47"/>
        <v>--</v>
      </c>
      <c r="V241" s="490" t="str">
        <f t="shared" si="48"/>
        <v>--</v>
      </c>
      <c r="W241" s="255" t="str">
        <f>IFERROR((1+(3*[0]!B)+(3*[0]!B^2))/((1+[0]!B)^2),"--")</f>
        <v>--</v>
      </c>
      <c r="X241" s="490">
        <f t="shared" si="57"/>
        <v>2.0582706766917293E-2</v>
      </c>
      <c r="Y241" s="208" t="str">
        <f t="shared" si="49"/>
        <v>A</v>
      </c>
      <c r="Z241" s="255">
        <f>IFERROR(VLOOKUP(D241,derm!$D$4:$H$285,5,FALSE),"--")</f>
        <v>4.49E-5</v>
      </c>
      <c r="AA241" s="468">
        <f>VLOOKUP($C241,ToxValues!$C$4:$N$283,11,FALSE)</f>
        <v>219.26</v>
      </c>
      <c r="AB241" s="468" t="str">
        <f>VLOOKUP($D241,derm!$D$4:$K$285,6,FALSE)</f>
        <v>--</v>
      </c>
      <c r="AC241" s="468" t="str">
        <f>VLOOKUP($D241,derm!$D$4:$K$285,7,FALSE)</f>
        <v>--</v>
      </c>
      <c r="AD241" s="468" t="str">
        <f>VLOOKUP($D241,derm!$D$4:$K$285,8,FALSE)</f>
        <v>--</v>
      </c>
      <c r="AE241" s="468" t="str">
        <f>VLOOKUP($D241,derm!$D$4:$L$285,9,FALSE)</f>
        <v>--</v>
      </c>
      <c r="AF241" s="255"/>
      <c r="AG241" s="255">
        <f>VLOOKUP($C241,ToxValues!$C$4:$J$284,3,FALSE)</f>
        <v>2.5000000000000001E-2</v>
      </c>
      <c r="AH241" s="497">
        <f>VLOOKUP($C241,ToxValues!$C$4:$J$284,5,FALSE)</f>
        <v>2.5000000000000001E-2</v>
      </c>
      <c r="AI241" s="630"/>
    </row>
    <row r="242" spans="1:35" x14ac:dyDescent="0.25">
      <c r="A242" s="318" t="s">
        <v>88</v>
      </c>
      <c r="B242" s="320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44"/>
        <v>1.9703884136240215E-7</v>
      </c>
      <c r="H242" s="490" t="str">
        <f t="shared" si="50"/>
        <v>--</v>
      </c>
      <c r="I242" s="490">
        <f t="shared" si="51"/>
        <v>1.9703884136240215E-7</v>
      </c>
      <c r="J242" s="490"/>
      <c r="K242" s="490" t="str">
        <f t="shared" si="56"/>
        <v/>
      </c>
      <c r="L242" s="490">
        <f t="shared" si="52"/>
        <v>6.5699999999999998E-5</v>
      </c>
      <c r="M242" s="490"/>
      <c r="N242" s="490"/>
      <c r="O242" s="490">
        <f t="shared" si="45"/>
        <v>6.5699999999999998E-5</v>
      </c>
      <c r="P242" s="490">
        <f t="shared" si="53"/>
        <v>1.976315520478231E-7</v>
      </c>
      <c r="Q242" s="490"/>
      <c r="R242" s="490">
        <f t="shared" si="54"/>
        <v>1.976315520478231E-7</v>
      </c>
      <c r="S242" s="490">
        <f t="shared" si="55"/>
        <v>4.0543941028478915E-8</v>
      </c>
      <c r="T242" s="490">
        <f t="shared" si="46"/>
        <v>1.976315520478231E-7</v>
      </c>
      <c r="U242" s="490">
        <f t="shared" si="47"/>
        <v>0.15151515151515152</v>
      </c>
      <c r="V242" s="490">
        <f t="shared" si="48"/>
        <v>35.033131313131314</v>
      </c>
      <c r="W242" s="255">
        <f>IFERROR((1+(3*[0]!B)+(3*[0]!B^2))/((1+[0]!B)^2),"--")</f>
        <v>2.5684113865932048</v>
      </c>
      <c r="X242" s="490">
        <f t="shared" si="57"/>
        <v>5.763157894736842E-10</v>
      </c>
      <c r="Y242" s="208" t="str">
        <f t="shared" si="49"/>
        <v>A</v>
      </c>
      <c r="Z242" s="255">
        <f>IFERROR(VLOOKUP(D242,derm!$D$4:$H$285,5,FALSE),"--")</f>
        <v>0.80800000000000005</v>
      </c>
      <c r="AA242" s="468">
        <f>VLOOKUP($C242,ToxValues!$C$4:$N$283,11,FALSE)</f>
        <v>321.98</v>
      </c>
      <c r="AB242" s="468">
        <f>VLOOKUP($D242,derm!$D$4:$K$285,6,FALSE)</f>
        <v>5.6</v>
      </c>
      <c r="AC242" s="468">
        <f>VLOOKUP($D242,derm!$D$4:$K$285,7,FALSE)</f>
        <v>6.82</v>
      </c>
      <c r="AD242" s="468">
        <f>VLOOKUP($D242,derm!$D$4:$K$285,8,FALSE)</f>
        <v>30.09</v>
      </c>
      <c r="AE242" s="468">
        <f>VLOOKUP($D242,derm!$D$4:$L$285,9,FALSE)</f>
        <v>0.5</v>
      </c>
      <c r="AF242" s="255"/>
      <c r="AG242" s="255">
        <f>VLOOKUP($C242,ToxValues!$C$4:$J$284,3,FALSE)</f>
        <v>6.9999999999999996E-10</v>
      </c>
      <c r="AH242" s="497">
        <f>VLOOKUP($C242,ToxValues!$C$4:$J$284,5,FALSE)</f>
        <v>6.9999999999999996E-10</v>
      </c>
      <c r="AI242" s="630"/>
    </row>
    <row r="243" spans="1:35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>
        <f>IF(MIN(H243:L243)&gt;0,MIN(H243:L243)/1000,"--")</f>
        <v>93.857142857142861</v>
      </c>
      <c r="H243" s="490" t="str">
        <f t="shared" ref="H243:H285" si="58">IFERROR(((1/(1/$M243)+(1/$O243)+(1/$P243))),"--")</f>
        <v>--</v>
      </c>
      <c r="I243" s="490">
        <f t="shared" ref="I243:I285" si="59">IFERROR(((1/(1/$P243)+(1/$O243))),"")</f>
        <v>823308.27068734635</v>
      </c>
      <c r="J243" s="490"/>
      <c r="K243" s="490" t="str">
        <f t="shared" si="56"/>
        <v/>
      </c>
      <c r="L243" s="490">
        <f t="shared" si="52"/>
        <v>93857.142857142855</v>
      </c>
      <c r="M243" s="490"/>
      <c r="N243" s="490"/>
      <c r="O243" s="490">
        <f t="shared" si="45"/>
        <v>93857.142857142855</v>
      </c>
      <c r="P243" s="490">
        <f>Q243</f>
        <v>823308.27067669178</v>
      </c>
      <c r="Q243" s="490">
        <f t="shared" ref="Q243:Q285" si="60">IFERROR((X243*1000/(Kp*ET_rec)),"--")</f>
        <v>823308.27067669178</v>
      </c>
      <c r="R243" s="490" t="str">
        <f t="shared" si="54"/>
        <v>--</v>
      </c>
      <c r="S243" s="490" t="str">
        <f t="shared" si="55"/>
        <v>--</v>
      </c>
      <c r="T243" s="490" t="str">
        <f t="shared" si="46"/>
        <v>--</v>
      </c>
      <c r="U243" s="490"/>
      <c r="V243" s="490"/>
      <c r="W243" s="255" t="str">
        <f>IFERROR((1+(3*[0]!B)+(3*[0]!B^2))/((1+[0]!B)^2),"--")</f>
        <v>--</v>
      </c>
      <c r="X243" s="490">
        <f t="shared" si="57"/>
        <v>0.82330827067669177</v>
      </c>
      <c r="Y243" s="208"/>
      <c r="Z243" s="255">
        <f>IFERROR(VLOOKUP(D243,derm!$D$4:$H$285,5,FALSE),"--")</f>
        <v>1E-3</v>
      </c>
      <c r="AA243" s="468">
        <f>VLOOKUP($C243,ToxValues!$C$4:$N$283,11,FALSE)</f>
        <v>26.981999999999999</v>
      </c>
      <c r="AB243" s="468" t="str">
        <f>VLOOKUP($D243,derm!$D$4:$K$285,6,FALSE)</f>
        <v>--</v>
      </c>
      <c r="AC243" s="468" t="str">
        <f>VLOOKUP($D243,derm!$D$4:$K$285,7,FALSE)</f>
        <v>--</v>
      </c>
      <c r="AD243" s="468" t="str">
        <f>VLOOKUP($D243,derm!$D$4:$K$285,8,FALSE)</f>
        <v>--</v>
      </c>
      <c r="AE243" s="468" t="str">
        <f>VLOOKUP($D243,derm!$D$4:$L$285,9,FALSE)</f>
        <v>--</v>
      </c>
      <c r="AF243" s="255"/>
      <c r="AG243" s="255">
        <f>VLOOKUP($C243,ToxValues!$C$4:$J$284,3,FALSE)</f>
        <v>1</v>
      </c>
      <c r="AH243" s="497">
        <f>VLOOKUP($C243,ToxValues!$C$4:$J$284,5,FALSE)</f>
        <v>1</v>
      </c>
      <c r="AI243" s="630"/>
    </row>
    <row r="244" spans="1:35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>
        <f t="shared" ref="G244:G285" si="61">IF(MIN(H244:L244)&gt;0,MIN(H244:L244)/1000,"--")</f>
        <v>3.7542857142857149E-2</v>
      </c>
      <c r="H244" s="490" t="str">
        <f t="shared" si="58"/>
        <v>--</v>
      </c>
      <c r="I244" s="490">
        <f t="shared" si="59"/>
        <v>49.425132465867868</v>
      </c>
      <c r="J244" s="490"/>
      <c r="K244" s="490" t="str">
        <f t="shared" si="56"/>
        <v/>
      </c>
      <c r="L244" s="490">
        <f t="shared" si="52"/>
        <v>37.542857142857152</v>
      </c>
      <c r="M244" s="490"/>
      <c r="N244" s="490"/>
      <c r="O244" s="490">
        <f t="shared" si="45"/>
        <v>37.542857142857152</v>
      </c>
      <c r="P244" s="490">
        <f t="shared" ref="P244:P285" si="62">Q244</f>
        <v>49.398496240601503</v>
      </c>
      <c r="Q244" s="490">
        <f t="shared" si="60"/>
        <v>49.398496240601503</v>
      </c>
      <c r="R244" s="490" t="str">
        <f t="shared" si="54"/>
        <v>--</v>
      </c>
      <c r="S244" s="490" t="str">
        <f t="shared" si="55"/>
        <v>--</v>
      </c>
      <c r="T244" s="490" t="str">
        <f t="shared" si="46"/>
        <v>--</v>
      </c>
      <c r="U244" s="490"/>
      <c r="V244" s="490"/>
      <c r="W244" s="255" t="str">
        <f>IFERROR((1+(3*[0]!B)+(3*[0]!B^2))/((1+[0]!B)^2),"--")</f>
        <v>--</v>
      </c>
      <c r="X244" s="490">
        <f t="shared" si="57"/>
        <v>4.9398496240601505E-5</v>
      </c>
      <c r="Y244" s="208"/>
      <c r="Z244" s="255">
        <f>IFERROR(VLOOKUP(D244,derm!$D$4:$H$285,5,FALSE),"--")</f>
        <v>1E-3</v>
      </c>
      <c r="AA244" s="468">
        <f>VLOOKUP($C244,ToxValues!$C$4:$N$283,11,FALSE)</f>
        <v>121.76</v>
      </c>
      <c r="AB244" s="468" t="str">
        <f>VLOOKUP($D244,derm!$D$4:$K$285,6,FALSE)</f>
        <v>--</v>
      </c>
      <c r="AC244" s="468" t="str">
        <f>VLOOKUP($D244,derm!$D$4:$K$285,7,FALSE)</f>
        <v>--</v>
      </c>
      <c r="AD244" s="468" t="str">
        <f>VLOOKUP($D244,derm!$D$4:$K$285,8,FALSE)</f>
        <v>--</v>
      </c>
      <c r="AE244" s="468" t="str">
        <f>VLOOKUP($D244,derm!$D$4:$L$285,9,FALSE)</f>
        <v>--</v>
      </c>
      <c r="AF244" s="255"/>
      <c r="AG244" s="255">
        <f>VLOOKUP($C244,ToxValues!$C$4:$J$284,3,FALSE)</f>
        <v>4.0000000000000002E-4</v>
      </c>
      <c r="AH244" s="497">
        <f>VLOOKUP($C244,ToxValues!$C$4:$J$284,5,FALSE)</f>
        <v>6.0000000000000002E-5</v>
      </c>
      <c r="AI244" s="630"/>
    </row>
    <row r="245" spans="1:35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61"/>
        <v>2.8157142857142853E-2</v>
      </c>
      <c r="H245" s="490" t="str">
        <f t="shared" si="58"/>
        <v>--</v>
      </c>
      <c r="I245" s="490">
        <f t="shared" si="59"/>
        <v>247.02799617002933</v>
      </c>
      <c r="J245" s="490"/>
      <c r="K245" s="490" t="str">
        <f t="shared" si="56"/>
        <v/>
      </c>
      <c r="L245" s="490">
        <f t="shared" si="52"/>
        <v>28.157142857142851</v>
      </c>
      <c r="M245" s="490"/>
      <c r="N245" s="490"/>
      <c r="O245" s="490">
        <f t="shared" si="45"/>
        <v>28.157142857142851</v>
      </c>
      <c r="P245" s="490">
        <f t="shared" si="62"/>
        <v>246.99248120300749</v>
      </c>
      <c r="Q245" s="490">
        <f t="shared" si="60"/>
        <v>246.99248120300749</v>
      </c>
      <c r="R245" s="490" t="str">
        <f t="shared" si="54"/>
        <v>--</v>
      </c>
      <c r="S245" s="490" t="str">
        <f t="shared" si="55"/>
        <v>--</v>
      </c>
      <c r="T245" s="490" t="str">
        <f t="shared" si="46"/>
        <v>--</v>
      </c>
      <c r="U245" s="490"/>
      <c r="V245" s="490"/>
      <c r="W245" s="255" t="str">
        <f>IFERROR((1+(3*[0]!B)+(3*[0]!B^2))/((1+[0]!B)^2),"--")</f>
        <v>--</v>
      </c>
      <c r="X245" s="490">
        <f t="shared" si="57"/>
        <v>2.4699248120300748E-4</v>
      </c>
      <c r="Y245" s="208"/>
      <c r="Z245" s="255">
        <f>IFERROR(VLOOKUP(D245,derm!$D$4:$H$285,5,FALSE),"--")</f>
        <v>1E-3</v>
      </c>
      <c r="AA245" s="468">
        <f>VLOOKUP($C245,ToxValues!$C$4:$N$283,11,FALSE)</f>
        <v>74.921999999999997</v>
      </c>
      <c r="AB245" s="468" t="str">
        <f>VLOOKUP($D245,derm!$D$4:$K$285,6,FALSE)</f>
        <v>--</v>
      </c>
      <c r="AC245" s="468" t="str">
        <f>VLOOKUP($D245,derm!$D$4:$K$285,7,FALSE)</f>
        <v>--</v>
      </c>
      <c r="AD245" s="468" t="str">
        <f>VLOOKUP($D245,derm!$D$4:$K$285,8,FALSE)</f>
        <v>--</v>
      </c>
      <c r="AE245" s="468" t="str">
        <f>VLOOKUP($D245,derm!$D$4:$L$285,9,FALSE)</f>
        <v>--</v>
      </c>
      <c r="AF245" s="255"/>
      <c r="AG245" s="255">
        <f>VLOOKUP($C245,ToxValues!$C$4:$J$284,3,FALSE)</f>
        <v>2.9999999999999997E-4</v>
      </c>
      <c r="AH245" s="497">
        <f>VLOOKUP($C245,ToxValues!$C$4:$J$284,5,FALSE)</f>
        <v>2.9999999999999997E-4</v>
      </c>
      <c r="AI245" s="630"/>
    </row>
    <row r="246" spans="1:35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>
        <f t="shared" si="61"/>
        <v>11.526315842746136</v>
      </c>
      <c r="H246" s="490" t="str">
        <f t="shared" si="58"/>
        <v>--</v>
      </c>
      <c r="I246" s="490">
        <f t="shared" si="59"/>
        <v>11526.315842746137</v>
      </c>
      <c r="J246" s="490"/>
      <c r="K246" s="490" t="str">
        <f t="shared" si="56"/>
        <v/>
      </c>
      <c r="L246" s="490">
        <f t="shared" si="52"/>
        <v>18771.428571428572</v>
      </c>
      <c r="M246" s="490"/>
      <c r="N246" s="490"/>
      <c r="O246" s="490">
        <f t="shared" si="45"/>
        <v>18771.428571428572</v>
      </c>
      <c r="P246" s="490">
        <f t="shared" si="62"/>
        <v>11526.315789473687</v>
      </c>
      <c r="Q246" s="490">
        <f t="shared" si="60"/>
        <v>11526.315789473687</v>
      </c>
      <c r="R246" s="490" t="str">
        <f t="shared" si="54"/>
        <v>--</v>
      </c>
      <c r="S246" s="490" t="str">
        <f t="shared" si="55"/>
        <v>--</v>
      </c>
      <c r="T246" s="490" t="str">
        <f t="shared" si="46"/>
        <v>--</v>
      </c>
      <c r="U246" s="490"/>
      <c r="V246" s="490"/>
      <c r="W246" s="255" t="str">
        <f>IFERROR((1+(3*[0]!B)+(3*[0]!B^2))/((1+[0]!B)^2),"--")</f>
        <v>--</v>
      </c>
      <c r="X246" s="490">
        <f t="shared" si="57"/>
        <v>1.1526315789473687E-2</v>
      </c>
      <c r="Y246" s="208"/>
      <c r="Z246" s="255">
        <f>IFERROR(VLOOKUP(D246,derm!$D$4:$H$285,5,FALSE),"--")</f>
        <v>1E-3</v>
      </c>
      <c r="AA246" s="468">
        <f>VLOOKUP($C246,ToxValues!$C$4:$N$283,11,FALSE)</f>
        <v>137.33000000000001</v>
      </c>
      <c r="AB246" s="468" t="str">
        <f>VLOOKUP($D246,derm!$D$4:$K$285,6,FALSE)</f>
        <v>--</v>
      </c>
      <c r="AC246" s="468" t="str">
        <f>VLOOKUP($D246,derm!$D$4:$K$285,7,FALSE)</f>
        <v>--</v>
      </c>
      <c r="AD246" s="468" t="str">
        <f>VLOOKUP($D246,derm!$D$4:$K$285,8,FALSE)</f>
        <v>--</v>
      </c>
      <c r="AE246" s="468" t="str">
        <f>VLOOKUP($D246,derm!$D$4:$L$285,9,FALSE)</f>
        <v>--</v>
      </c>
      <c r="AF246" s="255"/>
      <c r="AG246" s="255">
        <f>VLOOKUP($C246,ToxValues!$C$4:$J$284,3,FALSE)</f>
        <v>0.2</v>
      </c>
      <c r="AH246" s="497">
        <f>VLOOKUP($C246,ToxValues!$C$4:$J$284,5,FALSE)</f>
        <v>1.4000000000000002E-2</v>
      </c>
      <c r="AI246" s="630"/>
    </row>
    <row r="247" spans="1:35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>
        <f t="shared" si="61"/>
        <v>1.1531643034526957E-2</v>
      </c>
      <c r="H247" s="490" t="str">
        <f t="shared" si="58"/>
        <v>--</v>
      </c>
      <c r="I247" s="490">
        <f t="shared" si="59"/>
        <v>11.531643034526956</v>
      </c>
      <c r="J247" s="490"/>
      <c r="K247" s="490" t="str">
        <f t="shared" si="56"/>
        <v/>
      </c>
      <c r="L247" s="490">
        <f t="shared" si="52"/>
        <v>187.71428571428572</v>
      </c>
      <c r="M247" s="490"/>
      <c r="N247" s="490"/>
      <c r="O247" s="490">
        <f t="shared" si="45"/>
        <v>187.71428571428572</v>
      </c>
      <c r="P247" s="490">
        <f t="shared" si="62"/>
        <v>11.526315789473683</v>
      </c>
      <c r="Q247" s="490">
        <f t="shared" si="60"/>
        <v>11.526315789473683</v>
      </c>
      <c r="R247" s="490" t="str">
        <f t="shared" si="54"/>
        <v>--</v>
      </c>
      <c r="S247" s="490" t="str">
        <f t="shared" si="55"/>
        <v>--</v>
      </c>
      <c r="T247" s="490" t="str">
        <f t="shared" si="46"/>
        <v>--</v>
      </c>
      <c r="U247" s="490"/>
      <c r="V247" s="490"/>
      <c r="W247" s="255" t="str">
        <f>IFERROR((1+(3*[0]!B)+(3*[0]!B^2))/((1+[0]!B)^2),"--")</f>
        <v>--</v>
      </c>
      <c r="X247" s="490">
        <f t="shared" si="57"/>
        <v>1.1526315789473683E-5</v>
      </c>
      <c r="Y247" s="208"/>
      <c r="Z247" s="255">
        <f>IFERROR(VLOOKUP(D247,derm!$D$4:$H$285,5,FALSE),"--")</f>
        <v>1E-3</v>
      </c>
      <c r="AA247" s="468">
        <f>VLOOKUP($C247,ToxValues!$C$4:$N$283,11,FALSE)</f>
        <v>9.01</v>
      </c>
      <c r="AB247" s="468" t="str">
        <f>VLOOKUP($D247,derm!$D$4:$K$285,6,FALSE)</f>
        <v>--</v>
      </c>
      <c r="AC247" s="468" t="str">
        <f>VLOOKUP($D247,derm!$D$4:$K$285,7,FALSE)</f>
        <v>--</v>
      </c>
      <c r="AD247" s="468" t="str">
        <f>VLOOKUP($D247,derm!$D$4:$K$285,8,FALSE)</f>
        <v>--</v>
      </c>
      <c r="AE247" s="468" t="str">
        <f>VLOOKUP($D247,derm!$D$4:$L$285,9,FALSE)</f>
        <v>--</v>
      </c>
      <c r="AF247" s="255"/>
      <c r="AG247" s="255">
        <f>VLOOKUP($C247,ToxValues!$C$4:$J$284,3,FALSE)</f>
        <v>2E-3</v>
      </c>
      <c r="AH247" s="497">
        <f>VLOOKUP($C247,ToxValues!$C$4:$J$284,5,FALSE)</f>
        <v>1.4E-5</v>
      </c>
      <c r="AI247" s="630"/>
    </row>
    <row r="248" spans="1:35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61"/>
        <v>--</v>
      </c>
      <c r="H248" s="490" t="str">
        <f t="shared" si="58"/>
        <v>--</v>
      </c>
      <c r="I248" s="490" t="str">
        <f t="shared" si="59"/>
        <v/>
      </c>
      <c r="J248" s="490"/>
      <c r="K248" s="490" t="str">
        <f t="shared" si="56"/>
        <v/>
      </c>
      <c r="L248" s="490" t="str">
        <f t="shared" si="52"/>
        <v>--</v>
      </c>
      <c r="M248" s="490"/>
      <c r="N248" s="490"/>
      <c r="O248" s="490" t="str">
        <f t="shared" si="45"/>
        <v>--</v>
      </c>
      <c r="P248" s="490" t="str">
        <f t="shared" si="62"/>
        <v>--</v>
      </c>
      <c r="Q248" s="490" t="str">
        <f t="shared" si="60"/>
        <v>--</v>
      </c>
      <c r="R248" s="490" t="str">
        <f t="shared" si="54"/>
        <v>--</v>
      </c>
      <c r="S248" s="490" t="str">
        <f t="shared" si="55"/>
        <v>--</v>
      </c>
      <c r="T248" s="490" t="str">
        <f t="shared" si="46"/>
        <v>--</v>
      </c>
      <c r="U248" s="490"/>
      <c r="V248" s="490"/>
      <c r="W248" s="255" t="str">
        <f>IFERROR((1+(3*[0]!B)+(3*[0]!B^2))/((1+[0]!B)^2),"--")</f>
        <v>--</v>
      </c>
      <c r="X248" s="490" t="str">
        <f t="shared" si="57"/>
        <v>--</v>
      </c>
      <c r="Y248" s="208"/>
      <c r="Z248" s="255" t="str">
        <f>IFERROR(VLOOKUP(D248,derm!$D$4:$H$285,5,FALSE),"--")</f>
        <v>--</v>
      </c>
      <c r="AA248" s="468" t="str">
        <f>VLOOKUP($C248,ToxValues!$C$4:$N$283,11,FALSE)</f>
        <v>--</v>
      </c>
      <c r="AB248" s="468" t="str">
        <f>VLOOKUP($D248,derm!$D$4:$K$285,6,FALSE)</f>
        <v>--</v>
      </c>
      <c r="AC248" s="468" t="str">
        <f>VLOOKUP($D248,derm!$D$4:$K$285,7,FALSE)</f>
        <v>--</v>
      </c>
      <c r="AD248" s="468" t="str">
        <f>VLOOKUP($D248,derm!$D$4:$K$285,8,FALSE)</f>
        <v>--</v>
      </c>
      <c r="AE248" s="468" t="str">
        <f>VLOOKUP($D248,derm!$D$4:$L$285,9,FALSE)</f>
        <v>--</v>
      </c>
      <c r="AF248" s="255"/>
      <c r="AG248" s="255" t="str">
        <f>VLOOKUP($C248,ToxValues!$C$4:$J$284,3,FALSE)</f>
        <v>--</v>
      </c>
      <c r="AH248" s="497" t="str">
        <f>VLOOKUP($C248,ToxValues!$C$4:$J$284,5,FALSE)</f>
        <v>--</v>
      </c>
      <c r="AI248" s="630"/>
    </row>
    <row r="249" spans="1:35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61"/>
        <v>--</v>
      </c>
      <c r="H249" s="490" t="str">
        <f t="shared" si="58"/>
        <v>--</v>
      </c>
      <c r="I249" s="490" t="str">
        <f t="shared" si="59"/>
        <v/>
      </c>
      <c r="J249" s="490"/>
      <c r="K249" s="490" t="str">
        <f t="shared" si="56"/>
        <v/>
      </c>
      <c r="L249" s="490" t="str">
        <f t="shared" si="52"/>
        <v>--</v>
      </c>
      <c r="M249" s="490"/>
      <c r="N249" s="490"/>
      <c r="O249" s="490" t="str">
        <f t="shared" si="45"/>
        <v>--</v>
      </c>
      <c r="P249" s="490" t="str">
        <f t="shared" si="62"/>
        <v>--</v>
      </c>
      <c r="Q249" s="490" t="str">
        <f t="shared" si="60"/>
        <v>--</v>
      </c>
      <c r="R249" s="490" t="str">
        <f t="shared" si="54"/>
        <v>--</v>
      </c>
      <c r="S249" s="490" t="str">
        <f t="shared" si="55"/>
        <v>--</v>
      </c>
      <c r="T249" s="490" t="str">
        <f t="shared" si="46"/>
        <v>--</v>
      </c>
      <c r="U249" s="490"/>
      <c r="V249" s="490"/>
      <c r="W249" s="255" t="str">
        <f>IFERROR((1+(3*[0]!B)+(3*[0]!B^2))/((1+[0]!B)^2),"--")</f>
        <v>--</v>
      </c>
      <c r="X249" s="490" t="str">
        <f t="shared" si="57"/>
        <v>--</v>
      </c>
      <c r="Y249" s="208"/>
      <c r="Z249" s="255" t="str">
        <f>IFERROR(VLOOKUP(D249,derm!$D$4:$H$285,5,FALSE),"--")</f>
        <v>--</v>
      </c>
      <c r="AA249" s="468" t="str">
        <f>VLOOKUP($C249,ToxValues!$C$4:$N$283,11,FALSE)</f>
        <v>--</v>
      </c>
      <c r="AB249" s="468" t="str">
        <f>VLOOKUP($D249,derm!$D$4:$K$285,6,FALSE)</f>
        <v>--</v>
      </c>
      <c r="AC249" s="468" t="str">
        <f>VLOOKUP($D249,derm!$D$4:$K$285,7,FALSE)</f>
        <v>--</v>
      </c>
      <c r="AD249" s="468" t="str">
        <f>VLOOKUP($D249,derm!$D$4:$K$285,8,FALSE)</f>
        <v>--</v>
      </c>
      <c r="AE249" s="468" t="str">
        <f>VLOOKUP($D249,derm!$D$4:$L$285,9,FALSE)</f>
        <v>--</v>
      </c>
      <c r="AF249" s="255"/>
      <c r="AG249" s="255" t="str">
        <f>VLOOKUP($C249,ToxValues!$C$4:$J$284,3,FALSE)</f>
        <v>--</v>
      </c>
      <c r="AH249" s="497" t="str">
        <f>VLOOKUP($C249,ToxValues!$C$4:$J$284,5,FALSE)</f>
        <v>--</v>
      </c>
      <c r="AI249" s="630"/>
    </row>
    <row r="250" spans="1:35" x14ac:dyDescent="0.25">
      <c r="A250" s="318" t="s">
        <v>34</v>
      </c>
      <c r="B250" s="320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>
        <f t="shared" si="61"/>
        <v>16.054511285298481</v>
      </c>
      <c r="H250" s="490" t="str">
        <f t="shared" si="58"/>
        <v>--</v>
      </c>
      <c r="I250" s="490">
        <f t="shared" si="59"/>
        <v>16054.51128529848</v>
      </c>
      <c r="J250" s="490"/>
      <c r="K250" s="490" t="str">
        <f t="shared" si="56"/>
        <v/>
      </c>
      <c r="L250" s="490">
        <f t="shared" si="52"/>
        <v>140785.71428571429</v>
      </c>
      <c r="M250" s="490"/>
      <c r="N250" s="490"/>
      <c r="O250" s="490">
        <f t="shared" si="45"/>
        <v>140785.71428571429</v>
      </c>
      <c r="P250" s="490">
        <f t="shared" si="62"/>
        <v>16054.511278195487</v>
      </c>
      <c r="Q250" s="490">
        <f t="shared" si="60"/>
        <v>16054.511278195487</v>
      </c>
      <c r="R250" s="490" t="str">
        <f t="shared" si="54"/>
        <v>--</v>
      </c>
      <c r="S250" s="490" t="str">
        <f t="shared" si="55"/>
        <v>--</v>
      </c>
      <c r="T250" s="490" t="str">
        <f t="shared" si="46"/>
        <v>--</v>
      </c>
      <c r="U250" s="490"/>
      <c r="V250" s="490"/>
      <c r="W250" s="255" t="str">
        <f>IFERROR((1+(3*[0]!B)+(3*[0]!B^2))/((1+[0]!B)^2),"--")</f>
        <v>--</v>
      </c>
      <c r="X250" s="490">
        <f t="shared" si="57"/>
        <v>1.6054511278195488E-2</v>
      </c>
      <c r="Y250" s="208"/>
      <c r="Z250" s="255">
        <f>IFERROR(VLOOKUP(D250,derm!$D$4:$H$285,5,FALSE),"--")</f>
        <v>1E-3</v>
      </c>
      <c r="AA250" s="468">
        <f>VLOOKUP($C250,ToxValues!$C$4:$N$283,11,FALSE)</f>
        <v>52</v>
      </c>
      <c r="AB250" s="468" t="str">
        <f>VLOOKUP($D250,derm!$D$4:$K$285,6,FALSE)</f>
        <v>--</v>
      </c>
      <c r="AC250" s="468" t="str">
        <f>VLOOKUP($D250,derm!$D$4:$K$285,7,FALSE)</f>
        <v>--</v>
      </c>
      <c r="AD250" s="468" t="str">
        <f>VLOOKUP($D250,derm!$D$4:$K$285,8,FALSE)</f>
        <v>--</v>
      </c>
      <c r="AE250" s="468" t="str">
        <f>VLOOKUP($D250,derm!$D$4:$L$285,9,FALSE)</f>
        <v>--</v>
      </c>
      <c r="AF250" s="255"/>
      <c r="AG250" s="255">
        <f>VLOOKUP($C250,ToxValues!$C$4:$J$284,3,FALSE)</f>
        <v>1.5</v>
      </c>
      <c r="AH250" s="497">
        <f>VLOOKUP($C250,ToxValues!$C$4:$J$284,5,FALSE)</f>
        <v>1.95E-2</v>
      </c>
      <c r="AI250" s="630"/>
    </row>
    <row r="251" spans="1:35" x14ac:dyDescent="0.25">
      <c r="A251" s="318" t="s">
        <v>34</v>
      </c>
      <c r="B251" s="320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61"/>
        <v>--</v>
      </c>
      <c r="H251" s="490" t="str">
        <f t="shared" si="58"/>
        <v>--</v>
      </c>
      <c r="I251" s="490" t="str">
        <f t="shared" si="59"/>
        <v/>
      </c>
      <c r="J251" s="490"/>
      <c r="K251" s="490" t="str">
        <f t="shared" si="56"/>
        <v/>
      </c>
      <c r="L251" s="490" t="str">
        <f t="shared" si="52"/>
        <v>--</v>
      </c>
      <c r="M251" s="490"/>
      <c r="N251" s="490"/>
      <c r="O251" s="490" t="str">
        <f t="shared" si="45"/>
        <v>--</v>
      </c>
      <c r="P251" s="490" t="str">
        <f t="shared" si="62"/>
        <v>--</v>
      </c>
      <c r="Q251" s="490" t="str">
        <f t="shared" si="60"/>
        <v>--</v>
      </c>
      <c r="R251" s="490" t="str">
        <f t="shared" si="54"/>
        <v>--</v>
      </c>
      <c r="S251" s="490" t="str">
        <f t="shared" si="55"/>
        <v>--</v>
      </c>
      <c r="T251" s="490" t="str">
        <f t="shared" si="46"/>
        <v>--</v>
      </c>
      <c r="U251" s="490"/>
      <c r="V251" s="490"/>
      <c r="W251" s="255" t="str">
        <f>IFERROR((1+(3*[0]!B)+(3*[0]!B^2))/((1+[0]!B)^2),"--")</f>
        <v>--</v>
      </c>
      <c r="X251" s="490" t="str">
        <f t="shared" si="57"/>
        <v>--</v>
      </c>
      <c r="Y251" s="208"/>
      <c r="Z251" s="255">
        <f>IFERROR(VLOOKUP(D251,derm!$D$4:$H$285,5,FALSE),"--")</f>
        <v>1E-3</v>
      </c>
      <c r="AA251" s="468">
        <f>VLOOKUP($C251,ToxValues!$C$4:$N$283,11,FALSE)</f>
        <v>52</v>
      </c>
      <c r="AB251" s="468" t="str">
        <f>VLOOKUP($D251,derm!$D$4:$K$285,6,FALSE)</f>
        <v>--</v>
      </c>
      <c r="AC251" s="468" t="str">
        <f>VLOOKUP($D251,derm!$D$4:$K$285,7,FALSE)</f>
        <v>--</v>
      </c>
      <c r="AD251" s="468" t="str">
        <f>VLOOKUP($D251,derm!$D$4:$K$285,8,FALSE)</f>
        <v>--</v>
      </c>
      <c r="AE251" s="468" t="str">
        <f>VLOOKUP($D251,derm!$D$4:$L$285,9,FALSE)</f>
        <v>--</v>
      </c>
      <c r="AF251" s="255"/>
      <c r="AG251" s="255" t="str">
        <f>VLOOKUP($C251,ToxValues!$C$4:$J$284,3,FALSE)</f>
        <v>--</v>
      </c>
      <c r="AH251" s="497" t="str">
        <f>VLOOKUP($C251,ToxValues!$C$4:$J$284,5,FALSE)</f>
        <v>--</v>
      </c>
      <c r="AI251" s="630"/>
    </row>
    <row r="252" spans="1:35" x14ac:dyDescent="0.25">
      <c r="A252" s="318" t="s">
        <v>34</v>
      </c>
      <c r="B252" s="320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61"/>
        <v>3.087761164707813E-2</v>
      </c>
      <c r="H252" s="490" t="str">
        <f t="shared" si="58"/>
        <v>--</v>
      </c>
      <c r="I252" s="490">
        <f t="shared" si="59"/>
        <v>30.87761164707813</v>
      </c>
      <c r="J252" s="490"/>
      <c r="K252" s="490" t="str">
        <f t="shared" si="56"/>
        <v/>
      </c>
      <c r="L252" s="490">
        <f t="shared" si="52"/>
        <v>281.57142857142861</v>
      </c>
      <c r="M252" s="490"/>
      <c r="N252" s="490"/>
      <c r="O252" s="490">
        <f t="shared" si="45"/>
        <v>281.57142857142861</v>
      </c>
      <c r="P252" s="490">
        <f t="shared" si="62"/>
        <v>30.874060150375943</v>
      </c>
      <c r="Q252" s="490">
        <f t="shared" si="60"/>
        <v>30.874060150375943</v>
      </c>
      <c r="R252" s="490" t="str">
        <f t="shared" si="54"/>
        <v>--</v>
      </c>
      <c r="S252" s="490" t="str">
        <f t="shared" si="55"/>
        <v>--</v>
      </c>
      <c r="T252" s="490" t="str">
        <f t="shared" si="46"/>
        <v>--</v>
      </c>
      <c r="U252" s="490"/>
      <c r="V252" s="490"/>
      <c r="W252" s="255" t="str">
        <f>IFERROR((1+(3*[0]!B)+(3*[0]!B^2))/((1+[0]!B)^2),"--")</f>
        <v>--</v>
      </c>
      <c r="X252" s="490">
        <f t="shared" si="57"/>
        <v>6.1748120300751883E-5</v>
      </c>
      <c r="Y252" s="208"/>
      <c r="Z252" s="255">
        <f>IFERROR(VLOOKUP(D252,derm!$D$4:$H$285,5,FALSE),"--")</f>
        <v>2E-3</v>
      </c>
      <c r="AA252" s="468">
        <f>VLOOKUP($C252,ToxValues!$C$4:$N$283,11,FALSE)</f>
        <v>52</v>
      </c>
      <c r="AB252" s="468" t="str">
        <f>VLOOKUP($D252,derm!$D$4:$K$285,6,FALSE)</f>
        <v>--</v>
      </c>
      <c r="AC252" s="468" t="str">
        <f>VLOOKUP($D252,derm!$D$4:$K$285,7,FALSE)</f>
        <v>--</v>
      </c>
      <c r="AD252" s="468" t="str">
        <f>VLOOKUP($D252,derm!$D$4:$K$285,8,FALSE)</f>
        <v>--</v>
      </c>
      <c r="AE252" s="468" t="str">
        <f>VLOOKUP($D252,derm!$D$4:$L$285,9,FALSE)</f>
        <v>--</v>
      </c>
      <c r="AF252" s="255"/>
      <c r="AG252" s="255">
        <f>VLOOKUP($C252,ToxValues!$C$4:$J$284,3,FALSE)</f>
        <v>3.0000000000000001E-3</v>
      </c>
      <c r="AH252" s="497">
        <f>VLOOKUP($C252,ToxValues!$C$4:$J$284,5,FALSE)</f>
        <v>7.5000000000000007E-5</v>
      </c>
      <c r="AI252" s="630"/>
    </row>
    <row r="253" spans="1:35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>
        <f t="shared" si="61"/>
        <v>2.8157142857142853E-2</v>
      </c>
      <c r="H253" s="490" t="str">
        <f t="shared" si="58"/>
        <v>--</v>
      </c>
      <c r="I253" s="490">
        <f t="shared" si="59"/>
        <v>617.5167179745406</v>
      </c>
      <c r="J253" s="490"/>
      <c r="K253" s="490" t="str">
        <f t="shared" si="56"/>
        <v/>
      </c>
      <c r="L253" s="490">
        <f t="shared" si="52"/>
        <v>28.157142857142851</v>
      </c>
      <c r="M253" s="490"/>
      <c r="N253" s="490"/>
      <c r="O253" s="490">
        <f t="shared" si="45"/>
        <v>28.157142857142851</v>
      </c>
      <c r="P253" s="490">
        <f t="shared" si="62"/>
        <v>617.48120300751873</v>
      </c>
      <c r="Q253" s="490">
        <f t="shared" si="60"/>
        <v>617.48120300751873</v>
      </c>
      <c r="R253" s="490" t="str">
        <f t="shared" si="54"/>
        <v>--</v>
      </c>
      <c r="S253" s="490" t="str">
        <f t="shared" si="55"/>
        <v>--</v>
      </c>
      <c r="T253" s="490" t="str">
        <f t="shared" si="46"/>
        <v>--</v>
      </c>
      <c r="U253" s="490"/>
      <c r="V253" s="490"/>
      <c r="W253" s="255" t="str">
        <f>IFERROR((1+(3*[0]!B)+(3*[0]!B^2))/((1+[0]!B)^2),"--")</f>
        <v>--</v>
      </c>
      <c r="X253" s="490">
        <f t="shared" si="57"/>
        <v>2.4699248120300748E-4</v>
      </c>
      <c r="Y253" s="208"/>
      <c r="Z253" s="255">
        <f>IFERROR(VLOOKUP(D253,derm!$D$4:$H$285,5,FALSE),"--")</f>
        <v>4.0000000000000002E-4</v>
      </c>
      <c r="AA253" s="468">
        <f>VLOOKUP($C253,ToxValues!$C$4:$N$283,11,FALSE)</f>
        <v>58.93</v>
      </c>
      <c r="AB253" s="468" t="str">
        <f>VLOOKUP($D253,derm!$D$4:$K$285,6,FALSE)</f>
        <v>--</v>
      </c>
      <c r="AC253" s="468" t="str">
        <f>VLOOKUP($D253,derm!$D$4:$K$285,7,FALSE)</f>
        <v>--</v>
      </c>
      <c r="AD253" s="468" t="str">
        <f>VLOOKUP($D253,derm!$D$4:$K$285,8,FALSE)</f>
        <v>--</v>
      </c>
      <c r="AE253" s="468" t="str">
        <f>VLOOKUP($D253,derm!$D$4:$L$285,9,FALSE)</f>
        <v>--</v>
      </c>
      <c r="AF253" s="255"/>
      <c r="AG253" s="255">
        <f>VLOOKUP($C253,ToxValues!$C$4:$J$284,3,FALSE)</f>
        <v>2.9999999999999997E-4</v>
      </c>
      <c r="AH253" s="497">
        <f>VLOOKUP($C253,ToxValues!$C$4:$J$284,5,FALSE)</f>
        <v>2.9999999999999997E-4</v>
      </c>
      <c r="AI253" s="630"/>
    </row>
    <row r="254" spans="1:35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>
        <f t="shared" si="61"/>
        <v>3.754285714285714</v>
      </c>
      <c r="H254" s="490" t="str">
        <f t="shared" si="58"/>
        <v>--</v>
      </c>
      <c r="I254" s="490">
        <f t="shared" si="59"/>
        <v>32932.331093429915</v>
      </c>
      <c r="J254" s="490"/>
      <c r="K254" s="490" t="str">
        <f t="shared" si="56"/>
        <v/>
      </c>
      <c r="L254" s="490">
        <f t="shared" si="52"/>
        <v>3754.2857142857142</v>
      </c>
      <c r="M254" s="490"/>
      <c r="N254" s="490"/>
      <c r="O254" s="490">
        <f t="shared" si="45"/>
        <v>3754.2857142857142</v>
      </c>
      <c r="P254" s="490">
        <f t="shared" si="62"/>
        <v>32932.330827067664</v>
      </c>
      <c r="Q254" s="490">
        <f t="shared" si="60"/>
        <v>32932.330827067664</v>
      </c>
      <c r="R254" s="490" t="str">
        <f t="shared" si="54"/>
        <v>--</v>
      </c>
      <c r="S254" s="490" t="str">
        <f t="shared" si="55"/>
        <v>--</v>
      </c>
      <c r="T254" s="490" t="str">
        <f t="shared" si="46"/>
        <v>--</v>
      </c>
      <c r="U254" s="490"/>
      <c r="V254" s="490"/>
      <c r="W254" s="255" t="str">
        <f>IFERROR((1+(3*[0]!B)+(3*[0]!B^2))/((1+[0]!B)^2),"--")</f>
        <v>--</v>
      </c>
      <c r="X254" s="490">
        <f t="shared" si="57"/>
        <v>3.2932330827067667E-2</v>
      </c>
      <c r="Y254" s="208"/>
      <c r="Z254" s="255">
        <f>IFERROR(VLOOKUP(D254,derm!$D$4:$H$285,5,FALSE),"--")</f>
        <v>1E-3</v>
      </c>
      <c r="AA254" s="468">
        <f>VLOOKUP($C254,ToxValues!$C$4:$N$283,11,FALSE)</f>
        <v>63.55</v>
      </c>
      <c r="AB254" s="468" t="str">
        <f>VLOOKUP($D254,derm!$D$4:$K$285,6,FALSE)</f>
        <v>--</v>
      </c>
      <c r="AC254" s="468" t="str">
        <f>VLOOKUP($D254,derm!$D$4:$K$285,7,FALSE)</f>
        <v>--</v>
      </c>
      <c r="AD254" s="468" t="str">
        <f>VLOOKUP($D254,derm!$D$4:$K$285,8,FALSE)</f>
        <v>--</v>
      </c>
      <c r="AE254" s="468" t="str">
        <f>VLOOKUP($D254,derm!$D$4:$L$285,9,FALSE)</f>
        <v>--</v>
      </c>
      <c r="AF254" s="255"/>
      <c r="AG254" s="255">
        <f>VLOOKUP($C254,ToxValues!$C$4:$J$284,3,FALSE)</f>
        <v>0.04</v>
      </c>
      <c r="AH254" s="497">
        <f>VLOOKUP($C254,ToxValues!$C$4:$J$284,5,FALSE)</f>
        <v>0.04</v>
      </c>
      <c r="AI254" s="630"/>
    </row>
    <row r="255" spans="1:35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>
        <f t="shared" si="61"/>
        <v>65.699999999999989</v>
      </c>
      <c r="H255" s="490" t="str">
        <f t="shared" si="58"/>
        <v>--</v>
      </c>
      <c r="I255" s="490">
        <f t="shared" si="59"/>
        <v>576315.78948890499</v>
      </c>
      <c r="J255" s="490"/>
      <c r="K255" s="490" t="str">
        <f t="shared" si="56"/>
        <v/>
      </c>
      <c r="L255" s="490">
        <f t="shared" si="52"/>
        <v>65699.999999999985</v>
      </c>
      <c r="M255" s="490"/>
      <c r="N255" s="490"/>
      <c r="O255" s="490">
        <f t="shared" si="45"/>
        <v>65699.999999999985</v>
      </c>
      <c r="P255" s="490">
        <f t="shared" si="62"/>
        <v>576315.78947368427</v>
      </c>
      <c r="Q255" s="490">
        <f t="shared" si="60"/>
        <v>576315.78947368427</v>
      </c>
      <c r="R255" s="490" t="str">
        <f t="shared" si="54"/>
        <v>--</v>
      </c>
      <c r="S255" s="490" t="str">
        <f t="shared" si="55"/>
        <v>--</v>
      </c>
      <c r="T255" s="490" t="str">
        <f t="shared" si="46"/>
        <v>--</v>
      </c>
      <c r="U255" s="490"/>
      <c r="V255" s="490"/>
      <c r="W255" s="255" t="str">
        <f>IFERROR((1+(3*[0]!B)+(3*[0]!B^2))/((1+[0]!B)^2),"--")</f>
        <v>--</v>
      </c>
      <c r="X255" s="490">
        <f t="shared" si="57"/>
        <v>0.57631578947368423</v>
      </c>
      <c r="Y255" s="208"/>
      <c r="Z255" s="255">
        <f>IFERROR(VLOOKUP(D255,derm!$D$4:$H$285,5,FALSE),"--")</f>
        <v>1E-3</v>
      </c>
      <c r="AA255" s="468">
        <f>VLOOKUP($C255,ToxValues!$C$4:$N$283,11,FALSE)</f>
        <v>55.85</v>
      </c>
      <c r="AB255" s="468" t="str">
        <f>VLOOKUP($D255,derm!$D$4:$K$285,6,FALSE)</f>
        <v>--</v>
      </c>
      <c r="AC255" s="468" t="str">
        <f>VLOOKUP($D255,derm!$D$4:$K$285,7,FALSE)</f>
        <v>--</v>
      </c>
      <c r="AD255" s="468" t="str">
        <f>VLOOKUP($D255,derm!$D$4:$K$285,8,FALSE)</f>
        <v>--</v>
      </c>
      <c r="AE255" s="468" t="str">
        <f>VLOOKUP($D255,derm!$D$4:$L$285,9,FALSE)</f>
        <v>--</v>
      </c>
      <c r="AF255" s="255"/>
      <c r="AG255" s="255">
        <f>VLOOKUP($C255,ToxValues!$C$4:$J$284,3,FALSE)</f>
        <v>0.7</v>
      </c>
      <c r="AH255" s="497">
        <f>VLOOKUP($C255,ToxValues!$C$4:$J$284,5,FALSE)</f>
        <v>0.7</v>
      </c>
      <c r="AI255" s="630"/>
    </row>
    <row r="256" spans="1:35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61"/>
        <v>--</v>
      </c>
      <c r="H256" s="490" t="str">
        <f t="shared" si="58"/>
        <v>--</v>
      </c>
      <c r="I256" s="490" t="str">
        <f t="shared" si="59"/>
        <v/>
      </c>
      <c r="J256" s="490"/>
      <c r="K256" s="490" t="str">
        <f t="shared" si="56"/>
        <v/>
      </c>
      <c r="L256" s="490" t="str">
        <f t="shared" si="52"/>
        <v>--</v>
      </c>
      <c r="M256" s="490"/>
      <c r="N256" s="490"/>
      <c r="O256" s="490" t="str">
        <f t="shared" si="45"/>
        <v>--</v>
      </c>
      <c r="P256" s="490" t="str">
        <f t="shared" si="62"/>
        <v>--</v>
      </c>
      <c r="Q256" s="490" t="str">
        <f t="shared" si="60"/>
        <v>--</v>
      </c>
      <c r="R256" s="490" t="str">
        <f t="shared" si="54"/>
        <v>--</v>
      </c>
      <c r="S256" s="490" t="str">
        <f t="shared" si="55"/>
        <v>--</v>
      </c>
      <c r="T256" s="490" t="str">
        <f t="shared" si="46"/>
        <v>--</v>
      </c>
      <c r="U256" s="490"/>
      <c r="V256" s="490"/>
      <c r="W256" s="255" t="str">
        <f>IFERROR((1+(3*[0]!B)+(3*[0]!B^2))/((1+[0]!B)^2),"--")</f>
        <v>--</v>
      </c>
      <c r="X256" s="490" t="str">
        <f t="shared" si="57"/>
        <v>--</v>
      </c>
      <c r="Y256" s="208"/>
      <c r="Z256" s="255">
        <f>IFERROR(VLOOKUP(D256,derm!$D$4:$H$285,5,FALSE),"--")</f>
        <v>1E-4</v>
      </c>
      <c r="AA256" s="468">
        <f>VLOOKUP($C256,ToxValues!$C$4:$N$283,11,FALSE)</f>
        <v>207.2</v>
      </c>
      <c r="AB256" s="468" t="str">
        <f>VLOOKUP($D256,derm!$D$4:$K$285,6,FALSE)</f>
        <v>--</v>
      </c>
      <c r="AC256" s="468" t="str">
        <f>VLOOKUP($D256,derm!$D$4:$K$285,7,FALSE)</f>
        <v>--</v>
      </c>
      <c r="AD256" s="468" t="str">
        <f>VLOOKUP($D256,derm!$D$4:$K$285,8,FALSE)</f>
        <v>--</v>
      </c>
      <c r="AE256" s="468" t="str">
        <f>VLOOKUP($D256,derm!$D$4:$L$285,9,FALSE)</f>
        <v>--</v>
      </c>
      <c r="AF256" s="255"/>
      <c r="AG256" s="255" t="str">
        <f>VLOOKUP($C256,ToxValues!$C$4:$J$284,3,FALSE)</f>
        <v>--</v>
      </c>
      <c r="AH256" s="497" t="str">
        <f>VLOOKUP($C256,ToxValues!$C$4:$J$284,5,FALSE)</f>
        <v>--</v>
      </c>
      <c r="AI256" s="630"/>
    </row>
    <row r="257" spans="1:35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61"/>
        <v>--</v>
      </c>
      <c r="H257" s="490" t="str">
        <f t="shared" si="58"/>
        <v>--</v>
      </c>
      <c r="I257" s="490" t="str">
        <f t="shared" si="59"/>
        <v/>
      </c>
      <c r="J257" s="490"/>
      <c r="K257" s="490" t="str">
        <f t="shared" si="56"/>
        <v/>
      </c>
      <c r="L257" s="490" t="str">
        <f t="shared" si="52"/>
        <v>--</v>
      </c>
      <c r="M257" s="490"/>
      <c r="N257" s="490"/>
      <c r="O257" s="490" t="str">
        <f t="shared" si="45"/>
        <v>--</v>
      </c>
      <c r="P257" s="490" t="str">
        <f t="shared" si="62"/>
        <v>--</v>
      </c>
      <c r="Q257" s="490" t="str">
        <f t="shared" si="60"/>
        <v>--</v>
      </c>
      <c r="R257" s="490" t="str">
        <f t="shared" si="54"/>
        <v>--</v>
      </c>
      <c r="S257" s="490" t="str">
        <f t="shared" si="55"/>
        <v>--</v>
      </c>
      <c r="T257" s="490" t="str">
        <f t="shared" si="46"/>
        <v>--</v>
      </c>
      <c r="U257" s="490"/>
      <c r="V257" s="490"/>
      <c r="W257" s="255" t="str">
        <f>IFERROR((1+(3*[0]!B)+(3*[0]!B^2))/((1+[0]!B)^2),"--")</f>
        <v>--</v>
      </c>
      <c r="X257" s="490" t="str">
        <f t="shared" si="57"/>
        <v>--</v>
      </c>
      <c r="Y257" s="208"/>
      <c r="Z257" s="255" t="str">
        <f>IFERROR(VLOOKUP(D257,derm!$D$4:$H$285,5,FALSE),"--")</f>
        <v>--</v>
      </c>
      <c r="AA257" s="468" t="str">
        <f>VLOOKUP($C257,ToxValues!$C$4:$N$283,11,FALSE)</f>
        <v>--</v>
      </c>
      <c r="AB257" s="468" t="str">
        <f>VLOOKUP($D257,derm!$D$4:$K$285,6,FALSE)</f>
        <v>--</v>
      </c>
      <c r="AC257" s="468" t="str">
        <f>VLOOKUP($D257,derm!$D$4:$K$285,7,FALSE)</f>
        <v>--</v>
      </c>
      <c r="AD257" s="468" t="str">
        <f>VLOOKUP($D257,derm!$D$4:$K$285,8,FALSE)</f>
        <v>--</v>
      </c>
      <c r="AE257" s="468" t="str">
        <f>VLOOKUP($D257,derm!$D$4:$L$285,9,FALSE)</f>
        <v>--</v>
      </c>
      <c r="AF257" s="255"/>
      <c r="AG257" s="255" t="str">
        <f>VLOOKUP($C257,ToxValues!$C$4:$J$284,3,FALSE)</f>
        <v>--</v>
      </c>
      <c r="AH257" s="497" t="str">
        <f>VLOOKUP($C257,ToxValues!$C$4:$J$284,5,FALSE)</f>
        <v>--</v>
      </c>
      <c r="AI257" s="630"/>
    </row>
    <row r="258" spans="1:35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>
        <f t="shared" si="61"/>
        <v>2.2525714285714291</v>
      </c>
      <c r="H258" s="490" t="str">
        <f t="shared" si="58"/>
        <v>--</v>
      </c>
      <c r="I258" s="490" t="str">
        <f t="shared" si="59"/>
        <v/>
      </c>
      <c r="J258" s="490"/>
      <c r="K258" s="490" t="str">
        <f t="shared" si="56"/>
        <v/>
      </c>
      <c r="L258" s="490">
        <f t="shared" si="52"/>
        <v>2252.5714285714289</v>
      </c>
      <c r="M258" s="490"/>
      <c r="N258" s="490"/>
      <c r="O258" s="490">
        <f t="shared" si="45"/>
        <v>2252.5714285714289</v>
      </c>
      <c r="P258" s="490" t="str">
        <f t="shared" si="62"/>
        <v>--</v>
      </c>
      <c r="Q258" s="490" t="str">
        <f t="shared" si="60"/>
        <v>--</v>
      </c>
      <c r="R258" s="490" t="str">
        <f t="shared" si="54"/>
        <v>--</v>
      </c>
      <c r="S258" s="490" t="str">
        <f t="shared" si="55"/>
        <v>--</v>
      </c>
      <c r="T258" s="490" t="str">
        <f t="shared" si="46"/>
        <v>--</v>
      </c>
      <c r="U258" s="490"/>
      <c r="V258" s="490"/>
      <c r="W258" s="255" t="str">
        <f>IFERROR((1+(3*[0]!B)+(3*[0]!B^2))/((1+[0]!B)^2),"--")</f>
        <v>--</v>
      </c>
      <c r="X258" s="490">
        <f t="shared" si="57"/>
        <v>7.9037593984962408E-4</v>
      </c>
      <c r="Y258" s="208"/>
      <c r="Z258" s="255" t="str">
        <f>IFERROR(VLOOKUP(D258,derm!$D$4:$H$285,5,FALSE),"--")</f>
        <v>--</v>
      </c>
      <c r="AA258" s="468" t="str">
        <f>VLOOKUP($C258,ToxValues!$C$4:$N$283,11,FALSE)</f>
        <v>--</v>
      </c>
      <c r="AB258" s="468" t="str">
        <f>VLOOKUP($D258,derm!$D$4:$K$285,6,FALSE)</f>
        <v>--</v>
      </c>
      <c r="AC258" s="468" t="str">
        <f>VLOOKUP($D258,derm!$D$4:$K$285,7,FALSE)</f>
        <v>--</v>
      </c>
      <c r="AD258" s="468" t="str">
        <f>VLOOKUP($D258,derm!$D$4:$K$285,8,FALSE)</f>
        <v>--</v>
      </c>
      <c r="AE258" s="468" t="str">
        <f>VLOOKUP($D258,derm!$D$4:$L$285,9,FALSE)</f>
        <v>--</v>
      </c>
      <c r="AF258" s="255"/>
      <c r="AG258" s="255">
        <f>VLOOKUP($C258,ToxValues!$C$4:$J$284,3,FALSE)</f>
        <v>2.4E-2</v>
      </c>
      <c r="AH258" s="497">
        <f>VLOOKUP($C258,ToxValues!$C$4:$J$284,5,FALSE)</f>
        <v>9.6000000000000002E-4</v>
      </c>
      <c r="AI258" s="630"/>
    </row>
    <row r="259" spans="1:35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>
        <f t="shared" si="61"/>
        <v>1.7324988651232338E-2</v>
      </c>
      <c r="H259" s="490" t="str">
        <f t="shared" si="58"/>
        <v>--</v>
      </c>
      <c r="I259" s="490">
        <f t="shared" si="59"/>
        <v>17.324988651232339</v>
      </c>
      <c r="J259" s="490"/>
      <c r="K259" s="490" t="str">
        <f t="shared" si="56"/>
        <v/>
      </c>
      <c r="L259" s="490">
        <f t="shared" si="52"/>
        <v>28.157142857142851</v>
      </c>
      <c r="M259" s="490"/>
      <c r="N259" s="490"/>
      <c r="O259" s="490">
        <f t="shared" si="45"/>
        <v>28.157142857142851</v>
      </c>
      <c r="P259" s="490">
        <f t="shared" si="62"/>
        <v>17.289473684210524</v>
      </c>
      <c r="Q259" s="490">
        <f t="shared" si="60"/>
        <v>17.289473684210524</v>
      </c>
      <c r="R259" s="490" t="str">
        <f t="shared" si="54"/>
        <v>--</v>
      </c>
      <c r="S259" s="490" t="str">
        <f t="shared" si="55"/>
        <v>--</v>
      </c>
      <c r="T259" s="490" t="str">
        <f t="shared" si="46"/>
        <v>--</v>
      </c>
      <c r="U259" s="490"/>
      <c r="V259" s="490"/>
      <c r="W259" s="255" t="str">
        <f>IFERROR((1+(3*[0]!B)+(3*[0]!B^2))/((1+[0]!B)^2),"--")</f>
        <v>--</v>
      </c>
      <c r="X259" s="490">
        <f t="shared" si="57"/>
        <v>1.7289473684210525E-5</v>
      </c>
      <c r="Y259" s="208"/>
      <c r="Z259" s="255">
        <f>IFERROR(VLOOKUP(D259,derm!$D$4:$H$285,5,FALSE),"--")</f>
        <v>1E-3</v>
      </c>
      <c r="AA259" s="468">
        <f>VLOOKUP($C259,ToxValues!$C$4:$N$283,11,FALSE)</f>
        <v>271.5</v>
      </c>
      <c r="AB259" s="468" t="str">
        <f>VLOOKUP($D259,derm!$D$4:$K$285,6,FALSE)</f>
        <v>--</v>
      </c>
      <c r="AC259" s="468" t="str">
        <f>VLOOKUP($D259,derm!$D$4:$K$285,7,FALSE)</f>
        <v>--</v>
      </c>
      <c r="AD259" s="468" t="str">
        <f>VLOOKUP($D259,derm!$D$4:$K$285,8,FALSE)</f>
        <v>--</v>
      </c>
      <c r="AE259" s="468" t="str">
        <f>VLOOKUP($D259,derm!$D$4:$L$285,9,FALSE)</f>
        <v>--</v>
      </c>
      <c r="AF259" s="255"/>
      <c r="AG259" s="255">
        <f>VLOOKUP($C259,ToxValues!$C$4:$J$284,3,FALSE)</f>
        <v>2.9999999999999997E-4</v>
      </c>
      <c r="AH259" s="497">
        <f>VLOOKUP($C259,ToxValues!$C$4:$J$284,5,FALSE)</f>
        <v>2.0999999999999999E-5</v>
      </c>
      <c r="AI259" s="630"/>
    </row>
    <row r="260" spans="1:35" x14ac:dyDescent="0.25">
      <c r="A260" s="318" t="s">
        <v>34</v>
      </c>
      <c r="B260" s="320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>
        <f t="shared" si="61"/>
        <v>9.3857142857142872E-3</v>
      </c>
      <c r="H260" s="490" t="str">
        <f t="shared" si="58"/>
        <v>--</v>
      </c>
      <c r="I260" s="490">
        <f t="shared" si="59"/>
        <v>82.437371968734624</v>
      </c>
      <c r="J260" s="490"/>
      <c r="K260" s="490" t="str">
        <f t="shared" si="56"/>
        <v/>
      </c>
      <c r="L260" s="490">
        <f t="shared" si="52"/>
        <v>9.3857142857142879</v>
      </c>
      <c r="M260" s="490"/>
      <c r="N260" s="490"/>
      <c r="O260" s="490">
        <f t="shared" si="45"/>
        <v>9.3857142857142879</v>
      </c>
      <c r="P260" s="490">
        <f t="shared" si="62"/>
        <v>82.330827067669176</v>
      </c>
      <c r="Q260" s="490">
        <f t="shared" si="60"/>
        <v>82.330827067669176</v>
      </c>
      <c r="R260" s="490" t="str">
        <f t="shared" si="54"/>
        <v>--</v>
      </c>
      <c r="S260" s="490" t="str">
        <f t="shared" si="55"/>
        <v>--</v>
      </c>
      <c r="T260" s="490" t="str">
        <f t="shared" si="46"/>
        <v>--</v>
      </c>
      <c r="U260" s="490"/>
      <c r="V260" s="490"/>
      <c r="W260" s="255" t="str">
        <f>IFERROR((1+(3*[0]!B)+(3*[0]!B^2))/((1+[0]!B)^2),"--")</f>
        <v>--</v>
      </c>
      <c r="X260" s="490">
        <f t="shared" si="57"/>
        <v>8.2330827067669173E-5</v>
      </c>
      <c r="Y260" s="208"/>
      <c r="Z260" s="255">
        <f>IFERROR(VLOOKUP(D260,derm!$D$4:$H$285,5,FALSE),"--")</f>
        <v>1E-3</v>
      </c>
      <c r="AA260" s="468">
        <f>VLOOKUP($C260,ToxValues!$C$4:$N$283,11,FALSE)</f>
        <v>215.63</v>
      </c>
      <c r="AB260" s="468" t="str">
        <f>VLOOKUP($D260,derm!$D$4:$K$285,6,FALSE)</f>
        <v>--</v>
      </c>
      <c r="AC260" s="468" t="str">
        <f>VLOOKUP($D260,derm!$D$4:$K$285,7,FALSE)</f>
        <v>--</v>
      </c>
      <c r="AD260" s="468" t="str">
        <f>VLOOKUP($D260,derm!$D$4:$K$285,8,FALSE)</f>
        <v>--</v>
      </c>
      <c r="AE260" s="468" t="str">
        <f>VLOOKUP($D260,derm!$D$4:$L$285,9,FALSE)</f>
        <v>--</v>
      </c>
      <c r="AF260" s="255"/>
      <c r="AG260" s="255">
        <f>VLOOKUP($C260,ToxValues!$C$4:$J$284,3,FALSE)</f>
        <v>1E-4</v>
      </c>
      <c r="AH260" s="497">
        <f>VLOOKUP($C260,ToxValues!$C$4:$J$284,5,FALSE)</f>
        <v>1E-4</v>
      </c>
      <c r="AI260" s="630"/>
    </row>
    <row r="261" spans="1:35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>
        <f t="shared" si="61"/>
        <v>1.877142857142857</v>
      </c>
      <c r="H261" s="490" t="str">
        <f t="shared" si="58"/>
        <v>--</v>
      </c>
      <c r="I261" s="490">
        <f t="shared" si="59"/>
        <v>3293.233615431272</v>
      </c>
      <c r="J261" s="490"/>
      <c r="K261" s="490" t="str">
        <f t="shared" si="56"/>
        <v/>
      </c>
      <c r="L261" s="490">
        <f t="shared" si="52"/>
        <v>1877.1428571428571</v>
      </c>
      <c r="M261" s="490"/>
      <c r="N261" s="490"/>
      <c r="O261" s="490">
        <f t="shared" si="45"/>
        <v>1877.1428571428571</v>
      </c>
      <c r="P261" s="490">
        <f t="shared" si="62"/>
        <v>3293.2330827067667</v>
      </c>
      <c r="Q261" s="490">
        <f t="shared" si="60"/>
        <v>3293.2330827067667</v>
      </c>
      <c r="R261" s="490" t="str">
        <f t="shared" si="54"/>
        <v>--</v>
      </c>
      <c r="S261" s="490" t="str">
        <f t="shared" si="55"/>
        <v>--</v>
      </c>
      <c r="T261" s="490" t="str">
        <f t="shared" si="46"/>
        <v>--</v>
      </c>
      <c r="U261" s="490"/>
      <c r="V261" s="490"/>
      <c r="W261" s="255" t="str">
        <f>IFERROR((1+(3*[0]!B)+(3*[0]!B^2))/((1+[0]!B)^2),"--")</f>
        <v>--</v>
      </c>
      <c r="X261" s="490">
        <f t="shared" si="57"/>
        <v>6.5864661654135338E-4</v>
      </c>
      <c r="Y261" s="208"/>
      <c r="Z261" s="255">
        <f>IFERROR(VLOOKUP(D261,derm!$D$4:$H$285,5,FALSE),"--")</f>
        <v>2.0000000000000001E-4</v>
      </c>
      <c r="AA261" s="468">
        <f>VLOOKUP($C261,ToxValues!$C$4:$N$283,11,FALSE)</f>
        <v>58.69</v>
      </c>
      <c r="AB261" s="468" t="str">
        <f>VLOOKUP($D261,derm!$D$4:$K$285,6,FALSE)</f>
        <v>--</v>
      </c>
      <c r="AC261" s="468" t="str">
        <f>VLOOKUP($D261,derm!$D$4:$K$285,7,FALSE)</f>
        <v>--</v>
      </c>
      <c r="AD261" s="468" t="str">
        <f>VLOOKUP($D261,derm!$D$4:$K$285,8,FALSE)</f>
        <v>--</v>
      </c>
      <c r="AE261" s="468" t="str">
        <f>VLOOKUP($D261,derm!$D$4:$L$285,9,FALSE)</f>
        <v>--</v>
      </c>
      <c r="AF261" s="255"/>
      <c r="AG261" s="255">
        <f>VLOOKUP($C261,ToxValues!$C$4:$J$284,3,FALSE)</f>
        <v>0.02</v>
      </c>
      <c r="AH261" s="497">
        <f>VLOOKUP($C261,ToxValues!$C$4:$J$284,5,FALSE)</f>
        <v>8.0000000000000004E-4</v>
      </c>
      <c r="AI261" s="630"/>
    </row>
    <row r="262" spans="1:35" x14ac:dyDescent="0.25">
      <c r="A262" s="318" t="s">
        <v>34</v>
      </c>
      <c r="B262" s="319" t="s">
        <v>49</v>
      </c>
      <c r="C262" s="298" t="s">
        <v>1846</v>
      </c>
      <c r="D262" s="29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61"/>
        <v>--</v>
      </c>
      <c r="H262" s="490" t="str">
        <f t="shared" si="58"/>
        <v>--</v>
      </c>
      <c r="I262" s="490" t="str">
        <f t="shared" si="59"/>
        <v/>
      </c>
      <c r="J262" s="490"/>
      <c r="K262" s="490" t="str">
        <f t="shared" si="56"/>
        <v/>
      </c>
      <c r="L262" s="490" t="str">
        <f t="shared" si="52"/>
        <v>--</v>
      </c>
      <c r="M262" s="490"/>
      <c r="N262" s="490"/>
      <c r="O262" s="490" t="str">
        <f t="shared" ref="O262:O285" si="63">IFERROR(((HQ*BW_tres*ATnc_rec*AG262*365*1000)/(IRw_rec*ET_rec*ED_tres*EF_tres)),"--")</f>
        <v>--</v>
      </c>
      <c r="P262" s="490" t="str">
        <f t="shared" si="62"/>
        <v>--</v>
      </c>
      <c r="Q262" s="490" t="str">
        <f t="shared" si="60"/>
        <v>--</v>
      </c>
      <c r="R262" s="490" t="str">
        <f t="shared" si="54"/>
        <v>--</v>
      </c>
      <c r="S262" s="490" t="str">
        <f t="shared" si="55"/>
        <v>--</v>
      </c>
      <c r="T262" s="490" t="str">
        <f t="shared" ref="T262:T285" si="64">IFERROR((X262*1000)/(2*AE262*Z262*SQRT((6*AC262*ET_rec)/PI())),"--")</f>
        <v>--</v>
      </c>
      <c r="U262" s="490"/>
      <c r="V262" s="490"/>
      <c r="W262" s="255" t="str">
        <f>IFERROR((1+(3*[0]!B)+(3*[0]!B^2))/((1+[0]!B)^2),"--")</f>
        <v>--</v>
      </c>
      <c r="X262" s="490" t="str">
        <f t="shared" si="57"/>
        <v>--</v>
      </c>
      <c r="Y262" s="298"/>
      <c r="Z262" s="255" t="str">
        <f>IFERROR(VLOOKUP(D262,derm!$D$4:$H$285,5,FALSE),"--")</f>
        <v>--</v>
      </c>
      <c r="AA262" s="468" t="str">
        <f>VLOOKUP($C262,ToxValues!$C$4:$N$283,11,FALSE)</f>
        <v>--</v>
      </c>
      <c r="AB262" s="468" t="str">
        <f>VLOOKUP($D262,derm!$D$4:$K$285,6,FALSE)</f>
        <v>--</v>
      </c>
      <c r="AC262" s="468" t="str">
        <f>VLOOKUP($D262,derm!$D$4:$K$285,7,FALSE)</f>
        <v>--</v>
      </c>
      <c r="AD262" s="468" t="str">
        <f>VLOOKUP($D262,derm!$D$4:$K$285,8,FALSE)</f>
        <v>--</v>
      </c>
      <c r="AE262" s="468" t="str">
        <f>VLOOKUP($D262,derm!$D$4:$L$285,9,FALSE)</f>
        <v>--</v>
      </c>
      <c r="AF262" s="306"/>
      <c r="AG262" s="255" t="str">
        <f>VLOOKUP($C262,ToxValues!$C$4:$J$284,3,FALSE)</f>
        <v>--</v>
      </c>
      <c r="AH262" s="497" t="str">
        <f>VLOOKUP($C262,ToxValues!$C$4:$J$284,5,FALSE)</f>
        <v>--</v>
      </c>
      <c r="AI262" s="630"/>
    </row>
    <row r="263" spans="1:35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>
        <f t="shared" si="61"/>
        <v>0.46928571428571425</v>
      </c>
      <c r="H263" s="490" t="str">
        <f t="shared" si="58"/>
        <v>--</v>
      </c>
      <c r="I263" s="490">
        <f t="shared" si="59"/>
        <v>4116.5434842814793</v>
      </c>
      <c r="J263" s="490"/>
      <c r="K263" s="490" t="str">
        <f t="shared" si="56"/>
        <v/>
      </c>
      <c r="L263" s="490">
        <f t="shared" ref="L263:L285" si="65">IFERROR(($O263),"")</f>
        <v>469.28571428571428</v>
      </c>
      <c r="M263" s="490"/>
      <c r="N263" s="490"/>
      <c r="O263" s="490">
        <f t="shared" si="63"/>
        <v>469.28571428571428</v>
      </c>
      <c r="P263" s="490">
        <f t="shared" si="62"/>
        <v>4116.541353383458</v>
      </c>
      <c r="Q263" s="490">
        <f t="shared" si="60"/>
        <v>4116.541353383458</v>
      </c>
      <c r="R263" s="490" t="str">
        <f t="shared" ref="R263:R285" si="66">IF(Y263="A",T263,S263)</f>
        <v>--</v>
      </c>
      <c r="S263" s="490" t="str">
        <f t="shared" ref="S263:S285" si="67">IFERROR((X263*1000)/(Z263*AE263*(U263+V263)),"--")</f>
        <v>--</v>
      </c>
      <c r="T263" s="490" t="str">
        <f t="shared" si="64"/>
        <v>--</v>
      </c>
      <c r="U263" s="490"/>
      <c r="V263" s="490"/>
      <c r="W263" s="255" t="str">
        <f>IFERROR((1+(3*[0]!B)+(3*[0]!B^2))/((1+[0]!B)^2),"--")</f>
        <v>--</v>
      </c>
      <c r="X263" s="490">
        <f t="shared" si="57"/>
        <v>4.1165413533834584E-3</v>
      </c>
      <c r="Y263" s="208"/>
      <c r="Z263" s="255">
        <f>IFERROR(VLOOKUP(D263,derm!$D$4:$H$285,5,FALSE),"--")</f>
        <v>1E-3</v>
      </c>
      <c r="AA263" s="468">
        <f>VLOOKUP($C263,ToxValues!$C$4:$N$283,11,FALSE)</f>
        <v>78.959999999999994</v>
      </c>
      <c r="AB263" s="468" t="str">
        <f>VLOOKUP($D263,derm!$D$4:$K$285,6,FALSE)</f>
        <v>--</v>
      </c>
      <c r="AC263" s="468" t="str">
        <f>VLOOKUP($D263,derm!$D$4:$K$285,7,FALSE)</f>
        <v>--</v>
      </c>
      <c r="AD263" s="468" t="str">
        <f>VLOOKUP($D263,derm!$D$4:$K$285,8,FALSE)</f>
        <v>--</v>
      </c>
      <c r="AE263" s="468" t="str">
        <f>VLOOKUP($D263,derm!$D$4:$L$285,9,FALSE)</f>
        <v>--</v>
      </c>
      <c r="AF263" s="255"/>
      <c r="AG263" s="255">
        <f>VLOOKUP($C263,ToxValues!$C$4:$J$284,3,FALSE)</f>
        <v>5.0000000000000001E-3</v>
      </c>
      <c r="AH263" s="497">
        <f>VLOOKUP($C263,ToxValues!$C$4:$J$284,5,FALSE)</f>
        <v>5.0000000000000001E-3</v>
      </c>
      <c r="AI263" s="630"/>
    </row>
    <row r="264" spans="1:35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>
        <f t="shared" si="61"/>
        <v>0.27443822112358529</v>
      </c>
      <c r="H264" s="490" t="str">
        <f t="shared" si="58"/>
        <v>--</v>
      </c>
      <c r="I264" s="490">
        <f t="shared" si="59"/>
        <v>274.43822112358527</v>
      </c>
      <c r="J264" s="490"/>
      <c r="K264" s="490" t="str">
        <f t="shared" ref="K264:K285" si="68">IFERROR((1/(1/$M264)+(1/$O264)),"")</f>
        <v/>
      </c>
      <c r="L264" s="490">
        <f t="shared" si="65"/>
        <v>469.28571428571428</v>
      </c>
      <c r="M264" s="490"/>
      <c r="N264" s="490"/>
      <c r="O264" s="490">
        <f t="shared" si="63"/>
        <v>469.28571428571428</v>
      </c>
      <c r="P264" s="490">
        <f t="shared" si="62"/>
        <v>274.43609022556393</v>
      </c>
      <c r="Q264" s="490">
        <f t="shared" si="60"/>
        <v>274.43609022556393</v>
      </c>
      <c r="R264" s="490" t="str">
        <f t="shared" si="66"/>
        <v>--</v>
      </c>
      <c r="S264" s="490" t="str">
        <f t="shared" si="67"/>
        <v>--</v>
      </c>
      <c r="T264" s="490" t="str">
        <f t="shared" si="64"/>
        <v>--</v>
      </c>
      <c r="U264" s="490"/>
      <c r="V264" s="490"/>
      <c r="W264" s="255" t="str">
        <f>IFERROR((1+(3*[0]!B)+(3*[0]!B^2))/((1+[0]!B)^2),"--")</f>
        <v>--</v>
      </c>
      <c r="X264" s="490">
        <f t="shared" si="57"/>
        <v>1.6466165413533835E-4</v>
      </c>
      <c r="Y264" s="208"/>
      <c r="Z264" s="255">
        <f>IFERROR(VLOOKUP(D264,derm!$D$4:$H$285,5,FALSE),"--")</f>
        <v>5.9999999999999995E-4</v>
      </c>
      <c r="AA264" s="468">
        <f>VLOOKUP($C264,ToxValues!$C$4:$N$283,11,FALSE)</f>
        <v>107.87</v>
      </c>
      <c r="AB264" s="468" t="str">
        <f>VLOOKUP($D264,derm!$D$4:$K$285,6,FALSE)</f>
        <v>--</v>
      </c>
      <c r="AC264" s="468" t="str">
        <f>VLOOKUP($D264,derm!$D$4:$K$285,7,FALSE)</f>
        <v>--</v>
      </c>
      <c r="AD264" s="468" t="str">
        <f>VLOOKUP($D264,derm!$D$4:$K$285,8,FALSE)</f>
        <v>--</v>
      </c>
      <c r="AE264" s="468" t="str">
        <f>VLOOKUP($D264,derm!$D$4:$L$285,9,FALSE)</f>
        <v>--</v>
      </c>
      <c r="AF264" s="255"/>
      <c r="AG264" s="255">
        <f>VLOOKUP($C264,ToxValues!$C$4:$J$284,3,FALSE)</f>
        <v>5.0000000000000001E-3</v>
      </c>
      <c r="AH264" s="497">
        <f>VLOOKUP($C264,ToxValues!$C$4:$J$284,5,FALSE)</f>
        <v>2.0000000000000001E-4</v>
      </c>
      <c r="AI264" s="630"/>
    </row>
    <row r="265" spans="1:35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61"/>
        <v>--</v>
      </c>
      <c r="H265" s="490" t="str">
        <f t="shared" si="58"/>
        <v>--</v>
      </c>
      <c r="I265" s="490" t="str">
        <f t="shared" si="59"/>
        <v/>
      </c>
      <c r="J265" s="490"/>
      <c r="K265" s="490" t="str">
        <f t="shared" si="68"/>
        <v/>
      </c>
      <c r="L265" s="490" t="str">
        <f t="shared" si="65"/>
        <v>--</v>
      </c>
      <c r="M265" s="490"/>
      <c r="N265" s="490"/>
      <c r="O265" s="490" t="str">
        <f t="shared" si="63"/>
        <v>--</v>
      </c>
      <c r="P265" s="490" t="str">
        <f t="shared" si="62"/>
        <v>--</v>
      </c>
      <c r="Q265" s="490" t="str">
        <f t="shared" si="60"/>
        <v>--</v>
      </c>
      <c r="R265" s="490" t="str">
        <f t="shared" si="66"/>
        <v>--</v>
      </c>
      <c r="S265" s="490" t="str">
        <f t="shared" si="67"/>
        <v>--</v>
      </c>
      <c r="T265" s="490" t="str">
        <f t="shared" si="64"/>
        <v>--</v>
      </c>
      <c r="U265" s="490"/>
      <c r="V265" s="490"/>
      <c r="W265" s="255" t="str">
        <f>IFERROR((1+(3*[0]!B)+(3*[0]!B^2))/((1+[0]!B)^2),"--")</f>
        <v>--</v>
      </c>
      <c r="X265" s="490" t="str">
        <f t="shared" si="57"/>
        <v>--</v>
      </c>
      <c r="Y265" s="208"/>
      <c r="Z265" s="255" t="str">
        <f>IFERROR(VLOOKUP(D265,derm!$D$4:$H$285,5,FALSE),"--")</f>
        <v>--</v>
      </c>
      <c r="AA265" s="468" t="str">
        <f>VLOOKUP($C265,ToxValues!$C$4:$N$283,11,FALSE)</f>
        <v>--</v>
      </c>
      <c r="AB265" s="468" t="str">
        <f>VLOOKUP($D265,derm!$D$4:$K$285,6,FALSE)</f>
        <v>--</v>
      </c>
      <c r="AC265" s="468" t="str">
        <f>VLOOKUP($D265,derm!$D$4:$K$285,7,FALSE)</f>
        <v>--</v>
      </c>
      <c r="AD265" s="468" t="str">
        <f>VLOOKUP($D265,derm!$D$4:$K$285,8,FALSE)</f>
        <v>--</v>
      </c>
      <c r="AE265" s="468" t="str">
        <f>VLOOKUP($D265,derm!$D$4:$L$285,9,FALSE)</f>
        <v>--</v>
      </c>
      <c r="AF265" s="255"/>
      <c r="AG265" s="255" t="str">
        <f>VLOOKUP($C265,ToxValues!$C$4:$J$284,3,FALSE)</f>
        <v>--</v>
      </c>
      <c r="AH265" s="497" t="str">
        <f>VLOOKUP($C265,ToxValues!$C$4:$J$284,5,FALSE)</f>
        <v>--</v>
      </c>
      <c r="AI265" s="630"/>
    </row>
    <row r="266" spans="1:35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>
        <f t="shared" si="61"/>
        <v>56.314285714285717</v>
      </c>
      <c r="H266" s="490" t="str">
        <f t="shared" si="58"/>
        <v>--</v>
      </c>
      <c r="I266" s="490">
        <f t="shared" si="59"/>
        <v>493984.96242377255</v>
      </c>
      <c r="J266" s="490"/>
      <c r="K266" s="490" t="str">
        <f t="shared" si="68"/>
        <v/>
      </c>
      <c r="L266" s="490">
        <f t="shared" si="65"/>
        <v>56314.285714285717</v>
      </c>
      <c r="M266" s="490"/>
      <c r="N266" s="490"/>
      <c r="O266" s="490">
        <f t="shared" si="63"/>
        <v>56314.285714285717</v>
      </c>
      <c r="P266" s="490">
        <f t="shared" si="62"/>
        <v>493984.96240601502</v>
      </c>
      <c r="Q266" s="490">
        <f t="shared" si="60"/>
        <v>493984.96240601502</v>
      </c>
      <c r="R266" s="490" t="str">
        <f t="shared" si="66"/>
        <v>--</v>
      </c>
      <c r="S266" s="490" t="str">
        <f t="shared" si="67"/>
        <v>--</v>
      </c>
      <c r="T266" s="490" t="str">
        <f t="shared" si="64"/>
        <v>--</v>
      </c>
      <c r="U266" s="490"/>
      <c r="V266" s="490"/>
      <c r="W266" s="255" t="str">
        <f>IFERROR((1+(3*[0]!B)+(3*[0]!B^2))/((1+[0]!B)^2),"--")</f>
        <v>--</v>
      </c>
      <c r="X266" s="490">
        <f t="shared" ref="X266:X285" si="69">IFERROR((HQ*ATnc_rec*365*BW_tres*AH266*1000)/(SA_tres*EF_tres*ED_tres),"--")</f>
        <v>0.49398496240601503</v>
      </c>
      <c r="Y266" s="208"/>
      <c r="Z266" s="255">
        <f>IFERROR(VLOOKUP(D266,derm!$D$4:$H$285,5,FALSE),"--")</f>
        <v>1E-3</v>
      </c>
      <c r="AA266" s="468">
        <f>VLOOKUP($C266,ToxValues!$C$4:$N$283,11,FALSE)</f>
        <v>87.62</v>
      </c>
      <c r="AB266" s="468" t="str">
        <f>VLOOKUP($D266,derm!$D$4:$K$285,6,FALSE)</f>
        <v>--</v>
      </c>
      <c r="AC266" s="468" t="str">
        <f>VLOOKUP($D266,derm!$D$4:$K$285,7,FALSE)</f>
        <v>--</v>
      </c>
      <c r="AD266" s="468" t="str">
        <f>VLOOKUP($D266,derm!$D$4:$K$285,8,FALSE)</f>
        <v>--</v>
      </c>
      <c r="AE266" s="468" t="str">
        <f>VLOOKUP($D266,derm!$D$4:$L$285,9,FALSE)</f>
        <v>--</v>
      </c>
      <c r="AF266" s="255"/>
      <c r="AG266" s="255">
        <f>VLOOKUP($C266,ToxValues!$C$4:$J$284,3,FALSE)</f>
        <v>0.6</v>
      </c>
      <c r="AH266" s="497">
        <f>VLOOKUP($C266,ToxValues!$C$4:$J$284,5,FALSE)</f>
        <v>0.6</v>
      </c>
      <c r="AI266" s="630"/>
    </row>
    <row r="267" spans="1:35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>
        <f t="shared" si="61"/>
        <v>9.3857142857142859E-4</v>
      </c>
      <c r="H267" s="490" t="str">
        <f t="shared" si="58"/>
        <v>--</v>
      </c>
      <c r="I267" s="490">
        <f t="shared" si="59"/>
        <v>9.2985317174214064</v>
      </c>
      <c r="J267" s="490"/>
      <c r="K267" s="490" t="str">
        <f t="shared" si="68"/>
        <v/>
      </c>
      <c r="L267" s="490">
        <f t="shared" si="65"/>
        <v>0.93857142857142861</v>
      </c>
      <c r="M267" s="490"/>
      <c r="N267" s="490"/>
      <c r="O267" s="490">
        <f t="shared" si="63"/>
        <v>0.93857142857142861</v>
      </c>
      <c r="P267" s="490">
        <f t="shared" si="62"/>
        <v>8.2330827067669166</v>
      </c>
      <c r="Q267" s="490">
        <f t="shared" si="60"/>
        <v>8.2330827067669166</v>
      </c>
      <c r="R267" s="490" t="str">
        <f t="shared" si="66"/>
        <v>--</v>
      </c>
      <c r="S267" s="490" t="str">
        <f t="shared" si="67"/>
        <v>--</v>
      </c>
      <c r="T267" s="490" t="str">
        <f t="shared" si="64"/>
        <v>--</v>
      </c>
      <c r="U267" s="490"/>
      <c r="V267" s="490"/>
      <c r="W267" s="255" t="str">
        <f>IFERROR((1+(3*[0]!B)+(3*[0]!B^2))/((1+[0]!B)^2),"--")</f>
        <v>--</v>
      </c>
      <c r="X267" s="490">
        <f t="shared" si="69"/>
        <v>8.2330827067669169E-6</v>
      </c>
      <c r="Y267" s="208"/>
      <c r="Z267" s="255">
        <f>IFERROR(VLOOKUP(D267,derm!$D$4:$H$285,5,FALSE),"--")</f>
        <v>1E-3</v>
      </c>
      <c r="AA267" s="468">
        <f>VLOOKUP($C267,ToxValues!$C$4:$N$283,11,FALSE)</f>
        <v>204.38</v>
      </c>
      <c r="AB267" s="468" t="str">
        <f>VLOOKUP($D267,derm!$D$4:$K$285,6,FALSE)</f>
        <v>--</v>
      </c>
      <c r="AC267" s="468" t="str">
        <f>VLOOKUP($D267,derm!$D$4:$K$285,7,FALSE)</f>
        <v>--</v>
      </c>
      <c r="AD267" s="468" t="str">
        <f>VLOOKUP($D267,derm!$D$4:$K$285,8,FALSE)</f>
        <v>--</v>
      </c>
      <c r="AE267" s="468" t="str">
        <f>VLOOKUP($D267,derm!$D$4:$L$285,9,FALSE)</f>
        <v>--</v>
      </c>
      <c r="AF267" s="255"/>
      <c r="AG267" s="255">
        <f>VLOOKUP($C267,ToxValues!$C$4:$J$284,3,FALSE)</f>
        <v>1.0000000000000001E-5</v>
      </c>
      <c r="AH267" s="497">
        <f>VLOOKUP($C267,ToxValues!$C$4:$J$284,5,FALSE)</f>
        <v>1.0000000000000001E-5</v>
      </c>
      <c r="AI267" s="630"/>
    </row>
    <row r="268" spans="1:35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>
        <f t="shared" si="61"/>
        <v>56.314285714285717</v>
      </c>
      <c r="H268" s="490" t="str">
        <f t="shared" si="58"/>
        <v>--</v>
      </c>
      <c r="I268" s="490">
        <f t="shared" si="59"/>
        <v>493984.96242377255</v>
      </c>
      <c r="J268" s="490"/>
      <c r="K268" s="490" t="str">
        <f t="shared" si="68"/>
        <v/>
      </c>
      <c r="L268" s="490">
        <f t="shared" si="65"/>
        <v>56314.285714285717</v>
      </c>
      <c r="M268" s="490"/>
      <c r="N268" s="490"/>
      <c r="O268" s="490">
        <f t="shared" si="63"/>
        <v>56314.285714285717</v>
      </c>
      <c r="P268" s="490">
        <f t="shared" si="62"/>
        <v>493984.96240601502</v>
      </c>
      <c r="Q268" s="490">
        <f t="shared" si="60"/>
        <v>493984.96240601502</v>
      </c>
      <c r="R268" s="490" t="str">
        <f t="shared" si="66"/>
        <v>--</v>
      </c>
      <c r="S268" s="490" t="str">
        <f t="shared" si="67"/>
        <v>--</v>
      </c>
      <c r="T268" s="490" t="str">
        <f t="shared" si="64"/>
        <v>--</v>
      </c>
      <c r="U268" s="490"/>
      <c r="V268" s="490"/>
      <c r="W268" s="255" t="str">
        <f>IFERROR((1+(3*[0]!B)+(3*[0]!B^2))/((1+[0]!B)^2),"--")</f>
        <v>--</v>
      </c>
      <c r="X268" s="490">
        <f t="shared" si="69"/>
        <v>0.49398496240601503</v>
      </c>
      <c r="Y268" s="208"/>
      <c r="Z268" s="255">
        <f>IFERROR(VLOOKUP(D268,derm!$D$4:$H$285,5,FALSE),"--")</f>
        <v>1E-3</v>
      </c>
      <c r="AA268" s="468">
        <f>VLOOKUP($C268,ToxValues!$C$4:$N$283,11,FALSE)</f>
        <v>118.71</v>
      </c>
      <c r="AB268" s="468" t="str">
        <f>VLOOKUP($D268,derm!$D$4:$K$285,6,FALSE)</f>
        <v>--</v>
      </c>
      <c r="AC268" s="468" t="str">
        <f>VLOOKUP($D268,derm!$D$4:$K$285,7,FALSE)</f>
        <v>--</v>
      </c>
      <c r="AD268" s="468" t="str">
        <f>VLOOKUP($D268,derm!$D$4:$K$285,8,FALSE)</f>
        <v>--</v>
      </c>
      <c r="AE268" s="468" t="str">
        <f>VLOOKUP($D268,derm!$D$4:$L$285,9,FALSE)</f>
        <v>--</v>
      </c>
      <c r="AF268" s="255"/>
      <c r="AG268" s="255">
        <f>VLOOKUP($C268,ToxValues!$C$4:$J$284,3,FALSE)</f>
        <v>0.6</v>
      </c>
      <c r="AH268" s="497">
        <f>VLOOKUP($C268,ToxValues!$C$4:$J$284,5,FALSE)</f>
        <v>0.6</v>
      </c>
      <c r="AI268" s="630"/>
    </row>
    <row r="269" spans="1:35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61"/>
        <v>--</v>
      </c>
      <c r="H269" s="490" t="str">
        <f t="shared" si="58"/>
        <v>--</v>
      </c>
      <c r="I269" s="490" t="str">
        <f t="shared" si="59"/>
        <v/>
      </c>
      <c r="J269" s="490"/>
      <c r="K269" s="490" t="str">
        <f t="shared" si="68"/>
        <v/>
      </c>
      <c r="L269" s="490" t="str">
        <f t="shared" si="65"/>
        <v>--</v>
      </c>
      <c r="M269" s="490"/>
      <c r="N269" s="490"/>
      <c r="O269" s="490" t="str">
        <f t="shared" si="63"/>
        <v>--</v>
      </c>
      <c r="P269" s="490" t="str">
        <f t="shared" si="62"/>
        <v>--</v>
      </c>
      <c r="Q269" s="490" t="str">
        <f t="shared" si="60"/>
        <v>--</v>
      </c>
      <c r="R269" s="490" t="str">
        <f t="shared" si="66"/>
        <v>--</v>
      </c>
      <c r="S269" s="490" t="str">
        <f t="shared" si="67"/>
        <v>--</v>
      </c>
      <c r="T269" s="490" t="str">
        <f t="shared" si="64"/>
        <v>--</v>
      </c>
      <c r="U269" s="490"/>
      <c r="V269" s="490"/>
      <c r="W269" s="255" t="str">
        <f>IFERROR((1+(3*[0]!B)+(3*[0]!B^2))/((1+[0]!B)^2),"--")</f>
        <v>--</v>
      </c>
      <c r="X269" s="490" t="str">
        <f t="shared" si="69"/>
        <v>--</v>
      </c>
      <c r="Y269" s="208"/>
      <c r="Z269" s="255">
        <f>IFERROR(VLOOKUP(D269,derm!$D$4:$H$285,5,FALSE),"--")</f>
        <v>1E-3</v>
      </c>
      <c r="AA269" s="468" t="str">
        <f>VLOOKUP($C269,ToxValues!$C$4:$N$283,11,FALSE)</f>
        <v>--</v>
      </c>
      <c r="AB269" s="468" t="str">
        <f>VLOOKUP($D269,derm!$D$4:$K$285,6,FALSE)</f>
        <v>--</v>
      </c>
      <c r="AC269" s="468" t="str">
        <f>VLOOKUP($D269,derm!$D$4:$K$285,7,FALSE)</f>
        <v>--</v>
      </c>
      <c r="AD269" s="468" t="str">
        <f>VLOOKUP($D269,derm!$D$4:$K$285,8,FALSE)</f>
        <v>--</v>
      </c>
      <c r="AE269" s="468" t="str">
        <f>VLOOKUP($D269,derm!$D$4:$L$285,9,FALSE)</f>
        <v>--</v>
      </c>
      <c r="AF269" s="255"/>
      <c r="AG269" s="255" t="str">
        <f>VLOOKUP($C269,ToxValues!$C$4:$J$284,3,FALSE)</f>
        <v>--</v>
      </c>
      <c r="AH269" s="497" t="str">
        <f>VLOOKUP($C269,ToxValues!$C$4:$J$284,5,FALSE)</f>
        <v>--</v>
      </c>
      <c r="AI269" s="630"/>
    </row>
    <row r="270" spans="1:35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>
        <f t="shared" si="61"/>
        <v>28.157142857142858</v>
      </c>
      <c r="H270" s="490" t="str">
        <f t="shared" si="58"/>
        <v>--</v>
      </c>
      <c r="I270" s="490">
        <f t="shared" si="59"/>
        <v>411654.13537386089</v>
      </c>
      <c r="J270" s="490"/>
      <c r="K270" s="490" t="str">
        <f t="shared" si="68"/>
        <v/>
      </c>
      <c r="L270" s="490">
        <f t="shared" si="65"/>
        <v>28157.142857142859</v>
      </c>
      <c r="M270" s="490"/>
      <c r="N270" s="490"/>
      <c r="O270" s="490">
        <f t="shared" si="63"/>
        <v>28157.142857142859</v>
      </c>
      <c r="P270" s="490">
        <f t="shared" si="62"/>
        <v>411654.13533834589</v>
      </c>
      <c r="Q270" s="490">
        <f t="shared" si="60"/>
        <v>411654.13533834589</v>
      </c>
      <c r="R270" s="490" t="str">
        <f t="shared" si="66"/>
        <v>--</v>
      </c>
      <c r="S270" s="490" t="str">
        <f t="shared" si="67"/>
        <v>--</v>
      </c>
      <c r="T270" s="490" t="str">
        <f t="shared" si="64"/>
        <v>--</v>
      </c>
      <c r="U270" s="490"/>
      <c r="V270" s="490"/>
      <c r="W270" s="255" t="str">
        <f>IFERROR((1+(3*[0]!B)+(3*[0]!B^2))/((1+[0]!B)^2),"--")</f>
        <v>--</v>
      </c>
      <c r="X270" s="490">
        <f t="shared" si="69"/>
        <v>0.24699248120300751</v>
      </c>
      <c r="Y270" s="208"/>
      <c r="Z270" s="255">
        <f>IFERROR(VLOOKUP(D270,derm!$D$4:$H$285,5,FALSE),"--")</f>
        <v>5.9999999999999995E-4</v>
      </c>
      <c r="AA270" s="468">
        <f>VLOOKUP($C270,ToxValues!$C$4:$N$283,11,FALSE)</f>
        <v>65.38</v>
      </c>
      <c r="AB270" s="468" t="str">
        <f>VLOOKUP($D270,derm!$D$4:$K$285,6,FALSE)</f>
        <v>--</v>
      </c>
      <c r="AC270" s="468" t="str">
        <f>VLOOKUP($D270,derm!$D$4:$K$285,7,FALSE)</f>
        <v>--</v>
      </c>
      <c r="AD270" s="468" t="str">
        <f>VLOOKUP($D270,derm!$D$4:$K$285,8,FALSE)</f>
        <v>--</v>
      </c>
      <c r="AE270" s="468" t="str">
        <f>VLOOKUP($D270,derm!$D$4:$L$285,9,FALSE)</f>
        <v>--</v>
      </c>
      <c r="AF270" s="255"/>
      <c r="AG270" s="255">
        <f>VLOOKUP($C270,ToxValues!$C$4:$J$284,3,FALSE)</f>
        <v>0.3</v>
      </c>
      <c r="AH270" s="497">
        <f>VLOOKUP($C270,ToxValues!$C$4:$J$284,5,FALSE)</f>
        <v>0.3</v>
      </c>
      <c r="AI270" s="630"/>
    </row>
    <row r="271" spans="1:35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61"/>
        <v>--</v>
      </c>
      <c r="H271" s="490" t="str">
        <f t="shared" si="58"/>
        <v>--</v>
      </c>
      <c r="I271" s="490" t="str">
        <f t="shared" si="59"/>
        <v/>
      </c>
      <c r="J271" s="490"/>
      <c r="K271" s="490" t="str">
        <f t="shared" si="68"/>
        <v/>
      </c>
      <c r="L271" s="490" t="str">
        <f t="shared" si="65"/>
        <v>--</v>
      </c>
      <c r="M271" s="490"/>
      <c r="N271" s="490"/>
      <c r="O271" s="490" t="str">
        <f t="shared" si="63"/>
        <v>--</v>
      </c>
      <c r="P271" s="490" t="str">
        <f t="shared" si="62"/>
        <v>--</v>
      </c>
      <c r="Q271" s="490" t="str">
        <f t="shared" si="60"/>
        <v>--</v>
      </c>
      <c r="R271" s="490" t="str">
        <f t="shared" si="66"/>
        <v>--</v>
      </c>
      <c r="S271" s="490" t="str">
        <f t="shared" si="67"/>
        <v>--</v>
      </c>
      <c r="T271" s="490" t="str">
        <f t="shared" si="64"/>
        <v>--</v>
      </c>
      <c r="U271" s="490"/>
      <c r="V271" s="490"/>
      <c r="W271" s="255" t="str">
        <f>IFERROR((1+(3*[0]!B)+(3*[0]!B^2))/((1+[0]!B)^2),"--")</f>
        <v>--</v>
      </c>
      <c r="X271" s="490" t="str">
        <f t="shared" si="69"/>
        <v>--</v>
      </c>
      <c r="Y271" s="208"/>
      <c r="Z271" s="255">
        <f>IFERROR(VLOOKUP(D271,derm!$D$4:$H$285,5,FALSE),"--")</f>
        <v>1E-3</v>
      </c>
      <c r="AA271" s="468">
        <f>VLOOKUP($C271,ToxValues!$C$4:$N$283,11,FALSE)</f>
        <v>17.03</v>
      </c>
      <c r="AB271" s="468" t="str">
        <f>VLOOKUP($D271,derm!$D$4:$K$285,6,FALSE)</f>
        <v>--</v>
      </c>
      <c r="AC271" s="468" t="str">
        <f>VLOOKUP($D271,derm!$D$4:$K$285,7,FALSE)</f>
        <v>--</v>
      </c>
      <c r="AD271" s="468" t="str">
        <f>VLOOKUP($D271,derm!$D$4:$K$285,8,FALSE)</f>
        <v>--</v>
      </c>
      <c r="AE271" s="468" t="str">
        <f>VLOOKUP($D271,derm!$D$4:$L$285,9,FALSE)</f>
        <v>--</v>
      </c>
      <c r="AF271" s="255"/>
      <c r="AG271" s="255" t="str">
        <f>VLOOKUP($C271,ToxValues!$C$4:$J$284,3,FALSE)</f>
        <v>--</v>
      </c>
      <c r="AH271" s="497" t="str">
        <f>VLOOKUP($C271,ToxValues!$C$4:$J$284,5,FALSE)</f>
        <v>--</v>
      </c>
      <c r="AI271" s="630"/>
    </row>
    <row r="272" spans="1:35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61"/>
        <v>0.37542857142857144</v>
      </c>
      <c r="H272" s="490" t="str">
        <f t="shared" si="58"/>
        <v>--</v>
      </c>
      <c r="I272" s="490">
        <f t="shared" si="59"/>
        <v>3293.2357463292933</v>
      </c>
      <c r="J272" s="490"/>
      <c r="K272" s="490" t="str">
        <f t="shared" si="68"/>
        <v/>
      </c>
      <c r="L272" s="490">
        <f t="shared" si="65"/>
        <v>375.42857142857144</v>
      </c>
      <c r="M272" s="490"/>
      <c r="N272" s="490"/>
      <c r="O272" s="490">
        <f t="shared" si="63"/>
        <v>375.42857142857144</v>
      </c>
      <c r="P272" s="490">
        <f t="shared" si="62"/>
        <v>3293.2330827067667</v>
      </c>
      <c r="Q272" s="490">
        <f t="shared" si="60"/>
        <v>3293.2330827067667</v>
      </c>
      <c r="R272" s="490" t="str">
        <f t="shared" si="66"/>
        <v>--</v>
      </c>
      <c r="S272" s="490" t="str">
        <f t="shared" si="67"/>
        <v>--</v>
      </c>
      <c r="T272" s="490" t="str">
        <f t="shared" si="64"/>
        <v>--</v>
      </c>
      <c r="U272" s="490"/>
      <c r="V272" s="490"/>
      <c r="W272" s="255" t="str">
        <f>IFERROR((1+(3*[0]!B)+(3*[0]!B^2))/((1+[0]!B)^2),"--")</f>
        <v>--</v>
      </c>
      <c r="X272" s="490">
        <f t="shared" si="69"/>
        <v>3.2932330827067668E-3</v>
      </c>
      <c r="Y272" s="208"/>
      <c r="Z272" s="255">
        <f>IFERROR(VLOOKUP(D272,derm!$D$4:$H$285,5,FALSE),"--")</f>
        <v>1E-3</v>
      </c>
      <c r="AA272" s="468">
        <f>VLOOKUP($C272,ToxValues!$C$4:$N$283,11,FALSE)</f>
        <v>79.900000000000006</v>
      </c>
      <c r="AB272" s="468" t="str">
        <f>VLOOKUP($D272,derm!$D$4:$K$285,6,FALSE)</f>
        <v>--</v>
      </c>
      <c r="AC272" s="468" t="str">
        <f>VLOOKUP($D272,derm!$D$4:$K$285,7,FALSE)</f>
        <v>--</v>
      </c>
      <c r="AD272" s="468" t="str">
        <f>VLOOKUP($D272,derm!$D$4:$K$285,8,FALSE)</f>
        <v>--</v>
      </c>
      <c r="AE272" s="468" t="str">
        <f>VLOOKUP($D272,derm!$D$4:$L$285,9,FALSE)</f>
        <v>--</v>
      </c>
      <c r="AF272" s="255"/>
      <c r="AG272" s="255">
        <f>VLOOKUP($C272,ToxValues!$C$4:$J$284,3,FALSE)</f>
        <v>4.0000000000000001E-3</v>
      </c>
      <c r="AH272" s="497">
        <f>VLOOKUP($C272,ToxValues!$C$4:$J$284,5,FALSE)</f>
        <v>4.0000000000000001E-3</v>
      </c>
      <c r="AI272" s="630"/>
    </row>
    <row r="273" spans="1:35" x14ac:dyDescent="0.25">
      <c r="A273" s="318" t="s">
        <v>3</v>
      </c>
      <c r="B273" s="320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>
        <f t="shared" si="61"/>
        <v>9.3857142857142861</v>
      </c>
      <c r="H273" s="490" t="str">
        <f t="shared" si="58"/>
        <v>--</v>
      </c>
      <c r="I273" s="490">
        <f t="shared" si="59"/>
        <v>82330.827174214079</v>
      </c>
      <c r="J273" s="490"/>
      <c r="K273" s="490" t="str">
        <f t="shared" si="68"/>
        <v/>
      </c>
      <c r="L273" s="490">
        <f t="shared" si="65"/>
        <v>9385.7142857142862</v>
      </c>
      <c r="M273" s="490"/>
      <c r="N273" s="490"/>
      <c r="O273" s="490">
        <f t="shared" si="63"/>
        <v>9385.7142857142862</v>
      </c>
      <c r="P273" s="490">
        <f t="shared" si="62"/>
        <v>82330.827067669175</v>
      </c>
      <c r="Q273" s="490">
        <f t="shared" si="60"/>
        <v>82330.827067669175</v>
      </c>
      <c r="R273" s="490" t="str">
        <f t="shared" si="66"/>
        <v>--</v>
      </c>
      <c r="S273" s="490" t="str">
        <f t="shared" si="67"/>
        <v>--</v>
      </c>
      <c r="T273" s="490" t="str">
        <f t="shared" si="64"/>
        <v>--</v>
      </c>
      <c r="U273" s="490"/>
      <c r="V273" s="490"/>
      <c r="W273" s="255" t="str">
        <f>IFERROR((1+(3*[0]!B)+(3*[0]!B^2))/((1+[0]!B)^2),"--")</f>
        <v>--</v>
      </c>
      <c r="X273" s="490">
        <f t="shared" si="69"/>
        <v>8.2330827067669171E-2</v>
      </c>
      <c r="Y273" s="208"/>
      <c r="Z273" s="255">
        <f>IFERROR(VLOOKUP(D273,derm!$D$4:$H$285,5,FALSE),"--")</f>
        <v>1E-3</v>
      </c>
      <c r="AA273" s="468">
        <f>VLOOKUP($C273,ToxValues!$C$4:$N$283,11,FALSE)</f>
        <v>51.48</v>
      </c>
      <c r="AB273" s="468" t="str">
        <f>VLOOKUP($D273,derm!$D$4:$K$285,6,FALSE)</f>
        <v>--</v>
      </c>
      <c r="AC273" s="468" t="str">
        <f>VLOOKUP($D273,derm!$D$4:$K$285,7,FALSE)</f>
        <v>--</v>
      </c>
      <c r="AD273" s="468" t="str">
        <f>VLOOKUP($D273,derm!$D$4:$K$285,8,FALSE)</f>
        <v>--</v>
      </c>
      <c r="AE273" s="468" t="str">
        <f>VLOOKUP($D273,derm!$D$4:$L$285,9,FALSE)</f>
        <v>--</v>
      </c>
      <c r="AF273" s="255"/>
      <c r="AG273" s="255">
        <f>VLOOKUP($C273,ToxValues!$C$4:$J$284,3,FALSE)</f>
        <v>0.1</v>
      </c>
      <c r="AH273" s="497">
        <f>VLOOKUP($C273,ToxValues!$C$4:$J$284,5,FALSE)</f>
        <v>0.1</v>
      </c>
      <c r="AI273" s="630"/>
    </row>
    <row r="274" spans="1:35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61"/>
        <v>--</v>
      </c>
      <c r="H274" s="490" t="str">
        <f t="shared" si="58"/>
        <v>--</v>
      </c>
      <c r="I274" s="490" t="str">
        <f t="shared" si="59"/>
        <v/>
      </c>
      <c r="J274" s="490"/>
      <c r="K274" s="490" t="str">
        <f t="shared" si="68"/>
        <v/>
      </c>
      <c r="L274" s="490" t="str">
        <f t="shared" si="65"/>
        <v>--</v>
      </c>
      <c r="M274" s="490"/>
      <c r="N274" s="490"/>
      <c r="O274" s="490" t="str">
        <f t="shared" si="63"/>
        <v>--</v>
      </c>
      <c r="P274" s="490" t="str">
        <f t="shared" si="62"/>
        <v>--</v>
      </c>
      <c r="Q274" s="490" t="str">
        <f t="shared" si="60"/>
        <v>--</v>
      </c>
      <c r="R274" s="490" t="str">
        <f t="shared" si="66"/>
        <v>--</v>
      </c>
      <c r="S274" s="490" t="str">
        <f t="shared" si="67"/>
        <v>--</v>
      </c>
      <c r="T274" s="490" t="str">
        <f t="shared" si="64"/>
        <v>--</v>
      </c>
      <c r="U274" s="490"/>
      <c r="V274" s="490"/>
      <c r="W274" s="255" t="str">
        <f>IFERROR((1+(3*[0]!B)+(3*[0]!B^2))/((1+[0]!B)^2),"--")</f>
        <v>--</v>
      </c>
      <c r="X274" s="490" t="str">
        <f t="shared" si="69"/>
        <v>--</v>
      </c>
      <c r="Y274" s="208"/>
      <c r="Z274" s="255" t="str">
        <f>IFERROR(VLOOKUP(D274,derm!$D$4:$H$285,5,FALSE),"--")</f>
        <v>--</v>
      </c>
      <c r="AA274" s="468" t="str">
        <f>VLOOKUP($C274,ToxValues!$C$4:$N$283,11,FALSE)</f>
        <v>--</v>
      </c>
      <c r="AB274" s="468" t="str">
        <f>VLOOKUP($D274,derm!$D$4:$K$285,6,FALSE)</f>
        <v>--</v>
      </c>
      <c r="AC274" s="468" t="str">
        <f>VLOOKUP($D274,derm!$D$4:$K$285,7,FALSE)</f>
        <v>--</v>
      </c>
      <c r="AD274" s="468" t="str">
        <f>VLOOKUP($D274,derm!$D$4:$K$285,8,FALSE)</f>
        <v>--</v>
      </c>
      <c r="AE274" s="468" t="str">
        <f>VLOOKUP($D274,derm!$D$4:$L$285,9,FALSE)</f>
        <v>--</v>
      </c>
      <c r="AF274" s="255"/>
      <c r="AG274" s="255" t="str">
        <f>VLOOKUP($C274,ToxValues!$C$4:$J$284,3,FALSE)</f>
        <v>--</v>
      </c>
      <c r="AH274" s="497" t="str">
        <f>VLOOKUP($C274,ToxValues!$C$4:$J$284,5,FALSE)</f>
        <v>--</v>
      </c>
      <c r="AI274" s="630"/>
    </row>
    <row r="275" spans="1:35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>
        <f t="shared" si="61"/>
        <v>9.3857142857142861</v>
      </c>
      <c r="H275" s="490" t="str">
        <f t="shared" si="58"/>
        <v>--</v>
      </c>
      <c r="I275" s="490">
        <f t="shared" si="59"/>
        <v>82330.827174214079</v>
      </c>
      <c r="J275" s="490"/>
      <c r="K275" s="490" t="str">
        <f t="shared" si="68"/>
        <v/>
      </c>
      <c r="L275" s="490">
        <f t="shared" si="65"/>
        <v>9385.7142857142862</v>
      </c>
      <c r="M275" s="490"/>
      <c r="N275" s="490"/>
      <c r="O275" s="490">
        <f t="shared" si="63"/>
        <v>9385.7142857142862</v>
      </c>
      <c r="P275" s="490">
        <f t="shared" si="62"/>
        <v>82330.827067669175</v>
      </c>
      <c r="Q275" s="490">
        <f t="shared" si="60"/>
        <v>82330.827067669175</v>
      </c>
      <c r="R275" s="490" t="str">
        <f t="shared" si="66"/>
        <v>--</v>
      </c>
      <c r="S275" s="490" t="str">
        <f t="shared" si="67"/>
        <v>--</v>
      </c>
      <c r="T275" s="490" t="str">
        <f t="shared" si="64"/>
        <v>--</v>
      </c>
      <c r="U275" s="490"/>
      <c r="V275" s="490"/>
      <c r="W275" s="255" t="str">
        <f>IFERROR((1+(3*[0]!B)+(3*[0]!B^2))/((1+[0]!B)^2),"--")</f>
        <v>--</v>
      </c>
      <c r="X275" s="490">
        <f t="shared" si="69"/>
        <v>8.2330827067669171E-2</v>
      </c>
      <c r="Y275" s="208"/>
      <c r="Z275" s="255">
        <f>IFERROR(VLOOKUP(D275,derm!$D$4:$H$285,5,FALSE),"--")</f>
        <v>1E-3</v>
      </c>
      <c r="AA275" s="468">
        <f>VLOOKUP($C275,ToxValues!$C$4:$N$283,11,FALSE)</f>
        <v>70.91</v>
      </c>
      <c r="AB275" s="468" t="str">
        <f>VLOOKUP($D275,derm!$D$4:$K$285,6,FALSE)</f>
        <v>--</v>
      </c>
      <c r="AC275" s="468" t="str">
        <f>VLOOKUP($D275,derm!$D$4:$K$285,7,FALSE)</f>
        <v>--</v>
      </c>
      <c r="AD275" s="468" t="str">
        <f>VLOOKUP($D275,derm!$D$4:$K$285,8,FALSE)</f>
        <v>--</v>
      </c>
      <c r="AE275" s="468" t="str">
        <f>VLOOKUP($D275,derm!$D$4:$L$285,9,FALSE)</f>
        <v>--</v>
      </c>
      <c r="AF275" s="255"/>
      <c r="AG275" s="255">
        <f>VLOOKUP($C275,ToxValues!$C$4:$J$284,3,FALSE)</f>
        <v>0.1</v>
      </c>
      <c r="AH275" s="497">
        <f>VLOOKUP($C275,ToxValues!$C$4:$J$284,5,FALSE)</f>
        <v>0.1</v>
      </c>
      <c r="AI275" s="630"/>
    </row>
    <row r="276" spans="1:35" x14ac:dyDescent="0.25">
      <c r="A276" s="318" t="s">
        <v>3</v>
      </c>
      <c r="B276" s="320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>
        <f t="shared" si="61"/>
        <v>2.8157142857142854</v>
      </c>
      <c r="H276" s="490" t="str">
        <f t="shared" si="58"/>
        <v>--</v>
      </c>
      <c r="I276" s="490">
        <f t="shared" si="59"/>
        <v>24699.248475450422</v>
      </c>
      <c r="J276" s="490"/>
      <c r="K276" s="490" t="str">
        <f t="shared" si="68"/>
        <v/>
      </c>
      <c r="L276" s="490">
        <f t="shared" si="65"/>
        <v>2815.7142857142853</v>
      </c>
      <c r="M276" s="490"/>
      <c r="N276" s="490"/>
      <c r="O276" s="490">
        <f t="shared" si="63"/>
        <v>2815.7142857142853</v>
      </c>
      <c r="P276" s="490">
        <f t="shared" si="62"/>
        <v>24699.248120300752</v>
      </c>
      <c r="Q276" s="490">
        <f t="shared" si="60"/>
        <v>24699.248120300752</v>
      </c>
      <c r="R276" s="490" t="str">
        <f t="shared" si="66"/>
        <v>--</v>
      </c>
      <c r="S276" s="490" t="str">
        <f t="shared" si="67"/>
        <v>--</v>
      </c>
      <c r="T276" s="490" t="str">
        <f t="shared" si="64"/>
        <v>--</v>
      </c>
      <c r="U276" s="490"/>
      <c r="V276" s="490"/>
      <c r="W276" s="255" t="str">
        <f>IFERROR((1+(3*[0]!B)+(3*[0]!B^2))/((1+[0]!B)^2),"--")</f>
        <v>--</v>
      </c>
      <c r="X276" s="490">
        <f t="shared" si="69"/>
        <v>2.4699248120300752E-2</v>
      </c>
      <c r="Y276" s="208"/>
      <c r="Z276" s="255">
        <f>IFERROR(VLOOKUP(D276,derm!$D$4:$H$285,5,FALSE),"--")</f>
        <v>1E-3</v>
      </c>
      <c r="AA276" s="468">
        <f>VLOOKUP($C276,ToxValues!$C$4:$N$283,11,FALSE)</f>
        <v>67.45</v>
      </c>
      <c r="AB276" s="468" t="str">
        <f>VLOOKUP($D276,derm!$D$4:$K$285,6,FALSE)</f>
        <v>--</v>
      </c>
      <c r="AC276" s="468" t="str">
        <f>VLOOKUP($D276,derm!$D$4:$K$285,7,FALSE)</f>
        <v>--</v>
      </c>
      <c r="AD276" s="468" t="str">
        <f>VLOOKUP($D276,derm!$D$4:$K$285,8,FALSE)</f>
        <v>--</v>
      </c>
      <c r="AE276" s="468" t="str">
        <f>VLOOKUP($D276,derm!$D$4:$L$285,9,FALSE)</f>
        <v>--</v>
      </c>
      <c r="AF276" s="255"/>
      <c r="AG276" s="255">
        <f>VLOOKUP($C276,ToxValues!$C$4:$J$284,3,FALSE)</f>
        <v>0.03</v>
      </c>
      <c r="AH276" s="497">
        <f>VLOOKUP($C276,ToxValues!$C$4:$J$284,5,FALSE)</f>
        <v>0.03</v>
      </c>
      <c r="AI276" s="630"/>
    </row>
    <row r="277" spans="1:35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>
        <f t="shared" si="61"/>
        <v>2.8157142857142854</v>
      </c>
      <c r="H277" s="490" t="str">
        <f t="shared" si="58"/>
        <v>--</v>
      </c>
      <c r="I277" s="490">
        <f t="shared" si="59"/>
        <v>24699.248475450422</v>
      </c>
      <c r="J277" s="490"/>
      <c r="K277" s="490" t="str">
        <f t="shared" si="68"/>
        <v/>
      </c>
      <c r="L277" s="490">
        <f t="shared" si="65"/>
        <v>2815.7142857142853</v>
      </c>
      <c r="M277" s="490"/>
      <c r="N277" s="490"/>
      <c r="O277" s="490">
        <f t="shared" si="63"/>
        <v>2815.7142857142853</v>
      </c>
      <c r="P277" s="490">
        <f t="shared" si="62"/>
        <v>24699.248120300752</v>
      </c>
      <c r="Q277" s="490">
        <f t="shared" si="60"/>
        <v>24699.248120300752</v>
      </c>
      <c r="R277" s="490" t="str">
        <f t="shared" si="66"/>
        <v>--</v>
      </c>
      <c r="S277" s="490" t="str">
        <f t="shared" si="67"/>
        <v>--</v>
      </c>
      <c r="T277" s="490" t="str">
        <f t="shared" si="64"/>
        <v>--</v>
      </c>
      <c r="U277" s="490"/>
      <c r="V277" s="490"/>
      <c r="W277" s="255" t="str">
        <f>IFERROR((1+(3*[0]!B)+(3*[0]!B^2))/((1+[0]!B)^2),"--")</f>
        <v>--</v>
      </c>
      <c r="X277" s="490">
        <f t="shared" si="69"/>
        <v>2.4699248120300752E-2</v>
      </c>
      <c r="Y277" s="208"/>
      <c r="Z277" s="255">
        <f>IFERROR(VLOOKUP(D277,derm!$D$4:$H$285,5,FALSE),"--")</f>
        <v>1E-3</v>
      </c>
      <c r="AA277" s="468">
        <f>VLOOKUP($C277,ToxValues!$C$4:$N$283,11,FALSE)</f>
        <v>90.44</v>
      </c>
      <c r="AB277" s="468" t="str">
        <f>VLOOKUP($D277,derm!$D$4:$K$285,6,FALSE)</f>
        <v>--</v>
      </c>
      <c r="AC277" s="468" t="str">
        <f>VLOOKUP($D277,derm!$D$4:$K$285,7,FALSE)</f>
        <v>--</v>
      </c>
      <c r="AD277" s="468" t="str">
        <f>VLOOKUP($D277,derm!$D$4:$K$285,8,FALSE)</f>
        <v>--</v>
      </c>
      <c r="AE277" s="468" t="str">
        <f>VLOOKUP($D277,derm!$D$4:$L$285,9,FALSE)</f>
        <v>--</v>
      </c>
      <c r="AF277" s="255"/>
      <c r="AG277" s="255">
        <f>VLOOKUP($C277,ToxValues!$C$4:$J$284,3,FALSE)</f>
        <v>0.03</v>
      </c>
      <c r="AH277" s="497">
        <f>VLOOKUP($C277,ToxValues!$C$4:$J$284,5,FALSE)</f>
        <v>0.03</v>
      </c>
      <c r="AI277" s="630"/>
    </row>
    <row r="278" spans="1:35" x14ac:dyDescent="0.25">
      <c r="A278" s="318" t="s">
        <v>3</v>
      </c>
      <c r="B278" s="320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>
        <f t="shared" si="61"/>
        <v>5.6314285714285706E-2</v>
      </c>
      <c r="H278" s="490" t="str">
        <f t="shared" si="58"/>
        <v>--</v>
      </c>
      <c r="I278" s="490">
        <f t="shared" si="59"/>
        <v>494.00271988952596</v>
      </c>
      <c r="J278" s="490"/>
      <c r="K278" s="490" t="str">
        <f t="shared" si="68"/>
        <v/>
      </c>
      <c r="L278" s="490">
        <f t="shared" si="65"/>
        <v>56.314285714285703</v>
      </c>
      <c r="M278" s="490"/>
      <c r="N278" s="490"/>
      <c r="O278" s="490">
        <f t="shared" si="63"/>
        <v>56.314285714285703</v>
      </c>
      <c r="P278" s="490">
        <f t="shared" si="62"/>
        <v>493.98496240601497</v>
      </c>
      <c r="Q278" s="490">
        <f t="shared" si="60"/>
        <v>493.98496240601497</v>
      </c>
      <c r="R278" s="490" t="str">
        <f t="shared" si="66"/>
        <v>--</v>
      </c>
      <c r="S278" s="490" t="str">
        <f t="shared" si="67"/>
        <v>--</v>
      </c>
      <c r="T278" s="490" t="str">
        <f t="shared" si="64"/>
        <v>--</v>
      </c>
      <c r="U278" s="490"/>
      <c r="V278" s="490"/>
      <c r="W278" s="255" t="str">
        <f>IFERROR((1+(3*[0]!B)+(3*[0]!B^2))/((1+[0]!B)^2),"--")</f>
        <v>--</v>
      </c>
      <c r="X278" s="490">
        <f t="shared" si="69"/>
        <v>4.9398496240601495E-4</v>
      </c>
      <c r="Y278" s="208"/>
      <c r="Z278" s="255">
        <f>IFERROR(VLOOKUP(D278,derm!$D$4:$H$285,5,FALSE),"--")</f>
        <v>1E-3</v>
      </c>
      <c r="AA278" s="468">
        <f>VLOOKUP($C278,ToxValues!$C$4:$N$283,11,FALSE)</f>
        <v>27.03</v>
      </c>
      <c r="AB278" s="468" t="str">
        <f>VLOOKUP($D278,derm!$D$4:$K$285,6,FALSE)</f>
        <v>--</v>
      </c>
      <c r="AC278" s="468" t="str">
        <f>VLOOKUP($D278,derm!$D$4:$K$285,7,FALSE)</f>
        <v>--</v>
      </c>
      <c r="AD278" s="468" t="str">
        <f>VLOOKUP($D278,derm!$D$4:$K$285,8,FALSE)</f>
        <v>--</v>
      </c>
      <c r="AE278" s="468" t="str">
        <f>VLOOKUP($D278,derm!$D$4:$L$285,9,FALSE)</f>
        <v>--</v>
      </c>
      <c r="AF278" s="255"/>
      <c r="AG278" s="255">
        <f>VLOOKUP($C278,ToxValues!$C$4:$J$284,3,FALSE)</f>
        <v>5.9999999999999995E-4</v>
      </c>
      <c r="AH278" s="497">
        <f>VLOOKUP($C278,ToxValues!$C$4:$J$284,5,FALSE)</f>
        <v>5.9999999999999995E-4</v>
      </c>
      <c r="AI278" s="630"/>
    </row>
    <row r="279" spans="1:35" x14ac:dyDescent="0.25">
      <c r="A279" s="318" t="s">
        <v>3</v>
      </c>
      <c r="B279" s="320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>
        <f t="shared" si="61"/>
        <v>5.6314285714285706E-2</v>
      </c>
      <c r="H279" s="490" t="str">
        <f t="shared" si="58"/>
        <v>--</v>
      </c>
      <c r="I279" s="490">
        <f t="shared" si="59"/>
        <v>494.00271988952596</v>
      </c>
      <c r="J279" s="490"/>
      <c r="K279" s="490" t="str">
        <f t="shared" si="68"/>
        <v/>
      </c>
      <c r="L279" s="490">
        <f t="shared" si="65"/>
        <v>56.314285714285703</v>
      </c>
      <c r="M279" s="490"/>
      <c r="N279" s="490"/>
      <c r="O279" s="490">
        <f t="shared" si="63"/>
        <v>56.314285714285703</v>
      </c>
      <c r="P279" s="490">
        <f t="shared" si="62"/>
        <v>493.98496240601497</v>
      </c>
      <c r="Q279" s="490">
        <f t="shared" si="60"/>
        <v>493.98496240601497</v>
      </c>
      <c r="R279" s="490" t="str">
        <f t="shared" si="66"/>
        <v>--</v>
      </c>
      <c r="S279" s="490" t="str">
        <f t="shared" si="67"/>
        <v>--</v>
      </c>
      <c r="T279" s="490" t="str">
        <f t="shared" si="64"/>
        <v>--</v>
      </c>
      <c r="U279" s="490"/>
      <c r="V279" s="490"/>
      <c r="W279" s="255" t="str">
        <f>IFERROR((1+(3*[0]!B)+(3*[0]!B^2))/((1+[0]!B)^2),"--")</f>
        <v>--</v>
      </c>
      <c r="X279" s="490">
        <f t="shared" si="69"/>
        <v>4.9398496240601495E-4</v>
      </c>
      <c r="Y279" s="208"/>
      <c r="Z279" s="255">
        <f>IFERROR(VLOOKUP(D279,derm!$D$4:$H$285,5,FALSE),"--")</f>
        <v>1E-3</v>
      </c>
      <c r="AA279" s="468">
        <f>VLOOKUP($C279,ToxValues!$C$4:$N$283,11,FALSE)</f>
        <v>27.03</v>
      </c>
      <c r="AB279" s="468" t="str">
        <f>VLOOKUP($D279,derm!$D$4:$K$285,6,FALSE)</f>
        <v>--</v>
      </c>
      <c r="AC279" s="468" t="str">
        <f>VLOOKUP($D279,derm!$D$4:$K$285,7,FALSE)</f>
        <v>--</v>
      </c>
      <c r="AD279" s="468" t="str">
        <f>VLOOKUP($D279,derm!$D$4:$K$285,8,FALSE)</f>
        <v>--</v>
      </c>
      <c r="AE279" s="468" t="str">
        <f>VLOOKUP($D279,derm!$D$4:$L$285,9,FALSE)</f>
        <v>--</v>
      </c>
      <c r="AF279" s="255"/>
      <c r="AG279" s="255">
        <f>VLOOKUP($C279,ToxValues!$C$4:$J$284,3,FALSE)</f>
        <v>5.9999999999999995E-4</v>
      </c>
      <c r="AH279" s="497">
        <f>VLOOKUP($C279,ToxValues!$C$4:$J$284,5,FALSE)</f>
        <v>5.9999999999999995E-4</v>
      </c>
      <c r="AI279" s="630"/>
    </row>
    <row r="280" spans="1:35" x14ac:dyDescent="0.25">
      <c r="A280" s="318" t="s">
        <v>3</v>
      </c>
      <c r="B280" s="320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>
        <f t="shared" si="61"/>
        <v>9.3857142857142861E-2</v>
      </c>
      <c r="H280" s="490" t="str">
        <f t="shared" si="58"/>
        <v>--</v>
      </c>
      <c r="I280" s="490">
        <f t="shared" si="59"/>
        <v>823.31892516679818</v>
      </c>
      <c r="J280" s="490"/>
      <c r="K280" s="490" t="str">
        <f t="shared" si="68"/>
        <v/>
      </c>
      <c r="L280" s="490">
        <f t="shared" si="65"/>
        <v>93.857142857142861</v>
      </c>
      <c r="M280" s="490"/>
      <c r="N280" s="490"/>
      <c r="O280" s="490">
        <f t="shared" si="63"/>
        <v>93.857142857142861</v>
      </c>
      <c r="P280" s="490">
        <f t="shared" si="62"/>
        <v>823.30827067669168</v>
      </c>
      <c r="Q280" s="490">
        <f t="shared" si="60"/>
        <v>823.30827067669168</v>
      </c>
      <c r="R280" s="490" t="str">
        <f t="shared" si="66"/>
        <v>--</v>
      </c>
      <c r="S280" s="490" t="str">
        <f t="shared" si="67"/>
        <v>--</v>
      </c>
      <c r="T280" s="490" t="str">
        <f t="shared" si="64"/>
        <v>--</v>
      </c>
      <c r="U280" s="490"/>
      <c r="V280" s="490"/>
      <c r="W280" s="255" t="str">
        <f>IFERROR((1+(3*[0]!B)+(3*[0]!B^2))/((1+[0]!B)^2),"--")</f>
        <v>--</v>
      </c>
      <c r="X280" s="490">
        <f t="shared" si="69"/>
        <v>8.233082706766917E-4</v>
      </c>
      <c r="Y280" s="208"/>
      <c r="Z280" s="255">
        <f>IFERROR(VLOOKUP(D280,derm!$D$4:$H$285,5,FALSE),"--")</f>
        <v>1E-3</v>
      </c>
      <c r="AA280" s="468">
        <f>VLOOKUP($C280,ToxValues!$C$4:$N$283,11,FALSE)</f>
        <v>49.01</v>
      </c>
      <c r="AB280" s="468" t="str">
        <f>VLOOKUP($D280,derm!$D$4:$K$285,6,FALSE)</f>
        <v>--</v>
      </c>
      <c r="AC280" s="468" t="str">
        <f>VLOOKUP($D280,derm!$D$4:$K$285,7,FALSE)</f>
        <v>--</v>
      </c>
      <c r="AD280" s="468" t="str">
        <f>VLOOKUP($D280,derm!$D$4:$K$285,8,FALSE)</f>
        <v>--</v>
      </c>
      <c r="AE280" s="468" t="str">
        <f>VLOOKUP($D280,derm!$D$4:$L$285,9,FALSE)</f>
        <v>--</v>
      </c>
      <c r="AF280" s="255"/>
      <c r="AG280" s="255">
        <f>VLOOKUP($C280,ToxValues!$C$4:$J$284,3,FALSE)</f>
        <v>1E-3</v>
      </c>
      <c r="AH280" s="497">
        <f>VLOOKUP($C280,ToxValues!$C$4:$J$284,5,FALSE)</f>
        <v>1E-3</v>
      </c>
      <c r="AI280" s="630"/>
    </row>
    <row r="281" spans="1:35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>
        <f t="shared" si="61"/>
        <v>4.6928571428571431</v>
      </c>
      <c r="H281" s="490" t="str">
        <f t="shared" si="58"/>
        <v>--</v>
      </c>
      <c r="I281" s="490">
        <f t="shared" si="59"/>
        <v>41165.413746924387</v>
      </c>
      <c r="J281" s="490"/>
      <c r="K281" s="490" t="str">
        <f t="shared" si="68"/>
        <v/>
      </c>
      <c r="L281" s="490">
        <f t="shared" si="65"/>
        <v>4692.8571428571431</v>
      </c>
      <c r="M281" s="490"/>
      <c r="N281" s="490"/>
      <c r="O281" s="490">
        <f t="shared" si="63"/>
        <v>4692.8571428571431</v>
      </c>
      <c r="P281" s="490">
        <f t="shared" si="62"/>
        <v>41165.413533834588</v>
      </c>
      <c r="Q281" s="490">
        <f t="shared" si="60"/>
        <v>41165.413533834588</v>
      </c>
      <c r="R281" s="490" t="str">
        <f t="shared" si="66"/>
        <v>--</v>
      </c>
      <c r="S281" s="490" t="str">
        <f t="shared" si="67"/>
        <v>--</v>
      </c>
      <c r="T281" s="490" t="str">
        <f t="shared" si="64"/>
        <v>--</v>
      </c>
      <c r="U281" s="490"/>
      <c r="V281" s="490"/>
      <c r="W281" s="255" t="str">
        <f>IFERROR((1+(3*[0]!B)+(3*[0]!B^2))/((1+[0]!B)^2),"--")</f>
        <v>--</v>
      </c>
      <c r="X281" s="490">
        <f t="shared" si="69"/>
        <v>4.1165413533834586E-2</v>
      </c>
      <c r="Y281" s="208"/>
      <c r="Z281" s="255">
        <f>IFERROR(VLOOKUP(D281,derm!$D$4:$H$285,5,FALSE),"--")</f>
        <v>1E-3</v>
      </c>
      <c r="AA281" s="468">
        <f>VLOOKUP($C281,ToxValues!$C$4:$N$283,11,FALSE)</f>
        <v>41.99</v>
      </c>
      <c r="AB281" s="468" t="str">
        <f>VLOOKUP($D281,derm!$D$4:$K$285,6,FALSE)</f>
        <v>--</v>
      </c>
      <c r="AC281" s="468" t="str">
        <f>VLOOKUP($D281,derm!$D$4:$K$285,7,FALSE)</f>
        <v>--</v>
      </c>
      <c r="AD281" s="468" t="str">
        <f>VLOOKUP($D281,derm!$D$4:$K$285,8,FALSE)</f>
        <v>--</v>
      </c>
      <c r="AE281" s="468" t="str">
        <f>VLOOKUP($D281,derm!$D$4:$L$285,9,FALSE)</f>
        <v>--</v>
      </c>
      <c r="AF281" s="255"/>
      <c r="AG281" s="255">
        <f>VLOOKUP($C281,ToxValues!$C$4:$J$284,3,FALSE)</f>
        <v>0.05</v>
      </c>
      <c r="AH281" s="497">
        <f>VLOOKUP($C281,ToxValues!$C$4:$J$284,5,FALSE)</f>
        <v>0.05</v>
      </c>
      <c r="AI281" s="630"/>
    </row>
    <row r="282" spans="1:35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>
        <f t="shared" si="61"/>
        <v>150.17142857142858</v>
      </c>
      <c r="H282" s="490" t="str">
        <f t="shared" si="58"/>
        <v>--</v>
      </c>
      <c r="I282" s="490">
        <f t="shared" si="59"/>
        <v>1317293.2330893658</v>
      </c>
      <c r="J282" s="490"/>
      <c r="K282" s="490" t="str">
        <f t="shared" si="68"/>
        <v/>
      </c>
      <c r="L282" s="490">
        <f t="shared" si="65"/>
        <v>150171.42857142858</v>
      </c>
      <c r="M282" s="490"/>
      <c r="N282" s="490"/>
      <c r="O282" s="490">
        <f t="shared" si="63"/>
        <v>150171.42857142858</v>
      </c>
      <c r="P282" s="490">
        <f t="shared" si="62"/>
        <v>1317293.2330827068</v>
      </c>
      <c r="Q282" s="490">
        <f t="shared" si="60"/>
        <v>1317293.2330827068</v>
      </c>
      <c r="R282" s="490" t="str">
        <f t="shared" si="66"/>
        <v>--</v>
      </c>
      <c r="S282" s="490" t="str">
        <f t="shared" si="67"/>
        <v>--</v>
      </c>
      <c r="T282" s="490" t="str">
        <f t="shared" si="64"/>
        <v>--</v>
      </c>
      <c r="U282" s="490"/>
      <c r="V282" s="490"/>
      <c r="W282" s="255" t="str">
        <f>IFERROR((1+(3*[0]!B)+(3*[0]!B^2))/((1+[0]!B)^2),"--")</f>
        <v>--</v>
      </c>
      <c r="X282" s="490">
        <f t="shared" si="69"/>
        <v>1.3172932330827067</v>
      </c>
      <c r="Y282" s="208"/>
      <c r="Z282" s="255">
        <f>IFERROR(VLOOKUP(D282,derm!$D$4:$H$285,5,FALSE),"--")</f>
        <v>1E-3</v>
      </c>
      <c r="AA282" s="468">
        <f>VLOOKUP($C282,ToxValues!$C$4:$N$283,11,FALSE)</f>
        <v>62</v>
      </c>
      <c r="AB282" s="468" t="str">
        <f>VLOOKUP($D282,derm!$D$4:$K$285,6,FALSE)</f>
        <v>--</v>
      </c>
      <c r="AC282" s="468" t="str">
        <f>VLOOKUP($D282,derm!$D$4:$K$285,7,FALSE)</f>
        <v>--</v>
      </c>
      <c r="AD282" s="468" t="str">
        <f>VLOOKUP($D282,derm!$D$4:$K$285,8,FALSE)</f>
        <v>--</v>
      </c>
      <c r="AE282" s="468" t="str">
        <f>VLOOKUP($D282,derm!$D$4:$L$285,9,FALSE)</f>
        <v>--</v>
      </c>
      <c r="AF282" s="255"/>
      <c r="AG282" s="255">
        <f>VLOOKUP($C282,ToxValues!$C$4:$J$284,3,FALSE)</f>
        <v>1.6</v>
      </c>
      <c r="AH282" s="497">
        <f>VLOOKUP($C282,ToxValues!$C$4:$J$284,5,FALSE)</f>
        <v>1.6</v>
      </c>
      <c r="AI282" s="630"/>
    </row>
    <row r="283" spans="1:35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>
        <f t="shared" si="61"/>
        <v>9.3857142857142861</v>
      </c>
      <c r="H283" s="490" t="str">
        <f t="shared" si="58"/>
        <v>--</v>
      </c>
      <c r="I283" s="490">
        <f t="shared" si="59"/>
        <v>82330.827174214079</v>
      </c>
      <c r="J283" s="490"/>
      <c r="K283" s="490" t="str">
        <f t="shared" si="68"/>
        <v/>
      </c>
      <c r="L283" s="490">
        <f t="shared" si="65"/>
        <v>9385.7142857142862</v>
      </c>
      <c r="M283" s="490"/>
      <c r="N283" s="490"/>
      <c r="O283" s="490">
        <f t="shared" si="63"/>
        <v>9385.7142857142862</v>
      </c>
      <c r="P283" s="490">
        <f t="shared" si="62"/>
        <v>82330.827067669175</v>
      </c>
      <c r="Q283" s="490">
        <f t="shared" si="60"/>
        <v>82330.827067669175</v>
      </c>
      <c r="R283" s="490" t="str">
        <f t="shared" si="66"/>
        <v>--</v>
      </c>
      <c r="S283" s="490" t="str">
        <f t="shared" si="67"/>
        <v>--</v>
      </c>
      <c r="T283" s="490" t="str">
        <f t="shared" si="64"/>
        <v>--</v>
      </c>
      <c r="U283" s="490"/>
      <c r="V283" s="490"/>
      <c r="W283" s="255" t="str">
        <f>IFERROR((1+(3*[0]!B)+(3*[0]!B^2))/((1+[0]!B)^2),"--")</f>
        <v>--</v>
      </c>
      <c r="X283" s="490">
        <f t="shared" si="69"/>
        <v>8.2330827067669171E-2</v>
      </c>
      <c r="Y283" s="208"/>
      <c r="Z283" s="255">
        <f>IFERROR(VLOOKUP(D283,derm!$D$4:$H$285,5,FALSE),"--")</f>
        <v>1E-3</v>
      </c>
      <c r="AA283" s="468">
        <f>VLOOKUP($C283,ToxValues!$C$4:$N$283,11,FALSE)</f>
        <v>47.01</v>
      </c>
      <c r="AB283" s="468" t="str">
        <f>VLOOKUP($D283,derm!$D$4:$K$285,6,FALSE)</f>
        <v>--</v>
      </c>
      <c r="AC283" s="468" t="str">
        <f>VLOOKUP($D283,derm!$D$4:$K$285,7,FALSE)</f>
        <v>--</v>
      </c>
      <c r="AD283" s="468" t="str">
        <f>VLOOKUP($D283,derm!$D$4:$K$285,8,FALSE)</f>
        <v>--</v>
      </c>
      <c r="AE283" s="468" t="str">
        <f>VLOOKUP($D283,derm!$D$4:$L$285,9,FALSE)</f>
        <v>--</v>
      </c>
      <c r="AF283" s="255"/>
      <c r="AG283" s="255">
        <f>VLOOKUP($C283,ToxValues!$C$4:$J$284,3,FALSE)</f>
        <v>0.1</v>
      </c>
      <c r="AH283" s="497">
        <f>VLOOKUP($C283,ToxValues!$C$4:$J$284,5,FALSE)</f>
        <v>0.1</v>
      </c>
      <c r="AI283" s="630"/>
    </row>
    <row r="284" spans="1:35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61"/>
        <v>--</v>
      </c>
      <c r="H284" s="490" t="str">
        <f t="shared" si="58"/>
        <v>--</v>
      </c>
      <c r="I284" s="490" t="str">
        <f t="shared" si="59"/>
        <v/>
      </c>
      <c r="J284" s="490"/>
      <c r="K284" s="490" t="str">
        <f t="shared" si="68"/>
        <v/>
      </c>
      <c r="L284" s="490" t="str">
        <f t="shared" si="65"/>
        <v>--</v>
      </c>
      <c r="M284" s="490"/>
      <c r="N284" s="490"/>
      <c r="O284" s="490" t="str">
        <f t="shared" si="63"/>
        <v>--</v>
      </c>
      <c r="P284" s="490" t="str">
        <f t="shared" si="62"/>
        <v>--</v>
      </c>
      <c r="Q284" s="490" t="str">
        <f t="shared" si="60"/>
        <v>--</v>
      </c>
      <c r="R284" s="490" t="str">
        <f t="shared" si="66"/>
        <v>--</v>
      </c>
      <c r="S284" s="490" t="str">
        <f t="shared" si="67"/>
        <v>--</v>
      </c>
      <c r="T284" s="490" t="str">
        <f t="shared" si="64"/>
        <v>--</v>
      </c>
      <c r="U284" s="490"/>
      <c r="V284" s="490"/>
      <c r="W284" s="255" t="str">
        <f>IFERROR((1+(3*[0]!B)+(3*[0]!B^2))/((1+[0]!B)^2),"--")</f>
        <v>--</v>
      </c>
      <c r="X284" s="490" t="str">
        <f t="shared" si="69"/>
        <v>--</v>
      </c>
      <c r="Y284" s="208"/>
      <c r="Z284" s="255" t="str">
        <f>IFERROR(VLOOKUP(D284,derm!$D$4:$H$285,5,FALSE),"--")</f>
        <v>--</v>
      </c>
      <c r="AA284" s="468" t="str">
        <f>VLOOKUP($C284,ToxValues!$C$4:$N$283,11,FALSE)</f>
        <v>--</v>
      </c>
      <c r="AB284" s="468" t="str">
        <f>VLOOKUP($D284,derm!$D$4:$K$285,6,FALSE)</f>
        <v>--</v>
      </c>
      <c r="AC284" s="468" t="str">
        <f>VLOOKUP($D284,derm!$D$4:$K$285,7,FALSE)</f>
        <v>--</v>
      </c>
      <c r="AD284" s="468" t="str">
        <f>VLOOKUP($D284,derm!$D$4:$K$285,8,FALSE)</f>
        <v>--</v>
      </c>
      <c r="AE284" s="468" t="str">
        <f>VLOOKUP($D284,derm!$D$4:$L$285,9,FALSE)</f>
        <v>--</v>
      </c>
      <c r="AF284" s="255"/>
      <c r="AG284" s="255" t="str">
        <f>VLOOKUP($C284,ToxValues!$C$4:$J$284,3,FALSE)</f>
        <v>--</v>
      </c>
      <c r="AH284" s="497" t="str">
        <f>VLOOKUP($C284,ToxValues!$C$4:$J$284,5,FALSE)</f>
        <v>--</v>
      </c>
      <c r="AI284" s="630"/>
    </row>
    <row r="285" spans="1:35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61"/>
        <v>--</v>
      </c>
      <c r="H285" s="498" t="str">
        <f t="shared" si="58"/>
        <v>--</v>
      </c>
      <c r="I285" s="498" t="str">
        <f t="shared" si="59"/>
        <v/>
      </c>
      <c r="J285" s="498"/>
      <c r="K285" s="498" t="str">
        <f t="shared" si="68"/>
        <v/>
      </c>
      <c r="L285" s="498" t="str">
        <f t="shared" si="65"/>
        <v>--</v>
      </c>
      <c r="M285" s="498"/>
      <c r="N285" s="498"/>
      <c r="O285" s="498" t="str">
        <f t="shared" si="63"/>
        <v>--</v>
      </c>
      <c r="P285" s="498" t="str">
        <f t="shared" si="62"/>
        <v>--</v>
      </c>
      <c r="Q285" s="498" t="str">
        <f t="shared" si="60"/>
        <v>--</v>
      </c>
      <c r="R285" s="490" t="str">
        <f t="shared" si="66"/>
        <v>--</v>
      </c>
      <c r="S285" s="498" t="str">
        <f t="shared" si="67"/>
        <v>--</v>
      </c>
      <c r="T285" s="498" t="str">
        <f t="shared" si="64"/>
        <v>--</v>
      </c>
      <c r="U285" s="498"/>
      <c r="V285" s="498"/>
      <c r="W285" s="308" t="str">
        <f>IFERROR((1+(3*[0]!B)+(3*[0]!B^2))/((1+[0]!B)^2),"--")</f>
        <v>--</v>
      </c>
      <c r="X285" s="498" t="str">
        <f t="shared" si="69"/>
        <v>--</v>
      </c>
      <c r="Y285" s="288"/>
      <c r="Z285" s="308" t="str">
        <f>IFERROR(VLOOKUP(D285,derm!$D$4:$H$285,5,FALSE),"--")</f>
        <v>--</v>
      </c>
      <c r="AA285" s="499" t="str">
        <f>VLOOKUP($C285,ToxValues!$C$4:$N$283,11,FALSE)</f>
        <v>--</v>
      </c>
      <c r="AB285" s="499" t="str">
        <f>VLOOKUP($D285,derm!$D$4:$K$285,6,FALSE)</f>
        <v>--</v>
      </c>
      <c r="AC285" s="499" t="str">
        <f>VLOOKUP($D285,derm!$D$4:$K$285,7,FALSE)</f>
        <v>--</v>
      </c>
      <c r="AD285" s="499" t="str">
        <f>VLOOKUP($D285,derm!$D$4:$K$285,8,FALSE)</f>
        <v>--</v>
      </c>
      <c r="AE285" s="499" t="str">
        <f>VLOOKUP($D285,derm!$D$4:$L$285,9,FALSE)</f>
        <v>--</v>
      </c>
      <c r="AF285" s="308"/>
      <c r="AG285" s="308" t="str">
        <f>VLOOKUP($C285,ToxValues!$C$4:$J$284,3,FALSE)</f>
        <v>--</v>
      </c>
      <c r="AH285" s="500" t="str">
        <f>VLOOKUP($C285,ToxValues!$C$4:$J$284,5,FALSE)</f>
        <v>--</v>
      </c>
      <c r="AI285" s="630"/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Surface Water</oddHeader>
    <oddFooter>&amp;L&amp;Z&amp;F\&amp;A</oddFooter>
  </headerFooter>
  <colBreaks count="1" manualBreakCount="1">
    <brk id="1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86"/>
  <sheetViews>
    <sheetView workbookViewId="0">
      <pane xSplit="1" ySplit="3" topLeftCell="T4" activePane="bottomRight" state="frozen"/>
      <selection activeCell="AG41" sqref="AG41"/>
      <selection pane="topRight" activeCell="AG41" sqref="AG41"/>
      <selection pane="bottomLeft" activeCell="AG41" sqref="AG41"/>
      <selection pane="bottomRight" activeCell="AI18" sqref="AI18"/>
    </sheetView>
  </sheetViews>
  <sheetFormatPr defaultRowHeight="13.2" x14ac:dyDescent="0.25"/>
  <cols>
    <col min="1" max="1" width="11.44140625" style="1" bestFit="1" customWidth="1"/>
    <col min="2" max="2" width="13.109375" style="1" bestFit="1" customWidth="1"/>
    <col min="3" max="3" width="2.33203125" style="1" bestFit="1" customWidth="1"/>
    <col min="4" max="4" width="9" style="1" bestFit="1" customWidth="1"/>
    <col min="5" max="5" width="2.33203125" style="1" bestFit="1" customWidth="1"/>
    <col min="6" max="6" width="11.88671875" style="1" bestFit="1" customWidth="1"/>
    <col min="7" max="7" width="2.33203125" style="1" bestFit="1" customWidth="1"/>
    <col min="8" max="8" width="8.44140625" style="1" bestFit="1" customWidth="1"/>
    <col min="9" max="10" width="2.33203125" style="1" bestFit="1" customWidth="1"/>
    <col min="11" max="12" width="6.33203125" style="1" bestFit="1" customWidth="1"/>
    <col min="13" max="13" width="6.5546875" style="1" bestFit="1" customWidth="1"/>
    <col min="14" max="14" width="8" style="1" bestFit="1" customWidth="1"/>
    <col min="15" max="15" width="68.44140625" style="1" bestFit="1" customWidth="1"/>
    <col min="16" max="16" width="11.44140625" style="1" bestFit="1" customWidth="1"/>
    <col min="17" max="17" width="12.5546875" style="1" bestFit="1" customWidth="1"/>
    <col min="18" max="18" width="4.6640625" style="1" bestFit="1" customWidth="1"/>
    <col min="19" max="19" width="13.33203125" style="1" bestFit="1" customWidth="1"/>
    <col min="20" max="20" width="4.6640625" style="1" bestFit="1" customWidth="1"/>
    <col min="21" max="21" width="11.88671875" style="1" bestFit="1" customWidth="1"/>
    <col min="22" max="22" width="4.109375" style="1" bestFit="1" customWidth="1"/>
    <col min="23" max="23" width="12.44140625" style="1" bestFit="1" customWidth="1"/>
    <col min="24" max="24" width="4.109375" style="1" bestFit="1" customWidth="1"/>
    <col min="25" max="25" width="9.33203125" style="1" bestFit="1" customWidth="1"/>
    <col min="26" max="26" width="4.109375" style="1" bestFit="1" customWidth="1"/>
    <col min="27" max="27" width="10" style="1" bestFit="1" customWidth="1"/>
    <col min="28" max="28" width="15" style="1" customWidth="1"/>
    <col min="29" max="29" width="16.109375" style="1" customWidth="1"/>
  </cols>
  <sheetData>
    <row r="1" spans="1:38" ht="13.8" thickBot="1" x14ac:dyDescent="0.3">
      <c r="A1" s="90"/>
      <c r="B1" s="91" t="s">
        <v>1837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89"/>
    </row>
    <row r="2" spans="1:38" ht="13.8" thickBot="1" x14ac:dyDescent="0.3">
      <c r="A2"/>
      <c r="B2" s="642" t="s">
        <v>1836</v>
      </c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3"/>
      <c r="O2" s="642" t="s">
        <v>1790</v>
      </c>
      <c r="P2" s="643"/>
      <c r="Q2" s="642" t="s">
        <v>1835</v>
      </c>
      <c r="R2" s="644"/>
      <c r="S2" s="644"/>
      <c r="T2" s="644"/>
      <c r="U2" s="644"/>
      <c r="V2" s="644"/>
      <c r="W2" s="644"/>
      <c r="X2" s="644"/>
      <c r="Y2" s="644"/>
      <c r="Z2" s="644"/>
      <c r="AA2" s="643"/>
      <c r="AB2" s="642" t="s">
        <v>1834</v>
      </c>
      <c r="AC2" s="643"/>
      <c r="AD2" t="s">
        <v>1782</v>
      </c>
    </row>
    <row r="3" spans="1:38" ht="42" thickBot="1" x14ac:dyDescent="0.35">
      <c r="A3" s="88" t="s">
        <v>1780</v>
      </c>
      <c r="B3" s="536" t="s">
        <v>1833</v>
      </c>
      <c r="C3" s="537" t="s">
        <v>1829</v>
      </c>
      <c r="D3" s="536" t="s">
        <v>1832</v>
      </c>
      <c r="E3" s="537" t="s">
        <v>1829</v>
      </c>
      <c r="F3" s="536" t="s">
        <v>1831</v>
      </c>
      <c r="G3" s="537" t="s">
        <v>1829</v>
      </c>
      <c r="H3" s="536" t="s">
        <v>1830</v>
      </c>
      <c r="I3" s="537" t="s">
        <v>1829</v>
      </c>
      <c r="J3" s="537" t="s">
        <v>1828</v>
      </c>
      <c r="K3" s="537" t="s">
        <v>1827</v>
      </c>
      <c r="L3" s="537" t="s">
        <v>1826</v>
      </c>
      <c r="M3" s="537" t="s">
        <v>1825</v>
      </c>
      <c r="N3" s="536" t="s">
        <v>1824</v>
      </c>
      <c r="O3" s="538" t="s">
        <v>1781</v>
      </c>
      <c r="P3" s="538" t="s">
        <v>1780</v>
      </c>
      <c r="Q3" s="539" t="s">
        <v>1823</v>
      </c>
      <c r="R3" s="540" t="s">
        <v>1818</v>
      </c>
      <c r="S3" s="539" t="s">
        <v>1822</v>
      </c>
      <c r="T3" s="540" t="s">
        <v>1818</v>
      </c>
      <c r="U3" s="541" t="s">
        <v>1821</v>
      </c>
      <c r="V3" s="540" t="s">
        <v>1818</v>
      </c>
      <c r="W3" s="541" t="s">
        <v>1820</v>
      </c>
      <c r="X3" s="540" t="s">
        <v>1818</v>
      </c>
      <c r="Y3" s="539" t="s">
        <v>1819</v>
      </c>
      <c r="Z3" s="540" t="s">
        <v>1818</v>
      </c>
      <c r="AA3" s="539" t="s">
        <v>1817</v>
      </c>
      <c r="AB3" s="540" t="s">
        <v>1816</v>
      </c>
      <c r="AC3" s="539" t="s">
        <v>1815</v>
      </c>
      <c r="AD3" s="540" t="s">
        <v>2641</v>
      </c>
      <c r="AE3" s="541"/>
      <c r="AF3" s="540"/>
      <c r="AG3" s="539"/>
      <c r="AH3" s="540"/>
      <c r="AI3" s="539"/>
      <c r="AJ3" s="542"/>
      <c r="AK3" s="543"/>
      <c r="AL3" s="542"/>
    </row>
    <row r="4" spans="1:38" ht="13.8" x14ac:dyDescent="0.3">
      <c r="A4" s="34" t="s">
        <v>1761</v>
      </c>
      <c r="B4" s="544">
        <v>1.7999999999999999E-2</v>
      </c>
      <c r="C4" s="545" t="s">
        <v>1803</v>
      </c>
      <c r="D4" s="546">
        <v>5.1000000000000003E-6</v>
      </c>
      <c r="E4" s="545" t="s">
        <v>1803</v>
      </c>
      <c r="F4" s="546">
        <v>0.15</v>
      </c>
      <c r="G4" s="545" t="s">
        <v>1793</v>
      </c>
      <c r="H4" s="547" t="s">
        <v>1856</v>
      </c>
      <c r="I4" s="548" t="s">
        <v>1856</v>
      </c>
      <c r="J4" s="548" t="s">
        <v>1856</v>
      </c>
      <c r="K4" s="548" t="s">
        <v>1856</v>
      </c>
      <c r="L4" s="545">
        <v>1</v>
      </c>
      <c r="M4" s="545">
        <v>0.1</v>
      </c>
      <c r="N4" s="549" t="s">
        <v>1856</v>
      </c>
      <c r="O4" s="550" t="s">
        <v>1762</v>
      </c>
      <c r="P4" s="551" t="s">
        <v>1761</v>
      </c>
      <c r="Q4" s="552">
        <v>27</v>
      </c>
      <c r="R4" s="553" t="s">
        <v>1798</v>
      </c>
      <c r="S4" s="552">
        <v>96</v>
      </c>
      <c r="T4" s="553" t="s">
        <v>1798</v>
      </c>
      <c r="U4" s="552">
        <v>0.48</v>
      </c>
      <c r="V4" s="553" t="s">
        <v>1798</v>
      </c>
      <c r="W4" s="552">
        <v>2.4</v>
      </c>
      <c r="X4" s="553" t="s">
        <v>1798</v>
      </c>
      <c r="Y4" s="552">
        <v>3.7</v>
      </c>
      <c r="Z4" s="554" t="s">
        <v>1798</v>
      </c>
      <c r="AA4" s="552" t="s">
        <v>549</v>
      </c>
      <c r="AB4" s="553">
        <v>8.1999999999999998E-4</v>
      </c>
      <c r="AC4" s="552" t="s">
        <v>550</v>
      </c>
      <c r="AD4" s="553">
        <v>1.9899999999999999E-5</v>
      </c>
      <c r="AE4" s="552"/>
      <c r="AF4" s="553"/>
      <c r="AG4" s="552"/>
      <c r="AH4" s="554"/>
      <c r="AI4" s="555"/>
      <c r="AJ4" s="556"/>
      <c r="AK4" s="557"/>
      <c r="AL4" s="558"/>
    </row>
    <row r="5" spans="1:38" ht="13.8" x14ac:dyDescent="0.3">
      <c r="A5" s="34" t="s">
        <v>1759</v>
      </c>
      <c r="B5" s="544">
        <v>8.6999999999999994E-3</v>
      </c>
      <c r="C5" s="545" t="s">
        <v>1793</v>
      </c>
      <c r="D5" s="547" t="s">
        <v>1856</v>
      </c>
      <c r="E5" s="548" t="s">
        <v>1856</v>
      </c>
      <c r="F5" s="546">
        <v>4.0000000000000001E-3</v>
      </c>
      <c r="G5" s="545" t="s">
        <v>1793</v>
      </c>
      <c r="H5" s="547" t="s">
        <v>1856</v>
      </c>
      <c r="I5" s="548" t="s">
        <v>1856</v>
      </c>
      <c r="J5" s="548" t="s">
        <v>1856</v>
      </c>
      <c r="K5" s="548" t="s">
        <v>1856</v>
      </c>
      <c r="L5" s="545">
        <v>1</v>
      </c>
      <c r="M5" s="545">
        <v>0.1</v>
      </c>
      <c r="N5" s="549" t="s">
        <v>1856</v>
      </c>
      <c r="O5" s="550" t="s">
        <v>1760</v>
      </c>
      <c r="P5" s="551" t="s">
        <v>1759</v>
      </c>
      <c r="Q5" s="552">
        <v>56</v>
      </c>
      <c r="R5" s="553" t="s">
        <v>1802</v>
      </c>
      <c r="S5" s="552">
        <v>200</v>
      </c>
      <c r="T5" s="553" t="s">
        <v>1800</v>
      </c>
      <c r="U5" s="559" t="s">
        <v>550</v>
      </c>
      <c r="V5" s="560" t="s">
        <v>549</v>
      </c>
      <c r="W5" s="559" t="s">
        <v>550</v>
      </c>
      <c r="X5" s="560" t="s">
        <v>549</v>
      </c>
      <c r="Y5" s="552">
        <v>7.7</v>
      </c>
      <c r="Z5" s="554" t="s">
        <v>1802</v>
      </c>
      <c r="AA5" s="552" t="s">
        <v>549</v>
      </c>
      <c r="AB5" s="553">
        <v>1.6999999999999999E-3</v>
      </c>
      <c r="AC5" s="552" t="s">
        <v>550</v>
      </c>
      <c r="AD5" s="560">
        <v>4.0000000000000003E-5</v>
      </c>
      <c r="AE5" s="559"/>
      <c r="AF5" s="560"/>
      <c r="AG5" s="552"/>
      <c r="AH5" s="554"/>
      <c r="AI5" s="555"/>
      <c r="AJ5" s="556"/>
      <c r="AK5" s="557"/>
      <c r="AL5" s="558"/>
    </row>
    <row r="6" spans="1:38" ht="14.4" thickBot="1" x14ac:dyDescent="0.35">
      <c r="A6" s="27" t="str">
        <f>P6</f>
        <v>75-07-0</v>
      </c>
      <c r="B6" s="561" t="s">
        <v>1856</v>
      </c>
      <c r="C6" s="562" t="s">
        <v>1856</v>
      </c>
      <c r="D6" s="563">
        <v>2.2000000000000001E-6</v>
      </c>
      <c r="E6" s="564" t="s">
        <v>1793</v>
      </c>
      <c r="F6" s="565" t="s">
        <v>1856</v>
      </c>
      <c r="G6" s="562" t="s">
        <v>1856</v>
      </c>
      <c r="H6" s="563">
        <v>8.9999999999999993E-3</v>
      </c>
      <c r="I6" s="564" t="s">
        <v>1793</v>
      </c>
      <c r="J6" s="564" t="s">
        <v>1796</v>
      </c>
      <c r="K6" s="562" t="s">
        <v>1856</v>
      </c>
      <c r="L6" s="564">
        <v>1</v>
      </c>
      <c r="M6" s="566" t="s">
        <v>1856</v>
      </c>
      <c r="N6" s="567">
        <v>107000</v>
      </c>
      <c r="O6" s="568" t="s">
        <v>1758</v>
      </c>
      <c r="P6" s="569" t="s">
        <v>1757</v>
      </c>
      <c r="Q6" s="570">
        <v>10</v>
      </c>
      <c r="R6" s="571" t="s">
        <v>1802</v>
      </c>
      <c r="S6" s="570">
        <v>52</v>
      </c>
      <c r="T6" s="571" t="s">
        <v>1802</v>
      </c>
      <c r="U6" s="570">
        <v>1.1000000000000001</v>
      </c>
      <c r="V6" s="571" t="s">
        <v>1802</v>
      </c>
      <c r="W6" s="570">
        <v>5.6</v>
      </c>
      <c r="X6" s="571" t="s">
        <v>1802</v>
      </c>
      <c r="Y6" s="570">
        <v>2.2000000000000002</v>
      </c>
      <c r="Z6" s="572" t="s">
        <v>1802</v>
      </c>
      <c r="AA6" s="570" t="s">
        <v>549</v>
      </c>
      <c r="AB6" s="571">
        <v>4.4999999999999999E-4</v>
      </c>
      <c r="AC6" s="570" t="s">
        <v>550</v>
      </c>
      <c r="AD6" s="571">
        <v>5.2700000000000002E-4</v>
      </c>
      <c r="AE6" s="570"/>
      <c r="AF6" s="571"/>
      <c r="AG6" s="570"/>
      <c r="AH6" s="572"/>
      <c r="AI6" s="573"/>
      <c r="AJ6" s="574"/>
      <c r="AK6" s="575"/>
      <c r="AL6" s="576"/>
    </row>
    <row r="7" spans="1:38" ht="13.8" x14ac:dyDescent="0.3">
      <c r="A7" s="34" t="str">
        <f t="shared" ref="A7:A70" si="0">P7</f>
        <v>34256-82-1</v>
      </c>
      <c r="B7" s="577" t="s">
        <v>1856</v>
      </c>
      <c r="C7" s="548" t="s">
        <v>1856</v>
      </c>
      <c r="D7" s="547" t="s">
        <v>1856</v>
      </c>
      <c r="E7" s="548" t="s">
        <v>1856</v>
      </c>
      <c r="F7" s="546">
        <v>0.02</v>
      </c>
      <c r="G7" s="545" t="s">
        <v>1793</v>
      </c>
      <c r="H7" s="547" t="s">
        <v>1856</v>
      </c>
      <c r="I7" s="548" t="s">
        <v>1856</v>
      </c>
      <c r="J7" s="548" t="s">
        <v>1856</v>
      </c>
      <c r="K7" s="548" t="s">
        <v>1856</v>
      </c>
      <c r="L7" s="545">
        <v>1</v>
      </c>
      <c r="M7" s="545">
        <v>0.1</v>
      </c>
      <c r="N7" s="549" t="s">
        <v>1856</v>
      </c>
      <c r="O7" s="550" t="s">
        <v>1756</v>
      </c>
      <c r="P7" s="551" t="s">
        <v>1755</v>
      </c>
      <c r="Q7" s="552">
        <v>1200</v>
      </c>
      <c r="R7" s="553" t="s">
        <v>1791</v>
      </c>
      <c r="S7" s="552">
        <v>12000</v>
      </c>
      <c r="T7" s="553" t="s">
        <v>1791</v>
      </c>
      <c r="U7" s="559" t="s">
        <v>550</v>
      </c>
      <c r="V7" s="560" t="s">
        <v>549</v>
      </c>
      <c r="W7" s="559" t="s">
        <v>550</v>
      </c>
      <c r="X7" s="560" t="s">
        <v>549</v>
      </c>
      <c r="Y7" s="552">
        <v>270</v>
      </c>
      <c r="Z7" s="554" t="s">
        <v>1791</v>
      </c>
      <c r="AA7" s="552" t="s">
        <v>549</v>
      </c>
      <c r="AB7" s="553">
        <v>0.22</v>
      </c>
      <c r="AC7" s="552" t="s">
        <v>550</v>
      </c>
      <c r="AD7" s="560">
        <v>4.9500000000000004E-3</v>
      </c>
      <c r="AE7" s="559"/>
      <c r="AF7" s="560"/>
      <c r="AG7" s="552"/>
      <c r="AH7" s="554"/>
      <c r="AI7" s="555"/>
      <c r="AJ7" s="556"/>
      <c r="AK7" s="557"/>
      <c r="AL7" s="558"/>
    </row>
    <row r="8" spans="1:38" ht="13.8" x14ac:dyDescent="0.3">
      <c r="A8" s="34" t="str">
        <f t="shared" si="0"/>
        <v>67-64-1</v>
      </c>
      <c r="B8" s="577" t="s">
        <v>1856</v>
      </c>
      <c r="C8" s="548" t="s">
        <v>1856</v>
      </c>
      <c r="D8" s="547" t="s">
        <v>1856</v>
      </c>
      <c r="E8" s="548" t="s">
        <v>1856</v>
      </c>
      <c r="F8" s="546">
        <v>0.9</v>
      </c>
      <c r="G8" s="545" t="s">
        <v>1793</v>
      </c>
      <c r="H8" s="546">
        <v>31</v>
      </c>
      <c r="I8" s="545" t="s">
        <v>1806</v>
      </c>
      <c r="J8" s="545" t="s">
        <v>1796</v>
      </c>
      <c r="K8" s="548" t="s">
        <v>1856</v>
      </c>
      <c r="L8" s="545">
        <v>1</v>
      </c>
      <c r="M8" s="578" t="s">
        <v>1856</v>
      </c>
      <c r="N8" s="579">
        <v>114000</v>
      </c>
      <c r="O8" s="550" t="s">
        <v>501</v>
      </c>
      <c r="P8" s="551" t="s">
        <v>500</v>
      </c>
      <c r="Q8" s="552">
        <v>61000</v>
      </c>
      <c r="R8" s="553" t="s">
        <v>1791</v>
      </c>
      <c r="S8" s="552">
        <v>630000</v>
      </c>
      <c r="T8" s="553" t="s">
        <v>1805</v>
      </c>
      <c r="U8" s="552">
        <v>32000</v>
      </c>
      <c r="V8" s="553" t="s">
        <v>1791</v>
      </c>
      <c r="W8" s="552">
        <v>140000</v>
      </c>
      <c r="X8" s="553" t="s">
        <v>1791</v>
      </c>
      <c r="Y8" s="552">
        <v>12000</v>
      </c>
      <c r="Z8" s="554" t="s">
        <v>1791</v>
      </c>
      <c r="AA8" s="552" t="s">
        <v>549</v>
      </c>
      <c r="AB8" s="553">
        <v>2.4</v>
      </c>
      <c r="AC8" s="552" t="s">
        <v>550</v>
      </c>
      <c r="AD8" s="553">
        <v>5.1199999999999998E-4</v>
      </c>
      <c r="AE8" s="552"/>
      <c r="AF8" s="553"/>
      <c r="AG8" s="552"/>
      <c r="AH8" s="554"/>
      <c r="AI8" s="555"/>
      <c r="AJ8" s="556"/>
      <c r="AK8" s="557"/>
      <c r="AL8" s="558"/>
    </row>
    <row r="9" spans="1:38" ht="14.4" thickBot="1" x14ac:dyDescent="0.35">
      <c r="A9" s="27" t="str">
        <f t="shared" si="0"/>
        <v>75-86-5</v>
      </c>
      <c r="B9" s="561" t="s">
        <v>1856</v>
      </c>
      <c r="C9" s="562" t="s">
        <v>1856</v>
      </c>
      <c r="D9" s="565" t="s">
        <v>1856</v>
      </c>
      <c r="E9" s="562" t="s">
        <v>1856</v>
      </c>
      <c r="F9" s="565" t="s">
        <v>1856</v>
      </c>
      <c r="G9" s="562" t="s">
        <v>1856</v>
      </c>
      <c r="H9" s="563">
        <v>2E-3</v>
      </c>
      <c r="I9" s="564" t="s">
        <v>1804</v>
      </c>
      <c r="J9" s="564" t="s">
        <v>1796</v>
      </c>
      <c r="K9" s="562" t="s">
        <v>1856</v>
      </c>
      <c r="L9" s="564">
        <v>1</v>
      </c>
      <c r="M9" s="566" t="s">
        <v>1856</v>
      </c>
      <c r="N9" s="567">
        <v>106000</v>
      </c>
      <c r="O9" s="568" t="s">
        <v>1754</v>
      </c>
      <c r="P9" s="569" t="s">
        <v>1753</v>
      </c>
      <c r="Q9" s="570">
        <v>53</v>
      </c>
      <c r="R9" s="571" t="s">
        <v>1791</v>
      </c>
      <c r="S9" s="570">
        <v>220</v>
      </c>
      <c r="T9" s="571" t="s">
        <v>1791</v>
      </c>
      <c r="U9" s="570">
        <v>2.1</v>
      </c>
      <c r="V9" s="571" t="s">
        <v>1791</v>
      </c>
      <c r="W9" s="570">
        <v>8.8000000000000007</v>
      </c>
      <c r="X9" s="571" t="s">
        <v>1791</v>
      </c>
      <c r="Y9" s="570">
        <v>4.2</v>
      </c>
      <c r="Z9" s="572" t="s">
        <v>1791</v>
      </c>
      <c r="AA9" s="570" t="s">
        <v>549</v>
      </c>
      <c r="AB9" s="571">
        <v>8.4000000000000003E-4</v>
      </c>
      <c r="AC9" s="570" t="s">
        <v>550</v>
      </c>
      <c r="AD9" s="571">
        <v>4.95E-4</v>
      </c>
      <c r="AE9" s="570"/>
      <c r="AF9" s="571"/>
      <c r="AG9" s="570"/>
      <c r="AH9" s="572"/>
      <c r="AI9" s="573"/>
      <c r="AJ9" s="574"/>
      <c r="AK9" s="575"/>
      <c r="AL9" s="576"/>
    </row>
    <row r="10" spans="1:38" ht="13.8" x14ac:dyDescent="0.3">
      <c r="A10" s="34" t="str">
        <f t="shared" si="0"/>
        <v>75-05-8</v>
      </c>
      <c r="B10" s="577" t="s">
        <v>1856</v>
      </c>
      <c r="C10" s="548" t="s">
        <v>1856</v>
      </c>
      <c r="D10" s="547" t="s">
        <v>1856</v>
      </c>
      <c r="E10" s="548" t="s">
        <v>1856</v>
      </c>
      <c r="F10" s="547" t="s">
        <v>1856</v>
      </c>
      <c r="G10" s="548" t="s">
        <v>1856</v>
      </c>
      <c r="H10" s="546">
        <v>0.06</v>
      </c>
      <c r="I10" s="545" t="s">
        <v>1793</v>
      </c>
      <c r="J10" s="545" t="s">
        <v>1796</v>
      </c>
      <c r="K10" s="548" t="s">
        <v>1856</v>
      </c>
      <c r="L10" s="545">
        <v>1</v>
      </c>
      <c r="M10" s="578" t="s">
        <v>1856</v>
      </c>
      <c r="N10" s="579">
        <v>128000</v>
      </c>
      <c r="O10" s="550" t="s">
        <v>499</v>
      </c>
      <c r="P10" s="551" t="s">
        <v>498</v>
      </c>
      <c r="Q10" s="552">
        <v>870</v>
      </c>
      <c r="R10" s="553" t="s">
        <v>1791</v>
      </c>
      <c r="S10" s="552">
        <v>3700</v>
      </c>
      <c r="T10" s="553" t="s">
        <v>1791</v>
      </c>
      <c r="U10" s="552">
        <v>63</v>
      </c>
      <c r="V10" s="553" t="s">
        <v>1791</v>
      </c>
      <c r="W10" s="552">
        <v>260</v>
      </c>
      <c r="X10" s="553" t="s">
        <v>1791</v>
      </c>
      <c r="Y10" s="552">
        <v>130</v>
      </c>
      <c r="Z10" s="554" t="s">
        <v>1791</v>
      </c>
      <c r="AA10" s="552" t="s">
        <v>549</v>
      </c>
      <c r="AB10" s="553">
        <v>2.5999999999999999E-2</v>
      </c>
      <c r="AC10" s="552" t="s">
        <v>550</v>
      </c>
      <c r="AD10" s="553">
        <v>5.4799999999999998E-4</v>
      </c>
      <c r="AE10" s="552"/>
      <c r="AF10" s="553"/>
      <c r="AG10" s="552"/>
      <c r="AH10" s="554"/>
      <c r="AI10" s="555"/>
      <c r="AJ10" s="556"/>
      <c r="AK10" s="557"/>
      <c r="AL10" s="558"/>
    </row>
    <row r="11" spans="1:38" ht="13.8" x14ac:dyDescent="0.3">
      <c r="A11" s="34" t="str">
        <f t="shared" si="0"/>
        <v>98-86-2</v>
      </c>
      <c r="B11" s="577" t="s">
        <v>1856</v>
      </c>
      <c r="C11" s="548" t="s">
        <v>1856</v>
      </c>
      <c r="D11" s="547" t="s">
        <v>1856</v>
      </c>
      <c r="E11" s="548" t="s">
        <v>1856</v>
      </c>
      <c r="F11" s="546">
        <v>0.1</v>
      </c>
      <c r="G11" s="545" t="s">
        <v>1793</v>
      </c>
      <c r="H11" s="547" t="s">
        <v>1856</v>
      </c>
      <c r="I11" s="548" t="s">
        <v>1856</v>
      </c>
      <c r="J11" s="545" t="s">
        <v>1796</v>
      </c>
      <c r="K11" s="548" t="s">
        <v>1856</v>
      </c>
      <c r="L11" s="545">
        <v>1</v>
      </c>
      <c r="M11" s="578" t="s">
        <v>1856</v>
      </c>
      <c r="N11" s="579">
        <v>2520</v>
      </c>
      <c r="O11" s="550" t="s">
        <v>1752</v>
      </c>
      <c r="P11" s="551" t="s">
        <v>1751</v>
      </c>
      <c r="Q11" s="552">
        <v>7800</v>
      </c>
      <c r="R11" s="553" t="s">
        <v>1795</v>
      </c>
      <c r="S11" s="552">
        <v>100000</v>
      </c>
      <c r="T11" s="553" t="s">
        <v>1805</v>
      </c>
      <c r="U11" s="559" t="s">
        <v>550</v>
      </c>
      <c r="V11" s="560" t="s">
        <v>549</v>
      </c>
      <c r="W11" s="559" t="s">
        <v>550</v>
      </c>
      <c r="X11" s="560" t="s">
        <v>549</v>
      </c>
      <c r="Y11" s="552">
        <v>1500</v>
      </c>
      <c r="Z11" s="554" t="s">
        <v>1791</v>
      </c>
      <c r="AA11" s="552" t="s">
        <v>549</v>
      </c>
      <c r="AB11" s="553">
        <v>0.45</v>
      </c>
      <c r="AC11" s="552" t="s">
        <v>550</v>
      </c>
      <c r="AD11" s="560">
        <v>3.7200000000000002E-3</v>
      </c>
      <c r="AE11" s="559"/>
      <c r="AF11" s="560"/>
      <c r="AG11" s="552"/>
      <c r="AH11" s="554"/>
      <c r="AI11" s="555"/>
      <c r="AJ11" s="556"/>
      <c r="AK11" s="557"/>
      <c r="AL11" s="558"/>
    </row>
    <row r="12" spans="1:38" ht="14.4" thickBot="1" x14ac:dyDescent="0.35">
      <c r="A12" s="27" t="str">
        <f t="shared" si="0"/>
        <v>53-96-3</v>
      </c>
      <c r="B12" s="580">
        <v>3.8</v>
      </c>
      <c r="C12" s="564" t="s">
        <v>1803</v>
      </c>
      <c r="D12" s="563">
        <v>1.2999999999999999E-3</v>
      </c>
      <c r="E12" s="564" t="s">
        <v>1803</v>
      </c>
      <c r="F12" s="565" t="s">
        <v>1856</v>
      </c>
      <c r="G12" s="562" t="s">
        <v>1856</v>
      </c>
      <c r="H12" s="565" t="s">
        <v>1856</v>
      </c>
      <c r="I12" s="562" t="s">
        <v>1856</v>
      </c>
      <c r="J12" s="562" t="s">
        <v>1856</v>
      </c>
      <c r="K12" s="562" t="s">
        <v>1856</v>
      </c>
      <c r="L12" s="564">
        <v>1</v>
      </c>
      <c r="M12" s="564">
        <v>0.1</v>
      </c>
      <c r="N12" s="581" t="s">
        <v>1856</v>
      </c>
      <c r="O12" s="568" t="s">
        <v>1750</v>
      </c>
      <c r="P12" s="569" t="s">
        <v>1749</v>
      </c>
      <c r="Q12" s="570">
        <v>0.13</v>
      </c>
      <c r="R12" s="571" t="s">
        <v>1798</v>
      </c>
      <c r="S12" s="570">
        <v>0.45</v>
      </c>
      <c r="T12" s="571" t="s">
        <v>1798</v>
      </c>
      <c r="U12" s="570">
        <v>1.9E-3</v>
      </c>
      <c r="V12" s="571" t="s">
        <v>1798</v>
      </c>
      <c r="W12" s="570">
        <v>9.4000000000000004E-3</v>
      </c>
      <c r="X12" s="571" t="s">
        <v>1798</v>
      </c>
      <c r="Y12" s="570">
        <v>1.2999999999999999E-2</v>
      </c>
      <c r="Z12" s="572" t="s">
        <v>1798</v>
      </c>
      <c r="AA12" s="570" t="s">
        <v>549</v>
      </c>
      <c r="AB12" s="571">
        <v>6.2000000000000003E-5</v>
      </c>
      <c r="AC12" s="570" t="s">
        <v>550</v>
      </c>
      <c r="AD12" s="571">
        <v>1.2495900000000001E-2</v>
      </c>
      <c r="AE12" s="570"/>
      <c r="AF12" s="571"/>
      <c r="AG12" s="570"/>
      <c r="AH12" s="572"/>
      <c r="AI12" s="573"/>
      <c r="AJ12" s="574"/>
      <c r="AK12" s="575"/>
      <c r="AL12" s="576"/>
    </row>
    <row r="13" spans="1:38" ht="13.8" x14ac:dyDescent="0.3">
      <c r="A13" s="34" t="str">
        <f t="shared" si="0"/>
        <v>107-02-8</v>
      </c>
      <c r="B13" s="577" t="s">
        <v>1856</v>
      </c>
      <c r="C13" s="548" t="s">
        <v>1856</v>
      </c>
      <c r="D13" s="547" t="s">
        <v>1856</v>
      </c>
      <c r="E13" s="548" t="s">
        <v>1856</v>
      </c>
      <c r="F13" s="546">
        <v>5.0000000000000001E-4</v>
      </c>
      <c r="G13" s="545" t="s">
        <v>1793</v>
      </c>
      <c r="H13" s="546">
        <v>2.0000000000000002E-5</v>
      </c>
      <c r="I13" s="545" t="s">
        <v>1793</v>
      </c>
      <c r="J13" s="545" t="s">
        <v>1796</v>
      </c>
      <c r="K13" s="548" t="s">
        <v>1856</v>
      </c>
      <c r="L13" s="545">
        <v>1</v>
      </c>
      <c r="M13" s="578" t="s">
        <v>1856</v>
      </c>
      <c r="N13" s="579">
        <v>22700</v>
      </c>
      <c r="O13" s="550" t="s">
        <v>497</v>
      </c>
      <c r="P13" s="551" t="s">
        <v>496</v>
      </c>
      <c r="Q13" s="552">
        <v>0.15</v>
      </c>
      <c r="R13" s="553" t="s">
        <v>1791</v>
      </c>
      <c r="S13" s="552">
        <v>0.65</v>
      </c>
      <c r="T13" s="553" t="s">
        <v>1791</v>
      </c>
      <c r="U13" s="552">
        <v>2.1000000000000001E-2</v>
      </c>
      <c r="V13" s="553" t="s">
        <v>1791</v>
      </c>
      <c r="W13" s="552">
        <v>8.7999999999999995E-2</v>
      </c>
      <c r="X13" s="553" t="s">
        <v>1791</v>
      </c>
      <c r="Y13" s="552">
        <v>4.1000000000000002E-2</v>
      </c>
      <c r="Z13" s="554" t="s">
        <v>1791</v>
      </c>
      <c r="AA13" s="552" t="s">
        <v>549</v>
      </c>
      <c r="AB13" s="553">
        <v>8.3999999999999992E-6</v>
      </c>
      <c r="AC13" s="552" t="s">
        <v>550</v>
      </c>
      <c r="AD13" s="553">
        <v>7.4799999999999997E-4</v>
      </c>
      <c r="AE13" s="552"/>
      <c r="AF13" s="553"/>
      <c r="AG13" s="552"/>
      <c r="AH13" s="554"/>
      <c r="AI13" s="555"/>
      <c r="AJ13" s="556"/>
      <c r="AK13" s="557"/>
      <c r="AL13" s="558"/>
    </row>
    <row r="14" spans="1:38" ht="13.8" x14ac:dyDescent="0.3">
      <c r="A14" s="34" t="str">
        <f t="shared" si="0"/>
        <v>79-06-1</v>
      </c>
      <c r="B14" s="544">
        <v>0.5</v>
      </c>
      <c r="C14" s="545" t="s">
        <v>1793</v>
      </c>
      <c r="D14" s="546">
        <v>1E-4</v>
      </c>
      <c r="E14" s="545" t="s">
        <v>1793</v>
      </c>
      <c r="F14" s="546">
        <v>2E-3</v>
      </c>
      <c r="G14" s="545" t="s">
        <v>1793</v>
      </c>
      <c r="H14" s="546">
        <v>6.0000000000000001E-3</v>
      </c>
      <c r="I14" s="545" t="s">
        <v>1793</v>
      </c>
      <c r="J14" s="548" t="s">
        <v>1856</v>
      </c>
      <c r="K14" s="545" t="s">
        <v>1799</v>
      </c>
      <c r="L14" s="545">
        <v>1</v>
      </c>
      <c r="M14" s="545">
        <v>0.1</v>
      </c>
      <c r="N14" s="549" t="s">
        <v>1856</v>
      </c>
      <c r="O14" s="550" t="s">
        <v>1748</v>
      </c>
      <c r="P14" s="551" t="s">
        <v>1747</v>
      </c>
      <c r="Q14" s="552">
        <v>0.23</v>
      </c>
      <c r="R14" s="553" t="s">
        <v>1798</v>
      </c>
      <c r="S14" s="552">
        <v>3.4</v>
      </c>
      <c r="T14" s="553" t="s">
        <v>1798</v>
      </c>
      <c r="U14" s="552">
        <v>9.5999999999999992E-3</v>
      </c>
      <c r="V14" s="553" t="s">
        <v>1798</v>
      </c>
      <c r="W14" s="552">
        <v>0.12</v>
      </c>
      <c r="X14" s="553" t="s">
        <v>1798</v>
      </c>
      <c r="Y14" s="552">
        <v>4.2999999999999997E-2</v>
      </c>
      <c r="Z14" s="554" t="s">
        <v>1798</v>
      </c>
      <c r="AA14" s="552" t="s">
        <v>549</v>
      </c>
      <c r="AB14" s="553">
        <v>9.0999999999999993E-6</v>
      </c>
      <c r="AC14" s="552" t="s">
        <v>550</v>
      </c>
      <c r="AD14" s="553">
        <v>2.24E-4</v>
      </c>
      <c r="AE14" s="552"/>
      <c r="AF14" s="553"/>
      <c r="AG14" s="552"/>
      <c r="AH14" s="554"/>
      <c r="AI14" s="555"/>
      <c r="AJ14" s="556"/>
      <c r="AK14" s="557"/>
      <c r="AL14" s="558"/>
    </row>
    <row r="15" spans="1:38" ht="14.4" thickBot="1" x14ac:dyDescent="0.35">
      <c r="A15" s="27" t="str">
        <f t="shared" si="0"/>
        <v>79-10-7</v>
      </c>
      <c r="B15" s="561" t="s">
        <v>1856</v>
      </c>
      <c r="C15" s="562" t="s">
        <v>1856</v>
      </c>
      <c r="D15" s="565" t="s">
        <v>1856</v>
      </c>
      <c r="E15" s="562" t="s">
        <v>1856</v>
      </c>
      <c r="F15" s="563">
        <v>0.5</v>
      </c>
      <c r="G15" s="564" t="s">
        <v>1793</v>
      </c>
      <c r="H15" s="563">
        <v>1E-3</v>
      </c>
      <c r="I15" s="564" t="s">
        <v>1793</v>
      </c>
      <c r="J15" s="562" t="s">
        <v>1856</v>
      </c>
      <c r="K15" s="562" t="s">
        <v>1856</v>
      </c>
      <c r="L15" s="564">
        <v>1</v>
      </c>
      <c r="M15" s="564">
        <v>0.1</v>
      </c>
      <c r="N15" s="581" t="s">
        <v>1856</v>
      </c>
      <c r="O15" s="568" t="s">
        <v>1746</v>
      </c>
      <c r="P15" s="569" t="s">
        <v>1745</v>
      </c>
      <c r="Q15" s="570">
        <v>30000</v>
      </c>
      <c r="R15" s="571" t="s">
        <v>1791</v>
      </c>
      <c r="S15" s="570">
        <v>290000</v>
      </c>
      <c r="T15" s="571" t="s">
        <v>1794</v>
      </c>
      <c r="U15" s="570">
        <v>1</v>
      </c>
      <c r="V15" s="571" t="s">
        <v>1791</v>
      </c>
      <c r="W15" s="570">
        <v>4.4000000000000004</v>
      </c>
      <c r="X15" s="571" t="s">
        <v>1791</v>
      </c>
      <c r="Y15" s="570">
        <v>7700</v>
      </c>
      <c r="Z15" s="572" t="s">
        <v>1791</v>
      </c>
      <c r="AA15" s="570" t="s">
        <v>549</v>
      </c>
      <c r="AB15" s="571">
        <v>1.6</v>
      </c>
      <c r="AC15" s="570" t="s">
        <v>550</v>
      </c>
      <c r="AD15" s="571">
        <v>1.0499999999999999E-3</v>
      </c>
      <c r="AE15" s="570"/>
      <c r="AF15" s="571"/>
      <c r="AG15" s="570"/>
      <c r="AH15" s="572"/>
      <c r="AI15" s="573"/>
      <c r="AJ15" s="574"/>
      <c r="AK15" s="575"/>
      <c r="AL15" s="576"/>
    </row>
    <row r="16" spans="1:38" ht="13.8" x14ac:dyDescent="0.3">
      <c r="A16" s="34" t="str">
        <f t="shared" si="0"/>
        <v>107-13-1</v>
      </c>
      <c r="B16" s="544">
        <v>0.54</v>
      </c>
      <c r="C16" s="545" t="s">
        <v>1793</v>
      </c>
      <c r="D16" s="546">
        <v>6.7999999999999999E-5</v>
      </c>
      <c r="E16" s="545" t="s">
        <v>1793</v>
      </c>
      <c r="F16" s="546">
        <v>0.04</v>
      </c>
      <c r="G16" s="545" t="s">
        <v>1806</v>
      </c>
      <c r="H16" s="546">
        <v>2E-3</v>
      </c>
      <c r="I16" s="545" t="s">
        <v>1793</v>
      </c>
      <c r="J16" s="545" t="s">
        <v>1796</v>
      </c>
      <c r="K16" s="548" t="s">
        <v>1856</v>
      </c>
      <c r="L16" s="545">
        <v>1</v>
      </c>
      <c r="M16" s="578" t="s">
        <v>1856</v>
      </c>
      <c r="N16" s="579">
        <v>11300</v>
      </c>
      <c r="O16" s="550" t="s">
        <v>495</v>
      </c>
      <c r="P16" s="551" t="s">
        <v>494</v>
      </c>
      <c r="Q16" s="552">
        <v>0.24</v>
      </c>
      <c r="R16" s="553" t="s">
        <v>1800</v>
      </c>
      <c r="S16" s="552">
        <v>1.2</v>
      </c>
      <c r="T16" s="553" t="s">
        <v>1800</v>
      </c>
      <c r="U16" s="552">
        <v>3.5999999999999997E-2</v>
      </c>
      <c r="V16" s="553" t="s">
        <v>1800</v>
      </c>
      <c r="W16" s="552">
        <v>0.18</v>
      </c>
      <c r="X16" s="553" t="s">
        <v>1800</v>
      </c>
      <c r="Y16" s="552">
        <v>4.4999999999999998E-2</v>
      </c>
      <c r="Z16" s="554" t="s">
        <v>1800</v>
      </c>
      <c r="AA16" s="552" t="s">
        <v>549</v>
      </c>
      <c r="AB16" s="553">
        <v>9.7999999999999993E-6</v>
      </c>
      <c r="AC16" s="552" t="s">
        <v>550</v>
      </c>
      <c r="AD16" s="553">
        <v>1.16E-3</v>
      </c>
      <c r="AE16" s="552"/>
      <c r="AF16" s="553"/>
      <c r="AG16" s="552"/>
      <c r="AH16" s="554"/>
      <c r="AI16" s="555"/>
      <c r="AJ16" s="556"/>
      <c r="AK16" s="557"/>
      <c r="AL16" s="558"/>
    </row>
    <row r="17" spans="1:38" ht="13.8" x14ac:dyDescent="0.3">
      <c r="A17" s="34" t="str">
        <f t="shared" si="0"/>
        <v>111-69-3</v>
      </c>
      <c r="B17" s="577" t="s">
        <v>1856</v>
      </c>
      <c r="C17" s="548" t="s">
        <v>1856</v>
      </c>
      <c r="D17" s="547" t="s">
        <v>1856</v>
      </c>
      <c r="E17" s="548" t="s">
        <v>1856</v>
      </c>
      <c r="F17" s="547" t="s">
        <v>1856</v>
      </c>
      <c r="G17" s="548" t="s">
        <v>1856</v>
      </c>
      <c r="H17" s="546">
        <v>6.0000000000000001E-3</v>
      </c>
      <c r="I17" s="545" t="s">
        <v>1792</v>
      </c>
      <c r="J17" s="548" t="s">
        <v>1856</v>
      </c>
      <c r="K17" s="548" t="s">
        <v>1856</v>
      </c>
      <c r="L17" s="545">
        <v>1</v>
      </c>
      <c r="M17" s="545">
        <v>0.1</v>
      </c>
      <c r="N17" s="549" t="s">
        <v>1856</v>
      </c>
      <c r="O17" s="550" t="s">
        <v>1744</v>
      </c>
      <c r="P17" s="551" t="s">
        <v>1743</v>
      </c>
      <c r="Q17" s="552">
        <v>8500000</v>
      </c>
      <c r="R17" s="553" t="s">
        <v>1794</v>
      </c>
      <c r="S17" s="552">
        <v>36000000</v>
      </c>
      <c r="T17" s="553" t="s">
        <v>1794</v>
      </c>
      <c r="U17" s="552">
        <v>6.3</v>
      </c>
      <c r="V17" s="553" t="s">
        <v>1791</v>
      </c>
      <c r="W17" s="552">
        <v>26</v>
      </c>
      <c r="X17" s="553" t="s">
        <v>1791</v>
      </c>
      <c r="Y17" s="559" t="s">
        <v>550</v>
      </c>
      <c r="Z17" s="582" t="s">
        <v>549</v>
      </c>
      <c r="AA17" s="552" t="s">
        <v>549</v>
      </c>
      <c r="AB17" s="553" t="s">
        <v>550</v>
      </c>
      <c r="AC17" s="552" t="s">
        <v>550</v>
      </c>
      <c r="AD17" s="553">
        <v>2.3699999999999999E-4</v>
      </c>
      <c r="AE17" s="552"/>
      <c r="AF17" s="553"/>
      <c r="AG17" s="559"/>
      <c r="AH17" s="582"/>
      <c r="AI17" s="555"/>
      <c r="AJ17" s="583"/>
      <c r="AK17" s="584"/>
      <c r="AL17" s="558"/>
    </row>
    <row r="18" spans="1:38" ht="14.4" thickBot="1" x14ac:dyDescent="0.35">
      <c r="A18" s="27" t="str">
        <f t="shared" si="0"/>
        <v>15972-60-8</v>
      </c>
      <c r="B18" s="580">
        <v>5.6000000000000001E-2</v>
      </c>
      <c r="C18" s="564" t="s">
        <v>1803</v>
      </c>
      <c r="D18" s="565" t="s">
        <v>1856</v>
      </c>
      <c r="E18" s="562" t="s">
        <v>1856</v>
      </c>
      <c r="F18" s="563">
        <v>0.01</v>
      </c>
      <c r="G18" s="564" t="s">
        <v>1793</v>
      </c>
      <c r="H18" s="565" t="s">
        <v>1856</v>
      </c>
      <c r="I18" s="562" t="s">
        <v>1856</v>
      </c>
      <c r="J18" s="562" t="s">
        <v>1856</v>
      </c>
      <c r="K18" s="562" t="s">
        <v>1856</v>
      </c>
      <c r="L18" s="564">
        <v>1</v>
      </c>
      <c r="M18" s="564">
        <v>0.1</v>
      </c>
      <c r="N18" s="581" t="s">
        <v>1856</v>
      </c>
      <c r="O18" s="568" t="s">
        <v>113</v>
      </c>
      <c r="P18" s="569" t="s">
        <v>112</v>
      </c>
      <c r="Q18" s="570">
        <v>8.6999999999999993</v>
      </c>
      <c r="R18" s="571" t="s">
        <v>1800</v>
      </c>
      <c r="S18" s="570">
        <v>31</v>
      </c>
      <c r="T18" s="571" t="s">
        <v>1798</v>
      </c>
      <c r="U18" s="585" t="s">
        <v>550</v>
      </c>
      <c r="V18" s="586" t="s">
        <v>549</v>
      </c>
      <c r="W18" s="585" t="s">
        <v>550</v>
      </c>
      <c r="X18" s="586" t="s">
        <v>549</v>
      </c>
      <c r="Y18" s="570">
        <v>0.91</v>
      </c>
      <c r="Z18" s="572" t="s">
        <v>1798</v>
      </c>
      <c r="AA18" s="570">
        <v>2</v>
      </c>
      <c r="AB18" s="571">
        <v>7.5000000000000002E-4</v>
      </c>
      <c r="AC18" s="570">
        <v>1.6000000000000001E-3</v>
      </c>
      <c r="AD18" s="586">
        <v>1.0500000000000001E-2</v>
      </c>
      <c r="AE18" s="585"/>
      <c r="AF18" s="586"/>
      <c r="AG18" s="570"/>
      <c r="AH18" s="572"/>
      <c r="AI18" s="587"/>
      <c r="AJ18" s="574"/>
      <c r="AK18" s="575"/>
      <c r="AL18" s="588"/>
    </row>
    <row r="19" spans="1:38" ht="13.8" x14ac:dyDescent="0.3">
      <c r="A19" s="34" t="str">
        <f t="shared" si="0"/>
        <v>116-06-3</v>
      </c>
      <c r="B19" s="577" t="s">
        <v>1856</v>
      </c>
      <c r="C19" s="548" t="s">
        <v>1856</v>
      </c>
      <c r="D19" s="547" t="s">
        <v>1856</v>
      </c>
      <c r="E19" s="548" t="s">
        <v>1856</v>
      </c>
      <c r="F19" s="546">
        <v>1E-3</v>
      </c>
      <c r="G19" s="545" t="s">
        <v>1793</v>
      </c>
      <c r="H19" s="547" t="s">
        <v>1856</v>
      </c>
      <c r="I19" s="548" t="s">
        <v>1856</v>
      </c>
      <c r="J19" s="548" t="s">
        <v>1856</v>
      </c>
      <c r="K19" s="548" t="s">
        <v>1856</v>
      </c>
      <c r="L19" s="545">
        <v>1</v>
      </c>
      <c r="M19" s="545">
        <v>0.1</v>
      </c>
      <c r="N19" s="549" t="s">
        <v>1856</v>
      </c>
      <c r="O19" s="550" t="s">
        <v>99</v>
      </c>
      <c r="P19" s="551" t="s">
        <v>98</v>
      </c>
      <c r="Q19" s="552">
        <v>61</v>
      </c>
      <c r="R19" s="553" t="s">
        <v>1791</v>
      </c>
      <c r="S19" s="552">
        <v>620</v>
      </c>
      <c r="T19" s="553" t="s">
        <v>1791</v>
      </c>
      <c r="U19" s="559" t="s">
        <v>550</v>
      </c>
      <c r="V19" s="560" t="s">
        <v>549</v>
      </c>
      <c r="W19" s="559" t="s">
        <v>550</v>
      </c>
      <c r="X19" s="560" t="s">
        <v>549</v>
      </c>
      <c r="Y19" s="552">
        <v>15</v>
      </c>
      <c r="Z19" s="554" t="s">
        <v>1791</v>
      </c>
      <c r="AA19" s="552" t="s">
        <v>1814</v>
      </c>
      <c r="AB19" s="553">
        <v>3.8E-3</v>
      </c>
      <c r="AC19" s="552">
        <v>7.5000000000000002E-4</v>
      </c>
      <c r="AD19" s="560">
        <v>7.5500000000000003E-4</v>
      </c>
      <c r="AE19" s="559"/>
      <c r="AF19" s="560"/>
      <c r="AG19" s="552"/>
      <c r="AH19" s="554"/>
      <c r="AI19" s="589"/>
      <c r="AJ19" s="556"/>
      <c r="AK19" s="557"/>
      <c r="AL19" s="590"/>
    </row>
    <row r="20" spans="1:38" ht="13.8" x14ac:dyDescent="0.3">
      <c r="A20" s="34" t="str">
        <f t="shared" si="0"/>
        <v>1646-88-4</v>
      </c>
      <c r="B20" s="577" t="s">
        <v>1856</v>
      </c>
      <c r="C20" s="548" t="s">
        <v>1856</v>
      </c>
      <c r="D20" s="547" t="s">
        <v>1856</v>
      </c>
      <c r="E20" s="548" t="s">
        <v>1856</v>
      </c>
      <c r="F20" s="546">
        <v>1E-3</v>
      </c>
      <c r="G20" s="545" t="s">
        <v>1793</v>
      </c>
      <c r="H20" s="547" t="s">
        <v>1856</v>
      </c>
      <c r="I20" s="548" t="s">
        <v>1856</v>
      </c>
      <c r="J20" s="548" t="s">
        <v>1856</v>
      </c>
      <c r="K20" s="548" t="s">
        <v>1856</v>
      </c>
      <c r="L20" s="545">
        <v>1</v>
      </c>
      <c r="M20" s="545">
        <v>0.1</v>
      </c>
      <c r="N20" s="549" t="s">
        <v>1856</v>
      </c>
      <c r="O20" s="550" t="s">
        <v>97</v>
      </c>
      <c r="P20" s="551" t="s">
        <v>96</v>
      </c>
      <c r="Q20" s="552">
        <v>61</v>
      </c>
      <c r="R20" s="553" t="s">
        <v>1791</v>
      </c>
      <c r="S20" s="552">
        <v>620</v>
      </c>
      <c r="T20" s="553" t="s">
        <v>1791</v>
      </c>
      <c r="U20" s="559" t="s">
        <v>550</v>
      </c>
      <c r="V20" s="560" t="s">
        <v>549</v>
      </c>
      <c r="W20" s="559" t="s">
        <v>550</v>
      </c>
      <c r="X20" s="560" t="s">
        <v>549</v>
      </c>
      <c r="Y20" s="552">
        <v>16</v>
      </c>
      <c r="Z20" s="554" t="s">
        <v>1791</v>
      </c>
      <c r="AA20" s="552" t="s">
        <v>1813</v>
      </c>
      <c r="AB20" s="553">
        <v>3.3999999999999998E-3</v>
      </c>
      <c r="AC20" s="552">
        <v>4.4000000000000002E-4</v>
      </c>
      <c r="AD20" s="560">
        <v>3.7100000000000001E-5</v>
      </c>
      <c r="AE20" s="559"/>
      <c r="AF20" s="560"/>
      <c r="AG20" s="552"/>
      <c r="AH20" s="554"/>
      <c r="AI20" s="589"/>
      <c r="AJ20" s="556"/>
      <c r="AK20" s="557"/>
      <c r="AL20" s="590"/>
    </row>
    <row r="21" spans="1:38" ht="14.4" thickBot="1" x14ac:dyDescent="0.35">
      <c r="A21" s="27" t="str">
        <f t="shared" si="0"/>
        <v>1646-87-3</v>
      </c>
      <c r="B21" s="561" t="s">
        <v>1856</v>
      </c>
      <c r="C21" s="562" t="s">
        <v>1856</v>
      </c>
      <c r="D21" s="565" t="s">
        <v>1856</v>
      </c>
      <c r="E21" s="562" t="s">
        <v>1856</v>
      </c>
      <c r="F21" s="565" t="s">
        <v>1856</v>
      </c>
      <c r="G21" s="562" t="s">
        <v>1856</v>
      </c>
      <c r="H21" s="565" t="s">
        <v>1856</v>
      </c>
      <c r="I21" s="562" t="s">
        <v>1856</v>
      </c>
      <c r="J21" s="562" t="s">
        <v>1856</v>
      </c>
      <c r="K21" s="562" t="s">
        <v>1856</v>
      </c>
      <c r="L21" s="564">
        <v>1</v>
      </c>
      <c r="M21" s="564">
        <v>0.1</v>
      </c>
      <c r="N21" s="581" t="s">
        <v>1856</v>
      </c>
      <c r="O21" s="568" t="s">
        <v>1742</v>
      </c>
      <c r="P21" s="569" t="s">
        <v>94</v>
      </c>
      <c r="Q21" s="585" t="s">
        <v>550</v>
      </c>
      <c r="R21" s="586" t="s">
        <v>549</v>
      </c>
      <c r="S21" s="585" t="s">
        <v>550</v>
      </c>
      <c r="T21" s="586" t="s">
        <v>549</v>
      </c>
      <c r="U21" s="585" t="s">
        <v>550</v>
      </c>
      <c r="V21" s="586" t="s">
        <v>549</v>
      </c>
      <c r="W21" s="585" t="s">
        <v>550</v>
      </c>
      <c r="X21" s="586" t="s">
        <v>549</v>
      </c>
      <c r="Y21" s="585" t="s">
        <v>550</v>
      </c>
      <c r="Z21" s="591" t="s">
        <v>549</v>
      </c>
      <c r="AA21" s="585" t="s">
        <v>1812</v>
      </c>
      <c r="AB21" s="586" t="s">
        <v>550</v>
      </c>
      <c r="AC21" s="585">
        <v>8.8000000000000003E-4</v>
      </c>
      <c r="AD21" s="586">
        <v>3.29E-5</v>
      </c>
      <c r="AE21" s="585"/>
      <c r="AF21" s="586"/>
      <c r="AG21" s="585"/>
      <c r="AH21" s="591"/>
      <c r="AI21" s="587"/>
      <c r="AJ21" s="592"/>
      <c r="AK21" s="593"/>
      <c r="AL21" s="588"/>
    </row>
    <row r="22" spans="1:38" ht="13.8" x14ac:dyDescent="0.3">
      <c r="A22" s="34" t="str">
        <f t="shared" si="0"/>
        <v>309-00-2</v>
      </c>
      <c r="B22" s="544">
        <v>17</v>
      </c>
      <c r="C22" s="545" t="s">
        <v>1793</v>
      </c>
      <c r="D22" s="546">
        <v>4.8999999999999998E-3</v>
      </c>
      <c r="E22" s="545" t="s">
        <v>1793</v>
      </c>
      <c r="F22" s="546">
        <v>3.0000000000000001E-5</v>
      </c>
      <c r="G22" s="545" t="s">
        <v>1793</v>
      </c>
      <c r="H22" s="547" t="s">
        <v>1856</v>
      </c>
      <c r="I22" s="548" t="s">
        <v>1856</v>
      </c>
      <c r="J22" s="548" t="s">
        <v>1856</v>
      </c>
      <c r="K22" s="548" t="s">
        <v>1856</v>
      </c>
      <c r="L22" s="545">
        <v>1</v>
      </c>
      <c r="M22" s="545">
        <v>0.1</v>
      </c>
      <c r="N22" s="549" t="s">
        <v>1856</v>
      </c>
      <c r="O22" s="550" t="s">
        <v>201</v>
      </c>
      <c r="P22" s="551" t="s">
        <v>200</v>
      </c>
      <c r="Q22" s="552">
        <v>2.9000000000000001E-2</v>
      </c>
      <c r="R22" s="553" t="s">
        <v>1800</v>
      </c>
      <c r="S22" s="552">
        <v>0.1</v>
      </c>
      <c r="T22" s="553" t="s">
        <v>1798</v>
      </c>
      <c r="U22" s="552">
        <v>5.0000000000000001E-4</v>
      </c>
      <c r="V22" s="553" t="s">
        <v>1798</v>
      </c>
      <c r="W22" s="552">
        <v>2.5000000000000001E-3</v>
      </c>
      <c r="X22" s="553" t="s">
        <v>1798</v>
      </c>
      <c r="Y22" s="552">
        <v>4.0000000000000001E-3</v>
      </c>
      <c r="Z22" s="554" t="s">
        <v>1798</v>
      </c>
      <c r="AA22" s="552" t="s">
        <v>549</v>
      </c>
      <c r="AB22" s="553">
        <v>6.4999999999999997E-4</v>
      </c>
      <c r="AC22" s="552" t="s">
        <v>550</v>
      </c>
      <c r="AD22" s="553">
        <v>0.29299999999999998</v>
      </c>
      <c r="AE22" s="552"/>
      <c r="AF22" s="553"/>
      <c r="AG22" s="552"/>
      <c r="AH22" s="554"/>
      <c r="AI22" s="555"/>
      <c r="AJ22" s="556"/>
      <c r="AK22" s="557"/>
      <c r="AL22" s="558"/>
    </row>
    <row r="23" spans="1:38" ht="13.8" x14ac:dyDescent="0.3">
      <c r="A23" s="34" t="str">
        <f t="shared" si="0"/>
        <v>74223-64-6</v>
      </c>
      <c r="B23" s="577" t="s">
        <v>1856</v>
      </c>
      <c r="C23" s="548" t="s">
        <v>1856</v>
      </c>
      <c r="D23" s="547" t="s">
        <v>1856</v>
      </c>
      <c r="E23" s="548" t="s">
        <v>1856</v>
      </c>
      <c r="F23" s="546">
        <v>0.25</v>
      </c>
      <c r="G23" s="545" t="s">
        <v>1793</v>
      </c>
      <c r="H23" s="547" t="s">
        <v>1856</v>
      </c>
      <c r="I23" s="548" t="s">
        <v>1856</v>
      </c>
      <c r="J23" s="548" t="s">
        <v>1856</v>
      </c>
      <c r="K23" s="548" t="s">
        <v>1856</v>
      </c>
      <c r="L23" s="545">
        <v>1</v>
      </c>
      <c r="M23" s="545">
        <v>0.1</v>
      </c>
      <c r="N23" s="549" t="s">
        <v>1856</v>
      </c>
      <c r="O23" s="550" t="s">
        <v>1741</v>
      </c>
      <c r="P23" s="551" t="s">
        <v>1740</v>
      </c>
      <c r="Q23" s="552">
        <v>15000</v>
      </c>
      <c r="R23" s="553" t="s">
        <v>1791</v>
      </c>
      <c r="S23" s="552">
        <v>150000</v>
      </c>
      <c r="T23" s="553" t="s">
        <v>1794</v>
      </c>
      <c r="U23" s="559" t="s">
        <v>550</v>
      </c>
      <c r="V23" s="560" t="s">
        <v>549</v>
      </c>
      <c r="W23" s="559" t="s">
        <v>550</v>
      </c>
      <c r="X23" s="560" t="s">
        <v>549</v>
      </c>
      <c r="Y23" s="552">
        <v>3800</v>
      </c>
      <c r="Z23" s="554" t="s">
        <v>1791</v>
      </c>
      <c r="AA23" s="552" t="s">
        <v>549</v>
      </c>
      <c r="AB23" s="553">
        <v>1.5</v>
      </c>
      <c r="AC23" s="552" t="s">
        <v>550</v>
      </c>
      <c r="AD23" s="560">
        <v>3.2899999999999997E-4</v>
      </c>
      <c r="AE23" s="559"/>
      <c r="AF23" s="560"/>
      <c r="AG23" s="552"/>
      <c r="AH23" s="554"/>
      <c r="AI23" s="555"/>
      <c r="AJ23" s="556"/>
      <c r="AK23" s="557"/>
      <c r="AL23" s="558"/>
    </row>
    <row r="24" spans="1:38" ht="14.4" thickBot="1" x14ac:dyDescent="0.35">
      <c r="A24" s="27" t="str">
        <f t="shared" si="0"/>
        <v>107-18-6</v>
      </c>
      <c r="B24" s="561" t="s">
        <v>1856</v>
      </c>
      <c r="C24" s="562" t="s">
        <v>1856</v>
      </c>
      <c r="D24" s="565" t="s">
        <v>1856</v>
      </c>
      <c r="E24" s="562" t="s">
        <v>1856</v>
      </c>
      <c r="F24" s="563">
        <v>5.0000000000000001E-3</v>
      </c>
      <c r="G24" s="564" t="s">
        <v>1793</v>
      </c>
      <c r="H24" s="563">
        <v>1E-4</v>
      </c>
      <c r="I24" s="564" t="s">
        <v>1804</v>
      </c>
      <c r="J24" s="562" t="s">
        <v>1856</v>
      </c>
      <c r="K24" s="562" t="s">
        <v>1856</v>
      </c>
      <c r="L24" s="564">
        <v>1</v>
      </c>
      <c r="M24" s="564">
        <v>0.1</v>
      </c>
      <c r="N24" s="581" t="s">
        <v>1856</v>
      </c>
      <c r="O24" s="568" t="s">
        <v>1739</v>
      </c>
      <c r="P24" s="569" t="s">
        <v>1738</v>
      </c>
      <c r="Q24" s="570">
        <v>300</v>
      </c>
      <c r="R24" s="571" t="s">
        <v>1791</v>
      </c>
      <c r="S24" s="570">
        <v>3100</v>
      </c>
      <c r="T24" s="571" t="s">
        <v>1791</v>
      </c>
      <c r="U24" s="570">
        <v>0.1</v>
      </c>
      <c r="V24" s="571" t="s">
        <v>1791</v>
      </c>
      <c r="W24" s="570">
        <v>0.44</v>
      </c>
      <c r="X24" s="571" t="s">
        <v>1791</v>
      </c>
      <c r="Y24" s="570">
        <v>78</v>
      </c>
      <c r="Z24" s="572" t="s">
        <v>1791</v>
      </c>
      <c r="AA24" s="570" t="s">
        <v>549</v>
      </c>
      <c r="AB24" s="571">
        <v>1.6E-2</v>
      </c>
      <c r="AC24" s="570" t="s">
        <v>550</v>
      </c>
      <c r="AD24" s="571">
        <v>9.59E-4</v>
      </c>
      <c r="AE24" s="570"/>
      <c r="AF24" s="571"/>
      <c r="AG24" s="570"/>
      <c r="AH24" s="572"/>
      <c r="AI24" s="573"/>
      <c r="AJ24" s="574"/>
      <c r="AK24" s="575"/>
      <c r="AL24" s="576"/>
    </row>
    <row r="25" spans="1:38" ht="13.8" x14ac:dyDescent="0.3">
      <c r="A25" s="34" t="str">
        <f t="shared" si="0"/>
        <v>107-05-1</v>
      </c>
      <c r="B25" s="544">
        <v>2.1000000000000001E-2</v>
      </c>
      <c r="C25" s="545" t="s">
        <v>1803</v>
      </c>
      <c r="D25" s="546">
        <v>6.0000000000000002E-6</v>
      </c>
      <c r="E25" s="545" t="s">
        <v>1803</v>
      </c>
      <c r="F25" s="547" t="s">
        <v>1856</v>
      </c>
      <c r="G25" s="548" t="s">
        <v>1856</v>
      </c>
      <c r="H25" s="546">
        <v>1E-3</v>
      </c>
      <c r="I25" s="545" t="s">
        <v>1793</v>
      </c>
      <c r="J25" s="545" t="s">
        <v>1796</v>
      </c>
      <c r="K25" s="548" t="s">
        <v>1856</v>
      </c>
      <c r="L25" s="545">
        <v>1</v>
      </c>
      <c r="M25" s="578" t="s">
        <v>1856</v>
      </c>
      <c r="N25" s="579">
        <v>1420</v>
      </c>
      <c r="O25" s="550" t="s">
        <v>493</v>
      </c>
      <c r="P25" s="551" t="s">
        <v>492</v>
      </c>
      <c r="Q25" s="552">
        <v>0.68</v>
      </c>
      <c r="R25" s="553" t="s">
        <v>1802</v>
      </c>
      <c r="S25" s="552">
        <v>3.4</v>
      </c>
      <c r="T25" s="553" t="s">
        <v>1802</v>
      </c>
      <c r="U25" s="552">
        <v>0.41</v>
      </c>
      <c r="V25" s="553" t="s">
        <v>1802</v>
      </c>
      <c r="W25" s="552">
        <v>2</v>
      </c>
      <c r="X25" s="553" t="s">
        <v>1802</v>
      </c>
      <c r="Y25" s="552">
        <v>0.63</v>
      </c>
      <c r="Z25" s="554" t="s">
        <v>1802</v>
      </c>
      <c r="AA25" s="552" t="s">
        <v>549</v>
      </c>
      <c r="AB25" s="553">
        <v>2.0000000000000001E-4</v>
      </c>
      <c r="AC25" s="552" t="s">
        <v>550</v>
      </c>
      <c r="AD25" s="553">
        <v>1.12E-2</v>
      </c>
      <c r="AE25" s="552"/>
      <c r="AF25" s="553"/>
      <c r="AG25" s="552"/>
      <c r="AH25" s="554"/>
      <c r="AI25" s="555"/>
      <c r="AJ25" s="556"/>
      <c r="AK25" s="557"/>
      <c r="AL25" s="558"/>
    </row>
    <row r="26" spans="1:38" ht="13.8" x14ac:dyDescent="0.3">
      <c r="A26" s="34" t="str">
        <f t="shared" si="0"/>
        <v>7429-90-5</v>
      </c>
      <c r="B26" s="577" t="s">
        <v>1856</v>
      </c>
      <c r="C26" s="548" t="s">
        <v>1856</v>
      </c>
      <c r="D26" s="547" t="s">
        <v>1856</v>
      </c>
      <c r="E26" s="548" t="s">
        <v>1856</v>
      </c>
      <c r="F26" s="546">
        <v>1</v>
      </c>
      <c r="G26" s="545" t="s">
        <v>1792</v>
      </c>
      <c r="H26" s="546">
        <v>5.0000000000000001E-3</v>
      </c>
      <c r="I26" s="545" t="s">
        <v>1792</v>
      </c>
      <c r="J26" s="548" t="s">
        <v>1856</v>
      </c>
      <c r="K26" s="548" t="s">
        <v>1856</v>
      </c>
      <c r="L26" s="545">
        <v>1</v>
      </c>
      <c r="M26" s="578" t="s">
        <v>1856</v>
      </c>
      <c r="N26" s="549" t="s">
        <v>1856</v>
      </c>
      <c r="O26" s="550" t="s">
        <v>85</v>
      </c>
      <c r="P26" s="551" t="s">
        <v>84</v>
      </c>
      <c r="Q26" s="552">
        <v>77000</v>
      </c>
      <c r="R26" s="553" t="s">
        <v>1791</v>
      </c>
      <c r="S26" s="552">
        <v>990000</v>
      </c>
      <c r="T26" s="553" t="s">
        <v>1794</v>
      </c>
      <c r="U26" s="552">
        <v>5.2</v>
      </c>
      <c r="V26" s="553" t="s">
        <v>1791</v>
      </c>
      <c r="W26" s="552">
        <v>22</v>
      </c>
      <c r="X26" s="553" t="s">
        <v>1791</v>
      </c>
      <c r="Y26" s="552">
        <v>16000</v>
      </c>
      <c r="Z26" s="554" t="s">
        <v>1791</v>
      </c>
      <c r="AA26" s="552" t="s">
        <v>549</v>
      </c>
      <c r="AB26" s="553">
        <v>23000</v>
      </c>
      <c r="AC26" s="552" t="s">
        <v>550</v>
      </c>
      <c r="AD26" s="553">
        <v>1E-3</v>
      </c>
      <c r="AE26" s="552"/>
      <c r="AF26" s="553"/>
      <c r="AG26" s="552"/>
      <c r="AH26" s="554"/>
      <c r="AI26" s="555"/>
      <c r="AJ26" s="556"/>
      <c r="AK26" s="557"/>
      <c r="AL26" s="558"/>
    </row>
    <row r="27" spans="1:38" ht="14.4" thickBot="1" x14ac:dyDescent="0.35">
      <c r="A27" s="27" t="str">
        <f t="shared" si="0"/>
        <v>20859-73-8</v>
      </c>
      <c r="B27" s="561" t="s">
        <v>1856</v>
      </c>
      <c r="C27" s="562" t="s">
        <v>1856</v>
      </c>
      <c r="D27" s="565" t="s">
        <v>1856</v>
      </c>
      <c r="E27" s="562" t="s">
        <v>1856</v>
      </c>
      <c r="F27" s="563">
        <v>4.0000000000000002E-4</v>
      </c>
      <c r="G27" s="564" t="s">
        <v>1793</v>
      </c>
      <c r="H27" s="565" t="s">
        <v>1856</v>
      </c>
      <c r="I27" s="562" t="s">
        <v>1856</v>
      </c>
      <c r="J27" s="562" t="s">
        <v>1856</v>
      </c>
      <c r="K27" s="562" t="s">
        <v>1856</v>
      </c>
      <c r="L27" s="564">
        <v>1</v>
      </c>
      <c r="M27" s="566" t="s">
        <v>1856</v>
      </c>
      <c r="N27" s="581" t="s">
        <v>1856</v>
      </c>
      <c r="O27" s="568" t="s">
        <v>1737</v>
      </c>
      <c r="P27" s="569" t="s">
        <v>1736</v>
      </c>
      <c r="Q27" s="570">
        <v>31</v>
      </c>
      <c r="R27" s="571" t="s">
        <v>1791</v>
      </c>
      <c r="S27" s="570">
        <v>410</v>
      </c>
      <c r="T27" s="571" t="s">
        <v>1791</v>
      </c>
      <c r="U27" s="585" t="s">
        <v>550</v>
      </c>
      <c r="V27" s="586" t="s">
        <v>549</v>
      </c>
      <c r="W27" s="585" t="s">
        <v>550</v>
      </c>
      <c r="X27" s="586" t="s">
        <v>549</v>
      </c>
      <c r="Y27" s="570">
        <v>6.2</v>
      </c>
      <c r="Z27" s="572" t="s">
        <v>1791</v>
      </c>
      <c r="AA27" s="570" t="s">
        <v>549</v>
      </c>
      <c r="AB27" s="571" t="s">
        <v>550</v>
      </c>
      <c r="AC27" s="570" t="s">
        <v>550</v>
      </c>
      <c r="AD27" s="586">
        <v>1E-3</v>
      </c>
      <c r="AE27" s="585"/>
      <c r="AF27" s="586"/>
      <c r="AG27" s="570"/>
      <c r="AH27" s="572"/>
      <c r="AI27" s="573"/>
      <c r="AJ27" s="592"/>
      <c r="AK27" s="575"/>
      <c r="AL27" s="576"/>
    </row>
    <row r="28" spans="1:38" ht="13.8" x14ac:dyDescent="0.3">
      <c r="A28" s="34" t="str">
        <f t="shared" si="0"/>
        <v>67485-29-4</v>
      </c>
      <c r="B28" s="577" t="s">
        <v>1856</v>
      </c>
      <c r="C28" s="548" t="s">
        <v>1856</v>
      </c>
      <c r="D28" s="547" t="s">
        <v>1856</v>
      </c>
      <c r="E28" s="548" t="s">
        <v>1856</v>
      </c>
      <c r="F28" s="546">
        <v>2.9999999999999997E-4</v>
      </c>
      <c r="G28" s="545" t="s">
        <v>1793</v>
      </c>
      <c r="H28" s="547" t="s">
        <v>1856</v>
      </c>
      <c r="I28" s="548" t="s">
        <v>1856</v>
      </c>
      <c r="J28" s="548" t="s">
        <v>1856</v>
      </c>
      <c r="K28" s="548" t="s">
        <v>1856</v>
      </c>
      <c r="L28" s="545">
        <v>1</v>
      </c>
      <c r="M28" s="545">
        <v>0.1</v>
      </c>
      <c r="N28" s="549" t="s">
        <v>1856</v>
      </c>
      <c r="O28" s="550" t="s">
        <v>1735</v>
      </c>
      <c r="P28" s="551" t="s">
        <v>1734</v>
      </c>
      <c r="Q28" s="552">
        <v>18</v>
      </c>
      <c r="R28" s="553" t="s">
        <v>1791</v>
      </c>
      <c r="S28" s="552">
        <v>180</v>
      </c>
      <c r="T28" s="553" t="s">
        <v>1791</v>
      </c>
      <c r="U28" s="559" t="s">
        <v>550</v>
      </c>
      <c r="V28" s="560" t="s">
        <v>549</v>
      </c>
      <c r="W28" s="559" t="s">
        <v>550</v>
      </c>
      <c r="X28" s="560" t="s">
        <v>549</v>
      </c>
      <c r="Y28" s="552">
        <v>4.5999999999999996</v>
      </c>
      <c r="Z28" s="554" t="s">
        <v>1791</v>
      </c>
      <c r="AA28" s="552" t="s">
        <v>549</v>
      </c>
      <c r="AB28" s="553">
        <v>1700</v>
      </c>
      <c r="AC28" s="552" t="s">
        <v>550</v>
      </c>
      <c r="AD28" s="560">
        <v>9.0199999999999997E-5</v>
      </c>
      <c r="AE28" s="559"/>
      <c r="AF28" s="560"/>
      <c r="AG28" s="552"/>
      <c r="AH28" s="554"/>
      <c r="AI28" s="555"/>
      <c r="AJ28" s="556"/>
      <c r="AK28" s="557"/>
      <c r="AL28" s="558"/>
    </row>
    <row r="29" spans="1:38" ht="13.8" x14ac:dyDescent="0.3">
      <c r="A29" s="34" t="str">
        <f t="shared" si="0"/>
        <v>834-12-8</v>
      </c>
      <c r="B29" s="577" t="s">
        <v>1856</v>
      </c>
      <c r="C29" s="548" t="s">
        <v>1856</v>
      </c>
      <c r="D29" s="547" t="s">
        <v>1856</v>
      </c>
      <c r="E29" s="548" t="s">
        <v>1856</v>
      </c>
      <c r="F29" s="546">
        <v>8.9999999999999993E-3</v>
      </c>
      <c r="G29" s="545" t="s">
        <v>1793</v>
      </c>
      <c r="H29" s="547" t="s">
        <v>1856</v>
      </c>
      <c r="I29" s="548" t="s">
        <v>1856</v>
      </c>
      <c r="J29" s="548" t="s">
        <v>1856</v>
      </c>
      <c r="K29" s="548" t="s">
        <v>1856</v>
      </c>
      <c r="L29" s="545">
        <v>1</v>
      </c>
      <c r="M29" s="545">
        <v>0.1</v>
      </c>
      <c r="N29" s="549" t="s">
        <v>1856</v>
      </c>
      <c r="O29" s="550" t="s">
        <v>1733</v>
      </c>
      <c r="P29" s="551" t="s">
        <v>1732</v>
      </c>
      <c r="Q29" s="552">
        <v>550</v>
      </c>
      <c r="R29" s="553" t="s">
        <v>1791</v>
      </c>
      <c r="S29" s="552">
        <v>5500</v>
      </c>
      <c r="T29" s="553" t="s">
        <v>1791</v>
      </c>
      <c r="U29" s="559" t="s">
        <v>550</v>
      </c>
      <c r="V29" s="560" t="s">
        <v>549</v>
      </c>
      <c r="W29" s="559" t="s">
        <v>550</v>
      </c>
      <c r="X29" s="560" t="s">
        <v>549</v>
      </c>
      <c r="Y29" s="552">
        <v>120</v>
      </c>
      <c r="Z29" s="554" t="s">
        <v>1791</v>
      </c>
      <c r="AA29" s="552" t="s">
        <v>549</v>
      </c>
      <c r="AB29" s="553">
        <v>0.12</v>
      </c>
      <c r="AC29" s="552" t="s">
        <v>550</v>
      </c>
      <c r="AD29" s="560">
        <v>7.9399999999999991E-3</v>
      </c>
      <c r="AE29" s="559"/>
      <c r="AF29" s="560"/>
      <c r="AG29" s="552"/>
      <c r="AH29" s="554"/>
      <c r="AI29" s="555"/>
      <c r="AJ29" s="556"/>
      <c r="AK29" s="557"/>
      <c r="AL29" s="558"/>
    </row>
    <row r="30" spans="1:38" ht="14.4" thickBot="1" x14ac:dyDescent="0.35">
      <c r="A30" s="27" t="str">
        <f t="shared" si="0"/>
        <v>92-67-1</v>
      </c>
      <c r="B30" s="580">
        <v>21</v>
      </c>
      <c r="C30" s="564" t="s">
        <v>1803</v>
      </c>
      <c r="D30" s="563">
        <v>6.0000000000000001E-3</v>
      </c>
      <c r="E30" s="564" t="s">
        <v>1803</v>
      </c>
      <c r="F30" s="565" t="s">
        <v>1856</v>
      </c>
      <c r="G30" s="562" t="s">
        <v>1856</v>
      </c>
      <c r="H30" s="565" t="s">
        <v>1856</v>
      </c>
      <c r="I30" s="562" t="s">
        <v>1856</v>
      </c>
      <c r="J30" s="562" t="s">
        <v>1856</v>
      </c>
      <c r="K30" s="562" t="s">
        <v>1856</v>
      </c>
      <c r="L30" s="564">
        <v>1</v>
      </c>
      <c r="M30" s="564">
        <v>0.1</v>
      </c>
      <c r="N30" s="581" t="s">
        <v>1856</v>
      </c>
      <c r="O30" s="568" t="s">
        <v>1731</v>
      </c>
      <c r="P30" s="569" t="s">
        <v>1730</v>
      </c>
      <c r="Q30" s="570">
        <v>2.3E-2</v>
      </c>
      <c r="R30" s="571" t="s">
        <v>1798</v>
      </c>
      <c r="S30" s="570">
        <v>8.2000000000000003E-2</v>
      </c>
      <c r="T30" s="571" t="s">
        <v>1798</v>
      </c>
      <c r="U30" s="570">
        <v>4.0999999999999999E-4</v>
      </c>
      <c r="V30" s="571" t="s">
        <v>1798</v>
      </c>
      <c r="W30" s="570">
        <v>2E-3</v>
      </c>
      <c r="X30" s="571" t="s">
        <v>1798</v>
      </c>
      <c r="Y30" s="570">
        <v>2.5999999999999999E-3</v>
      </c>
      <c r="Z30" s="572" t="s">
        <v>1798</v>
      </c>
      <c r="AA30" s="570" t="s">
        <v>549</v>
      </c>
      <c r="AB30" s="571">
        <v>1.2999999999999999E-5</v>
      </c>
      <c r="AC30" s="570" t="s">
        <v>550</v>
      </c>
      <c r="AD30" s="571">
        <v>1.4E-2</v>
      </c>
      <c r="AE30" s="570"/>
      <c r="AF30" s="571"/>
      <c r="AG30" s="570"/>
      <c r="AH30" s="572"/>
      <c r="AI30" s="573"/>
      <c r="AJ30" s="574"/>
      <c r="AK30" s="575"/>
      <c r="AL30" s="576"/>
    </row>
    <row r="31" spans="1:38" ht="13.8" x14ac:dyDescent="0.3">
      <c r="A31" s="34" t="str">
        <f t="shared" si="0"/>
        <v>591-27-5</v>
      </c>
      <c r="B31" s="577" t="s">
        <v>1856</v>
      </c>
      <c r="C31" s="548" t="s">
        <v>1856</v>
      </c>
      <c r="D31" s="547" t="s">
        <v>1856</v>
      </c>
      <c r="E31" s="548" t="s">
        <v>1856</v>
      </c>
      <c r="F31" s="546">
        <v>0.08</v>
      </c>
      <c r="G31" s="545" t="s">
        <v>1792</v>
      </c>
      <c r="H31" s="547" t="s">
        <v>1856</v>
      </c>
      <c r="I31" s="548" t="s">
        <v>1856</v>
      </c>
      <c r="J31" s="548" t="s">
        <v>1856</v>
      </c>
      <c r="K31" s="548" t="s">
        <v>1856</v>
      </c>
      <c r="L31" s="545">
        <v>1</v>
      </c>
      <c r="M31" s="545">
        <v>0.1</v>
      </c>
      <c r="N31" s="549" t="s">
        <v>1856</v>
      </c>
      <c r="O31" s="550" t="s">
        <v>1729</v>
      </c>
      <c r="P31" s="551" t="s">
        <v>1728</v>
      </c>
      <c r="Q31" s="552">
        <v>4900</v>
      </c>
      <c r="R31" s="553" t="s">
        <v>1791</v>
      </c>
      <c r="S31" s="552">
        <v>49000</v>
      </c>
      <c r="T31" s="553" t="s">
        <v>1791</v>
      </c>
      <c r="U31" s="559" t="s">
        <v>550</v>
      </c>
      <c r="V31" s="560" t="s">
        <v>549</v>
      </c>
      <c r="W31" s="559" t="s">
        <v>550</v>
      </c>
      <c r="X31" s="560" t="s">
        <v>549</v>
      </c>
      <c r="Y31" s="552">
        <v>1200</v>
      </c>
      <c r="Z31" s="554" t="s">
        <v>1791</v>
      </c>
      <c r="AA31" s="552" t="s">
        <v>549</v>
      </c>
      <c r="AB31" s="553">
        <v>0.47</v>
      </c>
      <c r="AC31" s="552" t="s">
        <v>550</v>
      </c>
      <c r="AD31" s="560">
        <v>5.2700000000000002E-4</v>
      </c>
      <c r="AE31" s="559"/>
      <c r="AF31" s="560"/>
      <c r="AG31" s="552"/>
      <c r="AH31" s="554"/>
      <c r="AI31" s="555"/>
      <c r="AJ31" s="556"/>
      <c r="AK31" s="557"/>
      <c r="AL31" s="558"/>
    </row>
    <row r="32" spans="1:38" ht="13.8" x14ac:dyDescent="0.3">
      <c r="A32" s="34" t="str">
        <f t="shared" si="0"/>
        <v>123-30-8</v>
      </c>
      <c r="B32" s="577" t="s">
        <v>1856</v>
      </c>
      <c r="C32" s="548" t="s">
        <v>1856</v>
      </c>
      <c r="D32" s="547" t="s">
        <v>1856</v>
      </c>
      <c r="E32" s="548" t="s">
        <v>1856</v>
      </c>
      <c r="F32" s="546">
        <v>0.02</v>
      </c>
      <c r="G32" s="545" t="s">
        <v>1792</v>
      </c>
      <c r="H32" s="547" t="s">
        <v>1856</v>
      </c>
      <c r="I32" s="548" t="s">
        <v>1856</v>
      </c>
      <c r="J32" s="548" t="s">
        <v>1856</v>
      </c>
      <c r="K32" s="548" t="s">
        <v>1856</v>
      </c>
      <c r="L32" s="545">
        <v>1</v>
      </c>
      <c r="M32" s="545">
        <v>0.1</v>
      </c>
      <c r="N32" s="549" t="s">
        <v>1856</v>
      </c>
      <c r="O32" s="550" t="s">
        <v>1727</v>
      </c>
      <c r="P32" s="551" t="s">
        <v>1726</v>
      </c>
      <c r="Q32" s="552">
        <v>1200</v>
      </c>
      <c r="R32" s="553" t="s">
        <v>1791</v>
      </c>
      <c r="S32" s="552">
        <v>12000</v>
      </c>
      <c r="T32" s="553" t="s">
        <v>1791</v>
      </c>
      <c r="U32" s="559" t="s">
        <v>550</v>
      </c>
      <c r="V32" s="560" t="s">
        <v>549</v>
      </c>
      <c r="W32" s="559" t="s">
        <v>550</v>
      </c>
      <c r="X32" s="560" t="s">
        <v>549</v>
      </c>
      <c r="Y32" s="552">
        <v>310</v>
      </c>
      <c r="Z32" s="554" t="s">
        <v>1791</v>
      </c>
      <c r="AA32" s="552" t="s">
        <v>549</v>
      </c>
      <c r="AB32" s="553">
        <v>0.12</v>
      </c>
      <c r="AC32" s="552" t="s">
        <v>550</v>
      </c>
      <c r="AD32" s="560">
        <v>4.0700000000000003E-4</v>
      </c>
      <c r="AE32" s="559"/>
      <c r="AF32" s="560"/>
      <c r="AG32" s="552"/>
      <c r="AH32" s="554"/>
      <c r="AI32" s="555"/>
      <c r="AJ32" s="556"/>
      <c r="AK32" s="557"/>
      <c r="AL32" s="558"/>
    </row>
    <row r="33" spans="1:38" ht="14.4" thickBot="1" x14ac:dyDescent="0.35">
      <c r="A33" s="27" t="str">
        <f t="shared" si="0"/>
        <v>33089-61-1</v>
      </c>
      <c r="B33" s="561" t="s">
        <v>1856</v>
      </c>
      <c r="C33" s="562" t="s">
        <v>1856</v>
      </c>
      <c r="D33" s="565" t="s">
        <v>1856</v>
      </c>
      <c r="E33" s="562" t="s">
        <v>1856</v>
      </c>
      <c r="F33" s="563">
        <v>2.5000000000000001E-3</v>
      </c>
      <c r="G33" s="564" t="s">
        <v>1793</v>
      </c>
      <c r="H33" s="565" t="s">
        <v>1856</v>
      </c>
      <c r="I33" s="562" t="s">
        <v>1856</v>
      </c>
      <c r="J33" s="562" t="s">
        <v>1856</v>
      </c>
      <c r="K33" s="562" t="s">
        <v>1856</v>
      </c>
      <c r="L33" s="564">
        <v>1</v>
      </c>
      <c r="M33" s="564">
        <v>0.1</v>
      </c>
      <c r="N33" s="581" t="s">
        <v>1856</v>
      </c>
      <c r="O33" s="568" t="s">
        <v>1725</v>
      </c>
      <c r="P33" s="569" t="s">
        <v>1724</v>
      </c>
      <c r="Q33" s="570">
        <v>150</v>
      </c>
      <c r="R33" s="571" t="s">
        <v>1791</v>
      </c>
      <c r="S33" s="570">
        <v>1500</v>
      </c>
      <c r="T33" s="571" t="s">
        <v>1791</v>
      </c>
      <c r="U33" s="585" t="s">
        <v>550</v>
      </c>
      <c r="V33" s="586" t="s">
        <v>549</v>
      </c>
      <c r="W33" s="585" t="s">
        <v>550</v>
      </c>
      <c r="X33" s="586" t="s">
        <v>549</v>
      </c>
      <c r="Y33" s="570">
        <v>5.9</v>
      </c>
      <c r="Z33" s="572" t="s">
        <v>1791</v>
      </c>
      <c r="AA33" s="570" t="s">
        <v>549</v>
      </c>
      <c r="AB33" s="571">
        <v>3</v>
      </c>
      <c r="AC33" s="570" t="s">
        <v>550</v>
      </c>
      <c r="AD33" s="586">
        <v>0.16</v>
      </c>
      <c r="AE33" s="585"/>
      <c r="AF33" s="586"/>
      <c r="AG33" s="570"/>
      <c r="AH33" s="572"/>
      <c r="AI33" s="573"/>
      <c r="AJ33" s="574"/>
      <c r="AK33" s="575"/>
      <c r="AL33" s="576"/>
    </row>
    <row r="34" spans="1:38" ht="13.8" x14ac:dyDescent="0.3">
      <c r="A34" s="34" t="str">
        <f t="shared" si="0"/>
        <v>7664-41-7</v>
      </c>
      <c r="B34" s="577" t="s">
        <v>1856</v>
      </c>
      <c r="C34" s="548" t="s">
        <v>1856</v>
      </c>
      <c r="D34" s="547" t="s">
        <v>1856</v>
      </c>
      <c r="E34" s="548" t="s">
        <v>1856</v>
      </c>
      <c r="F34" s="547" t="s">
        <v>1856</v>
      </c>
      <c r="G34" s="548" t="s">
        <v>1856</v>
      </c>
      <c r="H34" s="546">
        <v>0.1</v>
      </c>
      <c r="I34" s="545" t="s">
        <v>1793</v>
      </c>
      <c r="J34" s="548" t="s">
        <v>1856</v>
      </c>
      <c r="K34" s="548" t="s">
        <v>1856</v>
      </c>
      <c r="L34" s="545">
        <v>1</v>
      </c>
      <c r="M34" s="578" t="s">
        <v>1856</v>
      </c>
      <c r="N34" s="549" t="s">
        <v>1856</v>
      </c>
      <c r="O34" s="550" t="s">
        <v>31</v>
      </c>
      <c r="P34" s="551" t="s">
        <v>30</v>
      </c>
      <c r="Q34" s="559" t="s">
        <v>550</v>
      </c>
      <c r="R34" s="560" t="s">
        <v>549</v>
      </c>
      <c r="S34" s="559" t="s">
        <v>550</v>
      </c>
      <c r="T34" s="560" t="s">
        <v>549</v>
      </c>
      <c r="U34" s="552">
        <v>100</v>
      </c>
      <c r="V34" s="553" t="s">
        <v>1791</v>
      </c>
      <c r="W34" s="552">
        <v>440</v>
      </c>
      <c r="X34" s="553" t="s">
        <v>1791</v>
      </c>
      <c r="Y34" s="559" t="s">
        <v>550</v>
      </c>
      <c r="Z34" s="582" t="s">
        <v>549</v>
      </c>
      <c r="AA34" s="559" t="s">
        <v>549</v>
      </c>
      <c r="AB34" s="560" t="s">
        <v>550</v>
      </c>
      <c r="AC34" s="559" t="s">
        <v>550</v>
      </c>
      <c r="AD34" s="553">
        <v>1E-3</v>
      </c>
      <c r="AE34" s="552"/>
      <c r="AF34" s="553"/>
      <c r="AG34" s="559"/>
      <c r="AH34" s="582"/>
      <c r="AI34" s="555"/>
      <c r="AJ34" s="583"/>
      <c r="AK34" s="584"/>
      <c r="AL34" s="558"/>
    </row>
    <row r="35" spans="1:38" ht="13.8" x14ac:dyDescent="0.3">
      <c r="A35" s="34" t="str">
        <f t="shared" si="0"/>
        <v>7773-06-0</v>
      </c>
      <c r="B35" s="577" t="s">
        <v>1856</v>
      </c>
      <c r="C35" s="548" t="s">
        <v>1856</v>
      </c>
      <c r="D35" s="547" t="s">
        <v>1856</v>
      </c>
      <c r="E35" s="548" t="s">
        <v>1856</v>
      </c>
      <c r="F35" s="546">
        <v>0.2</v>
      </c>
      <c r="G35" s="545" t="s">
        <v>1793</v>
      </c>
      <c r="H35" s="547" t="s">
        <v>1856</v>
      </c>
      <c r="I35" s="548" t="s">
        <v>1856</v>
      </c>
      <c r="J35" s="548" t="s">
        <v>1856</v>
      </c>
      <c r="K35" s="548" t="s">
        <v>1856</v>
      </c>
      <c r="L35" s="545">
        <v>1</v>
      </c>
      <c r="M35" s="578" t="s">
        <v>1856</v>
      </c>
      <c r="N35" s="549" t="s">
        <v>1856</v>
      </c>
      <c r="O35" s="550" t="s">
        <v>1723</v>
      </c>
      <c r="P35" s="551" t="s">
        <v>1722</v>
      </c>
      <c r="Q35" s="552">
        <v>16000</v>
      </c>
      <c r="R35" s="553" t="s">
        <v>1791</v>
      </c>
      <c r="S35" s="552">
        <v>200000</v>
      </c>
      <c r="T35" s="553" t="s">
        <v>1794</v>
      </c>
      <c r="U35" s="559" t="s">
        <v>550</v>
      </c>
      <c r="V35" s="560" t="s">
        <v>549</v>
      </c>
      <c r="W35" s="559" t="s">
        <v>550</v>
      </c>
      <c r="X35" s="560" t="s">
        <v>549</v>
      </c>
      <c r="Y35" s="552">
        <v>3100</v>
      </c>
      <c r="Z35" s="554" t="s">
        <v>1791</v>
      </c>
      <c r="AA35" s="552" t="s">
        <v>549</v>
      </c>
      <c r="AB35" s="553" t="s">
        <v>550</v>
      </c>
      <c r="AC35" s="552" t="s">
        <v>550</v>
      </c>
      <c r="AD35" s="560">
        <v>1E-3</v>
      </c>
      <c r="AE35" s="559"/>
      <c r="AF35" s="560"/>
      <c r="AG35" s="552"/>
      <c r="AH35" s="554"/>
      <c r="AI35" s="555"/>
      <c r="AJ35" s="583"/>
      <c r="AK35" s="557"/>
      <c r="AL35" s="558"/>
    </row>
    <row r="36" spans="1:38" ht="14.4" thickBot="1" x14ac:dyDescent="0.35">
      <c r="A36" s="27" t="str">
        <f t="shared" si="0"/>
        <v>62-53-3</v>
      </c>
      <c r="B36" s="561">
        <v>5.7000000000000002E-3</v>
      </c>
      <c r="C36" s="562" t="s">
        <v>1793</v>
      </c>
      <c r="D36" s="565">
        <v>1.5999999999999999E-6</v>
      </c>
      <c r="E36" s="562" t="s">
        <v>1803</v>
      </c>
      <c r="F36" s="565">
        <v>7.0000000000000001E-3</v>
      </c>
      <c r="G36" s="562" t="s">
        <v>1792</v>
      </c>
      <c r="H36" s="563">
        <v>1E-3</v>
      </c>
      <c r="I36" s="564" t="s">
        <v>1793</v>
      </c>
      <c r="J36" s="564" t="s">
        <v>1856</v>
      </c>
      <c r="K36" s="562" t="s">
        <v>1856</v>
      </c>
      <c r="L36" s="564">
        <v>1</v>
      </c>
      <c r="M36" s="566">
        <v>0.1</v>
      </c>
      <c r="N36" s="567" t="s">
        <v>1856</v>
      </c>
      <c r="O36" s="568" t="s">
        <v>331</v>
      </c>
      <c r="P36" s="569" t="s">
        <v>330</v>
      </c>
      <c r="Q36" s="570">
        <v>85</v>
      </c>
      <c r="R36" s="571" t="s">
        <v>1802</v>
      </c>
      <c r="S36" s="570">
        <v>300</v>
      </c>
      <c r="T36" s="571" t="s">
        <v>1800</v>
      </c>
      <c r="U36" s="570">
        <v>1</v>
      </c>
      <c r="V36" s="571" t="s">
        <v>1791</v>
      </c>
      <c r="W36" s="570">
        <v>4.4000000000000004</v>
      </c>
      <c r="X36" s="571" t="s">
        <v>1791</v>
      </c>
      <c r="Y36" s="570">
        <v>12</v>
      </c>
      <c r="Z36" s="572" t="s">
        <v>1802</v>
      </c>
      <c r="AA36" s="570" t="s">
        <v>549</v>
      </c>
      <c r="AB36" s="571">
        <v>3.8999999999999998E-3</v>
      </c>
      <c r="AC36" s="570" t="s">
        <v>550</v>
      </c>
      <c r="AD36" s="571">
        <v>1.9599999999999999E-3</v>
      </c>
      <c r="AE36" s="570"/>
      <c r="AF36" s="571"/>
      <c r="AG36" s="570"/>
      <c r="AH36" s="572"/>
      <c r="AI36" s="573"/>
      <c r="AJ36" s="574"/>
      <c r="AK36" s="575"/>
      <c r="AL36" s="576"/>
    </row>
    <row r="37" spans="1:38" ht="13.8" x14ac:dyDescent="0.3">
      <c r="A37" s="34" t="str">
        <f t="shared" si="0"/>
        <v>84-65-1</v>
      </c>
      <c r="B37" s="544">
        <v>0.04</v>
      </c>
      <c r="C37" s="545" t="s">
        <v>1792</v>
      </c>
      <c r="D37" s="546" t="s">
        <v>1856</v>
      </c>
      <c r="E37" s="545" t="s">
        <v>1856</v>
      </c>
      <c r="F37" s="546">
        <v>2E-3</v>
      </c>
      <c r="G37" s="545" t="s">
        <v>1804</v>
      </c>
      <c r="H37" s="546" t="s">
        <v>1856</v>
      </c>
      <c r="I37" s="545" t="s">
        <v>1856</v>
      </c>
      <c r="J37" s="548" t="s">
        <v>1856</v>
      </c>
      <c r="K37" s="548" t="s">
        <v>1856</v>
      </c>
      <c r="L37" s="545">
        <v>1</v>
      </c>
      <c r="M37" s="545">
        <v>0.1</v>
      </c>
      <c r="N37" s="549" t="s">
        <v>1856</v>
      </c>
      <c r="O37" s="550" t="s">
        <v>1721</v>
      </c>
      <c r="P37" s="551" t="s">
        <v>1720</v>
      </c>
      <c r="Q37" s="552">
        <v>12</v>
      </c>
      <c r="R37" s="553" t="s">
        <v>1800</v>
      </c>
      <c r="S37" s="552">
        <v>43</v>
      </c>
      <c r="T37" s="553" t="s">
        <v>1800</v>
      </c>
      <c r="U37" s="552" t="s">
        <v>550</v>
      </c>
      <c r="V37" s="553" t="s">
        <v>549</v>
      </c>
      <c r="W37" s="552" t="s">
        <v>550</v>
      </c>
      <c r="X37" s="553" t="s">
        <v>549</v>
      </c>
      <c r="Y37" s="552">
        <v>1.2</v>
      </c>
      <c r="Z37" s="554" t="s">
        <v>1800</v>
      </c>
      <c r="AA37" s="552" t="s">
        <v>549</v>
      </c>
      <c r="AB37" s="553">
        <v>1.2E-2</v>
      </c>
      <c r="AC37" s="552" t="s">
        <v>550</v>
      </c>
      <c r="AD37" s="553">
        <v>1.8600000000000001E-3</v>
      </c>
      <c r="AE37" s="552"/>
      <c r="AF37" s="553"/>
      <c r="AG37" s="552"/>
      <c r="AH37" s="554"/>
      <c r="AI37" s="555"/>
      <c r="AJ37" s="556"/>
      <c r="AK37" s="557"/>
      <c r="AL37" s="558"/>
    </row>
    <row r="38" spans="1:38" ht="13.8" x14ac:dyDescent="0.3">
      <c r="A38" s="34" t="str">
        <f t="shared" si="0"/>
        <v>7440-36-0</v>
      </c>
      <c r="B38" s="544" t="s">
        <v>1856</v>
      </c>
      <c r="C38" s="545" t="s">
        <v>1856</v>
      </c>
      <c r="D38" s="547" t="s">
        <v>1856</v>
      </c>
      <c r="E38" s="548" t="s">
        <v>1856</v>
      </c>
      <c r="F38" s="546">
        <v>4.0000000000000002E-4</v>
      </c>
      <c r="G38" s="545" t="s">
        <v>1793</v>
      </c>
      <c r="H38" s="547" t="s">
        <v>1856</v>
      </c>
      <c r="I38" s="548" t="s">
        <v>1856</v>
      </c>
      <c r="J38" s="548" t="s">
        <v>1856</v>
      </c>
      <c r="K38" s="548" t="s">
        <v>1856</v>
      </c>
      <c r="L38" s="545">
        <v>0.15</v>
      </c>
      <c r="M38" s="545" t="s">
        <v>1856</v>
      </c>
      <c r="N38" s="549" t="s">
        <v>1856</v>
      </c>
      <c r="O38" s="550" t="s">
        <v>1719</v>
      </c>
      <c r="P38" s="551" t="s">
        <v>82</v>
      </c>
      <c r="Q38" s="552">
        <v>31</v>
      </c>
      <c r="R38" s="553" t="s">
        <v>1791</v>
      </c>
      <c r="S38" s="552">
        <v>410</v>
      </c>
      <c r="T38" s="553" t="s">
        <v>1791</v>
      </c>
      <c r="U38" s="559" t="s">
        <v>550</v>
      </c>
      <c r="V38" s="560" t="s">
        <v>549</v>
      </c>
      <c r="W38" s="559" t="s">
        <v>550</v>
      </c>
      <c r="X38" s="560" t="s">
        <v>549</v>
      </c>
      <c r="Y38" s="552">
        <v>6</v>
      </c>
      <c r="Z38" s="554" t="s">
        <v>1791</v>
      </c>
      <c r="AA38" s="552">
        <v>6</v>
      </c>
      <c r="AB38" s="553">
        <v>0.27</v>
      </c>
      <c r="AC38" s="552">
        <v>0.27</v>
      </c>
      <c r="AD38" s="560">
        <v>1.9E-2</v>
      </c>
      <c r="AE38" s="559"/>
      <c r="AF38" s="560"/>
      <c r="AG38" s="552"/>
      <c r="AH38" s="554"/>
      <c r="AI38" s="555"/>
      <c r="AJ38" s="556"/>
      <c r="AK38" s="557"/>
      <c r="AL38" s="558"/>
    </row>
    <row r="39" spans="1:38" ht="14.4" thickBot="1" x14ac:dyDescent="0.35">
      <c r="A39" s="27" t="str">
        <f t="shared" si="0"/>
        <v>1314-60-9</v>
      </c>
      <c r="B39" s="561" t="s">
        <v>1856</v>
      </c>
      <c r="C39" s="562" t="s">
        <v>1856</v>
      </c>
      <c r="D39" s="565" t="s">
        <v>1856</v>
      </c>
      <c r="E39" s="562" t="s">
        <v>1856</v>
      </c>
      <c r="F39" s="563">
        <v>5.0000000000000001E-4</v>
      </c>
      <c r="G39" s="564" t="s">
        <v>1801</v>
      </c>
      <c r="H39" s="565" t="s">
        <v>1856</v>
      </c>
      <c r="I39" s="562" t="s">
        <v>1856</v>
      </c>
      <c r="J39" s="562" t="s">
        <v>1856</v>
      </c>
      <c r="K39" s="562" t="s">
        <v>1856</v>
      </c>
      <c r="L39" s="564">
        <v>0.15</v>
      </c>
      <c r="M39" s="566" t="s">
        <v>1856</v>
      </c>
      <c r="N39" s="581" t="s">
        <v>1856</v>
      </c>
      <c r="O39" s="568" t="s">
        <v>1718</v>
      </c>
      <c r="P39" s="569" t="s">
        <v>1717</v>
      </c>
      <c r="Q39" s="570">
        <v>39</v>
      </c>
      <c r="R39" s="571" t="s">
        <v>1791</v>
      </c>
      <c r="S39" s="570">
        <v>510</v>
      </c>
      <c r="T39" s="571" t="s">
        <v>1791</v>
      </c>
      <c r="U39" s="585" t="s">
        <v>550</v>
      </c>
      <c r="V39" s="586" t="s">
        <v>549</v>
      </c>
      <c r="W39" s="585" t="s">
        <v>550</v>
      </c>
      <c r="X39" s="586" t="s">
        <v>549</v>
      </c>
      <c r="Y39" s="570">
        <v>7.5</v>
      </c>
      <c r="Z39" s="572" t="s">
        <v>1791</v>
      </c>
      <c r="AA39" s="570" t="s">
        <v>549</v>
      </c>
      <c r="AB39" s="571" t="s">
        <v>550</v>
      </c>
      <c r="AC39" s="570" t="s">
        <v>550</v>
      </c>
      <c r="AD39" s="586">
        <v>1E-3</v>
      </c>
      <c r="AE39" s="585"/>
      <c r="AF39" s="586"/>
      <c r="AG39" s="570"/>
      <c r="AH39" s="572"/>
      <c r="AI39" s="587"/>
      <c r="AJ39" s="574"/>
      <c r="AK39" s="575"/>
      <c r="AL39" s="588"/>
    </row>
    <row r="40" spans="1:38" ht="13.8" x14ac:dyDescent="0.3">
      <c r="A40" s="34" t="str">
        <f t="shared" si="0"/>
        <v>11071-15-1</v>
      </c>
      <c r="B40" s="577" t="s">
        <v>1856</v>
      </c>
      <c r="C40" s="548" t="s">
        <v>1856</v>
      </c>
      <c r="D40" s="547" t="s">
        <v>1856</v>
      </c>
      <c r="E40" s="548" t="s">
        <v>1856</v>
      </c>
      <c r="F40" s="546">
        <v>8.9999999999999998E-4</v>
      </c>
      <c r="G40" s="545" t="s">
        <v>1801</v>
      </c>
      <c r="H40" s="547" t="s">
        <v>1856</v>
      </c>
      <c r="I40" s="548" t="s">
        <v>1856</v>
      </c>
      <c r="J40" s="548" t="s">
        <v>1856</v>
      </c>
      <c r="K40" s="548" t="s">
        <v>1856</v>
      </c>
      <c r="L40" s="545">
        <v>0.15</v>
      </c>
      <c r="M40" s="578" t="s">
        <v>1856</v>
      </c>
      <c r="N40" s="549" t="s">
        <v>1856</v>
      </c>
      <c r="O40" s="550" t="s">
        <v>1716</v>
      </c>
      <c r="P40" s="551" t="s">
        <v>1715</v>
      </c>
      <c r="Q40" s="552">
        <v>70</v>
      </c>
      <c r="R40" s="553" t="s">
        <v>1791</v>
      </c>
      <c r="S40" s="552">
        <v>920</v>
      </c>
      <c r="T40" s="553" t="s">
        <v>1791</v>
      </c>
      <c r="U40" s="559" t="s">
        <v>550</v>
      </c>
      <c r="V40" s="560" t="s">
        <v>549</v>
      </c>
      <c r="W40" s="559" t="s">
        <v>550</v>
      </c>
      <c r="X40" s="560" t="s">
        <v>549</v>
      </c>
      <c r="Y40" s="552">
        <v>13</v>
      </c>
      <c r="Z40" s="554" t="s">
        <v>1791</v>
      </c>
      <c r="AA40" s="552" t="s">
        <v>549</v>
      </c>
      <c r="AB40" s="553" t="s">
        <v>550</v>
      </c>
      <c r="AC40" s="552" t="s">
        <v>550</v>
      </c>
      <c r="AD40" s="560">
        <v>1E-3</v>
      </c>
      <c r="AE40" s="559"/>
      <c r="AF40" s="560"/>
      <c r="AG40" s="552"/>
      <c r="AH40" s="554"/>
      <c r="AI40" s="555"/>
      <c r="AJ40" s="583"/>
      <c r="AK40" s="557"/>
      <c r="AL40" s="558"/>
    </row>
    <row r="41" spans="1:38" ht="13.8" x14ac:dyDescent="0.3">
      <c r="A41" s="34" t="str">
        <f t="shared" si="0"/>
        <v>1332-81-6</v>
      </c>
      <c r="B41" s="577" t="s">
        <v>1856</v>
      </c>
      <c r="C41" s="548" t="s">
        <v>1856</v>
      </c>
      <c r="D41" s="547" t="s">
        <v>1856</v>
      </c>
      <c r="E41" s="548" t="s">
        <v>1856</v>
      </c>
      <c r="F41" s="546">
        <v>4.0000000000000002E-4</v>
      </c>
      <c r="G41" s="545" t="s">
        <v>1801</v>
      </c>
      <c r="H41" s="547" t="s">
        <v>1856</v>
      </c>
      <c r="I41" s="548" t="s">
        <v>1856</v>
      </c>
      <c r="J41" s="548" t="s">
        <v>1856</v>
      </c>
      <c r="K41" s="548" t="s">
        <v>1856</v>
      </c>
      <c r="L41" s="545">
        <v>0.15</v>
      </c>
      <c r="M41" s="578" t="s">
        <v>1856</v>
      </c>
      <c r="N41" s="549" t="s">
        <v>1856</v>
      </c>
      <c r="O41" s="550" t="s">
        <v>1714</v>
      </c>
      <c r="P41" s="551" t="s">
        <v>1713</v>
      </c>
      <c r="Q41" s="552">
        <v>31</v>
      </c>
      <c r="R41" s="553" t="s">
        <v>1791</v>
      </c>
      <c r="S41" s="552">
        <v>410</v>
      </c>
      <c r="T41" s="553" t="s">
        <v>1791</v>
      </c>
      <c r="U41" s="559" t="s">
        <v>550</v>
      </c>
      <c r="V41" s="560" t="s">
        <v>549</v>
      </c>
      <c r="W41" s="559" t="s">
        <v>550</v>
      </c>
      <c r="X41" s="560" t="s">
        <v>549</v>
      </c>
      <c r="Y41" s="552">
        <v>6</v>
      </c>
      <c r="Z41" s="554" t="s">
        <v>1791</v>
      </c>
      <c r="AA41" s="552" t="s">
        <v>549</v>
      </c>
      <c r="AB41" s="553" t="s">
        <v>550</v>
      </c>
      <c r="AC41" s="552" t="s">
        <v>550</v>
      </c>
      <c r="AD41" s="560">
        <v>1E-3</v>
      </c>
      <c r="AE41" s="559"/>
      <c r="AF41" s="560"/>
      <c r="AG41" s="552"/>
      <c r="AH41" s="554"/>
      <c r="AI41" s="555"/>
      <c r="AJ41" s="583"/>
      <c r="AK41" s="557"/>
      <c r="AL41" s="558"/>
    </row>
    <row r="42" spans="1:38" ht="14.4" thickBot="1" x14ac:dyDescent="0.35">
      <c r="A42" s="27" t="str">
        <f t="shared" si="0"/>
        <v>1309-64-4</v>
      </c>
      <c r="B42" s="561" t="s">
        <v>1856</v>
      </c>
      <c r="C42" s="562" t="s">
        <v>1856</v>
      </c>
      <c r="D42" s="565" t="s">
        <v>1856</v>
      </c>
      <c r="E42" s="562" t="s">
        <v>1856</v>
      </c>
      <c r="F42" s="563" t="s">
        <v>1856</v>
      </c>
      <c r="G42" s="564" t="s">
        <v>1856</v>
      </c>
      <c r="H42" s="565">
        <v>2.0000000000000001E-4</v>
      </c>
      <c r="I42" s="562" t="s">
        <v>1793</v>
      </c>
      <c r="J42" s="562" t="s">
        <v>1856</v>
      </c>
      <c r="K42" s="562" t="s">
        <v>1856</v>
      </c>
      <c r="L42" s="564">
        <v>0.15</v>
      </c>
      <c r="M42" s="566" t="s">
        <v>1856</v>
      </c>
      <c r="N42" s="581" t="s">
        <v>1856</v>
      </c>
      <c r="O42" s="568" t="s">
        <v>1712</v>
      </c>
      <c r="P42" s="569" t="s">
        <v>1711</v>
      </c>
      <c r="Q42" s="570">
        <v>280000</v>
      </c>
      <c r="R42" s="571" t="s">
        <v>1794</v>
      </c>
      <c r="S42" s="570">
        <v>1200000</v>
      </c>
      <c r="T42" s="571" t="s">
        <v>1794</v>
      </c>
      <c r="U42" s="585">
        <v>0.21</v>
      </c>
      <c r="V42" s="586" t="s">
        <v>1791</v>
      </c>
      <c r="W42" s="585">
        <v>0.88</v>
      </c>
      <c r="X42" s="586" t="s">
        <v>1791</v>
      </c>
      <c r="Y42" s="570" t="s">
        <v>550</v>
      </c>
      <c r="Z42" s="572" t="s">
        <v>549</v>
      </c>
      <c r="AA42" s="570" t="s">
        <v>549</v>
      </c>
      <c r="AB42" s="571" t="s">
        <v>550</v>
      </c>
      <c r="AC42" s="570" t="s">
        <v>550</v>
      </c>
      <c r="AD42" s="586">
        <v>1E-3</v>
      </c>
      <c r="AE42" s="585"/>
      <c r="AF42" s="586"/>
      <c r="AG42" s="570"/>
      <c r="AH42" s="572"/>
      <c r="AI42" s="573"/>
      <c r="AJ42" s="592"/>
      <c r="AK42" s="575"/>
      <c r="AL42" s="576"/>
    </row>
    <row r="43" spans="1:38" ht="13.8" x14ac:dyDescent="0.3">
      <c r="A43" s="34" t="str">
        <f t="shared" si="0"/>
        <v>74115-24-5</v>
      </c>
      <c r="B43" s="577" t="s">
        <v>1856</v>
      </c>
      <c r="C43" s="548" t="s">
        <v>1856</v>
      </c>
      <c r="D43" s="547" t="s">
        <v>1856</v>
      </c>
      <c r="E43" s="548" t="s">
        <v>1856</v>
      </c>
      <c r="F43" s="547">
        <v>1.2999999999999999E-2</v>
      </c>
      <c r="G43" s="548" t="s">
        <v>1793</v>
      </c>
      <c r="H43" s="546" t="s">
        <v>1856</v>
      </c>
      <c r="I43" s="545" t="s">
        <v>1856</v>
      </c>
      <c r="J43" s="548" t="s">
        <v>1856</v>
      </c>
      <c r="K43" s="548" t="s">
        <v>1856</v>
      </c>
      <c r="L43" s="545">
        <v>1</v>
      </c>
      <c r="M43" s="578">
        <v>0.1</v>
      </c>
      <c r="N43" s="549" t="s">
        <v>1856</v>
      </c>
      <c r="O43" s="550" t="s">
        <v>1710</v>
      </c>
      <c r="P43" s="551" t="s">
        <v>1709</v>
      </c>
      <c r="Q43" s="552">
        <v>790</v>
      </c>
      <c r="R43" s="553" t="s">
        <v>1791</v>
      </c>
      <c r="S43" s="552">
        <v>8000</v>
      </c>
      <c r="T43" s="553" t="s">
        <v>1791</v>
      </c>
      <c r="U43" s="552" t="s">
        <v>550</v>
      </c>
      <c r="V43" s="553" t="s">
        <v>549</v>
      </c>
      <c r="W43" s="552" t="s">
        <v>550</v>
      </c>
      <c r="X43" s="553" t="s">
        <v>549</v>
      </c>
      <c r="Y43" s="559">
        <v>180</v>
      </c>
      <c r="Z43" s="582" t="s">
        <v>1791</v>
      </c>
      <c r="AA43" s="552" t="s">
        <v>549</v>
      </c>
      <c r="AB43" s="553">
        <v>11</v>
      </c>
      <c r="AC43" s="552" t="s">
        <v>550</v>
      </c>
      <c r="AD43" s="553">
        <v>1E-3</v>
      </c>
      <c r="AE43" s="552"/>
      <c r="AF43" s="553"/>
      <c r="AG43" s="559"/>
      <c r="AH43" s="582"/>
      <c r="AI43" s="555"/>
      <c r="AJ43" s="583"/>
      <c r="AK43" s="584"/>
      <c r="AL43" s="558"/>
    </row>
    <row r="44" spans="1:38" ht="13.8" x14ac:dyDescent="0.3">
      <c r="A44" s="34" t="str">
        <f t="shared" si="0"/>
        <v>140-57-8</v>
      </c>
      <c r="B44" s="577">
        <v>2.5000000000000001E-2</v>
      </c>
      <c r="C44" s="548" t="s">
        <v>1793</v>
      </c>
      <c r="D44" s="547">
        <v>7.0999999999999998E-6</v>
      </c>
      <c r="E44" s="548" t="s">
        <v>1793</v>
      </c>
      <c r="F44" s="546">
        <v>0.05</v>
      </c>
      <c r="G44" s="545" t="s">
        <v>1801</v>
      </c>
      <c r="H44" s="547" t="s">
        <v>1856</v>
      </c>
      <c r="I44" s="548" t="s">
        <v>1856</v>
      </c>
      <c r="J44" s="548" t="s">
        <v>1856</v>
      </c>
      <c r="K44" s="548" t="s">
        <v>1856</v>
      </c>
      <c r="L44" s="545">
        <v>1</v>
      </c>
      <c r="M44" s="545">
        <v>0.1</v>
      </c>
      <c r="N44" s="549" t="s">
        <v>1856</v>
      </c>
      <c r="O44" s="550" t="s">
        <v>1708</v>
      </c>
      <c r="P44" s="551" t="s">
        <v>1707</v>
      </c>
      <c r="Q44" s="552">
        <v>19</v>
      </c>
      <c r="R44" s="553" t="s">
        <v>1798</v>
      </c>
      <c r="S44" s="552">
        <v>69</v>
      </c>
      <c r="T44" s="553" t="s">
        <v>1798</v>
      </c>
      <c r="U44" s="559">
        <v>0.34</v>
      </c>
      <c r="V44" s="560" t="s">
        <v>1798</v>
      </c>
      <c r="W44" s="559">
        <v>1.7</v>
      </c>
      <c r="X44" s="560" t="s">
        <v>1798</v>
      </c>
      <c r="Y44" s="552">
        <v>1.1000000000000001</v>
      </c>
      <c r="Z44" s="554" t="s">
        <v>1798</v>
      </c>
      <c r="AA44" s="552" t="s">
        <v>549</v>
      </c>
      <c r="AB44" s="553">
        <v>1.2999999999999999E-2</v>
      </c>
      <c r="AC44" s="552" t="s">
        <v>550</v>
      </c>
      <c r="AD44" s="560">
        <v>3.5799999999999998E-3</v>
      </c>
      <c r="AE44" s="559"/>
      <c r="AF44" s="560"/>
      <c r="AG44" s="552"/>
      <c r="AH44" s="554"/>
      <c r="AI44" s="555"/>
      <c r="AJ44" s="556"/>
      <c r="AK44" s="557"/>
      <c r="AL44" s="558"/>
    </row>
    <row r="45" spans="1:38" ht="14.4" thickBot="1" x14ac:dyDescent="0.35">
      <c r="A45" s="27" t="str">
        <f t="shared" si="0"/>
        <v>7440-38-2</v>
      </c>
      <c r="B45" s="580">
        <v>1.5</v>
      </c>
      <c r="C45" s="564" t="s">
        <v>1793</v>
      </c>
      <c r="D45" s="563">
        <v>4.3E-3</v>
      </c>
      <c r="E45" s="564" t="s">
        <v>1793</v>
      </c>
      <c r="F45" s="563">
        <v>2.9999999999999997E-4</v>
      </c>
      <c r="G45" s="564" t="s">
        <v>1793</v>
      </c>
      <c r="H45" s="565">
        <v>1.5E-5</v>
      </c>
      <c r="I45" s="562" t="s">
        <v>1803</v>
      </c>
      <c r="J45" s="562" t="s">
        <v>1856</v>
      </c>
      <c r="K45" s="562" t="s">
        <v>1856</v>
      </c>
      <c r="L45" s="564">
        <v>1</v>
      </c>
      <c r="M45" s="564">
        <v>0.03</v>
      </c>
      <c r="N45" s="581" t="s">
        <v>1856</v>
      </c>
      <c r="O45" s="568" t="s">
        <v>1706</v>
      </c>
      <c r="P45" s="569" t="s">
        <v>80</v>
      </c>
      <c r="Q45" s="570">
        <v>0.39</v>
      </c>
      <c r="R45" s="571" t="s">
        <v>1800</v>
      </c>
      <c r="S45" s="570">
        <v>1.6</v>
      </c>
      <c r="T45" s="571" t="s">
        <v>1798</v>
      </c>
      <c r="U45" s="570">
        <v>5.6999999999999998E-4</v>
      </c>
      <c r="V45" s="571" t="s">
        <v>1800</v>
      </c>
      <c r="W45" s="570">
        <v>2.8999999999999998E-3</v>
      </c>
      <c r="X45" s="571" t="s">
        <v>1800</v>
      </c>
      <c r="Y45" s="570">
        <v>4.4999999999999998E-2</v>
      </c>
      <c r="Z45" s="572" t="s">
        <v>1798</v>
      </c>
      <c r="AA45" s="570">
        <v>10</v>
      </c>
      <c r="AB45" s="571">
        <v>1.2999999999999999E-3</v>
      </c>
      <c r="AC45" s="570">
        <v>0.28999999999999998</v>
      </c>
      <c r="AD45" s="571">
        <v>3.2800000000000003E-2</v>
      </c>
      <c r="AE45" s="570"/>
      <c r="AF45" s="571"/>
      <c r="AG45" s="570"/>
      <c r="AH45" s="572"/>
      <c r="AI45" s="573"/>
      <c r="AJ45" s="574"/>
      <c r="AK45" s="575"/>
      <c r="AL45" s="576"/>
    </row>
    <row r="46" spans="1:38" ht="13.8" x14ac:dyDescent="0.3">
      <c r="A46" s="34" t="str">
        <f t="shared" si="0"/>
        <v>7784-42-1</v>
      </c>
      <c r="B46" s="544" t="s">
        <v>1856</v>
      </c>
      <c r="C46" s="545" t="s">
        <v>1856</v>
      </c>
      <c r="D46" s="546" t="s">
        <v>1856</v>
      </c>
      <c r="E46" s="545" t="s">
        <v>1856</v>
      </c>
      <c r="F46" s="546">
        <v>3.4999999999999999E-6</v>
      </c>
      <c r="G46" s="545" t="s">
        <v>1803</v>
      </c>
      <c r="H46" s="546">
        <v>5.0000000000000002E-5</v>
      </c>
      <c r="I46" s="545" t="s">
        <v>1793</v>
      </c>
      <c r="J46" s="548" t="s">
        <v>1856</v>
      </c>
      <c r="K46" s="548" t="s">
        <v>1856</v>
      </c>
      <c r="L46" s="545">
        <v>1</v>
      </c>
      <c r="M46" s="545" t="s">
        <v>1856</v>
      </c>
      <c r="N46" s="549" t="s">
        <v>1856</v>
      </c>
      <c r="O46" s="550" t="s">
        <v>1705</v>
      </c>
      <c r="P46" s="551" t="s">
        <v>1704</v>
      </c>
      <c r="Q46" s="552">
        <v>0.27</v>
      </c>
      <c r="R46" s="553" t="s">
        <v>1791</v>
      </c>
      <c r="S46" s="552">
        <v>3.6</v>
      </c>
      <c r="T46" s="553" t="s">
        <v>1791</v>
      </c>
      <c r="U46" s="552">
        <v>5.1999999999999998E-2</v>
      </c>
      <c r="V46" s="553" t="s">
        <v>1791</v>
      </c>
      <c r="W46" s="552">
        <v>0.22</v>
      </c>
      <c r="X46" s="553" t="s">
        <v>1791</v>
      </c>
      <c r="Y46" s="552">
        <v>5.3999999999999999E-2</v>
      </c>
      <c r="Z46" s="554" t="s">
        <v>1791</v>
      </c>
      <c r="AA46" s="552" t="s">
        <v>549</v>
      </c>
      <c r="AB46" s="553" t="s">
        <v>550</v>
      </c>
      <c r="AC46" s="552" t="s">
        <v>550</v>
      </c>
      <c r="AD46" s="553">
        <v>1E-3</v>
      </c>
      <c r="AE46" s="552"/>
      <c r="AF46" s="553"/>
      <c r="AG46" s="552"/>
      <c r="AH46" s="554"/>
      <c r="AI46" s="589"/>
      <c r="AJ46" s="556"/>
      <c r="AK46" s="557"/>
      <c r="AL46" s="590"/>
    </row>
    <row r="47" spans="1:38" ht="13.8" x14ac:dyDescent="0.3">
      <c r="A47" s="34" t="str">
        <f t="shared" si="0"/>
        <v>76578-14-8</v>
      </c>
      <c r="B47" s="577" t="s">
        <v>1856</v>
      </c>
      <c r="C47" s="548" t="s">
        <v>1856</v>
      </c>
      <c r="D47" s="547" t="s">
        <v>1856</v>
      </c>
      <c r="E47" s="548" t="s">
        <v>1856</v>
      </c>
      <c r="F47" s="546">
        <v>8.9999999999999993E-3</v>
      </c>
      <c r="G47" s="545" t="s">
        <v>1793</v>
      </c>
      <c r="H47" s="546" t="s">
        <v>1856</v>
      </c>
      <c r="I47" s="545" t="s">
        <v>1856</v>
      </c>
      <c r="J47" s="548" t="s">
        <v>1856</v>
      </c>
      <c r="K47" s="548" t="s">
        <v>1856</v>
      </c>
      <c r="L47" s="545">
        <v>1</v>
      </c>
      <c r="M47" s="578">
        <v>0.1</v>
      </c>
      <c r="N47" s="549" t="s">
        <v>1856</v>
      </c>
      <c r="O47" s="550" t="s">
        <v>1703</v>
      </c>
      <c r="P47" s="551" t="s">
        <v>1702</v>
      </c>
      <c r="Q47" s="552">
        <v>550</v>
      </c>
      <c r="R47" s="553" t="s">
        <v>1791</v>
      </c>
      <c r="S47" s="552">
        <v>5500</v>
      </c>
      <c r="T47" s="553" t="s">
        <v>1791</v>
      </c>
      <c r="U47" s="552" t="s">
        <v>550</v>
      </c>
      <c r="V47" s="553" t="s">
        <v>549</v>
      </c>
      <c r="W47" s="552" t="s">
        <v>550</v>
      </c>
      <c r="X47" s="553" t="s">
        <v>549</v>
      </c>
      <c r="Y47" s="552">
        <v>93</v>
      </c>
      <c r="Z47" s="554" t="s">
        <v>1791</v>
      </c>
      <c r="AA47" s="552" t="s">
        <v>549</v>
      </c>
      <c r="AB47" s="553">
        <v>1.4</v>
      </c>
      <c r="AC47" s="552" t="s">
        <v>550</v>
      </c>
      <c r="AD47" s="553">
        <v>1E-3</v>
      </c>
      <c r="AE47" s="552"/>
      <c r="AF47" s="553"/>
      <c r="AG47" s="552"/>
      <c r="AH47" s="554"/>
      <c r="AI47" s="555"/>
      <c r="AJ47" s="583"/>
      <c r="AK47" s="557"/>
      <c r="AL47" s="558"/>
    </row>
    <row r="48" spans="1:38" ht="14.4" thickBot="1" x14ac:dyDescent="0.35">
      <c r="A48" s="27" t="str">
        <f t="shared" si="0"/>
        <v>3337-71-1</v>
      </c>
      <c r="B48" s="561" t="s">
        <v>1856</v>
      </c>
      <c r="C48" s="562" t="s">
        <v>1856</v>
      </c>
      <c r="D48" s="565" t="s">
        <v>1856</v>
      </c>
      <c r="E48" s="562" t="s">
        <v>1856</v>
      </c>
      <c r="F48" s="563">
        <v>0.05</v>
      </c>
      <c r="G48" s="564" t="s">
        <v>1793</v>
      </c>
      <c r="H48" s="565" t="s">
        <v>1856</v>
      </c>
      <c r="I48" s="562" t="s">
        <v>1856</v>
      </c>
      <c r="J48" s="562" t="s">
        <v>1856</v>
      </c>
      <c r="K48" s="562" t="s">
        <v>1856</v>
      </c>
      <c r="L48" s="564">
        <v>1</v>
      </c>
      <c r="M48" s="564">
        <v>0.1</v>
      </c>
      <c r="N48" s="581" t="s">
        <v>1856</v>
      </c>
      <c r="O48" s="568" t="s">
        <v>1701</v>
      </c>
      <c r="P48" s="569" t="s">
        <v>1700</v>
      </c>
      <c r="Q48" s="570">
        <v>3100</v>
      </c>
      <c r="R48" s="571" t="s">
        <v>1791</v>
      </c>
      <c r="S48" s="570">
        <v>31000</v>
      </c>
      <c r="T48" s="571" t="s">
        <v>1791</v>
      </c>
      <c r="U48" s="585" t="s">
        <v>550</v>
      </c>
      <c r="V48" s="586" t="s">
        <v>549</v>
      </c>
      <c r="W48" s="585" t="s">
        <v>550</v>
      </c>
      <c r="X48" s="586" t="s">
        <v>549</v>
      </c>
      <c r="Y48" s="570">
        <v>780</v>
      </c>
      <c r="Z48" s="572" t="s">
        <v>1791</v>
      </c>
      <c r="AA48" s="570" t="s">
        <v>549</v>
      </c>
      <c r="AB48" s="571">
        <v>0.2</v>
      </c>
      <c r="AC48" s="570" t="s">
        <v>550</v>
      </c>
      <c r="AD48" s="586">
        <v>8.8599999999999998E-3</v>
      </c>
      <c r="AE48" s="585"/>
      <c r="AF48" s="586"/>
      <c r="AG48" s="570"/>
      <c r="AH48" s="572"/>
      <c r="AI48" s="573"/>
      <c r="AJ48" s="574"/>
      <c r="AK48" s="575"/>
      <c r="AL48" s="576"/>
    </row>
    <row r="49" spans="1:38" ht="13.8" x14ac:dyDescent="0.3">
      <c r="A49" s="34" t="str">
        <f t="shared" si="0"/>
        <v>1912-24-9</v>
      </c>
      <c r="B49" s="577">
        <v>0.23</v>
      </c>
      <c r="C49" s="548" t="s">
        <v>1803</v>
      </c>
      <c r="D49" s="547" t="s">
        <v>1856</v>
      </c>
      <c r="E49" s="548" t="s">
        <v>1856</v>
      </c>
      <c r="F49" s="546">
        <v>3.5000000000000003E-2</v>
      </c>
      <c r="G49" s="545" t="s">
        <v>1793</v>
      </c>
      <c r="H49" s="547" t="s">
        <v>1856</v>
      </c>
      <c r="I49" s="548" t="s">
        <v>1856</v>
      </c>
      <c r="J49" s="548" t="s">
        <v>1856</v>
      </c>
      <c r="K49" s="548" t="s">
        <v>1856</v>
      </c>
      <c r="L49" s="545">
        <v>1</v>
      </c>
      <c r="M49" s="545">
        <v>0.1</v>
      </c>
      <c r="N49" s="549" t="s">
        <v>1856</v>
      </c>
      <c r="O49" s="550" t="s">
        <v>156</v>
      </c>
      <c r="P49" s="551" t="s">
        <v>155</v>
      </c>
      <c r="Q49" s="552">
        <v>2.1</v>
      </c>
      <c r="R49" s="553" t="s">
        <v>1798</v>
      </c>
      <c r="S49" s="552">
        <v>7.5</v>
      </c>
      <c r="T49" s="553" t="s">
        <v>1798</v>
      </c>
      <c r="U49" s="559" t="s">
        <v>550</v>
      </c>
      <c r="V49" s="560" t="s">
        <v>549</v>
      </c>
      <c r="W49" s="559" t="s">
        <v>550</v>
      </c>
      <c r="X49" s="560" t="s">
        <v>549</v>
      </c>
      <c r="Y49" s="552">
        <v>0.26</v>
      </c>
      <c r="Z49" s="554" t="s">
        <v>1798</v>
      </c>
      <c r="AA49" s="552">
        <v>3</v>
      </c>
      <c r="AB49" s="553">
        <v>1.7000000000000001E-4</v>
      </c>
      <c r="AC49" s="552">
        <v>1.9E-3</v>
      </c>
      <c r="AD49" s="560">
        <v>5.2899999999999998E-5</v>
      </c>
      <c r="AE49" s="559"/>
      <c r="AF49" s="560"/>
      <c r="AG49" s="552"/>
      <c r="AH49" s="554"/>
      <c r="AI49" s="555"/>
      <c r="AJ49" s="556"/>
      <c r="AK49" s="557"/>
      <c r="AL49" s="558"/>
    </row>
    <row r="50" spans="1:38" ht="13.8" x14ac:dyDescent="0.3">
      <c r="A50" s="34" t="str">
        <f t="shared" si="0"/>
        <v>492-80-8</v>
      </c>
      <c r="B50" s="544">
        <v>0.88</v>
      </c>
      <c r="C50" s="545" t="s">
        <v>1803</v>
      </c>
      <c r="D50" s="547">
        <v>2.5000000000000001E-4</v>
      </c>
      <c r="E50" s="548" t="s">
        <v>1803</v>
      </c>
      <c r="F50" s="546" t="s">
        <v>1856</v>
      </c>
      <c r="G50" s="545" t="s">
        <v>1856</v>
      </c>
      <c r="H50" s="547" t="s">
        <v>1856</v>
      </c>
      <c r="I50" s="548" t="s">
        <v>1856</v>
      </c>
      <c r="J50" s="548" t="s">
        <v>1856</v>
      </c>
      <c r="K50" s="548" t="s">
        <v>1856</v>
      </c>
      <c r="L50" s="545">
        <v>1</v>
      </c>
      <c r="M50" s="545">
        <v>0.1</v>
      </c>
      <c r="N50" s="549" t="s">
        <v>1856</v>
      </c>
      <c r="O50" s="550" t="s">
        <v>1699</v>
      </c>
      <c r="P50" s="551" t="s">
        <v>1698</v>
      </c>
      <c r="Q50" s="552">
        <v>0.55000000000000004</v>
      </c>
      <c r="R50" s="553" t="s">
        <v>1798</v>
      </c>
      <c r="S50" s="552">
        <v>2</v>
      </c>
      <c r="T50" s="553" t="s">
        <v>1798</v>
      </c>
      <c r="U50" s="559">
        <v>9.7000000000000003E-3</v>
      </c>
      <c r="V50" s="560" t="s">
        <v>1798</v>
      </c>
      <c r="W50" s="559">
        <v>4.9000000000000002E-2</v>
      </c>
      <c r="X50" s="560" t="s">
        <v>1798</v>
      </c>
      <c r="Y50" s="552">
        <v>5.7000000000000002E-2</v>
      </c>
      <c r="Z50" s="554" t="s">
        <v>1798</v>
      </c>
      <c r="AA50" s="552" t="s">
        <v>549</v>
      </c>
      <c r="AB50" s="553">
        <v>5.1999999999999995E-4</v>
      </c>
      <c r="AC50" s="552" t="s">
        <v>550</v>
      </c>
      <c r="AD50" s="560">
        <v>5.2399999999999999E-3</v>
      </c>
      <c r="AE50" s="559"/>
      <c r="AF50" s="560"/>
      <c r="AG50" s="552"/>
      <c r="AH50" s="554"/>
      <c r="AI50" s="589"/>
      <c r="AJ50" s="556"/>
      <c r="AK50" s="557"/>
      <c r="AL50" s="590"/>
    </row>
    <row r="51" spans="1:38" ht="14.4" thickBot="1" x14ac:dyDescent="0.35">
      <c r="A51" s="27" t="str">
        <f t="shared" si="0"/>
        <v>65195-55-3</v>
      </c>
      <c r="B51" s="580" t="s">
        <v>1856</v>
      </c>
      <c r="C51" s="564" t="s">
        <v>1856</v>
      </c>
      <c r="D51" s="563" t="s">
        <v>1856</v>
      </c>
      <c r="E51" s="564" t="s">
        <v>1856</v>
      </c>
      <c r="F51" s="565">
        <v>4.0000000000000002E-4</v>
      </c>
      <c r="G51" s="562" t="s">
        <v>1793</v>
      </c>
      <c r="H51" s="565" t="s">
        <v>1856</v>
      </c>
      <c r="I51" s="562" t="s">
        <v>1856</v>
      </c>
      <c r="J51" s="562" t="s">
        <v>1856</v>
      </c>
      <c r="K51" s="562" t="s">
        <v>1856</v>
      </c>
      <c r="L51" s="564">
        <v>1</v>
      </c>
      <c r="M51" s="564">
        <v>0.1</v>
      </c>
      <c r="N51" s="581" t="s">
        <v>1856</v>
      </c>
      <c r="O51" s="568" t="s">
        <v>1697</v>
      </c>
      <c r="P51" s="569" t="s">
        <v>1696</v>
      </c>
      <c r="Q51" s="570">
        <v>24</v>
      </c>
      <c r="R51" s="571" t="s">
        <v>1791</v>
      </c>
      <c r="S51" s="570">
        <v>250</v>
      </c>
      <c r="T51" s="571" t="s">
        <v>1791</v>
      </c>
      <c r="U51" s="570" t="s">
        <v>550</v>
      </c>
      <c r="V51" s="571" t="s">
        <v>549</v>
      </c>
      <c r="W51" s="570" t="s">
        <v>550</v>
      </c>
      <c r="X51" s="571" t="s">
        <v>549</v>
      </c>
      <c r="Y51" s="570">
        <v>6.3</v>
      </c>
      <c r="Z51" s="572" t="s">
        <v>1791</v>
      </c>
      <c r="AA51" s="570" t="s">
        <v>549</v>
      </c>
      <c r="AB51" s="571">
        <v>11</v>
      </c>
      <c r="AC51" s="570" t="s">
        <v>550</v>
      </c>
      <c r="AD51" s="571">
        <v>1.11424E-2</v>
      </c>
      <c r="AE51" s="570"/>
      <c r="AF51" s="571"/>
      <c r="AG51" s="570"/>
      <c r="AH51" s="572"/>
      <c r="AI51" s="573"/>
      <c r="AJ51" s="574"/>
      <c r="AK51" s="575"/>
      <c r="AL51" s="576"/>
    </row>
    <row r="52" spans="1:38" ht="13.8" x14ac:dyDescent="0.3">
      <c r="A52" s="34" t="str">
        <f t="shared" si="0"/>
        <v>103-33-3</v>
      </c>
      <c r="B52" s="577">
        <v>0.11</v>
      </c>
      <c r="C52" s="548" t="s">
        <v>1793</v>
      </c>
      <c r="D52" s="547">
        <v>3.1000000000000001E-5</v>
      </c>
      <c r="E52" s="548" t="s">
        <v>1793</v>
      </c>
      <c r="F52" s="546" t="s">
        <v>1856</v>
      </c>
      <c r="G52" s="545" t="s">
        <v>1856</v>
      </c>
      <c r="H52" s="547" t="s">
        <v>1856</v>
      </c>
      <c r="I52" s="548" t="s">
        <v>1856</v>
      </c>
      <c r="J52" s="548" t="s">
        <v>1796</v>
      </c>
      <c r="K52" s="548" t="s">
        <v>1856</v>
      </c>
      <c r="L52" s="545">
        <v>1</v>
      </c>
      <c r="M52" s="545" t="s">
        <v>1856</v>
      </c>
      <c r="N52" s="549" t="s">
        <v>1856</v>
      </c>
      <c r="O52" s="550" t="s">
        <v>327</v>
      </c>
      <c r="P52" s="551" t="s">
        <v>326</v>
      </c>
      <c r="Q52" s="552">
        <v>5.0999999999999996</v>
      </c>
      <c r="R52" s="553" t="s">
        <v>1798</v>
      </c>
      <c r="S52" s="552">
        <v>23</v>
      </c>
      <c r="T52" s="553" t="s">
        <v>1798</v>
      </c>
      <c r="U52" s="559">
        <v>7.8E-2</v>
      </c>
      <c r="V52" s="560" t="s">
        <v>1798</v>
      </c>
      <c r="W52" s="559">
        <v>0.4</v>
      </c>
      <c r="X52" s="560" t="s">
        <v>1798</v>
      </c>
      <c r="Y52" s="552">
        <v>0.1</v>
      </c>
      <c r="Z52" s="554" t="s">
        <v>1798</v>
      </c>
      <c r="AA52" s="552" t="s">
        <v>549</v>
      </c>
      <c r="AB52" s="553">
        <v>8.0000000000000004E-4</v>
      </c>
      <c r="AC52" s="552" t="s">
        <v>550</v>
      </c>
      <c r="AD52" s="560">
        <v>1.8099999999999999E-5</v>
      </c>
      <c r="AE52" s="559"/>
      <c r="AF52" s="560"/>
      <c r="AG52" s="552"/>
      <c r="AH52" s="554"/>
      <c r="AI52" s="555"/>
      <c r="AJ52" s="556"/>
      <c r="AK52" s="557"/>
      <c r="AL52" s="558"/>
    </row>
    <row r="53" spans="1:38" ht="13.8" x14ac:dyDescent="0.3">
      <c r="A53" s="34" t="str">
        <f t="shared" si="0"/>
        <v>7440-39-3</v>
      </c>
      <c r="B53" s="544" t="s">
        <v>1856</v>
      </c>
      <c r="C53" s="545" t="s">
        <v>1856</v>
      </c>
      <c r="D53" s="546" t="s">
        <v>1856</v>
      </c>
      <c r="E53" s="545" t="s">
        <v>1856</v>
      </c>
      <c r="F53" s="547">
        <v>0.2</v>
      </c>
      <c r="G53" s="548" t="s">
        <v>1793</v>
      </c>
      <c r="H53" s="547">
        <v>5.0000000000000001E-4</v>
      </c>
      <c r="I53" s="548" t="s">
        <v>1801</v>
      </c>
      <c r="J53" s="545" t="s">
        <v>1856</v>
      </c>
      <c r="K53" s="548" t="s">
        <v>1856</v>
      </c>
      <c r="L53" s="545">
        <v>7.0000000000000007E-2</v>
      </c>
      <c r="M53" s="578" t="s">
        <v>1856</v>
      </c>
      <c r="N53" s="549" t="s">
        <v>1856</v>
      </c>
      <c r="O53" s="550" t="s">
        <v>79</v>
      </c>
      <c r="P53" s="551" t="s">
        <v>78</v>
      </c>
      <c r="Q53" s="552">
        <v>15000</v>
      </c>
      <c r="R53" s="553" t="s">
        <v>1791</v>
      </c>
      <c r="S53" s="552">
        <v>190000</v>
      </c>
      <c r="T53" s="553" t="s">
        <v>1794</v>
      </c>
      <c r="U53" s="552">
        <v>0.52</v>
      </c>
      <c r="V53" s="553" t="s">
        <v>1791</v>
      </c>
      <c r="W53" s="552">
        <v>2.2000000000000002</v>
      </c>
      <c r="X53" s="553" t="s">
        <v>1791</v>
      </c>
      <c r="Y53" s="552">
        <v>2900</v>
      </c>
      <c r="Z53" s="554" t="s">
        <v>1791</v>
      </c>
      <c r="AA53" s="552">
        <v>2000</v>
      </c>
      <c r="AB53" s="553">
        <v>120</v>
      </c>
      <c r="AC53" s="552">
        <v>82</v>
      </c>
      <c r="AD53" s="553">
        <v>5.1400000000000001E-2</v>
      </c>
      <c r="AE53" s="552"/>
      <c r="AF53" s="553"/>
      <c r="AG53" s="552"/>
      <c r="AH53" s="554"/>
      <c r="AI53" s="555"/>
      <c r="AJ53" s="556"/>
      <c r="AK53" s="557"/>
      <c r="AL53" s="558"/>
    </row>
    <row r="54" spans="1:38" ht="14.4" thickBot="1" x14ac:dyDescent="0.35">
      <c r="A54" s="27" t="str">
        <f t="shared" si="0"/>
        <v>114-26-1</v>
      </c>
      <c r="B54" s="561" t="s">
        <v>1856</v>
      </c>
      <c r="C54" s="562" t="s">
        <v>1856</v>
      </c>
      <c r="D54" s="565" t="s">
        <v>1856</v>
      </c>
      <c r="E54" s="562" t="s">
        <v>1856</v>
      </c>
      <c r="F54" s="563">
        <v>4.0000000000000001E-3</v>
      </c>
      <c r="G54" s="564" t="s">
        <v>1793</v>
      </c>
      <c r="H54" s="563" t="s">
        <v>1856</v>
      </c>
      <c r="I54" s="564" t="s">
        <v>1856</v>
      </c>
      <c r="J54" s="562" t="s">
        <v>1856</v>
      </c>
      <c r="K54" s="562" t="s">
        <v>1856</v>
      </c>
      <c r="L54" s="564">
        <v>1</v>
      </c>
      <c r="M54" s="564">
        <v>0.1</v>
      </c>
      <c r="N54" s="581" t="s">
        <v>1856</v>
      </c>
      <c r="O54" s="568" t="s">
        <v>1695</v>
      </c>
      <c r="P54" s="569" t="s">
        <v>1694</v>
      </c>
      <c r="Q54" s="570">
        <v>240</v>
      </c>
      <c r="R54" s="571" t="s">
        <v>1791</v>
      </c>
      <c r="S54" s="570">
        <v>2500</v>
      </c>
      <c r="T54" s="571" t="s">
        <v>1791</v>
      </c>
      <c r="U54" s="570" t="s">
        <v>550</v>
      </c>
      <c r="V54" s="571" t="s">
        <v>549</v>
      </c>
      <c r="W54" s="570" t="s">
        <v>550</v>
      </c>
      <c r="X54" s="571" t="s">
        <v>549</v>
      </c>
      <c r="Y54" s="570">
        <v>61</v>
      </c>
      <c r="Z54" s="572" t="s">
        <v>1791</v>
      </c>
      <c r="AA54" s="570" t="s">
        <v>549</v>
      </c>
      <c r="AB54" s="571">
        <v>0.02</v>
      </c>
      <c r="AC54" s="570" t="s">
        <v>550</v>
      </c>
      <c r="AD54" s="571">
        <v>2.5899999999999999E-5</v>
      </c>
      <c r="AE54" s="570"/>
      <c r="AF54" s="571"/>
      <c r="AG54" s="570"/>
      <c r="AH54" s="572"/>
      <c r="AI54" s="573"/>
      <c r="AJ54" s="574"/>
      <c r="AK54" s="575"/>
      <c r="AL54" s="576"/>
    </row>
    <row r="55" spans="1:38" ht="13.8" x14ac:dyDescent="0.3">
      <c r="A55" s="34" t="str">
        <f t="shared" si="0"/>
        <v>43121-43-3</v>
      </c>
      <c r="B55" s="577" t="s">
        <v>1856</v>
      </c>
      <c r="C55" s="548" t="s">
        <v>1856</v>
      </c>
      <c r="D55" s="547" t="s">
        <v>1856</v>
      </c>
      <c r="E55" s="548" t="s">
        <v>1856</v>
      </c>
      <c r="F55" s="546">
        <v>0.03</v>
      </c>
      <c r="G55" s="545" t="s">
        <v>1793</v>
      </c>
      <c r="H55" s="546" t="s">
        <v>1856</v>
      </c>
      <c r="I55" s="545" t="s">
        <v>1856</v>
      </c>
      <c r="J55" s="548" t="s">
        <v>1856</v>
      </c>
      <c r="K55" s="548" t="s">
        <v>1856</v>
      </c>
      <c r="L55" s="545">
        <v>1</v>
      </c>
      <c r="M55" s="578">
        <v>0.1</v>
      </c>
      <c r="N55" s="549" t="s">
        <v>1856</v>
      </c>
      <c r="O55" s="550" t="s">
        <v>1693</v>
      </c>
      <c r="P55" s="551" t="s">
        <v>1692</v>
      </c>
      <c r="Q55" s="552">
        <v>1800</v>
      </c>
      <c r="R55" s="553" t="s">
        <v>1791</v>
      </c>
      <c r="S55" s="552">
        <v>18000</v>
      </c>
      <c r="T55" s="553" t="s">
        <v>1791</v>
      </c>
      <c r="U55" s="552" t="s">
        <v>550</v>
      </c>
      <c r="V55" s="553" t="s">
        <v>549</v>
      </c>
      <c r="W55" s="552" t="s">
        <v>550</v>
      </c>
      <c r="X55" s="553" t="s">
        <v>549</v>
      </c>
      <c r="Y55" s="552">
        <v>430</v>
      </c>
      <c r="Z55" s="554" t="s">
        <v>1791</v>
      </c>
      <c r="AA55" s="552" t="s">
        <v>549</v>
      </c>
      <c r="AB55" s="553">
        <v>0.34</v>
      </c>
      <c r="AC55" s="552" t="s">
        <v>550</v>
      </c>
      <c r="AD55" s="553">
        <v>1E-3</v>
      </c>
      <c r="AE55" s="552"/>
      <c r="AF55" s="553"/>
      <c r="AG55" s="552"/>
      <c r="AH55" s="554"/>
      <c r="AI55" s="589"/>
      <c r="AJ55" s="556"/>
      <c r="AK55" s="557"/>
      <c r="AL55" s="590"/>
    </row>
    <row r="56" spans="1:38" ht="13.8" x14ac:dyDescent="0.3">
      <c r="A56" s="34" t="str">
        <f t="shared" si="0"/>
        <v>68359-37-5</v>
      </c>
      <c r="B56" s="577" t="s">
        <v>1856</v>
      </c>
      <c r="C56" s="548" t="s">
        <v>1856</v>
      </c>
      <c r="D56" s="547" t="s">
        <v>1856</v>
      </c>
      <c r="E56" s="548" t="s">
        <v>1856</v>
      </c>
      <c r="F56" s="546">
        <v>2.5000000000000001E-2</v>
      </c>
      <c r="G56" s="545" t="s">
        <v>1793</v>
      </c>
      <c r="H56" s="547" t="s">
        <v>1856</v>
      </c>
      <c r="I56" s="548" t="s">
        <v>1856</v>
      </c>
      <c r="J56" s="548" t="s">
        <v>1856</v>
      </c>
      <c r="K56" s="548" t="s">
        <v>1856</v>
      </c>
      <c r="L56" s="545">
        <v>1</v>
      </c>
      <c r="M56" s="545">
        <v>0.1</v>
      </c>
      <c r="N56" s="549" t="s">
        <v>1856</v>
      </c>
      <c r="O56" s="550" t="s">
        <v>1691</v>
      </c>
      <c r="P56" s="551" t="s">
        <v>1690</v>
      </c>
      <c r="Q56" s="552">
        <v>1500</v>
      </c>
      <c r="R56" s="553" t="s">
        <v>1791</v>
      </c>
      <c r="S56" s="552">
        <v>15000</v>
      </c>
      <c r="T56" s="553" t="s">
        <v>1791</v>
      </c>
      <c r="U56" s="559" t="s">
        <v>550</v>
      </c>
      <c r="V56" s="560" t="s">
        <v>549</v>
      </c>
      <c r="W56" s="559" t="s">
        <v>550</v>
      </c>
      <c r="X56" s="560" t="s">
        <v>549</v>
      </c>
      <c r="Y56" s="552">
        <v>87</v>
      </c>
      <c r="Z56" s="554" t="s">
        <v>1791</v>
      </c>
      <c r="AA56" s="552" t="s">
        <v>549</v>
      </c>
      <c r="AB56" s="553">
        <v>23</v>
      </c>
      <c r="AC56" s="552" t="s">
        <v>550</v>
      </c>
      <c r="AD56" s="560">
        <v>1.07E-3</v>
      </c>
      <c r="AE56" s="559"/>
      <c r="AF56" s="560"/>
      <c r="AG56" s="552"/>
      <c r="AH56" s="554"/>
      <c r="AI56" s="555"/>
      <c r="AJ56" s="556"/>
      <c r="AK56" s="557"/>
      <c r="AL56" s="558"/>
    </row>
    <row r="57" spans="1:38" ht="14.4" thickBot="1" x14ac:dyDescent="0.35">
      <c r="A57" s="27" t="str">
        <f t="shared" si="0"/>
        <v>1861-40-1</v>
      </c>
      <c r="B57" s="561" t="s">
        <v>1856</v>
      </c>
      <c r="C57" s="562" t="s">
        <v>1856</v>
      </c>
      <c r="D57" s="565" t="s">
        <v>1856</v>
      </c>
      <c r="E57" s="562" t="s">
        <v>1856</v>
      </c>
      <c r="F57" s="563">
        <v>0.3</v>
      </c>
      <c r="G57" s="564" t="s">
        <v>1793</v>
      </c>
      <c r="H57" s="565" t="s">
        <v>1856</v>
      </c>
      <c r="I57" s="562" t="s">
        <v>1856</v>
      </c>
      <c r="J57" s="562" t="s">
        <v>1856</v>
      </c>
      <c r="K57" s="562" t="s">
        <v>1856</v>
      </c>
      <c r="L57" s="564">
        <v>1</v>
      </c>
      <c r="M57" s="564">
        <v>0.1</v>
      </c>
      <c r="N57" s="581" t="s">
        <v>1856</v>
      </c>
      <c r="O57" s="568" t="s">
        <v>1689</v>
      </c>
      <c r="P57" s="569" t="s">
        <v>1688</v>
      </c>
      <c r="Q57" s="570">
        <v>18000</v>
      </c>
      <c r="R57" s="571" t="s">
        <v>1791</v>
      </c>
      <c r="S57" s="570">
        <v>180000</v>
      </c>
      <c r="T57" s="571" t="s">
        <v>1794</v>
      </c>
      <c r="U57" s="585" t="s">
        <v>550</v>
      </c>
      <c r="V57" s="586" t="s">
        <v>549</v>
      </c>
      <c r="W57" s="585" t="s">
        <v>550</v>
      </c>
      <c r="X57" s="586" t="s">
        <v>549</v>
      </c>
      <c r="Y57" s="570">
        <v>1200</v>
      </c>
      <c r="Z57" s="572" t="s">
        <v>1791</v>
      </c>
      <c r="AA57" s="570" t="s">
        <v>549</v>
      </c>
      <c r="AB57" s="571">
        <v>41</v>
      </c>
      <c r="AC57" s="570" t="s">
        <v>550</v>
      </c>
      <c r="AD57" s="586">
        <v>2.4399999999999999E-3</v>
      </c>
      <c r="AE57" s="585"/>
      <c r="AF57" s="586"/>
      <c r="AG57" s="570"/>
      <c r="AH57" s="572"/>
      <c r="AI57" s="573"/>
      <c r="AJ57" s="574"/>
      <c r="AK57" s="575"/>
      <c r="AL57" s="576"/>
    </row>
    <row r="58" spans="1:38" ht="13.8" x14ac:dyDescent="0.3">
      <c r="A58" s="34" t="str">
        <f t="shared" si="0"/>
        <v>17804-35-2</v>
      </c>
      <c r="B58" s="577" t="s">
        <v>1856</v>
      </c>
      <c r="C58" s="548" t="s">
        <v>1856</v>
      </c>
      <c r="D58" s="547" t="s">
        <v>1856</v>
      </c>
      <c r="E58" s="548" t="s">
        <v>1856</v>
      </c>
      <c r="F58" s="546">
        <v>0.05</v>
      </c>
      <c r="G58" s="545" t="s">
        <v>1793</v>
      </c>
      <c r="H58" s="547" t="s">
        <v>1856</v>
      </c>
      <c r="I58" s="548" t="s">
        <v>1856</v>
      </c>
      <c r="J58" s="548" t="s">
        <v>1856</v>
      </c>
      <c r="K58" s="548" t="s">
        <v>1856</v>
      </c>
      <c r="L58" s="545">
        <v>1</v>
      </c>
      <c r="M58" s="545">
        <v>0.1</v>
      </c>
      <c r="N58" s="549" t="s">
        <v>1856</v>
      </c>
      <c r="O58" s="550" t="s">
        <v>1687</v>
      </c>
      <c r="P58" s="551" t="s">
        <v>1686</v>
      </c>
      <c r="Q58" s="552">
        <v>3100</v>
      </c>
      <c r="R58" s="553" t="s">
        <v>1791</v>
      </c>
      <c r="S58" s="552">
        <v>31000</v>
      </c>
      <c r="T58" s="553" t="s">
        <v>1791</v>
      </c>
      <c r="U58" s="559" t="s">
        <v>550</v>
      </c>
      <c r="V58" s="560" t="s">
        <v>549</v>
      </c>
      <c r="W58" s="559" t="s">
        <v>550</v>
      </c>
      <c r="X58" s="560" t="s">
        <v>549</v>
      </c>
      <c r="Y58" s="552">
        <v>750</v>
      </c>
      <c r="Z58" s="554" t="s">
        <v>1791</v>
      </c>
      <c r="AA58" s="552" t="s">
        <v>549</v>
      </c>
      <c r="AB58" s="553">
        <v>0.66</v>
      </c>
      <c r="AC58" s="552" t="s">
        <v>550</v>
      </c>
      <c r="AD58" s="560">
        <v>5.1499999999999997E-2</v>
      </c>
      <c r="AE58" s="559"/>
      <c r="AF58" s="560"/>
      <c r="AG58" s="552"/>
      <c r="AH58" s="554"/>
      <c r="AI58" s="555"/>
      <c r="AJ58" s="556"/>
      <c r="AK58" s="557"/>
      <c r="AL58" s="558"/>
    </row>
    <row r="59" spans="1:38" ht="13.8" x14ac:dyDescent="0.3">
      <c r="A59" s="34" t="str">
        <f t="shared" si="0"/>
        <v>25057-89-0</v>
      </c>
      <c r="B59" s="577" t="s">
        <v>1856</v>
      </c>
      <c r="C59" s="548" t="s">
        <v>1856</v>
      </c>
      <c r="D59" s="547" t="s">
        <v>1856</v>
      </c>
      <c r="E59" s="548" t="s">
        <v>1856</v>
      </c>
      <c r="F59" s="546">
        <v>0.03</v>
      </c>
      <c r="G59" s="545" t="s">
        <v>1793</v>
      </c>
      <c r="H59" s="547" t="s">
        <v>1856</v>
      </c>
      <c r="I59" s="548" t="s">
        <v>1856</v>
      </c>
      <c r="J59" s="548" t="s">
        <v>1856</v>
      </c>
      <c r="K59" s="548" t="s">
        <v>1856</v>
      </c>
      <c r="L59" s="545">
        <v>1</v>
      </c>
      <c r="M59" s="545">
        <v>0.1</v>
      </c>
      <c r="N59" s="549" t="s">
        <v>1856</v>
      </c>
      <c r="O59" s="550" t="s">
        <v>1685</v>
      </c>
      <c r="P59" s="551" t="s">
        <v>1684</v>
      </c>
      <c r="Q59" s="552">
        <v>1800</v>
      </c>
      <c r="R59" s="553" t="s">
        <v>1791</v>
      </c>
      <c r="S59" s="552">
        <v>18000</v>
      </c>
      <c r="T59" s="553" t="s">
        <v>1791</v>
      </c>
      <c r="U59" s="559" t="s">
        <v>550</v>
      </c>
      <c r="V59" s="560" t="s">
        <v>549</v>
      </c>
      <c r="W59" s="559" t="s">
        <v>550</v>
      </c>
      <c r="X59" s="560" t="s">
        <v>549</v>
      </c>
      <c r="Y59" s="552">
        <v>440</v>
      </c>
      <c r="Z59" s="554" t="s">
        <v>1791</v>
      </c>
      <c r="AA59" s="552" t="s">
        <v>549</v>
      </c>
      <c r="AB59" s="553">
        <v>9.6000000000000002E-2</v>
      </c>
      <c r="AC59" s="552" t="s">
        <v>550</v>
      </c>
      <c r="AD59" s="560">
        <v>6.7500000000000004E-2</v>
      </c>
      <c r="AE59" s="559"/>
      <c r="AF59" s="560"/>
      <c r="AG59" s="552"/>
      <c r="AH59" s="554"/>
      <c r="AI59" s="555"/>
      <c r="AJ59" s="556"/>
      <c r="AK59" s="557"/>
      <c r="AL59" s="558"/>
    </row>
    <row r="60" spans="1:38" ht="14.4" thickBot="1" x14ac:dyDescent="0.35">
      <c r="A60" s="27" t="str">
        <f t="shared" si="0"/>
        <v>100-52-7</v>
      </c>
      <c r="B60" s="561" t="s">
        <v>1856</v>
      </c>
      <c r="C60" s="562" t="s">
        <v>1856</v>
      </c>
      <c r="D60" s="565" t="s">
        <v>1856</v>
      </c>
      <c r="E60" s="562" t="s">
        <v>1856</v>
      </c>
      <c r="F60" s="563">
        <v>0.1</v>
      </c>
      <c r="G60" s="564" t="s">
        <v>1793</v>
      </c>
      <c r="H60" s="565" t="s">
        <v>1856</v>
      </c>
      <c r="I60" s="562" t="s">
        <v>1856</v>
      </c>
      <c r="J60" s="562" t="s">
        <v>1796</v>
      </c>
      <c r="K60" s="562" t="s">
        <v>1856</v>
      </c>
      <c r="L60" s="564">
        <v>1</v>
      </c>
      <c r="M60" s="564" t="s">
        <v>1856</v>
      </c>
      <c r="N60" s="581">
        <v>1160</v>
      </c>
      <c r="O60" s="568" t="s">
        <v>1683</v>
      </c>
      <c r="P60" s="569" t="s">
        <v>1682</v>
      </c>
      <c r="Q60" s="570">
        <v>7800</v>
      </c>
      <c r="R60" s="571" t="s">
        <v>1795</v>
      </c>
      <c r="S60" s="570">
        <v>100000</v>
      </c>
      <c r="T60" s="571" t="s">
        <v>1805</v>
      </c>
      <c r="U60" s="585" t="s">
        <v>550</v>
      </c>
      <c r="V60" s="586" t="s">
        <v>549</v>
      </c>
      <c r="W60" s="585" t="s">
        <v>550</v>
      </c>
      <c r="X60" s="586" t="s">
        <v>549</v>
      </c>
      <c r="Y60" s="570">
        <v>1500</v>
      </c>
      <c r="Z60" s="572" t="s">
        <v>1791</v>
      </c>
      <c r="AA60" s="570" t="s">
        <v>549</v>
      </c>
      <c r="AB60" s="571">
        <v>0.33</v>
      </c>
      <c r="AC60" s="570" t="s">
        <v>550</v>
      </c>
      <c r="AD60" s="586">
        <v>9.4300000000000004E-4</v>
      </c>
      <c r="AE60" s="585"/>
      <c r="AF60" s="586"/>
      <c r="AG60" s="570"/>
      <c r="AH60" s="572"/>
      <c r="AI60" s="573"/>
      <c r="AJ60" s="574"/>
      <c r="AK60" s="575"/>
      <c r="AL60" s="576"/>
    </row>
    <row r="61" spans="1:38" ht="13.8" x14ac:dyDescent="0.3">
      <c r="A61" s="34" t="str">
        <f t="shared" si="0"/>
        <v>71-43-2</v>
      </c>
      <c r="B61" s="577">
        <v>5.5E-2</v>
      </c>
      <c r="C61" s="548" t="s">
        <v>1793</v>
      </c>
      <c r="D61" s="547">
        <v>7.7999999999999999E-6</v>
      </c>
      <c r="E61" s="548" t="s">
        <v>1793</v>
      </c>
      <c r="F61" s="546">
        <v>4.0000000000000001E-3</v>
      </c>
      <c r="G61" s="545" t="s">
        <v>1793</v>
      </c>
      <c r="H61" s="547">
        <v>0.03</v>
      </c>
      <c r="I61" s="548" t="s">
        <v>1793</v>
      </c>
      <c r="J61" s="548" t="s">
        <v>1796</v>
      </c>
      <c r="K61" s="548" t="s">
        <v>1856</v>
      </c>
      <c r="L61" s="545">
        <v>1</v>
      </c>
      <c r="M61" s="545" t="s">
        <v>1856</v>
      </c>
      <c r="N61" s="549">
        <v>1820</v>
      </c>
      <c r="O61" s="550" t="s">
        <v>491</v>
      </c>
      <c r="P61" s="551" t="s">
        <v>490</v>
      </c>
      <c r="Q61" s="552">
        <v>1.1000000000000001</v>
      </c>
      <c r="R61" s="553" t="s">
        <v>1800</v>
      </c>
      <c r="S61" s="552">
        <v>5.4</v>
      </c>
      <c r="T61" s="553" t="s">
        <v>1800</v>
      </c>
      <c r="U61" s="559">
        <v>0.31</v>
      </c>
      <c r="V61" s="560" t="s">
        <v>1798</v>
      </c>
      <c r="W61" s="559">
        <v>1.6</v>
      </c>
      <c r="X61" s="560" t="s">
        <v>1800</v>
      </c>
      <c r="Y61" s="552">
        <v>0.39</v>
      </c>
      <c r="Z61" s="554" t="s">
        <v>1800</v>
      </c>
      <c r="AA61" s="552">
        <v>5</v>
      </c>
      <c r="AB61" s="553">
        <v>2.0000000000000001E-4</v>
      </c>
      <c r="AC61" s="552">
        <v>2.5999999999999999E-3</v>
      </c>
      <c r="AD61" s="560">
        <v>2.5200000000000001E-3</v>
      </c>
      <c r="AE61" s="559"/>
      <c r="AF61" s="560"/>
      <c r="AG61" s="552"/>
      <c r="AH61" s="554"/>
      <c r="AI61" s="555"/>
      <c r="AJ61" s="556"/>
      <c r="AK61" s="557"/>
      <c r="AL61" s="558"/>
    </row>
    <row r="62" spans="1:38" ht="13.8" x14ac:dyDescent="0.3">
      <c r="A62" s="34" t="str">
        <f t="shared" si="0"/>
        <v>6369-59-1</v>
      </c>
      <c r="B62" s="577" t="s">
        <v>1856</v>
      </c>
      <c r="C62" s="548" t="s">
        <v>1856</v>
      </c>
      <c r="D62" s="547" t="s">
        <v>1856</v>
      </c>
      <c r="E62" s="548" t="s">
        <v>1856</v>
      </c>
      <c r="F62" s="546">
        <v>2.0000000000000001E-4</v>
      </c>
      <c r="G62" s="545" t="s">
        <v>1804</v>
      </c>
      <c r="H62" s="547" t="s">
        <v>1856</v>
      </c>
      <c r="I62" s="548" t="s">
        <v>1856</v>
      </c>
      <c r="J62" s="545" t="s">
        <v>1856</v>
      </c>
      <c r="K62" s="548" t="s">
        <v>1856</v>
      </c>
      <c r="L62" s="545">
        <v>1</v>
      </c>
      <c r="M62" s="578">
        <v>0.1</v>
      </c>
      <c r="N62" s="579" t="s">
        <v>1856</v>
      </c>
      <c r="O62" s="550" t="s">
        <v>1681</v>
      </c>
      <c r="P62" s="551" t="s">
        <v>1680</v>
      </c>
      <c r="Q62" s="552">
        <v>12</v>
      </c>
      <c r="R62" s="553" t="s">
        <v>1791</v>
      </c>
      <c r="S62" s="552">
        <v>120</v>
      </c>
      <c r="T62" s="553" t="s">
        <v>1791</v>
      </c>
      <c r="U62" s="559" t="s">
        <v>550</v>
      </c>
      <c r="V62" s="560" t="s">
        <v>549</v>
      </c>
      <c r="W62" s="559" t="s">
        <v>550</v>
      </c>
      <c r="X62" s="560" t="s">
        <v>549</v>
      </c>
      <c r="Y62" s="552">
        <v>3.1</v>
      </c>
      <c r="Z62" s="554" t="s">
        <v>1791</v>
      </c>
      <c r="AA62" s="552" t="s">
        <v>549</v>
      </c>
      <c r="AB62" s="553">
        <v>8.7000000000000001E-4</v>
      </c>
      <c r="AC62" s="552" t="s">
        <v>550</v>
      </c>
      <c r="AD62" s="560">
        <v>3.8300000000000001E-3</v>
      </c>
      <c r="AE62" s="559"/>
      <c r="AF62" s="560"/>
      <c r="AG62" s="552"/>
      <c r="AH62" s="554"/>
      <c r="AI62" s="555"/>
      <c r="AJ62" s="556"/>
      <c r="AK62" s="557"/>
      <c r="AL62" s="558"/>
    </row>
    <row r="63" spans="1:38" ht="14.4" thickBot="1" x14ac:dyDescent="0.35">
      <c r="A63" s="27" t="str">
        <f t="shared" si="0"/>
        <v>108-98-5</v>
      </c>
      <c r="B63" s="580" t="s">
        <v>1856</v>
      </c>
      <c r="C63" s="564" t="s">
        <v>1856</v>
      </c>
      <c r="D63" s="563" t="s">
        <v>1856</v>
      </c>
      <c r="E63" s="564" t="s">
        <v>1856</v>
      </c>
      <c r="F63" s="563">
        <v>1E-3</v>
      </c>
      <c r="G63" s="564" t="s">
        <v>1792</v>
      </c>
      <c r="H63" s="563" t="s">
        <v>1856</v>
      </c>
      <c r="I63" s="564" t="s">
        <v>1856</v>
      </c>
      <c r="J63" s="564" t="s">
        <v>1796</v>
      </c>
      <c r="K63" s="562" t="s">
        <v>1856</v>
      </c>
      <c r="L63" s="564">
        <v>1</v>
      </c>
      <c r="M63" s="566" t="s">
        <v>1856</v>
      </c>
      <c r="N63" s="567">
        <v>1260</v>
      </c>
      <c r="O63" s="568" t="s">
        <v>1679</v>
      </c>
      <c r="P63" s="569" t="s">
        <v>1678</v>
      </c>
      <c r="Q63" s="570">
        <v>78</v>
      </c>
      <c r="R63" s="571" t="s">
        <v>1791</v>
      </c>
      <c r="S63" s="570">
        <v>1000</v>
      </c>
      <c r="T63" s="571" t="s">
        <v>1791</v>
      </c>
      <c r="U63" s="570" t="s">
        <v>550</v>
      </c>
      <c r="V63" s="571" t="s">
        <v>549</v>
      </c>
      <c r="W63" s="570" t="s">
        <v>550</v>
      </c>
      <c r="X63" s="571" t="s">
        <v>549</v>
      </c>
      <c r="Y63" s="570">
        <v>13</v>
      </c>
      <c r="Z63" s="572" t="s">
        <v>1791</v>
      </c>
      <c r="AA63" s="570" t="s">
        <v>549</v>
      </c>
      <c r="AB63" s="571">
        <v>8.6E-3</v>
      </c>
      <c r="AC63" s="570" t="s">
        <v>550</v>
      </c>
      <c r="AD63" s="571">
        <v>1.49E-2</v>
      </c>
      <c r="AE63" s="570"/>
      <c r="AF63" s="571"/>
      <c r="AG63" s="570"/>
      <c r="AH63" s="572"/>
      <c r="AI63" s="587"/>
      <c r="AJ63" s="574"/>
      <c r="AK63" s="575"/>
      <c r="AL63" s="588"/>
    </row>
    <row r="64" spans="1:38" ht="13.8" x14ac:dyDescent="0.3">
      <c r="A64" s="34" t="str">
        <f t="shared" si="0"/>
        <v>92-87-5</v>
      </c>
      <c r="B64" s="544">
        <v>230</v>
      </c>
      <c r="C64" s="545" t="s">
        <v>1793</v>
      </c>
      <c r="D64" s="547">
        <v>6.7000000000000004E-2</v>
      </c>
      <c r="E64" s="548" t="s">
        <v>1793</v>
      </c>
      <c r="F64" s="546">
        <v>3.0000000000000001E-3</v>
      </c>
      <c r="G64" s="545" t="s">
        <v>1793</v>
      </c>
      <c r="H64" s="547" t="s">
        <v>1856</v>
      </c>
      <c r="I64" s="548" t="s">
        <v>1856</v>
      </c>
      <c r="J64" s="548" t="s">
        <v>1856</v>
      </c>
      <c r="K64" s="548" t="s">
        <v>1799</v>
      </c>
      <c r="L64" s="545">
        <v>1</v>
      </c>
      <c r="M64" s="545">
        <v>0.1</v>
      </c>
      <c r="N64" s="549" t="s">
        <v>1856</v>
      </c>
      <c r="O64" s="550" t="s">
        <v>1677</v>
      </c>
      <c r="P64" s="551" t="s">
        <v>324</v>
      </c>
      <c r="Q64" s="552">
        <v>5.0000000000000001E-4</v>
      </c>
      <c r="R64" s="553" t="s">
        <v>1798</v>
      </c>
      <c r="S64" s="552">
        <v>7.4999999999999997E-3</v>
      </c>
      <c r="T64" s="553" t="s">
        <v>1798</v>
      </c>
      <c r="U64" s="559">
        <v>1.4E-5</v>
      </c>
      <c r="V64" s="560" t="s">
        <v>1798</v>
      </c>
      <c r="W64" s="559">
        <v>1.8000000000000001E-4</v>
      </c>
      <c r="X64" s="560" t="s">
        <v>1798</v>
      </c>
      <c r="Y64" s="552">
        <v>9.2E-5</v>
      </c>
      <c r="Z64" s="554" t="s">
        <v>1798</v>
      </c>
      <c r="AA64" s="552" t="s">
        <v>549</v>
      </c>
      <c r="AB64" s="553">
        <v>2.3999999999999998E-7</v>
      </c>
      <c r="AC64" s="552" t="s">
        <v>550</v>
      </c>
      <c r="AD64" s="560">
        <v>3.0400000000000002E-7</v>
      </c>
      <c r="AE64" s="559"/>
      <c r="AF64" s="560"/>
      <c r="AG64" s="552"/>
      <c r="AH64" s="554"/>
      <c r="AI64" s="555"/>
      <c r="AJ64" s="556"/>
      <c r="AK64" s="557"/>
      <c r="AL64" s="558"/>
    </row>
    <row r="65" spans="1:38" ht="13.8" x14ac:dyDescent="0.3">
      <c r="A65" s="34" t="str">
        <f t="shared" si="0"/>
        <v>65-85-0</v>
      </c>
      <c r="B65" s="577" t="s">
        <v>1856</v>
      </c>
      <c r="C65" s="548" t="s">
        <v>1856</v>
      </c>
      <c r="D65" s="547" t="s">
        <v>1856</v>
      </c>
      <c r="E65" s="548" t="s">
        <v>1856</v>
      </c>
      <c r="F65" s="546">
        <v>4</v>
      </c>
      <c r="G65" s="545" t="s">
        <v>1793</v>
      </c>
      <c r="H65" s="547" t="s">
        <v>1856</v>
      </c>
      <c r="I65" s="548" t="s">
        <v>1856</v>
      </c>
      <c r="J65" s="545" t="s">
        <v>1856</v>
      </c>
      <c r="K65" s="548" t="s">
        <v>1856</v>
      </c>
      <c r="L65" s="545">
        <v>1</v>
      </c>
      <c r="M65" s="578">
        <v>0.1</v>
      </c>
      <c r="N65" s="579" t="s">
        <v>1856</v>
      </c>
      <c r="O65" s="550" t="s">
        <v>1676</v>
      </c>
      <c r="P65" s="551" t="s">
        <v>312</v>
      </c>
      <c r="Q65" s="552">
        <v>240000</v>
      </c>
      <c r="R65" s="553" t="s">
        <v>1794</v>
      </c>
      <c r="S65" s="552">
        <v>2500000</v>
      </c>
      <c r="T65" s="553" t="s">
        <v>1794</v>
      </c>
      <c r="U65" s="559" t="s">
        <v>550</v>
      </c>
      <c r="V65" s="560" t="s">
        <v>549</v>
      </c>
      <c r="W65" s="559" t="s">
        <v>550</v>
      </c>
      <c r="X65" s="560" t="s">
        <v>549</v>
      </c>
      <c r="Y65" s="552">
        <v>58000</v>
      </c>
      <c r="Z65" s="554" t="s">
        <v>1791</v>
      </c>
      <c r="AA65" s="552" t="s">
        <v>549</v>
      </c>
      <c r="AB65" s="553">
        <v>14</v>
      </c>
      <c r="AC65" s="552" t="s">
        <v>550</v>
      </c>
      <c r="AD65" s="560">
        <v>1.78E-2</v>
      </c>
      <c r="AE65" s="559"/>
      <c r="AF65" s="560"/>
      <c r="AG65" s="552"/>
      <c r="AH65" s="554"/>
      <c r="AI65" s="555"/>
      <c r="AJ65" s="556"/>
      <c r="AK65" s="557"/>
      <c r="AL65" s="558"/>
    </row>
    <row r="66" spans="1:38" ht="14.4" thickBot="1" x14ac:dyDescent="0.35">
      <c r="A66" s="27" t="str">
        <f t="shared" si="0"/>
        <v>98-07-7</v>
      </c>
      <c r="B66" s="580">
        <v>13</v>
      </c>
      <c r="C66" s="564" t="s">
        <v>1793</v>
      </c>
      <c r="D66" s="563" t="s">
        <v>1856</v>
      </c>
      <c r="E66" s="564" t="s">
        <v>1856</v>
      </c>
      <c r="F66" s="563" t="s">
        <v>1856</v>
      </c>
      <c r="G66" s="564" t="s">
        <v>1856</v>
      </c>
      <c r="H66" s="565" t="s">
        <v>1856</v>
      </c>
      <c r="I66" s="562" t="s">
        <v>1856</v>
      </c>
      <c r="J66" s="562" t="s">
        <v>1796</v>
      </c>
      <c r="K66" s="564" t="s">
        <v>1856</v>
      </c>
      <c r="L66" s="564">
        <v>1</v>
      </c>
      <c r="M66" s="564" t="s">
        <v>1856</v>
      </c>
      <c r="N66" s="581">
        <v>324</v>
      </c>
      <c r="O66" s="568" t="s">
        <v>1675</v>
      </c>
      <c r="P66" s="569" t="s">
        <v>1674</v>
      </c>
      <c r="Q66" s="570">
        <v>4.9000000000000002E-2</v>
      </c>
      <c r="R66" s="571" t="s">
        <v>1798</v>
      </c>
      <c r="S66" s="570">
        <v>0.22</v>
      </c>
      <c r="T66" s="571" t="s">
        <v>1798</v>
      </c>
      <c r="U66" s="570" t="s">
        <v>550</v>
      </c>
      <c r="V66" s="571" t="s">
        <v>549</v>
      </c>
      <c r="W66" s="570" t="s">
        <v>550</v>
      </c>
      <c r="X66" s="571" t="s">
        <v>549</v>
      </c>
      <c r="Y66" s="570">
        <v>2.5999999999999999E-3</v>
      </c>
      <c r="Z66" s="572" t="s">
        <v>1798</v>
      </c>
      <c r="AA66" s="570" t="s">
        <v>549</v>
      </c>
      <c r="AB66" s="571">
        <v>5.5999999999999997E-6</v>
      </c>
      <c r="AC66" s="570" t="s">
        <v>550</v>
      </c>
      <c r="AD66" s="571">
        <v>1.1299999999999999E-3</v>
      </c>
      <c r="AE66" s="570"/>
      <c r="AF66" s="571"/>
      <c r="AG66" s="570"/>
      <c r="AH66" s="572"/>
      <c r="AI66" s="573"/>
      <c r="AJ66" s="574"/>
      <c r="AK66" s="575"/>
      <c r="AL66" s="576"/>
    </row>
    <row r="67" spans="1:38" ht="13.8" x14ac:dyDescent="0.3">
      <c r="A67" s="34" t="str">
        <f t="shared" si="0"/>
        <v>100-51-6</v>
      </c>
      <c r="B67" s="577" t="s">
        <v>1856</v>
      </c>
      <c r="C67" s="548" t="s">
        <v>1856</v>
      </c>
      <c r="D67" s="547" t="s">
        <v>1856</v>
      </c>
      <c r="E67" s="548" t="s">
        <v>1856</v>
      </c>
      <c r="F67" s="546">
        <v>0.1</v>
      </c>
      <c r="G67" s="545" t="s">
        <v>1792</v>
      </c>
      <c r="H67" s="547" t="s">
        <v>1856</v>
      </c>
      <c r="I67" s="548" t="s">
        <v>1856</v>
      </c>
      <c r="J67" s="548" t="s">
        <v>1856</v>
      </c>
      <c r="K67" s="548" t="s">
        <v>1856</v>
      </c>
      <c r="L67" s="545">
        <v>1</v>
      </c>
      <c r="M67" s="545">
        <v>0.1</v>
      </c>
      <c r="N67" s="549" t="s">
        <v>1856</v>
      </c>
      <c r="O67" s="550" t="s">
        <v>311</v>
      </c>
      <c r="P67" s="551" t="s">
        <v>310</v>
      </c>
      <c r="Q67" s="552">
        <v>6100</v>
      </c>
      <c r="R67" s="553" t="s">
        <v>1791</v>
      </c>
      <c r="S67" s="552">
        <v>62000</v>
      </c>
      <c r="T67" s="553" t="s">
        <v>1791</v>
      </c>
      <c r="U67" s="559" t="s">
        <v>550</v>
      </c>
      <c r="V67" s="560" t="s">
        <v>549</v>
      </c>
      <c r="W67" s="559" t="s">
        <v>550</v>
      </c>
      <c r="X67" s="560" t="s">
        <v>549</v>
      </c>
      <c r="Y67" s="552">
        <v>1500</v>
      </c>
      <c r="Z67" s="554" t="s">
        <v>1791</v>
      </c>
      <c r="AA67" s="552" t="s">
        <v>549</v>
      </c>
      <c r="AB67" s="553">
        <v>0.37</v>
      </c>
      <c r="AC67" s="552" t="s">
        <v>550</v>
      </c>
      <c r="AD67" s="560">
        <v>5.6499999999999996E-3</v>
      </c>
      <c r="AE67" s="559"/>
      <c r="AF67" s="560"/>
      <c r="AG67" s="552"/>
      <c r="AH67" s="554"/>
      <c r="AI67" s="555"/>
      <c r="AJ67" s="556"/>
      <c r="AK67" s="557"/>
      <c r="AL67" s="558"/>
    </row>
    <row r="68" spans="1:38" ht="13.8" x14ac:dyDescent="0.3">
      <c r="A68" s="34" t="str">
        <f t="shared" si="0"/>
        <v>100-44-7</v>
      </c>
      <c r="B68" s="544">
        <v>0.17</v>
      </c>
      <c r="C68" s="545" t="s">
        <v>1793</v>
      </c>
      <c r="D68" s="547">
        <v>4.8999999999999998E-5</v>
      </c>
      <c r="E68" s="548" t="s">
        <v>1803</v>
      </c>
      <c r="F68" s="547">
        <v>2E-3</v>
      </c>
      <c r="G68" s="548" t="s">
        <v>1792</v>
      </c>
      <c r="H68" s="547">
        <v>1E-3</v>
      </c>
      <c r="I68" s="548" t="s">
        <v>1792</v>
      </c>
      <c r="J68" s="545" t="s">
        <v>1796</v>
      </c>
      <c r="K68" s="548" t="s">
        <v>1856</v>
      </c>
      <c r="L68" s="545">
        <v>1</v>
      </c>
      <c r="M68" s="578" t="s">
        <v>1856</v>
      </c>
      <c r="N68" s="579">
        <v>1460</v>
      </c>
      <c r="O68" s="550" t="s">
        <v>1673</v>
      </c>
      <c r="P68" s="551" t="s">
        <v>1672</v>
      </c>
      <c r="Q68" s="552">
        <v>1</v>
      </c>
      <c r="R68" s="553" t="s">
        <v>1800</v>
      </c>
      <c r="S68" s="552">
        <v>4.9000000000000004</v>
      </c>
      <c r="T68" s="553" t="s">
        <v>1800</v>
      </c>
      <c r="U68" s="559">
        <v>0.05</v>
      </c>
      <c r="V68" s="560" t="s">
        <v>1800</v>
      </c>
      <c r="W68" s="559">
        <v>0.25</v>
      </c>
      <c r="X68" s="560" t="s">
        <v>1800</v>
      </c>
      <c r="Y68" s="552">
        <v>7.6999999999999999E-2</v>
      </c>
      <c r="Z68" s="554" t="s">
        <v>1800</v>
      </c>
      <c r="AA68" s="552" t="s">
        <v>549</v>
      </c>
      <c r="AB68" s="553">
        <v>8.3999999999999995E-5</v>
      </c>
      <c r="AC68" s="552" t="s">
        <v>550</v>
      </c>
      <c r="AD68" s="560">
        <v>4.87E-2</v>
      </c>
      <c r="AE68" s="559"/>
      <c r="AF68" s="560"/>
      <c r="AG68" s="552"/>
      <c r="AH68" s="554"/>
      <c r="AI68" s="555"/>
      <c r="AJ68" s="556"/>
      <c r="AK68" s="557"/>
      <c r="AL68" s="558"/>
    </row>
    <row r="69" spans="1:38" ht="14.4" thickBot="1" x14ac:dyDescent="0.35">
      <c r="A69" s="27" t="str">
        <f t="shared" si="0"/>
        <v>7440-41-7</v>
      </c>
      <c r="B69" s="561" t="s">
        <v>1856</v>
      </c>
      <c r="C69" s="562" t="s">
        <v>1856</v>
      </c>
      <c r="D69" s="565">
        <v>2.3999999999999998E-3</v>
      </c>
      <c r="E69" s="562" t="s">
        <v>1793</v>
      </c>
      <c r="F69" s="563">
        <v>2E-3</v>
      </c>
      <c r="G69" s="564" t="s">
        <v>1793</v>
      </c>
      <c r="H69" s="565">
        <v>2.0000000000000002E-5</v>
      </c>
      <c r="I69" s="562" t="s">
        <v>1793</v>
      </c>
      <c r="J69" s="562" t="s">
        <v>1856</v>
      </c>
      <c r="K69" s="562" t="s">
        <v>1856</v>
      </c>
      <c r="L69" s="564">
        <v>7.0000000000000001E-3</v>
      </c>
      <c r="M69" s="564" t="s">
        <v>1856</v>
      </c>
      <c r="N69" s="581" t="s">
        <v>1856</v>
      </c>
      <c r="O69" s="568" t="s">
        <v>1671</v>
      </c>
      <c r="P69" s="569" t="s">
        <v>76</v>
      </c>
      <c r="Q69" s="570">
        <v>160</v>
      </c>
      <c r="R69" s="571" t="s">
        <v>1791</v>
      </c>
      <c r="S69" s="570">
        <v>2000</v>
      </c>
      <c r="T69" s="571" t="s">
        <v>1791</v>
      </c>
      <c r="U69" s="585">
        <v>1E-3</v>
      </c>
      <c r="V69" s="586" t="s">
        <v>1800</v>
      </c>
      <c r="W69" s="585">
        <v>5.1000000000000004E-3</v>
      </c>
      <c r="X69" s="586" t="s">
        <v>1800</v>
      </c>
      <c r="Y69" s="570">
        <v>16</v>
      </c>
      <c r="Z69" s="572" t="s">
        <v>1791</v>
      </c>
      <c r="AA69" s="570">
        <v>4</v>
      </c>
      <c r="AB69" s="571">
        <v>13</v>
      </c>
      <c r="AC69" s="570">
        <v>3.2</v>
      </c>
      <c r="AD69" s="586">
        <v>2.0899999999999998E-3</v>
      </c>
      <c r="AE69" s="585"/>
      <c r="AF69" s="586"/>
      <c r="AG69" s="570"/>
      <c r="AH69" s="572"/>
      <c r="AI69" s="573"/>
      <c r="AJ69" s="574"/>
      <c r="AK69" s="575"/>
      <c r="AL69" s="576"/>
    </row>
    <row r="70" spans="1:38" ht="13.8" x14ac:dyDescent="0.3">
      <c r="A70" s="34" t="str">
        <f t="shared" si="0"/>
        <v>141-66-2</v>
      </c>
      <c r="B70" s="544" t="s">
        <v>1856</v>
      </c>
      <c r="C70" s="545" t="s">
        <v>1856</v>
      </c>
      <c r="D70" s="546" t="s">
        <v>1856</v>
      </c>
      <c r="E70" s="545" t="s">
        <v>1856</v>
      </c>
      <c r="F70" s="546">
        <v>1E-4</v>
      </c>
      <c r="G70" s="545" t="s">
        <v>1793</v>
      </c>
      <c r="H70" s="546" t="s">
        <v>1856</v>
      </c>
      <c r="I70" s="545" t="s">
        <v>1856</v>
      </c>
      <c r="J70" s="545" t="s">
        <v>1856</v>
      </c>
      <c r="K70" s="548" t="s">
        <v>1856</v>
      </c>
      <c r="L70" s="545">
        <v>1</v>
      </c>
      <c r="M70" s="578">
        <v>0.1</v>
      </c>
      <c r="N70" s="579" t="s">
        <v>1856</v>
      </c>
      <c r="O70" s="550" t="s">
        <v>1670</v>
      </c>
      <c r="P70" s="551" t="s">
        <v>1669</v>
      </c>
      <c r="Q70" s="552">
        <v>6.1</v>
      </c>
      <c r="R70" s="553" t="s">
        <v>1791</v>
      </c>
      <c r="S70" s="552">
        <v>62</v>
      </c>
      <c r="T70" s="553" t="s">
        <v>1791</v>
      </c>
      <c r="U70" s="552" t="s">
        <v>550</v>
      </c>
      <c r="V70" s="553" t="s">
        <v>549</v>
      </c>
      <c r="W70" s="552" t="s">
        <v>550</v>
      </c>
      <c r="X70" s="553" t="s">
        <v>549</v>
      </c>
      <c r="Y70" s="552">
        <v>1.6</v>
      </c>
      <c r="Z70" s="554" t="s">
        <v>1791</v>
      </c>
      <c r="AA70" s="552" t="s">
        <v>549</v>
      </c>
      <c r="AB70" s="553">
        <v>3.6000000000000002E-4</v>
      </c>
      <c r="AC70" s="552" t="s">
        <v>550</v>
      </c>
      <c r="AD70" s="553">
        <v>1.03E-2</v>
      </c>
      <c r="AE70" s="552"/>
      <c r="AF70" s="553"/>
      <c r="AG70" s="552"/>
      <c r="AH70" s="554"/>
      <c r="AI70" s="555"/>
      <c r="AJ70" s="556"/>
      <c r="AK70" s="557"/>
      <c r="AL70" s="558"/>
    </row>
    <row r="71" spans="1:38" ht="13.8" x14ac:dyDescent="0.3">
      <c r="A71" s="34" t="str">
        <f t="shared" ref="A71:A134" si="1">P71</f>
        <v>42576-02-3</v>
      </c>
      <c r="B71" s="577" t="s">
        <v>1856</v>
      </c>
      <c r="C71" s="548" t="s">
        <v>1856</v>
      </c>
      <c r="D71" s="546" t="s">
        <v>1856</v>
      </c>
      <c r="E71" s="545" t="s">
        <v>1856</v>
      </c>
      <c r="F71" s="546">
        <v>8.9999999999999993E-3</v>
      </c>
      <c r="G71" s="545" t="s">
        <v>1792</v>
      </c>
      <c r="H71" s="546" t="s">
        <v>1856</v>
      </c>
      <c r="I71" s="545" t="s">
        <v>1856</v>
      </c>
      <c r="J71" s="548" t="s">
        <v>1856</v>
      </c>
      <c r="K71" s="548" t="s">
        <v>1856</v>
      </c>
      <c r="L71" s="545">
        <v>1</v>
      </c>
      <c r="M71" s="578">
        <v>0.1</v>
      </c>
      <c r="N71" s="549" t="s">
        <v>1856</v>
      </c>
      <c r="O71" s="550" t="s">
        <v>1668</v>
      </c>
      <c r="P71" s="551" t="s">
        <v>1667</v>
      </c>
      <c r="Q71" s="552">
        <v>550</v>
      </c>
      <c r="R71" s="553" t="s">
        <v>1791</v>
      </c>
      <c r="S71" s="552">
        <v>5500</v>
      </c>
      <c r="T71" s="553" t="s">
        <v>1791</v>
      </c>
      <c r="U71" s="552" t="s">
        <v>550</v>
      </c>
      <c r="V71" s="553" t="s">
        <v>549</v>
      </c>
      <c r="W71" s="552" t="s">
        <v>550</v>
      </c>
      <c r="X71" s="553" t="s">
        <v>549</v>
      </c>
      <c r="Y71" s="552">
        <v>75</v>
      </c>
      <c r="Z71" s="554" t="s">
        <v>1791</v>
      </c>
      <c r="AA71" s="552" t="s">
        <v>549</v>
      </c>
      <c r="AB71" s="553">
        <v>0.56999999999999995</v>
      </c>
      <c r="AC71" s="552" t="s">
        <v>550</v>
      </c>
      <c r="AD71" s="553">
        <v>1E-3</v>
      </c>
      <c r="AE71" s="552"/>
      <c r="AF71" s="553"/>
      <c r="AG71" s="552"/>
      <c r="AH71" s="554"/>
      <c r="AI71" s="589"/>
      <c r="AJ71" s="556"/>
      <c r="AK71" s="557"/>
      <c r="AL71" s="590"/>
    </row>
    <row r="72" spans="1:38" ht="14.4" thickBot="1" x14ac:dyDescent="0.35">
      <c r="A72" s="27" t="str">
        <f t="shared" si="1"/>
        <v>82657-04-3</v>
      </c>
      <c r="B72" s="561" t="s">
        <v>1856</v>
      </c>
      <c r="C72" s="562" t="s">
        <v>1856</v>
      </c>
      <c r="D72" s="565" t="s">
        <v>1856</v>
      </c>
      <c r="E72" s="562" t="s">
        <v>1856</v>
      </c>
      <c r="F72" s="563">
        <v>1.4999999999999999E-2</v>
      </c>
      <c r="G72" s="564" t="s">
        <v>1793</v>
      </c>
      <c r="H72" s="565" t="s">
        <v>1856</v>
      </c>
      <c r="I72" s="562" t="s">
        <v>1856</v>
      </c>
      <c r="J72" s="562" t="s">
        <v>1856</v>
      </c>
      <c r="K72" s="562" t="s">
        <v>1856</v>
      </c>
      <c r="L72" s="564">
        <v>1</v>
      </c>
      <c r="M72" s="564">
        <v>0.1</v>
      </c>
      <c r="N72" s="581" t="s">
        <v>1856</v>
      </c>
      <c r="O72" s="568" t="s">
        <v>1666</v>
      </c>
      <c r="P72" s="569" t="s">
        <v>1665</v>
      </c>
      <c r="Q72" s="570">
        <v>920</v>
      </c>
      <c r="R72" s="571" t="s">
        <v>1791</v>
      </c>
      <c r="S72" s="570">
        <v>9200</v>
      </c>
      <c r="T72" s="571" t="s">
        <v>1791</v>
      </c>
      <c r="U72" s="585" t="s">
        <v>550</v>
      </c>
      <c r="V72" s="586" t="s">
        <v>549</v>
      </c>
      <c r="W72" s="585" t="s">
        <v>550</v>
      </c>
      <c r="X72" s="586" t="s">
        <v>549</v>
      </c>
      <c r="Y72" s="570">
        <v>230</v>
      </c>
      <c r="Z72" s="572" t="s">
        <v>1791</v>
      </c>
      <c r="AA72" s="570" t="s">
        <v>549</v>
      </c>
      <c r="AB72" s="571">
        <v>1100</v>
      </c>
      <c r="AC72" s="570" t="s">
        <v>550</v>
      </c>
      <c r="AD72" s="586">
        <v>7.3100000000000001E-5</v>
      </c>
      <c r="AE72" s="585"/>
      <c r="AF72" s="586"/>
      <c r="AG72" s="570"/>
      <c r="AH72" s="572"/>
      <c r="AI72" s="573"/>
      <c r="AJ72" s="574"/>
      <c r="AK72" s="575"/>
      <c r="AL72" s="576"/>
    </row>
    <row r="73" spans="1:38" ht="13.8" x14ac:dyDescent="0.3">
      <c r="A73" s="34" t="str">
        <f t="shared" si="1"/>
        <v>92-52-4</v>
      </c>
      <c r="B73" s="577">
        <v>8.0000000000000002E-3</v>
      </c>
      <c r="C73" s="548" t="s">
        <v>1804</v>
      </c>
      <c r="D73" s="547" t="s">
        <v>1856</v>
      </c>
      <c r="E73" s="548" t="s">
        <v>1856</v>
      </c>
      <c r="F73" s="546">
        <v>0.05</v>
      </c>
      <c r="G73" s="545" t="s">
        <v>1793</v>
      </c>
      <c r="H73" s="547">
        <v>4.0000000000000002E-4</v>
      </c>
      <c r="I73" s="548" t="s">
        <v>1804</v>
      </c>
      <c r="J73" s="548" t="s">
        <v>1796</v>
      </c>
      <c r="K73" s="548" t="s">
        <v>1856</v>
      </c>
      <c r="L73" s="545">
        <v>1</v>
      </c>
      <c r="M73" s="545" t="s">
        <v>1856</v>
      </c>
      <c r="N73" s="549" t="s">
        <v>1856</v>
      </c>
      <c r="O73" s="550" t="s">
        <v>1664</v>
      </c>
      <c r="P73" s="551" t="s">
        <v>1663</v>
      </c>
      <c r="Q73" s="552">
        <v>51</v>
      </c>
      <c r="R73" s="553" t="s">
        <v>1791</v>
      </c>
      <c r="S73" s="552">
        <v>210</v>
      </c>
      <c r="T73" s="553" t="s">
        <v>1791</v>
      </c>
      <c r="U73" s="559">
        <v>0.42</v>
      </c>
      <c r="V73" s="560" t="s">
        <v>1791</v>
      </c>
      <c r="W73" s="559">
        <v>1.8</v>
      </c>
      <c r="X73" s="560" t="s">
        <v>1791</v>
      </c>
      <c r="Y73" s="552">
        <v>0.83</v>
      </c>
      <c r="Z73" s="554" t="s">
        <v>1791</v>
      </c>
      <c r="AA73" s="552" t="s">
        <v>549</v>
      </c>
      <c r="AB73" s="553">
        <v>8.6999999999999994E-3</v>
      </c>
      <c r="AC73" s="552" t="s">
        <v>550</v>
      </c>
      <c r="AD73" s="560">
        <v>1.7899999999999999E-2</v>
      </c>
      <c r="AE73" s="559"/>
      <c r="AF73" s="560"/>
      <c r="AG73" s="552"/>
      <c r="AH73" s="554"/>
      <c r="AI73" s="555"/>
      <c r="AJ73" s="556"/>
      <c r="AK73" s="557"/>
      <c r="AL73" s="558"/>
    </row>
    <row r="74" spans="1:38" ht="13.8" x14ac:dyDescent="0.3">
      <c r="A74" s="34" t="str">
        <f t="shared" si="1"/>
        <v>108-60-1</v>
      </c>
      <c r="B74" s="577">
        <v>7.0000000000000007E-2</v>
      </c>
      <c r="C74" s="548" t="s">
        <v>1801</v>
      </c>
      <c r="D74" s="547">
        <v>1.0000000000000001E-5</v>
      </c>
      <c r="E74" s="548" t="s">
        <v>1801</v>
      </c>
      <c r="F74" s="546">
        <v>0.04</v>
      </c>
      <c r="G74" s="545" t="s">
        <v>1793</v>
      </c>
      <c r="H74" s="547" t="s">
        <v>1856</v>
      </c>
      <c r="I74" s="548" t="s">
        <v>1856</v>
      </c>
      <c r="J74" s="548" t="s">
        <v>1796</v>
      </c>
      <c r="K74" s="548" t="s">
        <v>1856</v>
      </c>
      <c r="L74" s="545">
        <v>1</v>
      </c>
      <c r="M74" s="545" t="s">
        <v>1856</v>
      </c>
      <c r="N74" s="549">
        <v>1020</v>
      </c>
      <c r="O74" s="550" t="s">
        <v>1662</v>
      </c>
      <c r="P74" s="551" t="s">
        <v>304</v>
      </c>
      <c r="Q74" s="552">
        <v>4.5999999999999996</v>
      </c>
      <c r="R74" s="553" t="s">
        <v>1798</v>
      </c>
      <c r="S74" s="552">
        <v>22</v>
      </c>
      <c r="T74" s="553" t="s">
        <v>1798</v>
      </c>
      <c r="U74" s="559">
        <v>0.24</v>
      </c>
      <c r="V74" s="560" t="s">
        <v>1798</v>
      </c>
      <c r="W74" s="559">
        <v>1.2</v>
      </c>
      <c r="X74" s="560" t="s">
        <v>1798</v>
      </c>
      <c r="Y74" s="552">
        <v>0.31</v>
      </c>
      <c r="Z74" s="554" t="s">
        <v>1798</v>
      </c>
      <c r="AA74" s="552" t="s">
        <v>549</v>
      </c>
      <c r="AB74" s="553">
        <v>1.1E-4</v>
      </c>
      <c r="AC74" s="552" t="s">
        <v>550</v>
      </c>
      <c r="AD74" s="560">
        <v>1.74</v>
      </c>
      <c r="AE74" s="559"/>
      <c r="AF74" s="560"/>
      <c r="AG74" s="552"/>
      <c r="AH74" s="554"/>
      <c r="AI74" s="555"/>
      <c r="AJ74" s="556"/>
      <c r="AK74" s="557"/>
      <c r="AL74" s="558"/>
    </row>
    <row r="75" spans="1:38" ht="14.4" thickBot="1" x14ac:dyDescent="0.35">
      <c r="A75" s="27" t="str">
        <f t="shared" si="1"/>
        <v>111-91-1</v>
      </c>
      <c r="B75" s="580" t="s">
        <v>1856</v>
      </c>
      <c r="C75" s="564" t="s">
        <v>1856</v>
      </c>
      <c r="D75" s="565" t="s">
        <v>1856</v>
      </c>
      <c r="E75" s="562" t="s">
        <v>1856</v>
      </c>
      <c r="F75" s="563">
        <v>3.0000000000000001E-3</v>
      </c>
      <c r="G75" s="564" t="s">
        <v>1792</v>
      </c>
      <c r="H75" s="563" t="s">
        <v>1856</v>
      </c>
      <c r="I75" s="564" t="s">
        <v>1856</v>
      </c>
      <c r="J75" s="564" t="s">
        <v>1856</v>
      </c>
      <c r="K75" s="562" t="s">
        <v>1856</v>
      </c>
      <c r="L75" s="564">
        <v>1</v>
      </c>
      <c r="M75" s="566">
        <v>0.1</v>
      </c>
      <c r="N75" s="581" t="s">
        <v>1856</v>
      </c>
      <c r="O75" s="568" t="s">
        <v>1661</v>
      </c>
      <c r="P75" s="569" t="s">
        <v>308</v>
      </c>
      <c r="Q75" s="570">
        <v>180</v>
      </c>
      <c r="R75" s="571" t="s">
        <v>1791</v>
      </c>
      <c r="S75" s="570">
        <v>1800</v>
      </c>
      <c r="T75" s="571" t="s">
        <v>1791</v>
      </c>
      <c r="U75" s="570" t="s">
        <v>550</v>
      </c>
      <c r="V75" s="571" t="s">
        <v>549</v>
      </c>
      <c r="W75" s="570" t="s">
        <v>550</v>
      </c>
      <c r="X75" s="571" t="s">
        <v>549</v>
      </c>
      <c r="Y75" s="570">
        <v>46</v>
      </c>
      <c r="Z75" s="572" t="s">
        <v>1791</v>
      </c>
      <c r="AA75" s="570" t="s">
        <v>549</v>
      </c>
      <c r="AB75" s="571">
        <v>1.0999999999999999E-2</v>
      </c>
      <c r="AC75" s="570" t="s">
        <v>550</v>
      </c>
      <c r="AD75" s="571">
        <v>9.4299999999999995E-2</v>
      </c>
      <c r="AE75" s="570"/>
      <c r="AF75" s="571"/>
      <c r="AG75" s="570"/>
      <c r="AH75" s="572"/>
      <c r="AI75" s="573"/>
      <c r="AJ75" s="574"/>
      <c r="AK75" s="575"/>
      <c r="AL75" s="576"/>
    </row>
    <row r="76" spans="1:38" ht="13.8" x14ac:dyDescent="0.3">
      <c r="A76" s="34" t="str">
        <f t="shared" si="1"/>
        <v>111-44-4</v>
      </c>
      <c r="B76" s="544">
        <v>1.1000000000000001</v>
      </c>
      <c r="C76" s="545" t="s">
        <v>1793</v>
      </c>
      <c r="D76" s="546">
        <v>3.3E-4</v>
      </c>
      <c r="E76" s="545" t="s">
        <v>1793</v>
      </c>
      <c r="F76" s="546" t="s">
        <v>1856</v>
      </c>
      <c r="G76" s="545" t="s">
        <v>1856</v>
      </c>
      <c r="H76" s="547" t="s">
        <v>1856</v>
      </c>
      <c r="I76" s="548" t="s">
        <v>1856</v>
      </c>
      <c r="J76" s="545" t="s">
        <v>1796</v>
      </c>
      <c r="K76" s="548" t="s">
        <v>1856</v>
      </c>
      <c r="L76" s="545">
        <v>1</v>
      </c>
      <c r="M76" s="578" t="s">
        <v>1856</v>
      </c>
      <c r="N76" s="579">
        <v>5050</v>
      </c>
      <c r="O76" s="550" t="s">
        <v>307</v>
      </c>
      <c r="P76" s="551" t="s">
        <v>306</v>
      </c>
      <c r="Q76" s="552">
        <v>0.21</v>
      </c>
      <c r="R76" s="553" t="s">
        <v>1798</v>
      </c>
      <c r="S76" s="552">
        <v>1</v>
      </c>
      <c r="T76" s="553" t="s">
        <v>1798</v>
      </c>
      <c r="U76" s="552">
        <v>7.4000000000000003E-3</v>
      </c>
      <c r="V76" s="553" t="s">
        <v>1798</v>
      </c>
      <c r="W76" s="552">
        <v>3.6999999999999998E-2</v>
      </c>
      <c r="X76" s="553" t="s">
        <v>1798</v>
      </c>
      <c r="Y76" s="552">
        <v>1.2E-2</v>
      </c>
      <c r="Z76" s="554" t="s">
        <v>1798</v>
      </c>
      <c r="AA76" s="552" t="s">
        <v>549</v>
      </c>
      <c r="AB76" s="553">
        <v>3.1E-6</v>
      </c>
      <c r="AC76" s="552" t="s">
        <v>550</v>
      </c>
      <c r="AD76" s="553">
        <v>7.6400000000000001E-3</v>
      </c>
      <c r="AE76" s="552"/>
      <c r="AF76" s="553"/>
      <c r="AG76" s="552"/>
      <c r="AH76" s="554"/>
      <c r="AI76" s="555"/>
      <c r="AJ76" s="556"/>
      <c r="AK76" s="557"/>
      <c r="AL76" s="558"/>
    </row>
    <row r="77" spans="1:38" ht="13.8" x14ac:dyDescent="0.3">
      <c r="A77" s="34" t="str">
        <f t="shared" si="1"/>
        <v>117-81-7</v>
      </c>
      <c r="B77" s="577">
        <v>1.4E-2</v>
      </c>
      <c r="C77" s="548" t="s">
        <v>1793</v>
      </c>
      <c r="D77" s="547">
        <v>2.3999999999999999E-6</v>
      </c>
      <c r="E77" s="548" t="s">
        <v>1803</v>
      </c>
      <c r="F77" s="546">
        <v>0.02</v>
      </c>
      <c r="G77" s="545" t="s">
        <v>1793</v>
      </c>
      <c r="H77" s="547" t="s">
        <v>1856</v>
      </c>
      <c r="I77" s="548" t="s">
        <v>1856</v>
      </c>
      <c r="J77" s="548" t="s">
        <v>1856</v>
      </c>
      <c r="K77" s="548" t="s">
        <v>1856</v>
      </c>
      <c r="L77" s="545">
        <v>1</v>
      </c>
      <c r="M77" s="545">
        <v>0.1</v>
      </c>
      <c r="N77" s="549" t="s">
        <v>1856</v>
      </c>
      <c r="O77" s="550" t="s">
        <v>303</v>
      </c>
      <c r="P77" s="551" t="s">
        <v>302</v>
      </c>
      <c r="Q77" s="552">
        <v>35</v>
      </c>
      <c r="R77" s="553" t="s">
        <v>1800</v>
      </c>
      <c r="S77" s="552">
        <v>120</v>
      </c>
      <c r="T77" s="553" t="s">
        <v>1798</v>
      </c>
      <c r="U77" s="559">
        <v>1</v>
      </c>
      <c r="V77" s="560" t="s">
        <v>1798</v>
      </c>
      <c r="W77" s="559">
        <v>5.0999999999999996</v>
      </c>
      <c r="X77" s="560" t="s">
        <v>1798</v>
      </c>
      <c r="Y77" s="552">
        <v>4.8</v>
      </c>
      <c r="Z77" s="554" t="s">
        <v>1800</v>
      </c>
      <c r="AA77" s="552">
        <v>6</v>
      </c>
      <c r="AB77" s="553">
        <v>1.1000000000000001</v>
      </c>
      <c r="AC77" s="552">
        <v>1.4</v>
      </c>
      <c r="AD77" s="560">
        <v>1.2199999999999999E-3</v>
      </c>
      <c r="AE77" s="559"/>
      <c r="AF77" s="560"/>
      <c r="AG77" s="552"/>
      <c r="AH77" s="554"/>
      <c r="AI77" s="555"/>
      <c r="AJ77" s="556"/>
      <c r="AK77" s="557"/>
      <c r="AL77" s="558"/>
    </row>
    <row r="78" spans="1:38" ht="14.4" thickBot="1" x14ac:dyDescent="0.35">
      <c r="A78" s="27" t="str">
        <f t="shared" si="1"/>
        <v>542-88-1</v>
      </c>
      <c r="B78" s="580">
        <v>220</v>
      </c>
      <c r="C78" s="564" t="s">
        <v>1793</v>
      </c>
      <c r="D78" s="563">
        <v>6.2E-2</v>
      </c>
      <c r="E78" s="564" t="s">
        <v>1793</v>
      </c>
      <c r="F78" s="565" t="s">
        <v>1856</v>
      </c>
      <c r="G78" s="562" t="s">
        <v>1856</v>
      </c>
      <c r="H78" s="565" t="s">
        <v>1856</v>
      </c>
      <c r="I78" s="562" t="s">
        <v>1856</v>
      </c>
      <c r="J78" s="564" t="s">
        <v>1796</v>
      </c>
      <c r="K78" s="562" t="s">
        <v>1856</v>
      </c>
      <c r="L78" s="564">
        <v>1</v>
      </c>
      <c r="M78" s="566" t="s">
        <v>1856</v>
      </c>
      <c r="N78" s="567">
        <v>4220</v>
      </c>
      <c r="O78" s="568" t="s">
        <v>1660</v>
      </c>
      <c r="P78" s="569" t="s">
        <v>1659</v>
      </c>
      <c r="Q78" s="570">
        <v>7.7000000000000001E-5</v>
      </c>
      <c r="R78" s="571" t="s">
        <v>1798</v>
      </c>
      <c r="S78" s="570">
        <v>3.8999999999999999E-4</v>
      </c>
      <c r="T78" s="571" t="s">
        <v>1798</v>
      </c>
      <c r="U78" s="570">
        <v>3.8999999999999999E-5</v>
      </c>
      <c r="V78" s="571" t="s">
        <v>1798</v>
      </c>
      <c r="W78" s="570">
        <v>2.0000000000000001E-4</v>
      </c>
      <c r="X78" s="571" t="s">
        <v>1798</v>
      </c>
      <c r="Y78" s="570">
        <v>6.2000000000000003E-5</v>
      </c>
      <c r="Z78" s="572" t="s">
        <v>1798</v>
      </c>
      <c r="AA78" s="570" t="s">
        <v>549</v>
      </c>
      <c r="AB78" s="571">
        <v>1.4999999999999999E-8</v>
      </c>
      <c r="AC78" s="570" t="s">
        <v>550</v>
      </c>
      <c r="AD78" s="571">
        <v>1.7799999999999999E-3</v>
      </c>
      <c r="AE78" s="570"/>
      <c r="AF78" s="571"/>
      <c r="AG78" s="570"/>
      <c r="AH78" s="572"/>
      <c r="AI78" s="573"/>
      <c r="AJ78" s="574"/>
      <c r="AK78" s="575"/>
      <c r="AL78" s="576"/>
    </row>
    <row r="79" spans="1:38" ht="13.8" x14ac:dyDescent="0.3">
      <c r="A79" s="34" t="str">
        <f t="shared" si="1"/>
        <v>80-05-7</v>
      </c>
      <c r="B79" s="544" t="s">
        <v>1856</v>
      </c>
      <c r="C79" s="545" t="s">
        <v>1856</v>
      </c>
      <c r="D79" s="546" t="s">
        <v>1856</v>
      </c>
      <c r="E79" s="545" t="s">
        <v>1856</v>
      </c>
      <c r="F79" s="547">
        <v>0.05</v>
      </c>
      <c r="G79" s="548" t="s">
        <v>1793</v>
      </c>
      <c r="H79" s="547" t="s">
        <v>1856</v>
      </c>
      <c r="I79" s="548" t="s">
        <v>1856</v>
      </c>
      <c r="J79" s="545" t="s">
        <v>1856</v>
      </c>
      <c r="K79" s="548" t="s">
        <v>1856</v>
      </c>
      <c r="L79" s="545">
        <v>1</v>
      </c>
      <c r="M79" s="578">
        <v>0.1</v>
      </c>
      <c r="N79" s="579" t="s">
        <v>1856</v>
      </c>
      <c r="O79" s="550" t="s">
        <v>1658</v>
      </c>
      <c r="P79" s="551" t="s">
        <v>1657</v>
      </c>
      <c r="Q79" s="552">
        <v>3100</v>
      </c>
      <c r="R79" s="553" t="s">
        <v>1791</v>
      </c>
      <c r="S79" s="552">
        <v>31000</v>
      </c>
      <c r="T79" s="553" t="s">
        <v>1791</v>
      </c>
      <c r="U79" s="552" t="s">
        <v>550</v>
      </c>
      <c r="V79" s="553" t="s">
        <v>549</v>
      </c>
      <c r="W79" s="552" t="s">
        <v>550</v>
      </c>
      <c r="X79" s="553" t="s">
        <v>549</v>
      </c>
      <c r="Y79" s="552">
        <v>580</v>
      </c>
      <c r="Z79" s="554" t="s">
        <v>1791</v>
      </c>
      <c r="AA79" s="552" t="s">
        <v>549</v>
      </c>
      <c r="AB79" s="553">
        <v>44</v>
      </c>
      <c r="AC79" s="552" t="s">
        <v>550</v>
      </c>
      <c r="AD79" s="553">
        <v>8.5499999999999997E-4</v>
      </c>
      <c r="AE79" s="552"/>
      <c r="AF79" s="553"/>
      <c r="AG79" s="552"/>
      <c r="AH79" s="554"/>
      <c r="AI79" s="555"/>
      <c r="AJ79" s="556"/>
      <c r="AK79" s="557"/>
      <c r="AL79" s="558"/>
    </row>
    <row r="80" spans="1:38" ht="13.8" x14ac:dyDescent="0.3">
      <c r="A80" s="34" t="str">
        <f t="shared" si="1"/>
        <v>7440-42-8</v>
      </c>
      <c r="B80" s="577" t="s">
        <v>1856</v>
      </c>
      <c r="C80" s="548" t="s">
        <v>1856</v>
      </c>
      <c r="D80" s="547" t="s">
        <v>1856</v>
      </c>
      <c r="E80" s="548" t="s">
        <v>1856</v>
      </c>
      <c r="F80" s="546">
        <v>0.2</v>
      </c>
      <c r="G80" s="545" t="s">
        <v>1793</v>
      </c>
      <c r="H80" s="547">
        <v>0.02</v>
      </c>
      <c r="I80" s="548" t="s">
        <v>1801</v>
      </c>
      <c r="J80" s="548" t="s">
        <v>1856</v>
      </c>
      <c r="K80" s="548" t="s">
        <v>1856</v>
      </c>
      <c r="L80" s="545">
        <v>1</v>
      </c>
      <c r="M80" s="545" t="s">
        <v>1856</v>
      </c>
      <c r="N80" s="549" t="s">
        <v>1856</v>
      </c>
      <c r="O80" s="550" t="s">
        <v>1656</v>
      </c>
      <c r="P80" s="551" t="s">
        <v>1655</v>
      </c>
      <c r="Q80" s="552">
        <v>16000</v>
      </c>
      <c r="R80" s="553" t="s">
        <v>1791</v>
      </c>
      <c r="S80" s="552">
        <v>200000</v>
      </c>
      <c r="T80" s="553" t="s">
        <v>1794</v>
      </c>
      <c r="U80" s="559">
        <v>21</v>
      </c>
      <c r="V80" s="560" t="s">
        <v>1791</v>
      </c>
      <c r="W80" s="559">
        <v>88</v>
      </c>
      <c r="X80" s="560" t="s">
        <v>1791</v>
      </c>
      <c r="Y80" s="552">
        <v>3100</v>
      </c>
      <c r="Z80" s="554" t="s">
        <v>1791</v>
      </c>
      <c r="AA80" s="552" t="s">
        <v>549</v>
      </c>
      <c r="AB80" s="553">
        <v>9.9</v>
      </c>
      <c r="AC80" s="552" t="s">
        <v>550</v>
      </c>
      <c r="AD80" s="560">
        <v>1.32E-2</v>
      </c>
      <c r="AE80" s="559"/>
      <c r="AF80" s="560"/>
      <c r="AG80" s="552"/>
      <c r="AH80" s="554"/>
      <c r="AI80" s="555"/>
      <c r="AJ80" s="556"/>
      <c r="AK80" s="557"/>
      <c r="AL80" s="558"/>
    </row>
    <row r="81" spans="1:38" ht="14.4" thickBot="1" x14ac:dyDescent="0.35">
      <c r="A81" s="27" t="str">
        <f t="shared" si="1"/>
        <v>10294-34-5</v>
      </c>
      <c r="B81" s="561" t="s">
        <v>1856</v>
      </c>
      <c r="C81" s="562" t="s">
        <v>1856</v>
      </c>
      <c r="D81" s="565" t="s">
        <v>1856</v>
      </c>
      <c r="E81" s="562" t="s">
        <v>1856</v>
      </c>
      <c r="F81" s="563">
        <v>2</v>
      </c>
      <c r="G81" s="564" t="s">
        <v>1792</v>
      </c>
      <c r="H81" s="563">
        <v>0.02</v>
      </c>
      <c r="I81" s="564" t="s">
        <v>1792</v>
      </c>
      <c r="J81" s="562" t="s">
        <v>1856</v>
      </c>
      <c r="K81" s="562" t="s">
        <v>1799</v>
      </c>
      <c r="L81" s="564">
        <v>1</v>
      </c>
      <c r="M81" s="566" t="s">
        <v>1856</v>
      </c>
      <c r="N81" s="581" t="s">
        <v>1856</v>
      </c>
      <c r="O81" s="568" t="s">
        <v>1654</v>
      </c>
      <c r="P81" s="569" t="s">
        <v>1653</v>
      </c>
      <c r="Q81" s="570">
        <v>160000</v>
      </c>
      <c r="R81" s="571" t="s">
        <v>1794</v>
      </c>
      <c r="S81" s="570">
        <v>2000000</v>
      </c>
      <c r="T81" s="571" t="s">
        <v>1794</v>
      </c>
      <c r="U81" s="570">
        <v>21</v>
      </c>
      <c r="V81" s="571" t="s">
        <v>1791</v>
      </c>
      <c r="W81" s="570">
        <v>88</v>
      </c>
      <c r="X81" s="571" t="s">
        <v>1791</v>
      </c>
      <c r="Y81" s="570">
        <v>31000</v>
      </c>
      <c r="Z81" s="572" t="s">
        <v>1791</v>
      </c>
      <c r="AA81" s="570" t="s">
        <v>549</v>
      </c>
      <c r="AB81" s="571" t="s">
        <v>550</v>
      </c>
      <c r="AC81" s="570" t="s">
        <v>550</v>
      </c>
      <c r="AD81" s="571">
        <v>1E-3</v>
      </c>
      <c r="AE81" s="570"/>
      <c r="AF81" s="571"/>
      <c r="AG81" s="570"/>
      <c r="AH81" s="572"/>
      <c r="AI81" s="573"/>
      <c r="AJ81" s="574"/>
      <c r="AK81" s="575"/>
      <c r="AL81" s="576"/>
    </row>
    <row r="82" spans="1:38" ht="13.8" x14ac:dyDescent="0.3">
      <c r="A82" s="34" t="str">
        <f t="shared" si="1"/>
        <v>7637-07-2</v>
      </c>
      <c r="B82" s="577" t="s">
        <v>1856</v>
      </c>
      <c r="C82" s="548" t="s">
        <v>1856</v>
      </c>
      <c r="D82" s="547" t="s">
        <v>1856</v>
      </c>
      <c r="E82" s="548" t="s">
        <v>1856</v>
      </c>
      <c r="F82" s="546">
        <v>0.04</v>
      </c>
      <c r="G82" s="545" t="s">
        <v>1803</v>
      </c>
      <c r="H82" s="546">
        <v>1.2999999999999999E-2</v>
      </c>
      <c r="I82" s="545" t="s">
        <v>1803</v>
      </c>
      <c r="J82" s="548" t="s">
        <v>1856</v>
      </c>
      <c r="K82" s="548" t="s">
        <v>1856</v>
      </c>
      <c r="L82" s="545">
        <v>1</v>
      </c>
      <c r="M82" s="578" t="s">
        <v>1856</v>
      </c>
      <c r="N82" s="549" t="s">
        <v>1856</v>
      </c>
      <c r="O82" s="550" t="s">
        <v>1652</v>
      </c>
      <c r="P82" s="551" t="s">
        <v>1651</v>
      </c>
      <c r="Q82" s="552">
        <v>3100</v>
      </c>
      <c r="R82" s="553" t="s">
        <v>1791</v>
      </c>
      <c r="S82" s="552">
        <v>41000</v>
      </c>
      <c r="T82" s="553" t="s">
        <v>1791</v>
      </c>
      <c r="U82" s="552">
        <v>14</v>
      </c>
      <c r="V82" s="553" t="s">
        <v>1791</v>
      </c>
      <c r="W82" s="552">
        <v>57</v>
      </c>
      <c r="X82" s="553" t="s">
        <v>1791</v>
      </c>
      <c r="Y82" s="552">
        <v>620</v>
      </c>
      <c r="Z82" s="554" t="s">
        <v>1791</v>
      </c>
      <c r="AA82" s="552" t="s">
        <v>549</v>
      </c>
      <c r="AB82" s="553" t="s">
        <v>550</v>
      </c>
      <c r="AC82" s="552" t="s">
        <v>550</v>
      </c>
      <c r="AD82" s="553">
        <v>1E-3</v>
      </c>
      <c r="AE82" s="552"/>
      <c r="AF82" s="553"/>
      <c r="AG82" s="552"/>
      <c r="AH82" s="554"/>
      <c r="AI82" s="555"/>
      <c r="AJ82" s="583"/>
      <c r="AK82" s="557"/>
      <c r="AL82" s="558"/>
    </row>
    <row r="83" spans="1:38" ht="13.8" x14ac:dyDescent="0.3">
      <c r="A83" s="34" t="str">
        <f t="shared" si="1"/>
        <v>15541-45-4</v>
      </c>
      <c r="B83" s="577">
        <v>0.7</v>
      </c>
      <c r="C83" s="548" t="s">
        <v>1793</v>
      </c>
      <c r="D83" s="547" t="s">
        <v>1856</v>
      </c>
      <c r="E83" s="548" t="s">
        <v>1856</v>
      </c>
      <c r="F83" s="546">
        <v>4.0000000000000001E-3</v>
      </c>
      <c r="G83" s="545" t="s">
        <v>1793</v>
      </c>
      <c r="H83" s="546" t="s">
        <v>1856</v>
      </c>
      <c r="I83" s="545" t="s">
        <v>1856</v>
      </c>
      <c r="J83" s="548" t="s">
        <v>1856</v>
      </c>
      <c r="K83" s="548" t="s">
        <v>1856</v>
      </c>
      <c r="L83" s="545">
        <v>1</v>
      </c>
      <c r="M83" s="578" t="s">
        <v>1856</v>
      </c>
      <c r="N83" s="549" t="s">
        <v>1856</v>
      </c>
      <c r="O83" s="550" t="s">
        <v>29</v>
      </c>
      <c r="P83" s="551" t="s">
        <v>28</v>
      </c>
      <c r="Q83" s="552">
        <v>0.91</v>
      </c>
      <c r="R83" s="553" t="s">
        <v>1798</v>
      </c>
      <c r="S83" s="552">
        <v>4.0999999999999996</v>
      </c>
      <c r="T83" s="553" t="s">
        <v>1798</v>
      </c>
      <c r="U83" s="552" t="s">
        <v>550</v>
      </c>
      <c r="V83" s="553" t="s">
        <v>549</v>
      </c>
      <c r="W83" s="552" t="s">
        <v>550</v>
      </c>
      <c r="X83" s="553" t="s">
        <v>549</v>
      </c>
      <c r="Y83" s="552">
        <v>9.6000000000000002E-2</v>
      </c>
      <c r="Z83" s="554" t="s">
        <v>1798</v>
      </c>
      <c r="AA83" s="552">
        <v>10</v>
      </c>
      <c r="AB83" s="553">
        <v>7.3999999999999999E-4</v>
      </c>
      <c r="AC83" s="552">
        <v>7.6999999999999999E-2</v>
      </c>
      <c r="AD83" s="553">
        <v>1E-3</v>
      </c>
      <c r="AE83" s="552"/>
      <c r="AF83" s="553"/>
      <c r="AG83" s="552"/>
      <c r="AH83" s="554"/>
      <c r="AI83" s="555"/>
      <c r="AJ83" s="583"/>
      <c r="AK83" s="557"/>
      <c r="AL83" s="558"/>
    </row>
    <row r="84" spans="1:38" ht="14.4" thickBot="1" x14ac:dyDescent="0.35">
      <c r="A84" s="27" t="str">
        <f t="shared" si="1"/>
        <v>107-04-0</v>
      </c>
      <c r="B84" s="580">
        <v>2</v>
      </c>
      <c r="C84" s="564" t="s">
        <v>1804</v>
      </c>
      <c r="D84" s="565">
        <v>5.9999999999999995E-4</v>
      </c>
      <c r="E84" s="562" t="s">
        <v>1804</v>
      </c>
      <c r="F84" s="563" t="s">
        <v>1856</v>
      </c>
      <c r="G84" s="564" t="s">
        <v>1856</v>
      </c>
      <c r="H84" s="565" t="s">
        <v>1856</v>
      </c>
      <c r="I84" s="562" t="s">
        <v>1856</v>
      </c>
      <c r="J84" s="562" t="s">
        <v>1796</v>
      </c>
      <c r="K84" s="562" t="s">
        <v>1856</v>
      </c>
      <c r="L84" s="564">
        <v>1</v>
      </c>
      <c r="M84" s="566" t="s">
        <v>1856</v>
      </c>
      <c r="N84" s="581">
        <v>2380</v>
      </c>
      <c r="O84" s="568" t="s">
        <v>1650</v>
      </c>
      <c r="P84" s="569" t="s">
        <v>1649</v>
      </c>
      <c r="Q84" s="570">
        <v>2.4E-2</v>
      </c>
      <c r="R84" s="571" t="s">
        <v>1798</v>
      </c>
      <c r="S84" s="570">
        <v>0.12</v>
      </c>
      <c r="T84" s="571" t="s">
        <v>1798</v>
      </c>
      <c r="U84" s="585">
        <v>4.1000000000000003E-3</v>
      </c>
      <c r="V84" s="586" t="s">
        <v>1798</v>
      </c>
      <c r="W84" s="585">
        <v>0.02</v>
      </c>
      <c r="X84" s="586" t="s">
        <v>1798</v>
      </c>
      <c r="Y84" s="570">
        <v>6.4000000000000003E-3</v>
      </c>
      <c r="Z84" s="572" t="s">
        <v>1798</v>
      </c>
      <c r="AA84" s="570" t="s">
        <v>549</v>
      </c>
      <c r="AB84" s="571">
        <v>1.7999999999999999E-6</v>
      </c>
      <c r="AC84" s="570" t="s">
        <v>550</v>
      </c>
      <c r="AD84" s="586">
        <v>1E-3</v>
      </c>
      <c r="AE84" s="585"/>
      <c r="AF84" s="586"/>
      <c r="AG84" s="570"/>
      <c r="AH84" s="572"/>
      <c r="AI84" s="587"/>
      <c r="AJ84" s="574"/>
      <c r="AK84" s="575"/>
      <c r="AL84" s="588"/>
    </row>
    <row r="85" spans="1:38" ht="13.8" x14ac:dyDescent="0.3">
      <c r="A85" s="34" t="str">
        <f t="shared" si="1"/>
        <v>108-86-1</v>
      </c>
      <c r="B85" s="544" t="s">
        <v>1856</v>
      </c>
      <c r="C85" s="545" t="s">
        <v>1856</v>
      </c>
      <c r="D85" s="546" t="s">
        <v>1856</v>
      </c>
      <c r="E85" s="545" t="s">
        <v>1856</v>
      </c>
      <c r="F85" s="547">
        <v>8.0000000000000002E-3</v>
      </c>
      <c r="G85" s="548" t="s">
        <v>1793</v>
      </c>
      <c r="H85" s="547">
        <v>0.06</v>
      </c>
      <c r="I85" s="548" t="s">
        <v>1793</v>
      </c>
      <c r="J85" s="545" t="s">
        <v>1796</v>
      </c>
      <c r="K85" s="548" t="s">
        <v>1856</v>
      </c>
      <c r="L85" s="545">
        <v>1</v>
      </c>
      <c r="M85" s="578" t="s">
        <v>1856</v>
      </c>
      <c r="N85" s="579">
        <v>679</v>
      </c>
      <c r="O85" s="550" t="s">
        <v>489</v>
      </c>
      <c r="P85" s="551" t="s">
        <v>488</v>
      </c>
      <c r="Q85" s="552">
        <v>300</v>
      </c>
      <c r="R85" s="553" t="s">
        <v>1791</v>
      </c>
      <c r="S85" s="552">
        <v>1800</v>
      </c>
      <c r="T85" s="553" t="s">
        <v>1795</v>
      </c>
      <c r="U85" s="552">
        <v>63</v>
      </c>
      <c r="V85" s="553" t="s">
        <v>1791</v>
      </c>
      <c r="W85" s="552">
        <v>260</v>
      </c>
      <c r="X85" s="553" t="s">
        <v>1791</v>
      </c>
      <c r="Y85" s="552">
        <v>54</v>
      </c>
      <c r="Z85" s="554" t="s">
        <v>1791</v>
      </c>
      <c r="AA85" s="552" t="s">
        <v>549</v>
      </c>
      <c r="AB85" s="553">
        <v>3.5999999999999997E-2</v>
      </c>
      <c r="AC85" s="552" t="s">
        <v>550</v>
      </c>
      <c r="AD85" s="553">
        <v>4.64E-3</v>
      </c>
      <c r="AE85" s="552"/>
      <c r="AF85" s="553"/>
      <c r="AG85" s="552"/>
      <c r="AH85" s="554"/>
      <c r="AI85" s="555"/>
      <c r="AJ85" s="556"/>
      <c r="AK85" s="557"/>
      <c r="AL85" s="558"/>
    </row>
    <row r="86" spans="1:38" ht="13.8" x14ac:dyDescent="0.3">
      <c r="A86" s="34" t="str">
        <f t="shared" si="1"/>
        <v>74-97-5</v>
      </c>
      <c r="B86" s="577" t="s">
        <v>1856</v>
      </c>
      <c r="C86" s="548" t="s">
        <v>1856</v>
      </c>
      <c r="D86" s="547" t="s">
        <v>1856</v>
      </c>
      <c r="E86" s="548" t="s">
        <v>1856</v>
      </c>
      <c r="F86" s="546" t="s">
        <v>1856</v>
      </c>
      <c r="G86" s="545" t="s">
        <v>1856</v>
      </c>
      <c r="H86" s="546">
        <v>0.04</v>
      </c>
      <c r="I86" s="545" t="s">
        <v>1804</v>
      </c>
      <c r="J86" s="545" t="s">
        <v>1796</v>
      </c>
      <c r="K86" s="548" t="s">
        <v>1856</v>
      </c>
      <c r="L86" s="545">
        <v>1</v>
      </c>
      <c r="M86" s="578" t="s">
        <v>1856</v>
      </c>
      <c r="N86" s="579">
        <v>4040</v>
      </c>
      <c r="O86" s="550" t="s">
        <v>487</v>
      </c>
      <c r="P86" s="551" t="s">
        <v>486</v>
      </c>
      <c r="Q86" s="552">
        <v>160</v>
      </c>
      <c r="R86" s="553" t="s">
        <v>1791</v>
      </c>
      <c r="S86" s="552">
        <v>680</v>
      </c>
      <c r="T86" s="553" t="s">
        <v>1791</v>
      </c>
      <c r="U86" s="552">
        <v>42</v>
      </c>
      <c r="V86" s="553" t="s">
        <v>1791</v>
      </c>
      <c r="W86" s="552">
        <v>180</v>
      </c>
      <c r="X86" s="553" t="s">
        <v>1791</v>
      </c>
      <c r="Y86" s="552">
        <v>83</v>
      </c>
      <c r="Z86" s="554" t="s">
        <v>1791</v>
      </c>
      <c r="AA86" s="552" t="s">
        <v>549</v>
      </c>
      <c r="AB86" s="553">
        <v>2.1000000000000001E-2</v>
      </c>
      <c r="AC86" s="552" t="s">
        <v>550</v>
      </c>
      <c r="AD86" s="553">
        <v>0.02</v>
      </c>
      <c r="AE86" s="552"/>
      <c r="AF86" s="553"/>
      <c r="AG86" s="552"/>
      <c r="AH86" s="554"/>
      <c r="AI86" s="555"/>
      <c r="AJ86" s="556"/>
      <c r="AK86" s="557"/>
      <c r="AL86" s="558"/>
    </row>
    <row r="87" spans="1:38" ht="14.4" thickBot="1" x14ac:dyDescent="0.35">
      <c r="A87" s="27" t="str">
        <f t="shared" si="1"/>
        <v>75-27-4</v>
      </c>
      <c r="B87" s="561">
        <v>6.2E-2</v>
      </c>
      <c r="C87" s="562" t="s">
        <v>1793</v>
      </c>
      <c r="D87" s="565">
        <v>3.6999999999999998E-5</v>
      </c>
      <c r="E87" s="562" t="s">
        <v>1803</v>
      </c>
      <c r="F87" s="565">
        <v>0.02</v>
      </c>
      <c r="G87" s="562" t="s">
        <v>1793</v>
      </c>
      <c r="H87" s="563" t="s">
        <v>1856</v>
      </c>
      <c r="I87" s="564" t="s">
        <v>1856</v>
      </c>
      <c r="J87" s="564" t="s">
        <v>1796</v>
      </c>
      <c r="K87" s="562" t="s">
        <v>1856</v>
      </c>
      <c r="L87" s="564">
        <v>1</v>
      </c>
      <c r="M87" s="566" t="s">
        <v>1856</v>
      </c>
      <c r="N87" s="567">
        <v>931</v>
      </c>
      <c r="O87" s="568" t="s">
        <v>485</v>
      </c>
      <c r="P87" s="569" t="s">
        <v>484</v>
      </c>
      <c r="Q87" s="570">
        <v>0.27</v>
      </c>
      <c r="R87" s="571" t="s">
        <v>1798</v>
      </c>
      <c r="S87" s="570">
        <v>1.4</v>
      </c>
      <c r="T87" s="571" t="s">
        <v>1798</v>
      </c>
      <c r="U87" s="570">
        <v>6.6000000000000003E-2</v>
      </c>
      <c r="V87" s="571" t="s">
        <v>1798</v>
      </c>
      <c r="W87" s="570">
        <v>0.33</v>
      </c>
      <c r="X87" s="571" t="s">
        <v>1798</v>
      </c>
      <c r="Y87" s="570">
        <v>0.12</v>
      </c>
      <c r="Z87" s="572" t="s">
        <v>1798</v>
      </c>
      <c r="AA87" s="570" t="s">
        <v>1810</v>
      </c>
      <c r="AB87" s="571">
        <v>3.1999999999999999E-5</v>
      </c>
      <c r="AC87" s="570">
        <v>2.1999999999999999E-2</v>
      </c>
      <c r="AD87" s="571">
        <v>2.5500000000000002E-3</v>
      </c>
      <c r="AE87" s="570"/>
      <c r="AF87" s="571"/>
      <c r="AG87" s="570"/>
      <c r="AH87" s="572"/>
      <c r="AI87" s="573"/>
      <c r="AJ87" s="574"/>
      <c r="AK87" s="575"/>
      <c r="AL87" s="576"/>
    </row>
    <row r="88" spans="1:38" ht="13.8" x14ac:dyDescent="0.3">
      <c r="A88" s="34" t="str">
        <f t="shared" si="1"/>
        <v>75-25-2</v>
      </c>
      <c r="B88" s="544">
        <v>7.9000000000000008E-3</v>
      </c>
      <c r="C88" s="545" t="s">
        <v>1793</v>
      </c>
      <c r="D88" s="546">
        <v>1.1000000000000001E-6</v>
      </c>
      <c r="E88" s="545" t="s">
        <v>1793</v>
      </c>
      <c r="F88" s="546">
        <v>0.02</v>
      </c>
      <c r="G88" s="545" t="s">
        <v>1793</v>
      </c>
      <c r="H88" s="547" t="s">
        <v>1856</v>
      </c>
      <c r="I88" s="548" t="s">
        <v>1856</v>
      </c>
      <c r="J88" s="545" t="s">
        <v>1856</v>
      </c>
      <c r="K88" s="548" t="s">
        <v>1856</v>
      </c>
      <c r="L88" s="545">
        <v>1</v>
      </c>
      <c r="M88" s="578">
        <v>0.1</v>
      </c>
      <c r="N88" s="579" t="s">
        <v>1856</v>
      </c>
      <c r="O88" s="550" t="s">
        <v>1648</v>
      </c>
      <c r="P88" s="551" t="s">
        <v>482</v>
      </c>
      <c r="Q88" s="552">
        <v>62</v>
      </c>
      <c r="R88" s="553" t="s">
        <v>1800</v>
      </c>
      <c r="S88" s="552">
        <v>220</v>
      </c>
      <c r="T88" s="553" t="s">
        <v>1800</v>
      </c>
      <c r="U88" s="552">
        <v>2.2000000000000002</v>
      </c>
      <c r="V88" s="553" t="s">
        <v>1798</v>
      </c>
      <c r="W88" s="552">
        <v>11</v>
      </c>
      <c r="X88" s="553" t="s">
        <v>1798</v>
      </c>
      <c r="Y88" s="552">
        <v>7.9</v>
      </c>
      <c r="Z88" s="554" t="s">
        <v>1800</v>
      </c>
      <c r="AA88" s="552" t="s">
        <v>1810</v>
      </c>
      <c r="AB88" s="553">
        <v>2.0999999999999999E-3</v>
      </c>
      <c r="AC88" s="552">
        <v>2.1000000000000001E-2</v>
      </c>
      <c r="AD88" s="553">
        <v>4.0200000000000001E-3</v>
      </c>
      <c r="AE88" s="552"/>
      <c r="AF88" s="553"/>
      <c r="AG88" s="552"/>
      <c r="AH88" s="554"/>
      <c r="AI88" s="589"/>
      <c r="AJ88" s="556"/>
      <c r="AK88" s="557"/>
      <c r="AL88" s="590"/>
    </row>
    <row r="89" spans="1:38" ht="13.8" x14ac:dyDescent="0.3">
      <c r="A89" s="34" t="str">
        <f t="shared" si="1"/>
        <v>74-83-9</v>
      </c>
      <c r="B89" s="544" t="s">
        <v>1856</v>
      </c>
      <c r="C89" s="545" t="s">
        <v>1856</v>
      </c>
      <c r="D89" s="546" t="s">
        <v>1856</v>
      </c>
      <c r="E89" s="545" t="s">
        <v>1856</v>
      </c>
      <c r="F89" s="546">
        <v>1.4E-3</v>
      </c>
      <c r="G89" s="545" t="s">
        <v>1793</v>
      </c>
      <c r="H89" s="547">
        <v>5.0000000000000001E-3</v>
      </c>
      <c r="I89" s="548" t="s">
        <v>1793</v>
      </c>
      <c r="J89" s="548" t="s">
        <v>1796</v>
      </c>
      <c r="K89" s="548" t="s">
        <v>1856</v>
      </c>
      <c r="L89" s="545">
        <v>1</v>
      </c>
      <c r="M89" s="545" t="s">
        <v>1856</v>
      </c>
      <c r="N89" s="549">
        <v>3590</v>
      </c>
      <c r="O89" s="550" t="s">
        <v>1647</v>
      </c>
      <c r="P89" s="551" t="s">
        <v>480</v>
      </c>
      <c r="Q89" s="552">
        <v>7.3</v>
      </c>
      <c r="R89" s="553" t="s">
        <v>1791</v>
      </c>
      <c r="S89" s="552">
        <v>32</v>
      </c>
      <c r="T89" s="553" t="s">
        <v>1791</v>
      </c>
      <c r="U89" s="552">
        <v>5.2</v>
      </c>
      <c r="V89" s="553" t="s">
        <v>1791</v>
      </c>
      <c r="W89" s="552">
        <v>22</v>
      </c>
      <c r="X89" s="553" t="s">
        <v>1791</v>
      </c>
      <c r="Y89" s="552">
        <v>7</v>
      </c>
      <c r="Z89" s="554" t="s">
        <v>1791</v>
      </c>
      <c r="AA89" s="552" t="s">
        <v>549</v>
      </c>
      <c r="AB89" s="553">
        <v>1.8E-3</v>
      </c>
      <c r="AC89" s="552" t="s">
        <v>550</v>
      </c>
      <c r="AD89" s="553">
        <v>2.3500000000000001E-3</v>
      </c>
      <c r="AE89" s="552"/>
      <c r="AF89" s="553"/>
      <c r="AG89" s="552"/>
      <c r="AH89" s="554"/>
      <c r="AI89" s="589"/>
      <c r="AJ89" s="556"/>
      <c r="AK89" s="557"/>
      <c r="AL89" s="590"/>
    </row>
    <row r="90" spans="1:38" ht="14.4" thickBot="1" x14ac:dyDescent="0.35">
      <c r="A90" s="27" t="str">
        <f t="shared" si="1"/>
        <v>2104-96-3</v>
      </c>
      <c r="B90" s="561" t="s">
        <v>1856</v>
      </c>
      <c r="C90" s="562" t="s">
        <v>1856</v>
      </c>
      <c r="D90" s="565" t="s">
        <v>1856</v>
      </c>
      <c r="E90" s="562" t="s">
        <v>1856</v>
      </c>
      <c r="F90" s="563">
        <v>5.0000000000000001E-3</v>
      </c>
      <c r="G90" s="564" t="s">
        <v>1801</v>
      </c>
      <c r="H90" s="563" t="s">
        <v>1856</v>
      </c>
      <c r="I90" s="564" t="s">
        <v>1856</v>
      </c>
      <c r="J90" s="564" t="s">
        <v>1856</v>
      </c>
      <c r="K90" s="562" t="s">
        <v>1856</v>
      </c>
      <c r="L90" s="564">
        <v>1</v>
      </c>
      <c r="M90" s="566">
        <v>0.1</v>
      </c>
      <c r="N90" s="567" t="s">
        <v>1856</v>
      </c>
      <c r="O90" s="568" t="s">
        <v>1646</v>
      </c>
      <c r="P90" s="569" t="s">
        <v>1645</v>
      </c>
      <c r="Q90" s="570">
        <v>310</v>
      </c>
      <c r="R90" s="571" t="s">
        <v>1791</v>
      </c>
      <c r="S90" s="570">
        <v>3100</v>
      </c>
      <c r="T90" s="571" t="s">
        <v>1791</v>
      </c>
      <c r="U90" s="570" t="s">
        <v>550</v>
      </c>
      <c r="V90" s="571" t="s">
        <v>549</v>
      </c>
      <c r="W90" s="570" t="s">
        <v>550</v>
      </c>
      <c r="X90" s="571" t="s">
        <v>549</v>
      </c>
      <c r="Y90" s="570">
        <v>26</v>
      </c>
      <c r="Z90" s="572" t="s">
        <v>1791</v>
      </c>
      <c r="AA90" s="570" t="s">
        <v>549</v>
      </c>
      <c r="AB90" s="571">
        <v>0.11</v>
      </c>
      <c r="AC90" s="570" t="s">
        <v>550</v>
      </c>
      <c r="AD90" s="571">
        <v>2.8400000000000001E-3</v>
      </c>
      <c r="AE90" s="570"/>
      <c r="AF90" s="571"/>
      <c r="AG90" s="570"/>
      <c r="AH90" s="572"/>
      <c r="AI90" s="573"/>
      <c r="AJ90" s="574"/>
      <c r="AK90" s="575"/>
      <c r="AL90" s="576"/>
    </row>
    <row r="91" spans="1:38" ht="13.8" x14ac:dyDescent="0.3">
      <c r="A91" s="34" t="str">
        <f t="shared" si="1"/>
        <v>1689-84-5</v>
      </c>
      <c r="B91" s="577" t="s">
        <v>1856</v>
      </c>
      <c r="C91" s="548" t="s">
        <v>1856</v>
      </c>
      <c r="D91" s="547" t="s">
        <v>1856</v>
      </c>
      <c r="E91" s="548" t="s">
        <v>1856</v>
      </c>
      <c r="F91" s="546">
        <v>0.02</v>
      </c>
      <c r="G91" s="545" t="s">
        <v>1793</v>
      </c>
      <c r="H91" s="547" t="s">
        <v>1856</v>
      </c>
      <c r="I91" s="548" t="s">
        <v>1856</v>
      </c>
      <c r="J91" s="548" t="s">
        <v>1856</v>
      </c>
      <c r="K91" s="548" t="s">
        <v>1856</v>
      </c>
      <c r="L91" s="545">
        <v>1</v>
      </c>
      <c r="M91" s="545">
        <v>0.1</v>
      </c>
      <c r="N91" s="549" t="s">
        <v>1856</v>
      </c>
      <c r="O91" s="550" t="s">
        <v>1644</v>
      </c>
      <c r="P91" s="551" t="s">
        <v>1643</v>
      </c>
      <c r="Q91" s="552">
        <v>1200</v>
      </c>
      <c r="R91" s="553" t="s">
        <v>1791</v>
      </c>
      <c r="S91" s="552">
        <v>12000</v>
      </c>
      <c r="T91" s="553" t="s">
        <v>1791</v>
      </c>
      <c r="U91" s="559" t="s">
        <v>550</v>
      </c>
      <c r="V91" s="560" t="s">
        <v>549</v>
      </c>
      <c r="W91" s="559" t="s">
        <v>550</v>
      </c>
      <c r="X91" s="560" t="s">
        <v>549</v>
      </c>
      <c r="Y91" s="552">
        <v>250</v>
      </c>
      <c r="Z91" s="554" t="s">
        <v>1791</v>
      </c>
      <c r="AA91" s="552" t="s">
        <v>549</v>
      </c>
      <c r="AB91" s="553">
        <v>0.22</v>
      </c>
      <c r="AC91" s="552" t="s">
        <v>550</v>
      </c>
      <c r="AD91" s="560">
        <v>4.0099999999999997E-2</v>
      </c>
      <c r="AE91" s="559"/>
      <c r="AF91" s="560"/>
      <c r="AG91" s="552"/>
      <c r="AH91" s="554"/>
      <c r="AI91" s="555"/>
      <c r="AJ91" s="556"/>
      <c r="AK91" s="557"/>
      <c r="AL91" s="558"/>
    </row>
    <row r="92" spans="1:38" ht="13.8" x14ac:dyDescent="0.3">
      <c r="A92" s="34" t="str">
        <f t="shared" si="1"/>
        <v>1689-99-2</v>
      </c>
      <c r="B92" s="577" t="s">
        <v>1856</v>
      </c>
      <c r="C92" s="548" t="s">
        <v>1856</v>
      </c>
      <c r="D92" s="547" t="s">
        <v>1856</v>
      </c>
      <c r="E92" s="548" t="s">
        <v>1856</v>
      </c>
      <c r="F92" s="546">
        <v>0.02</v>
      </c>
      <c r="G92" s="545" t="s">
        <v>1793</v>
      </c>
      <c r="H92" s="547" t="s">
        <v>1856</v>
      </c>
      <c r="I92" s="548" t="s">
        <v>1856</v>
      </c>
      <c r="J92" s="548" t="s">
        <v>1856</v>
      </c>
      <c r="K92" s="548" t="s">
        <v>1856</v>
      </c>
      <c r="L92" s="545">
        <v>1</v>
      </c>
      <c r="M92" s="545">
        <v>0.1</v>
      </c>
      <c r="N92" s="549" t="s">
        <v>1856</v>
      </c>
      <c r="O92" s="550" t="s">
        <v>1642</v>
      </c>
      <c r="P92" s="551" t="s">
        <v>1641</v>
      </c>
      <c r="Q92" s="552">
        <v>1200</v>
      </c>
      <c r="R92" s="553" t="s">
        <v>1791</v>
      </c>
      <c r="S92" s="552">
        <v>12000</v>
      </c>
      <c r="T92" s="553" t="s">
        <v>1791</v>
      </c>
      <c r="U92" s="559" t="s">
        <v>550</v>
      </c>
      <c r="V92" s="560" t="s">
        <v>549</v>
      </c>
      <c r="W92" s="559" t="s">
        <v>550</v>
      </c>
      <c r="X92" s="560" t="s">
        <v>549</v>
      </c>
      <c r="Y92" s="552">
        <v>100</v>
      </c>
      <c r="Z92" s="554" t="s">
        <v>1791</v>
      </c>
      <c r="AA92" s="552" t="s">
        <v>549</v>
      </c>
      <c r="AB92" s="553">
        <v>0.87</v>
      </c>
      <c r="AC92" s="552" t="s">
        <v>550</v>
      </c>
      <c r="AD92" s="560">
        <v>7.8300000000000002E-3</v>
      </c>
      <c r="AE92" s="559"/>
      <c r="AF92" s="560"/>
      <c r="AG92" s="552"/>
      <c r="AH92" s="554"/>
      <c r="AI92" s="555"/>
      <c r="AJ92" s="556"/>
      <c r="AK92" s="557"/>
      <c r="AL92" s="558"/>
    </row>
    <row r="93" spans="1:38" ht="14.4" thickBot="1" x14ac:dyDescent="0.35">
      <c r="A93" s="27" t="str">
        <f t="shared" si="1"/>
        <v>106-99-0</v>
      </c>
      <c r="B93" s="561">
        <v>3.4</v>
      </c>
      <c r="C93" s="562" t="s">
        <v>1803</v>
      </c>
      <c r="D93" s="565">
        <v>3.0000000000000001E-5</v>
      </c>
      <c r="E93" s="562" t="s">
        <v>1793</v>
      </c>
      <c r="F93" s="563" t="s">
        <v>1856</v>
      </c>
      <c r="G93" s="564" t="s">
        <v>1856</v>
      </c>
      <c r="H93" s="565">
        <v>2E-3</v>
      </c>
      <c r="I93" s="562" t="s">
        <v>1793</v>
      </c>
      <c r="J93" s="562" t="s">
        <v>1796</v>
      </c>
      <c r="K93" s="562" t="s">
        <v>1856</v>
      </c>
      <c r="L93" s="564">
        <v>1</v>
      </c>
      <c r="M93" s="564" t="s">
        <v>1856</v>
      </c>
      <c r="N93" s="581">
        <v>667</v>
      </c>
      <c r="O93" s="568" t="s">
        <v>1640</v>
      </c>
      <c r="P93" s="569" t="s">
        <v>1639</v>
      </c>
      <c r="Q93" s="570">
        <v>5.3999999999999999E-2</v>
      </c>
      <c r="R93" s="571" t="s">
        <v>1800</v>
      </c>
      <c r="S93" s="570">
        <v>0.26</v>
      </c>
      <c r="T93" s="571" t="s">
        <v>1800</v>
      </c>
      <c r="U93" s="585">
        <v>8.1000000000000003E-2</v>
      </c>
      <c r="V93" s="586" t="s">
        <v>1800</v>
      </c>
      <c r="W93" s="585">
        <v>0.41</v>
      </c>
      <c r="X93" s="586" t="s">
        <v>1800</v>
      </c>
      <c r="Y93" s="570">
        <v>1.6E-2</v>
      </c>
      <c r="Z93" s="572" t="s">
        <v>1798</v>
      </c>
      <c r="AA93" s="570" t="s">
        <v>549</v>
      </c>
      <c r="AB93" s="571">
        <v>8.6000000000000007E-6</v>
      </c>
      <c r="AC93" s="570" t="s">
        <v>550</v>
      </c>
      <c r="AD93" s="586">
        <v>3.32E-2</v>
      </c>
      <c r="AE93" s="585"/>
      <c r="AF93" s="586"/>
      <c r="AG93" s="570"/>
      <c r="AH93" s="572"/>
      <c r="AI93" s="573"/>
      <c r="AJ93" s="574"/>
      <c r="AK93" s="575"/>
      <c r="AL93" s="576"/>
    </row>
    <row r="94" spans="1:38" ht="13.8" x14ac:dyDescent="0.3">
      <c r="A94" s="34" t="str">
        <f t="shared" si="1"/>
        <v>71-36-3</v>
      </c>
      <c r="B94" s="544" t="s">
        <v>1856</v>
      </c>
      <c r="C94" s="545" t="s">
        <v>1856</v>
      </c>
      <c r="D94" s="546" t="s">
        <v>1856</v>
      </c>
      <c r="E94" s="545" t="s">
        <v>1856</v>
      </c>
      <c r="F94" s="547">
        <v>0.1</v>
      </c>
      <c r="G94" s="548" t="s">
        <v>1793</v>
      </c>
      <c r="H94" s="546" t="s">
        <v>1856</v>
      </c>
      <c r="I94" s="545" t="s">
        <v>1856</v>
      </c>
      <c r="J94" s="545" t="s">
        <v>1856</v>
      </c>
      <c r="K94" s="548" t="s">
        <v>1856</v>
      </c>
      <c r="L94" s="545">
        <v>1</v>
      </c>
      <c r="M94" s="578">
        <v>0.1</v>
      </c>
      <c r="N94" s="579" t="s">
        <v>1856</v>
      </c>
      <c r="O94" s="550" t="s">
        <v>1638</v>
      </c>
      <c r="P94" s="551" t="s">
        <v>1637</v>
      </c>
      <c r="Q94" s="552">
        <v>6100</v>
      </c>
      <c r="R94" s="553" t="s">
        <v>1791</v>
      </c>
      <c r="S94" s="552">
        <v>62000</v>
      </c>
      <c r="T94" s="553" t="s">
        <v>1791</v>
      </c>
      <c r="U94" s="552" t="s">
        <v>550</v>
      </c>
      <c r="V94" s="553" t="s">
        <v>549</v>
      </c>
      <c r="W94" s="552" t="s">
        <v>550</v>
      </c>
      <c r="X94" s="553" t="s">
        <v>549</v>
      </c>
      <c r="Y94" s="552">
        <v>1500</v>
      </c>
      <c r="Z94" s="554" t="s">
        <v>1791</v>
      </c>
      <c r="AA94" s="552" t="s">
        <v>549</v>
      </c>
      <c r="AB94" s="553">
        <v>0.32</v>
      </c>
      <c r="AC94" s="552" t="s">
        <v>550</v>
      </c>
      <c r="AD94" s="553">
        <v>1.6400000000000001E-2</v>
      </c>
      <c r="AE94" s="552"/>
      <c r="AF94" s="553"/>
      <c r="AG94" s="552"/>
      <c r="AH94" s="554"/>
      <c r="AI94" s="555"/>
      <c r="AJ94" s="556"/>
      <c r="AK94" s="557"/>
      <c r="AL94" s="558"/>
    </row>
    <row r="95" spans="1:38" ht="13.8" x14ac:dyDescent="0.3">
      <c r="A95" s="34" t="str">
        <f t="shared" si="1"/>
        <v>85-68-7</v>
      </c>
      <c r="B95" s="577">
        <v>1.9E-3</v>
      </c>
      <c r="C95" s="548" t="s">
        <v>1792</v>
      </c>
      <c r="D95" s="547" t="s">
        <v>1856</v>
      </c>
      <c r="E95" s="548" t="s">
        <v>1856</v>
      </c>
      <c r="F95" s="546">
        <v>0.2</v>
      </c>
      <c r="G95" s="545" t="s">
        <v>1793</v>
      </c>
      <c r="H95" s="547" t="s">
        <v>1856</v>
      </c>
      <c r="I95" s="548" t="s">
        <v>1856</v>
      </c>
      <c r="J95" s="548" t="s">
        <v>1856</v>
      </c>
      <c r="K95" s="548" t="s">
        <v>1856</v>
      </c>
      <c r="L95" s="545">
        <v>1</v>
      </c>
      <c r="M95" s="545">
        <v>0.1</v>
      </c>
      <c r="N95" s="549" t="s">
        <v>1856</v>
      </c>
      <c r="O95" s="550" t="s">
        <v>1636</v>
      </c>
      <c r="P95" s="551" t="s">
        <v>300</v>
      </c>
      <c r="Q95" s="552">
        <v>260</v>
      </c>
      <c r="R95" s="553" t="s">
        <v>1800</v>
      </c>
      <c r="S95" s="552">
        <v>910</v>
      </c>
      <c r="T95" s="553" t="s">
        <v>1798</v>
      </c>
      <c r="U95" s="559" t="s">
        <v>550</v>
      </c>
      <c r="V95" s="560" t="s">
        <v>549</v>
      </c>
      <c r="W95" s="559" t="s">
        <v>550</v>
      </c>
      <c r="X95" s="560" t="s">
        <v>549</v>
      </c>
      <c r="Y95" s="552">
        <v>14</v>
      </c>
      <c r="Z95" s="554" t="s">
        <v>1800</v>
      </c>
      <c r="AA95" s="552" t="s">
        <v>549</v>
      </c>
      <c r="AB95" s="553">
        <v>0.2</v>
      </c>
      <c r="AC95" s="552" t="s">
        <v>550</v>
      </c>
      <c r="AD95" s="560">
        <v>2.31E-3</v>
      </c>
      <c r="AE95" s="559"/>
      <c r="AF95" s="560"/>
      <c r="AG95" s="552"/>
      <c r="AH95" s="554"/>
      <c r="AI95" s="555"/>
      <c r="AJ95" s="556"/>
      <c r="AK95" s="557"/>
      <c r="AL95" s="558"/>
    </row>
    <row r="96" spans="1:38" ht="14.4" thickBot="1" x14ac:dyDescent="0.35">
      <c r="A96" s="27" t="str">
        <f t="shared" si="1"/>
        <v>78-92-2</v>
      </c>
      <c r="B96" s="580" t="s">
        <v>1856</v>
      </c>
      <c r="C96" s="564" t="s">
        <v>1856</v>
      </c>
      <c r="D96" s="565" t="s">
        <v>1856</v>
      </c>
      <c r="E96" s="562" t="s">
        <v>1856</v>
      </c>
      <c r="F96" s="563">
        <v>2</v>
      </c>
      <c r="G96" s="564" t="s">
        <v>1792</v>
      </c>
      <c r="H96" s="565">
        <v>30</v>
      </c>
      <c r="I96" s="562" t="s">
        <v>1792</v>
      </c>
      <c r="J96" s="562" t="s">
        <v>1856</v>
      </c>
      <c r="K96" s="562" t="s">
        <v>1856</v>
      </c>
      <c r="L96" s="564">
        <v>1</v>
      </c>
      <c r="M96" s="564">
        <v>0.1</v>
      </c>
      <c r="N96" s="581" t="s">
        <v>1856</v>
      </c>
      <c r="O96" s="568" t="s">
        <v>1635</v>
      </c>
      <c r="P96" s="569" t="s">
        <v>1634</v>
      </c>
      <c r="Q96" s="570">
        <v>120000</v>
      </c>
      <c r="R96" s="571" t="s">
        <v>1794</v>
      </c>
      <c r="S96" s="570">
        <v>1200000</v>
      </c>
      <c r="T96" s="571" t="s">
        <v>1794</v>
      </c>
      <c r="U96" s="585">
        <v>31000</v>
      </c>
      <c r="V96" s="586" t="s">
        <v>1791</v>
      </c>
      <c r="W96" s="585">
        <v>130000</v>
      </c>
      <c r="X96" s="586" t="s">
        <v>1791</v>
      </c>
      <c r="Y96" s="570">
        <v>31000</v>
      </c>
      <c r="Z96" s="572" t="s">
        <v>1791</v>
      </c>
      <c r="AA96" s="570" t="s">
        <v>549</v>
      </c>
      <c r="AB96" s="571">
        <v>6.3</v>
      </c>
      <c r="AC96" s="570" t="s">
        <v>550</v>
      </c>
      <c r="AD96" s="586">
        <v>3.85E-2</v>
      </c>
      <c r="AE96" s="585"/>
      <c r="AF96" s="586"/>
      <c r="AG96" s="570"/>
      <c r="AH96" s="572"/>
      <c r="AI96" s="573"/>
      <c r="AJ96" s="574"/>
      <c r="AK96" s="575"/>
      <c r="AL96" s="576"/>
    </row>
    <row r="97" spans="1:38" ht="13.8" x14ac:dyDescent="0.3">
      <c r="A97" s="34" t="str">
        <f t="shared" si="1"/>
        <v>2008-41-5</v>
      </c>
      <c r="B97" s="577" t="s">
        <v>1856</v>
      </c>
      <c r="C97" s="548" t="s">
        <v>1856</v>
      </c>
      <c r="D97" s="547" t="s">
        <v>1856</v>
      </c>
      <c r="E97" s="548" t="s">
        <v>1856</v>
      </c>
      <c r="F97" s="546">
        <v>0.05</v>
      </c>
      <c r="G97" s="545" t="s">
        <v>1793</v>
      </c>
      <c r="H97" s="546" t="s">
        <v>1856</v>
      </c>
      <c r="I97" s="545" t="s">
        <v>1856</v>
      </c>
      <c r="J97" s="548" t="s">
        <v>1856</v>
      </c>
      <c r="K97" s="548" t="s">
        <v>1856</v>
      </c>
      <c r="L97" s="545">
        <v>1</v>
      </c>
      <c r="M97" s="545">
        <v>0.1</v>
      </c>
      <c r="N97" s="549" t="s">
        <v>1856</v>
      </c>
      <c r="O97" s="550" t="s">
        <v>1633</v>
      </c>
      <c r="P97" s="551" t="s">
        <v>1632</v>
      </c>
      <c r="Q97" s="552">
        <v>3100</v>
      </c>
      <c r="R97" s="553" t="s">
        <v>1791</v>
      </c>
      <c r="S97" s="552">
        <v>31000</v>
      </c>
      <c r="T97" s="553" t="s">
        <v>1791</v>
      </c>
      <c r="U97" s="552" t="s">
        <v>550</v>
      </c>
      <c r="V97" s="553" t="s">
        <v>549</v>
      </c>
      <c r="W97" s="552" t="s">
        <v>550</v>
      </c>
      <c r="X97" s="553" t="s">
        <v>549</v>
      </c>
      <c r="Y97" s="552">
        <v>340</v>
      </c>
      <c r="Z97" s="554" t="s">
        <v>1791</v>
      </c>
      <c r="AA97" s="552" t="s">
        <v>549</v>
      </c>
      <c r="AB97" s="553">
        <v>0.33</v>
      </c>
      <c r="AC97" s="552" t="s">
        <v>550</v>
      </c>
      <c r="AD97" s="553">
        <v>1.5299999999999999E-3</v>
      </c>
      <c r="AE97" s="552"/>
      <c r="AF97" s="553"/>
      <c r="AG97" s="552"/>
      <c r="AH97" s="554"/>
      <c r="AI97" s="555"/>
      <c r="AJ97" s="556"/>
      <c r="AK97" s="557"/>
      <c r="AL97" s="558"/>
    </row>
    <row r="98" spans="1:38" ht="13.8" x14ac:dyDescent="0.3">
      <c r="A98" s="34" t="str">
        <f t="shared" si="1"/>
        <v>25013-16-5</v>
      </c>
      <c r="B98" s="577">
        <v>2.0000000000000001E-4</v>
      </c>
      <c r="C98" s="548" t="s">
        <v>1803</v>
      </c>
      <c r="D98" s="547">
        <v>5.7000000000000001E-8</v>
      </c>
      <c r="E98" s="548" t="s">
        <v>1803</v>
      </c>
      <c r="F98" s="546" t="s">
        <v>1856</v>
      </c>
      <c r="G98" s="545" t="s">
        <v>1856</v>
      </c>
      <c r="H98" s="547" t="s">
        <v>1856</v>
      </c>
      <c r="I98" s="548" t="s">
        <v>1856</v>
      </c>
      <c r="J98" s="548" t="s">
        <v>1856</v>
      </c>
      <c r="K98" s="548" t="s">
        <v>1856</v>
      </c>
      <c r="L98" s="545">
        <v>1</v>
      </c>
      <c r="M98" s="545">
        <v>0.1</v>
      </c>
      <c r="N98" s="549" t="s">
        <v>1856</v>
      </c>
      <c r="O98" s="550" t="s">
        <v>1631</v>
      </c>
      <c r="P98" s="551" t="s">
        <v>1630</v>
      </c>
      <c r="Q98" s="552">
        <v>2400</v>
      </c>
      <c r="R98" s="553" t="s">
        <v>1798</v>
      </c>
      <c r="S98" s="552">
        <v>8600</v>
      </c>
      <c r="T98" s="553" t="s">
        <v>1798</v>
      </c>
      <c r="U98" s="559">
        <v>43</v>
      </c>
      <c r="V98" s="560" t="s">
        <v>1798</v>
      </c>
      <c r="W98" s="559">
        <v>220</v>
      </c>
      <c r="X98" s="560" t="s">
        <v>1798</v>
      </c>
      <c r="Y98" s="552">
        <v>210</v>
      </c>
      <c r="Z98" s="554" t="s">
        <v>1798</v>
      </c>
      <c r="AA98" s="552" t="s">
        <v>549</v>
      </c>
      <c r="AB98" s="553">
        <v>0.39</v>
      </c>
      <c r="AC98" s="552" t="s">
        <v>550</v>
      </c>
      <c r="AD98" s="560">
        <v>5.4100000000000002E-2</v>
      </c>
      <c r="AE98" s="559"/>
      <c r="AF98" s="560"/>
      <c r="AG98" s="552"/>
      <c r="AH98" s="554"/>
      <c r="AI98" s="555"/>
      <c r="AJ98" s="556"/>
      <c r="AK98" s="557"/>
      <c r="AL98" s="558"/>
    </row>
    <row r="99" spans="1:38" ht="14.4" thickBot="1" x14ac:dyDescent="0.35">
      <c r="A99" s="27" t="str">
        <f t="shared" si="1"/>
        <v>104-51-8</v>
      </c>
      <c r="B99" s="580" t="s">
        <v>1856</v>
      </c>
      <c r="C99" s="564" t="s">
        <v>1856</v>
      </c>
      <c r="D99" s="563" t="s">
        <v>1856</v>
      </c>
      <c r="E99" s="564" t="s">
        <v>1856</v>
      </c>
      <c r="F99" s="565">
        <v>0.05</v>
      </c>
      <c r="G99" s="562" t="s">
        <v>1792</v>
      </c>
      <c r="H99" s="565" t="s">
        <v>1856</v>
      </c>
      <c r="I99" s="562" t="s">
        <v>1856</v>
      </c>
      <c r="J99" s="562" t="s">
        <v>1796</v>
      </c>
      <c r="K99" s="562" t="s">
        <v>1856</v>
      </c>
      <c r="L99" s="564">
        <v>1</v>
      </c>
      <c r="M99" s="564" t="s">
        <v>1856</v>
      </c>
      <c r="N99" s="581">
        <v>108</v>
      </c>
      <c r="O99" s="568" t="s">
        <v>1629</v>
      </c>
      <c r="P99" s="569" t="s">
        <v>440</v>
      </c>
      <c r="Q99" s="570">
        <v>3900</v>
      </c>
      <c r="R99" s="571" t="s">
        <v>1795</v>
      </c>
      <c r="S99" s="570">
        <v>51000</v>
      </c>
      <c r="T99" s="571" t="s">
        <v>1795</v>
      </c>
      <c r="U99" s="570" t="s">
        <v>550</v>
      </c>
      <c r="V99" s="571" t="s">
        <v>549</v>
      </c>
      <c r="W99" s="570" t="s">
        <v>550</v>
      </c>
      <c r="X99" s="571" t="s">
        <v>549</v>
      </c>
      <c r="Y99" s="570">
        <v>780</v>
      </c>
      <c r="Z99" s="572" t="s">
        <v>1791</v>
      </c>
      <c r="AA99" s="570" t="s">
        <v>549</v>
      </c>
      <c r="AB99" s="571">
        <v>2.5</v>
      </c>
      <c r="AC99" s="570" t="s">
        <v>550</v>
      </c>
      <c r="AD99" s="571">
        <v>3.2500000000000001E-2</v>
      </c>
      <c r="AE99" s="570"/>
      <c r="AF99" s="571"/>
      <c r="AG99" s="570"/>
      <c r="AH99" s="572"/>
      <c r="AI99" s="573"/>
      <c r="AJ99" s="574"/>
      <c r="AK99" s="575"/>
      <c r="AL99" s="576"/>
    </row>
    <row r="100" spans="1:38" ht="13.8" x14ac:dyDescent="0.3">
      <c r="A100" s="34" t="str">
        <f t="shared" si="1"/>
        <v>85-70-1</v>
      </c>
      <c r="B100" s="544" t="s">
        <v>1856</v>
      </c>
      <c r="C100" s="545" t="s">
        <v>1856</v>
      </c>
      <c r="D100" s="547" t="s">
        <v>1856</v>
      </c>
      <c r="E100" s="548" t="s">
        <v>1856</v>
      </c>
      <c r="F100" s="546">
        <v>1</v>
      </c>
      <c r="G100" s="545" t="s">
        <v>1793</v>
      </c>
      <c r="H100" s="547" t="s">
        <v>1856</v>
      </c>
      <c r="I100" s="548" t="s">
        <v>1856</v>
      </c>
      <c r="J100" s="548" t="s">
        <v>1856</v>
      </c>
      <c r="K100" s="548" t="s">
        <v>1856</v>
      </c>
      <c r="L100" s="545">
        <v>1</v>
      </c>
      <c r="M100" s="545">
        <v>0.1</v>
      </c>
      <c r="N100" s="549" t="s">
        <v>1856</v>
      </c>
      <c r="O100" s="550" t="s">
        <v>1628</v>
      </c>
      <c r="P100" s="551" t="s">
        <v>1627</v>
      </c>
      <c r="Q100" s="552">
        <v>61000</v>
      </c>
      <c r="R100" s="553" t="s">
        <v>1791</v>
      </c>
      <c r="S100" s="552">
        <v>620000</v>
      </c>
      <c r="T100" s="553" t="s">
        <v>1794</v>
      </c>
      <c r="U100" s="559" t="s">
        <v>550</v>
      </c>
      <c r="V100" s="560" t="s">
        <v>549</v>
      </c>
      <c r="W100" s="559" t="s">
        <v>550</v>
      </c>
      <c r="X100" s="560" t="s">
        <v>549</v>
      </c>
      <c r="Y100" s="552">
        <v>10000</v>
      </c>
      <c r="Z100" s="554" t="s">
        <v>1791</v>
      </c>
      <c r="AA100" s="552" t="s">
        <v>549</v>
      </c>
      <c r="AB100" s="553">
        <v>230</v>
      </c>
      <c r="AC100" s="552" t="s">
        <v>550</v>
      </c>
      <c r="AD100" s="560">
        <v>0.223</v>
      </c>
      <c r="AE100" s="559"/>
      <c r="AF100" s="560"/>
      <c r="AG100" s="552"/>
      <c r="AH100" s="554"/>
      <c r="AI100" s="555"/>
      <c r="AJ100" s="556"/>
      <c r="AK100" s="557"/>
      <c r="AL100" s="558"/>
    </row>
    <row r="101" spans="1:38" ht="13.8" x14ac:dyDescent="0.3">
      <c r="A101" s="34" t="str">
        <f t="shared" si="1"/>
        <v>75-60-5</v>
      </c>
      <c r="B101" s="577" t="s">
        <v>1856</v>
      </c>
      <c r="C101" s="548" t="s">
        <v>1856</v>
      </c>
      <c r="D101" s="547" t="s">
        <v>1856</v>
      </c>
      <c r="E101" s="548" t="s">
        <v>1856</v>
      </c>
      <c r="F101" s="546">
        <v>0.02</v>
      </c>
      <c r="G101" s="545" t="s">
        <v>1806</v>
      </c>
      <c r="H101" s="547" t="s">
        <v>1856</v>
      </c>
      <c r="I101" s="548" t="s">
        <v>1856</v>
      </c>
      <c r="J101" s="545" t="s">
        <v>1856</v>
      </c>
      <c r="K101" s="548" t="s">
        <v>1856</v>
      </c>
      <c r="L101" s="545">
        <v>1</v>
      </c>
      <c r="M101" s="578">
        <v>0.1</v>
      </c>
      <c r="N101" s="579" t="s">
        <v>1856</v>
      </c>
      <c r="O101" s="550" t="s">
        <v>1626</v>
      </c>
      <c r="P101" s="551" t="s">
        <v>1625</v>
      </c>
      <c r="Q101" s="552">
        <v>1200</v>
      </c>
      <c r="R101" s="553" t="s">
        <v>1791</v>
      </c>
      <c r="S101" s="552">
        <v>12000</v>
      </c>
      <c r="T101" s="553" t="s">
        <v>1791</v>
      </c>
      <c r="U101" s="559" t="s">
        <v>550</v>
      </c>
      <c r="V101" s="560" t="s">
        <v>549</v>
      </c>
      <c r="W101" s="559" t="s">
        <v>550</v>
      </c>
      <c r="X101" s="560" t="s">
        <v>549</v>
      </c>
      <c r="Y101" s="552">
        <v>310</v>
      </c>
      <c r="Z101" s="554" t="s">
        <v>1791</v>
      </c>
      <c r="AA101" s="552" t="s">
        <v>549</v>
      </c>
      <c r="AB101" s="553" t="s">
        <v>550</v>
      </c>
      <c r="AC101" s="552" t="s">
        <v>550</v>
      </c>
      <c r="AD101" s="560">
        <v>0.22500000000000001</v>
      </c>
      <c r="AE101" s="559"/>
      <c r="AF101" s="560"/>
      <c r="AG101" s="552"/>
      <c r="AH101" s="554"/>
      <c r="AI101" s="555"/>
      <c r="AJ101" s="556"/>
      <c r="AK101" s="557"/>
      <c r="AL101" s="558"/>
    </row>
    <row r="102" spans="1:38" ht="14.4" thickBot="1" x14ac:dyDescent="0.35">
      <c r="A102" s="27" t="str">
        <f t="shared" si="1"/>
        <v>7440-43-9</v>
      </c>
      <c r="B102" s="561" t="s">
        <v>1856</v>
      </c>
      <c r="C102" s="562" t="s">
        <v>1856</v>
      </c>
      <c r="D102" s="565">
        <v>1.8E-3</v>
      </c>
      <c r="E102" s="562" t="s">
        <v>1793</v>
      </c>
      <c r="F102" s="563">
        <v>1E-3</v>
      </c>
      <c r="G102" s="564" t="s">
        <v>1793</v>
      </c>
      <c r="H102" s="565">
        <v>2.0000000000000002E-5</v>
      </c>
      <c r="I102" s="562" t="s">
        <v>1803</v>
      </c>
      <c r="J102" s="564" t="s">
        <v>1856</v>
      </c>
      <c r="K102" s="562" t="s">
        <v>1856</v>
      </c>
      <c r="L102" s="564">
        <v>2.5000000000000001E-2</v>
      </c>
      <c r="M102" s="566">
        <v>1E-3</v>
      </c>
      <c r="N102" s="567" t="s">
        <v>1856</v>
      </c>
      <c r="O102" s="568" t="s">
        <v>1624</v>
      </c>
      <c r="P102" s="569" t="s">
        <v>75</v>
      </c>
      <c r="Q102" s="570">
        <v>70</v>
      </c>
      <c r="R102" s="571" t="s">
        <v>1791</v>
      </c>
      <c r="S102" s="570">
        <v>800</v>
      </c>
      <c r="T102" s="571" t="s">
        <v>1791</v>
      </c>
      <c r="U102" s="585" t="s">
        <v>550</v>
      </c>
      <c r="V102" s="586" t="s">
        <v>549</v>
      </c>
      <c r="W102" s="585" t="s">
        <v>550</v>
      </c>
      <c r="X102" s="586" t="s">
        <v>549</v>
      </c>
      <c r="Y102" s="570" t="s">
        <v>550</v>
      </c>
      <c r="Z102" s="572" t="s">
        <v>549</v>
      </c>
      <c r="AA102" s="570" t="s">
        <v>549</v>
      </c>
      <c r="AB102" s="571" t="s">
        <v>550</v>
      </c>
      <c r="AC102" s="570" t="s">
        <v>550</v>
      </c>
      <c r="AD102" s="586">
        <v>0.30099999999999999</v>
      </c>
      <c r="AE102" s="585"/>
      <c r="AF102" s="586"/>
      <c r="AG102" s="570"/>
      <c r="AH102" s="572"/>
      <c r="AI102" s="573"/>
      <c r="AJ102" s="574"/>
      <c r="AK102" s="575"/>
      <c r="AL102" s="576"/>
    </row>
    <row r="103" spans="1:38" ht="13.8" x14ac:dyDescent="0.3">
      <c r="A103" s="34" t="str">
        <f t="shared" si="1"/>
        <v>7440-43-9</v>
      </c>
      <c r="B103" s="577" t="s">
        <v>1856</v>
      </c>
      <c r="C103" s="548" t="s">
        <v>1856</v>
      </c>
      <c r="D103" s="547">
        <v>1.8E-3</v>
      </c>
      <c r="E103" s="548" t="s">
        <v>1793</v>
      </c>
      <c r="F103" s="546">
        <v>5.0000000000000001E-4</v>
      </c>
      <c r="G103" s="545" t="s">
        <v>1793</v>
      </c>
      <c r="H103" s="547">
        <v>2.0000000000000002E-5</v>
      </c>
      <c r="I103" s="548" t="s">
        <v>1803</v>
      </c>
      <c r="J103" s="545" t="s">
        <v>1856</v>
      </c>
      <c r="K103" s="548" t="s">
        <v>1856</v>
      </c>
      <c r="L103" s="545">
        <v>0.05</v>
      </c>
      <c r="M103" s="578">
        <v>1E-3</v>
      </c>
      <c r="N103" s="579" t="s">
        <v>1856</v>
      </c>
      <c r="O103" s="550" t="s">
        <v>1623</v>
      </c>
      <c r="P103" s="551" t="s">
        <v>75</v>
      </c>
      <c r="Q103" s="552" t="s">
        <v>550</v>
      </c>
      <c r="R103" s="553" t="s">
        <v>549</v>
      </c>
      <c r="S103" s="552" t="s">
        <v>550</v>
      </c>
      <c r="T103" s="553" t="s">
        <v>549</v>
      </c>
      <c r="U103" s="559">
        <v>1.4E-3</v>
      </c>
      <c r="V103" s="560" t="s">
        <v>1800</v>
      </c>
      <c r="W103" s="559">
        <v>6.7999999999999996E-3</v>
      </c>
      <c r="X103" s="560" t="s">
        <v>1800</v>
      </c>
      <c r="Y103" s="552">
        <v>6.9</v>
      </c>
      <c r="Z103" s="554" t="s">
        <v>1791</v>
      </c>
      <c r="AA103" s="552">
        <v>5</v>
      </c>
      <c r="AB103" s="553">
        <v>0.52</v>
      </c>
      <c r="AC103" s="552">
        <v>0.38</v>
      </c>
      <c r="AD103" s="560">
        <v>0.14899999999999999</v>
      </c>
      <c r="AE103" s="559"/>
      <c r="AF103" s="560"/>
      <c r="AG103" s="552"/>
      <c r="AH103" s="554"/>
      <c r="AI103" s="555"/>
      <c r="AJ103" s="556"/>
      <c r="AK103" s="557"/>
      <c r="AL103" s="558"/>
    </row>
    <row r="104" spans="1:38" ht="13.8" x14ac:dyDescent="0.3">
      <c r="A104" s="34" t="str">
        <f t="shared" si="1"/>
        <v>105-60-2</v>
      </c>
      <c r="B104" s="577" t="s">
        <v>1856</v>
      </c>
      <c r="C104" s="548" t="s">
        <v>1856</v>
      </c>
      <c r="D104" s="547" t="s">
        <v>1856</v>
      </c>
      <c r="E104" s="548" t="s">
        <v>1856</v>
      </c>
      <c r="F104" s="546">
        <v>0.5</v>
      </c>
      <c r="G104" s="545" t="s">
        <v>1793</v>
      </c>
      <c r="H104" s="547" t="s">
        <v>1856</v>
      </c>
      <c r="I104" s="548" t="s">
        <v>1856</v>
      </c>
      <c r="J104" s="548" t="s">
        <v>1856</v>
      </c>
      <c r="K104" s="548" t="s">
        <v>1856</v>
      </c>
      <c r="L104" s="545">
        <v>1</v>
      </c>
      <c r="M104" s="545">
        <v>0.1</v>
      </c>
      <c r="N104" s="549" t="s">
        <v>1856</v>
      </c>
      <c r="O104" s="550" t="s">
        <v>1622</v>
      </c>
      <c r="P104" s="551" t="s">
        <v>1621</v>
      </c>
      <c r="Q104" s="552">
        <v>31000</v>
      </c>
      <c r="R104" s="553" t="s">
        <v>1791</v>
      </c>
      <c r="S104" s="552">
        <v>310000</v>
      </c>
      <c r="T104" s="553" t="s">
        <v>1794</v>
      </c>
      <c r="U104" s="559" t="s">
        <v>550</v>
      </c>
      <c r="V104" s="560" t="s">
        <v>549</v>
      </c>
      <c r="W104" s="559" t="s">
        <v>550</v>
      </c>
      <c r="X104" s="560" t="s">
        <v>549</v>
      </c>
      <c r="Y104" s="552">
        <v>7700</v>
      </c>
      <c r="Z104" s="554" t="s">
        <v>1791</v>
      </c>
      <c r="AA104" s="552" t="s">
        <v>549</v>
      </c>
      <c r="AB104" s="553">
        <v>1.9</v>
      </c>
      <c r="AC104" s="552" t="s">
        <v>550</v>
      </c>
      <c r="AD104" s="560">
        <v>4.6000000000000001E-4</v>
      </c>
      <c r="AE104" s="559"/>
      <c r="AF104" s="560"/>
      <c r="AG104" s="552"/>
      <c r="AH104" s="554"/>
      <c r="AI104" s="555"/>
      <c r="AJ104" s="583"/>
      <c r="AK104" s="557"/>
      <c r="AL104" s="558"/>
    </row>
    <row r="105" spans="1:38" ht="14.4" thickBot="1" x14ac:dyDescent="0.35">
      <c r="A105" s="27" t="str">
        <f t="shared" si="1"/>
        <v>2425-06-1</v>
      </c>
      <c r="B105" s="561">
        <v>0.15</v>
      </c>
      <c r="C105" s="562" t="s">
        <v>1803</v>
      </c>
      <c r="D105" s="563">
        <v>4.3000000000000002E-5</v>
      </c>
      <c r="E105" s="564" t="s">
        <v>1803</v>
      </c>
      <c r="F105" s="563">
        <v>2E-3</v>
      </c>
      <c r="G105" s="564" t="s">
        <v>1793</v>
      </c>
      <c r="H105" s="563" t="s">
        <v>1856</v>
      </c>
      <c r="I105" s="564" t="s">
        <v>1856</v>
      </c>
      <c r="J105" s="562" t="s">
        <v>1856</v>
      </c>
      <c r="K105" s="562" t="s">
        <v>1856</v>
      </c>
      <c r="L105" s="564">
        <v>1</v>
      </c>
      <c r="M105" s="564">
        <v>0.1</v>
      </c>
      <c r="N105" s="581" t="s">
        <v>1856</v>
      </c>
      <c r="O105" s="568" t="s">
        <v>1620</v>
      </c>
      <c r="P105" s="569" t="s">
        <v>1619</v>
      </c>
      <c r="Q105" s="570">
        <v>3.2</v>
      </c>
      <c r="R105" s="571" t="s">
        <v>1800</v>
      </c>
      <c r="S105" s="570">
        <v>11</v>
      </c>
      <c r="T105" s="571" t="s">
        <v>1798</v>
      </c>
      <c r="U105" s="585">
        <v>5.7000000000000002E-2</v>
      </c>
      <c r="V105" s="586" t="s">
        <v>1798</v>
      </c>
      <c r="W105" s="585">
        <v>0.28999999999999998</v>
      </c>
      <c r="X105" s="586" t="s">
        <v>1798</v>
      </c>
      <c r="Y105" s="585">
        <v>0.35</v>
      </c>
      <c r="Z105" s="591" t="s">
        <v>1800</v>
      </c>
      <c r="AA105" s="570" t="s">
        <v>549</v>
      </c>
      <c r="AB105" s="571">
        <v>6.0999999999999997E-4</v>
      </c>
      <c r="AC105" s="570" t="s">
        <v>550</v>
      </c>
      <c r="AD105" s="586">
        <v>1E-3</v>
      </c>
      <c r="AE105" s="585"/>
      <c r="AF105" s="586"/>
      <c r="AG105" s="585"/>
      <c r="AH105" s="591"/>
      <c r="AI105" s="573"/>
      <c r="AJ105" s="592"/>
      <c r="AK105" s="593"/>
      <c r="AL105" s="576"/>
    </row>
    <row r="106" spans="1:38" ht="13.8" x14ac:dyDescent="0.3">
      <c r="A106" s="34" t="str">
        <f t="shared" si="1"/>
        <v>133-06-2</v>
      </c>
      <c r="B106" s="577">
        <v>2.3E-3</v>
      </c>
      <c r="C106" s="548" t="s">
        <v>1803</v>
      </c>
      <c r="D106" s="546">
        <v>6.6000000000000003E-7</v>
      </c>
      <c r="E106" s="545" t="s">
        <v>1803</v>
      </c>
      <c r="F106" s="546">
        <v>0.13</v>
      </c>
      <c r="G106" s="545" t="s">
        <v>1793</v>
      </c>
      <c r="H106" s="546" t="s">
        <v>1856</v>
      </c>
      <c r="I106" s="545" t="s">
        <v>1856</v>
      </c>
      <c r="J106" s="548" t="s">
        <v>1856</v>
      </c>
      <c r="K106" s="548" t="s">
        <v>1856</v>
      </c>
      <c r="L106" s="545">
        <v>1</v>
      </c>
      <c r="M106" s="545">
        <v>0.1</v>
      </c>
      <c r="N106" s="549" t="s">
        <v>1856</v>
      </c>
      <c r="O106" s="550" t="s">
        <v>1618</v>
      </c>
      <c r="P106" s="551" t="s">
        <v>1617</v>
      </c>
      <c r="Q106" s="559">
        <v>210</v>
      </c>
      <c r="R106" s="560" t="s">
        <v>1800</v>
      </c>
      <c r="S106" s="559">
        <v>750</v>
      </c>
      <c r="T106" s="560" t="s">
        <v>1798</v>
      </c>
      <c r="U106" s="552">
        <v>3.7</v>
      </c>
      <c r="V106" s="553" t="s">
        <v>1798</v>
      </c>
      <c r="W106" s="552">
        <v>19</v>
      </c>
      <c r="X106" s="553" t="s">
        <v>1798</v>
      </c>
      <c r="Y106" s="552">
        <v>27</v>
      </c>
      <c r="Z106" s="554" t="s">
        <v>1800</v>
      </c>
      <c r="AA106" s="559" t="s">
        <v>549</v>
      </c>
      <c r="AB106" s="560">
        <v>1.9E-2</v>
      </c>
      <c r="AC106" s="559" t="s">
        <v>550</v>
      </c>
      <c r="AD106" s="553">
        <v>1E-3</v>
      </c>
      <c r="AE106" s="552"/>
      <c r="AF106" s="553"/>
      <c r="AG106" s="552"/>
      <c r="AH106" s="554"/>
      <c r="AI106" s="589"/>
      <c r="AJ106" s="556"/>
      <c r="AK106" s="557"/>
      <c r="AL106" s="590"/>
    </row>
    <row r="107" spans="1:38" ht="13.8" x14ac:dyDescent="0.3">
      <c r="A107" s="34" t="str">
        <f t="shared" si="1"/>
        <v>63-25-2</v>
      </c>
      <c r="B107" s="577" t="s">
        <v>1856</v>
      </c>
      <c r="C107" s="548" t="s">
        <v>1856</v>
      </c>
      <c r="D107" s="547" t="s">
        <v>1856</v>
      </c>
      <c r="E107" s="548" t="s">
        <v>1856</v>
      </c>
      <c r="F107" s="546">
        <v>0.1</v>
      </c>
      <c r="G107" s="545" t="s">
        <v>1793</v>
      </c>
      <c r="H107" s="546" t="s">
        <v>1856</v>
      </c>
      <c r="I107" s="545" t="s">
        <v>1856</v>
      </c>
      <c r="J107" s="548" t="s">
        <v>1856</v>
      </c>
      <c r="K107" s="548" t="s">
        <v>1856</v>
      </c>
      <c r="L107" s="545">
        <v>1</v>
      </c>
      <c r="M107" s="545">
        <v>0.1</v>
      </c>
      <c r="N107" s="549" t="s">
        <v>1856</v>
      </c>
      <c r="O107" s="550" t="s">
        <v>1616</v>
      </c>
      <c r="P107" s="551" t="s">
        <v>1615</v>
      </c>
      <c r="Q107" s="552">
        <v>6100</v>
      </c>
      <c r="R107" s="553" t="s">
        <v>1791</v>
      </c>
      <c r="S107" s="552">
        <v>62000</v>
      </c>
      <c r="T107" s="553" t="s">
        <v>1791</v>
      </c>
      <c r="U107" s="552" t="s">
        <v>550</v>
      </c>
      <c r="V107" s="553" t="s">
        <v>549</v>
      </c>
      <c r="W107" s="552" t="s">
        <v>550</v>
      </c>
      <c r="X107" s="553" t="s">
        <v>549</v>
      </c>
      <c r="Y107" s="552">
        <v>1400</v>
      </c>
      <c r="Z107" s="554" t="s">
        <v>1791</v>
      </c>
      <c r="AA107" s="552" t="s">
        <v>549</v>
      </c>
      <c r="AB107" s="553">
        <v>1.3</v>
      </c>
      <c r="AC107" s="552" t="s">
        <v>550</v>
      </c>
      <c r="AD107" s="553">
        <v>1E-3</v>
      </c>
      <c r="AE107" s="552"/>
      <c r="AF107" s="553"/>
      <c r="AG107" s="552"/>
      <c r="AH107" s="554"/>
      <c r="AI107" s="555"/>
      <c r="AJ107" s="556"/>
      <c r="AK107" s="557"/>
      <c r="AL107" s="558"/>
    </row>
    <row r="108" spans="1:38" ht="14.4" thickBot="1" x14ac:dyDescent="0.35">
      <c r="A108" s="27" t="str">
        <f t="shared" si="1"/>
        <v>1563-66-2</v>
      </c>
      <c r="B108" s="580" t="s">
        <v>1856</v>
      </c>
      <c r="C108" s="564" t="s">
        <v>1856</v>
      </c>
      <c r="D108" s="563" t="s">
        <v>1856</v>
      </c>
      <c r="E108" s="564" t="s">
        <v>1856</v>
      </c>
      <c r="F108" s="563">
        <v>5.0000000000000001E-3</v>
      </c>
      <c r="G108" s="564" t="s">
        <v>1793</v>
      </c>
      <c r="H108" s="565" t="s">
        <v>1856</v>
      </c>
      <c r="I108" s="562" t="s">
        <v>1856</v>
      </c>
      <c r="J108" s="562" t="s">
        <v>1856</v>
      </c>
      <c r="K108" s="562" t="s">
        <v>1856</v>
      </c>
      <c r="L108" s="564">
        <v>1</v>
      </c>
      <c r="M108" s="564">
        <v>0.1</v>
      </c>
      <c r="N108" s="581" t="s">
        <v>1856</v>
      </c>
      <c r="O108" s="568" t="s">
        <v>93</v>
      </c>
      <c r="P108" s="569" t="s">
        <v>92</v>
      </c>
      <c r="Q108" s="570">
        <v>310</v>
      </c>
      <c r="R108" s="571" t="s">
        <v>1791</v>
      </c>
      <c r="S108" s="570">
        <v>3100</v>
      </c>
      <c r="T108" s="571" t="s">
        <v>1791</v>
      </c>
      <c r="U108" s="570" t="s">
        <v>550</v>
      </c>
      <c r="V108" s="571" t="s">
        <v>549</v>
      </c>
      <c r="W108" s="570" t="s">
        <v>550</v>
      </c>
      <c r="X108" s="571" t="s">
        <v>549</v>
      </c>
      <c r="Y108" s="570">
        <v>73</v>
      </c>
      <c r="Z108" s="572" t="s">
        <v>1791</v>
      </c>
      <c r="AA108" s="570">
        <v>40</v>
      </c>
      <c r="AB108" s="571">
        <v>2.8000000000000001E-2</v>
      </c>
      <c r="AC108" s="570">
        <v>1.6E-2</v>
      </c>
      <c r="AD108" s="571">
        <v>5.77E-3</v>
      </c>
      <c r="AE108" s="570"/>
      <c r="AF108" s="571"/>
      <c r="AG108" s="570"/>
      <c r="AH108" s="572"/>
      <c r="AI108" s="573"/>
      <c r="AJ108" s="574"/>
      <c r="AK108" s="575"/>
      <c r="AL108" s="576"/>
    </row>
    <row r="109" spans="1:38" ht="13.8" x14ac:dyDescent="0.3">
      <c r="A109" s="34" t="str">
        <f t="shared" si="1"/>
        <v>75-15-0</v>
      </c>
      <c r="B109" s="544" t="s">
        <v>1856</v>
      </c>
      <c r="C109" s="545" t="s">
        <v>1856</v>
      </c>
      <c r="D109" s="546" t="s">
        <v>1856</v>
      </c>
      <c r="E109" s="545" t="s">
        <v>1856</v>
      </c>
      <c r="F109" s="546">
        <v>0.1</v>
      </c>
      <c r="G109" s="545" t="s">
        <v>1793</v>
      </c>
      <c r="H109" s="547">
        <v>0.7</v>
      </c>
      <c r="I109" s="548" t="s">
        <v>1793</v>
      </c>
      <c r="J109" s="548" t="s">
        <v>1796</v>
      </c>
      <c r="K109" s="548" t="s">
        <v>1856</v>
      </c>
      <c r="L109" s="545">
        <v>1</v>
      </c>
      <c r="M109" s="545" t="s">
        <v>1856</v>
      </c>
      <c r="N109" s="549">
        <v>738</v>
      </c>
      <c r="O109" s="550" t="s">
        <v>1614</v>
      </c>
      <c r="P109" s="551" t="s">
        <v>478</v>
      </c>
      <c r="Q109" s="552">
        <v>820</v>
      </c>
      <c r="R109" s="553" t="s">
        <v>1795</v>
      </c>
      <c r="S109" s="552">
        <v>3700</v>
      </c>
      <c r="T109" s="553" t="s">
        <v>1795</v>
      </c>
      <c r="U109" s="552">
        <v>730</v>
      </c>
      <c r="V109" s="553" t="s">
        <v>1791</v>
      </c>
      <c r="W109" s="552">
        <v>3100</v>
      </c>
      <c r="X109" s="553" t="s">
        <v>1791</v>
      </c>
      <c r="Y109" s="552">
        <v>720</v>
      </c>
      <c r="Z109" s="554" t="s">
        <v>1791</v>
      </c>
      <c r="AA109" s="552" t="s">
        <v>549</v>
      </c>
      <c r="AB109" s="553">
        <v>0.21</v>
      </c>
      <c r="AC109" s="552" t="s">
        <v>550</v>
      </c>
      <c r="AD109" s="553">
        <v>2.3400000000000001E-3</v>
      </c>
      <c r="AE109" s="552"/>
      <c r="AF109" s="553"/>
      <c r="AG109" s="552"/>
      <c r="AH109" s="554"/>
      <c r="AI109" s="555"/>
      <c r="AJ109" s="556"/>
      <c r="AK109" s="557"/>
      <c r="AL109" s="558"/>
    </row>
    <row r="110" spans="1:38" ht="13.8" x14ac:dyDescent="0.3">
      <c r="A110" s="34" t="str">
        <f t="shared" si="1"/>
        <v>56-23-5</v>
      </c>
      <c r="B110" s="577">
        <v>7.0000000000000007E-2</v>
      </c>
      <c r="C110" s="548" t="s">
        <v>1793</v>
      </c>
      <c r="D110" s="547">
        <v>6.0000000000000002E-6</v>
      </c>
      <c r="E110" s="548" t="s">
        <v>1793</v>
      </c>
      <c r="F110" s="546">
        <v>4.0000000000000001E-3</v>
      </c>
      <c r="G110" s="545" t="s">
        <v>1793</v>
      </c>
      <c r="H110" s="547">
        <v>0.1</v>
      </c>
      <c r="I110" s="548" t="s">
        <v>1793</v>
      </c>
      <c r="J110" s="548" t="s">
        <v>1796</v>
      </c>
      <c r="K110" s="548" t="s">
        <v>1856</v>
      </c>
      <c r="L110" s="545">
        <v>1</v>
      </c>
      <c r="M110" s="545" t="s">
        <v>1856</v>
      </c>
      <c r="N110" s="549">
        <v>458</v>
      </c>
      <c r="O110" s="550" t="s">
        <v>477</v>
      </c>
      <c r="P110" s="551" t="s">
        <v>476</v>
      </c>
      <c r="Q110" s="552">
        <v>0.61</v>
      </c>
      <c r="R110" s="553" t="s">
        <v>1798</v>
      </c>
      <c r="S110" s="552">
        <v>3</v>
      </c>
      <c r="T110" s="553" t="s">
        <v>1798</v>
      </c>
      <c r="U110" s="559">
        <v>0.41</v>
      </c>
      <c r="V110" s="560" t="s">
        <v>1798</v>
      </c>
      <c r="W110" s="559">
        <v>2</v>
      </c>
      <c r="X110" s="560" t="s">
        <v>1798</v>
      </c>
      <c r="Y110" s="552">
        <v>0.39</v>
      </c>
      <c r="Z110" s="554" t="s">
        <v>1798</v>
      </c>
      <c r="AA110" s="552">
        <v>5</v>
      </c>
      <c r="AB110" s="553">
        <v>1.4999999999999999E-4</v>
      </c>
      <c r="AC110" s="552">
        <v>1.9E-3</v>
      </c>
      <c r="AD110" s="560">
        <v>4.3099999999999996E-3</v>
      </c>
      <c r="AE110" s="559"/>
      <c r="AF110" s="560"/>
      <c r="AG110" s="552"/>
      <c r="AH110" s="554"/>
      <c r="AI110" s="555"/>
      <c r="AJ110" s="556"/>
      <c r="AK110" s="557"/>
      <c r="AL110" s="558"/>
    </row>
    <row r="111" spans="1:38" ht="14.4" thickBot="1" x14ac:dyDescent="0.35">
      <c r="A111" s="27" t="str">
        <f t="shared" si="1"/>
        <v>55285-14-8</v>
      </c>
      <c r="B111" s="561" t="s">
        <v>1856</v>
      </c>
      <c r="C111" s="562" t="s">
        <v>1856</v>
      </c>
      <c r="D111" s="565" t="s">
        <v>1856</v>
      </c>
      <c r="E111" s="562" t="s">
        <v>1856</v>
      </c>
      <c r="F111" s="563">
        <v>0.01</v>
      </c>
      <c r="G111" s="564" t="s">
        <v>1793</v>
      </c>
      <c r="H111" s="565" t="s">
        <v>1856</v>
      </c>
      <c r="I111" s="562" t="s">
        <v>1856</v>
      </c>
      <c r="J111" s="562" t="s">
        <v>1856</v>
      </c>
      <c r="K111" s="562" t="s">
        <v>1856</v>
      </c>
      <c r="L111" s="564">
        <v>1</v>
      </c>
      <c r="M111" s="564">
        <v>0.1</v>
      </c>
      <c r="N111" s="581" t="s">
        <v>1856</v>
      </c>
      <c r="O111" s="568" t="s">
        <v>1613</v>
      </c>
      <c r="P111" s="569" t="s">
        <v>1612</v>
      </c>
      <c r="Q111" s="570">
        <v>610</v>
      </c>
      <c r="R111" s="571" t="s">
        <v>1791</v>
      </c>
      <c r="S111" s="570">
        <v>6200</v>
      </c>
      <c r="T111" s="571" t="s">
        <v>1791</v>
      </c>
      <c r="U111" s="585" t="s">
        <v>550</v>
      </c>
      <c r="V111" s="586" t="s">
        <v>549</v>
      </c>
      <c r="W111" s="585" t="s">
        <v>550</v>
      </c>
      <c r="X111" s="586" t="s">
        <v>549</v>
      </c>
      <c r="Y111" s="570">
        <v>37</v>
      </c>
      <c r="Z111" s="572" t="s">
        <v>1791</v>
      </c>
      <c r="AA111" s="570" t="s">
        <v>549</v>
      </c>
      <c r="AB111" s="571">
        <v>0.9</v>
      </c>
      <c r="AC111" s="570" t="s">
        <v>550</v>
      </c>
      <c r="AD111" s="586">
        <v>3.13E-3</v>
      </c>
      <c r="AE111" s="585"/>
      <c r="AF111" s="586"/>
      <c r="AG111" s="570"/>
      <c r="AH111" s="572"/>
      <c r="AI111" s="587"/>
      <c r="AJ111" s="574"/>
      <c r="AK111" s="575"/>
      <c r="AL111" s="588"/>
    </row>
    <row r="112" spans="1:38" ht="13.8" x14ac:dyDescent="0.3">
      <c r="A112" s="34" t="str">
        <f t="shared" si="1"/>
        <v>5234-68-4</v>
      </c>
      <c r="B112" s="577" t="s">
        <v>1856</v>
      </c>
      <c r="C112" s="548" t="s">
        <v>1856</v>
      </c>
      <c r="D112" s="547" t="s">
        <v>1856</v>
      </c>
      <c r="E112" s="548" t="s">
        <v>1856</v>
      </c>
      <c r="F112" s="546">
        <v>0.1</v>
      </c>
      <c r="G112" s="545" t="s">
        <v>1793</v>
      </c>
      <c r="H112" s="546" t="s">
        <v>1856</v>
      </c>
      <c r="I112" s="545" t="s">
        <v>1856</v>
      </c>
      <c r="J112" s="545" t="s">
        <v>1856</v>
      </c>
      <c r="K112" s="548" t="s">
        <v>1856</v>
      </c>
      <c r="L112" s="545">
        <v>1</v>
      </c>
      <c r="M112" s="578">
        <v>0.1</v>
      </c>
      <c r="N112" s="579" t="s">
        <v>1856</v>
      </c>
      <c r="O112" s="550" t="s">
        <v>1611</v>
      </c>
      <c r="P112" s="551" t="s">
        <v>1610</v>
      </c>
      <c r="Q112" s="552">
        <v>6100</v>
      </c>
      <c r="R112" s="553" t="s">
        <v>1791</v>
      </c>
      <c r="S112" s="552">
        <v>62000</v>
      </c>
      <c r="T112" s="553" t="s">
        <v>1791</v>
      </c>
      <c r="U112" s="552" t="s">
        <v>550</v>
      </c>
      <c r="V112" s="553" t="s">
        <v>549</v>
      </c>
      <c r="W112" s="552" t="s">
        <v>550</v>
      </c>
      <c r="X112" s="553" t="s">
        <v>549</v>
      </c>
      <c r="Y112" s="552">
        <v>1500</v>
      </c>
      <c r="Z112" s="554" t="s">
        <v>1791</v>
      </c>
      <c r="AA112" s="552" t="s">
        <v>549</v>
      </c>
      <c r="AB112" s="553">
        <v>0.8</v>
      </c>
      <c r="AC112" s="552" t="s">
        <v>550</v>
      </c>
      <c r="AD112" s="553">
        <v>1.14E-2</v>
      </c>
      <c r="AE112" s="552"/>
      <c r="AF112" s="553"/>
      <c r="AG112" s="552"/>
      <c r="AH112" s="554"/>
      <c r="AI112" s="555"/>
      <c r="AJ112" s="556"/>
      <c r="AK112" s="557"/>
      <c r="AL112" s="558"/>
    </row>
    <row r="113" spans="1:38" ht="13.8" x14ac:dyDescent="0.3">
      <c r="A113" s="34" t="str">
        <f t="shared" si="1"/>
        <v>1306-38-3</v>
      </c>
      <c r="B113" s="544" t="s">
        <v>1856</v>
      </c>
      <c r="C113" s="545" t="s">
        <v>1856</v>
      </c>
      <c r="D113" s="546" t="s">
        <v>1856</v>
      </c>
      <c r="E113" s="545" t="s">
        <v>1856</v>
      </c>
      <c r="F113" s="546" t="s">
        <v>1856</v>
      </c>
      <c r="G113" s="545" t="s">
        <v>1856</v>
      </c>
      <c r="H113" s="546">
        <v>8.9999999999999998E-4</v>
      </c>
      <c r="I113" s="545" t="s">
        <v>1793</v>
      </c>
      <c r="J113" s="545" t="s">
        <v>1856</v>
      </c>
      <c r="K113" s="548" t="s">
        <v>1856</v>
      </c>
      <c r="L113" s="545">
        <v>1</v>
      </c>
      <c r="M113" s="578" t="s">
        <v>1856</v>
      </c>
      <c r="N113" s="579" t="s">
        <v>1856</v>
      </c>
      <c r="O113" s="550" t="s">
        <v>1609</v>
      </c>
      <c r="P113" s="551" t="s">
        <v>1608</v>
      </c>
      <c r="Q113" s="552">
        <v>1300000</v>
      </c>
      <c r="R113" s="553" t="s">
        <v>1794</v>
      </c>
      <c r="S113" s="552">
        <v>5400000</v>
      </c>
      <c r="T113" s="553" t="s">
        <v>1794</v>
      </c>
      <c r="U113" s="552">
        <v>0.94</v>
      </c>
      <c r="V113" s="553" t="s">
        <v>1791</v>
      </c>
      <c r="W113" s="552">
        <v>3.9</v>
      </c>
      <c r="X113" s="553" t="s">
        <v>1791</v>
      </c>
      <c r="Y113" s="552" t="s">
        <v>550</v>
      </c>
      <c r="Z113" s="554" t="s">
        <v>549</v>
      </c>
      <c r="AA113" s="552" t="s">
        <v>549</v>
      </c>
      <c r="AB113" s="553" t="s">
        <v>550</v>
      </c>
      <c r="AC113" s="552" t="s">
        <v>550</v>
      </c>
      <c r="AD113" s="553">
        <v>1.6299999999999999E-2</v>
      </c>
      <c r="AE113" s="552"/>
      <c r="AF113" s="553"/>
      <c r="AG113" s="552"/>
      <c r="AH113" s="554"/>
      <c r="AI113" s="589"/>
      <c r="AJ113" s="556"/>
      <c r="AK113" s="557"/>
      <c r="AL113" s="590"/>
    </row>
    <row r="114" spans="1:38" ht="14.4" thickBot="1" x14ac:dyDescent="0.35">
      <c r="A114" s="27" t="str">
        <f t="shared" si="1"/>
        <v>302-17-0</v>
      </c>
      <c r="B114" s="561" t="s">
        <v>1856</v>
      </c>
      <c r="C114" s="562" t="s">
        <v>1856</v>
      </c>
      <c r="D114" s="565" t="s">
        <v>1856</v>
      </c>
      <c r="E114" s="562" t="s">
        <v>1856</v>
      </c>
      <c r="F114" s="563">
        <v>0.1</v>
      </c>
      <c r="G114" s="564" t="s">
        <v>1793</v>
      </c>
      <c r="H114" s="565" t="s">
        <v>1856</v>
      </c>
      <c r="I114" s="562" t="s">
        <v>1856</v>
      </c>
      <c r="J114" s="562" t="s">
        <v>1856</v>
      </c>
      <c r="K114" s="562" t="s">
        <v>1856</v>
      </c>
      <c r="L114" s="564">
        <v>1</v>
      </c>
      <c r="M114" s="564">
        <v>0.1</v>
      </c>
      <c r="N114" s="581" t="s">
        <v>1856</v>
      </c>
      <c r="O114" s="568" t="s">
        <v>1607</v>
      </c>
      <c r="P114" s="569" t="s">
        <v>1606</v>
      </c>
      <c r="Q114" s="570">
        <v>6100</v>
      </c>
      <c r="R114" s="571" t="s">
        <v>1791</v>
      </c>
      <c r="S114" s="570">
        <v>62000</v>
      </c>
      <c r="T114" s="571" t="s">
        <v>1791</v>
      </c>
      <c r="U114" s="585" t="s">
        <v>550</v>
      </c>
      <c r="V114" s="586" t="s">
        <v>549</v>
      </c>
      <c r="W114" s="585" t="s">
        <v>550</v>
      </c>
      <c r="X114" s="586" t="s">
        <v>549</v>
      </c>
      <c r="Y114" s="570">
        <v>1500</v>
      </c>
      <c r="Z114" s="572" t="s">
        <v>1791</v>
      </c>
      <c r="AA114" s="570" t="s">
        <v>549</v>
      </c>
      <c r="AB114" s="571">
        <v>0.31</v>
      </c>
      <c r="AC114" s="570" t="s">
        <v>550</v>
      </c>
      <c r="AD114" s="586">
        <v>5.79E-2</v>
      </c>
      <c r="AE114" s="585"/>
      <c r="AF114" s="586"/>
      <c r="AG114" s="570"/>
      <c r="AH114" s="572"/>
      <c r="AI114" s="573"/>
      <c r="AJ114" s="574"/>
      <c r="AK114" s="575"/>
      <c r="AL114" s="576"/>
    </row>
    <row r="115" spans="1:38" ht="13.8" x14ac:dyDescent="0.3">
      <c r="A115" s="34" t="str">
        <f t="shared" si="1"/>
        <v>133-90-4</v>
      </c>
      <c r="B115" s="577" t="s">
        <v>1856</v>
      </c>
      <c r="C115" s="548" t="s">
        <v>1856</v>
      </c>
      <c r="D115" s="547" t="s">
        <v>1856</v>
      </c>
      <c r="E115" s="548" t="s">
        <v>1856</v>
      </c>
      <c r="F115" s="546">
        <v>1.4999999999999999E-2</v>
      </c>
      <c r="G115" s="545" t="s">
        <v>1793</v>
      </c>
      <c r="H115" s="547" t="s">
        <v>1856</v>
      </c>
      <c r="I115" s="548" t="s">
        <v>1856</v>
      </c>
      <c r="J115" s="548" t="s">
        <v>1856</v>
      </c>
      <c r="K115" s="548" t="s">
        <v>1856</v>
      </c>
      <c r="L115" s="545">
        <v>1</v>
      </c>
      <c r="M115" s="545">
        <v>0.1</v>
      </c>
      <c r="N115" s="549" t="s">
        <v>1856</v>
      </c>
      <c r="O115" s="550" t="s">
        <v>1605</v>
      </c>
      <c r="P115" s="551" t="s">
        <v>1604</v>
      </c>
      <c r="Q115" s="552">
        <v>920</v>
      </c>
      <c r="R115" s="553" t="s">
        <v>1791</v>
      </c>
      <c r="S115" s="552">
        <v>9200</v>
      </c>
      <c r="T115" s="553" t="s">
        <v>1791</v>
      </c>
      <c r="U115" s="559" t="s">
        <v>550</v>
      </c>
      <c r="V115" s="560" t="s">
        <v>549</v>
      </c>
      <c r="W115" s="559" t="s">
        <v>550</v>
      </c>
      <c r="X115" s="560" t="s">
        <v>549</v>
      </c>
      <c r="Y115" s="552">
        <v>220</v>
      </c>
      <c r="Z115" s="554" t="s">
        <v>1791</v>
      </c>
      <c r="AA115" s="552" t="s">
        <v>549</v>
      </c>
      <c r="AB115" s="553">
        <v>5.5E-2</v>
      </c>
      <c r="AC115" s="552" t="s">
        <v>550</v>
      </c>
      <c r="AD115" s="560">
        <v>1.98E-3</v>
      </c>
      <c r="AE115" s="559"/>
      <c r="AF115" s="560"/>
      <c r="AG115" s="552"/>
      <c r="AH115" s="554"/>
      <c r="AI115" s="555"/>
      <c r="AJ115" s="556"/>
      <c r="AK115" s="557"/>
      <c r="AL115" s="558"/>
    </row>
    <row r="116" spans="1:38" ht="13.8" x14ac:dyDescent="0.3">
      <c r="A116" s="34" t="str">
        <f t="shared" si="1"/>
        <v>118-75-2</v>
      </c>
      <c r="B116" s="577">
        <v>0.4</v>
      </c>
      <c r="C116" s="548" t="s">
        <v>1801</v>
      </c>
      <c r="D116" s="547" t="s">
        <v>1856</v>
      </c>
      <c r="E116" s="548" t="s">
        <v>1856</v>
      </c>
      <c r="F116" s="547" t="s">
        <v>1856</v>
      </c>
      <c r="G116" s="548" t="s">
        <v>1856</v>
      </c>
      <c r="H116" s="546" t="s">
        <v>1856</v>
      </c>
      <c r="I116" s="545" t="s">
        <v>1856</v>
      </c>
      <c r="J116" s="548" t="s">
        <v>1856</v>
      </c>
      <c r="K116" s="548" t="s">
        <v>1856</v>
      </c>
      <c r="L116" s="545">
        <v>1</v>
      </c>
      <c r="M116" s="578">
        <v>0.1</v>
      </c>
      <c r="N116" s="549" t="s">
        <v>1856</v>
      </c>
      <c r="O116" s="550" t="s">
        <v>1603</v>
      </c>
      <c r="P116" s="551" t="s">
        <v>1602</v>
      </c>
      <c r="Q116" s="552">
        <v>1.2</v>
      </c>
      <c r="R116" s="553" t="s">
        <v>1798</v>
      </c>
      <c r="S116" s="552">
        <v>4.3</v>
      </c>
      <c r="T116" s="553" t="s">
        <v>1798</v>
      </c>
      <c r="U116" s="552" t="s">
        <v>550</v>
      </c>
      <c r="V116" s="553" t="s">
        <v>549</v>
      </c>
      <c r="W116" s="552" t="s">
        <v>550</v>
      </c>
      <c r="X116" s="553" t="s">
        <v>549</v>
      </c>
      <c r="Y116" s="559">
        <v>0.16</v>
      </c>
      <c r="Z116" s="582" t="s">
        <v>1798</v>
      </c>
      <c r="AA116" s="552" t="s">
        <v>549</v>
      </c>
      <c r="AB116" s="553">
        <v>1.2999999999999999E-4</v>
      </c>
      <c r="AC116" s="552" t="s">
        <v>550</v>
      </c>
      <c r="AD116" s="553">
        <v>1E-3</v>
      </c>
      <c r="AE116" s="552"/>
      <c r="AF116" s="553"/>
      <c r="AG116" s="559"/>
      <c r="AH116" s="582"/>
      <c r="AI116" s="555"/>
      <c r="AJ116" s="583"/>
      <c r="AK116" s="584"/>
      <c r="AL116" s="558"/>
    </row>
    <row r="117" spans="1:38" ht="14.4" thickBot="1" x14ac:dyDescent="0.35">
      <c r="A117" s="27" t="str">
        <f t="shared" si="1"/>
        <v>12789-03-6</v>
      </c>
      <c r="B117" s="561">
        <v>0.35</v>
      </c>
      <c r="C117" s="562" t="s">
        <v>1793</v>
      </c>
      <c r="D117" s="565">
        <v>1E-4</v>
      </c>
      <c r="E117" s="562" t="s">
        <v>1793</v>
      </c>
      <c r="F117" s="563">
        <v>5.0000000000000001E-4</v>
      </c>
      <c r="G117" s="564" t="s">
        <v>1793</v>
      </c>
      <c r="H117" s="565">
        <v>6.9999999999999999E-4</v>
      </c>
      <c r="I117" s="562" t="s">
        <v>1793</v>
      </c>
      <c r="J117" s="562" t="s">
        <v>1856</v>
      </c>
      <c r="K117" s="562" t="s">
        <v>1856</v>
      </c>
      <c r="L117" s="564">
        <v>1</v>
      </c>
      <c r="M117" s="564">
        <v>0.04</v>
      </c>
      <c r="N117" s="581" t="s">
        <v>1856</v>
      </c>
      <c r="O117" s="568" t="s">
        <v>193</v>
      </c>
      <c r="P117" s="569" t="s">
        <v>192</v>
      </c>
      <c r="Q117" s="570">
        <v>1.6</v>
      </c>
      <c r="R117" s="571" t="s">
        <v>1800</v>
      </c>
      <c r="S117" s="570">
        <v>6.5</v>
      </c>
      <c r="T117" s="571" t="s">
        <v>1800</v>
      </c>
      <c r="U117" s="585">
        <v>2.4E-2</v>
      </c>
      <c r="V117" s="586" t="s">
        <v>1800</v>
      </c>
      <c r="W117" s="585">
        <v>0.12</v>
      </c>
      <c r="X117" s="586" t="s">
        <v>1800</v>
      </c>
      <c r="Y117" s="570">
        <v>0.19</v>
      </c>
      <c r="Z117" s="572" t="s">
        <v>1800</v>
      </c>
      <c r="AA117" s="570">
        <v>2</v>
      </c>
      <c r="AB117" s="571">
        <v>1.2999999999999999E-2</v>
      </c>
      <c r="AC117" s="570">
        <v>0.14000000000000001</v>
      </c>
      <c r="AD117" s="586">
        <v>8.4099999999999995E-4</v>
      </c>
      <c r="AE117" s="585"/>
      <c r="AF117" s="586"/>
      <c r="AG117" s="570"/>
      <c r="AH117" s="572"/>
      <c r="AI117" s="573"/>
      <c r="AJ117" s="574"/>
      <c r="AK117" s="575"/>
      <c r="AL117" s="576"/>
    </row>
    <row r="118" spans="1:38" ht="13.8" x14ac:dyDescent="0.3">
      <c r="A118" s="34" t="str">
        <f t="shared" si="1"/>
        <v>143-50-0</v>
      </c>
      <c r="B118" s="577">
        <v>10</v>
      </c>
      <c r="C118" s="548" t="s">
        <v>1793</v>
      </c>
      <c r="D118" s="547">
        <v>4.5999999999999999E-3</v>
      </c>
      <c r="E118" s="548" t="s">
        <v>1803</v>
      </c>
      <c r="F118" s="546">
        <v>2.9999999999999997E-4</v>
      </c>
      <c r="G118" s="545" t="s">
        <v>1793</v>
      </c>
      <c r="H118" s="547" t="s">
        <v>1856</v>
      </c>
      <c r="I118" s="548" t="s">
        <v>1856</v>
      </c>
      <c r="J118" s="548" t="s">
        <v>1856</v>
      </c>
      <c r="K118" s="548" t="s">
        <v>1856</v>
      </c>
      <c r="L118" s="545">
        <v>1</v>
      </c>
      <c r="M118" s="545">
        <v>0.1</v>
      </c>
      <c r="N118" s="549" t="s">
        <v>1856</v>
      </c>
      <c r="O118" s="550" t="s">
        <v>1601</v>
      </c>
      <c r="P118" s="551" t="s">
        <v>162</v>
      </c>
      <c r="Q118" s="552">
        <v>4.9000000000000002E-2</v>
      </c>
      <c r="R118" s="553" t="s">
        <v>1798</v>
      </c>
      <c r="S118" s="552">
        <v>0.17</v>
      </c>
      <c r="T118" s="553" t="s">
        <v>1798</v>
      </c>
      <c r="U118" s="559">
        <v>5.2999999999999998E-4</v>
      </c>
      <c r="V118" s="560" t="s">
        <v>1798</v>
      </c>
      <c r="W118" s="559">
        <v>2.7000000000000001E-3</v>
      </c>
      <c r="X118" s="560" t="s">
        <v>1798</v>
      </c>
      <c r="Y118" s="552">
        <v>3.0000000000000001E-3</v>
      </c>
      <c r="Z118" s="554" t="s">
        <v>1798</v>
      </c>
      <c r="AA118" s="552" t="s">
        <v>549</v>
      </c>
      <c r="AB118" s="553">
        <v>1.1E-4</v>
      </c>
      <c r="AC118" s="552" t="s">
        <v>550</v>
      </c>
      <c r="AD118" s="560">
        <v>2.0100000000000001E-3</v>
      </c>
      <c r="AE118" s="559"/>
      <c r="AF118" s="560"/>
      <c r="AG118" s="552"/>
      <c r="AH118" s="554"/>
      <c r="AI118" s="555"/>
      <c r="AJ118" s="556"/>
      <c r="AK118" s="557"/>
      <c r="AL118" s="558"/>
    </row>
    <row r="119" spans="1:38" ht="13.8" x14ac:dyDescent="0.3">
      <c r="A119" s="34" t="str">
        <f t="shared" si="1"/>
        <v>470-90-6</v>
      </c>
      <c r="B119" s="544" t="s">
        <v>1856</v>
      </c>
      <c r="C119" s="545" t="s">
        <v>1856</v>
      </c>
      <c r="D119" s="547" t="s">
        <v>1856</v>
      </c>
      <c r="E119" s="548" t="s">
        <v>1856</v>
      </c>
      <c r="F119" s="547">
        <v>6.9999999999999999E-4</v>
      </c>
      <c r="G119" s="548" t="s">
        <v>1806</v>
      </c>
      <c r="H119" s="547" t="s">
        <v>1856</v>
      </c>
      <c r="I119" s="548" t="s">
        <v>1856</v>
      </c>
      <c r="J119" s="548" t="s">
        <v>1856</v>
      </c>
      <c r="K119" s="548" t="s">
        <v>1856</v>
      </c>
      <c r="L119" s="545">
        <v>1</v>
      </c>
      <c r="M119" s="545">
        <v>0.1</v>
      </c>
      <c r="N119" s="549" t="s">
        <v>1856</v>
      </c>
      <c r="O119" s="550" t="s">
        <v>1600</v>
      </c>
      <c r="P119" s="551" t="s">
        <v>1599</v>
      </c>
      <c r="Q119" s="552">
        <v>43</v>
      </c>
      <c r="R119" s="553" t="s">
        <v>1791</v>
      </c>
      <c r="S119" s="552">
        <v>430</v>
      </c>
      <c r="T119" s="553" t="s">
        <v>1791</v>
      </c>
      <c r="U119" s="559" t="s">
        <v>550</v>
      </c>
      <c r="V119" s="560" t="s">
        <v>549</v>
      </c>
      <c r="W119" s="559" t="s">
        <v>550</v>
      </c>
      <c r="X119" s="560" t="s">
        <v>549</v>
      </c>
      <c r="Y119" s="552">
        <v>8.6</v>
      </c>
      <c r="Z119" s="554" t="s">
        <v>1791</v>
      </c>
      <c r="AA119" s="552" t="s">
        <v>549</v>
      </c>
      <c r="AB119" s="553">
        <v>2.3E-2</v>
      </c>
      <c r="AC119" s="552" t="s">
        <v>550</v>
      </c>
      <c r="AD119" s="560">
        <v>1.9400000000000001E-3</v>
      </c>
      <c r="AE119" s="559"/>
      <c r="AF119" s="560"/>
      <c r="AG119" s="552"/>
      <c r="AH119" s="554"/>
      <c r="AI119" s="555"/>
      <c r="AJ119" s="556"/>
      <c r="AK119" s="557"/>
      <c r="AL119" s="558"/>
    </row>
    <row r="120" spans="1:38" ht="14.4" thickBot="1" x14ac:dyDescent="0.35">
      <c r="A120" s="27" t="str">
        <f t="shared" si="1"/>
        <v>90982-32-4</v>
      </c>
      <c r="B120" s="580" t="s">
        <v>1856</v>
      </c>
      <c r="C120" s="564" t="s">
        <v>1856</v>
      </c>
      <c r="D120" s="563" t="s">
        <v>1856</v>
      </c>
      <c r="E120" s="564" t="s">
        <v>1856</v>
      </c>
      <c r="F120" s="563">
        <v>0.02</v>
      </c>
      <c r="G120" s="564" t="s">
        <v>1793</v>
      </c>
      <c r="H120" s="563" t="s">
        <v>1856</v>
      </c>
      <c r="I120" s="564" t="s">
        <v>1856</v>
      </c>
      <c r="J120" s="562" t="s">
        <v>1856</v>
      </c>
      <c r="K120" s="562" t="s">
        <v>1856</v>
      </c>
      <c r="L120" s="564">
        <v>1</v>
      </c>
      <c r="M120" s="564">
        <v>0.1</v>
      </c>
      <c r="N120" s="581" t="s">
        <v>1856</v>
      </c>
      <c r="O120" s="568" t="s">
        <v>1598</v>
      </c>
      <c r="P120" s="569" t="s">
        <v>1597</v>
      </c>
      <c r="Q120" s="570">
        <v>1200</v>
      </c>
      <c r="R120" s="571" t="s">
        <v>1791</v>
      </c>
      <c r="S120" s="570">
        <v>12000</v>
      </c>
      <c r="T120" s="571" t="s">
        <v>1791</v>
      </c>
      <c r="U120" s="570" t="s">
        <v>550</v>
      </c>
      <c r="V120" s="571" t="s">
        <v>549</v>
      </c>
      <c r="W120" s="570" t="s">
        <v>550</v>
      </c>
      <c r="X120" s="571" t="s">
        <v>549</v>
      </c>
      <c r="Y120" s="570">
        <v>300</v>
      </c>
      <c r="Z120" s="572" t="s">
        <v>1791</v>
      </c>
      <c r="AA120" s="570" t="s">
        <v>549</v>
      </c>
      <c r="AB120" s="571">
        <v>0.1</v>
      </c>
      <c r="AC120" s="570" t="s">
        <v>550</v>
      </c>
      <c r="AD120" s="571">
        <v>0.107</v>
      </c>
      <c r="AE120" s="570"/>
      <c r="AF120" s="571"/>
      <c r="AG120" s="570"/>
      <c r="AH120" s="572"/>
      <c r="AI120" s="587"/>
      <c r="AJ120" s="574"/>
      <c r="AK120" s="575"/>
      <c r="AL120" s="588"/>
    </row>
    <row r="121" spans="1:38" ht="13.8" x14ac:dyDescent="0.3">
      <c r="A121" s="34" t="str">
        <f t="shared" si="1"/>
        <v>7782-50-5</v>
      </c>
      <c r="B121" s="544" t="s">
        <v>1856</v>
      </c>
      <c r="C121" s="545" t="s">
        <v>1856</v>
      </c>
      <c r="D121" s="546" t="s">
        <v>1856</v>
      </c>
      <c r="E121" s="545" t="s">
        <v>1856</v>
      </c>
      <c r="F121" s="546">
        <v>0.1</v>
      </c>
      <c r="G121" s="545" t="s">
        <v>1793</v>
      </c>
      <c r="H121" s="547">
        <v>1.4999999999999999E-4</v>
      </c>
      <c r="I121" s="548" t="s">
        <v>1806</v>
      </c>
      <c r="J121" s="548" t="s">
        <v>1856</v>
      </c>
      <c r="K121" s="548" t="s">
        <v>1856</v>
      </c>
      <c r="L121" s="545">
        <v>1</v>
      </c>
      <c r="M121" s="545" t="s">
        <v>1856</v>
      </c>
      <c r="N121" s="549" t="s">
        <v>1856</v>
      </c>
      <c r="O121" s="550" t="s">
        <v>23</v>
      </c>
      <c r="P121" s="551" t="s">
        <v>22</v>
      </c>
      <c r="Q121" s="552">
        <v>7500</v>
      </c>
      <c r="R121" s="553" t="s">
        <v>1791</v>
      </c>
      <c r="S121" s="552">
        <v>91000</v>
      </c>
      <c r="T121" s="553" t="s">
        <v>1791</v>
      </c>
      <c r="U121" s="552">
        <v>0.15</v>
      </c>
      <c r="V121" s="553" t="s">
        <v>1791</v>
      </c>
      <c r="W121" s="552">
        <v>0.64</v>
      </c>
      <c r="X121" s="553" t="s">
        <v>1791</v>
      </c>
      <c r="Y121" s="552">
        <v>1600</v>
      </c>
      <c r="Z121" s="554" t="s">
        <v>1791</v>
      </c>
      <c r="AA121" s="552" t="s">
        <v>549</v>
      </c>
      <c r="AB121" s="553">
        <v>0.7</v>
      </c>
      <c r="AC121" s="552" t="s">
        <v>550</v>
      </c>
      <c r="AD121" s="553">
        <v>1.09E-2</v>
      </c>
      <c r="AE121" s="552"/>
      <c r="AF121" s="553"/>
      <c r="AG121" s="552"/>
      <c r="AH121" s="554"/>
      <c r="AI121" s="555"/>
      <c r="AJ121" s="556"/>
      <c r="AK121" s="557"/>
      <c r="AL121" s="558"/>
    </row>
    <row r="122" spans="1:38" ht="13.8" x14ac:dyDescent="0.3">
      <c r="A122" s="34" t="str">
        <f t="shared" si="1"/>
        <v>10049-04-4</v>
      </c>
      <c r="B122" s="577" t="s">
        <v>1856</v>
      </c>
      <c r="C122" s="548" t="s">
        <v>1856</v>
      </c>
      <c r="D122" s="547" t="s">
        <v>1856</v>
      </c>
      <c r="E122" s="548" t="s">
        <v>1856</v>
      </c>
      <c r="F122" s="546">
        <v>0.03</v>
      </c>
      <c r="G122" s="545" t="s">
        <v>1793</v>
      </c>
      <c r="H122" s="547">
        <v>2.0000000000000001E-4</v>
      </c>
      <c r="I122" s="548" t="s">
        <v>1793</v>
      </c>
      <c r="J122" s="548" t="s">
        <v>1856</v>
      </c>
      <c r="K122" s="548" t="s">
        <v>1856</v>
      </c>
      <c r="L122" s="545">
        <v>1</v>
      </c>
      <c r="M122" s="545" t="s">
        <v>1856</v>
      </c>
      <c r="N122" s="549" t="s">
        <v>1856</v>
      </c>
      <c r="O122" s="550" t="s">
        <v>21</v>
      </c>
      <c r="P122" s="551" t="s">
        <v>20</v>
      </c>
      <c r="Q122" s="552">
        <v>2300</v>
      </c>
      <c r="R122" s="553" t="s">
        <v>1791</v>
      </c>
      <c r="S122" s="552">
        <v>30000</v>
      </c>
      <c r="T122" s="553" t="s">
        <v>1791</v>
      </c>
      <c r="U122" s="559">
        <v>0.21</v>
      </c>
      <c r="V122" s="560" t="s">
        <v>1791</v>
      </c>
      <c r="W122" s="559">
        <v>0.88</v>
      </c>
      <c r="X122" s="560" t="s">
        <v>1791</v>
      </c>
      <c r="Y122" s="552">
        <v>470</v>
      </c>
      <c r="Z122" s="554" t="s">
        <v>1791</v>
      </c>
      <c r="AA122" s="552" t="s">
        <v>549</v>
      </c>
      <c r="AB122" s="553" t="s">
        <v>550</v>
      </c>
      <c r="AC122" s="552" t="s">
        <v>550</v>
      </c>
      <c r="AD122" s="560">
        <v>5.1200000000000004E-3</v>
      </c>
      <c r="AE122" s="559"/>
      <c r="AF122" s="560"/>
      <c r="AG122" s="552"/>
      <c r="AH122" s="554"/>
      <c r="AI122" s="555"/>
      <c r="AJ122" s="556"/>
      <c r="AK122" s="557"/>
      <c r="AL122" s="558"/>
    </row>
    <row r="123" spans="1:38" ht="14.4" thickBot="1" x14ac:dyDescent="0.35">
      <c r="A123" s="27" t="str">
        <f t="shared" si="1"/>
        <v>7758-19-2</v>
      </c>
      <c r="B123" s="561" t="s">
        <v>1856</v>
      </c>
      <c r="C123" s="562" t="s">
        <v>1856</v>
      </c>
      <c r="D123" s="565" t="s">
        <v>1856</v>
      </c>
      <c r="E123" s="562" t="s">
        <v>1856</v>
      </c>
      <c r="F123" s="563">
        <v>0.03</v>
      </c>
      <c r="G123" s="564" t="s">
        <v>1793</v>
      </c>
      <c r="H123" s="565" t="s">
        <v>1856</v>
      </c>
      <c r="I123" s="562" t="s">
        <v>1856</v>
      </c>
      <c r="J123" s="562" t="s">
        <v>1856</v>
      </c>
      <c r="K123" s="562" t="s">
        <v>1856</v>
      </c>
      <c r="L123" s="564">
        <v>1</v>
      </c>
      <c r="M123" s="564" t="s">
        <v>1856</v>
      </c>
      <c r="N123" s="581" t="s">
        <v>1856</v>
      </c>
      <c r="O123" s="568" t="s">
        <v>1595</v>
      </c>
      <c r="P123" s="569" t="s">
        <v>18</v>
      </c>
      <c r="Q123" s="570">
        <v>2300</v>
      </c>
      <c r="R123" s="571" t="s">
        <v>1791</v>
      </c>
      <c r="S123" s="570">
        <v>31000</v>
      </c>
      <c r="T123" s="571" t="s">
        <v>1791</v>
      </c>
      <c r="U123" s="585" t="s">
        <v>550</v>
      </c>
      <c r="V123" s="586" t="s">
        <v>549</v>
      </c>
      <c r="W123" s="585" t="s">
        <v>550</v>
      </c>
      <c r="X123" s="586" t="s">
        <v>549</v>
      </c>
      <c r="Y123" s="570">
        <v>470</v>
      </c>
      <c r="Z123" s="572" t="s">
        <v>1791</v>
      </c>
      <c r="AA123" s="570">
        <v>1000</v>
      </c>
      <c r="AB123" s="571" t="s">
        <v>550</v>
      </c>
      <c r="AC123" s="570" t="s">
        <v>550</v>
      </c>
      <c r="AD123" s="586">
        <v>3.3799999999999998E-4</v>
      </c>
      <c r="AE123" s="585"/>
      <c r="AF123" s="586"/>
      <c r="AG123" s="570"/>
      <c r="AH123" s="572"/>
      <c r="AI123" s="573"/>
      <c r="AJ123" s="574"/>
      <c r="AK123" s="575"/>
      <c r="AL123" s="576"/>
    </row>
    <row r="124" spans="1:38" ht="13.8" x14ac:dyDescent="0.3">
      <c r="A124" s="34" t="str">
        <f t="shared" si="1"/>
        <v>75-68-3</v>
      </c>
      <c r="B124" s="577" t="s">
        <v>1856</v>
      </c>
      <c r="C124" s="548" t="s">
        <v>1856</v>
      </c>
      <c r="D124" s="547" t="s">
        <v>1856</v>
      </c>
      <c r="E124" s="548" t="s">
        <v>1856</v>
      </c>
      <c r="F124" s="546" t="s">
        <v>1856</v>
      </c>
      <c r="G124" s="545" t="s">
        <v>1856</v>
      </c>
      <c r="H124" s="546">
        <v>50</v>
      </c>
      <c r="I124" s="545" t="s">
        <v>1793</v>
      </c>
      <c r="J124" s="548" t="s">
        <v>1796</v>
      </c>
      <c r="K124" s="548" t="s">
        <v>1856</v>
      </c>
      <c r="L124" s="545">
        <v>1</v>
      </c>
      <c r="M124" s="578" t="s">
        <v>1856</v>
      </c>
      <c r="N124" s="549">
        <v>1150</v>
      </c>
      <c r="O124" s="550" t="s">
        <v>1594</v>
      </c>
      <c r="P124" s="551" t="s">
        <v>1593</v>
      </c>
      <c r="Q124" s="552">
        <v>58000</v>
      </c>
      <c r="R124" s="553" t="s">
        <v>1795</v>
      </c>
      <c r="S124" s="552">
        <v>240000</v>
      </c>
      <c r="T124" s="553" t="s">
        <v>1805</v>
      </c>
      <c r="U124" s="552">
        <v>52000</v>
      </c>
      <c r="V124" s="553" t="s">
        <v>1791</v>
      </c>
      <c r="W124" s="552">
        <v>220000</v>
      </c>
      <c r="X124" s="553" t="s">
        <v>1791</v>
      </c>
      <c r="Y124" s="552">
        <v>100000</v>
      </c>
      <c r="Z124" s="554" t="s">
        <v>1791</v>
      </c>
      <c r="AA124" s="552" t="s">
        <v>549</v>
      </c>
      <c r="AB124" s="553">
        <v>52</v>
      </c>
      <c r="AC124" s="552" t="s">
        <v>550</v>
      </c>
      <c r="AD124" s="553">
        <v>1E-3</v>
      </c>
      <c r="AE124" s="552"/>
      <c r="AF124" s="553"/>
      <c r="AG124" s="552"/>
      <c r="AH124" s="554"/>
      <c r="AI124" s="555"/>
      <c r="AJ124" s="556"/>
      <c r="AK124" s="557"/>
      <c r="AL124" s="558"/>
    </row>
    <row r="125" spans="1:38" ht="13.8" x14ac:dyDescent="0.3">
      <c r="A125" s="34" t="str">
        <f t="shared" si="1"/>
        <v>126-99-8</v>
      </c>
      <c r="B125" s="577" t="s">
        <v>1856</v>
      </c>
      <c r="C125" s="548" t="s">
        <v>1856</v>
      </c>
      <c r="D125" s="547">
        <v>2.9999999999999997E-4</v>
      </c>
      <c r="E125" s="548" t="s">
        <v>1793</v>
      </c>
      <c r="F125" s="546">
        <v>0.02</v>
      </c>
      <c r="G125" s="545" t="s">
        <v>1801</v>
      </c>
      <c r="H125" s="546">
        <v>0.02</v>
      </c>
      <c r="I125" s="545" t="s">
        <v>1793</v>
      </c>
      <c r="J125" s="548" t="s">
        <v>1796</v>
      </c>
      <c r="K125" s="548" t="s">
        <v>1856</v>
      </c>
      <c r="L125" s="545">
        <v>1</v>
      </c>
      <c r="M125" s="578" t="s">
        <v>1856</v>
      </c>
      <c r="N125" s="549">
        <v>751</v>
      </c>
      <c r="O125" s="550" t="s">
        <v>1592</v>
      </c>
      <c r="P125" s="551" t="s">
        <v>1591</v>
      </c>
      <c r="Q125" s="552">
        <v>9.4000000000000004E-3</v>
      </c>
      <c r="R125" s="553" t="s">
        <v>1798</v>
      </c>
      <c r="S125" s="552">
        <v>4.7E-2</v>
      </c>
      <c r="T125" s="553" t="s">
        <v>1798</v>
      </c>
      <c r="U125" s="552">
        <v>8.0999999999999996E-3</v>
      </c>
      <c r="V125" s="553" t="s">
        <v>1798</v>
      </c>
      <c r="W125" s="552">
        <v>4.1000000000000002E-2</v>
      </c>
      <c r="X125" s="553" t="s">
        <v>1798</v>
      </c>
      <c r="Y125" s="552">
        <v>1.6E-2</v>
      </c>
      <c r="Z125" s="554" t="s">
        <v>1798</v>
      </c>
      <c r="AA125" s="552" t="s">
        <v>549</v>
      </c>
      <c r="AB125" s="553">
        <v>8.4999999999999999E-6</v>
      </c>
      <c r="AC125" s="552" t="s">
        <v>550</v>
      </c>
      <c r="AD125" s="553">
        <v>1E-3</v>
      </c>
      <c r="AE125" s="552"/>
      <c r="AF125" s="553"/>
      <c r="AG125" s="552"/>
      <c r="AH125" s="554"/>
      <c r="AI125" s="555"/>
      <c r="AJ125" s="583"/>
      <c r="AK125" s="557"/>
      <c r="AL125" s="558"/>
    </row>
    <row r="126" spans="1:38" ht="14.4" thickBot="1" x14ac:dyDescent="0.35">
      <c r="A126" s="27" t="str">
        <f t="shared" si="1"/>
        <v>3165-93-3</v>
      </c>
      <c r="B126" s="561">
        <v>0.46</v>
      </c>
      <c r="C126" s="562" t="s">
        <v>1801</v>
      </c>
      <c r="D126" s="565" t="s">
        <v>1856</v>
      </c>
      <c r="E126" s="562" t="s">
        <v>1856</v>
      </c>
      <c r="F126" s="563" t="s">
        <v>1856</v>
      </c>
      <c r="G126" s="564" t="s">
        <v>1856</v>
      </c>
      <c r="H126" s="565" t="s">
        <v>1856</v>
      </c>
      <c r="I126" s="562" t="s">
        <v>1856</v>
      </c>
      <c r="J126" s="562" t="s">
        <v>1856</v>
      </c>
      <c r="K126" s="562" t="s">
        <v>1856</v>
      </c>
      <c r="L126" s="564">
        <v>1</v>
      </c>
      <c r="M126" s="566">
        <v>0.1</v>
      </c>
      <c r="N126" s="581" t="s">
        <v>1856</v>
      </c>
      <c r="O126" s="568" t="s">
        <v>1590</v>
      </c>
      <c r="P126" s="569" t="s">
        <v>1589</v>
      </c>
      <c r="Q126" s="570">
        <v>1.1000000000000001</v>
      </c>
      <c r="R126" s="571" t="s">
        <v>1798</v>
      </c>
      <c r="S126" s="570">
        <v>3.7</v>
      </c>
      <c r="T126" s="571" t="s">
        <v>1798</v>
      </c>
      <c r="U126" s="585" t="s">
        <v>550</v>
      </c>
      <c r="V126" s="586" t="s">
        <v>549</v>
      </c>
      <c r="W126" s="585" t="s">
        <v>550</v>
      </c>
      <c r="X126" s="586" t="s">
        <v>549</v>
      </c>
      <c r="Y126" s="570">
        <v>0.15</v>
      </c>
      <c r="Z126" s="572" t="s">
        <v>1798</v>
      </c>
      <c r="AA126" s="570" t="s">
        <v>549</v>
      </c>
      <c r="AB126" s="571">
        <v>1.2999999999999999E-4</v>
      </c>
      <c r="AC126" s="570" t="s">
        <v>550</v>
      </c>
      <c r="AD126" s="586">
        <v>1E-3</v>
      </c>
      <c r="AE126" s="585"/>
      <c r="AF126" s="586"/>
      <c r="AG126" s="570"/>
      <c r="AH126" s="572"/>
      <c r="AI126" s="587"/>
      <c r="AJ126" s="592"/>
      <c r="AK126" s="575"/>
      <c r="AL126" s="576"/>
    </row>
    <row r="127" spans="1:38" ht="13.8" x14ac:dyDescent="0.3">
      <c r="A127" s="34" t="str">
        <f t="shared" si="1"/>
        <v>95-69-2</v>
      </c>
      <c r="B127" s="577">
        <v>0.1</v>
      </c>
      <c r="C127" s="548" t="s">
        <v>1792</v>
      </c>
      <c r="D127" s="547">
        <v>7.7000000000000001E-5</v>
      </c>
      <c r="E127" s="548" t="s">
        <v>1803</v>
      </c>
      <c r="F127" s="547">
        <v>3.0000000000000001E-3</v>
      </c>
      <c r="G127" s="548" t="s">
        <v>1804</v>
      </c>
      <c r="H127" s="546" t="s">
        <v>1856</v>
      </c>
      <c r="I127" s="545" t="s">
        <v>1856</v>
      </c>
      <c r="J127" s="545" t="s">
        <v>1856</v>
      </c>
      <c r="K127" s="548" t="s">
        <v>1856</v>
      </c>
      <c r="L127" s="545">
        <v>1</v>
      </c>
      <c r="M127" s="578">
        <v>0.1</v>
      </c>
      <c r="N127" s="579" t="s">
        <v>1856</v>
      </c>
      <c r="O127" s="550" t="s">
        <v>1588</v>
      </c>
      <c r="P127" s="551" t="s">
        <v>1587</v>
      </c>
      <c r="Q127" s="552">
        <v>4.9000000000000004</v>
      </c>
      <c r="R127" s="553" t="s">
        <v>1800</v>
      </c>
      <c r="S127" s="552">
        <v>17</v>
      </c>
      <c r="T127" s="553" t="s">
        <v>1798</v>
      </c>
      <c r="U127" s="552">
        <v>3.2000000000000001E-2</v>
      </c>
      <c r="V127" s="553" t="s">
        <v>1798</v>
      </c>
      <c r="W127" s="552">
        <v>0.16</v>
      </c>
      <c r="X127" s="553" t="s">
        <v>1798</v>
      </c>
      <c r="Y127" s="552">
        <v>0.6</v>
      </c>
      <c r="Z127" s="554" t="s">
        <v>1800</v>
      </c>
      <c r="AA127" s="552" t="s">
        <v>549</v>
      </c>
      <c r="AB127" s="553">
        <v>3.4000000000000002E-4</v>
      </c>
      <c r="AC127" s="552" t="s">
        <v>550</v>
      </c>
      <c r="AD127" s="553">
        <v>9.8899999999999995E-3</v>
      </c>
      <c r="AE127" s="552"/>
      <c r="AF127" s="553"/>
      <c r="AG127" s="552"/>
      <c r="AH127" s="554"/>
      <c r="AI127" s="555"/>
      <c r="AJ127" s="556"/>
      <c r="AK127" s="557"/>
      <c r="AL127" s="558"/>
    </row>
    <row r="128" spans="1:38" ht="13.8" x14ac:dyDescent="0.3">
      <c r="A128" s="34" t="str">
        <f t="shared" si="1"/>
        <v>107-20-0</v>
      </c>
      <c r="B128" s="577">
        <v>0.27</v>
      </c>
      <c r="C128" s="548" t="s">
        <v>1804</v>
      </c>
      <c r="D128" s="546" t="s">
        <v>1856</v>
      </c>
      <c r="E128" s="545" t="s">
        <v>1856</v>
      </c>
      <c r="F128" s="546" t="s">
        <v>1856</v>
      </c>
      <c r="G128" s="545" t="s">
        <v>1856</v>
      </c>
      <c r="H128" s="546" t="s">
        <v>1856</v>
      </c>
      <c r="I128" s="545" t="s">
        <v>1856</v>
      </c>
      <c r="J128" s="545" t="s">
        <v>1796</v>
      </c>
      <c r="K128" s="548" t="s">
        <v>1856</v>
      </c>
      <c r="L128" s="545">
        <v>1</v>
      </c>
      <c r="M128" s="578">
        <v>0.1</v>
      </c>
      <c r="N128" s="579">
        <v>28300</v>
      </c>
      <c r="O128" s="550" t="s">
        <v>1586</v>
      </c>
      <c r="P128" s="551" t="s">
        <v>1585</v>
      </c>
      <c r="Q128" s="552">
        <v>1.8</v>
      </c>
      <c r="R128" s="553" t="s">
        <v>1798</v>
      </c>
      <c r="S128" s="552">
        <v>6.4</v>
      </c>
      <c r="T128" s="553" t="s">
        <v>1798</v>
      </c>
      <c r="U128" s="552" t="s">
        <v>550</v>
      </c>
      <c r="V128" s="553" t="s">
        <v>549</v>
      </c>
      <c r="W128" s="552" t="s">
        <v>550</v>
      </c>
      <c r="X128" s="553" t="s">
        <v>549</v>
      </c>
      <c r="Y128" s="552">
        <v>0.25</v>
      </c>
      <c r="Z128" s="554" t="s">
        <v>1798</v>
      </c>
      <c r="AA128" s="552" t="s">
        <v>549</v>
      </c>
      <c r="AB128" s="553">
        <v>5.0000000000000002E-5</v>
      </c>
      <c r="AC128" s="552" t="s">
        <v>550</v>
      </c>
      <c r="AD128" s="553">
        <v>2.3800000000000002E-2</v>
      </c>
      <c r="AE128" s="552"/>
      <c r="AF128" s="553"/>
      <c r="AG128" s="552"/>
      <c r="AH128" s="554"/>
      <c r="AI128" s="555"/>
      <c r="AJ128" s="556"/>
      <c r="AK128" s="557"/>
      <c r="AL128" s="558"/>
    </row>
    <row r="129" spans="1:38" ht="14.4" thickBot="1" x14ac:dyDescent="0.35">
      <c r="A129" s="27" t="str">
        <f t="shared" si="1"/>
        <v>79-11-8</v>
      </c>
      <c r="B129" s="580" t="s">
        <v>1856</v>
      </c>
      <c r="C129" s="564" t="s">
        <v>1856</v>
      </c>
      <c r="D129" s="565" t="s">
        <v>1856</v>
      </c>
      <c r="E129" s="562" t="s">
        <v>1856</v>
      </c>
      <c r="F129" s="565">
        <v>2E-3</v>
      </c>
      <c r="G129" s="562" t="s">
        <v>1801</v>
      </c>
      <c r="H129" s="565" t="s">
        <v>1856</v>
      </c>
      <c r="I129" s="562" t="s">
        <v>1856</v>
      </c>
      <c r="J129" s="562" t="s">
        <v>1856</v>
      </c>
      <c r="K129" s="562" t="s">
        <v>1856</v>
      </c>
      <c r="L129" s="564">
        <v>1</v>
      </c>
      <c r="M129" s="564">
        <v>0.1</v>
      </c>
      <c r="N129" s="581" t="s">
        <v>1856</v>
      </c>
      <c r="O129" s="568" t="s">
        <v>1584</v>
      </c>
      <c r="P129" s="569" t="s">
        <v>262</v>
      </c>
      <c r="Q129" s="570">
        <v>120</v>
      </c>
      <c r="R129" s="571" t="s">
        <v>1791</v>
      </c>
      <c r="S129" s="570">
        <v>1200</v>
      </c>
      <c r="T129" s="571" t="s">
        <v>1791</v>
      </c>
      <c r="U129" s="585" t="s">
        <v>550</v>
      </c>
      <c r="V129" s="586" t="s">
        <v>549</v>
      </c>
      <c r="W129" s="585" t="s">
        <v>550</v>
      </c>
      <c r="X129" s="586" t="s">
        <v>549</v>
      </c>
      <c r="Y129" s="570">
        <v>31</v>
      </c>
      <c r="Z129" s="572" t="s">
        <v>1791</v>
      </c>
      <c r="AA129" s="570">
        <v>60</v>
      </c>
      <c r="AB129" s="571">
        <v>6.3E-3</v>
      </c>
      <c r="AC129" s="570">
        <v>1.2E-2</v>
      </c>
      <c r="AD129" s="586">
        <v>1.8E-5</v>
      </c>
      <c r="AE129" s="585"/>
      <c r="AF129" s="586"/>
      <c r="AG129" s="570"/>
      <c r="AH129" s="572"/>
      <c r="AI129" s="573"/>
      <c r="AJ129" s="574"/>
      <c r="AK129" s="575"/>
      <c r="AL129" s="576"/>
    </row>
    <row r="130" spans="1:38" ht="13.8" x14ac:dyDescent="0.3">
      <c r="A130" s="34" t="str">
        <f t="shared" si="1"/>
        <v>532-27-4</v>
      </c>
      <c r="B130" s="544" t="s">
        <v>1856</v>
      </c>
      <c r="C130" s="545" t="s">
        <v>1856</v>
      </c>
      <c r="D130" s="546" t="s">
        <v>1856</v>
      </c>
      <c r="E130" s="545" t="s">
        <v>1856</v>
      </c>
      <c r="F130" s="546" t="s">
        <v>1856</v>
      </c>
      <c r="G130" s="545" t="s">
        <v>1856</v>
      </c>
      <c r="H130" s="547">
        <v>3.0000000000000001E-5</v>
      </c>
      <c r="I130" s="548" t="s">
        <v>1793</v>
      </c>
      <c r="J130" s="548" t="s">
        <v>1856</v>
      </c>
      <c r="K130" s="548" t="s">
        <v>1856</v>
      </c>
      <c r="L130" s="545">
        <v>1</v>
      </c>
      <c r="M130" s="545">
        <v>0.1</v>
      </c>
      <c r="N130" s="549" t="s">
        <v>1856</v>
      </c>
      <c r="O130" s="550" t="s">
        <v>1583</v>
      </c>
      <c r="P130" s="551" t="s">
        <v>1582</v>
      </c>
      <c r="Q130" s="552">
        <v>43000</v>
      </c>
      <c r="R130" s="553" t="s">
        <v>1791</v>
      </c>
      <c r="S130" s="552">
        <v>180000</v>
      </c>
      <c r="T130" s="553" t="s">
        <v>1794</v>
      </c>
      <c r="U130" s="552">
        <v>3.1E-2</v>
      </c>
      <c r="V130" s="553" t="s">
        <v>1791</v>
      </c>
      <c r="W130" s="552">
        <v>0.13</v>
      </c>
      <c r="X130" s="553" t="s">
        <v>1791</v>
      </c>
      <c r="Y130" s="552" t="s">
        <v>550</v>
      </c>
      <c r="Z130" s="554" t="s">
        <v>549</v>
      </c>
      <c r="AA130" s="552" t="s">
        <v>549</v>
      </c>
      <c r="AB130" s="553" t="s">
        <v>550</v>
      </c>
      <c r="AC130" s="552" t="s">
        <v>550</v>
      </c>
      <c r="AD130" s="553">
        <v>8.0800000000000004E-3</v>
      </c>
      <c r="AE130" s="552"/>
      <c r="AF130" s="553"/>
      <c r="AG130" s="552"/>
      <c r="AH130" s="554"/>
      <c r="AI130" s="555"/>
      <c r="AJ130" s="556"/>
      <c r="AK130" s="557"/>
      <c r="AL130" s="558"/>
    </row>
    <row r="131" spans="1:38" ht="13.8" x14ac:dyDescent="0.3">
      <c r="A131" s="34" t="str">
        <f t="shared" si="1"/>
        <v>106-47-8</v>
      </c>
      <c r="B131" s="544">
        <v>0.2</v>
      </c>
      <c r="C131" s="545" t="s">
        <v>1792</v>
      </c>
      <c r="D131" s="547" t="s">
        <v>1856</v>
      </c>
      <c r="E131" s="548" t="s">
        <v>1856</v>
      </c>
      <c r="F131" s="547">
        <v>4.0000000000000001E-3</v>
      </c>
      <c r="G131" s="548" t="s">
        <v>1793</v>
      </c>
      <c r="H131" s="547" t="s">
        <v>1856</v>
      </c>
      <c r="I131" s="548" t="s">
        <v>1856</v>
      </c>
      <c r="J131" s="545" t="s">
        <v>1856</v>
      </c>
      <c r="K131" s="548" t="s">
        <v>1856</v>
      </c>
      <c r="L131" s="545">
        <v>1</v>
      </c>
      <c r="M131" s="545">
        <v>0.1</v>
      </c>
      <c r="N131" s="579" t="s">
        <v>1856</v>
      </c>
      <c r="O131" s="550" t="s">
        <v>1581</v>
      </c>
      <c r="P131" s="551" t="s">
        <v>344</v>
      </c>
      <c r="Q131" s="552">
        <v>2.4</v>
      </c>
      <c r="R131" s="553" t="s">
        <v>1798</v>
      </c>
      <c r="S131" s="552">
        <v>8.6</v>
      </c>
      <c r="T131" s="553" t="s">
        <v>1798</v>
      </c>
      <c r="U131" s="559" t="s">
        <v>550</v>
      </c>
      <c r="V131" s="560" t="s">
        <v>549</v>
      </c>
      <c r="W131" s="559" t="s">
        <v>550</v>
      </c>
      <c r="X131" s="560" t="s">
        <v>549</v>
      </c>
      <c r="Y131" s="552">
        <v>0.32</v>
      </c>
      <c r="Z131" s="554" t="s">
        <v>1798</v>
      </c>
      <c r="AA131" s="552" t="s">
        <v>549</v>
      </c>
      <c r="AB131" s="553">
        <v>1.2999999999999999E-4</v>
      </c>
      <c r="AC131" s="552" t="s">
        <v>550</v>
      </c>
      <c r="AD131" s="560">
        <v>6.4999999999999997E-4</v>
      </c>
      <c r="AE131" s="559"/>
      <c r="AF131" s="560"/>
      <c r="AG131" s="552"/>
      <c r="AH131" s="554"/>
      <c r="AI131" s="555"/>
      <c r="AJ131" s="556"/>
      <c r="AK131" s="557"/>
      <c r="AL131" s="558"/>
    </row>
    <row r="132" spans="1:38" ht="14.4" thickBot="1" x14ac:dyDescent="0.35">
      <c r="A132" s="27" t="str">
        <f t="shared" si="1"/>
        <v>108-90-7</v>
      </c>
      <c r="B132" s="561" t="s">
        <v>1856</v>
      </c>
      <c r="C132" s="562" t="s">
        <v>1856</v>
      </c>
      <c r="D132" s="565" t="s">
        <v>1856</v>
      </c>
      <c r="E132" s="562" t="s">
        <v>1856</v>
      </c>
      <c r="F132" s="563">
        <v>0.02</v>
      </c>
      <c r="G132" s="564" t="s">
        <v>1793</v>
      </c>
      <c r="H132" s="565">
        <v>0.05</v>
      </c>
      <c r="I132" s="562" t="s">
        <v>1792</v>
      </c>
      <c r="J132" s="562" t="s">
        <v>1796</v>
      </c>
      <c r="K132" s="562" t="s">
        <v>1856</v>
      </c>
      <c r="L132" s="564">
        <v>1</v>
      </c>
      <c r="M132" s="564" t="s">
        <v>1856</v>
      </c>
      <c r="N132" s="581">
        <v>761</v>
      </c>
      <c r="O132" s="568" t="s">
        <v>1580</v>
      </c>
      <c r="P132" s="569" t="s">
        <v>474</v>
      </c>
      <c r="Q132" s="570">
        <v>290</v>
      </c>
      <c r="R132" s="571" t="s">
        <v>1791</v>
      </c>
      <c r="S132" s="570">
        <v>1400</v>
      </c>
      <c r="T132" s="571" t="s">
        <v>1795</v>
      </c>
      <c r="U132" s="585">
        <v>52</v>
      </c>
      <c r="V132" s="586" t="s">
        <v>1791</v>
      </c>
      <c r="W132" s="585">
        <v>220</v>
      </c>
      <c r="X132" s="586" t="s">
        <v>1791</v>
      </c>
      <c r="Y132" s="570">
        <v>72</v>
      </c>
      <c r="Z132" s="572" t="s">
        <v>1791</v>
      </c>
      <c r="AA132" s="570">
        <v>100</v>
      </c>
      <c r="AB132" s="571">
        <v>4.9000000000000002E-2</v>
      </c>
      <c r="AC132" s="570">
        <v>6.8000000000000005E-2</v>
      </c>
      <c r="AD132" s="586">
        <v>6.4700000000000001E-4</v>
      </c>
      <c r="AE132" s="585"/>
      <c r="AF132" s="586"/>
      <c r="AG132" s="570"/>
      <c r="AH132" s="572"/>
      <c r="AI132" s="587"/>
      <c r="AJ132" s="574"/>
      <c r="AK132" s="575"/>
      <c r="AL132" s="588"/>
    </row>
    <row r="133" spans="1:38" ht="13.8" x14ac:dyDescent="0.3">
      <c r="A133" s="34" t="str">
        <f t="shared" si="1"/>
        <v>510-15-6</v>
      </c>
      <c r="B133" s="577">
        <v>0.11</v>
      </c>
      <c r="C133" s="548" t="s">
        <v>1803</v>
      </c>
      <c r="D133" s="547">
        <v>3.1000000000000001E-5</v>
      </c>
      <c r="E133" s="548" t="s">
        <v>1803</v>
      </c>
      <c r="F133" s="547">
        <v>0.02</v>
      </c>
      <c r="G133" s="548" t="s">
        <v>1793</v>
      </c>
      <c r="H133" s="546" t="s">
        <v>1856</v>
      </c>
      <c r="I133" s="545" t="s">
        <v>1856</v>
      </c>
      <c r="J133" s="548" t="s">
        <v>1856</v>
      </c>
      <c r="K133" s="548" t="s">
        <v>1856</v>
      </c>
      <c r="L133" s="545">
        <v>1</v>
      </c>
      <c r="M133" s="545">
        <v>0.1</v>
      </c>
      <c r="N133" s="549" t="s">
        <v>1856</v>
      </c>
      <c r="O133" s="550" t="s">
        <v>191</v>
      </c>
      <c r="P133" s="551" t="s">
        <v>190</v>
      </c>
      <c r="Q133" s="552">
        <v>4.4000000000000004</v>
      </c>
      <c r="R133" s="553" t="s">
        <v>1798</v>
      </c>
      <c r="S133" s="552">
        <v>16</v>
      </c>
      <c r="T133" s="553" t="s">
        <v>1798</v>
      </c>
      <c r="U133" s="552">
        <v>7.8E-2</v>
      </c>
      <c r="V133" s="553" t="s">
        <v>1798</v>
      </c>
      <c r="W133" s="552">
        <v>0.4</v>
      </c>
      <c r="X133" s="553" t="s">
        <v>1798</v>
      </c>
      <c r="Y133" s="559">
        <v>0.27</v>
      </c>
      <c r="Z133" s="582" t="s">
        <v>1798</v>
      </c>
      <c r="AA133" s="552" t="s">
        <v>549</v>
      </c>
      <c r="AB133" s="553">
        <v>8.8000000000000003E-4</v>
      </c>
      <c r="AC133" s="552" t="s">
        <v>550</v>
      </c>
      <c r="AD133" s="553">
        <v>4.0600000000000002E-3</v>
      </c>
      <c r="AE133" s="552"/>
      <c r="AF133" s="553"/>
      <c r="AG133" s="559"/>
      <c r="AH133" s="582"/>
      <c r="AI133" s="555"/>
      <c r="AJ133" s="583"/>
      <c r="AK133" s="584"/>
      <c r="AL133" s="558"/>
    </row>
    <row r="134" spans="1:38" ht="13.8" x14ac:dyDescent="0.3">
      <c r="A134" s="34" t="str">
        <f t="shared" si="1"/>
        <v>74-11-3</v>
      </c>
      <c r="B134" s="544" t="s">
        <v>1856</v>
      </c>
      <c r="C134" s="545" t="s">
        <v>1856</v>
      </c>
      <c r="D134" s="547" t="s">
        <v>1856</v>
      </c>
      <c r="E134" s="548" t="s">
        <v>1856</v>
      </c>
      <c r="F134" s="546">
        <v>0.03</v>
      </c>
      <c r="G134" s="545" t="s">
        <v>1804</v>
      </c>
      <c r="H134" s="547" t="s">
        <v>1856</v>
      </c>
      <c r="I134" s="548" t="s">
        <v>1856</v>
      </c>
      <c r="J134" s="548" t="s">
        <v>1856</v>
      </c>
      <c r="K134" s="548" t="s">
        <v>1856</v>
      </c>
      <c r="L134" s="545">
        <v>1</v>
      </c>
      <c r="M134" s="545">
        <v>0.1</v>
      </c>
      <c r="N134" s="549" t="s">
        <v>1856</v>
      </c>
      <c r="O134" s="550" t="s">
        <v>1579</v>
      </c>
      <c r="P134" s="551" t="s">
        <v>1578</v>
      </c>
      <c r="Q134" s="552">
        <v>1800</v>
      </c>
      <c r="R134" s="553" t="s">
        <v>1791</v>
      </c>
      <c r="S134" s="552">
        <v>18000</v>
      </c>
      <c r="T134" s="553" t="s">
        <v>1791</v>
      </c>
      <c r="U134" s="559" t="s">
        <v>550</v>
      </c>
      <c r="V134" s="560" t="s">
        <v>549</v>
      </c>
      <c r="W134" s="559" t="s">
        <v>550</v>
      </c>
      <c r="X134" s="560" t="s">
        <v>549</v>
      </c>
      <c r="Y134" s="552">
        <v>390</v>
      </c>
      <c r="Z134" s="554" t="s">
        <v>1791</v>
      </c>
      <c r="AA134" s="552" t="s">
        <v>549</v>
      </c>
      <c r="AB134" s="553">
        <v>9.9000000000000005E-2</v>
      </c>
      <c r="AC134" s="552" t="s">
        <v>550</v>
      </c>
      <c r="AD134" s="560">
        <v>4.96E-3</v>
      </c>
      <c r="AE134" s="559"/>
      <c r="AF134" s="560"/>
      <c r="AG134" s="552"/>
      <c r="AH134" s="554"/>
      <c r="AI134" s="555"/>
      <c r="AJ134" s="556"/>
      <c r="AK134" s="557"/>
      <c r="AL134" s="558"/>
    </row>
    <row r="135" spans="1:38" ht="14.4" thickBot="1" x14ac:dyDescent="0.35">
      <c r="A135" s="27" t="str">
        <f t="shared" ref="A135:A198" si="2">P135</f>
        <v>98-56-6</v>
      </c>
      <c r="B135" s="561" t="s">
        <v>1856</v>
      </c>
      <c r="C135" s="562" t="s">
        <v>1856</v>
      </c>
      <c r="D135" s="565" t="s">
        <v>1856</v>
      </c>
      <c r="E135" s="562" t="s">
        <v>1856</v>
      </c>
      <c r="F135" s="563">
        <v>3.0000000000000001E-3</v>
      </c>
      <c r="G135" s="564" t="s">
        <v>1792</v>
      </c>
      <c r="H135" s="563">
        <v>0.3</v>
      </c>
      <c r="I135" s="564" t="s">
        <v>1792</v>
      </c>
      <c r="J135" s="564" t="s">
        <v>1796</v>
      </c>
      <c r="K135" s="562" t="s">
        <v>1856</v>
      </c>
      <c r="L135" s="564">
        <v>1</v>
      </c>
      <c r="M135" s="566" t="s">
        <v>1856</v>
      </c>
      <c r="N135" s="567">
        <v>117</v>
      </c>
      <c r="O135" s="568" t="s">
        <v>1577</v>
      </c>
      <c r="P135" s="569" t="s">
        <v>1576</v>
      </c>
      <c r="Q135" s="570">
        <v>210</v>
      </c>
      <c r="R135" s="571" t="s">
        <v>1795</v>
      </c>
      <c r="S135" s="570">
        <v>2300</v>
      </c>
      <c r="T135" s="571" t="s">
        <v>1795</v>
      </c>
      <c r="U135" s="570">
        <v>310</v>
      </c>
      <c r="V135" s="571" t="s">
        <v>1791</v>
      </c>
      <c r="W135" s="570">
        <v>1300</v>
      </c>
      <c r="X135" s="571" t="s">
        <v>1791</v>
      </c>
      <c r="Y135" s="570">
        <v>26</v>
      </c>
      <c r="Z135" s="572" t="s">
        <v>1791</v>
      </c>
      <c r="AA135" s="570" t="s">
        <v>549</v>
      </c>
      <c r="AB135" s="571">
        <v>9.2999999999999999E-2</v>
      </c>
      <c r="AC135" s="570" t="s">
        <v>550</v>
      </c>
      <c r="AD135" s="571">
        <v>2.8199999999999999E-2</v>
      </c>
      <c r="AE135" s="570"/>
      <c r="AF135" s="571"/>
      <c r="AG135" s="570"/>
      <c r="AH135" s="572"/>
      <c r="AI135" s="587"/>
      <c r="AJ135" s="574"/>
      <c r="AK135" s="575"/>
      <c r="AL135" s="588"/>
    </row>
    <row r="136" spans="1:38" ht="13.8" x14ac:dyDescent="0.3">
      <c r="A136" s="34" t="str">
        <f t="shared" si="2"/>
        <v>109-69-3</v>
      </c>
      <c r="B136" s="544" t="s">
        <v>1856</v>
      </c>
      <c r="C136" s="545" t="s">
        <v>1856</v>
      </c>
      <c r="D136" s="546" t="s">
        <v>1856</v>
      </c>
      <c r="E136" s="545" t="s">
        <v>1856</v>
      </c>
      <c r="F136" s="546">
        <v>0.04</v>
      </c>
      <c r="G136" s="545" t="s">
        <v>1792</v>
      </c>
      <c r="H136" s="547" t="s">
        <v>1856</v>
      </c>
      <c r="I136" s="548" t="s">
        <v>1856</v>
      </c>
      <c r="J136" s="548" t="s">
        <v>1796</v>
      </c>
      <c r="K136" s="548" t="s">
        <v>1856</v>
      </c>
      <c r="L136" s="545">
        <v>1</v>
      </c>
      <c r="M136" s="545" t="s">
        <v>1856</v>
      </c>
      <c r="N136" s="549">
        <v>728</v>
      </c>
      <c r="O136" s="550" t="s">
        <v>1575</v>
      </c>
      <c r="P136" s="551" t="s">
        <v>1574</v>
      </c>
      <c r="Q136" s="552">
        <v>3100</v>
      </c>
      <c r="R136" s="553" t="s">
        <v>1795</v>
      </c>
      <c r="S136" s="552">
        <v>41000</v>
      </c>
      <c r="T136" s="553" t="s">
        <v>1795</v>
      </c>
      <c r="U136" s="552" t="s">
        <v>550</v>
      </c>
      <c r="V136" s="553" t="s">
        <v>549</v>
      </c>
      <c r="W136" s="552" t="s">
        <v>550</v>
      </c>
      <c r="X136" s="553" t="s">
        <v>549</v>
      </c>
      <c r="Y136" s="552">
        <v>480</v>
      </c>
      <c r="Z136" s="554" t="s">
        <v>1791</v>
      </c>
      <c r="AA136" s="552" t="s">
        <v>549</v>
      </c>
      <c r="AB136" s="553">
        <v>0.2</v>
      </c>
      <c r="AC136" s="552" t="s">
        <v>550</v>
      </c>
      <c r="AD136" s="553">
        <v>3.3099999999999997E-2</v>
      </c>
      <c r="AE136" s="552"/>
      <c r="AF136" s="553"/>
      <c r="AG136" s="552"/>
      <c r="AH136" s="554"/>
      <c r="AI136" s="555"/>
      <c r="AJ136" s="556"/>
      <c r="AK136" s="557"/>
      <c r="AL136" s="558"/>
    </row>
    <row r="137" spans="1:38" ht="13.8" x14ac:dyDescent="0.3">
      <c r="A137" s="34" t="str">
        <f t="shared" si="2"/>
        <v>75-45-6</v>
      </c>
      <c r="B137" s="577" t="s">
        <v>1856</v>
      </c>
      <c r="C137" s="548" t="s">
        <v>1856</v>
      </c>
      <c r="D137" s="547" t="s">
        <v>1856</v>
      </c>
      <c r="E137" s="548" t="s">
        <v>1856</v>
      </c>
      <c r="F137" s="546" t="s">
        <v>1856</v>
      </c>
      <c r="G137" s="545" t="s">
        <v>1856</v>
      </c>
      <c r="H137" s="547">
        <v>50</v>
      </c>
      <c r="I137" s="548" t="s">
        <v>1793</v>
      </c>
      <c r="J137" s="548" t="s">
        <v>1796</v>
      </c>
      <c r="K137" s="548" t="s">
        <v>1856</v>
      </c>
      <c r="L137" s="545">
        <v>1</v>
      </c>
      <c r="M137" s="545" t="s">
        <v>1856</v>
      </c>
      <c r="N137" s="549">
        <v>1680</v>
      </c>
      <c r="O137" s="550" t="s">
        <v>1573</v>
      </c>
      <c r="P137" s="551" t="s">
        <v>1572</v>
      </c>
      <c r="Q137" s="552">
        <v>53000</v>
      </c>
      <c r="R137" s="553" t="s">
        <v>1795</v>
      </c>
      <c r="S137" s="552">
        <v>220000</v>
      </c>
      <c r="T137" s="553" t="s">
        <v>1805</v>
      </c>
      <c r="U137" s="559">
        <v>52000</v>
      </c>
      <c r="V137" s="560" t="s">
        <v>1791</v>
      </c>
      <c r="W137" s="559">
        <v>220000</v>
      </c>
      <c r="X137" s="560" t="s">
        <v>1791</v>
      </c>
      <c r="Y137" s="552">
        <v>100000</v>
      </c>
      <c r="Z137" s="554" t="s">
        <v>1791</v>
      </c>
      <c r="AA137" s="552" t="s">
        <v>549</v>
      </c>
      <c r="AB137" s="553">
        <v>43</v>
      </c>
      <c r="AC137" s="552" t="s">
        <v>550</v>
      </c>
      <c r="AD137" s="560">
        <v>1.2E-2</v>
      </c>
      <c r="AE137" s="559"/>
      <c r="AF137" s="560"/>
      <c r="AG137" s="552"/>
      <c r="AH137" s="554"/>
      <c r="AI137" s="555"/>
      <c r="AJ137" s="556"/>
      <c r="AK137" s="557"/>
      <c r="AL137" s="558"/>
    </row>
    <row r="138" spans="1:38" ht="14.4" thickBot="1" x14ac:dyDescent="0.35">
      <c r="A138" s="27" t="str">
        <f t="shared" si="2"/>
        <v>107-07-3</v>
      </c>
      <c r="B138" s="561" t="s">
        <v>1856</v>
      </c>
      <c r="C138" s="562" t="s">
        <v>1856</v>
      </c>
      <c r="D138" s="565" t="s">
        <v>1856</v>
      </c>
      <c r="E138" s="562" t="s">
        <v>1856</v>
      </c>
      <c r="F138" s="563">
        <v>0.02</v>
      </c>
      <c r="G138" s="564" t="s">
        <v>1792</v>
      </c>
      <c r="H138" s="563" t="s">
        <v>1856</v>
      </c>
      <c r="I138" s="564" t="s">
        <v>1856</v>
      </c>
      <c r="J138" s="564" t="s">
        <v>1856</v>
      </c>
      <c r="K138" s="562" t="s">
        <v>1799</v>
      </c>
      <c r="L138" s="564">
        <v>1</v>
      </c>
      <c r="M138" s="566">
        <v>0.1</v>
      </c>
      <c r="N138" s="567" t="s">
        <v>1856</v>
      </c>
      <c r="O138" s="568" t="s">
        <v>1571</v>
      </c>
      <c r="P138" s="569" t="s">
        <v>1570</v>
      </c>
      <c r="Q138" s="570">
        <v>1200</v>
      </c>
      <c r="R138" s="571" t="s">
        <v>1791</v>
      </c>
      <c r="S138" s="570">
        <v>12000</v>
      </c>
      <c r="T138" s="571" t="s">
        <v>1791</v>
      </c>
      <c r="U138" s="570" t="s">
        <v>550</v>
      </c>
      <c r="V138" s="571" t="s">
        <v>549</v>
      </c>
      <c r="W138" s="570" t="s">
        <v>550</v>
      </c>
      <c r="X138" s="571" t="s">
        <v>549</v>
      </c>
      <c r="Y138" s="570">
        <v>310</v>
      </c>
      <c r="Z138" s="572" t="s">
        <v>1791</v>
      </c>
      <c r="AA138" s="570" t="s">
        <v>549</v>
      </c>
      <c r="AB138" s="571">
        <v>6.3E-2</v>
      </c>
      <c r="AC138" s="570" t="s">
        <v>550</v>
      </c>
      <c r="AD138" s="571">
        <v>3.7499999999999999E-2</v>
      </c>
      <c r="AE138" s="570"/>
      <c r="AF138" s="571"/>
      <c r="AG138" s="570"/>
      <c r="AH138" s="572"/>
      <c r="AI138" s="573"/>
      <c r="AJ138" s="574"/>
      <c r="AK138" s="575"/>
      <c r="AL138" s="576"/>
    </row>
    <row r="139" spans="1:38" ht="13.8" x14ac:dyDescent="0.3">
      <c r="A139" s="34" t="str">
        <f t="shared" si="2"/>
        <v>67-66-3</v>
      </c>
      <c r="B139" s="577">
        <v>3.1E-2</v>
      </c>
      <c r="C139" s="548" t="s">
        <v>1803</v>
      </c>
      <c r="D139" s="547">
        <v>2.3E-5</v>
      </c>
      <c r="E139" s="548" t="s">
        <v>1793</v>
      </c>
      <c r="F139" s="546">
        <v>0.01</v>
      </c>
      <c r="G139" s="545" t="s">
        <v>1793</v>
      </c>
      <c r="H139" s="547">
        <v>9.8000000000000004E-2</v>
      </c>
      <c r="I139" s="548" t="s">
        <v>1806</v>
      </c>
      <c r="J139" s="545" t="s">
        <v>1796</v>
      </c>
      <c r="K139" s="548" t="s">
        <v>1856</v>
      </c>
      <c r="L139" s="545">
        <v>1</v>
      </c>
      <c r="M139" s="578" t="s">
        <v>1856</v>
      </c>
      <c r="N139" s="579">
        <v>2540</v>
      </c>
      <c r="O139" s="550" t="s">
        <v>471</v>
      </c>
      <c r="P139" s="551" t="s">
        <v>470</v>
      </c>
      <c r="Q139" s="552">
        <v>0.28999999999999998</v>
      </c>
      <c r="R139" s="553" t="s">
        <v>1798</v>
      </c>
      <c r="S139" s="552">
        <v>1.5</v>
      </c>
      <c r="T139" s="553" t="s">
        <v>1798</v>
      </c>
      <c r="U139" s="559">
        <v>0.11</v>
      </c>
      <c r="V139" s="560" t="s">
        <v>1798</v>
      </c>
      <c r="W139" s="559">
        <v>0.53</v>
      </c>
      <c r="X139" s="560" t="s">
        <v>1798</v>
      </c>
      <c r="Y139" s="552">
        <v>0.19</v>
      </c>
      <c r="Z139" s="554" t="s">
        <v>1798</v>
      </c>
      <c r="AA139" s="552" t="s">
        <v>1810</v>
      </c>
      <c r="AB139" s="553">
        <v>5.3000000000000001E-5</v>
      </c>
      <c r="AC139" s="552">
        <v>2.1999999999999999E-2</v>
      </c>
      <c r="AD139" s="560">
        <v>2.69E-2</v>
      </c>
      <c r="AE139" s="559"/>
      <c r="AF139" s="560"/>
      <c r="AG139" s="552"/>
      <c r="AH139" s="554"/>
      <c r="AI139" s="555"/>
      <c r="AJ139" s="556"/>
      <c r="AK139" s="557"/>
      <c r="AL139" s="558"/>
    </row>
    <row r="140" spans="1:38" ht="13.8" x14ac:dyDescent="0.3">
      <c r="A140" s="34" t="str">
        <f t="shared" si="2"/>
        <v>74-87-3</v>
      </c>
      <c r="B140" s="577" t="s">
        <v>1856</v>
      </c>
      <c r="C140" s="548" t="s">
        <v>1856</v>
      </c>
      <c r="D140" s="547" t="s">
        <v>1856</v>
      </c>
      <c r="E140" s="548" t="s">
        <v>1856</v>
      </c>
      <c r="F140" s="547" t="s">
        <v>1856</v>
      </c>
      <c r="G140" s="548" t="s">
        <v>1856</v>
      </c>
      <c r="H140" s="546">
        <v>0.09</v>
      </c>
      <c r="I140" s="545" t="s">
        <v>1793</v>
      </c>
      <c r="J140" s="545" t="s">
        <v>1796</v>
      </c>
      <c r="K140" s="548" t="s">
        <v>1856</v>
      </c>
      <c r="L140" s="545">
        <v>1</v>
      </c>
      <c r="M140" s="578" t="s">
        <v>1856</v>
      </c>
      <c r="N140" s="579">
        <v>1320</v>
      </c>
      <c r="O140" s="550" t="s">
        <v>1569</v>
      </c>
      <c r="P140" s="551" t="s">
        <v>468</v>
      </c>
      <c r="Q140" s="552">
        <v>120</v>
      </c>
      <c r="R140" s="553" t="s">
        <v>1791</v>
      </c>
      <c r="S140" s="552">
        <v>500</v>
      </c>
      <c r="T140" s="553" t="s">
        <v>1791</v>
      </c>
      <c r="U140" s="552">
        <v>94</v>
      </c>
      <c r="V140" s="553" t="s">
        <v>1791</v>
      </c>
      <c r="W140" s="552">
        <v>390</v>
      </c>
      <c r="X140" s="553" t="s">
        <v>1791</v>
      </c>
      <c r="Y140" s="552">
        <v>190</v>
      </c>
      <c r="Z140" s="554" t="s">
        <v>1791</v>
      </c>
      <c r="AA140" s="552" t="s">
        <v>549</v>
      </c>
      <c r="AB140" s="553">
        <v>4.9000000000000002E-2</v>
      </c>
      <c r="AC140" s="552" t="s">
        <v>550</v>
      </c>
      <c r="AD140" s="553">
        <v>2.6800000000000001E-3</v>
      </c>
      <c r="AE140" s="552"/>
      <c r="AF140" s="553"/>
      <c r="AG140" s="552"/>
      <c r="AH140" s="554"/>
      <c r="AI140" s="555"/>
      <c r="AJ140" s="556"/>
      <c r="AK140" s="557"/>
      <c r="AL140" s="558"/>
    </row>
    <row r="141" spans="1:38" ht="14.4" thickBot="1" x14ac:dyDescent="0.35">
      <c r="A141" s="27" t="str">
        <f t="shared" si="2"/>
        <v>107-30-2</v>
      </c>
      <c r="B141" s="561">
        <v>2.4</v>
      </c>
      <c r="C141" s="562" t="s">
        <v>1803</v>
      </c>
      <c r="D141" s="565">
        <v>6.8999999999999997E-4</v>
      </c>
      <c r="E141" s="562" t="s">
        <v>1803</v>
      </c>
      <c r="F141" s="563" t="s">
        <v>1856</v>
      </c>
      <c r="G141" s="564" t="s">
        <v>1856</v>
      </c>
      <c r="H141" s="565" t="s">
        <v>1856</v>
      </c>
      <c r="I141" s="562" t="s">
        <v>1856</v>
      </c>
      <c r="J141" s="562" t="s">
        <v>1796</v>
      </c>
      <c r="K141" s="562" t="s">
        <v>1856</v>
      </c>
      <c r="L141" s="564">
        <v>1</v>
      </c>
      <c r="M141" s="564" t="s">
        <v>1856</v>
      </c>
      <c r="N141" s="581">
        <v>25800</v>
      </c>
      <c r="O141" s="568" t="s">
        <v>1568</v>
      </c>
      <c r="P141" s="569" t="s">
        <v>1567</v>
      </c>
      <c r="Q141" s="570">
        <v>1.9E-2</v>
      </c>
      <c r="R141" s="571" t="s">
        <v>1798</v>
      </c>
      <c r="S141" s="570">
        <v>9.4E-2</v>
      </c>
      <c r="T141" s="571" t="s">
        <v>1798</v>
      </c>
      <c r="U141" s="585">
        <v>3.5000000000000001E-3</v>
      </c>
      <c r="V141" s="586" t="s">
        <v>1798</v>
      </c>
      <c r="W141" s="585">
        <v>1.7999999999999999E-2</v>
      </c>
      <c r="X141" s="586" t="s">
        <v>1798</v>
      </c>
      <c r="Y141" s="570">
        <v>5.5999999999999999E-3</v>
      </c>
      <c r="Z141" s="572" t="s">
        <v>1798</v>
      </c>
      <c r="AA141" s="570" t="s">
        <v>549</v>
      </c>
      <c r="AB141" s="571">
        <v>1.1999999999999999E-6</v>
      </c>
      <c r="AC141" s="570" t="s">
        <v>550</v>
      </c>
      <c r="AD141" s="586">
        <v>5.7899999999999998E-4</v>
      </c>
      <c r="AE141" s="585"/>
      <c r="AF141" s="586"/>
      <c r="AG141" s="570"/>
      <c r="AH141" s="572"/>
      <c r="AI141" s="573"/>
      <c r="AJ141" s="574"/>
      <c r="AK141" s="575"/>
      <c r="AL141" s="576"/>
    </row>
    <row r="142" spans="1:38" ht="13.8" x14ac:dyDescent="0.3">
      <c r="A142" s="34" t="str">
        <f t="shared" si="2"/>
        <v>91-58-7</v>
      </c>
      <c r="B142" s="544" t="s">
        <v>1856</v>
      </c>
      <c r="C142" s="545" t="s">
        <v>1856</v>
      </c>
      <c r="D142" s="546" t="s">
        <v>1856</v>
      </c>
      <c r="E142" s="545" t="s">
        <v>1856</v>
      </c>
      <c r="F142" s="546">
        <v>0.08</v>
      </c>
      <c r="G142" s="545" t="s">
        <v>1793</v>
      </c>
      <c r="H142" s="546" t="s">
        <v>1856</v>
      </c>
      <c r="I142" s="545" t="s">
        <v>1856</v>
      </c>
      <c r="J142" s="545" t="s">
        <v>1796</v>
      </c>
      <c r="K142" s="548" t="s">
        <v>1856</v>
      </c>
      <c r="L142" s="545">
        <v>1</v>
      </c>
      <c r="M142" s="578" t="s">
        <v>1856</v>
      </c>
      <c r="N142" s="579" t="s">
        <v>1856</v>
      </c>
      <c r="O142" s="550" t="s">
        <v>1566</v>
      </c>
      <c r="P142" s="551" t="s">
        <v>372</v>
      </c>
      <c r="Q142" s="552">
        <v>6300</v>
      </c>
      <c r="R142" s="553" t="s">
        <v>1791</v>
      </c>
      <c r="S142" s="552">
        <v>82000</v>
      </c>
      <c r="T142" s="553" t="s">
        <v>1791</v>
      </c>
      <c r="U142" s="552" t="s">
        <v>550</v>
      </c>
      <c r="V142" s="553" t="s">
        <v>549</v>
      </c>
      <c r="W142" s="552" t="s">
        <v>550</v>
      </c>
      <c r="X142" s="553" t="s">
        <v>549</v>
      </c>
      <c r="Y142" s="552">
        <v>550</v>
      </c>
      <c r="Z142" s="554" t="s">
        <v>1791</v>
      </c>
      <c r="AA142" s="552" t="s">
        <v>549</v>
      </c>
      <c r="AB142" s="553">
        <v>2.9</v>
      </c>
      <c r="AC142" s="552" t="s">
        <v>550</v>
      </c>
      <c r="AD142" s="553">
        <v>6.8300000000000001E-3</v>
      </c>
      <c r="AE142" s="552"/>
      <c r="AF142" s="553"/>
      <c r="AG142" s="552"/>
      <c r="AH142" s="554"/>
      <c r="AI142" s="589"/>
      <c r="AJ142" s="556"/>
      <c r="AK142" s="557"/>
      <c r="AL142" s="590"/>
    </row>
    <row r="143" spans="1:38" ht="13.8" x14ac:dyDescent="0.3">
      <c r="A143" s="34" t="str">
        <f t="shared" si="2"/>
        <v>88-73-3</v>
      </c>
      <c r="B143" s="577">
        <v>0.3</v>
      </c>
      <c r="C143" s="548" t="s">
        <v>1792</v>
      </c>
      <c r="D143" s="547" t="s">
        <v>1856</v>
      </c>
      <c r="E143" s="548" t="s">
        <v>1856</v>
      </c>
      <c r="F143" s="547">
        <v>3.0000000000000001E-3</v>
      </c>
      <c r="G143" s="548" t="s">
        <v>1792</v>
      </c>
      <c r="H143" s="546">
        <v>1.0000000000000001E-5</v>
      </c>
      <c r="I143" s="545" t="s">
        <v>1804</v>
      </c>
      <c r="J143" s="545" t="s">
        <v>1856</v>
      </c>
      <c r="K143" s="548" t="s">
        <v>1856</v>
      </c>
      <c r="L143" s="545">
        <v>1</v>
      </c>
      <c r="M143" s="578">
        <v>0.1</v>
      </c>
      <c r="N143" s="579" t="s">
        <v>1856</v>
      </c>
      <c r="O143" s="550" t="s">
        <v>1565</v>
      </c>
      <c r="P143" s="551" t="s">
        <v>1564</v>
      </c>
      <c r="Q143" s="552">
        <v>1.6</v>
      </c>
      <c r="R143" s="553" t="s">
        <v>1798</v>
      </c>
      <c r="S143" s="552">
        <v>5.7</v>
      </c>
      <c r="T143" s="553" t="s">
        <v>1798</v>
      </c>
      <c r="U143" s="552">
        <v>0.01</v>
      </c>
      <c r="V143" s="553" t="s">
        <v>1791</v>
      </c>
      <c r="W143" s="552">
        <v>4.3999999999999997E-2</v>
      </c>
      <c r="X143" s="553" t="s">
        <v>1791</v>
      </c>
      <c r="Y143" s="552">
        <v>0.2</v>
      </c>
      <c r="Z143" s="554" t="s">
        <v>1798</v>
      </c>
      <c r="AA143" s="552" t="s">
        <v>549</v>
      </c>
      <c r="AB143" s="553">
        <v>1.9000000000000001E-4</v>
      </c>
      <c r="AC143" s="552" t="s">
        <v>550</v>
      </c>
      <c r="AD143" s="553">
        <v>3.2799999999999999E-3</v>
      </c>
      <c r="AE143" s="552"/>
      <c r="AF143" s="553"/>
      <c r="AG143" s="552"/>
      <c r="AH143" s="554"/>
      <c r="AI143" s="555"/>
      <c r="AJ143" s="556"/>
      <c r="AK143" s="557"/>
      <c r="AL143" s="558"/>
    </row>
    <row r="144" spans="1:38" ht="14.4" thickBot="1" x14ac:dyDescent="0.35">
      <c r="A144" s="27" t="str">
        <f t="shared" si="2"/>
        <v>100-00-5</v>
      </c>
      <c r="B144" s="580">
        <v>6.3E-3</v>
      </c>
      <c r="C144" s="564" t="s">
        <v>1792</v>
      </c>
      <c r="D144" s="563" t="s">
        <v>1856</v>
      </c>
      <c r="E144" s="564" t="s">
        <v>1856</v>
      </c>
      <c r="F144" s="565">
        <v>1E-3</v>
      </c>
      <c r="G144" s="562" t="s">
        <v>1792</v>
      </c>
      <c r="H144" s="565">
        <v>5.9999999999999995E-4</v>
      </c>
      <c r="I144" s="562" t="s">
        <v>1792</v>
      </c>
      <c r="J144" s="564" t="s">
        <v>1856</v>
      </c>
      <c r="K144" s="562" t="s">
        <v>1856</v>
      </c>
      <c r="L144" s="564">
        <v>1</v>
      </c>
      <c r="M144" s="566">
        <v>0.1</v>
      </c>
      <c r="N144" s="567" t="s">
        <v>1856</v>
      </c>
      <c r="O144" s="568" t="s">
        <v>1563</v>
      </c>
      <c r="P144" s="569" t="s">
        <v>1562</v>
      </c>
      <c r="Q144" s="570">
        <v>61</v>
      </c>
      <c r="R144" s="571" t="s">
        <v>1791</v>
      </c>
      <c r="S144" s="570">
        <v>270</v>
      </c>
      <c r="T144" s="571" t="s">
        <v>1802</v>
      </c>
      <c r="U144" s="570">
        <v>0.63</v>
      </c>
      <c r="V144" s="571" t="s">
        <v>1791</v>
      </c>
      <c r="W144" s="570">
        <v>2.6</v>
      </c>
      <c r="X144" s="571" t="s">
        <v>1791</v>
      </c>
      <c r="Y144" s="570">
        <v>9.4</v>
      </c>
      <c r="Z144" s="572" t="s">
        <v>1802</v>
      </c>
      <c r="AA144" s="570" t="s">
        <v>549</v>
      </c>
      <c r="AB144" s="571">
        <v>8.6999999999999994E-3</v>
      </c>
      <c r="AC144" s="570" t="s">
        <v>550</v>
      </c>
      <c r="AD144" s="571">
        <v>9.0499999999999999E-4</v>
      </c>
      <c r="AE144" s="570"/>
      <c r="AF144" s="571"/>
      <c r="AG144" s="570"/>
      <c r="AH144" s="572"/>
      <c r="AI144" s="573"/>
      <c r="AJ144" s="574"/>
      <c r="AK144" s="575"/>
      <c r="AL144" s="576"/>
    </row>
    <row r="145" spans="1:38" ht="13.8" x14ac:dyDescent="0.3">
      <c r="A145" s="34" t="str">
        <f t="shared" si="2"/>
        <v>95-57-8</v>
      </c>
      <c r="B145" s="544" t="s">
        <v>1856</v>
      </c>
      <c r="C145" s="545" t="s">
        <v>1856</v>
      </c>
      <c r="D145" s="547" t="s">
        <v>1856</v>
      </c>
      <c r="E145" s="548" t="s">
        <v>1856</v>
      </c>
      <c r="F145" s="546">
        <v>5.0000000000000001E-3</v>
      </c>
      <c r="G145" s="545" t="s">
        <v>1793</v>
      </c>
      <c r="H145" s="546" t="s">
        <v>1856</v>
      </c>
      <c r="I145" s="545" t="s">
        <v>1856</v>
      </c>
      <c r="J145" s="548" t="s">
        <v>1796</v>
      </c>
      <c r="K145" s="548" t="s">
        <v>1856</v>
      </c>
      <c r="L145" s="545">
        <v>1</v>
      </c>
      <c r="M145" s="545" t="s">
        <v>1856</v>
      </c>
      <c r="N145" s="549">
        <v>21900</v>
      </c>
      <c r="O145" s="550" t="s">
        <v>1561</v>
      </c>
      <c r="P145" s="551" t="s">
        <v>370</v>
      </c>
      <c r="Q145" s="552">
        <v>390</v>
      </c>
      <c r="R145" s="553" t="s">
        <v>1791</v>
      </c>
      <c r="S145" s="552">
        <v>5100</v>
      </c>
      <c r="T145" s="553" t="s">
        <v>1791</v>
      </c>
      <c r="U145" s="552" t="s">
        <v>550</v>
      </c>
      <c r="V145" s="553" t="s">
        <v>549</v>
      </c>
      <c r="W145" s="552" t="s">
        <v>550</v>
      </c>
      <c r="X145" s="553" t="s">
        <v>549</v>
      </c>
      <c r="Y145" s="552">
        <v>71</v>
      </c>
      <c r="Z145" s="554" t="s">
        <v>1791</v>
      </c>
      <c r="AA145" s="552" t="s">
        <v>549</v>
      </c>
      <c r="AB145" s="553">
        <v>5.7000000000000002E-2</v>
      </c>
      <c r="AC145" s="552" t="s">
        <v>550</v>
      </c>
      <c r="AD145" s="553">
        <v>6.3E-3</v>
      </c>
      <c r="AE145" s="552"/>
      <c r="AF145" s="553"/>
      <c r="AG145" s="552"/>
      <c r="AH145" s="554"/>
      <c r="AI145" s="555"/>
      <c r="AJ145" s="556"/>
      <c r="AK145" s="557"/>
      <c r="AL145" s="558"/>
    </row>
    <row r="146" spans="1:38" ht="13.8" x14ac:dyDescent="0.3">
      <c r="A146" s="34" t="str">
        <f t="shared" si="2"/>
        <v>76-06-2</v>
      </c>
      <c r="B146" s="544" t="s">
        <v>1856</v>
      </c>
      <c r="C146" s="545" t="s">
        <v>1856</v>
      </c>
      <c r="D146" s="547" t="s">
        <v>1856</v>
      </c>
      <c r="E146" s="548" t="s">
        <v>1856</v>
      </c>
      <c r="F146" s="546" t="s">
        <v>1856</v>
      </c>
      <c r="G146" s="545" t="s">
        <v>1856</v>
      </c>
      <c r="H146" s="546">
        <v>4.0000000000000002E-4</v>
      </c>
      <c r="I146" s="545" t="s">
        <v>1803</v>
      </c>
      <c r="J146" s="548" t="s">
        <v>1796</v>
      </c>
      <c r="K146" s="548" t="s">
        <v>1856</v>
      </c>
      <c r="L146" s="545">
        <v>1</v>
      </c>
      <c r="M146" s="545" t="s">
        <v>1856</v>
      </c>
      <c r="N146" s="549">
        <v>617</v>
      </c>
      <c r="O146" s="550" t="s">
        <v>1560</v>
      </c>
      <c r="P146" s="551" t="s">
        <v>1559</v>
      </c>
      <c r="Q146" s="552">
        <v>2.1</v>
      </c>
      <c r="R146" s="553" t="s">
        <v>1791</v>
      </c>
      <c r="S146" s="552">
        <v>8.8000000000000007</v>
      </c>
      <c r="T146" s="553" t="s">
        <v>1791</v>
      </c>
      <c r="U146" s="552">
        <v>0.42</v>
      </c>
      <c r="V146" s="553" t="s">
        <v>1791</v>
      </c>
      <c r="W146" s="552">
        <v>1.8</v>
      </c>
      <c r="X146" s="553" t="s">
        <v>1791</v>
      </c>
      <c r="Y146" s="552">
        <v>0.83</v>
      </c>
      <c r="Z146" s="554" t="s">
        <v>1791</v>
      </c>
      <c r="AA146" s="552" t="s">
        <v>549</v>
      </c>
      <c r="AB146" s="553">
        <v>2.5000000000000001E-4</v>
      </c>
      <c r="AC146" s="552" t="s">
        <v>550</v>
      </c>
      <c r="AD146" s="553">
        <v>7.9299999999999995E-3</v>
      </c>
      <c r="AE146" s="552"/>
      <c r="AF146" s="553"/>
      <c r="AG146" s="552"/>
      <c r="AH146" s="554"/>
      <c r="AI146" s="555"/>
      <c r="AJ146" s="556"/>
      <c r="AK146" s="557"/>
      <c r="AL146" s="558"/>
    </row>
    <row r="147" spans="1:38" ht="14.4" thickBot="1" x14ac:dyDescent="0.35">
      <c r="A147" s="27" t="str">
        <f t="shared" si="2"/>
        <v>1897-45-6</v>
      </c>
      <c r="B147" s="561">
        <v>3.0999999999999999E-3</v>
      </c>
      <c r="C147" s="562" t="s">
        <v>1803</v>
      </c>
      <c r="D147" s="565">
        <v>8.8999999999999995E-7</v>
      </c>
      <c r="E147" s="562" t="s">
        <v>1803</v>
      </c>
      <c r="F147" s="563">
        <v>1.4999999999999999E-2</v>
      </c>
      <c r="G147" s="564" t="s">
        <v>1793</v>
      </c>
      <c r="H147" s="565" t="s">
        <v>1856</v>
      </c>
      <c r="I147" s="562" t="s">
        <v>1856</v>
      </c>
      <c r="J147" s="564" t="s">
        <v>1856</v>
      </c>
      <c r="K147" s="562" t="s">
        <v>1856</v>
      </c>
      <c r="L147" s="564">
        <v>1</v>
      </c>
      <c r="M147" s="566">
        <v>0.1</v>
      </c>
      <c r="N147" s="567" t="s">
        <v>1856</v>
      </c>
      <c r="O147" s="568" t="s">
        <v>1558</v>
      </c>
      <c r="P147" s="569" t="s">
        <v>1557</v>
      </c>
      <c r="Q147" s="570">
        <v>160</v>
      </c>
      <c r="R147" s="571" t="s">
        <v>1802</v>
      </c>
      <c r="S147" s="570">
        <v>560</v>
      </c>
      <c r="T147" s="571" t="s">
        <v>1800</v>
      </c>
      <c r="U147" s="585">
        <v>2.7</v>
      </c>
      <c r="V147" s="586" t="s">
        <v>1798</v>
      </c>
      <c r="W147" s="585">
        <v>14</v>
      </c>
      <c r="X147" s="586" t="s">
        <v>1798</v>
      </c>
      <c r="Y147" s="570">
        <v>19</v>
      </c>
      <c r="Z147" s="572" t="s">
        <v>1800</v>
      </c>
      <c r="AA147" s="570" t="s">
        <v>549</v>
      </c>
      <c r="AB147" s="571">
        <v>4.2999999999999997E-2</v>
      </c>
      <c r="AC147" s="570" t="s">
        <v>550</v>
      </c>
      <c r="AD147" s="586">
        <v>7.9900000000000006E-3</v>
      </c>
      <c r="AE147" s="585"/>
      <c r="AF147" s="586"/>
      <c r="AG147" s="570"/>
      <c r="AH147" s="572"/>
      <c r="AI147" s="573"/>
      <c r="AJ147" s="574"/>
      <c r="AK147" s="575"/>
      <c r="AL147" s="576"/>
    </row>
    <row r="148" spans="1:38" ht="13.8" x14ac:dyDescent="0.3">
      <c r="A148" s="34" t="str">
        <f t="shared" si="2"/>
        <v>95-49-8</v>
      </c>
      <c r="B148" s="577" t="s">
        <v>1856</v>
      </c>
      <c r="C148" s="548" t="s">
        <v>1856</v>
      </c>
      <c r="D148" s="547" t="s">
        <v>1856</v>
      </c>
      <c r="E148" s="548" t="s">
        <v>1856</v>
      </c>
      <c r="F148" s="547">
        <v>0.02</v>
      </c>
      <c r="G148" s="548" t="s">
        <v>1793</v>
      </c>
      <c r="H148" s="546" t="s">
        <v>1856</v>
      </c>
      <c r="I148" s="545" t="s">
        <v>1856</v>
      </c>
      <c r="J148" s="545" t="s">
        <v>1796</v>
      </c>
      <c r="K148" s="548" t="s">
        <v>1856</v>
      </c>
      <c r="L148" s="545">
        <v>1</v>
      </c>
      <c r="M148" s="578" t="s">
        <v>1856</v>
      </c>
      <c r="N148" s="579">
        <v>907</v>
      </c>
      <c r="O148" s="550" t="s">
        <v>1556</v>
      </c>
      <c r="P148" s="551" t="s">
        <v>508</v>
      </c>
      <c r="Q148" s="552">
        <v>1600</v>
      </c>
      <c r="R148" s="553" t="s">
        <v>1795</v>
      </c>
      <c r="S148" s="552">
        <v>20000</v>
      </c>
      <c r="T148" s="553" t="s">
        <v>1795</v>
      </c>
      <c r="U148" s="552" t="s">
        <v>550</v>
      </c>
      <c r="V148" s="553" t="s">
        <v>549</v>
      </c>
      <c r="W148" s="552" t="s">
        <v>550</v>
      </c>
      <c r="X148" s="553" t="s">
        <v>549</v>
      </c>
      <c r="Y148" s="552">
        <v>180</v>
      </c>
      <c r="Z148" s="554" t="s">
        <v>1791</v>
      </c>
      <c r="AA148" s="552" t="s">
        <v>549</v>
      </c>
      <c r="AB148" s="553">
        <v>0.17</v>
      </c>
      <c r="AC148" s="552" t="s">
        <v>550</v>
      </c>
      <c r="AD148" s="553">
        <v>4.5900000000000003E-3</v>
      </c>
      <c r="AE148" s="552"/>
      <c r="AF148" s="553"/>
      <c r="AG148" s="552"/>
      <c r="AH148" s="554"/>
      <c r="AI148" s="555"/>
      <c r="AJ148" s="556"/>
      <c r="AK148" s="557"/>
      <c r="AL148" s="558"/>
    </row>
    <row r="149" spans="1:38" ht="13.8" x14ac:dyDescent="0.3">
      <c r="A149" s="34" t="str">
        <f t="shared" si="2"/>
        <v>106-43-4</v>
      </c>
      <c r="B149" s="544" t="s">
        <v>1856</v>
      </c>
      <c r="C149" s="545" t="s">
        <v>1856</v>
      </c>
      <c r="D149" s="546" t="s">
        <v>1856</v>
      </c>
      <c r="E149" s="545" t="s">
        <v>1856</v>
      </c>
      <c r="F149" s="546">
        <v>0.02</v>
      </c>
      <c r="G149" s="545" t="s">
        <v>1804</v>
      </c>
      <c r="H149" s="547" t="s">
        <v>1856</v>
      </c>
      <c r="I149" s="548" t="s">
        <v>1856</v>
      </c>
      <c r="J149" s="548" t="s">
        <v>1796</v>
      </c>
      <c r="K149" s="548" t="s">
        <v>1856</v>
      </c>
      <c r="L149" s="545">
        <v>1</v>
      </c>
      <c r="M149" s="545" t="s">
        <v>1856</v>
      </c>
      <c r="N149" s="549">
        <v>253</v>
      </c>
      <c r="O149" s="550" t="s">
        <v>1555</v>
      </c>
      <c r="P149" s="551" t="s">
        <v>504</v>
      </c>
      <c r="Q149" s="552">
        <v>1600</v>
      </c>
      <c r="R149" s="553" t="s">
        <v>1795</v>
      </c>
      <c r="S149" s="552">
        <v>20000</v>
      </c>
      <c r="T149" s="553" t="s">
        <v>1795</v>
      </c>
      <c r="U149" s="552" t="s">
        <v>550</v>
      </c>
      <c r="V149" s="553" t="s">
        <v>549</v>
      </c>
      <c r="W149" s="552" t="s">
        <v>550</v>
      </c>
      <c r="X149" s="553" t="s">
        <v>549</v>
      </c>
      <c r="Y149" s="552">
        <v>190</v>
      </c>
      <c r="Z149" s="554" t="s">
        <v>1791</v>
      </c>
      <c r="AA149" s="552" t="s">
        <v>549</v>
      </c>
      <c r="AB149" s="553">
        <v>0.18</v>
      </c>
      <c r="AC149" s="552" t="s">
        <v>550</v>
      </c>
      <c r="AD149" s="553">
        <v>5.3699999999999998E-3</v>
      </c>
      <c r="AE149" s="552"/>
      <c r="AF149" s="553"/>
      <c r="AG149" s="552"/>
      <c r="AH149" s="554"/>
      <c r="AI149" s="555"/>
      <c r="AJ149" s="556"/>
      <c r="AK149" s="557"/>
      <c r="AL149" s="558"/>
    </row>
    <row r="150" spans="1:38" ht="14.4" thickBot="1" x14ac:dyDescent="0.35">
      <c r="A150" s="27" t="str">
        <f t="shared" si="2"/>
        <v>54749-90-5</v>
      </c>
      <c r="B150" s="561">
        <v>240</v>
      </c>
      <c r="C150" s="562" t="s">
        <v>1803</v>
      </c>
      <c r="D150" s="565">
        <v>6.9000000000000006E-2</v>
      </c>
      <c r="E150" s="562" t="s">
        <v>1803</v>
      </c>
      <c r="F150" s="563" t="s">
        <v>1856</v>
      </c>
      <c r="G150" s="564" t="s">
        <v>1856</v>
      </c>
      <c r="H150" s="565" t="s">
        <v>1856</v>
      </c>
      <c r="I150" s="562" t="s">
        <v>1856</v>
      </c>
      <c r="J150" s="564" t="s">
        <v>1856</v>
      </c>
      <c r="K150" s="562" t="s">
        <v>1856</v>
      </c>
      <c r="L150" s="564">
        <v>1</v>
      </c>
      <c r="M150" s="566">
        <v>0.1</v>
      </c>
      <c r="N150" s="567" t="s">
        <v>1856</v>
      </c>
      <c r="O150" s="568" t="s">
        <v>1554</v>
      </c>
      <c r="P150" s="569" t="s">
        <v>1553</v>
      </c>
      <c r="Q150" s="570">
        <v>2E-3</v>
      </c>
      <c r="R150" s="571" t="s">
        <v>1798</v>
      </c>
      <c r="S150" s="570">
        <v>7.1999999999999998E-3</v>
      </c>
      <c r="T150" s="571" t="s">
        <v>1798</v>
      </c>
      <c r="U150" s="585">
        <v>3.4999999999999997E-5</v>
      </c>
      <c r="V150" s="586" t="s">
        <v>1798</v>
      </c>
      <c r="W150" s="585">
        <v>1.8000000000000001E-4</v>
      </c>
      <c r="X150" s="586" t="s">
        <v>1798</v>
      </c>
      <c r="Y150" s="570">
        <v>2.7999999999999998E-4</v>
      </c>
      <c r="Z150" s="572" t="s">
        <v>1798</v>
      </c>
      <c r="AA150" s="570" t="s">
        <v>549</v>
      </c>
      <c r="AB150" s="571">
        <v>6.1999999999999999E-8</v>
      </c>
      <c r="AC150" s="570" t="s">
        <v>550</v>
      </c>
      <c r="AD150" s="586">
        <v>5.7200000000000001E-2</v>
      </c>
      <c r="AE150" s="585"/>
      <c r="AF150" s="586"/>
      <c r="AG150" s="570"/>
      <c r="AH150" s="572"/>
      <c r="AI150" s="573"/>
      <c r="AJ150" s="574"/>
      <c r="AK150" s="575"/>
      <c r="AL150" s="576"/>
    </row>
    <row r="151" spans="1:38" ht="13.8" x14ac:dyDescent="0.3">
      <c r="A151" s="34" t="str">
        <f t="shared" si="2"/>
        <v>101-21-3</v>
      </c>
      <c r="B151" s="577" t="s">
        <v>1856</v>
      </c>
      <c r="C151" s="548" t="s">
        <v>1856</v>
      </c>
      <c r="D151" s="547" t="s">
        <v>1856</v>
      </c>
      <c r="E151" s="548" t="s">
        <v>1856</v>
      </c>
      <c r="F151" s="546">
        <v>0.2</v>
      </c>
      <c r="G151" s="545" t="s">
        <v>1793</v>
      </c>
      <c r="H151" s="547" t="s">
        <v>1856</v>
      </c>
      <c r="I151" s="548" t="s">
        <v>1856</v>
      </c>
      <c r="J151" s="545" t="s">
        <v>1856</v>
      </c>
      <c r="K151" s="548" t="s">
        <v>1856</v>
      </c>
      <c r="L151" s="545">
        <v>1</v>
      </c>
      <c r="M151" s="578">
        <v>0.1</v>
      </c>
      <c r="N151" s="579" t="s">
        <v>1856</v>
      </c>
      <c r="O151" s="550" t="s">
        <v>1552</v>
      </c>
      <c r="P151" s="551" t="s">
        <v>1551</v>
      </c>
      <c r="Q151" s="552">
        <v>12000</v>
      </c>
      <c r="R151" s="553" t="s">
        <v>1791</v>
      </c>
      <c r="S151" s="552">
        <v>120000</v>
      </c>
      <c r="T151" s="553" t="s">
        <v>1794</v>
      </c>
      <c r="U151" s="559" t="s">
        <v>550</v>
      </c>
      <c r="V151" s="560" t="s">
        <v>549</v>
      </c>
      <c r="W151" s="559" t="s">
        <v>550</v>
      </c>
      <c r="X151" s="560" t="s">
        <v>549</v>
      </c>
      <c r="Y151" s="552">
        <v>2200</v>
      </c>
      <c r="Z151" s="554" t="s">
        <v>1791</v>
      </c>
      <c r="AA151" s="552" t="s">
        <v>549</v>
      </c>
      <c r="AB151" s="553">
        <v>1.9</v>
      </c>
      <c r="AC151" s="552" t="s">
        <v>550</v>
      </c>
      <c r="AD151" s="560">
        <v>4.9799999999999997E-2</v>
      </c>
      <c r="AE151" s="559"/>
      <c r="AF151" s="560"/>
      <c r="AG151" s="552"/>
      <c r="AH151" s="554"/>
      <c r="AI151" s="555"/>
      <c r="AJ151" s="556"/>
      <c r="AK151" s="557"/>
      <c r="AL151" s="558"/>
    </row>
    <row r="152" spans="1:38" ht="13.8" x14ac:dyDescent="0.3">
      <c r="A152" s="34" t="str">
        <f t="shared" si="2"/>
        <v>2921-88-2</v>
      </c>
      <c r="B152" s="544" t="s">
        <v>1856</v>
      </c>
      <c r="C152" s="545" t="s">
        <v>1856</v>
      </c>
      <c r="D152" s="546" t="s">
        <v>1856</v>
      </c>
      <c r="E152" s="545" t="s">
        <v>1856</v>
      </c>
      <c r="F152" s="547">
        <v>1E-3</v>
      </c>
      <c r="G152" s="548" t="s">
        <v>1806</v>
      </c>
      <c r="H152" s="547" t="s">
        <v>1856</v>
      </c>
      <c r="I152" s="548" t="s">
        <v>1856</v>
      </c>
      <c r="J152" s="548" t="s">
        <v>1856</v>
      </c>
      <c r="K152" s="548" t="s">
        <v>1856</v>
      </c>
      <c r="L152" s="545">
        <v>1</v>
      </c>
      <c r="M152" s="545">
        <v>0.1</v>
      </c>
      <c r="N152" s="549" t="s">
        <v>1856</v>
      </c>
      <c r="O152" s="550" t="s">
        <v>154</v>
      </c>
      <c r="P152" s="551" t="s">
        <v>153</v>
      </c>
      <c r="Q152" s="552">
        <v>61</v>
      </c>
      <c r="R152" s="553" t="s">
        <v>1791</v>
      </c>
      <c r="S152" s="552">
        <v>620</v>
      </c>
      <c r="T152" s="553" t="s">
        <v>1791</v>
      </c>
      <c r="U152" s="552" t="s">
        <v>550</v>
      </c>
      <c r="V152" s="553" t="s">
        <v>549</v>
      </c>
      <c r="W152" s="552" t="s">
        <v>550</v>
      </c>
      <c r="X152" s="553" t="s">
        <v>549</v>
      </c>
      <c r="Y152" s="552">
        <v>6.2</v>
      </c>
      <c r="Z152" s="554" t="s">
        <v>1791</v>
      </c>
      <c r="AA152" s="552" t="s">
        <v>549</v>
      </c>
      <c r="AB152" s="553">
        <v>9.1999999999999998E-2</v>
      </c>
      <c r="AC152" s="552" t="s">
        <v>550</v>
      </c>
      <c r="AD152" s="553">
        <v>9.91E-6</v>
      </c>
      <c r="AE152" s="552"/>
      <c r="AF152" s="553"/>
      <c r="AG152" s="552"/>
      <c r="AH152" s="554"/>
      <c r="AI152" s="555"/>
      <c r="AJ152" s="556"/>
      <c r="AK152" s="557"/>
      <c r="AL152" s="558"/>
    </row>
    <row r="153" spans="1:38" ht="14.4" thickBot="1" x14ac:dyDescent="0.35">
      <c r="A153" s="27" t="str">
        <f t="shared" si="2"/>
        <v>5598-13-0</v>
      </c>
      <c r="B153" s="561" t="s">
        <v>1856</v>
      </c>
      <c r="C153" s="562" t="s">
        <v>1856</v>
      </c>
      <c r="D153" s="565" t="s">
        <v>1856</v>
      </c>
      <c r="E153" s="562" t="s">
        <v>1856</v>
      </c>
      <c r="F153" s="563">
        <v>0.01</v>
      </c>
      <c r="G153" s="564" t="s">
        <v>1801</v>
      </c>
      <c r="H153" s="565" t="s">
        <v>1856</v>
      </c>
      <c r="I153" s="562" t="s">
        <v>1856</v>
      </c>
      <c r="J153" s="562" t="s">
        <v>1856</v>
      </c>
      <c r="K153" s="562" t="s">
        <v>1856</v>
      </c>
      <c r="L153" s="564">
        <v>1</v>
      </c>
      <c r="M153" s="564">
        <v>0.1</v>
      </c>
      <c r="N153" s="581" t="s">
        <v>1856</v>
      </c>
      <c r="O153" s="568" t="s">
        <v>1550</v>
      </c>
      <c r="P153" s="569" t="s">
        <v>1549</v>
      </c>
      <c r="Q153" s="570">
        <v>610</v>
      </c>
      <c r="R153" s="571" t="s">
        <v>1791</v>
      </c>
      <c r="S153" s="570">
        <v>6200</v>
      </c>
      <c r="T153" s="571" t="s">
        <v>1791</v>
      </c>
      <c r="U153" s="585" t="s">
        <v>550</v>
      </c>
      <c r="V153" s="586" t="s">
        <v>549</v>
      </c>
      <c r="W153" s="585" t="s">
        <v>550</v>
      </c>
      <c r="X153" s="586" t="s">
        <v>549</v>
      </c>
      <c r="Y153" s="570">
        <v>89</v>
      </c>
      <c r="Z153" s="572" t="s">
        <v>1791</v>
      </c>
      <c r="AA153" s="570" t="s">
        <v>549</v>
      </c>
      <c r="AB153" s="571">
        <v>0.41</v>
      </c>
      <c r="AC153" s="570" t="s">
        <v>550</v>
      </c>
      <c r="AD153" s="586">
        <v>2.1299999999999999E-2</v>
      </c>
      <c r="AE153" s="585"/>
      <c r="AF153" s="586"/>
      <c r="AG153" s="570"/>
      <c r="AH153" s="572"/>
      <c r="AI153" s="573"/>
      <c r="AJ153" s="574"/>
      <c r="AK153" s="575"/>
      <c r="AL153" s="576"/>
    </row>
    <row r="154" spans="1:38" ht="13.8" x14ac:dyDescent="0.3">
      <c r="A154" s="34" t="str">
        <f t="shared" si="2"/>
        <v>64902-72-3</v>
      </c>
      <c r="B154" s="577" t="s">
        <v>1856</v>
      </c>
      <c r="C154" s="548" t="s">
        <v>1856</v>
      </c>
      <c r="D154" s="547" t="s">
        <v>1856</v>
      </c>
      <c r="E154" s="548" t="s">
        <v>1856</v>
      </c>
      <c r="F154" s="546">
        <v>0.05</v>
      </c>
      <c r="G154" s="545" t="s">
        <v>1793</v>
      </c>
      <c r="H154" s="547" t="s">
        <v>1856</v>
      </c>
      <c r="I154" s="548" t="s">
        <v>1856</v>
      </c>
      <c r="J154" s="548" t="s">
        <v>1856</v>
      </c>
      <c r="K154" s="548" t="s">
        <v>1856</v>
      </c>
      <c r="L154" s="545">
        <v>1</v>
      </c>
      <c r="M154" s="545">
        <v>0.1</v>
      </c>
      <c r="N154" s="549" t="s">
        <v>1856</v>
      </c>
      <c r="O154" s="550" t="s">
        <v>1548</v>
      </c>
      <c r="P154" s="551" t="s">
        <v>1547</v>
      </c>
      <c r="Q154" s="552">
        <v>3100</v>
      </c>
      <c r="R154" s="553" t="s">
        <v>1791</v>
      </c>
      <c r="S154" s="552">
        <v>31000</v>
      </c>
      <c r="T154" s="553" t="s">
        <v>1791</v>
      </c>
      <c r="U154" s="559" t="s">
        <v>550</v>
      </c>
      <c r="V154" s="560" t="s">
        <v>549</v>
      </c>
      <c r="W154" s="559" t="s">
        <v>550</v>
      </c>
      <c r="X154" s="560" t="s">
        <v>549</v>
      </c>
      <c r="Y154" s="552">
        <v>770</v>
      </c>
      <c r="Z154" s="554" t="s">
        <v>1791</v>
      </c>
      <c r="AA154" s="552" t="s">
        <v>549</v>
      </c>
      <c r="AB154" s="553">
        <v>0.65</v>
      </c>
      <c r="AC154" s="552" t="s">
        <v>550</v>
      </c>
      <c r="AD154" s="560">
        <v>3.3399999999999999E-2</v>
      </c>
      <c r="AE154" s="559"/>
      <c r="AF154" s="560"/>
      <c r="AG154" s="552"/>
      <c r="AH154" s="554"/>
      <c r="AI154" s="555"/>
      <c r="AJ154" s="556"/>
      <c r="AK154" s="557"/>
      <c r="AL154" s="558"/>
    </row>
    <row r="155" spans="1:38" ht="13.8" x14ac:dyDescent="0.3">
      <c r="A155" s="34" t="str">
        <f t="shared" si="2"/>
        <v>60238-56-4</v>
      </c>
      <c r="B155" s="577" t="s">
        <v>1856</v>
      </c>
      <c r="C155" s="548" t="s">
        <v>1856</v>
      </c>
      <c r="D155" s="547" t="s">
        <v>1856</v>
      </c>
      <c r="E155" s="548" t="s">
        <v>1856</v>
      </c>
      <c r="F155" s="546">
        <v>8.0000000000000004E-4</v>
      </c>
      <c r="G155" s="545" t="s">
        <v>1801</v>
      </c>
      <c r="H155" s="547" t="s">
        <v>1856</v>
      </c>
      <c r="I155" s="548" t="s">
        <v>1856</v>
      </c>
      <c r="J155" s="548" t="s">
        <v>1856</v>
      </c>
      <c r="K155" s="548" t="s">
        <v>1856</v>
      </c>
      <c r="L155" s="545">
        <v>1</v>
      </c>
      <c r="M155" s="545">
        <v>0.1</v>
      </c>
      <c r="N155" s="549" t="s">
        <v>1856</v>
      </c>
      <c r="O155" s="550" t="s">
        <v>1546</v>
      </c>
      <c r="P155" s="551" t="s">
        <v>1545</v>
      </c>
      <c r="Q155" s="552">
        <v>49</v>
      </c>
      <c r="R155" s="553" t="s">
        <v>1791</v>
      </c>
      <c r="S155" s="552">
        <v>490</v>
      </c>
      <c r="T155" s="553" t="s">
        <v>1791</v>
      </c>
      <c r="U155" s="559" t="s">
        <v>550</v>
      </c>
      <c r="V155" s="560" t="s">
        <v>549</v>
      </c>
      <c r="W155" s="559" t="s">
        <v>550</v>
      </c>
      <c r="X155" s="560" t="s">
        <v>549</v>
      </c>
      <c r="Y155" s="552">
        <v>2</v>
      </c>
      <c r="Z155" s="554" t="s">
        <v>1791</v>
      </c>
      <c r="AA155" s="552" t="s">
        <v>549</v>
      </c>
      <c r="AB155" s="553">
        <v>5.1999999999999998E-2</v>
      </c>
      <c r="AC155" s="552" t="s">
        <v>550</v>
      </c>
      <c r="AD155" s="560">
        <v>1.78E-2</v>
      </c>
      <c r="AE155" s="559"/>
      <c r="AF155" s="560"/>
      <c r="AG155" s="552"/>
      <c r="AH155" s="554"/>
      <c r="AI155" s="555"/>
      <c r="AJ155" s="556"/>
      <c r="AK155" s="557"/>
      <c r="AL155" s="558"/>
    </row>
    <row r="156" spans="1:38" ht="14.4" thickBot="1" x14ac:dyDescent="0.35">
      <c r="A156" s="27" t="str">
        <f t="shared" si="2"/>
        <v>16065-83-1</v>
      </c>
      <c r="B156" s="561" t="s">
        <v>1856</v>
      </c>
      <c r="C156" s="562" t="s">
        <v>1856</v>
      </c>
      <c r="D156" s="565" t="s">
        <v>1856</v>
      </c>
      <c r="E156" s="562" t="s">
        <v>1856</v>
      </c>
      <c r="F156" s="563">
        <v>1.5</v>
      </c>
      <c r="G156" s="564" t="s">
        <v>1793</v>
      </c>
      <c r="H156" s="565" t="s">
        <v>1856</v>
      </c>
      <c r="I156" s="562" t="s">
        <v>1856</v>
      </c>
      <c r="J156" s="562" t="s">
        <v>1856</v>
      </c>
      <c r="K156" s="562" t="s">
        <v>1856</v>
      </c>
      <c r="L156" s="564">
        <v>1.2999999999999999E-2</v>
      </c>
      <c r="M156" s="564" t="s">
        <v>1856</v>
      </c>
      <c r="N156" s="581" t="s">
        <v>1856</v>
      </c>
      <c r="O156" s="568" t="s">
        <v>1544</v>
      </c>
      <c r="P156" s="569" t="s">
        <v>71</v>
      </c>
      <c r="Q156" s="570">
        <v>120000</v>
      </c>
      <c r="R156" s="571" t="s">
        <v>1794</v>
      </c>
      <c r="S156" s="570">
        <v>1500000</v>
      </c>
      <c r="T156" s="571" t="s">
        <v>1794</v>
      </c>
      <c r="U156" s="585" t="s">
        <v>550</v>
      </c>
      <c r="V156" s="586" t="s">
        <v>549</v>
      </c>
      <c r="W156" s="585" t="s">
        <v>550</v>
      </c>
      <c r="X156" s="586" t="s">
        <v>549</v>
      </c>
      <c r="Y156" s="570">
        <v>16000</v>
      </c>
      <c r="Z156" s="572" t="s">
        <v>1791</v>
      </c>
      <c r="AA156" s="570" t="s">
        <v>549</v>
      </c>
      <c r="AB156" s="571">
        <v>28000000</v>
      </c>
      <c r="AC156" s="570" t="s">
        <v>550</v>
      </c>
      <c r="AD156" s="586">
        <v>3.28E-4</v>
      </c>
      <c r="AE156" s="585"/>
      <c r="AF156" s="586"/>
      <c r="AG156" s="570"/>
      <c r="AH156" s="572"/>
      <c r="AI156" s="573"/>
      <c r="AJ156" s="574"/>
      <c r="AK156" s="575"/>
      <c r="AL156" s="576"/>
    </row>
    <row r="157" spans="1:38" ht="13.8" x14ac:dyDescent="0.3">
      <c r="A157" s="34" t="str">
        <f t="shared" si="2"/>
        <v>18540-29-9</v>
      </c>
      <c r="B157" s="577">
        <v>0.5</v>
      </c>
      <c r="C157" s="548" t="s">
        <v>1811</v>
      </c>
      <c r="D157" s="547">
        <v>8.4000000000000005E-2</v>
      </c>
      <c r="E157" s="548" t="s">
        <v>1797</v>
      </c>
      <c r="F157" s="546">
        <v>3.0000000000000001E-3</v>
      </c>
      <c r="G157" s="545" t="s">
        <v>1793</v>
      </c>
      <c r="H157" s="547">
        <v>1E-4</v>
      </c>
      <c r="I157" s="548" t="s">
        <v>1793</v>
      </c>
      <c r="J157" s="548" t="s">
        <v>1856</v>
      </c>
      <c r="K157" s="548" t="s">
        <v>1799</v>
      </c>
      <c r="L157" s="545">
        <v>2.5000000000000001E-2</v>
      </c>
      <c r="M157" s="545" t="s">
        <v>1856</v>
      </c>
      <c r="N157" s="549" t="s">
        <v>1856</v>
      </c>
      <c r="O157" s="550" t="s">
        <v>1543</v>
      </c>
      <c r="P157" s="551" t="s">
        <v>67</v>
      </c>
      <c r="Q157" s="552">
        <v>0.28999999999999998</v>
      </c>
      <c r="R157" s="553" t="s">
        <v>1798</v>
      </c>
      <c r="S157" s="552">
        <v>5.6</v>
      </c>
      <c r="T157" s="553" t="s">
        <v>1798</v>
      </c>
      <c r="U157" s="559">
        <v>1.1E-5</v>
      </c>
      <c r="V157" s="560" t="s">
        <v>1798</v>
      </c>
      <c r="W157" s="559">
        <v>1.4999999999999999E-4</v>
      </c>
      <c r="X157" s="560" t="s">
        <v>1798</v>
      </c>
      <c r="Y157" s="552">
        <v>3.1E-2</v>
      </c>
      <c r="Z157" s="554" t="s">
        <v>1798</v>
      </c>
      <c r="AA157" s="552" t="s">
        <v>549</v>
      </c>
      <c r="AB157" s="553">
        <v>5.9000000000000003E-4</v>
      </c>
      <c r="AC157" s="552" t="s">
        <v>550</v>
      </c>
      <c r="AD157" s="560">
        <v>0.106</v>
      </c>
      <c r="AE157" s="559"/>
      <c r="AF157" s="560"/>
      <c r="AG157" s="552"/>
      <c r="AH157" s="554"/>
      <c r="AI157" s="555"/>
      <c r="AJ157" s="556"/>
      <c r="AK157" s="557"/>
      <c r="AL157" s="558"/>
    </row>
    <row r="158" spans="1:38" ht="13.8" x14ac:dyDescent="0.3">
      <c r="A158" s="34" t="str">
        <f t="shared" si="2"/>
        <v>7440-47-3</v>
      </c>
      <c r="B158" s="577" t="s">
        <v>1856</v>
      </c>
      <c r="C158" s="548" t="s">
        <v>1856</v>
      </c>
      <c r="D158" s="547" t="s">
        <v>1856</v>
      </c>
      <c r="E158" s="548" t="s">
        <v>1856</v>
      </c>
      <c r="F158" s="546" t="s">
        <v>1856</v>
      </c>
      <c r="G158" s="545" t="s">
        <v>1856</v>
      </c>
      <c r="H158" s="547" t="s">
        <v>1856</v>
      </c>
      <c r="I158" s="548" t="s">
        <v>1856</v>
      </c>
      <c r="J158" s="548" t="s">
        <v>1856</v>
      </c>
      <c r="K158" s="548" t="s">
        <v>1856</v>
      </c>
      <c r="L158" s="545">
        <v>1.2999999999999999E-2</v>
      </c>
      <c r="M158" s="578" t="s">
        <v>1856</v>
      </c>
      <c r="N158" s="549" t="s">
        <v>1856</v>
      </c>
      <c r="O158" s="550" t="s">
        <v>1542</v>
      </c>
      <c r="P158" s="551" t="s">
        <v>69</v>
      </c>
      <c r="Q158" s="552" t="s">
        <v>550</v>
      </c>
      <c r="R158" s="553" t="s">
        <v>549</v>
      </c>
      <c r="S158" s="552" t="s">
        <v>550</v>
      </c>
      <c r="T158" s="553" t="s">
        <v>549</v>
      </c>
      <c r="U158" s="559" t="s">
        <v>550</v>
      </c>
      <c r="V158" s="560" t="s">
        <v>549</v>
      </c>
      <c r="W158" s="559" t="s">
        <v>550</v>
      </c>
      <c r="X158" s="560" t="s">
        <v>549</v>
      </c>
      <c r="Y158" s="552" t="s">
        <v>550</v>
      </c>
      <c r="Z158" s="554" t="s">
        <v>549</v>
      </c>
      <c r="AA158" s="552">
        <v>100</v>
      </c>
      <c r="AB158" s="553" t="s">
        <v>550</v>
      </c>
      <c r="AC158" s="552">
        <v>180000</v>
      </c>
      <c r="AD158" s="560">
        <v>1E-3</v>
      </c>
      <c r="AE158" s="559"/>
      <c r="AF158" s="560"/>
      <c r="AG158" s="552"/>
      <c r="AH158" s="554"/>
      <c r="AI158" s="555"/>
      <c r="AJ158" s="556"/>
      <c r="AK158" s="557"/>
      <c r="AL158" s="558"/>
    </row>
    <row r="159" spans="1:38" ht="14.4" thickBot="1" x14ac:dyDescent="0.35">
      <c r="A159" s="27" t="str">
        <f t="shared" si="2"/>
        <v>7440-48-4</v>
      </c>
      <c r="B159" s="580" t="s">
        <v>1856</v>
      </c>
      <c r="C159" s="564" t="s">
        <v>1856</v>
      </c>
      <c r="D159" s="563">
        <v>8.9999999999999993E-3</v>
      </c>
      <c r="E159" s="564" t="s">
        <v>1792</v>
      </c>
      <c r="F159" s="563">
        <v>2.9999999999999997E-4</v>
      </c>
      <c r="G159" s="564" t="s">
        <v>1792</v>
      </c>
      <c r="H159" s="563">
        <v>6.0000000000000002E-6</v>
      </c>
      <c r="I159" s="564" t="s">
        <v>1792</v>
      </c>
      <c r="J159" s="562" t="s">
        <v>1856</v>
      </c>
      <c r="K159" s="564" t="s">
        <v>1856</v>
      </c>
      <c r="L159" s="564">
        <v>1</v>
      </c>
      <c r="M159" s="566" t="s">
        <v>1856</v>
      </c>
      <c r="N159" s="581" t="s">
        <v>1856</v>
      </c>
      <c r="O159" s="568" t="s">
        <v>66</v>
      </c>
      <c r="P159" s="569" t="s">
        <v>65</v>
      </c>
      <c r="Q159" s="570">
        <v>23</v>
      </c>
      <c r="R159" s="571" t="s">
        <v>1791</v>
      </c>
      <c r="S159" s="570">
        <v>300</v>
      </c>
      <c r="T159" s="571" t="s">
        <v>1791</v>
      </c>
      <c r="U159" s="570">
        <v>2.7E-4</v>
      </c>
      <c r="V159" s="571" t="s">
        <v>1800</v>
      </c>
      <c r="W159" s="570">
        <v>1.4E-3</v>
      </c>
      <c r="X159" s="571" t="s">
        <v>1800</v>
      </c>
      <c r="Y159" s="570">
        <v>4.7</v>
      </c>
      <c r="Z159" s="572" t="s">
        <v>1791</v>
      </c>
      <c r="AA159" s="570" t="s">
        <v>549</v>
      </c>
      <c r="AB159" s="571">
        <v>0.21</v>
      </c>
      <c r="AC159" s="570" t="s">
        <v>550</v>
      </c>
      <c r="AD159" s="571">
        <v>2E-3</v>
      </c>
      <c r="AE159" s="570"/>
      <c r="AF159" s="571"/>
      <c r="AG159" s="570"/>
      <c r="AH159" s="572"/>
      <c r="AI159" s="573"/>
      <c r="AJ159" s="574"/>
      <c r="AK159" s="575"/>
      <c r="AL159" s="576"/>
    </row>
    <row r="160" spans="1:38" ht="13.8" x14ac:dyDescent="0.3">
      <c r="A160" s="34" t="str">
        <f t="shared" si="2"/>
        <v>8007-45-2</v>
      </c>
      <c r="B160" s="577" t="s">
        <v>1856</v>
      </c>
      <c r="C160" s="548" t="s">
        <v>1856</v>
      </c>
      <c r="D160" s="547">
        <v>6.2E-4</v>
      </c>
      <c r="E160" s="548" t="s">
        <v>1793</v>
      </c>
      <c r="F160" s="547" t="s">
        <v>1856</v>
      </c>
      <c r="G160" s="548" t="s">
        <v>1856</v>
      </c>
      <c r="H160" s="547" t="s">
        <v>1856</v>
      </c>
      <c r="I160" s="548" t="s">
        <v>1856</v>
      </c>
      <c r="J160" s="548" t="s">
        <v>1856</v>
      </c>
      <c r="K160" s="548" t="s">
        <v>1799</v>
      </c>
      <c r="L160" s="545">
        <v>1</v>
      </c>
      <c r="M160" s="578">
        <v>0.1</v>
      </c>
      <c r="N160" s="549" t="s">
        <v>1856</v>
      </c>
      <c r="O160" s="550" t="s">
        <v>1541</v>
      </c>
      <c r="P160" s="551" t="s">
        <v>1540</v>
      </c>
      <c r="Q160" s="559" t="s">
        <v>550</v>
      </c>
      <c r="R160" s="560" t="s">
        <v>549</v>
      </c>
      <c r="S160" s="559" t="s">
        <v>550</v>
      </c>
      <c r="T160" s="560" t="s">
        <v>549</v>
      </c>
      <c r="U160" s="559">
        <v>1.5E-3</v>
      </c>
      <c r="V160" s="560" t="s">
        <v>1798</v>
      </c>
      <c r="W160" s="559">
        <v>0.02</v>
      </c>
      <c r="X160" s="560" t="s">
        <v>1798</v>
      </c>
      <c r="Y160" s="559" t="s">
        <v>550</v>
      </c>
      <c r="Z160" s="582" t="s">
        <v>549</v>
      </c>
      <c r="AA160" s="559" t="s">
        <v>549</v>
      </c>
      <c r="AB160" s="560" t="s">
        <v>550</v>
      </c>
      <c r="AC160" s="559" t="s">
        <v>550</v>
      </c>
      <c r="AD160" s="560">
        <v>1E-3</v>
      </c>
      <c r="AE160" s="559"/>
      <c r="AF160" s="560"/>
      <c r="AG160" s="559"/>
      <c r="AH160" s="582"/>
      <c r="AI160" s="589"/>
      <c r="AJ160" s="583"/>
      <c r="AK160" s="584"/>
      <c r="AL160" s="590"/>
    </row>
    <row r="161" spans="1:38" ht="13.8" x14ac:dyDescent="0.3">
      <c r="A161" s="34" t="str">
        <f t="shared" si="2"/>
        <v>7440-50-8</v>
      </c>
      <c r="B161" s="577" t="s">
        <v>1856</v>
      </c>
      <c r="C161" s="548" t="s">
        <v>1856</v>
      </c>
      <c r="D161" s="546" t="s">
        <v>1856</v>
      </c>
      <c r="E161" s="545" t="s">
        <v>1856</v>
      </c>
      <c r="F161" s="546">
        <v>0.04</v>
      </c>
      <c r="G161" s="545" t="s">
        <v>1801</v>
      </c>
      <c r="H161" s="546" t="s">
        <v>1856</v>
      </c>
      <c r="I161" s="545" t="s">
        <v>1856</v>
      </c>
      <c r="J161" s="548" t="s">
        <v>1856</v>
      </c>
      <c r="K161" s="548" t="s">
        <v>1856</v>
      </c>
      <c r="L161" s="545">
        <v>1</v>
      </c>
      <c r="M161" s="578" t="s">
        <v>1856</v>
      </c>
      <c r="N161" s="549" t="s">
        <v>1856</v>
      </c>
      <c r="O161" s="550" t="s">
        <v>64</v>
      </c>
      <c r="P161" s="551" t="s">
        <v>63</v>
      </c>
      <c r="Q161" s="552">
        <v>3100</v>
      </c>
      <c r="R161" s="553" t="s">
        <v>1791</v>
      </c>
      <c r="S161" s="552">
        <v>41000</v>
      </c>
      <c r="T161" s="553" t="s">
        <v>1791</v>
      </c>
      <c r="U161" s="552" t="s">
        <v>550</v>
      </c>
      <c r="V161" s="553" t="s">
        <v>549</v>
      </c>
      <c r="W161" s="552" t="s">
        <v>550</v>
      </c>
      <c r="X161" s="553" t="s">
        <v>549</v>
      </c>
      <c r="Y161" s="552">
        <v>620</v>
      </c>
      <c r="Z161" s="554" t="s">
        <v>1791</v>
      </c>
      <c r="AA161" s="552">
        <v>1300</v>
      </c>
      <c r="AB161" s="553">
        <v>22</v>
      </c>
      <c r="AC161" s="552">
        <v>46</v>
      </c>
      <c r="AD161" s="553">
        <v>4.0000000000000002E-4</v>
      </c>
      <c r="AE161" s="552"/>
      <c r="AF161" s="553"/>
      <c r="AG161" s="552"/>
      <c r="AH161" s="554"/>
      <c r="AI161" s="555"/>
      <c r="AJ161" s="556"/>
      <c r="AK161" s="557"/>
      <c r="AL161" s="558"/>
    </row>
    <row r="162" spans="1:38" ht="14.4" thickBot="1" x14ac:dyDescent="0.35">
      <c r="A162" s="27" t="str">
        <f t="shared" si="2"/>
        <v>108-39-4</v>
      </c>
      <c r="B162" s="561" t="s">
        <v>1856</v>
      </c>
      <c r="C162" s="562" t="s">
        <v>1856</v>
      </c>
      <c r="D162" s="563" t="s">
        <v>1856</v>
      </c>
      <c r="E162" s="564" t="s">
        <v>1856</v>
      </c>
      <c r="F162" s="565">
        <v>0.05</v>
      </c>
      <c r="G162" s="562" t="s">
        <v>1793</v>
      </c>
      <c r="H162" s="565">
        <v>0.6</v>
      </c>
      <c r="I162" s="562" t="s">
        <v>1803</v>
      </c>
      <c r="J162" s="562" t="s">
        <v>1856</v>
      </c>
      <c r="K162" s="564" t="s">
        <v>1856</v>
      </c>
      <c r="L162" s="564">
        <v>1</v>
      </c>
      <c r="M162" s="564">
        <v>0.1</v>
      </c>
      <c r="N162" s="581" t="s">
        <v>1856</v>
      </c>
      <c r="O162" s="568" t="s">
        <v>1539</v>
      </c>
      <c r="P162" s="569" t="s">
        <v>354</v>
      </c>
      <c r="Q162" s="585">
        <v>3100</v>
      </c>
      <c r="R162" s="586" t="s">
        <v>1791</v>
      </c>
      <c r="S162" s="585">
        <v>31000</v>
      </c>
      <c r="T162" s="586" t="s">
        <v>1791</v>
      </c>
      <c r="U162" s="570">
        <v>630</v>
      </c>
      <c r="V162" s="571" t="s">
        <v>1791</v>
      </c>
      <c r="W162" s="570">
        <v>2600</v>
      </c>
      <c r="X162" s="571" t="s">
        <v>1791</v>
      </c>
      <c r="Y162" s="585">
        <v>720</v>
      </c>
      <c r="Z162" s="591" t="s">
        <v>1791</v>
      </c>
      <c r="AA162" s="585" t="s">
        <v>549</v>
      </c>
      <c r="AB162" s="586">
        <v>0.56999999999999995</v>
      </c>
      <c r="AC162" s="585" t="s">
        <v>550</v>
      </c>
      <c r="AD162" s="571">
        <v>1.49E-2</v>
      </c>
      <c r="AE162" s="570"/>
      <c r="AF162" s="571"/>
      <c r="AG162" s="585"/>
      <c r="AH162" s="591"/>
      <c r="AI162" s="573"/>
      <c r="AJ162" s="592"/>
      <c r="AK162" s="593"/>
      <c r="AL162" s="576"/>
    </row>
    <row r="163" spans="1:38" ht="13.8" x14ac:dyDescent="0.3">
      <c r="A163" s="34" t="str">
        <f t="shared" si="2"/>
        <v>95-48-7</v>
      </c>
      <c r="B163" s="577" t="s">
        <v>1856</v>
      </c>
      <c r="C163" s="548" t="s">
        <v>1856</v>
      </c>
      <c r="D163" s="547" t="s">
        <v>1856</v>
      </c>
      <c r="E163" s="548" t="s">
        <v>1856</v>
      </c>
      <c r="F163" s="546">
        <v>0.05</v>
      </c>
      <c r="G163" s="545" t="s">
        <v>1793</v>
      </c>
      <c r="H163" s="547">
        <v>0.6</v>
      </c>
      <c r="I163" s="548" t="s">
        <v>1803</v>
      </c>
      <c r="J163" s="548" t="s">
        <v>1856</v>
      </c>
      <c r="K163" s="548" t="s">
        <v>1856</v>
      </c>
      <c r="L163" s="545">
        <v>1</v>
      </c>
      <c r="M163" s="578">
        <v>0.1</v>
      </c>
      <c r="N163" s="549" t="s">
        <v>1856</v>
      </c>
      <c r="O163" s="550" t="s">
        <v>1538</v>
      </c>
      <c r="P163" s="551" t="s">
        <v>366</v>
      </c>
      <c r="Q163" s="552">
        <v>3100</v>
      </c>
      <c r="R163" s="553" t="s">
        <v>1791</v>
      </c>
      <c r="S163" s="552">
        <v>31000</v>
      </c>
      <c r="T163" s="553" t="s">
        <v>1791</v>
      </c>
      <c r="U163" s="559">
        <v>630</v>
      </c>
      <c r="V163" s="560" t="s">
        <v>1791</v>
      </c>
      <c r="W163" s="559">
        <v>2600</v>
      </c>
      <c r="X163" s="560" t="s">
        <v>1791</v>
      </c>
      <c r="Y163" s="552">
        <v>720</v>
      </c>
      <c r="Z163" s="554" t="s">
        <v>1791</v>
      </c>
      <c r="AA163" s="552" t="s">
        <v>549</v>
      </c>
      <c r="AB163" s="553">
        <v>0.57999999999999996</v>
      </c>
      <c r="AC163" s="552" t="s">
        <v>550</v>
      </c>
      <c r="AD163" s="560">
        <v>1E-3</v>
      </c>
      <c r="AE163" s="559"/>
      <c r="AF163" s="560"/>
      <c r="AG163" s="552"/>
      <c r="AH163" s="554"/>
      <c r="AI163" s="589"/>
      <c r="AJ163" s="556"/>
      <c r="AK163" s="557"/>
      <c r="AL163" s="590"/>
    </row>
    <row r="164" spans="1:38" ht="13.8" x14ac:dyDescent="0.3">
      <c r="A164" s="34" t="str">
        <f t="shared" si="2"/>
        <v>106-44-5</v>
      </c>
      <c r="B164" s="577" t="s">
        <v>1856</v>
      </c>
      <c r="C164" s="548" t="s">
        <v>1856</v>
      </c>
      <c r="D164" s="547" t="s">
        <v>1856</v>
      </c>
      <c r="E164" s="548" t="s">
        <v>1856</v>
      </c>
      <c r="F164" s="546">
        <v>0.1</v>
      </c>
      <c r="G164" s="545" t="s">
        <v>1806</v>
      </c>
      <c r="H164" s="546">
        <v>0.6</v>
      </c>
      <c r="I164" s="545" t="s">
        <v>1803</v>
      </c>
      <c r="J164" s="548" t="s">
        <v>1856</v>
      </c>
      <c r="K164" s="548" t="s">
        <v>1856</v>
      </c>
      <c r="L164" s="545">
        <v>1</v>
      </c>
      <c r="M164" s="545">
        <v>0.1</v>
      </c>
      <c r="N164" s="549" t="s">
        <v>1856</v>
      </c>
      <c r="O164" s="550" t="s">
        <v>1537</v>
      </c>
      <c r="P164" s="551" t="s">
        <v>340</v>
      </c>
      <c r="Q164" s="552">
        <v>6100</v>
      </c>
      <c r="R164" s="553" t="s">
        <v>1791</v>
      </c>
      <c r="S164" s="552">
        <v>62000</v>
      </c>
      <c r="T164" s="553" t="s">
        <v>1791</v>
      </c>
      <c r="U164" s="552">
        <v>630</v>
      </c>
      <c r="V164" s="553" t="s">
        <v>1791</v>
      </c>
      <c r="W164" s="552">
        <v>2600</v>
      </c>
      <c r="X164" s="553" t="s">
        <v>1791</v>
      </c>
      <c r="Y164" s="552">
        <v>1400</v>
      </c>
      <c r="Z164" s="554" t="s">
        <v>1791</v>
      </c>
      <c r="AA164" s="552" t="s">
        <v>549</v>
      </c>
      <c r="AB164" s="553">
        <v>1.1000000000000001</v>
      </c>
      <c r="AC164" s="552" t="s">
        <v>550</v>
      </c>
      <c r="AD164" s="553">
        <v>7.77E-3</v>
      </c>
      <c r="AE164" s="552"/>
      <c r="AF164" s="553"/>
      <c r="AG164" s="552"/>
      <c r="AH164" s="554"/>
      <c r="AI164" s="555"/>
      <c r="AJ164" s="556"/>
      <c r="AK164" s="557"/>
      <c r="AL164" s="558"/>
    </row>
    <row r="165" spans="1:38" ht="14.4" thickBot="1" x14ac:dyDescent="0.35">
      <c r="A165" s="27" t="str">
        <f t="shared" si="2"/>
        <v>59-50-7</v>
      </c>
      <c r="B165" s="561" t="s">
        <v>1856</v>
      </c>
      <c r="C165" s="562" t="s">
        <v>1856</v>
      </c>
      <c r="D165" s="565" t="s">
        <v>1856</v>
      </c>
      <c r="E165" s="562" t="s">
        <v>1856</v>
      </c>
      <c r="F165" s="563">
        <v>0.1</v>
      </c>
      <c r="G165" s="564" t="s">
        <v>1806</v>
      </c>
      <c r="H165" s="563" t="s">
        <v>1856</v>
      </c>
      <c r="I165" s="564" t="s">
        <v>1856</v>
      </c>
      <c r="J165" s="562" t="s">
        <v>1856</v>
      </c>
      <c r="K165" s="562" t="s">
        <v>1856</v>
      </c>
      <c r="L165" s="564">
        <v>1</v>
      </c>
      <c r="M165" s="564">
        <v>0.1</v>
      </c>
      <c r="N165" s="581" t="s">
        <v>1856</v>
      </c>
      <c r="O165" s="568" t="s">
        <v>1536</v>
      </c>
      <c r="P165" s="569" t="s">
        <v>346</v>
      </c>
      <c r="Q165" s="570">
        <v>6100</v>
      </c>
      <c r="R165" s="571" t="s">
        <v>1791</v>
      </c>
      <c r="S165" s="570">
        <v>62000</v>
      </c>
      <c r="T165" s="571" t="s">
        <v>1791</v>
      </c>
      <c r="U165" s="570" t="s">
        <v>550</v>
      </c>
      <c r="V165" s="571" t="s">
        <v>549</v>
      </c>
      <c r="W165" s="570" t="s">
        <v>550</v>
      </c>
      <c r="X165" s="571" t="s">
        <v>549</v>
      </c>
      <c r="Y165" s="570">
        <v>1100</v>
      </c>
      <c r="Z165" s="572" t="s">
        <v>1791</v>
      </c>
      <c r="AA165" s="570" t="s">
        <v>549</v>
      </c>
      <c r="AB165" s="571">
        <v>1.3</v>
      </c>
      <c r="AC165" s="570" t="s">
        <v>550</v>
      </c>
      <c r="AD165" s="571">
        <v>7.6600000000000001E-3</v>
      </c>
      <c r="AE165" s="570"/>
      <c r="AF165" s="571"/>
      <c r="AG165" s="570"/>
      <c r="AH165" s="572"/>
      <c r="AI165" s="573"/>
      <c r="AJ165" s="574"/>
      <c r="AK165" s="575"/>
      <c r="AL165" s="576"/>
    </row>
    <row r="166" spans="1:38" ht="13.8" x14ac:dyDescent="0.3">
      <c r="A166" s="34" t="str">
        <f t="shared" si="2"/>
        <v>1319-77-3</v>
      </c>
      <c r="B166" s="577" t="s">
        <v>1856</v>
      </c>
      <c r="C166" s="548" t="s">
        <v>1856</v>
      </c>
      <c r="D166" s="547" t="s">
        <v>1856</v>
      </c>
      <c r="E166" s="548" t="s">
        <v>1856</v>
      </c>
      <c r="F166" s="546">
        <v>0.1</v>
      </c>
      <c r="G166" s="545" t="s">
        <v>1806</v>
      </c>
      <c r="H166" s="546">
        <v>0.6</v>
      </c>
      <c r="I166" s="545" t="s">
        <v>1803</v>
      </c>
      <c r="J166" s="548" t="s">
        <v>1856</v>
      </c>
      <c r="K166" s="548" t="s">
        <v>1856</v>
      </c>
      <c r="L166" s="545">
        <v>1</v>
      </c>
      <c r="M166" s="545">
        <v>0.1</v>
      </c>
      <c r="N166" s="549" t="s">
        <v>1856</v>
      </c>
      <c r="O166" s="550" t="s">
        <v>1535</v>
      </c>
      <c r="P166" s="551" t="s">
        <v>1534</v>
      </c>
      <c r="Q166" s="552">
        <v>6100</v>
      </c>
      <c r="R166" s="553" t="s">
        <v>1791</v>
      </c>
      <c r="S166" s="552">
        <v>62000</v>
      </c>
      <c r="T166" s="553" t="s">
        <v>1791</v>
      </c>
      <c r="U166" s="552">
        <v>630</v>
      </c>
      <c r="V166" s="553" t="s">
        <v>1791</v>
      </c>
      <c r="W166" s="552">
        <v>2600</v>
      </c>
      <c r="X166" s="553" t="s">
        <v>1791</v>
      </c>
      <c r="Y166" s="552">
        <v>1400</v>
      </c>
      <c r="Z166" s="554" t="s">
        <v>1791</v>
      </c>
      <c r="AA166" s="552" t="s">
        <v>549</v>
      </c>
      <c r="AB166" s="553">
        <v>1.2</v>
      </c>
      <c r="AC166" s="552" t="s">
        <v>550</v>
      </c>
      <c r="AD166" s="553">
        <v>7.5399999999999998E-3</v>
      </c>
      <c r="AE166" s="552"/>
      <c r="AF166" s="553"/>
      <c r="AG166" s="552"/>
      <c r="AH166" s="554"/>
      <c r="AI166" s="555"/>
      <c r="AJ166" s="556"/>
      <c r="AK166" s="557"/>
      <c r="AL166" s="558"/>
    </row>
    <row r="167" spans="1:38" ht="13.8" x14ac:dyDescent="0.3">
      <c r="A167" s="34" t="str">
        <f t="shared" si="2"/>
        <v>123-73-9</v>
      </c>
      <c r="B167" s="577">
        <v>1.9</v>
      </c>
      <c r="C167" s="548" t="s">
        <v>1801</v>
      </c>
      <c r="D167" s="547" t="s">
        <v>1856</v>
      </c>
      <c r="E167" s="548" t="s">
        <v>1856</v>
      </c>
      <c r="F167" s="546">
        <v>1E-3</v>
      </c>
      <c r="G167" s="545" t="s">
        <v>1792</v>
      </c>
      <c r="H167" s="547" t="s">
        <v>1856</v>
      </c>
      <c r="I167" s="548" t="s">
        <v>1856</v>
      </c>
      <c r="J167" s="548" t="s">
        <v>1796</v>
      </c>
      <c r="K167" s="548" t="s">
        <v>1856</v>
      </c>
      <c r="L167" s="545">
        <v>1</v>
      </c>
      <c r="M167" s="545" t="s">
        <v>1856</v>
      </c>
      <c r="N167" s="549">
        <v>16600</v>
      </c>
      <c r="O167" s="550" t="s">
        <v>1533</v>
      </c>
      <c r="P167" s="551" t="s">
        <v>1532</v>
      </c>
      <c r="Q167" s="552">
        <v>0.34</v>
      </c>
      <c r="R167" s="553" t="s">
        <v>1798</v>
      </c>
      <c r="S167" s="552">
        <v>1.5</v>
      </c>
      <c r="T167" s="553" t="s">
        <v>1798</v>
      </c>
      <c r="U167" s="559" t="s">
        <v>550</v>
      </c>
      <c r="V167" s="560" t="s">
        <v>549</v>
      </c>
      <c r="W167" s="559" t="s">
        <v>550</v>
      </c>
      <c r="X167" s="560" t="s">
        <v>549</v>
      </c>
      <c r="Y167" s="552">
        <v>3.5000000000000003E-2</v>
      </c>
      <c r="Z167" s="554" t="s">
        <v>1798</v>
      </c>
      <c r="AA167" s="552" t="s">
        <v>549</v>
      </c>
      <c r="AB167" s="553">
        <v>7.0999999999999998E-6</v>
      </c>
      <c r="AC167" s="552" t="s">
        <v>550</v>
      </c>
      <c r="AD167" s="560">
        <v>2.8500000000000001E-2</v>
      </c>
      <c r="AE167" s="559"/>
      <c r="AF167" s="560"/>
      <c r="AG167" s="552"/>
      <c r="AH167" s="554"/>
      <c r="AI167" s="555"/>
      <c r="AJ167" s="556"/>
      <c r="AK167" s="557"/>
      <c r="AL167" s="558"/>
    </row>
    <row r="168" spans="1:38" ht="14.4" thickBot="1" x14ac:dyDescent="0.35">
      <c r="A168" s="27" t="str">
        <f t="shared" si="2"/>
        <v>98-82-8</v>
      </c>
      <c r="B168" s="561" t="s">
        <v>1856</v>
      </c>
      <c r="C168" s="562" t="s">
        <v>1856</v>
      </c>
      <c r="D168" s="565" t="s">
        <v>1856</v>
      </c>
      <c r="E168" s="562" t="s">
        <v>1856</v>
      </c>
      <c r="F168" s="563">
        <v>0.1</v>
      </c>
      <c r="G168" s="564" t="s">
        <v>1793</v>
      </c>
      <c r="H168" s="563">
        <v>0.4</v>
      </c>
      <c r="I168" s="564" t="s">
        <v>1793</v>
      </c>
      <c r="J168" s="562" t="s">
        <v>1796</v>
      </c>
      <c r="K168" s="562" t="s">
        <v>1856</v>
      </c>
      <c r="L168" s="564">
        <v>1</v>
      </c>
      <c r="M168" s="564" t="s">
        <v>1856</v>
      </c>
      <c r="N168" s="581">
        <v>268</v>
      </c>
      <c r="O168" s="568" t="s">
        <v>1531</v>
      </c>
      <c r="P168" s="569" t="s">
        <v>448</v>
      </c>
      <c r="Q168" s="570">
        <v>2100</v>
      </c>
      <c r="R168" s="571" t="s">
        <v>1795</v>
      </c>
      <c r="S168" s="570">
        <v>11000</v>
      </c>
      <c r="T168" s="571" t="s">
        <v>1795</v>
      </c>
      <c r="U168" s="570">
        <v>420</v>
      </c>
      <c r="V168" s="571" t="s">
        <v>1791</v>
      </c>
      <c r="W168" s="570">
        <v>1800</v>
      </c>
      <c r="X168" s="571" t="s">
        <v>1791</v>
      </c>
      <c r="Y168" s="570">
        <v>390</v>
      </c>
      <c r="Z168" s="572" t="s">
        <v>1791</v>
      </c>
      <c r="AA168" s="570" t="s">
        <v>549</v>
      </c>
      <c r="AB168" s="571">
        <v>0.64</v>
      </c>
      <c r="AC168" s="570" t="s">
        <v>550</v>
      </c>
      <c r="AD168" s="571">
        <v>7.6600000000000001E-3</v>
      </c>
      <c r="AE168" s="570"/>
      <c r="AF168" s="571"/>
      <c r="AG168" s="570"/>
      <c r="AH168" s="572"/>
      <c r="AI168" s="573"/>
      <c r="AJ168" s="574"/>
      <c r="AK168" s="575"/>
      <c r="AL168" s="576"/>
    </row>
    <row r="169" spans="1:38" ht="13.8" x14ac:dyDescent="0.3">
      <c r="A169" s="34" t="str">
        <f t="shared" si="2"/>
        <v>135-20-6</v>
      </c>
      <c r="B169" s="544">
        <v>0.22</v>
      </c>
      <c r="C169" s="545" t="s">
        <v>1803</v>
      </c>
      <c r="D169" s="547">
        <v>6.3E-5</v>
      </c>
      <c r="E169" s="548" t="s">
        <v>1803</v>
      </c>
      <c r="F169" s="546" t="s">
        <v>1856</v>
      </c>
      <c r="G169" s="545" t="s">
        <v>1856</v>
      </c>
      <c r="H169" s="547" t="s">
        <v>1856</v>
      </c>
      <c r="I169" s="548" t="s">
        <v>1856</v>
      </c>
      <c r="J169" s="545" t="s">
        <v>1856</v>
      </c>
      <c r="K169" s="548" t="s">
        <v>1856</v>
      </c>
      <c r="L169" s="545">
        <v>1</v>
      </c>
      <c r="M169" s="578">
        <v>0.1</v>
      </c>
      <c r="N169" s="579" t="s">
        <v>1856</v>
      </c>
      <c r="O169" s="550" t="s">
        <v>1530</v>
      </c>
      <c r="P169" s="551" t="s">
        <v>1529</v>
      </c>
      <c r="Q169" s="552">
        <v>2.2000000000000002</v>
      </c>
      <c r="R169" s="553" t="s">
        <v>1798</v>
      </c>
      <c r="S169" s="552">
        <v>7.8</v>
      </c>
      <c r="T169" s="553" t="s">
        <v>1798</v>
      </c>
      <c r="U169" s="559">
        <v>3.9E-2</v>
      </c>
      <c r="V169" s="560" t="s">
        <v>1798</v>
      </c>
      <c r="W169" s="559">
        <v>0.19</v>
      </c>
      <c r="X169" s="560" t="s">
        <v>1798</v>
      </c>
      <c r="Y169" s="552">
        <v>0.31</v>
      </c>
      <c r="Z169" s="554" t="s">
        <v>1798</v>
      </c>
      <c r="AA169" s="552" t="s">
        <v>549</v>
      </c>
      <c r="AB169" s="553">
        <v>5.2999999999999998E-4</v>
      </c>
      <c r="AC169" s="552" t="s">
        <v>550</v>
      </c>
      <c r="AD169" s="560">
        <v>1.5900000000000001E-3</v>
      </c>
      <c r="AE169" s="559"/>
      <c r="AF169" s="560"/>
      <c r="AG169" s="552"/>
      <c r="AH169" s="554"/>
      <c r="AI169" s="555"/>
      <c r="AJ169" s="556"/>
      <c r="AK169" s="557"/>
      <c r="AL169" s="558"/>
    </row>
    <row r="170" spans="1:38" ht="13.8" x14ac:dyDescent="0.3">
      <c r="A170" s="34" t="str">
        <f t="shared" si="2"/>
        <v>21725-46-2</v>
      </c>
      <c r="B170" s="577">
        <v>0.84</v>
      </c>
      <c r="C170" s="548" t="s">
        <v>1801</v>
      </c>
      <c r="D170" s="547" t="s">
        <v>1856</v>
      </c>
      <c r="E170" s="548" t="s">
        <v>1856</v>
      </c>
      <c r="F170" s="546">
        <v>2E-3</v>
      </c>
      <c r="G170" s="545" t="s">
        <v>1801</v>
      </c>
      <c r="H170" s="546" t="s">
        <v>1856</v>
      </c>
      <c r="I170" s="545" t="s">
        <v>1856</v>
      </c>
      <c r="J170" s="545" t="s">
        <v>1856</v>
      </c>
      <c r="K170" s="548" t="s">
        <v>1856</v>
      </c>
      <c r="L170" s="545">
        <v>1</v>
      </c>
      <c r="M170" s="578">
        <v>0.1</v>
      </c>
      <c r="N170" s="579" t="s">
        <v>1856</v>
      </c>
      <c r="O170" s="550" t="s">
        <v>1528</v>
      </c>
      <c r="P170" s="551" t="s">
        <v>1527</v>
      </c>
      <c r="Q170" s="552">
        <v>0.57999999999999996</v>
      </c>
      <c r="R170" s="553" t="s">
        <v>1798</v>
      </c>
      <c r="S170" s="552">
        <v>2.1</v>
      </c>
      <c r="T170" s="553" t="s">
        <v>1798</v>
      </c>
      <c r="U170" s="552" t="s">
        <v>550</v>
      </c>
      <c r="V170" s="553" t="s">
        <v>549</v>
      </c>
      <c r="W170" s="552" t="s">
        <v>550</v>
      </c>
      <c r="X170" s="553" t="s">
        <v>549</v>
      </c>
      <c r="Y170" s="552">
        <v>7.5999999999999998E-2</v>
      </c>
      <c r="Z170" s="554" t="s">
        <v>1798</v>
      </c>
      <c r="AA170" s="552" t="s">
        <v>549</v>
      </c>
      <c r="AB170" s="553">
        <v>3.4999999999999997E-5</v>
      </c>
      <c r="AC170" s="552" t="s">
        <v>550</v>
      </c>
      <c r="AD170" s="553">
        <v>8.9700000000000002E-2</v>
      </c>
      <c r="AE170" s="552"/>
      <c r="AF170" s="553"/>
      <c r="AG170" s="552"/>
      <c r="AH170" s="554"/>
      <c r="AI170" s="555"/>
      <c r="AJ170" s="556"/>
      <c r="AK170" s="557"/>
      <c r="AL170" s="558"/>
    </row>
    <row r="171" spans="1:38" ht="14.4" thickBot="1" x14ac:dyDescent="0.35">
      <c r="A171" s="27" t="str">
        <f t="shared" si="2"/>
        <v/>
      </c>
      <c r="B171" s="580" t="s">
        <v>1856</v>
      </c>
      <c r="C171" s="564" t="s">
        <v>1856</v>
      </c>
      <c r="D171" s="563" t="s">
        <v>1856</v>
      </c>
      <c r="E171" s="564" t="s">
        <v>1856</v>
      </c>
      <c r="F171" s="565" t="s">
        <v>1856</v>
      </c>
      <c r="G171" s="562" t="s">
        <v>1856</v>
      </c>
      <c r="H171" s="565" t="s">
        <v>1856</v>
      </c>
      <c r="I171" s="562" t="s">
        <v>1856</v>
      </c>
      <c r="J171" s="562" t="s">
        <v>1856</v>
      </c>
      <c r="K171" s="562" t="s">
        <v>1856</v>
      </c>
      <c r="L171" s="564" t="s">
        <v>1856</v>
      </c>
      <c r="M171" s="564" t="s">
        <v>1856</v>
      </c>
      <c r="N171" s="581" t="s">
        <v>1856</v>
      </c>
      <c r="O171" s="568" t="s">
        <v>1526</v>
      </c>
      <c r="P171" s="569" t="s">
        <v>549</v>
      </c>
      <c r="Q171" s="570" t="s">
        <v>550</v>
      </c>
      <c r="R171" s="571" t="s">
        <v>549</v>
      </c>
      <c r="S171" s="570" t="s">
        <v>550</v>
      </c>
      <c r="T171" s="571" t="s">
        <v>549</v>
      </c>
      <c r="U171" s="570" t="s">
        <v>550</v>
      </c>
      <c r="V171" s="571" t="s">
        <v>549</v>
      </c>
      <c r="W171" s="570" t="s">
        <v>550</v>
      </c>
      <c r="X171" s="571" t="s">
        <v>549</v>
      </c>
      <c r="Y171" s="570" t="s">
        <v>550</v>
      </c>
      <c r="Z171" s="572" t="s">
        <v>549</v>
      </c>
      <c r="AA171" s="570" t="s">
        <v>549</v>
      </c>
      <c r="AB171" s="571" t="s">
        <v>550</v>
      </c>
      <c r="AC171" s="570" t="s">
        <v>550</v>
      </c>
      <c r="AD171" s="571">
        <v>1.6700000000000001E-6</v>
      </c>
      <c r="AE171" s="570"/>
      <c r="AF171" s="571"/>
      <c r="AG171" s="570"/>
      <c r="AH171" s="572"/>
      <c r="AI171" s="573"/>
      <c r="AJ171" s="574"/>
      <c r="AK171" s="575"/>
      <c r="AL171" s="576"/>
    </row>
    <row r="172" spans="1:38" ht="13.8" x14ac:dyDescent="0.3">
      <c r="A172" s="34" t="str">
        <f t="shared" si="2"/>
        <v>592-01-8</v>
      </c>
      <c r="B172" s="544" t="s">
        <v>1856</v>
      </c>
      <c r="C172" s="545" t="s">
        <v>1856</v>
      </c>
      <c r="D172" s="547" t="s">
        <v>1856</v>
      </c>
      <c r="E172" s="548" t="s">
        <v>1856</v>
      </c>
      <c r="F172" s="546">
        <v>1E-3</v>
      </c>
      <c r="G172" s="545" t="s">
        <v>1793</v>
      </c>
      <c r="H172" s="547" t="s">
        <v>1856</v>
      </c>
      <c r="I172" s="548" t="s">
        <v>1856</v>
      </c>
      <c r="J172" s="548" t="s">
        <v>1856</v>
      </c>
      <c r="K172" s="548" t="s">
        <v>1856</v>
      </c>
      <c r="L172" s="545">
        <v>1</v>
      </c>
      <c r="M172" s="545" t="s">
        <v>1856</v>
      </c>
      <c r="N172" s="549" t="s">
        <v>1856</v>
      </c>
      <c r="O172" s="550" t="s">
        <v>1525</v>
      </c>
      <c r="P172" s="551" t="s">
        <v>1524</v>
      </c>
      <c r="Q172" s="552">
        <v>78</v>
      </c>
      <c r="R172" s="553" t="s">
        <v>1791</v>
      </c>
      <c r="S172" s="552">
        <v>1000</v>
      </c>
      <c r="T172" s="553" t="s">
        <v>1791</v>
      </c>
      <c r="U172" s="559" t="s">
        <v>550</v>
      </c>
      <c r="V172" s="560" t="s">
        <v>549</v>
      </c>
      <c r="W172" s="559" t="s">
        <v>550</v>
      </c>
      <c r="X172" s="560" t="s">
        <v>549</v>
      </c>
      <c r="Y172" s="552">
        <v>16</v>
      </c>
      <c r="Z172" s="554" t="s">
        <v>1791</v>
      </c>
      <c r="AA172" s="552" t="s">
        <v>549</v>
      </c>
      <c r="AB172" s="553" t="s">
        <v>550</v>
      </c>
      <c r="AC172" s="552" t="s">
        <v>550</v>
      </c>
      <c r="AD172" s="560">
        <v>2.0899999999999998E-3</v>
      </c>
      <c r="AE172" s="559"/>
      <c r="AF172" s="560"/>
      <c r="AG172" s="552"/>
      <c r="AH172" s="554"/>
      <c r="AI172" s="555"/>
      <c r="AJ172" s="556"/>
      <c r="AK172" s="557"/>
      <c r="AL172" s="558"/>
    </row>
    <row r="173" spans="1:38" ht="13.8" x14ac:dyDescent="0.3">
      <c r="A173" s="34" t="str">
        <f t="shared" si="2"/>
        <v>544-92-3</v>
      </c>
      <c r="B173" s="577" t="s">
        <v>1856</v>
      </c>
      <c r="C173" s="548" t="s">
        <v>1856</v>
      </c>
      <c r="D173" s="547" t="s">
        <v>1856</v>
      </c>
      <c r="E173" s="548" t="s">
        <v>1856</v>
      </c>
      <c r="F173" s="547">
        <v>5.0000000000000001E-3</v>
      </c>
      <c r="G173" s="548" t="s">
        <v>1793</v>
      </c>
      <c r="H173" s="547" t="s">
        <v>1856</v>
      </c>
      <c r="I173" s="548" t="s">
        <v>1856</v>
      </c>
      <c r="J173" s="548" t="s">
        <v>1856</v>
      </c>
      <c r="K173" s="548" t="s">
        <v>1856</v>
      </c>
      <c r="L173" s="578">
        <v>1</v>
      </c>
      <c r="M173" s="578" t="s">
        <v>1856</v>
      </c>
      <c r="N173" s="549" t="s">
        <v>1856</v>
      </c>
      <c r="O173" s="594" t="s">
        <v>1523</v>
      </c>
      <c r="P173" s="551" t="s">
        <v>1522</v>
      </c>
      <c r="Q173" s="559">
        <v>390</v>
      </c>
      <c r="R173" s="560" t="s">
        <v>1791</v>
      </c>
      <c r="S173" s="559">
        <v>5100</v>
      </c>
      <c r="T173" s="560" t="s">
        <v>1791</v>
      </c>
      <c r="U173" s="559" t="s">
        <v>550</v>
      </c>
      <c r="V173" s="560" t="s">
        <v>549</v>
      </c>
      <c r="W173" s="559" t="s">
        <v>550</v>
      </c>
      <c r="X173" s="560" t="s">
        <v>549</v>
      </c>
      <c r="Y173" s="559">
        <v>78</v>
      </c>
      <c r="Z173" s="582" t="s">
        <v>1791</v>
      </c>
      <c r="AA173" s="559" t="s">
        <v>549</v>
      </c>
      <c r="AB173" s="560" t="s">
        <v>550</v>
      </c>
      <c r="AC173" s="559" t="s">
        <v>550</v>
      </c>
      <c r="AD173" s="560" t="s">
        <v>550</v>
      </c>
      <c r="AE173" s="559"/>
      <c r="AF173" s="560"/>
      <c r="AG173" s="559"/>
      <c r="AH173" s="582"/>
      <c r="AI173" s="555"/>
      <c r="AJ173" s="583"/>
      <c r="AK173" s="584"/>
      <c r="AL173" s="558"/>
    </row>
    <row r="174" spans="1:38" ht="14.4" thickBot="1" x14ac:dyDescent="0.35">
      <c r="A174" s="27" t="str">
        <f t="shared" si="2"/>
        <v>57-12-5</v>
      </c>
      <c r="B174" s="561" t="s">
        <v>1856</v>
      </c>
      <c r="C174" s="562" t="s">
        <v>1856</v>
      </c>
      <c r="D174" s="565" t="s">
        <v>1856</v>
      </c>
      <c r="E174" s="562" t="s">
        <v>1856</v>
      </c>
      <c r="F174" s="563">
        <v>5.9999999999999995E-4</v>
      </c>
      <c r="G174" s="564" t="s">
        <v>1793</v>
      </c>
      <c r="H174" s="565">
        <v>8.0000000000000004E-4</v>
      </c>
      <c r="I174" s="562" t="s">
        <v>1797</v>
      </c>
      <c r="J174" s="562" t="s">
        <v>1796</v>
      </c>
      <c r="K174" s="562" t="s">
        <v>1856</v>
      </c>
      <c r="L174" s="564">
        <v>1</v>
      </c>
      <c r="M174" s="566" t="s">
        <v>1856</v>
      </c>
      <c r="N174" s="581">
        <v>10000000</v>
      </c>
      <c r="O174" s="568" t="s">
        <v>1521</v>
      </c>
      <c r="P174" s="569" t="s">
        <v>14</v>
      </c>
      <c r="Q174" s="570">
        <v>22</v>
      </c>
      <c r="R174" s="571" t="s">
        <v>1791</v>
      </c>
      <c r="S174" s="570">
        <v>140</v>
      </c>
      <c r="T174" s="571" t="s">
        <v>1791</v>
      </c>
      <c r="U174" s="585">
        <v>0.83</v>
      </c>
      <c r="V174" s="586" t="s">
        <v>1791</v>
      </c>
      <c r="W174" s="585">
        <v>3.5</v>
      </c>
      <c r="X174" s="586" t="s">
        <v>1791</v>
      </c>
      <c r="Y174" s="570">
        <v>1.4</v>
      </c>
      <c r="Z174" s="572" t="s">
        <v>1791</v>
      </c>
      <c r="AA174" s="570">
        <v>200</v>
      </c>
      <c r="AB174" s="571">
        <v>1.4E-2</v>
      </c>
      <c r="AC174" s="570">
        <v>2</v>
      </c>
      <c r="AD174" s="586">
        <v>1E-3</v>
      </c>
      <c r="AE174" s="585"/>
      <c r="AF174" s="586"/>
      <c r="AG174" s="570"/>
      <c r="AH174" s="572"/>
      <c r="AI174" s="573"/>
      <c r="AJ174" s="592"/>
      <c r="AK174" s="575"/>
      <c r="AL174" s="576"/>
    </row>
    <row r="175" spans="1:38" ht="13.8" x14ac:dyDescent="0.3">
      <c r="A175" s="34" t="str">
        <f t="shared" si="2"/>
        <v>460-19-5</v>
      </c>
      <c r="B175" s="577" t="s">
        <v>1856</v>
      </c>
      <c r="C175" s="548" t="s">
        <v>1856</v>
      </c>
      <c r="D175" s="547" t="s">
        <v>1856</v>
      </c>
      <c r="E175" s="548" t="s">
        <v>1856</v>
      </c>
      <c r="F175" s="546">
        <v>1E-3</v>
      </c>
      <c r="G175" s="545" t="s">
        <v>1793</v>
      </c>
      <c r="H175" s="547" t="s">
        <v>1856</v>
      </c>
      <c r="I175" s="548" t="s">
        <v>1856</v>
      </c>
      <c r="J175" s="548" t="s">
        <v>1796</v>
      </c>
      <c r="K175" s="548" t="s">
        <v>1856</v>
      </c>
      <c r="L175" s="545">
        <v>1</v>
      </c>
      <c r="M175" s="578" t="s">
        <v>1856</v>
      </c>
      <c r="N175" s="549" t="s">
        <v>1856</v>
      </c>
      <c r="O175" s="550" t="s">
        <v>1520</v>
      </c>
      <c r="P175" s="551" t="s">
        <v>1519</v>
      </c>
      <c r="Q175" s="552">
        <v>78</v>
      </c>
      <c r="R175" s="553" t="s">
        <v>1791</v>
      </c>
      <c r="S175" s="552">
        <v>1000</v>
      </c>
      <c r="T175" s="553" t="s">
        <v>1791</v>
      </c>
      <c r="U175" s="559" t="s">
        <v>550</v>
      </c>
      <c r="V175" s="560" t="s">
        <v>549</v>
      </c>
      <c r="W175" s="559" t="s">
        <v>550</v>
      </c>
      <c r="X175" s="560" t="s">
        <v>549</v>
      </c>
      <c r="Y175" s="552">
        <v>16</v>
      </c>
      <c r="Z175" s="554" t="s">
        <v>1791</v>
      </c>
      <c r="AA175" s="552" t="s">
        <v>549</v>
      </c>
      <c r="AB175" s="553" t="s">
        <v>550</v>
      </c>
      <c r="AC175" s="552" t="s">
        <v>550</v>
      </c>
      <c r="AD175" s="560">
        <v>1E-3</v>
      </c>
      <c r="AE175" s="559"/>
      <c r="AF175" s="560"/>
      <c r="AG175" s="552"/>
      <c r="AH175" s="554"/>
      <c r="AI175" s="555"/>
      <c r="AJ175" s="583"/>
      <c r="AK175" s="557"/>
      <c r="AL175" s="558"/>
    </row>
    <row r="176" spans="1:38" ht="13.8" x14ac:dyDescent="0.3">
      <c r="A176" s="34" t="str">
        <f t="shared" si="2"/>
        <v>506-68-3</v>
      </c>
      <c r="B176" s="577" t="s">
        <v>1856</v>
      </c>
      <c r="C176" s="548" t="s">
        <v>1856</v>
      </c>
      <c r="D176" s="547" t="s">
        <v>1856</v>
      </c>
      <c r="E176" s="548" t="s">
        <v>1856</v>
      </c>
      <c r="F176" s="546">
        <v>0.09</v>
      </c>
      <c r="G176" s="545" t="s">
        <v>1793</v>
      </c>
      <c r="H176" s="546" t="s">
        <v>1856</v>
      </c>
      <c r="I176" s="545" t="s">
        <v>1856</v>
      </c>
      <c r="J176" s="545" t="s">
        <v>1796</v>
      </c>
      <c r="K176" s="548" t="s">
        <v>1856</v>
      </c>
      <c r="L176" s="545">
        <v>1</v>
      </c>
      <c r="M176" s="578" t="s">
        <v>1856</v>
      </c>
      <c r="N176" s="579" t="s">
        <v>1856</v>
      </c>
      <c r="O176" s="550" t="s">
        <v>1518</v>
      </c>
      <c r="P176" s="551" t="s">
        <v>1517</v>
      </c>
      <c r="Q176" s="552">
        <v>7000</v>
      </c>
      <c r="R176" s="553" t="s">
        <v>1791</v>
      </c>
      <c r="S176" s="552">
        <v>92000</v>
      </c>
      <c r="T176" s="553" t="s">
        <v>1791</v>
      </c>
      <c r="U176" s="552" t="s">
        <v>550</v>
      </c>
      <c r="V176" s="553" t="s">
        <v>549</v>
      </c>
      <c r="W176" s="552" t="s">
        <v>550</v>
      </c>
      <c r="X176" s="553" t="s">
        <v>549</v>
      </c>
      <c r="Y176" s="552">
        <v>1400</v>
      </c>
      <c r="Z176" s="554" t="s">
        <v>1791</v>
      </c>
      <c r="AA176" s="552" t="s">
        <v>549</v>
      </c>
      <c r="AB176" s="553" t="s">
        <v>550</v>
      </c>
      <c r="AC176" s="552" t="s">
        <v>550</v>
      </c>
      <c r="AD176" s="553">
        <v>1E-3</v>
      </c>
      <c r="AE176" s="552"/>
      <c r="AF176" s="553"/>
      <c r="AG176" s="552"/>
      <c r="AH176" s="554"/>
      <c r="AI176" s="589"/>
      <c r="AJ176" s="556"/>
      <c r="AK176" s="557"/>
      <c r="AL176" s="590"/>
    </row>
    <row r="177" spans="1:38" ht="14.4" thickBot="1" x14ac:dyDescent="0.35">
      <c r="A177" s="27" t="str">
        <f t="shared" si="2"/>
        <v>506-77-4</v>
      </c>
      <c r="B177" s="561" t="s">
        <v>1856</v>
      </c>
      <c r="C177" s="562" t="s">
        <v>1856</v>
      </c>
      <c r="D177" s="565" t="s">
        <v>1856</v>
      </c>
      <c r="E177" s="562" t="s">
        <v>1856</v>
      </c>
      <c r="F177" s="563">
        <v>0.05</v>
      </c>
      <c r="G177" s="564" t="s">
        <v>1793</v>
      </c>
      <c r="H177" s="565" t="s">
        <v>1856</v>
      </c>
      <c r="I177" s="562" t="s">
        <v>1856</v>
      </c>
      <c r="J177" s="564" t="s">
        <v>1796</v>
      </c>
      <c r="K177" s="562" t="s">
        <v>1856</v>
      </c>
      <c r="L177" s="564">
        <v>1</v>
      </c>
      <c r="M177" s="566" t="s">
        <v>1856</v>
      </c>
      <c r="N177" s="581" t="s">
        <v>1856</v>
      </c>
      <c r="O177" s="568" t="s">
        <v>1516</v>
      </c>
      <c r="P177" s="569" t="s">
        <v>1515</v>
      </c>
      <c r="Q177" s="570">
        <v>3900</v>
      </c>
      <c r="R177" s="571" t="s">
        <v>1791</v>
      </c>
      <c r="S177" s="570">
        <v>51000</v>
      </c>
      <c r="T177" s="571" t="s">
        <v>1791</v>
      </c>
      <c r="U177" s="585" t="s">
        <v>550</v>
      </c>
      <c r="V177" s="586" t="s">
        <v>549</v>
      </c>
      <c r="W177" s="585" t="s">
        <v>550</v>
      </c>
      <c r="X177" s="586" t="s">
        <v>549</v>
      </c>
      <c r="Y177" s="570">
        <v>780</v>
      </c>
      <c r="Z177" s="572" t="s">
        <v>1791</v>
      </c>
      <c r="AA177" s="570" t="s">
        <v>549</v>
      </c>
      <c r="AB177" s="571" t="s">
        <v>550</v>
      </c>
      <c r="AC177" s="570" t="s">
        <v>550</v>
      </c>
      <c r="AD177" s="586">
        <v>8.8999999999999995E-4</v>
      </c>
      <c r="AE177" s="585"/>
      <c r="AF177" s="586"/>
      <c r="AG177" s="570"/>
      <c r="AH177" s="572"/>
      <c r="AI177" s="573"/>
      <c r="AJ177" s="592"/>
      <c r="AK177" s="575"/>
      <c r="AL177" s="576"/>
    </row>
    <row r="178" spans="1:38" ht="13.8" x14ac:dyDescent="0.3">
      <c r="A178" s="34" t="str">
        <f t="shared" si="2"/>
        <v>74-90-8</v>
      </c>
      <c r="B178" s="577" t="s">
        <v>1856</v>
      </c>
      <c r="C178" s="548" t="s">
        <v>1856</v>
      </c>
      <c r="D178" s="547" t="s">
        <v>1856</v>
      </c>
      <c r="E178" s="548" t="s">
        <v>1856</v>
      </c>
      <c r="F178" s="546">
        <v>5.9999999999999995E-4</v>
      </c>
      <c r="G178" s="545" t="s">
        <v>1793</v>
      </c>
      <c r="H178" s="547">
        <v>8.0000000000000004E-4</v>
      </c>
      <c r="I178" s="548" t="s">
        <v>1793</v>
      </c>
      <c r="J178" s="545" t="s">
        <v>1796</v>
      </c>
      <c r="K178" s="548" t="s">
        <v>1856</v>
      </c>
      <c r="L178" s="545">
        <v>1</v>
      </c>
      <c r="M178" s="578" t="s">
        <v>1856</v>
      </c>
      <c r="N178" s="549">
        <v>10000000</v>
      </c>
      <c r="O178" s="550" t="s">
        <v>1514</v>
      </c>
      <c r="P178" s="551" t="s">
        <v>16</v>
      </c>
      <c r="Q178" s="552">
        <v>23</v>
      </c>
      <c r="R178" s="553" t="s">
        <v>1791</v>
      </c>
      <c r="S178" s="552">
        <v>150</v>
      </c>
      <c r="T178" s="553" t="s">
        <v>1791</v>
      </c>
      <c r="U178" s="559">
        <v>0.83</v>
      </c>
      <c r="V178" s="560" t="s">
        <v>1791</v>
      </c>
      <c r="W178" s="559">
        <v>3.5</v>
      </c>
      <c r="X178" s="560" t="s">
        <v>1791</v>
      </c>
      <c r="Y178" s="552">
        <v>1.4</v>
      </c>
      <c r="Z178" s="554" t="s">
        <v>1791</v>
      </c>
      <c r="AA178" s="552" t="s">
        <v>549</v>
      </c>
      <c r="AB178" s="553">
        <v>1.4E-2</v>
      </c>
      <c r="AC178" s="552" t="s">
        <v>550</v>
      </c>
      <c r="AD178" s="560">
        <v>2.5500000000000002E-4</v>
      </c>
      <c r="AE178" s="559"/>
      <c r="AF178" s="560"/>
      <c r="AG178" s="552"/>
      <c r="AH178" s="554"/>
      <c r="AI178" s="555"/>
      <c r="AJ178" s="583"/>
      <c r="AK178" s="557"/>
      <c r="AL178" s="558"/>
    </row>
    <row r="179" spans="1:38" ht="13.8" x14ac:dyDescent="0.3">
      <c r="A179" s="34" t="str">
        <f t="shared" si="2"/>
        <v>151-50-8</v>
      </c>
      <c r="B179" s="577" t="s">
        <v>1856</v>
      </c>
      <c r="C179" s="548" t="s">
        <v>1856</v>
      </c>
      <c r="D179" s="547" t="s">
        <v>1856</v>
      </c>
      <c r="E179" s="548" t="s">
        <v>1856</v>
      </c>
      <c r="F179" s="546">
        <v>2E-3</v>
      </c>
      <c r="G179" s="545" t="s">
        <v>1793</v>
      </c>
      <c r="H179" s="547" t="s">
        <v>1856</v>
      </c>
      <c r="I179" s="548" t="s">
        <v>1856</v>
      </c>
      <c r="J179" s="545" t="s">
        <v>1856</v>
      </c>
      <c r="K179" s="548" t="s">
        <v>1856</v>
      </c>
      <c r="L179" s="545">
        <v>1</v>
      </c>
      <c r="M179" s="578" t="s">
        <v>1856</v>
      </c>
      <c r="N179" s="549" t="s">
        <v>1856</v>
      </c>
      <c r="O179" s="550" t="s">
        <v>1513</v>
      </c>
      <c r="P179" s="551" t="s">
        <v>1512</v>
      </c>
      <c r="Q179" s="552">
        <v>160</v>
      </c>
      <c r="R179" s="553" t="s">
        <v>1791</v>
      </c>
      <c r="S179" s="552">
        <v>2000</v>
      </c>
      <c r="T179" s="553" t="s">
        <v>1791</v>
      </c>
      <c r="U179" s="559" t="s">
        <v>550</v>
      </c>
      <c r="V179" s="560" t="s">
        <v>549</v>
      </c>
      <c r="W179" s="559" t="s">
        <v>550</v>
      </c>
      <c r="X179" s="560" t="s">
        <v>549</v>
      </c>
      <c r="Y179" s="552">
        <v>31</v>
      </c>
      <c r="Z179" s="554" t="s">
        <v>1791</v>
      </c>
      <c r="AA179" s="552" t="s">
        <v>549</v>
      </c>
      <c r="AB179" s="553" t="s">
        <v>550</v>
      </c>
      <c r="AC179" s="552" t="s">
        <v>550</v>
      </c>
      <c r="AD179" s="560">
        <v>3.9399999999999998E-4</v>
      </c>
      <c r="AE179" s="559"/>
      <c r="AF179" s="560"/>
      <c r="AG179" s="552"/>
      <c r="AH179" s="554"/>
      <c r="AI179" s="555"/>
      <c r="AJ179" s="583"/>
      <c r="AK179" s="557"/>
      <c r="AL179" s="558"/>
    </row>
    <row r="180" spans="1:38" ht="14.4" thickBot="1" x14ac:dyDescent="0.35">
      <c r="A180" s="27" t="str">
        <f t="shared" si="2"/>
        <v>506-61-6</v>
      </c>
      <c r="B180" s="561" t="s">
        <v>1856</v>
      </c>
      <c r="C180" s="562" t="s">
        <v>1856</v>
      </c>
      <c r="D180" s="565" t="s">
        <v>1856</v>
      </c>
      <c r="E180" s="562" t="s">
        <v>1856</v>
      </c>
      <c r="F180" s="563">
        <v>5.0000000000000001E-3</v>
      </c>
      <c r="G180" s="564" t="s">
        <v>1793</v>
      </c>
      <c r="H180" s="563" t="s">
        <v>1856</v>
      </c>
      <c r="I180" s="564" t="s">
        <v>1856</v>
      </c>
      <c r="J180" s="564" t="s">
        <v>1856</v>
      </c>
      <c r="K180" s="562" t="s">
        <v>1856</v>
      </c>
      <c r="L180" s="564">
        <v>0.04</v>
      </c>
      <c r="M180" s="566" t="s">
        <v>1856</v>
      </c>
      <c r="N180" s="567" t="s">
        <v>1856</v>
      </c>
      <c r="O180" s="568" t="s">
        <v>1511</v>
      </c>
      <c r="P180" s="569" t="s">
        <v>1510</v>
      </c>
      <c r="Q180" s="570">
        <v>390</v>
      </c>
      <c r="R180" s="571" t="s">
        <v>1791</v>
      </c>
      <c r="S180" s="570">
        <v>5100</v>
      </c>
      <c r="T180" s="571" t="s">
        <v>1791</v>
      </c>
      <c r="U180" s="570" t="s">
        <v>550</v>
      </c>
      <c r="V180" s="571" t="s">
        <v>549</v>
      </c>
      <c r="W180" s="570" t="s">
        <v>550</v>
      </c>
      <c r="X180" s="571" t="s">
        <v>549</v>
      </c>
      <c r="Y180" s="570">
        <v>59</v>
      </c>
      <c r="Z180" s="572" t="s">
        <v>1791</v>
      </c>
      <c r="AA180" s="570" t="s">
        <v>549</v>
      </c>
      <c r="AB180" s="571" t="s">
        <v>550</v>
      </c>
      <c r="AC180" s="570" t="s">
        <v>550</v>
      </c>
      <c r="AD180" s="571">
        <v>1E-3</v>
      </c>
      <c r="AE180" s="570"/>
      <c r="AF180" s="571"/>
      <c r="AG180" s="570"/>
      <c r="AH180" s="572"/>
      <c r="AI180" s="573"/>
      <c r="AJ180" s="574"/>
      <c r="AK180" s="575"/>
      <c r="AL180" s="576"/>
    </row>
    <row r="181" spans="1:38" ht="13.8" x14ac:dyDescent="0.3">
      <c r="A181" s="34" t="str">
        <f t="shared" si="2"/>
        <v>506-64-9</v>
      </c>
      <c r="B181" s="577" t="s">
        <v>1856</v>
      </c>
      <c r="C181" s="548" t="s">
        <v>1856</v>
      </c>
      <c r="D181" s="547" t="s">
        <v>1856</v>
      </c>
      <c r="E181" s="548" t="s">
        <v>1856</v>
      </c>
      <c r="F181" s="546">
        <v>0.1</v>
      </c>
      <c r="G181" s="545" t="s">
        <v>1793</v>
      </c>
      <c r="H181" s="547" t="s">
        <v>1856</v>
      </c>
      <c r="I181" s="548" t="s">
        <v>1856</v>
      </c>
      <c r="J181" s="548" t="s">
        <v>1856</v>
      </c>
      <c r="K181" s="548" t="s">
        <v>1856</v>
      </c>
      <c r="L181" s="545">
        <v>0.04</v>
      </c>
      <c r="M181" s="578" t="s">
        <v>1856</v>
      </c>
      <c r="N181" s="549" t="s">
        <v>1856</v>
      </c>
      <c r="O181" s="550" t="s">
        <v>1509</v>
      </c>
      <c r="P181" s="551" t="s">
        <v>1508</v>
      </c>
      <c r="Q181" s="552">
        <v>7800</v>
      </c>
      <c r="R181" s="553" t="s">
        <v>1791</v>
      </c>
      <c r="S181" s="552">
        <v>100000</v>
      </c>
      <c r="T181" s="553" t="s">
        <v>1794</v>
      </c>
      <c r="U181" s="559" t="s">
        <v>550</v>
      </c>
      <c r="V181" s="560" t="s">
        <v>549</v>
      </c>
      <c r="W181" s="559" t="s">
        <v>550</v>
      </c>
      <c r="X181" s="560" t="s">
        <v>549</v>
      </c>
      <c r="Y181" s="552">
        <v>1300</v>
      </c>
      <c r="Z181" s="554" t="s">
        <v>1791</v>
      </c>
      <c r="AA181" s="552" t="s">
        <v>549</v>
      </c>
      <c r="AB181" s="553" t="s">
        <v>550</v>
      </c>
      <c r="AC181" s="552" t="s">
        <v>550</v>
      </c>
      <c r="AD181" s="560">
        <v>2E-3</v>
      </c>
      <c r="AE181" s="559"/>
      <c r="AF181" s="560"/>
      <c r="AG181" s="552"/>
      <c r="AH181" s="554"/>
      <c r="AI181" s="555"/>
      <c r="AJ181" s="583"/>
      <c r="AK181" s="557"/>
      <c r="AL181" s="558"/>
    </row>
    <row r="182" spans="1:38" ht="13.8" x14ac:dyDescent="0.3">
      <c r="A182" s="34" t="str">
        <f t="shared" si="2"/>
        <v>143-33-9</v>
      </c>
      <c r="B182" s="577" t="s">
        <v>1856</v>
      </c>
      <c r="C182" s="548" t="s">
        <v>1856</v>
      </c>
      <c r="D182" s="547" t="s">
        <v>1856</v>
      </c>
      <c r="E182" s="548" t="s">
        <v>1856</v>
      </c>
      <c r="F182" s="546">
        <v>1E-3</v>
      </c>
      <c r="G182" s="545" t="s">
        <v>1793</v>
      </c>
      <c r="H182" s="547" t="s">
        <v>1856</v>
      </c>
      <c r="I182" s="548" t="s">
        <v>1856</v>
      </c>
      <c r="J182" s="548" t="s">
        <v>1856</v>
      </c>
      <c r="K182" s="548" t="s">
        <v>1856</v>
      </c>
      <c r="L182" s="545">
        <v>1</v>
      </c>
      <c r="M182" s="578" t="s">
        <v>1856</v>
      </c>
      <c r="N182" s="549" t="s">
        <v>1856</v>
      </c>
      <c r="O182" s="550" t="s">
        <v>1507</v>
      </c>
      <c r="P182" s="551" t="s">
        <v>12</v>
      </c>
      <c r="Q182" s="552">
        <v>78</v>
      </c>
      <c r="R182" s="553" t="s">
        <v>1791</v>
      </c>
      <c r="S182" s="552">
        <v>1000</v>
      </c>
      <c r="T182" s="553" t="s">
        <v>1791</v>
      </c>
      <c r="U182" s="559" t="s">
        <v>550</v>
      </c>
      <c r="V182" s="560" t="s">
        <v>549</v>
      </c>
      <c r="W182" s="559" t="s">
        <v>550</v>
      </c>
      <c r="X182" s="560" t="s">
        <v>549</v>
      </c>
      <c r="Y182" s="552">
        <v>16</v>
      </c>
      <c r="Z182" s="554" t="s">
        <v>1791</v>
      </c>
      <c r="AA182" s="552">
        <v>200</v>
      </c>
      <c r="AB182" s="553" t="s">
        <v>550</v>
      </c>
      <c r="AC182" s="552" t="s">
        <v>550</v>
      </c>
      <c r="AD182" s="560">
        <v>2E-3</v>
      </c>
      <c r="AE182" s="559"/>
      <c r="AF182" s="560"/>
      <c r="AG182" s="552"/>
      <c r="AH182" s="554"/>
      <c r="AI182" s="555"/>
      <c r="AJ182" s="583"/>
      <c r="AK182" s="557"/>
      <c r="AL182" s="558"/>
    </row>
    <row r="183" spans="1:38" ht="14.4" thickBot="1" x14ac:dyDescent="0.35">
      <c r="A183" s="27" t="str">
        <f t="shared" si="2"/>
        <v>463-56-9</v>
      </c>
      <c r="B183" s="561" t="s">
        <v>1856</v>
      </c>
      <c r="C183" s="562" t="s">
        <v>1856</v>
      </c>
      <c r="D183" s="565" t="s">
        <v>1856</v>
      </c>
      <c r="E183" s="562" t="s">
        <v>1856</v>
      </c>
      <c r="F183" s="563">
        <v>2.0000000000000001E-4</v>
      </c>
      <c r="G183" s="564" t="s">
        <v>1804</v>
      </c>
      <c r="H183" s="565" t="s">
        <v>1856</v>
      </c>
      <c r="I183" s="562" t="s">
        <v>1856</v>
      </c>
      <c r="J183" s="562" t="s">
        <v>1856</v>
      </c>
      <c r="K183" s="562" t="s">
        <v>1856</v>
      </c>
      <c r="L183" s="564">
        <v>1</v>
      </c>
      <c r="M183" s="566" t="s">
        <v>1856</v>
      </c>
      <c r="N183" s="581" t="s">
        <v>1856</v>
      </c>
      <c r="O183" s="568" t="s">
        <v>1506</v>
      </c>
      <c r="P183" s="569" t="s">
        <v>1505</v>
      </c>
      <c r="Q183" s="570">
        <v>16</v>
      </c>
      <c r="R183" s="571" t="s">
        <v>1791</v>
      </c>
      <c r="S183" s="570">
        <v>200</v>
      </c>
      <c r="T183" s="571" t="s">
        <v>1791</v>
      </c>
      <c r="U183" s="585" t="s">
        <v>550</v>
      </c>
      <c r="V183" s="586" t="s">
        <v>549</v>
      </c>
      <c r="W183" s="585" t="s">
        <v>550</v>
      </c>
      <c r="X183" s="586" t="s">
        <v>549</v>
      </c>
      <c r="Y183" s="570">
        <v>3.1</v>
      </c>
      <c r="Z183" s="572" t="s">
        <v>1791</v>
      </c>
      <c r="AA183" s="570" t="s">
        <v>549</v>
      </c>
      <c r="AB183" s="571" t="s">
        <v>550</v>
      </c>
      <c r="AC183" s="570" t="s">
        <v>550</v>
      </c>
      <c r="AD183" s="586">
        <v>1E-3</v>
      </c>
      <c r="AE183" s="585"/>
      <c r="AF183" s="586"/>
      <c r="AG183" s="570"/>
      <c r="AH183" s="572"/>
      <c r="AI183" s="573"/>
      <c r="AJ183" s="592"/>
      <c r="AK183" s="575"/>
      <c r="AL183" s="576"/>
    </row>
    <row r="184" spans="1:38" ht="13.8" x14ac:dyDescent="0.3">
      <c r="A184" s="34" t="str">
        <f t="shared" si="2"/>
        <v>557-21-1</v>
      </c>
      <c r="B184" s="577" t="s">
        <v>1856</v>
      </c>
      <c r="C184" s="548" t="s">
        <v>1856</v>
      </c>
      <c r="D184" s="547" t="s">
        <v>1856</v>
      </c>
      <c r="E184" s="548" t="s">
        <v>1856</v>
      </c>
      <c r="F184" s="546">
        <v>0.05</v>
      </c>
      <c r="G184" s="545" t="s">
        <v>1793</v>
      </c>
      <c r="H184" s="547" t="s">
        <v>1856</v>
      </c>
      <c r="I184" s="548" t="s">
        <v>1856</v>
      </c>
      <c r="J184" s="548" t="s">
        <v>1856</v>
      </c>
      <c r="K184" s="548" t="s">
        <v>1856</v>
      </c>
      <c r="L184" s="545">
        <v>1</v>
      </c>
      <c r="M184" s="578" t="s">
        <v>1856</v>
      </c>
      <c r="N184" s="549" t="s">
        <v>1856</v>
      </c>
      <c r="O184" s="550" t="s">
        <v>1504</v>
      </c>
      <c r="P184" s="551" t="s">
        <v>1503</v>
      </c>
      <c r="Q184" s="552">
        <v>3900</v>
      </c>
      <c r="R184" s="553" t="s">
        <v>1791</v>
      </c>
      <c r="S184" s="552">
        <v>51000</v>
      </c>
      <c r="T184" s="553" t="s">
        <v>1791</v>
      </c>
      <c r="U184" s="559" t="s">
        <v>550</v>
      </c>
      <c r="V184" s="560" t="s">
        <v>549</v>
      </c>
      <c r="W184" s="559" t="s">
        <v>550</v>
      </c>
      <c r="X184" s="560" t="s">
        <v>549</v>
      </c>
      <c r="Y184" s="552">
        <v>780</v>
      </c>
      <c r="Z184" s="554" t="s">
        <v>1791</v>
      </c>
      <c r="AA184" s="552" t="s">
        <v>549</v>
      </c>
      <c r="AB184" s="553" t="s">
        <v>550</v>
      </c>
      <c r="AC184" s="552" t="s">
        <v>550</v>
      </c>
      <c r="AD184" s="560">
        <v>1E-3</v>
      </c>
      <c r="AE184" s="559"/>
      <c r="AF184" s="560"/>
      <c r="AG184" s="552"/>
      <c r="AH184" s="554"/>
      <c r="AI184" s="589"/>
      <c r="AJ184" s="583"/>
      <c r="AK184" s="557"/>
      <c r="AL184" s="558"/>
    </row>
    <row r="185" spans="1:38" ht="13.8" x14ac:dyDescent="0.3">
      <c r="A185" s="34" t="str">
        <f t="shared" si="2"/>
        <v>110-82-7</v>
      </c>
      <c r="B185" s="577" t="s">
        <v>1856</v>
      </c>
      <c r="C185" s="548" t="s">
        <v>1856</v>
      </c>
      <c r="D185" s="547" t="s">
        <v>1856</v>
      </c>
      <c r="E185" s="548" t="s">
        <v>1856</v>
      </c>
      <c r="F185" s="546" t="s">
        <v>1856</v>
      </c>
      <c r="G185" s="545" t="s">
        <v>1856</v>
      </c>
      <c r="H185" s="547">
        <v>6</v>
      </c>
      <c r="I185" s="548" t="s">
        <v>1793</v>
      </c>
      <c r="J185" s="548" t="s">
        <v>1796</v>
      </c>
      <c r="K185" s="548" t="s">
        <v>1856</v>
      </c>
      <c r="L185" s="545">
        <v>1</v>
      </c>
      <c r="M185" s="578" t="s">
        <v>1856</v>
      </c>
      <c r="N185" s="549">
        <v>117</v>
      </c>
      <c r="O185" s="550" t="s">
        <v>1502</v>
      </c>
      <c r="P185" s="551" t="s">
        <v>1501</v>
      </c>
      <c r="Q185" s="552">
        <v>7000</v>
      </c>
      <c r="R185" s="553" t="s">
        <v>1795</v>
      </c>
      <c r="S185" s="552">
        <v>29000</v>
      </c>
      <c r="T185" s="553" t="s">
        <v>1795</v>
      </c>
      <c r="U185" s="559">
        <v>6300</v>
      </c>
      <c r="V185" s="560" t="s">
        <v>1791</v>
      </c>
      <c r="W185" s="559">
        <v>26000</v>
      </c>
      <c r="X185" s="560" t="s">
        <v>1791</v>
      </c>
      <c r="Y185" s="552">
        <v>13000</v>
      </c>
      <c r="Z185" s="554" t="s">
        <v>1791</v>
      </c>
      <c r="AA185" s="552" t="s">
        <v>549</v>
      </c>
      <c r="AB185" s="553">
        <v>13</v>
      </c>
      <c r="AC185" s="552" t="s">
        <v>550</v>
      </c>
      <c r="AD185" s="560">
        <v>1E-3</v>
      </c>
      <c r="AE185" s="559"/>
      <c r="AF185" s="560"/>
      <c r="AG185" s="552"/>
      <c r="AH185" s="554"/>
      <c r="AI185" s="555"/>
      <c r="AJ185" s="583"/>
      <c r="AK185" s="557"/>
      <c r="AL185" s="558"/>
    </row>
    <row r="186" spans="1:38" ht="14.4" thickBot="1" x14ac:dyDescent="0.35">
      <c r="A186" s="27" t="str">
        <f t="shared" si="2"/>
        <v>87-84-3</v>
      </c>
      <c r="B186" s="561">
        <v>2.3E-2</v>
      </c>
      <c r="C186" s="562" t="s">
        <v>1801</v>
      </c>
      <c r="D186" s="565" t="s">
        <v>1856</v>
      </c>
      <c r="E186" s="562" t="s">
        <v>1856</v>
      </c>
      <c r="F186" s="563" t="s">
        <v>1856</v>
      </c>
      <c r="G186" s="564" t="s">
        <v>1856</v>
      </c>
      <c r="H186" s="565" t="s">
        <v>1856</v>
      </c>
      <c r="I186" s="562" t="s">
        <v>1856</v>
      </c>
      <c r="J186" s="562" t="s">
        <v>1856</v>
      </c>
      <c r="K186" s="562" t="s">
        <v>1856</v>
      </c>
      <c r="L186" s="564">
        <v>1</v>
      </c>
      <c r="M186" s="566">
        <v>0.1</v>
      </c>
      <c r="N186" s="581" t="s">
        <v>1856</v>
      </c>
      <c r="O186" s="568" t="s">
        <v>1500</v>
      </c>
      <c r="P186" s="569" t="s">
        <v>1499</v>
      </c>
      <c r="Q186" s="585">
        <v>21</v>
      </c>
      <c r="R186" s="586" t="s">
        <v>1798</v>
      </c>
      <c r="S186" s="585">
        <v>75</v>
      </c>
      <c r="T186" s="586" t="s">
        <v>1798</v>
      </c>
      <c r="U186" s="585" t="s">
        <v>550</v>
      </c>
      <c r="V186" s="586" t="s">
        <v>549</v>
      </c>
      <c r="W186" s="585" t="s">
        <v>550</v>
      </c>
      <c r="X186" s="586" t="s">
        <v>549</v>
      </c>
      <c r="Y186" s="570">
        <v>2.1</v>
      </c>
      <c r="Z186" s="572" t="s">
        <v>1798</v>
      </c>
      <c r="AA186" s="585" t="s">
        <v>549</v>
      </c>
      <c r="AB186" s="586">
        <v>1.2E-2</v>
      </c>
      <c r="AC186" s="585" t="s">
        <v>550</v>
      </c>
      <c r="AD186" s="586">
        <v>1E-3</v>
      </c>
      <c r="AE186" s="585"/>
      <c r="AF186" s="586"/>
      <c r="AG186" s="570"/>
      <c r="AH186" s="572"/>
      <c r="AI186" s="573"/>
      <c r="AJ186" s="592"/>
      <c r="AK186" s="575"/>
      <c r="AL186" s="576"/>
    </row>
    <row r="187" spans="1:38" ht="13.8" x14ac:dyDescent="0.3">
      <c r="A187" s="34" t="str">
        <f t="shared" si="2"/>
        <v>108-94-1</v>
      </c>
      <c r="B187" s="577" t="s">
        <v>1856</v>
      </c>
      <c r="C187" s="548" t="s">
        <v>1856</v>
      </c>
      <c r="D187" s="547" t="s">
        <v>1856</v>
      </c>
      <c r="E187" s="548" t="s">
        <v>1856</v>
      </c>
      <c r="F187" s="546">
        <v>5</v>
      </c>
      <c r="G187" s="545" t="s">
        <v>1793</v>
      </c>
      <c r="H187" s="547">
        <v>0.7</v>
      </c>
      <c r="I187" s="548" t="s">
        <v>1792</v>
      </c>
      <c r="J187" s="548" t="s">
        <v>1856</v>
      </c>
      <c r="K187" s="548" t="s">
        <v>1856</v>
      </c>
      <c r="L187" s="545">
        <v>1</v>
      </c>
      <c r="M187" s="578">
        <v>0.1</v>
      </c>
      <c r="N187" s="549" t="s">
        <v>1856</v>
      </c>
      <c r="O187" s="550" t="s">
        <v>1498</v>
      </c>
      <c r="P187" s="551" t="s">
        <v>1497</v>
      </c>
      <c r="Q187" s="552">
        <v>310000</v>
      </c>
      <c r="R187" s="553" t="s">
        <v>1794</v>
      </c>
      <c r="S187" s="552">
        <v>3100000</v>
      </c>
      <c r="T187" s="553" t="s">
        <v>1794</v>
      </c>
      <c r="U187" s="559">
        <v>730</v>
      </c>
      <c r="V187" s="560" t="s">
        <v>1791</v>
      </c>
      <c r="W187" s="559">
        <v>3100</v>
      </c>
      <c r="X187" s="560" t="s">
        <v>1791</v>
      </c>
      <c r="Y187" s="552">
        <v>77000</v>
      </c>
      <c r="Z187" s="554" t="s">
        <v>1791</v>
      </c>
      <c r="AA187" s="552" t="s">
        <v>549</v>
      </c>
      <c r="AB187" s="553">
        <v>18</v>
      </c>
      <c r="AC187" s="552" t="s">
        <v>550</v>
      </c>
      <c r="AD187" s="560">
        <v>5.9999999999999995E-4</v>
      </c>
      <c r="AE187" s="559"/>
      <c r="AF187" s="560"/>
      <c r="AG187" s="552"/>
      <c r="AH187" s="554"/>
      <c r="AI187" s="555"/>
      <c r="AJ187" s="583"/>
      <c r="AK187" s="557"/>
      <c r="AL187" s="558"/>
    </row>
    <row r="188" spans="1:38" ht="13.8" x14ac:dyDescent="0.3">
      <c r="A188" s="34" t="str">
        <f t="shared" si="2"/>
        <v>110-83-8</v>
      </c>
      <c r="B188" s="577" t="s">
        <v>1856</v>
      </c>
      <c r="C188" s="548" t="s">
        <v>1856</v>
      </c>
      <c r="D188" s="547" t="s">
        <v>1856</v>
      </c>
      <c r="E188" s="548" t="s">
        <v>1856</v>
      </c>
      <c r="F188" s="547">
        <v>5.0000000000000001E-3</v>
      </c>
      <c r="G188" s="548" t="s">
        <v>1792</v>
      </c>
      <c r="H188" s="546">
        <v>1</v>
      </c>
      <c r="I188" s="545" t="s">
        <v>1804</v>
      </c>
      <c r="J188" s="545" t="s">
        <v>1796</v>
      </c>
      <c r="K188" s="548" t="s">
        <v>1856</v>
      </c>
      <c r="L188" s="545">
        <v>1</v>
      </c>
      <c r="M188" s="578" t="s">
        <v>1856</v>
      </c>
      <c r="N188" s="579">
        <v>283</v>
      </c>
      <c r="O188" s="550" t="s">
        <v>1496</v>
      </c>
      <c r="P188" s="551" t="s">
        <v>1495</v>
      </c>
      <c r="Q188" s="552">
        <v>310</v>
      </c>
      <c r="R188" s="553" t="s">
        <v>1795</v>
      </c>
      <c r="S188" s="552">
        <v>2800</v>
      </c>
      <c r="T188" s="553" t="s">
        <v>1795</v>
      </c>
      <c r="U188" s="552">
        <v>1000</v>
      </c>
      <c r="V188" s="553" t="s">
        <v>1791</v>
      </c>
      <c r="W188" s="552">
        <v>4400</v>
      </c>
      <c r="X188" s="553" t="s">
        <v>1791</v>
      </c>
      <c r="Y188" s="552">
        <v>53</v>
      </c>
      <c r="Z188" s="554" t="s">
        <v>1791</v>
      </c>
      <c r="AA188" s="552" t="s">
        <v>549</v>
      </c>
      <c r="AB188" s="553">
        <v>3.5000000000000003E-2</v>
      </c>
      <c r="AC188" s="552" t="s">
        <v>550</v>
      </c>
      <c r="AD188" s="553">
        <v>0.10199999999999999</v>
      </c>
      <c r="AE188" s="552"/>
      <c r="AF188" s="553"/>
      <c r="AG188" s="552"/>
      <c r="AH188" s="554"/>
      <c r="AI188" s="555"/>
      <c r="AJ188" s="556"/>
      <c r="AK188" s="557"/>
      <c r="AL188" s="558"/>
    </row>
    <row r="189" spans="1:38" ht="14.4" thickBot="1" x14ac:dyDescent="0.35">
      <c r="A189" s="27" t="str">
        <f t="shared" si="2"/>
        <v>108-91-8</v>
      </c>
      <c r="B189" s="580" t="s">
        <v>1856</v>
      </c>
      <c r="C189" s="564" t="s">
        <v>1856</v>
      </c>
      <c r="D189" s="565" t="s">
        <v>1856</v>
      </c>
      <c r="E189" s="562" t="s">
        <v>1856</v>
      </c>
      <c r="F189" s="565">
        <v>0.2</v>
      </c>
      <c r="G189" s="562" t="s">
        <v>1793</v>
      </c>
      <c r="H189" s="565" t="s">
        <v>1856</v>
      </c>
      <c r="I189" s="562" t="s">
        <v>1856</v>
      </c>
      <c r="J189" s="562" t="s">
        <v>1856</v>
      </c>
      <c r="K189" s="562" t="s">
        <v>1856</v>
      </c>
      <c r="L189" s="564">
        <v>1</v>
      </c>
      <c r="M189" s="564">
        <v>0.1</v>
      </c>
      <c r="N189" s="581" t="s">
        <v>1856</v>
      </c>
      <c r="O189" s="568" t="s">
        <v>1494</v>
      </c>
      <c r="P189" s="569" t="s">
        <v>1493</v>
      </c>
      <c r="Q189" s="570">
        <v>12000</v>
      </c>
      <c r="R189" s="571" t="s">
        <v>1791</v>
      </c>
      <c r="S189" s="570">
        <v>120000</v>
      </c>
      <c r="T189" s="571" t="s">
        <v>1794</v>
      </c>
      <c r="U189" s="585" t="s">
        <v>550</v>
      </c>
      <c r="V189" s="586" t="s">
        <v>549</v>
      </c>
      <c r="W189" s="585" t="s">
        <v>550</v>
      </c>
      <c r="X189" s="586" t="s">
        <v>549</v>
      </c>
      <c r="Y189" s="570">
        <v>3000</v>
      </c>
      <c r="Z189" s="572" t="s">
        <v>1791</v>
      </c>
      <c r="AA189" s="570" t="s">
        <v>549</v>
      </c>
      <c r="AB189" s="571">
        <v>0.79</v>
      </c>
      <c r="AC189" s="570" t="s">
        <v>550</v>
      </c>
      <c r="AD189" s="586">
        <v>2.8300000000000001E-3</v>
      </c>
      <c r="AE189" s="585"/>
      <c r="AF189" s="586"/>
      <c r="AG189" s="570"/>
      <c r="AH189" s="572"/>
      <c r="AI189" s="573"/>
      <c r="AJ189" s="574"/>
      <c r="AK189" s="575"/>
      <c r="AL189" s="576"/>
    </row>
    <row r="190" spans="1:38" ht="13.8" x14ac:dyDescent="0.3">
      <c r="A190" s="34" t="str">
        <f t="shared" si="2"/>
        <v>68085-85-8</v>
      </c>
      <c r="B190" s="577" t="s">
        <v>1856</v>
      </c>
      <c r="C190" s="548" t="s">
        <v>1856</v>
      </c>
      <c r="D190" s="547" t="s">
        <v>1856</v>
      </c>
      <c r="E190" s="548" t="s">
        <v>1856</v>
      </c>
      <c r="F190" s="546">
        <v>5.0000000000000001E-3</v>
      </c>
      <c r="G190" s="545" t="s">
        <v>1793</v>
      </c>
      <c r="H190" s="546" t="s">
        <v>1856</v>
      </c>
      <c r="I190" s="545" t="s">
        <v>1856</v>
      </c>
      <c r="J190" s="548" t="s">
        <v>1856</v>
      </c>
      <c r="K190" s="548" t="s">
        <v>1856</v>
      </c>
      <c r="L190" s="545">
        <v>1</v>
      </c>
      <c r="M190" s="545">
        <v>0.1</v>
      </c>
      <c r="N190" s="549" t="s">
        <v>1856</v>
      </c>
      <c r="O190" s="550" t="s">
        <v>1492</v>
      </c>
      <c r="P190" s="551" t="s">
        <v>1491</v>
      </c>
      <c r="Q190" s="552">
        <v>310</v>
      </c>
      <c r="R190" s="553" t="s">
        <v>1791</v>
      </c>
      <c r="S190" s="552">
        <v>3100</v>
      </c>
      <c r="T190" s="553" t="s">
        <v>1791</v>
      </c>
      <c r="U190" s="552" t="s">
        <v>550</v>
      </c>
      <c r="V190" s="553" t="s">
        <v>549</v>
      </c>
      <c r="W190" s="552" t="s">
        <v>550</v>
      </c>
      <c r="X190" s="553" t="s">
        <v>549</v>
      </c>
      <c r="Y190" s="552">
        <v>78</v>
      </c>
      <c r="Z190" s="554" t="s">
        <v>1791</v>
      </c>
      <c r="AA190" s="552" t="s">
        <v>549</v>
      </c>
      <c r="AB190" s="553">
        <v>53</v>
      </c>
      <c r="AC190" s="552" t="s">
        <v>550</v>
      </c>
      <c r="AD190" s="553">
        <v>1.5200000000000001E-3</v>
      </c>
      <c r="AE190" s="552"/>
      <c r="AF190" s="553"/>
      <c r="AG190" s="552"/>
      <c r="AH190" s="554"/>
      <c r="AI190" s="555"/>
      <c r="AJ190" s="556"/>
      <c r="AK190" s="557"/>
      <c r="AL190" s="558"/>
    </row>
    <row r="191" spans="1:38" ht="13.8" x14ac:dyDescent="0.3">
      <c r="A191" s="34" t="str">
        <f t="shared" si="2"/>
        <v>52315-07-8</v>
      </c>
      <c r="B191" s="577" t="s">
        <v>1856</v>
      </c>
      <c r="C191" s="548" t="s">
        <v>1856</v>
      </c>
      <c r="D191" s="547" t="s">
        <v>1856</v>
      </c>
      <c r="E191" s="548" t="s">
        <v>1856</v>
      </c>
      <c r="F191" s="546">
        <v>0.01</v>
      </c>
      <c r="G191" s="545" t="s">
        <v>1793</v>
      </c>
      <c r="H191" s="546" t="s">
        <v>1856</v>
      </c>
      <c r="I191" s="545" t="s">
        <v>1856</v>
      </c>
      <c r="J191" s="545" t="s">
        <v>1856</v>
      </c>
      <c r="K191" s="548" t="s">
        <v>1856</v>
      </c>
      <c r="L191" s="545">
        <v>1</v>
      </c>
      <c r="M191" s="578">
        <v>0.1</v>
      </c>
      <c r="N191" s="579" t="s">
        <v>1856</v>
      </c>
      <c r="O191" s="550" t="s">
        <v>1490</v>
      </c>
      <c r="P191" s="551" t="s">
        <v>1489</v>
      </c>
      <c r="Q191" s="552">
        <v>610</v>
      </c>
      <c r="R191" s="553" t="s">
        <v>1791</v>
      </c>
      <c r="S191" s="552">
        <v>6200</v>
      </c>
      <c r="T191" s="553" t="s">
        <v>1791</v>
      </c>
      <c r="U191" s="552" t="s">
        <v>550</v>
      </c>
      <c r="V191" s="553" t="s">
        <v>549</v>
      </c>
      <c r="W191" s="552" t="s">
        <v>550</v>
      </c>
      <c r="X191" s="553" t="s">
        <v>549</v>
      </c>
      <c r="Y191" s="552">
        <v>160</v>
      </c>
      <c r="Z191" s="554" t="s">
        <v>1791</v>
      </c>
      <c r="AA191" s="552" t="s">
        <v>549</v>
      </c>
      <c r="AB191" s="553">
        <v>25</v>
      </c>
      <c r="AC191" s="552" t="s">
        <v>550</v>
      </c>
      <c r="AD191" s="553">
        <v>4.3099999999999999E-2</v>
      </c>
      <c r="AE191" s="552"/>
      <c r="AF191" s="553"/>
      <c r="AG191" s="552"/>
      <c r="AH191" s="554"/>
      <c r="AI191" s="555"/>
      <c r="AJ191" s="556"/>
      <c r="AK191" s="557"/>
      <c r="AL191" s="558"/>
    </row>
    <row r="192" spans="1:38" ht="14.4" thickBot="1" x14ac:dyDescent="0.35">
      <c r="A192" s="27" t="str">
        <f t="shared" si="2"/>
        <v>66215-27-8</v>
      </c>
      <c r="B192" s="561" t="s">
        <v>1856</v>
      </c>
      <c r="C192" s="562" t="s">
        <v>1856</v>
      </c>
      <c r="D192" s="565" t="s">
        <v>1856</v>
      </c>
      <c r="E192" s="562" t="s">
        <v>1856</v>
      </c>
      <c r="F192" s="563">
        <v>7.4999999999999997E-3</v>
      </c>
      <c r="G192" s="564" t="s">
        <v>1793</v>
      </c>
      <c r="H192" s="565" t="s">
        <v>1856</v>
      </c>
      <c r="I192" s="562" t="s">
        <v>1856</v>
      </c>
      <c r="J192" s="562" t="s">
        <v>1856</v>
      </c>
      <c r="K192" s="562" t="s">
        <v>1856</v>
      </c>
      <c r="L192" s="564">
        <v>1</v>
      </c>
      <c r="M192" s="564">
        <v>0.1</v>
      </c>
      <c r="N192" s="581" t="s">
        <v>1856</v>
      </c>
      <c r="O192" s="568" t="s">
        <v>1488</v>
      </c>
      <c r="P192" s="569" t="s">
        <v>1487</v>
      </c>
      <c r="Q192" s="570">
        <v>460</v>
      </c>
      <c r="R192" s="571" t="s">
        <v>1791</v>
      </c>
      <c r="S192" s="570">
        <v>4600</v>
      </c>
      <c r="T192" s="571" t="s">
        <v>1791</v>
      </c>
      <c r="U192" s="585" t="s">
        <v>550</v>
      </c>
      <c r="V192" s="586" t="s">
        <v>549</v>
      </c>
      <c r="W192" s="585" t="s">
        <v>550</v>
      </c>
      <c r="X192" s="586" t="s">
        <v>549</v>
      </c>
      <c r="Y192" s="570">
        <v>120</v>
      </c>
      <c r="Z192" s="572" t="s">
        <v>1791</v>
      </c>
      <c r="AA192" s="570" t="s">
        <v>549</v>
      </c>
      <c r="AB192" s="571">
        <v>0.03</v>
      </c>
      <c r="AC192" s="570" t="s">
        <v>550</v>
      </c>
      <c r="AD192" s="586">
        <v>4.2500000000000003E-3</v>
      </c>
      <c r="AE192" s="585"/>
      <c r="AF192" s="586"/>
      <c r="AG192" s="570"/>
      <c r="AH192" s="572"/>
      <c r="AI192" s="573"/>
      <c r="AJ192" s="574"/>
      <c r="AK192" s="575"/>
      <c r="AL192" s="576"/>
    </row>
    <row r="193" spans="1:38" ht="13.8" x14ac:dyDescent="0.3">
      <c r="A193" s="34" t="str">
        <f t="shared" si="2"/>
        <v>72-54-8</v>
      </c>
      <c r="B193" s="577">
        <v>0.24</v>
      </c>
      <c r="C193" s="548" t="s">
        <v>1793</v>
      </c>
      <c r="D193" s="547">
        <v>6.8999999999999997E-5</v>
      </c>
      <c r="E193" s="548" t="s">
        <v>1803</v>
      </c>
      <c r="F193" s="546" t="s">
        <v>1856</v>
      </c>
      <c r="G193" s="545" t="s">
        <v>1856</v>
      </c>
      <c r="H193" s="547" t="s">
        <v>1856</v>
      </c>
      <c r="I193" s="548" t="s">
        <v>1856</v>
      </c>
      <c r="J193" s="548" t="s">
        <v>1856</v>
      </c>
      <c r="K193" s="548" t="s">
        <v>1856</v>
      </c>
      <c r="L193" s="545">
        <v>1</v>
      </c>
      <c r="M193" s="545">
        <v>0.1</v>
      </c>
      <c r="N193" s="549" t="s">
        <v>1856</v>
      </c>
      <c r="O193" s="550" t="s">
        <v>1486</v>
      </c>
      <c r="P193" s="551" t="s">
        <v>206</v>
      </c>
      <c r="Q193" s="552">
        <v>2</v>
      </c>
      <c r="R193" s="553" t="s">
        <v>1798</v>
      </c>
      <c r="S193" s="552">
        <v>7.2</v>
      </c>
      <c r="T193" s="553" t="s">
        <v>1798</v>
      </c>
      <c r="U193" s="559">
        <v>3.5000000000000003E-2</v>
      </c>
      <c r="V193" s="560" t="s">
        <v>1798</v>
      </c>
      <c r="W193" s="559">
        <v>0.18</v>
      </c>
      <c r="X193" s="560" t="s">
        <v>1798</v>
      </c>
      <c r="Y193" s="552">
        <v>2.7E-2</v>
      </c>
      <c r="Z193" s="554" t="s">
        <v>1798</v>
      </c>
      <c r="AA193" s="552" t="s">
        <v>549</v>
      </c>
      <c r="AB193" s="553">
        <v>6.4000000000000003E-3</v>
      </c>
      <c r="AC193" s="552" t="s">
        <v>550</v>
      </c>
      <c r="AD193" s="560">
        <v>0.21</v>
      </c>
      <c r="AE193" s="559"/>
      <c r="AF193" s="560"/>
      <c r="AG193" s="552"/>
      <c r="AH193" s="554"/>
      <c r="AI193" s="555"/>
      <c r="AJ193" s="556"/>
      <c r="AK193" s="557"/>
      <c r="AL193" s="558"/>
    </row>
    <row r="194" spans="1:38" ht="13.8" x14ac:dyDescent="0.3">
      <c r="A194" s="34" t="str">
        <f t="shared" si="2"/>
        <v>72-55-9</v>
      </c>
      <c r="B194" s="577">
        <v>0.34</v>
      </c>
      <c r="C194" s="548" t="s">
        <v>1793</v>
      </c>
      <c r="D194" s="547">
        <v>9.7E-5</v>
      </c>
      <c r="E194" s="548" t="s">
        <v>1803</v>
      </c>
      <c r="F194" s="546" t="s">
        <v>1856</v>
      </c>
      <c r="G194" s="545" t="s">
        <v>1856</v>
      </c>
      <c r="H194" s="547" t="s">
        <v>1856</v>
      </c>
      <c r="I194" s="548" t="s">
        <v>1856</v>
      </c>
      <c r="J194" s="548" t="s">
        <v>1856</v>
      </c>
      <c r="K194" s="548" t="s">
        <v>1856</v>
      </c>
      <c r="L194" s="545">
        <v>1</v>
      </c>
      <c r="M194" s="545">
        <v>0.1</v>
      </c>
      <c r="N194" s="549" t="s">
        <v>1856</v>
      </c>
      <c r="O194" s="550" t="s">
        <v>1485</v>
      </c>
      <c r="P194" s="551" t="s">
        <v>204</v>
      </c>
      <c r="Q194" s="552">
        <v>1.4</v>
      </c>
      <c r="R194" s="553" t="s">
        <v>1798</v>
      </c>
      <c r="S194" s="552">
        <v>5.0999999999999996</v>
      </c>
      <c r="T194" s="553" t="s">
        <v>1798</v>
      </c>
      <c r="U194" s="559">
        <v>2.5000000000000001E-2</v>
      </c>
      <c r="V194" s="560" t="s">
        <v>1798</v>
      </c>
      <c r="W194" s="559">
        <v>0.13</v>
      </c>
      <c r="X194" s="560" t="s">
        <v>1798</v>
      </c>
      <c r="Y194" s="552">
        <v>0.2</v>
      </c>
      <c r="Z194" s="554" t="s">
        <v>1798</v>
      </c>
      <c r="AA194" s="552" t="s">
        <v>549</v>
      </c>
      <c r="AB194" s="553">
        <v>4.5999999999999999E-2</v>
      </c>
      <c r="AC194" s="552" t="s">
        <v>550</v>
      </c>
      <c r="AD194" s="560">
        <v>7.6899999999999996E-2</v>
      </c>
      <c r="AE194" s="559"/>
      <c r="AF194" s="560"/>
      <c r="AG194" s="552"/>
      <c r="AH194" s="554"/>
      <c r="AI194" s="555"/>
      <c r="AJ194" s="556"/>
      <c r="AK194" s="557"/>
      <c r="AL194" s="558"/>
    </row>
    <row r="195" spans="1:38" ht="14.4" thickBot="1" x14ac:dyDescent="0.35">
      <c r="A195" s="27" t="str">
        <f t="shared" si="2"/>
        <v>50-29-3</v>
      </c>
      <c r="B195" s="561">
        <v>0.34</v>
      </c>
      <c r="C195" s="562" t="s">
        <v>1793</v>
      </c>
      <c r="D195" s="565">
        <v>9.7E-5</v>
      </c>
      <c r="E195" s="562" t="s">
        <v>1793</v>
      </c>
      <c r="F195" s="563">
        <v>5.0000000000000001E-4</v>
      </c>
      <c r="G195" s="564" t="s">
        <v>1793</v>
      </c>
      <c r="H195" s="565" t="s">
        <v>1856</v>
      </c>
      <c r="I195" s="562" t="s">
        <v>1856</v>
      </c>
      <c r="J195" s="562" t="s">
        <v>1856</v>
      </c>
      <c r="K195" s="562" t="s">
        <v>1856</v>
      </c>
      <c r="L195" s="564">
        <v>1</v>
      </c>
      <c r="M195" s="564">
        <v>0.03</v>
      </c>
      <c r="N195" s="581" t="s">
        <v>1856</v>
      </c>
      <c r="O195" s="568" t="s">
        <v>1484</v>
      </c>
      <c r="P195" s="569" t="s">
        <v>202</v>
      </c>
      <c r="Q195" s="570">
        <v>1.7</v>
      </c>
      <c r="R195" s="571" t="s">
        <v>1800</v>
      </c>
      <c r="S195" s="570">
        <v>7</v>
      </c>
      <c r="T195" s="571" t="s">
        <v>1800</v>
      </c>
      <c r="U195" s="585">
        <v>2.5000000000000001E-2</v>
      </c>
      <c r="V195" s="586" t="s">
        <v>1798</v>
      </c>
      <c r="W195" s="585">
        <v>0.13</v>
      </c>
      <c r="X195" s="586" t="s">
        <v>1798</v>
      </c>
      <c r="Y195" s="570">
        <v>0.2</v>
      </c>
      <c r="Z195" s="572" t="s">
        <v>1800</v>
      </c>
      <c r="AA195" s="570" t="s">
        <v>549</v>
      </c>
      <c r="AB195" s="571">
        <v>6.7000000000000004E-2</v>
      </c>
      <c r="AC195" s="570" t="s">
        <v>550</v>
      </c>
      <c r="AD195" s="586">
        <v>7.9699999999999997E-4</v>
      </c>
      <c r="AE195" s="585"/>
      <c r="AF195" s="586"/>
      <c r="AG195" s="570"/>
      <c r="AH195" s="572"/>
      <c r="AI195" s="573"/>
      <c r="AJ195" s="574"/>
      <c r="AK195" s="575"/>
      <c r="AL195" s="576"/>
    </row>
    <row r="196" spans="1:38" ht="13.8" x14ac:dyDescent="0.3">
      <c r="A196" s="34" t="str">
        <f t="shared" si="2"/>
        <v>1861-32-1</v>
      </c>
      <c r="B196" s="544" t="s">
        <v>1856</v>
      </c>
      <c r="C196" s="545" t="s">
        <v>1856</v>
      </c>
      <c r="D196" s="546" t="s">
        <v>1856</v>
      </c>
      <c r="E196" s="545" t="s">
        <v>1856</v>
      </c>
      <c r="F196" s="547">
        <v>0.01</v>
      </c>
      <c r="G196" s="548" t="s">
        <v>1793</v>
      </c>
      <c r="H196" s="547" t="s">
        <v>1856</v>
      </c>
      <c r="I196" s="548" t="s">
        <v>1856</v>
      </c>
      <c r="J196" s="548" t="s">
        <v>1856</v>
      </c>
      <c r="K196" s="548" t="s">
        <v>1856</v>
      </c>
      <c r="L196" s="545">
        <v>1</v>
      </c>
      <c r="M196" s="545">
        <v>0.1</v>
      </c>
      <c r="N196" s="549" t="s">
        <v>1856</v>
      </c>
      <c r="O196" s="550" t="s">
        <v>1483</v>
      </c>
      <c r="P196" s="551" t="s">
        <v>1482</v>
      </c>
      <c r="Q196" s="552">
        <v>610</v>
      </c>
      <c r="R196" s="553" t="s">
        <v>1791</v>
      </c>
      <c r="S196" s="552">
        <v>6200</v>
      </c>
      <c r="T196" s="553" t="s">
        <v>1791</v>
      </c>
      <c r="U196" s="552" t="s">
        <v>550</v>
      </c>
      <c r="V196" s="553" t="s">
        <v>549</v>
      </c>
      <c r="W196" s="552" t="s">
        <v>550</v>
      </c>
      <c r="X196" s="553" t="s">
        <v>549</v>
      </c>
      <c r="Y196" s="552">
        <v>93</v>
      </c>
      <c r="Z196" s="554" t="s">
        <v>1791</v>
      </c>
      <c r="AA196" s="552" t="s">
        <v>549</v>
      </c>
      <c r="AB196" s="553">
        <v>0.11</v>
      </c>
      <c r="AC196" s="552" t="s">
        <v>550</v>
      </c>
      <c r="AD196" s="553">
        <v>0.251</v>
      </c>
      <c r="AE196" s="552"/>
      <c r="AF196" s="553"/>
      <c r="AG196" s="552"/>
      <c r="AH196" s="554"/>
      <c r="AI196" s="555"/>
      <c r="AJ196" s="556"/>
      <c r="AK196" s="557"/>
      <c r="AL196" s="558"/>
    </row>
    <row r="197" spans="1:38" ht="13.8" x14ac:dyDescent="0.3">
      <c r="A197" s="34" t="str">
        <f t="shared" si="2"/>
        <v>75-99-0</v>
      </c>
      <c r="B197" s="544" t="s">
        <v>1856</v>
      </c>
      <c r="C197" s="545" t="s">
        <v>1856</v>
      </c>
      <c r="D197" s="546" t="s">
        <v>1856</v>
      </c>
      <c r="E197" s="545" t="s">
        <v>1856</v>
      </c>
      <c r="F197" s="547">
        <v>0.03</v>
      </c>
      <c r="G197" s="548" t="s">
        <v>1793</v>
      </c>
      <c r="H197" s="547" t="s">
        <v>1856</v>
      </c>
      <c r="I197" s="548" t="s">
        <v>1856</v>
      </c>
      <c r="J197" s="548" t="s">
        <v>1856</v>
      </c>
      <c r="K197" s="548" t="s">
        <v>1856</v>
      </c>
      <c r="L197" s="545">
        <v>1</v>
      </c>
      <c r="M197" s="545">
        <v>0.1</v>
      </c>
      <c r="N197" s="549" t="s">
        <v>1856</v>
      </c>
      <c r="O197" s="550" t="s">
        <v>1481</v>
      </c>
      <c r="P197" s="551" t="s">
        <v>110</v>
      </c>
      <c r="Q197" s="552">
        <v>1800</v>
      </c>
      <c r="R197" s="553" t="s">
        <v>1791</v>
      </c>
      <c r="S197" s="552">
        <v>18000</v>
      </c>
      <c r="T197" s="553" t="s">
        <v>1791</v>
      </c>
      <c r="U197" s="552" t="s">
        <v>550</v>
      </c>
      <c r="V197" s="553" t="s">
        <v>549</v>
      </c>
      <c r="W197" s="552" t="s">
        <v>550</v>
      </c>
      <c r="X197" s="553" t="s">
        <v>549</v>
      </c>
      <c r="Y197" s="552">
        <v>460</v>
      </c>
      <c r="Z197" s="554" t="s">
        <v>1791</v>
      </c>
      <c r="AA197" s="552">
        <v>200</v>
      </c>
      <c r="AB197" s="553">
        <v>9.6000000000000002E-2</v>
      </c>
      <c r="AC197" s="552">
        <v>4.1000000000000002E-2</v>
      </c>
      <c r="AD197" s="553">
        <v>0.54500000000000004</v>
      </c>
      <c r="AE197" s="552"/>
      <c r="AF197" s="553"/>
      <c r="AG197" s="552"/>
      <c r="AH197" s="554"/>
      <c r="AI197" s="555"/>
      <c r="AJ197" s="556"/>
      <c r="AK197" s="557"/>
      <c r="AL197" s="558"/>
    </row>
    <row r="198" spans="1:38" ht="14.4" thickBot="1" x14ac:dyDescent="0.35">
      <c r="A198" s="27" t="str">
        <f t="shared" si="2"/>
        <v>1163-19-5</v>
      </c>
      <c r="B198" s="580">
        <v>6.9999999999999999E-4</v>
      </c>
      <c r="C198" s="564" t="s">
        <v>1793</v>
      </c>
      <c r="D198" s="563" t="s">
        <v>1856</v>
      </c>
      <c r="E198" s="564" t="s">
        <v>1856</v>
      </c>
      <c r="F198" s="563">
        <v>7.0000000000000001E-3</v>
      </c>
      <c r="G198" s="564" t="s">
        <v>1793</v>
      </c>
      <c r="H198" s="565" t="s">
        <v>1856</v>
      </c>
      <c r="I198" s="562" t="s">
        <v>1856</v>
      </c>
      <c r="J198" s="562" t="s">
        <v>1856</v>
      </c>
      <c r="K198" s="562" t="s">
        <v>1856</v>
      </c>
      <c r="L198" s="564">
        <v>1</v>
      </c>
      <c r="M198" s="564">
        <v>0.1</v>
      </c>
      <c r="N198" s="581" t="s">
        <v>1856</v>
      </c>
      <c r="O198" s="568" t="s">
        <v>1480</v>
      </c>
      <c r="P198" s="569" t="s">
        <v>1479</v>
      </c>
      <c r="Q198" s="570">
        <v>430</v>
      </c>
      <c r="R198" s="571" t="s">
        <v>1791</v>
      </c>
      <c r="S198" s="570">
        <v>2500</v>
      </c>
      <c r="T198" s="571" t="s">
        <v>1802</v>
      </c>
      <c r="U198" s="570" t="s">
        <v>550</v>
      </c>
      <c r="V198" s="571" t="s">
        <v>549</v>
      </c>
      <c r="W198" s="570" t="s">
        <v>550</v>
      </c>
      <c r="X198" s="571" t="s">
        <v>549</v>
      </c>
      <c r="Y198" s="570">
        <v>96</v>
      </c>
      <c r="Z198" s="572" t="s">
        <v>1802</v>
      </c>
      <c r="AA198" s="570" t="s">
        <v>549</v>
      </c>
      <c r="AB198" s="571">
        <v>53</v>
      </c>
      <c r="AC198" s="570" t="s">
        <v>550</v>
      </c>
      <c r="AD198" s="571">
        <v>0.628</v>
      </c>
      <c r="AE198" s="570"/>
      <c r="AF198" s="571"/>
      <c r="AG198" s="570"/>
      <c r="AH198" s="572"/>
      <c r="AI198" s="573"/>
      <c r="AJ198" s="574"/>
      <c r="AK198" s="575"/>
      <c r="AL198" s="576"/>
    </row>
    <row r="199" spans="1:38" ht="13.8" x14ac:dyDescent="0.3">
      <c r="A199" s="34" t="str">
        <f t="shared" ref="A199:A262" si="3">P199</f>
        <v>8065-48-3</v>
      </c>
      <c r="B199" s="577" t="s">
        <v>1856</v>
      </c>
      <c r="C199" s="548" t="s">
        <v>1856</v>
      </c>
      <c r="D199" s="547" t="s">
        <v>1856</v>
      </c>
      <c r="E199" s="548" t="s">
        <v>1856</v>
      </c>
      <c r="F199" s="546">
        <v>4.0000000000000003E-5</v>
      </c>
      <c r="G199" s="545" t="s">
        <v>1793</v>
      </c>
      <c r="H199" s="547" t="s">
        <v>1856</v>
      </c>
      <c r="I199" s="548" t="s">
        <v>1856</v>
      </c>
      <c r="J199" s="548" t="s">
        <v>1856</v>
      </c>
      <c r="K199" s="548" t="s">
        <v>1856</v>
      </c>
      <c r="L199" s="545">
        <v>1</v>
      </c>
      <c r="M199" s="545">
        <v>0.1</v>
      </c>
      <c r="N199" s="549" t="s">
        <v>1856</v>
      </c>
      <c r="O199" s="550" t="s">
        <v>1478</v>
      </c>
      <c r="P199" s="551" t="s">
        <v>1477</v>
      </c>
      <c r="Q199" s="552">
        <v>2.4</v>
      </c>
      <c r="R199" s="553" t="s">
        <v>1791</v>
      </c>
      <c r="S199" s="552">
        <v>25</v>
      </c>
      <c r="T199" s="553" t="s">
        <v>1791</v>
      </c>
      <c r="U199" s="559" t="s">
        <v>550</v>
      </c>
      <c r="V199" s="560" t="s">
        <v>549</v>
      </c>
      <c r="W199" s="559" t="s">
        <v>550</v>
      </c>
      <c r="X199" s="560" t="s">
        <v>549</v>
      </c>
      <c r="Y199" s="552">
        <v>0.52</v>
      </c>
      <c r="Z199" s="554" t="s">
        <v>1791</v>
      </c>
      <c r="AA199" s="552" t="s">
        <v>549</v>
      </c>
      <c r="AB199" s="553" t="s">
        <v>550</v>
      </c>
      <c r="AC199" s="552" t="s">
        <v>550</v>
      </c>
      <c r="AD199" s="560">
        <v>1.4999999999999999E-2</v>
      </c>
      <c r="AE199" s="559"/>
      <c r="AF199" s="560"/>
      <c r="AG199" s="552"/>
      <c r="AH199" s="554"/>
      <c r="AI199" s="555"/>
      <c r="AJ199" s="556"/>
      <c r="AK199" s="557"/>
      <c r="AL199" s="558"/>
    </row>
    <row r="200" spans="1:38" ht="13.8" x14ac:dyDescent="0.3">
      <c r="A200" s="34" t="str">
        <f t="shared" si="3"/>
        <v>103-23-1</v>
      </c>
      <c r="B200" s="577">
        <v>1.1999999999999999E-3</v>
      </c>
      <c r="C200" s="548" t="s">
        <v>1793</v>
      </c>
      <c r="D200" s="547" t="s">
        <v>1856</v>
      </c>
      <c r="E200" s="548" t="s">
        <v>1856</v>
      </c>
      <c r="F200" s="546">
        <v>0.6</v>
      </c>
      <c r="G200" s="545" t="s">
        <v>1793</v>
      </c>
      <c r="H200" s="547" t="s">
        <v>1856</v>
      </c>
      <c r="I200" s="548" t="s">
        <v>1856</v>
      </c>
      <c r="J200" s="548" t="s">
        <v>1856</v>
      </c>
      <c r="K200" s="548" t="s">
        <v>1856</v>
      </c>
      <c r="L200" s="545">
        <v>1</v>
      </c>
      <c r="M200" s="545">
        <v>0.1</v>
      </c>
      <c r="N200" s="549" t="s">
        <v>1856</v>
      </c>
      <c r="O200" s="550" t="s">
        <v>1476</v>
      </c>
      <c r="P200" s="551" t="s">
        <v>294</v>
      </c>
      <c r="Q200" s="552">
        <v>410</v>
      </c>
      <c r="R200" s="553" t="s">
        <v>1800</v>
      </c>
      <c r="S200" s="552">
        <v>1400</v>
      </c>
      <c r="T200" s="553" t="s">
        <v>1798</v>
      </c>
      <c r="U200" s="559" t="s">
        <v>550</v>
      </c>
      <c r="V200" s="560" t="s">
        <v>549</v>
      </c>
      <c r="W200" s="559" t="s">
        <v>550</v>
      </c>
      <c r="X200" s="560" t="s">
        <v>549</v>
      </c>
      <c r="Y200" s="552">
        <v>56</v>
      </c>
      <c r="Z200" s="554" t="s">
        <v>1798</v>
      </c>
      <c r="AA200" s="552">
        <v>400</v>
      </c>
      <c r="AB200" s="553">
        <v>4</v>
      </c>
      <c r="AC200" s="552">
        <v>29</v>
      </c>
      <c r="AD200" s="560">
        <v>8.1499999999999997E-4</v>
      </c>
      <c r="AE200" s="559"/>
      <c r="AF200" s="560"/>
      <c r="AG200" s="552"/>
      <c r="AH200" s="554"/>
      <c r="AI200" s="589"/>
      <c r="AJ200" s="556"/>
      <c r="AK200" s="557"/>
      <c r="AL200" s="590"/>
    </row>
    <row r="201" spans="1:38" ht="14.4" thickBot="1" x14ac:dyDescent="0.35">
      <c r="A201" s="27" t="str">
        <f t="shared" si="3"/>
        <v>2303-16-4</v>
      </c>
      <c r="B201" s="580">
        <v>6.0999999999999999E-2</v>
      </c>
      <c r="C201" s="564" t="s">
        <v>1801</v>
      </c>
      <c r="D201" s="565" t="s">
        <v>1856</v>
      </c>
      <c r="E201" s="562" t="s">
        <v>1856</v>
      </c>
      <c r="F201" s="563" t="s">
        <v>1856</v>
      </c>
      <c r="G201" s="564" t="s">
        <v>1856</v>
      </c>
      <c r="H201" s="565" t="s">
        <v>1856</v>
      </c>
      <c r="I201" s="562" t="s">
        <v>1856</v>
      </c>
      <c r="J201" s="562" t="s">
        <v>1856</v>
      </c>
      <c r="K201" s="562" t="s">
        <v>1856</v>
      </c>
      <c r="L201" s="564">
        <v>1</v>
      </c>
      <c r="M201" s="564">
        <v>0.1</v>
      </c>
      <c r="N201" s="581" t="s">
        <v>1856</v>
      </c>
      <c r="O201" s="568" t="s">
        <v>187</v>
      </c>
      <c r="P201" s="569" t="s">
        <v>186</v>
      </c>
      <c r="Q201" s="570">
        <v>8</v>
      </c>
      <c r="R201" s="571" t="s">
        <v>1798</v>
      </c>
      <c r="S201" s="570">
        <v>28</v>
      </c>
      <c r="T201" s="571" t="s">
        <v>1798</v>
      </c>
      <c r="U201" s="585" t="s">
        <v>550</v>
      </c>
      <c r="V201" s="586" t="s">
        <v>549</v>
      </c>
      <c r="W201" s="585" t="s">
        <v>550</v>
      </c>
      <c r="X201" s="586" t="s">
        <v>549</v>
      </c>
      <c r="Y201" s="570">
        <v>0.46</v>
      </c>
      <c r="Z201" s="572" t="s">
        <v>1798</v>
      </c>
      <c r="AA201" s="570" t="s">
        <v>549</v>
      </c>
      <c r="AB201" s="571">
        <v>6.8000000000000005E-4</v>
      </c>
      <c r="AC201" s="570" t="s">
        <v>550</v>
      </c>
      <c r="AD201" s="586">
        <v>0.72499999999999998</v>
      </c>
      <c r="AE201" s="585"/>
      <c r="AF201" s="586"/>
      <c r="AG201" s="570"/>
      <c r="AH201" s="572"/>
      <c r="AI201" s="573"/>
      <c r="AJ201" s="574"/>
      <c r="AK201" s="575"/>
      <c r="AL201" s="576"/>
    </row>
    <row r="202" spans="1:38" ht="13.8" x14ac:dyDescent="0.3">
      <c r="A202" s="34" t="str">
        <f t="shared" si="3"/>
        <v>333-41-5</v>
      </c>
      <c r="B202" s="577" t="s">
        <v>1856</v>
      </c>
      <c r="C202" s="548" t="s">
        <v>1856</v>
      </c>
      <c r="D202" s="547" t="s">
        <v>1856</v>
      </c>
      <c r="E202" s="548" t="s">
        <v>1856</v>
      </c>
      <c r="F202" s="546">
        <v>6.9999999999999999E-4</v>
      </c>
      <c r="G202" s="545" t="s">
        <v>1806</v>
      </c>
      <c r="H202" s="547" t="s">
        <v>1856</v>
      </c>
      <c r="I202" s="548" t="s">
        <v>1856</v>
      </c>
      <c r="J202" s="548" t="s">
        <v>1856</v>
      </c>
      <c r="K202" s="548" t="s">
        <v>1856</v>
      </c>
      <c r="L202" s="545">
        <v>1</v>
      </c>
      <c r="M202" s="545">
        <v>0.1</v>
      </c>
      <c r="N202" s="549" t="s">
        <v>1856</v>
      </c>
      <c r="O202" s="550" t="s">
        <v>1475</v>
      </c>
      <c r="P202" s="551" t="s">
        <v>1474</v>
      </c>
      <c r="Q202" s="552">
        <v>43</v>
      </c>
      <c r="R202" s="553" t="s">
        <v>1791</v>
      </c>
      <c r="S202" s="552">
        <v>430</v>
      </c>
      <c r="T202" s="553" t="s">
        <v>1791</v>
      </c>
      <c r="U202" s="559" t="s">
        <v>550</v>
      </c>
      <c r="V202" s="560" t="s">
        <v>549</v>
      </c>
      <c r="W202" s="559" t="s">
        <v>550</v>
      </c>
      <c r="X202" s="560" t="s">
        <v>549</v>
      </c>
      <c r="Y202" s="552">
        <v>7.9</v>
      </c>
      <c r="Z202" s="554" t="s">
        <v>1791</v>
      </c>
      <c r="AA202" s="552" t="s">
        <v>549</v>
      </c>
      <c r="AB202" s="553">
        <v>4.9000000000000002E-2</v>
      </c>
      <c r="AC202" s="552" t="s">
        <v>550</v>
      </c>
      <c r="AD202" s="560">
        <v>7.6099999999999996E-3</v>
      </c>
      <c r="AE202" s="559"/>
      <c r="AF202" s="560"/>
      <c r="AG202" s="552"/>
      <c r="AH202" s="554"/>
      <c r="AI202" s="555"/>
      <c r="AJ202" s="583"/>
      <c r="AK202" s="557"/>
      <c r="AL202" s="558"/>
    </row>
    <row r="203" spans="1:38" ht="13.8" x14ac:dyDescent="0.3">
      <c r="A203" s="34" t="str">
        <f t="shared" si="3"/>
        <v>96-12-8</v>
      </c>
      <c r="B203" s="544">
        <v>0.8</v>
      </c>
      <c r="C203" s="545" t="s">
        <v>1792</v>
      </c>
      <c r="D203" s="547">
        <v>6.0000000000000001E-3</v>
      </c>
      <c r="E203" s="548" t="s">
        <v>1792</v>
      </c>
      <c r="F203" s="546">
        <v>2.0000000000000001E-4</v>
      </c>
      <c r="G203" s="545" t="s">
        <v>1792</v>
      </c>
      <c r="H203" s="547">
        <v>2.0000000000000001E-4</v>
      </c>
      <c r="I203" s="548" t="s">
        <v>1793</v>
      </c>
      <c r="J203" s="548" t="s">
        <v>1796</v>
      </c>
      <c r="K203" s="548" t="s">
        <v>1799</v>
      </c>
      <c r="L203" s="545">
        <v>1</v>
      </c>
      <c r="M203" s="545" t="s">
        <v>1856</v>
      </c>
      <c r="N203" s="549">
        <v>979</v>
      </c>
      <c r="O203" s="550" t="s">
        <v>1473</v>
      </c>
      <c r="P203" s="551" t="s">
        <v>524</v>
      </c>
      <c r="Q203" s="552">
        <v>5.4000000000000003E-3</v>
      </c>
      <c r="R203" s="553" t="s">
        <v>1798</v>
      </c>
      <c r="S203" s="552">
        <v>6.9000000000000006E-2</v>
      </c>
      <c r="T203" s="553" t="s">
        <v>1798</v>
      </c>
      <c r="U203" s="559">
        <v>1.6000000000000001E-4</v>
      </c>
      <c r="V203" s="560" t="s">
        <v>1798</v>
      </c>
      <c r="W203" s="559">
        <v>2E-3</v>
      </c>
      <c r="X203" s="560" t="s">
        <v>1798</v>
      </c>
      <c r="Y203" s="552">
        <v>3.2000000000000003E-4</v>
      </c>
      <c r="Z203" s="554" t="s">
        <v>1798</v>
      </c>
      <c r="AA203" s="552">
        <v>0.2</v>
      </c>
      <c r="AB203" s="553">
        <v>1.4000000000000001E-7</v>
      </c>
      <c r="AC203" s="552">
        <v>8.6000000000000003E-5</v>
      </c>
      <c r="AD203" s="560">
        <v>3.23</v>
      </c>
      <c r="AE203" s="559"/>
      <c r="AF203" s="560"/>
      <c r="AG203" s="552"/>
      <c r="AH203" s="554"/>
      <c r="AI203" s="589"/>
      <c r="AJ203" s="556"/>
      <c r="AK203" s="557"/>
      <c r="AL203" s="590"/>
    </row>
    <row r="204" spans="1:38" ht="14.4" thickBot="1" x14ac:dyDescent="0.35">
      <c r="A204" s="27" t="str">
        <f t="shared" si="3"/>
        <v>106-37-6</v>
      </c>
      <c r="B204" s="580" t="s">
        <v>1856</v>
      </c>
      <c r="C204" s="564" t="s">
        <v>1856</v>
      </c>
      <c r="D204" s="565" t="s">
        <v>1856</v>
      </c>
      <c r="E204" s="562" t="s">
        <v>1856</v>
      </c>
      <c r="F204" s="565">
        <v>0.01</v>
      </c>
      <c r="G204" s="562" t="s">
        <v>1793</v>
      </c>
      <c r="H204" s="565" t="s">
        <v>1856</v>
      </c>
      <c r="I204" s="562" t="s">
        <v>1856</v>
      </c>
      <c r="J204" s="562" t="s">
        <v>1856</v>
      </c>
      <c r="K204" s="562" t="s">
        <v>1856</v>
      </c>
      <c r="L204" s="564">
        <v>1</v>
      </c>
      <c r="M204" s="564">
        <v>0.1</v>
      </c>
      <c r="N204" s="581" t="s">
        <v>1856</v>
      </c>
      <c r="O204" s="568" t="s">
        <v>1472</v>
      </c>
      <c r="P204" s="569" t="s">
        <v>1471</v>
      </c>
      <c r="Q204" s="570">
        <v>610</v>
      </c>
      <c r="R204" s="571" t="s">
        <v>1791</v>
      </c>
      <c r="S204" s="570">
        <v>6200</v>
      </c>
      <c r="T204" s="571" t="s">
        <v>1791</v>
      </c>
      <c r="U204" s="585" t="s">
        <v>550</v>
      </c>
      <c r="V204" s="586" t="s">
        <v>549</v>
      </c>
      <c r="W204" s="585" t="s">
        <v>550</v>
      </c>
      <c r="X204" s="586" t="s">
        <v>549</v>
      </c>
      <c r="Y204" s="570">
        <v>98</v>
      </c>
      <c r="Z204" s="572" t="s">
        <v>1791</v>
      </c>
      <c r="AA204" s="570" t="s">
        <v>549</v>
      </c>
      <c r="AB204" s="571">
        <v>9.2999999999999999E-2</v>
      </c>
      <c r="AC204" s="570" t="s">
        <v>550</v>
      </c>
      <c r="AD204" s="586">
        <v>4.5999999999999999E-2</v>
      </c>
      <c r="AE204" s="585"/>
      <c r="AF204" s="586"/>
      <c r="AG204" s="570"/>
      <c r="AH204" s="572"/>
      <c r="AI204" s="573"/>
      <c r="AJ204" s="574"/>
      <c r="AK204" s="575"/>
      <c r="AL204" s="576"/>
    </row>
    <row r="205" spans="1:38" ht="13.8" x14ac:dyDescent="0.3">
      <c r="A205" s="34" t="str">
        <f t="shared" si="3"/>
        <v>124-48-1</v>
      </c>
      <c r="B205" s="577">
        <v>8.4000000000000005E-2</v>
      </c>
      <c r="C205" s="548" t="s">
        <v>1793</v>
      </c>
      <c r="D205" s="547">
        <v>2.6999999999999999E-5</v>
      </c>
      <c r="E205" s="548" t="s">
        <v>1803</v>
      </c>
      <c r="F205" s="546">
        <v>0.02</v>
      </c>
      <c r="G205" s="545" t="s">
        <v>1793</v>
      </c>
      <c r="H205" s="547" t="s">
        <v>1856</v>
      </c>
      <c r="I205" s="548" t="s">
        <v>1856</v>
      </c>
      <c r="J205" s="548" t="s">
        <v>1796</v>
      </c>
      <c r="K205" s="548" t="s">
        <v>1856</v>
      </c>
      <c r="L205" s="545">
        <v>1</v>
      </c>
      <c r="M205" s="545">
        <v>0.1</v>
      </c>
      <c r="N205" s="549">
        <v>802</v>
      </c>
      <c r="O205" s="550" t="s">
        <v>463</v>
      </c>
      <c r="P205" s="551" t="s">
        <v>462</v>
      </c>
      <c r="Q205" s="552">
        <v>0.68</v>
      </c>
      <c r="R205" s="553" t="s">
        <v>1798</v>
      </c>
      <c r="S205" s="552">
        <v>3.3</v>
      </c>
      <c r="T205" s="553" t="s">
        <v>1798</v>
      </c>
      <c r="U205" s="559">
        <v>0.09</v>
      </c>
      <c r="V205" s="560" t="s">
        <v>1798</v>
      </c>
      <c r="W205" s="559">
        <v>0.45</v>
      </c>
      <c r="X205" s="560" t="s">
        <v>1798</v>
      </c>
      <c r="Y205" s="552">
        <v>0.15</v>
      </c>
      <c r="Z205" s="554" t="s">
        <v>1798</v>
      </c>
      <c r="AA205" s="552" t="s">
        <v>1810</v>
      </c>
      <c r="AB205" s="553">
        <v>3.8999999999999999E-5</v>
      </c>
      <c r="AC205" s="552">
        <v>2.1000000000000001E-2</v>
      </c>
      <c r="AD205" s="560">
        <v>1.04E-2</v>
      </c>
      <c r="AE205" s="559"/>
      <c r="AF205" s="560"/>
      <c r="AG205" s="552"/>
      <c r="AH205" s="554"/>
      <c r="AI205" s="555"/>
      <c r="AJ205" s="556"/>
      <c r="AK205" s="557"/>
      <c r="AL205" s="558"/>
    </row>
    <row r="206" spans="1:38" ht="13.8" x14ac:dyDescent="0.3">
      <c r="A206" s="34" t="str">
        <f t="shared" si="3"/>
        <v>106-93-4</v>
      </c>
      <c r="B206" s="577">
        <v>2</v>
      </c>
      <c r="C206" s="548" t="s">
        <v>1793</v>
      </c>
      <c r="D206" s="547">
        <v>5.9999999999999995E-4</v>
      </c>
      <c r="E206" s="548" t="s">
        <v>1793</v>
      </c>
      <c r="F206" s="546">
        <v>8.9999999999999993E-3</v>
      </c>
      <c r="G206" s="545" t="s">
        <v>1793</v>
      </c>
      <c r="H206" s="547">
        <v>8.9999999999999993E-3</v>
      </c>
      <c r="I206" s="548" t="s">
        <v>1793</v>
      </c>
      <c r="J206" s="545" t="s">
        <v>1796</v>
      </c>
      <c r="K206" s="548" t="s">
        <v>1856</v>
      </c>
      <c r="L206" s="545">
        <v>1</v>
      </c>
      <c r="M206" s="578" t="s">
        <v>1856</v>
      </c>
      <c r="N206" s="549">
        <v>1340</v>
      </c>
      <c r="O206" s="550" t="s">
        <v>1470</v>
      </c>
      <c r="P206" s="551" t="s">
        <v>522</v>
      </c>
      <c r="Q206" s="552">
        <v>3.4000000000000002E-2</v>
      </c>
      <c r="R206" s="553" t="s">
        <v>1798</v>
      </c>
      <c r="S206" s="552">
        <v>0.17</v>
      </c>
      <c r="T206" s="553" t="s">
        <v>1798</v>
      </c>
      <c r="U206" s="559">
        <v>4.1000000000000003E-3</v>
      </c>
      <c r="V206" s="560" t="s">
        <v>1798</v>
      </c>
      <c r="W206" s="559">
        <v>0.02</v>
      </c>
      <c r="X206" s="560" t="s">
        <v>1798</v>
      </c>
      <c r="Y206" s="552">
        <v>6.4999999999999997E-3</v>
      </c>
      <c r="Z206" s="554" t="s">
        <v>1798</v>
      </c>
      <c r="AA206" s="552">
        <v>0.05</v>
      </c>
      <c r="AB206" s="553">
        <v>1.7999999999999999E-6</v>
      </c>
      <c r="AC206" s="552">
        <v>1.4E-5</v>
      </c>
      <c r="AD206" s="560">
        <v>0.11799999999999999</v>
      </c>
      <c r="AE206" s="559"/>
      <c r="AF206" s="560"/>
      <c r="AG206" s="552"/>
      <c r="AH206" s="554"/>
      <c r="AI206" s="555"/>
      <c r="AJ206" s="556"/>
      <c r="AK206" s="557"/>
      <c r="AL206" s="558"/>
    </row>
    <row r="207" spans="1:38" ht="14.4" thickBot="1" x14ac:dyDescent="0.35">
      <c r="A207" s="27" t="str">
        <f t="shared" si="3"/>
        <v>74-95-3</v>
      </c>
      <c r="B207" s="580" t="s">
        <v>1856</v>
      </c>
      <c r="C207" s="564" t="s">
        <v>1856</v>
      </c>
      <c r="D207" s="563" t="s">
        <v>1856</v>
      </c>
      <c r="E207" s="564" t="s">
        <v>1856</v>
      </c>
      <c r="F207" s="563">
        <v>0.01</v>
      </c>
      <c r="G207" s="564" t="s">
        <v>1801</v>
      </c>
      <c r="H207" s="563">
        <v>4.0000000000000001E-3</v>
      </c>
      <c r="I207" s="564" t="s">
        <v>1804</v>
      </c>
      <c r="J207" s="564" t="s">
        <v>1796</v>
      </c>
      <c r="K207" s="564" t="s">
        <v>1856</v>
      </c>
      <c r="L207" s="564">
        <v>1</v>
      </c>
      <c r="M207" s="566" t="s">
        <v>1856</v>
      </c>
      <c r="N207" s="567">
        <v>2820</v>
      </c>
      <c r="O207" s="568" t="s">
        <v>1469</v>
      </c>
      <c r="P207" s="569" t="s">
        <v>460</v>
      </c>
      <c r="Q207" s="570">
        <v>25</v>
      </c>
      <c r="R207" s="571" t="s">
        <v>1791</v>
      </c>
      <c r="S207" s="570">
        <v>110</v>
      </c>
      <c r="T207" s="571" t="s">
        <v>1791</v>
      </c>
      <c r="U207" s="570">
        <v>4.2</v>
      </c>
      <c r="V207" s="571" t="s">
        <v>1791</v>
      </c>
      <c r="W207" s="570">
        <v>18</v>
      </c>
      <c r="X207" s="571" t="s">
        <v>1791</v>
      </c>
      <c r="Y207" s="570">
        <v>7.9</v>
      </c>
      <c r="Z207" s="572" t="s">
        <v>1791</v>
      </c>
      <c r="AA207" s="570" t="s">
        <v>549</v>
      </c>
      <c r="AB207" s="571">
        <v>1.9E-3</v>
      </c>
      <c r="AC207" s="570" t="s">
        <v>550</v>
      </c>
      <c r="AD207" s="571">
        <v>6.8500000000000002E-3</v>
      </c>
      <c r="AE207" s="570"/>
      <c r="AF207" s="571"/>
      <c r="AG207" s="570"/>
      <c r="AH207" s="572"/>
      <c r="AI207" s="587"/>
      <c r="AJ207" s="574"/>
      <c r="AK207" s="575"/>
      <c r="AL207" s="588"/>
    </row>
    <row r="208" spans="1:38" ht="13.8" x14ac:dyDescent="0.3">
      <c r="A208" s="34" t="str">
        <f t="shared" si="3"/>
        <v>84-74-2</v>
      </c>
      <c r="B208" s="577" t="s">
        <v>1856</v>
      </c>
      <c r="C208" s="548" t="s">
        <v>1856</v>
      </c>
      <c r="D208" s="547" t="s">
        <v>1856</v>
      </c>
      <c r="E208" s="548" t="s">
        <v>1856</v>
      </c>
      <c r="F208" s="546">
        <v>0.1</v>
      </c>
      <c r="G208" s="545" t="s">
        <v>1793</v>
      </c>
      <c r="H208" s="547" t="s">
        <v>1856</v>
      </c>
      <c r="I208" s="548" t="s">
        <v>1856</v>
      </c>
      <c r="J208" s="548" t="s">
        <v>1856</v>
      </c>
      <c r="K208" s="548" t="s">
        <v>1856</v>
      </c>
      <c r="L208" s="545">
        <v>1</v>
      </c>
      <c r="M208" s="545">
        <v>0.1</v>
      </c>
      <c r="N208" s="549" t="s">
        <v>1856</v>
      </c>
      <c r="O208" s="550" t="s">
        <v>1468</v>
      </c>
      <c r="P208" s="551" t="s">
        <v>282</v>
      </c>
      <c r="Q208" s="552">
        <v>6100</v>
      </c>
      <c r="R208" s="553" t="s">
        <v>1791</v>
      </c>
      <c r="S208" s="552">
        <v>62000</v>
      </c>
      <c r="T208" s="553" t="s">
        <v>1791</v>
      </c>
      <c r="U208" s="559" t="s">
        <v>550</v>
      </c>
      <c r="V208" s="560" t="s">
        <v>549</v>
      </c>
      <c r="W208" s="559" t="s">
        <v>550</v>
      </c>
      <c r="X208" s="560" t="s">
        <v>549</v>
      </c>
      <c r="Y208" s="552">
        <v>670</v>
      </c>
      <c r="Z208" s="554" t="s">
        <v>1791</v>
      </c>
      <c r="AA208" s="552" t="s">
        <v>549</v>
      </c>
      <c r="AB208" s="553">
        <v>1.7</v>
      </c>
      <c r="AC208" s="552" t="s">
        <v>550</v>
      </c>
      <c r="AD208" s="560">
        <v>2.4500000000000001E-2</v>
      </c>
      <c r="AE208" s="559"/>
      <c r="AF208" s="560"/>
      <c r="AG208" s="552"/>
      <c r="AH208" s="554"/>
      <c r="AI208" s="555"/>
      <c r="AJ208" s="556"/>
      <c r="AK208" s="557"/>
      <c r="AL208" s="558"/>
    </row>
    <row r="209" spans="1:38" ht="13.8" x14ac:dyDescent="0.3">
      <c r="A209" s="34" t="str">
        <f t="shared" si="3"/>
        <v>NA</v>
      </c>
      <c r="B209" s="544" t="s">
        <v>1856</v>
      </c>
      <c r="C209" s="545" t="s">
        <v>1856</v>
      </c>
      <c r="D209" s="546" t="s">
        <v>1856</v>
      </c>
      <c r="E209" s="545" t="s">
        <v>1856</v>
      </c>
      <c r="F209" s="546">
        <v>2.9999999999999997E-4</v>
      </c>
      <c r="G209" s="545" t="s">
        <v>1792</v>
      </c>
      <c r="H209" s="547" t="s">
        <v>1856</v>
      </c>
      <c r="I209" s="548" t="s">
        <v>1856</v>
      </c>
      <c r="J209" s="545" t="s">
        <v>1856</v>
      </c>
      <c r="K209" s="548" t="s">
        <v>1856</v>
      </c>
      <c r="L209" s="545">
        <v>1</v>
      </c>
      <c r="M209" s="545">
        <v>0.1</v>
      </c>
      <c r="N209" s="579" t="s">
        <v>1856</v>
      </c>
      <c r="O209" s="550" t="s">
        <v>1467</v>
      </c>
      <c r="P209" s="551" t="s">
        <v>576</v>
      </c>
      <c r="Q209" s="552">
        <v>18</v>
      </c>
      <c r="R209" s="553" t="s">
        <v>1791</v>
      </c>
      <c r="S209" s="552">
        <v>180</v>
      </c>
      <c r="T209" s="553" t="s">
        <v>1791</v>
      </c>
      <c r="U209" s="552" t="s">
        <v>550</v>
      </c>
      <c r="V209" s="553" t="s">
        <v>549</v>
      </c>
      <c r="W209" s="552" t="s">
        <v>550</v>
      </c>
      <c r="X209" s="553" t="s">
        <v>549</v>
      </c>
      <c r="Y209" s="552">
        <v>4.7</v>
      </c>
      <c r="Z209" s="554" t="s">
        <v>1791</v>
      </c>
      <c r="AA209" s="552" t="s">
        <v>549</v>
      </c>
      <c r="AB209" s="553" t="s">
        <v>550</v>
      </c>
      <c r="AC209" s="552" t="s">
        <v>550</v>
      </c>
      <c r="AD209" s="553">
        <v>2.8900000000000002E-3</v>
      </c>
      <c r="AE209" s="552"/>
      <c r="AF209" s="553"/>
      <c r="AG209" s="552"/>
      <c r="AH209" s="554"/>
      <c r="AI209" s="589"/>
      <c r="AJ209" s="556"/>
      <c r="AK209" s="557"/>
      <c r="AL209" s="590"/>
    </row>
    <row r="210" spans="1:38" ht="14.4" thickBot="1" x14ac:dyDescent="0.35">
      <c r="A210" s="27" t="str">
        <f t="shared" si="3"/>
        <v>1918-00-9</v>
      </c>
      <c r="B210" s="580" t="s">
        <v>1856</v>
      </c>
      <c r="C210" s="564" t="s">
        <v>1856</v>
      </c>
      <c r="D210" s="563" t="s">
        <v>1856</v>
      </c>
      <c r="E210" s="564" t="s">
        <v>1856</v>
      </c>
      <c r="F210" s="563">
        <v>0.03</v>
      </c>
      <c r="G210" s="564" t="s">
        <v>1793</v>
      </c>
      <c r="H210" s="563" t="s">
        <v>1856</v>
      </c>
      <c r="I210" s="564" t="s">
        <v>1856</v>
      </c>
      <c r="J210" s="564" t="s">
        <v>1856</v>
      </c>
      <c r="K210" s="562" t="s">
        <v>1856</v>
      </c>
      <c r="L210" s="564">
        <v>1</v>
      </c>
      <c r="M210" s="566">
        <v>0.1</v>
      </c>
      <c r="N210" s="567" t="s">
        <v>1856</v>
      </c>
      <c r="O210" s="568" t="s">
        <v>1466</v>
      </c>
      <c r="P210" s="569" t="s">
        <v>1465</v>
      </c>
      <c r="Q210" s="570">
        <v>1800</v>
      </c>
      <c r="R210" s="571" t="s">
        <v>1791</v>
      </c>
      <c r="S210" s="570">
        <v>18000</v>
      </c>
      <c r="T210" s="571" t="s">
        <v>1791</v>
      </c>
      <c r="U210" s="570" t="s">
        <v>550</v>
      </c>
      <c r="V210" s="571" t="s">
        <v>549</v>
      </c>
      <c r="W210" s="570" t="s">
        <v>550</v>
      </c>
      <c r="X210" s="571" t="s">
        <v>549</v>
      </c>
      <c r="Y210" s="570">
        <v>440</v>
      </c>
      <c r="Z210" s="572" t="s">
        <v>1791</v>
      </c>
      <c r="AA210" s="570" t="s">
        <v>549</v>
      </c>
      <c r="AB210" s="571">
        <v>0.11</v>
      </c>
      <c r="AC210" s="570" t="s">
        <v>550</v>
      </c>
      <c r="AD210" s="571">
        <v>2.7799999999999999E-3</v>
      </c>
      <c r="AE210" s="570"/>
      <c r="AF210" s="571"/>
      <c r="AG210" s="570"/>
      <c r="AH210" s="572"/>
      <c r="AI210" s="587"/>
      <c r="AJ210" s="574"/>
      <c r="AK210" s="575"/>
      <c r="AL210" s="588"/>
    </row>
    <row r="211" spans="1:38" ht="13.8" x14ac:dyDescent="0.3">
      <c r="A211" s="34" t="str">
        <f t="shared" si="3"/>
        <v>764-41-0</v>
      </c>
      <c r="B211" s="577" t="s">
        <v>1856</v>
      </c>
      <c r="C211" s="548" t="s">
        <v>1856</v>
      </c>
      <c r="D211" s="547">
        <v>4.1999999999999997E-3</v>
      </c>
      <c r="E211" s="548" t="s">
        <v>1792</v>
      </c>
      <c r="F211" s="546" t="s">
        <v>1856</v>
      </c>
      <c r="G211" s="545" t="s">
        <v>1856</v>
      </c>
      <c r="H211" s="546" t="s">
        <v>1856</v>
      </c>
      <c r="I211" s="545" t="s">
        <v>1856</v>
      </c>
      <c r="J211" s="545" t="s">
        <v>1796</v>
      </c>
      <c r="K211" s="548" t="s">
        <v>1856</v>
      </c>
      <c r="L211" s="545">
        <v>1</v>
      </c>
      <c r="M211" s="578" t="s">
        <v>1856</v>
      </c>
      <c r="N211" s="579">
        <v>519</v>
      </c>
      <c r="O211" s="550" t="s">
        <v>1464</v>
      </c>
      <c r="P211" s="551" t="s">
        <v>1463</v>
      </c>
      <c r="Q211" s="552">
        <v>6.8999999999999999E-3</v>
      </c>
      <c r="R211" s="553" t="s">
        <v>1798</v>
      </c>
      <c r="S211" s="552">
        <v>3.5000000000000003E-2</v>
      </c>
      <c r="T211" s="553" t="s">
        <v>1798</v>
      </c>
      <c r="U211" s="552">
        <v>5.8E-4</v>
      </c>
      <c r="V211" s="553" t="s">
        <v>1798</v>
      </c>
      <c r="W211" s="552">
        <v>2.8999999999999998E-3</v>
      </c>
      <c r="X211" s="553" t="s">
        <v>1798</v>
      </c>
      <c r="Y211" s="552">
        <v>1.1999999999999999E-3</v>
      </c>
      <c r="Z211" s="554" t="s">
        <v>1798</v>
      </c>
      <c r="AA211" s="552" t="s">
        <v>549</v>
      </c>
      <c r="AB211" s="553">
        <v>5.4000000000000002E-7</v>
      </c>
      <c r="AC211" s="552" t="s">
        <v>550</v>
      </c>
      <c r="AD211" s="553">
        <v>2.2300000000000002E-3</v>
      </c>
      <c r="AE211" s="552"/>
      <c r="AF211" s="553"/>
      <c r="AG211" s="552"/>
      <c r="AH211" s="554"/>
      <c r="AI211" s="555"/>
      <c r="AJ211" s="556"/>
      <c r="AK211" s="557"/>
      <c r="AL211" s="558"/>
    </row>
    <row r="212" spans="1:38" ht="13.8" x14ac:dyDescent="0.3">
      <c r="A212" s="34" t="str">
        <f t="shared" si="3"/>
        <v>1476-11-5</v>
      </c>
      <c r="B212" s="577" t="s">
        <v>1856</v>
      </c>
      <c r="C212" s="548" t="s">
        <v>1856</v>
      </c>
      <c r="D212" s="547">
        <v>4.1999999999999997E-3</v>
      </c>
      <c r="E212" s="548" t="s">
        <v>1792</v>
      </c>
      <c r="F212" s="546" t="s">
        <v>1856</v>
      </c>
      <c r="G212" s="545" t="s">
        <v>1856</v>
      </c>
      <c r="H212" s="547" t="s">
        <v>1856</v>
      </c>
      <c r="I212" s="548" t="s">
        <v>1856</v>
      </c>
      <c r="J212" s="548" t="s">
        <v>1796</v>
      </c>
      <c r="K212" s="548" t="s">
        <v>1856</v>
      </c>
      <c r="L212" s="545">
        <v>1</v>
      </c>
      <c r="M212" s="545">
        <v>0.1</v>
      </c>
      <c r="N212" s="549">
        <v>519</v>
      </c>
      <c r="O212" s="550" t="s">
        <v>1462</v>
      </c>
      <c r="P212" s="551" t="s">
        <v>1461</v>
      </c>
      <c r="Q212" s="552">
        <v>6.8999999999999999E-3</v>
      </c>
      <c r="R212" s="553" t="s">
        <v>1798</v>
      </c>
      <c r="S212" s="552">
        <v>3.5000000000000003E-2</v>
      </c>
      <c r="T212" s="553" t="s">
        <v>1798</v>
      </c>
      <c r="U212" s="559">
        <v>5.8E-4</v>
      </c>
      <c r="V212" s="560" t="s">
        <v>1798</v>
      </c>
      <c r="W212" s="559">
        <v>2.8999999999999998E-3</v>
      </c>
      <c r="X212" s="560" t="s">
        <v>1798</v>
      </c>
      <c r="Y212" s="552">
        <v>1.1999999999999999E-3</v>
      </c>
      <c r="Z212" s="554" t="s">
        <v>1798</v>
      </c>
      <c r="AA212" s="552" t="s">
        <v>549</v>
      </c>
      <c r="AB212" s="553">
        <v>5.4000000000000002E-7</v>
      </c>
      <c r="AC212" s="552" t="s">
        <v>550</v>
      </c>
      <c r="AD212" s="560" t="s">
        <v>550</v>
      </c>
      <c r="AE212" s="559"/>
      <c r="AF212" s="560"/>
      <c r="AG212" s="552"/>
      <c r="AH212" s="554"/>
      <c r="AI212" s="555"/>
      <c r="AJ212" s="583"/>
      <c r="AK212" s="557"/>
      <c r="AL212" s="558"/>
    </row>
    <row r="213" spans="1:38" ht="14.4" thickBot="1" x14ac:dyDescent="0.35">
      <c r="A213" s="27" t="str">
        <f t="shared" si="3"/>
        <v>110-57-6</v>
      </c>
      <c r="B213" s="561" t="s">
        <v>1856</v>
      </c>
      <c r="C213" s="562" t="s">
        <v>1856</v>
      </c>
      <c r="D213" s="565">
        <v>4.1999999999999997E-3</v>
      </c>
      <c r="E213" s="562" t="s">
        <v>1792</v>
      </c>
      <c r="F213" s="563" t="s">
        <v>1856</v>
      </c>
      <c r="G213" s="564" t="s">
        <v>1856</v>
      </c>
      <c r="H213" s="565" t="s">
        <v>1856</v>
      </c>
      <c r="I213" s="562" t="s">
        <v>1856</v>
      </c>
      <c r="J213" s="562" t="s">
        <v>1796</v>
      </c>
      <c r="K213" s="562" t="s">
        <v>1856</v>
      </c>
      <c r="L213" s="564">
        <v>1</v>
      </c>
      <c r="M213" s="564">
        <v>0.1</v>
      </c>
      <c r="N213" s="581">
        <v>760</v>
      </c>
      <c r="O213" s="568" t="s">
        <v>1460</v>
      </c>
      <c r="P213" s="569" t="s">
        <v>420</v>
      </c>
      <c r="Q213" s="570">
        <v>6.8999999999999999E-3</v>
      </c>
      <c r="R213" s="571" t="s">
        <v>1798</v>
      </c>
      <c r="S213" s="570">
        <v>3.5000000000000003E-2</v>
      </c>
      <c r="T213" s="571" t="s">
        <v>1798</v>
      </c>
      <c r="U213" s="585">
        <v>5.8E-4</v>
      </c>
      <c r="V213" s="586" t="s">
        <v>1798</v>
      </c>
      <c r="W213" s="585">
        <v>2.8999999999999998E-3</v>
      </c>
      <c r="X213" s="586" t="s">
        <v>1798</v>
      </c>
      <c r="Y213" s="570">
        <v>1.1999999999999999E-3</v>
      </c>
      <c r="Z213" s="572" t="s">
        <v>1798</v>
      </c>
      <c r="AA213" s="570" t="s">
        <v>549</v>
      </c>
      <c r="AB213" s="571">
        <v>5.4000000000000002E-7</v>
      </c>
      <c r="AC213" s="570" t="s">
        <v>550</v>
      </c>
      <c r="AD213" s="586">
        <v>2.65E-3</v>
      </c>
      <c r="AE213" s="585"/>
      <c r="AF213" s="586"/>
      <c r="AG213" s="570"/>
      <c r="AH213" s="572"/>
      <c r="AI213" s="573"/>
      <c r="AJ213" s="574"/>
      <c r="AK213" s="575"/>
      <c r="AL213" s="576"/>
    </row>
    <row r="214" spans="1:38" ht="13.8" x14ac:dyDescent="0.3">
      <c r="A214" s="34" t="str">
        <f t="shared" si="3"/>
        <v>79-43-6</v>
      </c>
      <c r="B214" s="577">
        <v>0.05</v>
      </c>
      <c r="C214" s="548" t="s">
        <v>1793</v>
      </c>
      <c r="D214" s="546" t="s">
        <v>1856</v>
      </c>
      <c r="E214" s="545" t="s">
        <v>1856</v>
      </c>
      <c r="F214" s="547">
        <v>4.0000000000000001E-3</v>
      </c>
      <c r="G214" s="548" t="s">
        <v>1793</v>
      </c>
      <c r="H214" s="547" t="s">
        <v>1856</v>
      </c>
      <c r="I214" s="548" t="s">
        <v>1856</v>
      </c>
      <c r="J214" s="545" t="s">
        <v>1856</v>
      </c>
      <c r="K214" s="548" t="s">
        <v>1856</v>
      </c>
      <c r="L214" s="545">
        <v>1</v>
      </c>
      <c r="M214" s="578">
        <v>0.1</v>
      </c>
      <c r="N214" s="579" t="s">
        <v>1856</v>
      </c>
      <c r="O214" s="550" t="s">
        <v>1459</v>
      </c>
      <c r="P214" s="551" t="s">
        <v>1458</v>
      </c>
      <c r="Q214" s="552">
        <v>9.6999999999999993</v>
      </c>
      <c r="R214" s="553" t="s">
        <v>1800</v>
      </c>
      <c r="S214" s="552">
        <v>34</v>
      </c>
      <c r="T214" s="553" t="s">
        <v>1800</v>
      </c>
      <c r="U214" s="552" t="s">
        <v>550</v>
      </c>
      <c r="V214" s="553" t="s">
        <v>549</v>
      </c>
      <c r="W214" s="552" t="s">
        <v>550</v>
      </c>
      <c r="X214" s="553" t="s">
        <v>549</v>
      </c>
      <c r="Y214" s="552">
        <v>1.3</v>
      </c>
      <c r="Z214" s="554" t="s">
        <v>1800</v>
      </c>
      <c r="AA214" s="552">
        <v>60</v>
      </c>
      <c r="AB214" s="553">
        <v>2.7E-4</v>
      </c>
      <c r="AC214" s="552">
        <v>1.2E-2</v>
      </c>
      <c r="AD214" s="553">
        <v>1.66E-2</v>
      </c>
      <c r="AE214" s="552"/>
      <c r="AF214" s="553"/>
      <c r="AG214" s="552"/>
      <c r="AH214" s="554"/>
      <c r="AI214" s="555"/>
      <c r="AJ214" s="556"/>
      <c r="AK214" s="557"/>
      <c r="AL214" s="558"/>
    </row>
    <row r="215" spans="1:38" ht="13.8" x14ac:dyDescent="0.3">
      <c r="A215" s="34" t="str">
        <f t="shared" si="3"/>
        <v>95-50-1</v>
      </c>
      <c r="B215" s="577" t="s">
        <v>1856</v>
      </c>
      <c r="C215" s="548" t="s">
        <v>1856</v>
      </c>
      <c r="D215" s="546" t="s">
        <v>1856</v>
      </c>
      <c r="E215" s="545" t="s">
        <v>1856</v>
      </c>
      <c r="F215" s="547">
        <v>0.09</v>
      </c>
      <c r="G215" s="548" t="s">
        <v>1793</v>
      </c>
      <c r="H215" s="547">
        <v>0.2</v>
      </c>
      <c r="I215" s="548" t="s">
        <v>1801</v>
      </c>
      <c r="J215" s="545" t="s">
        <v>1796</v>
      </c>
      <c r="K215" s="548" t="s">
        <v>1856</v>
      </c>
      <c r="L215" s="545">
        <v>1</v>
      </c>
      <c r="M215" s="545" t="s">
        <v>1856</v>
      </c>
      <c r="N215" s="579">
        <v>376</v>
      </c>
      <c r="O215" s="550" t="s">
        <v>1457</v>
      </c>
      <c r="P215" s="551" t="s">
        <v>392</v>
      </c>
      <c r="Q215" s="552">
        <v>1900</v>
      </c>
      <c r="R215" s="553" t="s">
        <v>1795</v>
      </c>
      <c r="S215" s="552">
        <v>9800</v>
      </c>
      <c r="T215" s="553" t="s">
        <v>1795</v>
      </c>
      <c r="U215" s="552">
        <v>210</v>
      </c>
      <c r="V215" s="553" t="s">
        <v>1791</v>
      </c>
      <c r="W215" s="552">
        <v>880</v>
      </c>
      <c r="X215" s="553" t="s">
        <v>1791</v>
      </c>
      <c r="Y215" s="552">
        <v>280</v>
      </c>
      <c r="Z215" s="554" t="s">
        <v>1791</v>
      </c>
      <c r="AA215" s="552">
        <v>600</v>
      </c>
      <c r="AB215" s="553">
        <v>0.27</v>
      </c>
      <c r="AC215" s="552">
        <v>0.57999999999999996</v>
      </c>
      <c r="AD215" s="553">
        <v>1.66E-2</v>
      </c>
      <c r="AE215" s="552"/>
      <c r="AF215" s="553"/>
      <c r="AG215" s="552"/>
      <c r="AH215" s="554"/>
      <c r="AI215" s="555"/>
      <c r="AJ215" s="556"/>
      <c r="AK215" s="557"/>
      <c r="AL215" s="558"/>
    </row>
    <row r="216" spans="1:38" ht="14.4" thickBot="1" x14ac:dyDescent="0.35">
      <c r="A216" s="27" t="str">
        <f t="shared" si="3"/>
        <v>106-46-7</v>
      </c>
      <c r="B216" s="561">
        <v>5.4000000000000003E-3</v>
      </c>
      <c r="C216" s="562" t="s">
        <v>1803</v>
      </c>
      <c r="D216" s="563">
        <v>1.1E-5</v>
      </c>
      <c r="E216" s="564" t="s">
        <v>1803</v>
      </c>
      <c r="F216" s="565">
        <v>7.0000000000000007E-2</v>
      </c>
      <c r="G216" s="562" t="s">
        <v>1806</v>
      </c>
      <c r="H216" s="565">
        <v>0.8</v>
      </c>
      <c r="I216" s="562" t="s">
        <v>1793</v>
      </c>
      <c r="J216" s="564" t="s">
        <v>1796</v>
      </c>
      <c r="K216" s="562" t="s">
        <v>1856</v>
      </c>
      <c r="L216" s="564">
        <v>1</v>
      </c>
      <c r="M216" s="564" t="s">
        <v>1856</v>
      </c>
      <c r="N216" s="567" t="s">
        <v>1856</v>
      </c>
      <c r="O216" s="568" t="s">
        <v>1456</v>
      </c>
      <c r="P216" s="569" t="s">
        <v>388</v>
      </c>
      <c r="Q216" s="570">
        <v>2.4</v>
      </c>
      <c r="R216" s="571" t="s">
        <v>1798</v>
      </c>
      <c r="S216" s="570">
        <v>12</v>
      </c>
      <c r="T216" s="571" t="s">
        <v>1798</v>
      </c>
      <c r="U216" s="570">
        <v>0.22</v>
      </c>
      <c r="V216" s="571" t="s">
        <v>1798</v>
      </c>
      <c r="W216" s="570">
        <v>1.1000000000000001</v>
      </c>
      <c r="X216" s="571" t="s">
        <v>1798</v>
      </c>
      <c r="Y216" s="570">
        <v>0.42</v>
      </c>
      <c r="Z216" s="572" t="s">
        <v>1798</v>
      </c>
      <c r="AA216" s="570">
        <v>75</v>
      </c>
      <c r="AB216" s="571">
        <v>4.0000000000000002E-4</v>
      </c>
      <c r="AC216" s="570">
        <v>7.1999999999999995E-2</v>
      </c>
      <c r="AD216" s="571">
        <v>1.66E-2</v>
      </c>
      <c r="AE216" s="570"/>
      <c r="AF216" s="571"/>
      <c r="AG216" s="570"/>
      <c r="AH216" s="572"/>
      <c r="AI216" s="573"/>
      <c r="AJ216" s="574"/>
      <c r="AK216" s="575"/>
      <c r="AL216" s="576"/>
    </row>
    <row r="217" spans="1:38" ht="13.8" x14ac:dyDescent="0.3">
      <c r="A217" s="34" t="str">
        <f t="shared" si="3"/>
        <v>91-94-1</v>
      </c>
      <c r="B217" s="544">
        <v>0.45</v>
      </c>
      <c r="C217" s="545" t="s">
        <v>1793</v>
      </c>
      <c r="D217" s="547">
        <v>3.4000000000000002E-4</v>
      </c>
      <c r="E217" s="548" t="s">
        <v>1803</v>
      </c>
      <c r="F217" s="546" t="s">
        <v>1856</v>
      </c>
      <c r="G217" s="545" t="s">
        <v>1856</v>
      </c>
      <c r="H217" s="547" t="s">
        <v>1856</v>
      </c>
      <c r="I217" s="548" t="s">
        <v>1856</v>
      </c>
      <c r="J217" s="548" t="s">
        <v>1856</v>
      </c>
      <c r="K217" s="548" t="s">
        <v>1856</v>
      </c>
      <c r="L217" s="545">
        <v>1</v>
      </c>
      <c r="M217" s="545">
        <v>0.1</v>
      </c>
      <c r="N217" s="549" t="s">
        <v>1856</v>
      </c>
      <c r="O217" s="550" t="s">
        <v>1455</v>
      </c>
      <c r="P217" s="551" t="s">
        <v>360</v>
      </c>
      <c r="Q217" s="552">
        <v>1.1000000000000001</v>
      </c>
      <c r="R217" s="553" t="s">
        <v>1798</v>
      </c>
      <c r="S217" s="552">
        <v>3.8</v>
      </c>
      <c r="T217" s="553" t="s">
        <v>1798</v>
      </c>
      <c r="U217" s="559">
        <v>7.1999999999999998E-3</v>
      </c>
      <c r="V217" s="560" t="s">
        <v>1798</v>
      </c>
      <c r="W217" s="559">
        <v>3.5999999999999997E-2</v>
      </c>
      <c r="X217" s="560" t="s">
        <v>1798</v>
      </c>
      <c r="Y217" s="552">
        <v>0.11</v>
      </c>
      <c r="Z217" s="554" t="s">
        <v>1798</v>
      </c>
      <c r="AA217" s="552" t="s">
        <v>549</v>
      </c>
      <c r="AB217" s="553">
        <v>7.1000000000000002E-4</v>
      </c>
      <c r="AC217" s="552" t="s">
        <v>550</v>
      </c>
      <c r="AD217" s="560">
        <v>1.2099999999999999E-3</v>
      </c>
      <c r="AE217" s="559"/>
      <c r="AF217" s="560"/>
      <c r="AG217" s="552"/>
      <c r="AH217" s="554"/>
      <c r="AI217" s="589"/>
      <c r="AJ217" s="556"/>
      <c r="AK217" s="557"/>
      <c r="AL217" s="590"/>
    </row>
    <row r="218" spans="1:38" ht="13.8" x14ac:dyDescent="0.3">
      <c r="A218" s="34" t="str">
        <f t="shared" si="3"/>
        <v>90-98-2</v>
      </c>
      <c r="B218" s="577" t="s">
        <v>1856</v>
      </c>
      <c r="C218" s="548" t="s">
        <v>1856</v>
      </c>
      <c r="D218" s="547" t="s">
        <v>1856</v>
      </c>
      <c r="E218" s="548" t="s">
        <v>1856</v>
      </c>
      <c r="F218" s="546">
        <v>8.9999999999999993E-3</v>
      </c>
      <c r="G218" s="545" t="s">
        <v>1804</v>
      </c>
      <c r="H218" s="546" t="s">
        <v>1856</v>
      </c>
      <c r="I218" s="545" t="s">
        <v>1856</v>
      </c>
      <c r="J218" s="545" t="s">
        <v>1856</v>
      </c>
      <c r="K218" s="548" t="s">
        <v>1856</v>
      </c>
      <c r="L218" s="545">
        <v>1</v>
      </c>
      <c r="M218" s="578">
        <v>0.1</v>
      </c>
      <c r="N218" s="579" t="s">
        <v>1856</v>
      </c>
      <c r="O218" s="550" t="s">
        <v>1454</v>
      </c>
      <c r="P218" s="551" t="s">
        <v>1453</v>
      </c>
      <c r="Q218" s="552">
        <v>550</v>
      </c>
      <c r="R218" s="553" t="s">
        <v>1791</v>
      </c>
      <c r="S218" s="552">
        <v>5500</v>
      </c>
      <c r="T218" s="553" t="s">
        <v>1791</v>
      </c>
      <c r="U218" s="552" t="s">
        <v>550</v>
      </c>
      <c r="V218" s="553" t="s">
        <v>549</v>
      </c>
      <c r="W218" s="552" t="s">
        <v>550</v>
      </c>
      <c r="X218" s="553" t="s">
        <v>549</v>
      </c>
      <c r="Y218" s="552">
        <v>57</v>
      </c>
      <c r="Z218" s="554" t="s">
        <v>1791</v>
      </c>
      <c r="AA218" s="552" t="s">
        <v>549</v>
      </c>
      <c r="AB218" s="553">
        <v>0.35</v>
      </c>
      <c r="AC218" s="552" t="s">
        <v>550</v>
      </c>
      <c r="AD218" s="553">
        <v>4.4600000000000001E-2</v>
      </c>
      <c r="AE218" s="552"/>
      <c r="AF218" s="553"/>
      <c r="AG218" s="552"/>
      <c r="AH218" s="554"/>
      <c r="AI218" s="589"/>
      <c r="AJ218" s="556"/>
      <c r="AK218" s="557"/>
      <c r="AL218" s="590"/>
    </row>
    <row r="219" spans="1:38" ht="14.4" thickBot="1" x14ac:dyDescent="0.35">
      <c r="A219" s="27" t="str">
        <f t="shared" si="3"/>
        <v>75-71-8</v>
      </c>
      <c r="B219" s="580" t="s">
        <v>1856</v>
      </c>
      <c r="C219" s="564" t="s">
        <v>1856</v>
      </c>
      <c r="D219" s="563" t="s">
        <v>1856</v>
      </c>
      <c r="E219" s="564" t="s">
        <v>1856</v>
      </c>
      <c r="F219" s="563">
        <v>0.2</v>
      </c>
      <c r="G219" s="564" t="s">
        <v>1793</v>
      </c>
      <c r="H219" s="563">
        <v>0.1</v>
      </c>
      <c r="I219" s="564" t="s">
        <v>1804</v>
      </c>
      <c r="J219" s="564" t="s">
        <v>1796</v>
      </c>
      <c r="K219" s="562" t="s">
        <v>1856</v>
      </c>
      <c r="L219" s="564">
        <v>1</v>
      </c>
      <c r="M219" s="566" t="s">
        <v>1856</v>
      </c>
      <c r="N219" s="581">
        <v>845</v>
      </c>
      <c r="O219" s="568" t="s">
        <v>459</v>
      </c>
      <c r="P219" s="569" t="s">
        <v>458</v>
      </c>
      <c r="Q219" s="570">
        <v>94</v>
      </c>
      <c r="R219" s="571" t="s">
        <v>1791</v>
      </c>
      <c r="S219" s="570">
        <v>400</v>
      </c>
      <c r="T219" s="571" t="s">
        <v>1791</v>
      </c>
      <c r="U219" s="570">
        <v>100</v>
      </c>
      <c r="V219" s="571" t="s">
        <v>1791</v>
      </c>
      <c r="W219" s="570">
        <v>440</v>
      </c>
      <c r="X219" s="571" t="s">
        <v>1791</v>
      </c>
      <c r="Y219" s="570">
        <v>190</v>
      </c>
      <c r="Z219" s="572" t="s">
        <v>1791</v>
      </c>
      <c r="AA219" s="570" t="s">
        <v>549</v>
      </c>
      <c r="AB219" s="571">
        <v>0.3</v>
      </c>
      <c r="AC219" s="570" t="s">
        <v>550</v>
      </c>
      <c r="AD219" s="571">
        <v>4.53E-2</v>
      </c>
      <c r="AE219" s="570"/>
      <c r="AF219" s="571"/>
      <c r="AG219" s="570"/>
      <c r="AH219" s="572"/>
      <c r="AI219" s="587"/>
      <c r="AJ219" s="574"/>
      <c r="AK219" s="575"/>
      <c r="AL219" s="588"/>
    </row>
    <row r="220" spans="1:38" ht="13.8" x14ac:dyDescent="0.3">
      <c r="A220" s="34" t="str">
        <f t="shared" si="3"/>
        <v>75-34-3</v>
      </c>
      <c r="B220" s="544">
        <v>5.7000000000000002E-3</v>
      </c>
      <c r="C220" s="545" t="s">
        <v>1803</v>
      </c>
      <c r="D220" s="546">
        <v>1.5999999999999999E-6</v>
      </c>
      <c r="E220" s="545" t="s">
        <v>1803</v>
      </c>
      <c r="F220" s="547">
        <v>0.2</v>
      </c>
      <c r="G220" s="548" t="s">
        <v>1792</v>
      </c>
      <c r="H220" s="547" t="s">
        <v>1856</v>
      </c>
      <c r="I220" s="548" t="s">
        <v>1856</v>
      </c>
      <c r="J220" s="548" t="s">
        <v>1796</v>
      </c>
      <c r="K220" s="548" t="s">
        <v>1856</v>
      </c>
      <c r="L220" s="545">
        <v>1</v>
      </c>
      <c r="M220" s="545" t="s">
        <v>1856</v>
      </c>
      <c r="N220" s="549">
        <v>1690</v>
      </c>
      <c r="O220" s="550" t="s">
        <v>1452</v>
      </c>
      <c r="P220" s="551" t="s">
        <v>536</v>
      </c>
      <c r="Q220" s="552">
        <v>3.3</v>
      </c>
      <c r="R220" s="553" t="s">
        <v>1798</v>
      </c>
      <c r="S220" s="552">
        <v>17</v>
      </c>
      <c r="T220" s="553" t="s">
        <v>1798</v>
      </c>
      <c r="U220" s="552">
        <v>1.5</v>
      </c>
      <c r="V220" s="553" t="s">
        <v>1798</v>
      </c>
      <c r="W220" s="552">
        <v>7.7</v>
      </c>
      <c r="X220" s="553" t="s">
        <v>1798</v>
      </c>
      <c r="Y220" s="552">
        <v>2.4</v>
      </c>
      <c r="Z220" s="554" t="s">
        <v>1798</v>
      </c>
      <c r="AA220" s="552" t="s">
        <v>549</v>
      </c>
      <c r="AB220" s="553">
        <v>6.8000000000000005E-4</v>
      </c>
      <c r="AC220" s="552" t="s">
        <v>550</v>
      </c>
      <c r="AD220" s="553">
        <v>1.2800000000000001E-2</v>
      </c>
      <c r="AE220" s="552"/>
      <c r="AF220" s="553"/>
      <c r="AG220" s="552"/>
      <c r="AH220" s="554"/>
      <c r="AI220" s="555"/>
      <c r="AJ220" s="556"/>
      <c r="AK220" s="557"/>
      <c r="AL220" s="558"/>
    </row>
    <row r="221" spans="1:38" ht="13.8" x14ac:dyDescent="0.3">
      <c r="A221" s="34" t="str">
        <f t="shared" si="3"/>
        <v>107-06-2</v>
      </c>
      <c r="B221" s="577">
        <v>9.0999999999999998E-2</v>
      </c>
      <c r="C221" s="548" t="s">
        <v>1793</v>
      </c>
      <c r="D221" s="547">
        <v>2.5999999999999998E-5</v>
      </c>
      <c r="E221" s="548" t="s">
        <v>1793</v>
      </c>
      <c r="F221" s="546">
        <v>6.0000000000000001E-3</v>
      </c>
      <c r="G221" s="545" t="s">
        <v>1804</v>
      </c>
      <c r="H221" s="547">
        <v>7.0000000000000001E-3</v>
      </c>
      <c r="I221" s="548" t="s">
        <v>1792</v>
      </c>
      <c r="J221" s="548" t="s">
        <v>1796</v>
      </c>
      <c r="K221" s="548" t="s">
        <v>1856</v>
      </c>
      <c r="L221" s="545">
        <v>1</v>
      </c>
      <c r="M221" s="545" t="s">
        <v>1856</v>
      </c>
      <c r="N221" s="549">
        <v>2980</v>
      </c>
      <c r="O221" s="550" t="s">
        <v>1451</v>
      </c>
      <c r="P221" s="551" t="s">
        <v>520</v>
      </c>
      <c r="Q221" s="552">
        <v>0.43</v>
      </c>
      <c r="R221" s="553" t="s">
        <v>1800</v>
      </c>
      <c r="S221" s="552">
        <v>2.2000000000000002</v>
      </c>
      <c r="T221" s="553" t="s">
        <v>1800</v>
      </c>
      <c r="U221" s="559">
        <v>9.4E-2</v>
      </c>
      <c r="V221" s="560" t="s">
        <v>1800</v>
      </c>
      <c r="W221" s="559">
        <v>0.47</v>
      </c>
      <c r="X221" s="560" t="s">
        <v>1800</v>
      </c>
      <c r="Y221" s="552">
        <v>0.15</v>
      </c>
      <c r="Z221" s="554" t="s">
        <v>1800</v>
      </c>
      <c r="AA221" s="552">
        <v>5</v>
      </c>
      <c r="AB221" s="553">
        <v>4.1999999999999998E-5</v>
      </c>
      <c r="AC221" s="552">
        <v>1.4E-3</v>
      </c>
      <c r="AD221" s="560">
        <v>5.4199999999999998E-2</v>
      </c>
      <c r="AE221" s="559"/>
      <c r="AF221" s="560"/>
      <c r="AG221" s="552"/>
      <c r="AH221" s="554"/>
      <c r="AI221" s="555"/>
      <c r="AJ221" s="556"/>
      <c r="AK221" s="557"/>
      <c r="AL221" s="558"/>
    </row>
    <row r="222" spans="1:38" ht="14.4" thickBot="1" x14ac:dyDescent="0.35">
      <c r="A222" s="27" t="str">
        <f t="shared" si="3"/>
        <v>75-35-4</v>
      </c>
      <c r="B222" s="561" t="s">
        <v>1856</v>
      </c>
      <c r="C222" s="562" t="s">
        <v>1856</v>
      </c>
      <c r="D222" s="565" t="s">
        <v>1856</v>
      </c>
      <c r="E222" s="562" t="s">
        <v>1856</v>
      </c>
      <c r="F222" s="563">
        <v>0.05</v>
      </c>
      <c r="G222" s="564" t="s">
        <v>1793</v>
      </c>
      <c r="H222" s="563">
        <v>0.2</v>
      </c>
      <c r="I222" s="564" t="s">
        <v>1793</v>
      </c>
      <c r="J222" s="564" t="s">
        <v>1796</v>
      </c>
      <c r="K222" s="562" t="s">
        <v>1856</v>
      </c>
      <c r="L222" s="564">
        <v>1</v>
      </c>
      <c r="M222" s="566" t="s">
        <v>1856</v>
      </c>
      <c r="N222" s="567">
        <v>1190</v>
      </c>
      <c r="O222" s="568" t="s">
        <v>1450</v>
      </c>
      <c r="P222" s="569" t="s">
        <v>534</v>
      </c>
      <c r="Q222" s="570">
        <v>240</v>
      </c>
      <c r="R222" s="571" t="s">
        <v>1791</v>
      </c>
      <c r="S222" s="570">
        <v>1100</v>
      </c>
      <c r="T222" s="571" t="s">
        <v>1791</v>
      </c>
      <c r="U222" s="570">
        <v>210</v>
      </c>
      <c r="V222" s="571" t="s">
        <v>1791</v>
      </c>
      <c r="W222" s="570">
        <v>880</v>
      </c>
      <c r="X222" s="571" t="s">
        <v>1791</v>
      </c>
      <c r="Y222" s="570">
        <v>260</v>
      </c>
      <c r="Z222" s="572" t="s">
        <v>1791</v>
      </c>
      <c r="AA222" s="570">
        <v>7</v>
      </c>
      <c r="AB222" s="571">
        <v>9.2999999999999999E-2</v>
      </c>
      <c r="AC222" s="570">
        <v>2.5000000000000001E-3</v>
      </c>
      <c r="AD222" s="571">
        <v>8.9499999999999996E-3</v>
      </c>
      <c r="AE222" s="570"/>
      <c r="AF222" s="571"/>
      <c r="AG222" s="570"/>
      <c r="AH222" s="572"/>
      <c r="AI222" s="573"/>
      <c r="AJ222" s="574"/>
      <c r="AK222" s="575"/>
      <c r="AL222" s="576"/>
    </row>
    <row r="223" spans="1:38" ht="13.8" x14ac:dyDescent="0.3">
      <c r="A223" s="34" t="str">
        <f t="shared" si="3"/>
        <v>540-59-0</v>
      </c>
      <c r="B223" s="544" t="s">
        <v>1856</v>
      </c>
      <c r="C223" s="545" t="s">
        <v>1856</v>
      </c>
      <c r="D223" s="546" t="s">
        <v>1856</v>
      </c>
      <c r="E223" s="545" t="s">
        <v>1856</v>
      </c>
      <c r="F223" s="546">
        <v>8.9999999999999993E-3</v>
      </c>
      <c r="G223" s="545" t="s">
        <v>1801</v>
      </c>
      <c r="H223" s="547" t="s">
        <v>1856</v>
      </c>
      <c r="I223" s="548" t="s">
        <v>1856</v>
      </c>
      <c r="J223" s="545" t="s">
        <v>1796</v>
      </c>
      <c r="K223" s="548" t="s">
        <v>1856</v>
      </c>
      <c r="L223" s="545">
        <v>1</v>
      </c>
      <c r="M223" s="578" t="s">
        <v>1856</v>
      </c>
      <c r="N223" s="579">
        <v>1290</v>
      </c>
      <c r="O223" s="550" t="s">
        <v>1449</v>
      </c>
      <c r="P223" s="551" t="s">
        <v>1448</v>
      </c>
      <c r="Q223" s="552">
        <v>700</v>
      </c>
      <c r="R223" s="553" t="s">
        <v>1791</v>
      </c>
      <c r="S223" s="552">
        <v>9200</v>
      </c>
      <c r="T223" s="553" t="s">
        <v>1795</v>
      </c>
      <c r="U223" s="552" t="s">
        <v>550</v>
      </c>
      <c r="V223" s="553" t="s">
        <v>549</v>
      </c>
      <c r="W223" s="552" t="s">
        <v>550</v>
      </c>
      <c r="X223" s="553" t="s">
        <v>549</v>
      </c>
      <c r="Y223" s="552">
        <v>130</v>
      </c>
      <c r="Z223" s="554" t="s">
        <v>1791</v>
      </c>
      <c r="AA223" s="552" t="s">
        <v>549</v>
      </c>
      <c r="AB223" s="553">
        <v>3.6999999999999998E-2</v>
      </c>
      <c r="AC223" s="552" t="s">
        <v>550</v>
      </c>
      <c r="AD223" s="553">
        <v>6.7499999999999999E-3</v>
      </c>
      <c r="AE223" s="552"/>
      <c r="AF223" s="553"/>
      <c r="AG223" s="552"/>
      <c r="AH223" s="554"/>
      <c r="AI223" s="555"/>
      <c r="AJ223" s="556"/>
      <c r="AK223" s="557"/>
      <c r="AL223" s="558"/>
    </row>
    <row r="224" spans="1:38" ht="13.8" x14ac:dyDescent="0.3">
      <c r="A224" s="34" t="str">
        <f t="shared" si="3"/>
        <v>156-59-2</v>
      </c>
      <c r="B224" s="544" t="s">
        <v>1856</v>
      </c>
      <c r="C224" s="545" t="s">
        <v>1856</v>
      </c>
      <c r="D224" s="546" t="s">
        <v>1856</v>
      </c>
      <c r="E224" s="545" t="s">
        <v>1856</v>
      </c>
      <c r="F224" s="546">
        <v>2E-3</v>
      </c>
      <c r="G224" s="545" t="s">
        <v>1793</v>
      </c>
      <c r="H224" s="546" t="s">
        <v>1856</v>
      </c>
      <c r="I224" s="545" t="s">
        <v>1856</v>
      </c>
      <c r="J224" s="545" t="s">
        <v>1796</v>
      </c>
      <c r="K224" s="548" t="s">
        <v>1856</v>
      </c>
      <c r="L224" s="545">
        <v>1</v>
      </c>
      <c r="M224" s="578" t="s">
        <v>1856</v>
      </c>
      <c r="N224" s="579">
        <v>2370</v>
      </c>
      <c r="O224" s="550" t="s">
        <v>1447</v>
      </c>
      <c r="P224" s="551" t="s">
        <v>466</v>
      </c>
      <c r="Q224" s="552">
        <v>160</v>
      </c>
      <c r="R224" s="553" t="s">
        <v>1791</v>
      </c>
      <c r="S224" s="552">
        <v>2000</v>
      </c>
      <c r="T224" s="553" t="s">
        <v>1791</v>
      </c>
      <c r="U224" s="552" t="s">
        <v>550</v>
      </c>
      <c r="V224" s="553" t="s">
        <v>549</v>
      </c>
      <c r="W224" s="552" t="s">
        <v>550</v>
      </c>
      <c r="X224" s="553" t="s">
        <v>549</v>
      </c>
      <c r="Y224" s="552">
        <v>28</v>
      </c>
      <c r="Z224" s="554" t="s">
        <v>1791</v>
      </c>
      <c r="AA224" s="552">
        <v>70</v>
      </c>
      <c r="AB224" s="553">
        <v>8.2000000000000007E-3</v>
      </c>
      <c r="AC224" s="552">
        <v>2.1000000000000001E-2</v>
      </c>
      <c r="AD224" s="553">
        <v>4.1999999999999997E-3</v>
      </c>
      <c r="AE224" s="552"/>
      <c r="AF224" s="553"/>
      <c r="AG224" s="552"/>
      <c r="AH224" s="554"/>
      <c r="AI224" s="589"/>
      <c r="AJ224" s="556"/>
      <c r="AK224" s="557"/>
      <c r="AL224" s="590"/>
    </row>
    <row r="225" spans="1:38" ht="14.4" thickBot="1" x14ac:dyDescent="0.35">
      <c r="A225" s="27" t="str">
        <f t="shared" si="3"/>
        <v>156-60-5</v>
      </c>
      <c r="B225" s="561" t="s">
        <v>1856</v>
      </c>
      <c r="C225" s="562" t="s">
        <v>1856</v>
      </c>
      <c r="D225" s="565" t="s">
        <v>1856</v>
      </c>
      <c r="E225" s="562" t="s">
        <v>1856</v>
      </c>
      <c r="F225" s="563">
        <v>0.02</v>
      </c>
      <c r="G225" s="564" t="s">
        <v>1793</v>
      </c>
      <c r="H225" s="563">
        <v>0.06</v>
      </c>
      <c r="I225" s="564" t="s">
        <v>1792</v>
      </c>
      <c r="J225" s="564" t="s">
        <v>1796</v>
      </c>
      <c r="K225" s="562" t="s">
        <v>1856</v>
      </c>
      <c r="L225" s="564">
        <v>1</v>
      </c>
      <c r="M225" s="566" t="s">
        <v>1856</v>
      </c>
      <c r="N225" s="567">
        <v>1670</v>
      </c>
      <c r="O225" s="568" t="s">
        <v>1446</v>
      </c>
      <c r="P225" s="569" t="s">
        <v>424</v>
      </c>
      <c r="Q225" s="570">
        <v>150</v>
      </c>
      <c r="R225" s="571" t="s">
        <v>1791</v>
      </c>
      <c r="S225" s="570">
        <v>690</v>
      </c>
      <c r="T225" s="571" t="s">
        <v>1791</v>
      </c>
      <c r="U225" s="570">
        <v>63</v>
      </c>
      <c r="V225" s="571" t="s">
        <v>1791</v>
      </c>
      <c r="W225" s="570">
        <v>260</v>
      </c>
      <c r="X225" s="571" t="s">
        <v>1791</v>
      </c>
      <c r="Y225" s="570">
        <v>86</v>
      </c>
      <c r="Z225" s="572" t="s">
        <v>1791</v>
      </c>
      <c r="AA225" s="570">
        <v>100</v>
      </c>
      <c r="AB225" s="571">
        <v>2.5000000000000001E-2</v>
      </c>
      <c r="AC225" s="570">
        <v>2.9000000000000001E-2</v>
      </c>
      <c r="AD225" s="571">
        <v>1.17E-2</v>
      </c>
      <c r="AE225" s="570"/>
      <c r="AF225" s="571"/>
      <c r="AG225" s="570"/>
      <c r="AH225" s="572"/>
      <c r="AI225" s="587"/>
      <c r="AJ225" s="574"/>
      <c r="AK225" s="575"/>
      <c r="AL225" s="588"/>
    </row>
    <row r="226" spans="1:38" ht="13.8" x14ac:dyDescent="0.3">
      <c r="A226" s="34" t="str">
        <f t="shared" si="3"/>
        <v>120-83-2</v>
      </c>
      <c r="B226" s="577" t="s">
        <v>1856</v>
      </c>
      <c r="C226" s="548" t="s">
        <v>1856</v>
      </c>
      <c r="D226" s="547" t="s">
        <v>1856</v>
      </c>
      <c r="E226" s="548" t="s">
        <v>1856</v>
      </c>
      <c r="F226" s="546">
        <v>3.0000000000000001E-3</v>
      </c>
      <c r="G226" s="545" t="s">
        <v>1793</v>
      </c>
      <c r="H226" s="547" t="s">
        <v>1856</v>
      </c>
      <c r="I226" s="548" t="s">
        <v>1856</v>
      </c>
      <c r="J226" s="545" t="s">
        <v>1856</v>
      </c>
      <c r="K226" s="548" t="s">
        <v>1856</v>
      </c>
      <c r="L226" s="545">
        <v>1</v>
      </c>
      <c r="M226" s="578">
        <v>0.1</v>
      </c>
      <c r="N226" s="579" t="s">
        <v>1856</v>
      </c>
      <c r="O226" s="550" t="s">
        <v>1445</v>
      </c>
      <c r="P226" s="551" t="s">
        <v>380</v>
      </c>
      <c r="Q226" s="552">
        <v>180</v>
      </c>
      <c r="R226" s="553" t="s">
        <v>1791</v>
      </c>
      <c r="S226" s="552">
        <v>1800</v>
      </c>
      <c r="T226" s="553" t="s">
        <v>1791</v>
      </c>
      <c r="U226" s="559" t="s">
        <v>550</v>
      </c>
      <c r="V226" s="560" t="s">
        <v>549</v>
      </c>
      <c r="W226" s="559" t="s">
        <v>550</v>
      </c>
      <c r="X226" s="560" t="s">
        <v>549</v>
      </c>
      <c r="Y226" s="552">
        <v>35</v>
      </c>
      <c r="Z226" s="554" t="s">
        <v>1791</v>
      </c>
      <c r="AA226" s="552" t="s">
        <v>549</v>
      </c>
      <c r="AB226" s="553">
        <v>4.1000000000000002E-2</v>
      </c>
      <c r="AC226" s="552" t="s">
        <v>550</v>
      </c>
      <c r="AD226" s="560">
        <v>1.0999999999999999E-2</v>
      </c>
      <c r="AE226" s="559"/>
      <c r="AF226" s="560"/>
      <c r="AG226" s="552"/>
      <c r="AH226" s="554"/>
      <c r="AI226" s="589"/>
      <c r="AJ226" s="556"/>
      <c r="AK226" s="557"/>
      <c r="AL226" s="590"/>
    </row>
    <row r="227" spans="1:38" ht="13.8" x14ac:dyDescent="0.3">
      <c r="A227" s="34" t="str">
        <f t="shared" si="3"/>
        <v>94-75-7</v>
      </c>
      <c r="B227" s="577" t="s">
        <v>1856</v>
      </c>
      <c r="C227" s="548" t="s">
        <v>1856</v>
      </c>
      <c r="D227" s="547" t="s">
        <v>1856</v>
      </c>
      <c r="E227" s="548" t="s">
        <v>1856</v>
      </c>
      <c r="F227" s="546">
        <v>0.01</v>
      </c>
      <c r="G227" s="545" t="s">
        <v>1793</v>
      </c>
      <c r="H227" s="547" t="s">
        <v>1856</v>
      </c>
      <c r="I227" s="548" t="s">
        <v>1856</v>
      </c>
      <c r="J227" s="545" t="s">
        <v>1856</v>
      </c>
      <c r="K227" s="548" t="s">
        <v>1856</v>
      </c>
      <c r="L227" s="545">
        <v>1</v>
      </c>
      <c r="M227" s="578">
        <v>0.05</v>
      </c>
      <c r="N227" s="579" t="s">
        <v>1856</v>
      </c>
      <c r="O227" s="550" t="s">
        <v>1444</v>
      </c>
      <c r="P227" s="551" t="s">
        <v>116</v>
      </c>
      <c r="Q227" s="552">
        <v>690</v>
      </c>
      <c r="R227" s="553" t="s">
        <v>1791</v>
      </c>
      <c r="S227" s="552">
        <v>7700</v>
      </c>
      <c r="T227" s="553" t="s">
        <v>1791</v>
      </c>
      <c r="U227" s="559" t="s">
        <v>550</v>
      </c>
      <c r="V227" s="560" t="s">
        <v>549</v>
      </c>
      <c r="W227" s="559" t="s">
        <v>550</v>
      </c>
      <c r="X227" s="560" t="s">
        <v>549</v>
      </c>
      <c r="Y227" s="552">
        <v>130</v>
      </c>
      <c r="Z227" s="554" t="s">
        <v>1791</v>
      </c>
      <c r="AA227" s="552">
        <v>70</v>
      </c>
      <c r="AB227" s="553">
        <v>3.5000000000000003E-2</v>
      </c>
      <c r="AC227" s="552">
        <v>1.7999999999999999E-2</v>
      </c>
      <c r="AD227" s="560">
        <v>1.0999999999999999E-2</v>
      </c>
      <c r="AE227" s="559"/>
      <c r="AF227" s="560"/>
      <c r="AG227" s="552"/>
      <c r="AH227" s="554"/>
      <c r="AI227" s="589"/>
      <c r="AJ227" s="556"/>
      <c r="AK227" s="557"/>
      <c r="AL227" s="590"/>
    </row>
    <row r="228" spans="1:38" ht="14.4" thickBot="1" x14ac:dyDescent="0.35">
      <c r="A228" s="27" t="str">
        <f t="shared" si="3"/>
        <v>94-82-6</v>
      </c>
      <c r="B228" s="561" t="s">
        <v>1856</v>
      </c>
      <c r="C228" s="562" t="s">
        <v>1856</v>
      </c>
      <c r="D228" s="565" t="s">
        <v>1856</v>
      </c>
      <c r="E228" s="562" t="s">
        <v>1856</v>
      </c>
      <c r="F228" s="563">
        <v>8.0000000000000002E-3</v>
      </c>
      <c r="G228" s="564" t="s">
        <v>1793</v>
      </c>
      <c r="H228" s="565" t="s">
        <v>1856</v>
      </c>
      <c r="I228" s="562" t="s">
        <v>1856</v>
      </c>
      <c r="J228" s="562" t="s">
        <v>1856</v>
      </c>
      <c r="K228" s="562" t="s">
        <v>1856</v>
      </c>
      <c r="L228" s="564">
        <v>1</v>
      </c>
      <c r="M228" s="564">
        <v>0.1</v>
      </c>
      <c r="N228" s="581" t="s">
        <v>1856</v>
      </c>
      <c r="O228" s="568" t="s">
        <v>1443</v>
      </c>
      <c r="P228" s="569" t="s">
        <v>1442</v>
      </c>
      <c r="Q228" s="570">
        <v>490</v>
      </c>
      <c r="R228" s="571" t="s">
        <v>1791</v>
      </c>
      <c r="S228" s="570">
        <v>4900</v>
      </c>
      <c r="T228" s="571" t="s">
        <v>1791</v>
      </c>
      <c r="U228" s="585" t="s">
        <v>550</v>
      </c>
      <c r="V228" s="586" t="s">
        <v>549</v>
      </c>
      <c r="W228" s="585" t="s">
        <v>550</v>
      </c>
      <c r="X228" s="586" t="s">
        <v>549</v>
      </c>
      <c r="Y228" s="570">
        <v>91</v>
      </c>
      <c r="Z228" s="572" t="s">
        <v>1791</v>
      </c>
      <c r="AA228" s="570" t="s">
        <v>549</v>
      </c>
      <c r="AB228" s="571">
        <v>3.5999999999999997E-2</v>
      </c>
      <c r="AC228" s="570" t="s">
        <v>550</v>
      </c>
      <c r="AD228" s="586">
        <v>2.06E-2</v>
      </c>
      <c r="AE228" s="585"/>
      <c r="AF228" s="586"/>
      <c r="AG228" s="570"/>
      <c r="AH228" s="572"/>
      <c r="AI228" s="573"/>
      <c r="AJ228" s="574"/>
      <c r="AK228" s="575"/>
      <c r="AL228" s="576"/>
    </row>
    <row r="229" spans="1:38" ht="13.8" x14ac:dyDescent="0.3">
      <c r="A229" s="34" t="str">
        <f t="shared" si="3"/>
        <v>78-87-5</v>
      </c>
      <c r="B229" s="577">
        <v>3.5999999999999997E-2</v>
      </c>
      <c r="C229" s="548" t="s">
        <v>1803</v>
      </c>
      <c r="D229" s="547">
        <v>1.0000000000000001E-5</v>
      </c>
      <c r="E229" s="548" t="s">
        <v>1803</v>
      </c>
      <c r="F229" s="546">
        <v>0.09</v>
      </c>
      <c r="G229" s="545" t="s">
        <v>1806</v>
      </c>
      <c r="H229" s="547">
        <v>4.0000000000000001E-3</v>
      </c>
      <c r="I229" s="548" t="s">
        <v>1793</v>
      </c>
      <c r="J229" s="548" t="s">
        <v>1796</v>
      </c>
      <c r="K229" s="548" t="s">
        <v>1856</v>
      </c>
      <c r="L229" s="545">
        <v>1</v>
      </c>
      <c r="M229" s="545" t="s">
        <v>1856</v>
      </c>
      <c r="N229" s="549">
        <v>1360</v>
      </c>
      <c r="O229" s="550" t="s">
        <v>1441</v>
      </c>
      <c r="P229" s="551" t="s">
        <v>518</v>
      </c>
      <c r="Q229" s="552">
        <v>0.94</v>
      </c>
      <c r="R229" s="553" t="s">
        <v>1800</v>
      </c>
      <c r="S229" s="552">
        <v>4.7</v>
      </c>
      <c r="T229" s="553" t="s">
        <v>1800</v>
      </c>
      <c r="U229" s="559">
        <v>0.24</v>
      </c>
      <c r="V229" s="560" t="s">
        <v>1800</v>
      </c>
      <c r="W229" s="559">
        <v>1.2</v>
      </c>
      <c r="X229" s="560" t="s">
        <v>1800</v>
      </c>
      <c r="Y229" s="552">
        <v>0.38</v>
      </c>
      <c r="Z229" s="554" t="s">
        <v>1800</v>
      </c>
      <c r="AA229" s="552">
        <v>5</v>
      </c>
      <c r="AB229" s="553">
        <v>1.2999999999999999E-4</v>
      </c>
      <c r="AC229" s="552">
        <v>1.6999999999999999E-3</v>
      </c>
      <c r="AD229" s="560">
        <v>6.6400000000000001E-3</v>
      </c>
      <c r="AE229" s="559"/>
      <c r="AF229" s="560"/>
      <c r="AG229" s="552"/>
      <c r="AH229" s="554"/>
      <c r="AI229" s="589"/>
      <c r="AJ229" s="556"/>
      <c r="AK229" s="557"/>
      <c r="AL229" s="590"/>
    </row>
    <row r="230" spans="1:38" ht="13.8" x14ac:dyDescent="0.3">
      <c r="A230" s="34" t="str">
        <f t="shared" si="3"/>
        <v>142-28-9</v>
      </c>
      <c r="B230" s="577" t="s">
        <v>1856</v>
      </c>
      <c r="C230" s="548" t="s">
        <v>1856</v>
      </c>
      <c r="D230" s="547" t="s">
        <v>1856</v>
      </c>
      <c r="E230" s="548" t="s">
        <v>1856</v>
      </c>
      <c r="F230" s="546">
        <v>0.02</v>
      </c>
      <c r="G230" s="545" t="s">
        <v>1792</v>
      </c>
      <c r="H230" s="547" t="s">
        <v>1856</v>
      </c>
      <c r="I230" s="548" t="s">
        <v>1856</v>
      </c>
      <c r="J230" s="548" t="s">
        <v>1796</v>
      </c>
      <c r="K230" s="548" t="s">
        <v>1856</v>
      </c>
      <c r="L230" s="545">
        <v>1</v>
      </c>
      <c r="M230" s="545" t="s">
        <v>1856</v>
      </c>
      <c r="N230" s="549">
        <v>1490</v>
      </c>
      <c r="O230" s="550" t="s">
        <v>1440</v>
      </c>
      <c r="P230" s="551" t="s">
        <v>514</v>
      </c>
      <c r="Q230" s="552">
        <v>1600</v>
      </c>
      <c r="R230" s="553" t="s">
        <v>1795</v>
      </c>
      <c r="S230" s="552">
        <v>20000</v>
      </c>
      <c r="T230" s="553" t="s">
        <v>1795</v>
      </c>
      <c r="U230" s="559" t="s">
        <v>550</v>
      </c>
      <c r="V230" s="560" t="s">
        <v>549</v>
      </c>
      <c r="W230" s="559" t="s">
        <v>550</v>
      </c>
      <c r="X230" s="560" t="s">
        <v>549</v>
      </c>
      <c r="Y230" s="552">
        <v>290</v>
      </c>
      <c r="Z230" s="554" t="s">
        <v>1791</v>
      </c>
      <c r="AA230" s="552" t="s">
        <v>549</v>
      </c>
      <c r="AB230" s="553">
        <v>9.9000000000000005E-2</v>
      </c>
      <c r="AC230" s="552" t="s">
        <v>550</v>
      </c>
      <c r="AD230" s="560">
        <v>1.3899999999999999E-2</v>
      </c>
      <c r="AE230" s="559"/>
      <c r="AF230" s="560"/>
      <c r="AG230" s="552"/>
      <c r="AH230" s="554"/>
      <c r="AI230" s="555"/>
      <c r="AJ230" s="556"/>
      <c r="AK230" s="557"/>
      <c r="AL230" s="558"/>
    </row>
    <row r="231" spans="1:38" ht="14.4" thickBot="1" x14ac:dyDescent="0.35">
      <c r="A231" s="27" t="str">
        <f t="shared" si="3"/>
        <v>616-23-9</v>
      </c>
      <c r="B231" s="580" t="s">
        <v>1856</v>
      </c>
      <c r="C231" s="564" t="s">
        <v>1856</v>
      </c>
      <c r="D231" s="563" t="s">
        <v>1856</v>
      </c>
      <c r="E231" s="564" t="s">
        <v>1856</v>
      </c>
      <c r="F231" s="563">
        <v>3.0000000000000001E-3</v>
      </c>
      <c r="G231" s="564" t="s">
        <v>1793</v>
      </c>
      <c r="H231" s="563" t="s">
        <v>1856</v>
      </c>
      <c r="I231" s="564" t="s">
        <v>1856</v>
      </c>
      <c r="J231" s="564" t="s">
        <v>1856</v>
      </c>
      <c r="K231" s="562" t="s">
        <v>1856</v>
      </c>
      <c r="L231" s="564">
        <v>1</v>
      </c>
      <c r="M231" s="566">
        <v>0.1</v>
      </c>
      <c r="N231" s="567" t="s">
        <v>1856</v>
      </c>
      <c r="O231" s="568" t="s">
        <v>1439</v>
      </c>
      <c r="P231" s="569" t="s">
        <v>1438</v>
      </c>
      <c r="Q231" s="570">
        <v>180</v>
      </c>
      <c r="R231" s="571" t="s">
        <v>1791</v>
      </c>
      <c r="S231" s="570">
        <v>1800</v>
      </c>
      <c r="T231" s="571" t="s">
        <v>1791</v>
      </c>
      <c r="U231" s="570" t="s">
        <v>550</v>
      </c>
      <c r="V231" s="571" t="s">
        <v>549</v>
      </c>
      <c r="W231" s="570" t="s">
        <v>550</v>
      </c>
      <c r="X231" s="571" t="s">
        <v>549</v>
      </c>
      <c r="Y231" s="570">
        <v>46</v>
      </c>
      <c r="Z231" s="572" t="s">
        <v>1791</v>
      </c>
      <c r="AA231" s="570" t="s">
        <v>549</v>
      </c>
      <c r="AB231" s="571">
        <v>9.7999999999999997E-3</v>
      </c>
      <c r="AC231" s="570" t="s">
        <v>550</v>
      </c>
      <c r="AD231" s="571">
        <v>7.5300000000000002E-3</v>
      </c>
      <c r="AE231" s="570"/>
      <c r="AF231" s="571"/>
      <c r="AG231" s="570"/>
      <c r="AH231" s="572"/>
      <c r="AI231" s="587"/>
      <c r="AJ231" s="574"/>
      <c r="AK231" s="575"/>
      <c r="AL231" s="588"/>
    </row>
    <row r="232" spans="1:38" ht="13.8" x14ac:dyDescent="0.3">
      <c r="A232" s="34" t="str">
        <f t="shared" si="3"/>
        <v>542-75-6</v>
      </c>
      <c r="B232" s="577">
        <v>0.1</v>
      </c>
      <c r="C232" s="548" t="s">
        <v>1793</v>
      </c>
      <c r="D232" s="547">
        <v>3.9999999999999998E-6</v>
      </c>
      <c r="E232" s="548" t="s">
        <v>1793</v>
      </c>
      <c r="F232" s="546">
        <v>0.03</v>
      </c>
      <c r="G232" s="545" t="s">
        <v>1793</v>
      </c>
      <c r="H232" s="547">
        <v>0.02</v>
      </c>
      <c r="I232" s="548" t="s">
        <v>1793</v>
      </c>
      <c r="J232" s="545" t="s">
        <v>1796</v>
      </c>
      <c r="K232" s="548" t="s">
        <v>1856</v>
      </c>
      <c r="L232" s="545">
        <v>1</v>
      </c>
      <c r="M232" s="578" t="s">
        <v>1856</v>
      </c>
      <c r="N232" s="579">
        <v>1570</v>
      </c>
      <c r="O232" s="550" t="s">
        <v>1437</v>
      </c>
      <c r="P232" s="551" t="s">
        <v>1436</v>
      </c>
      <c r="Q232" s="552">
        <v>1.7</v>
      </c>
      <c r="R232" s="553" t="s">
        <v>1800</v>
      </c>
      <c r="S232" s="552">
        <v>8.3000000000000007</v>
      </c>
      <c r="T232" s="553" t="s">
        <v>1800</v>
      </c>
      <c r="U232" s="559">
        <v>0.61</v>
      </c>
      <c r="V232" s="560" t="s">
        <v>1800</v>
      </c>
      <c r="W232" s="559">
        <v>3.1</v>
      </c>
      <c r="X232" s="560" t="s">
        <v>1800</v>
      </c>
      <c r="Y232" s="552">
        <v>0.41</v>
      </c>
      <c r="Z232" s="554" t="s">
        <v>1800</v>
      </c>
      <c r="AA232" s="552" t="s">
        <v>549</v>
      </c>
      <c r="AB232" s="553">
        <v>1.4999999999999999E-4</v>
      </c>
      <c r="AC232" s="552" t="s">
        <v>550</v>
      </c>
      <c r="AD232" s="560">
        <v>7.7600000000000004E-3</v>
      </c>
      <c r="AE232" s="559"/>
      <c r="AF232" s="560"/>
      <c r="AG232" s="552"/>
      <c r="AH232" s="554"/>
      <c r="AI232" s="555"/>
      <c r="AJ232" s="556"/>
      <c r="AK232" s="557"/>
      <c r="AL232" s="558"/>
    </row>
    <row r="233" spans="1:38" ht="13.8" x14ac:dyDescent="0.3">
      <c r="A233" s="34" t="str">
        <f t="shared" si="3"/>
        <v>62-73-7</v>
      </c>
      <c r="B233" s="577">
        <v>0.28999999999999998</v>
      </c>
      <c r="C233" s="548" t="s">
        <v>1793</v>
      </c>
      <c r="D233" s="547">
        <v>8.2999999999999998E-5</v>
      </c>
      <c r="E233" s="548" t="s">
        <v>1803</v>
      </c>
      <c r="F233" s="546">
        <v>5.0000000000000001E-4</v>
      </c>
      <c r="G233" s="545" t="s">
        <v>1793</v>
      </c>
      <c r="H233" s="547">
        <v>5.0000000000000001E-4</v>
      </c>
      <c r="I233" s="548" t="s">
        <v>1793</v>
      </c>
      <c r="J233" s="548" t="s">
        <v>1856</v>
      </c>
      <c r="K233" s="548" t="s">
        <v>1856</v>
      </c>
      <c r="L233" s="545">
        <v>1</v>
      </c>
      <c r="M233" s="545">
        <v>0.1</v>
      </c>
      <c r="N233" s="549" t="s">
        <v>1856</v>
      </c>
      <c r="O233" s="550" t="s">
        <v>1435</v>
      </c>
      <c r="P233" s="551" t="s">
        <v>1434</v>
      </c>
      <c r="Q233" s="552">
        <v>1.7</v>
      </c>
      <c r="R233" s="553" t="s">
        <v>1800</v>
      </c>
      <c r="S233" s="552">
        <v>5.9</v>
      </c>
      <c r="T233" s="553" t="s">
        <v>1800</v>
      </c>
      <c r="U233" s="559">
        <v>2.9000000000000001E-2</v>
      </c>
      <c r="V233" s="560" t="s">
        <v>1800</v>
      </c>
      <c r="W233" s="559">
        <v>0.15</v>
      </c>
      <c r="X233" s="560" t="s">
        <v>1800</v>
      </c>
      <c r="Y233" s="552">
        <v>0.23</v>
      </c>
      <c r="Z233" s="554" t="s">
        <v>1800</v>
      </c>
      <c r="AA233" s="552" t="s">
        <v>549</v>
      </c>
      <c r="AB233" s="553">
        <v>6.9999999999999994E-5</v>
      </c>
      <c r="AC233" s="552" t="s">
        <v>550</v>
      </c>
      <c r="AD233" s="560">
        <v>9.8299999999999993E-4</v>
      </c>
      <c r="AE233" s="559"/>
      <c r="AF233" s="560"/>
      <c r="AG233" s="552"/>
      <c r="AH233" s="554"/>
      <c r="AI233" s="555"/>
      <c r="AJ233" s="556"/>
      <c r="AK233" s="557"/>
      <c r="AL233" s="558"/>
    </row>
    <row r="234" spans="1:38" ht="14.4" thickBot="1" x14ac:dyDescent="0.35">
      <c r="A234" s="27" t="str">
        <f t="shared" si="3"/>
        <v>77-73-6</v>
      </c>
      <c r="B234" s="580" t="s">
        <v>1856</v>
      </c>
      <c r="C234" s="564" t="s">
        <v>1856</v>
      </c>
      <c r="D234" s="563" t="s">
        <v>1856</v>
      </c>
      <c r="E234" s="564" t="s">
        <v>1856</v>
      </c>
      <c r="F234" s="563">
        <v>8.0000000000000002E-3</v>
      </c>
      <c r="G234" s="564" t="s">
        <v>1792</v>
      </c>
      <c r="H234" s="563">
        <v>7.0000000000000001E-3</v>
      </c>
      <c r="I234" s="564" t="s">
        <v>1792</v>
      </c>
      <c r="J234" s="564" t="s">
        <v>1796</v>
      </c>
      <c r="K234" s="562" t="s">
        <v>1856</v>
      </c>
      <c r="L234" s="564">
        <v>1</v>
      </c>
      <c r="M234" s="566" t="s">
        <v>1856</v>
      </c>
      <c r="N234" s="567" t="s">
        <v>1856</v>
      </c>
      <c r="O234" s="568" t="s">
        <v>1433</v>
      </c>
      <c r="P234" s="569" t="s">
        <v>1432</v>
      </c>
      <c r="Q234" s="570">
        <v>31</v>
      </c>
      <c r="R234" s="571" t="s">
        <v>1791</v>
      </c>
      <c r="S234" s="570">
        <v>130</v>
      </c>
      <c r="T234" s="571" t="s">
        <v>1791</v>
      </c>
      <c r="U234" s="570">
        <v>7.3</v>
      </c>
      <c r="V234" s="571" t="s">
        <v>1791</v>
      </c>
      <c r="W234" s="570">
        <v>31</v>
      </c>
      <c r="X234" s="571" t="s">
        <v>1791</v>
      </c>
      <c r="Y234" s="570">
        <v>12</v>
      </c>
      <c r="Z234" s="572" t="s">
        <v>1791</v>
      </c>
      <c r="AA234" s="570" t="s">
        <v>549</v>
      </c>
      <c r="AB234" s="571">
        <v>4.2999999999999997E-2</v>
      </c>
      <c r="AC234" s="570" t="s">
        <v>550</v>
      </c>
      <c r="AD234" s="571">
        <v>8.3400000000000002E-3</v>
      </c>
      <c r="AE234" s="570"/>
      <c r="AF234" s="571"/>
      <c r="AG234" s="570"/>
      <c r="AH234" s="572"/>
      <c r="AI234" s="573"/>
      <c r="AJ234" s="574"/>
      <c r="AK234" s="575"/>
      <c r="AL234" s="576"/>
    </row>
    <row r="235" spans="1:38" ht="13.8" x14ac:dyDescent="0.3">
      <c r="A235" s="34" t="str">
        <f t="shared" si="3"/>
        <v>60-57-1</v>
      </c>
      <c r="B235" s="544">
        <v>16</v>
      </c>
      <c r="C235" s="545" t="s">
        <v>1793</v>
      </c>
      <c r="D235" s="546">
        <v>4.5999999999999999E-3</v>
      </c>
      <c r="E235" s="545" t="s">
        <v>1793</v>
      </c>
      <c r="F235" s="546">
        <v>5.0000000000000002E-5</v>
      </c>
      <c r="G235" s="545" t="s">
        <v>1793</v>
      </c>
      <c r="H235" s="546" t="s">
        <v>1856</v>
      </c>
      <c r="I235" s="545" t="s">
        <v>1856</v>
      </c>
      <c r="J235" s="548" t="s">
        <v>1856</v>
      </c>
      <c r="K235" s="548" t="s">
        <v>1856</v>
      </c>
      <c r="L235" s="545">
        <v>1</v>
      </c>
      <c r="M235" s="545">
        <v>0.1</v>
      </c>
      <c r="N235" s="549" t="s">
        <v>1856</v>
      </c>
      <c r="O235" s="550" t="s">
        <v>185</v>
      </c>
      <c r="P235" s="551" t="s">
        <v>184</v>
      </c>
      <c r="Q235" s="552">
        <v>0.03</v>
      </c>
      <c r="R235" s="553" t="s">
        <v>1798</v>
      </c>
      <c r="S235" s="552">
        <v>0.11</v>
      </c>
      <c r="T235" s="553" t="s">
        <v>1798</v>
      </c>
      <c r="U235" s="552">
        <v>5.2999999999999998E-4</v>
      </c>
      <c r="V235" s="553" t="s">
        <v>1798</v>
      </c>
      <c r="W235" s="552">
        <v>2.7000000000000001E-3</v>
      </c>
      <c r="X235" s="553" t="s">
        <v>1798</v>
      </c>
      <c r="Y235" s="552">
        <v>1.5E-3</v>
      </c>
      <c r="Z235" s="554" t="s">
        <v>1798</v>
      </c>
      <c r="AA235" s="552" t="s">
        <v>549</v>
      </c>
      <c r="AB235" s="553">
        <v>6.0999999999999999E-5</v>
      </c>
      <c r="AC235" s="552" t="s">
        <v>550</v>
      </c>
      <c r="AD235" s="553">
        <v>8.0400000000000003E-4</v>
      </c>
      <c r="AE235" s="552"/>
      <c r="AF235" s="553"/>
      <c r="AG235" s="552"/>
      <c r="AH235" s="554"/>
      <c r="AI235" s="555"/>
      <c r="AJ235" s="556"/>
      <c r="AK235" s="557"/>
      <c r="AL235" s="558"/>
    </row>
    <row r="236" spans="1:38" ht="13.8" x14ac:dyDescent="0.3">
      <c r="A236" s="34" t="str">
        <f t="shared" si="3"/>
        <v>NA</v>
      </c>
      <c r="B236" s="577" t="s">
        <v>1856</v>
      </c>
      <c r="C236" s="548" t="s">
        <v>1856</v>
      </c>
      <c r="D236" s="547">
        <v>2.9999999999999997E-4</v>
      </c>
      <c r="E236" s="548" t="s">
        <v>1803</v>
      </c>
      <c r="F236" s="546" t="s">
        <v>1856</v>
      </c>
      <c r="G236" s="545" t="s">
        <v>1856</v>
      </c>
      <c r="H236" s="546">
        <v>5.0000000000000001E-3</v>
      </c>
      <c r="I236" s="545" t="s">
        <v>1793</v>
      </c>
      <c r="J236" s="545" t="s">
        <v>1856</v>
      </c>
      <c r="K236" s="548" t="s">
        <v>1856</v>
      </c>
      <c r="L236" s="545">
        <v>1</v>
      </c>
      <c r="M236" s="578">
        <v>0.1</v>
      </c>
      <c r="N236" s="549" t="s">
        <v>1856</v>
      </c>
      <c r="O236" s="550" t="s">
        <v>1431</v>
      </c>
      <c r="P236" s="551" t="s">
        <v>576</v>
      </c>
      <c r="Q236" s="552" t="s">
        <v>550</v>
      </c>
      <c r="R236" s="553" t="s">
        <v>549</v>
      </c>
      <c r="S236" s="552" t="s">
        <v>550</v>
      </c>
      <c r="T236" s="553" t="s">
        <v>549</v>
      </c>
      <c r="U236" s="552">
        <v>8.0999999999999996E-3</v>
      </c>
      <c r="V236" s="553" t="s">
        <v>1798</v>
      </c>
      <c r="W236" s="552">
        <v>4.1000000000000002E-2</v>
      </c>
      <c r="X236" s="553" t="s">
        <v>1798</v>
      </c>
      <c r="Y236" s="552" t="s">
        <v>550</v>
      </c>
      <c r="Z236" s="554" t="s">
        <v>549</v>
      </c>
      <c r="AA236" s="552" t="s">
        <v>549</v>
      </c>
      <c r="AB236" s="553" t="s">
        <v>550</v>
      </c>
      <c r="AC236" s="552" t="s">
        <v>550</v>
      </c>
      <c r="AD236" s="553">
        <v>3.5999999999999997E-2</v>
      </c>
      <c r="AE236" s="552"/>
      <c r="AF236" s="553"/>
      <c r="AG236" s="552"/>
      <c r="AH236" s="554"/>
      <c r="AI236" s="555"/>
      <c r="AJ236" s="556"/>
      <c r="AK236" s="557"/>
      <c r="AL236" s="558"/>
    </row>
    <row r="237" spans="1:38" ht="14.4" thickBot="1" x14ac:dyDescent="0.35">
      <c r="A237" s="27" t="str">
        <f t="shared" si="3"/>
        <v>111-42-2</v>
      </c>
      <c r="B237" s="580" t="s">
        <v>1856</v>
      </c>
      <c r="C237" s="564" t="s">
        <v>1856</v>
      </c>
      <c r="D237" s="563" t="s">
        <v>1856</v>
      </c>
      <c r="E237" s="564" t="s">
        <v>1856</v>
      </c>
      <c r="F237" s="563">
        <v>2E-3</v>
      </c>
      <c r="G237" s="564" t="s">
        <v>1792</v>
      </c>
      <c r="H237" s="565">
        <v>2.0000000000000001E-4</v>
      </c>
      <c r="I237" s="562" t="s">
        <v>1792</v>
      </c>
      <c r="J237" s="562" t="s">
        <v>1856</v>
      </c>
      <c r="K237" s="562" t="s">
        <v>1856</v>
      </c>
      <c r="L237" s="564">
        <v>1</v>
      </c>
      <c r="M237" s="564">
        <v>0.1</v>
      </c>
      <c r="N237" s="581" t="s">
        <v>1856</v>
      </c>
      <c r="O237" s="568" t="s">
        <v>1430</v>
      </c>
      <c r="P237" s="569" t="s">
        <v>1429</v>
      </c>
      <c r="Q237" s="570">
        <v>120</v>
      </c>
      <c r="R237" s="571" t="s">
        <v>1791</v>
      </c>
      <c r="S237" s="570">
        <v>1200</v>
      </c>
      <c r="T237" s="571" t="s">
        <v>1791</v>
      </c>
      <c r="U237" s="570">
        <v>0.21</v>
      </c>
      <c r="V237" s="571" t="s">
        <v>1791</v>
      </c>
      <c r="W237" s="570">
        <v>0.88</v>
      </c>
      <c r="X237" s="571" t="s">
        <v>1791</v>
      </c>
      <c r="Y237" s="570">
        <v>31</v>
      </c>
      <c r="Z237" s="572" t="s">
        <v>1791</v>
      </c>
      <c r="AA237" s="570" t="s">
        <v>549</v>
      </c>
      <c r="AB237" s="571">
        <v>6.3E-3</v>
      </c>
      <c r="AC237" s="570" t="s">
        <v>550</v>
      </c>
      <c r="AD237" s="571">
        <v>3.2599999999999997E-2</v>
      </c>
      <c r="AE237" s="570"/>
      <c r="AF237" s="571"/>
      <c r="AG237" s="570"/>
      <c r="AH237" s="572"/>
      <c r="AI237" s="573"/>
      <c r="AJ237" s="574"/>
      <c r="AK237" s="575"/>
      <c r="AL237" s="576"/>
    </row>
    <row r="238" spans="1:38" ht="13.8" x14ac:dyDescent="0.3">
      <c r="A238" s="34" t="str">
        <f t="shared" si="3"/>
        <v>84-66-2</v>
      </c>
      <c r="B238" s="577" t="s">
        <v>1856</v>
      </c>
      <c r="C238" s="548" t="s">
        <v>1856</v>
      </c>
      <c r="D238" s="546" t="s">
        <v>1856</v>
      </c>
      <c r="E238" s="545" t="s">
        <v>1856</v>
      </c>
      <c r="F238" s="547">
        <v>0.8</v>
      </c>
      <c r="G238" s="548" t="s">
        <v>1793</v>
      </c>
      <c r="H238" s="546" t="s">
        <v>1856</v>
      </c>
      <c r="I238" s="545" t="s">
        <v>1856</v>
      </c>
      <c r="J238" s="548" t="s">
        <v>1856</v>
      </c>
      <c r="K238" s="548" t="s">
        <v>1856</v>
      </c>
      <c r="L238" s="545">
        <v>1</v>
      </c>
      <c r="M238" s="545">
        <v>0.1</v>
      </c>
      <c r="N238" s="549" t="s">
        <v>1856</v>
      </c>
      <c r="O238" s="550" t="s">
        <v>1428</v>
      </c>
      <c r="P238" s="551" t="s">
        <v>286</v>
      </c>
      <c r="Q238" s="559">
        <v>49000</v>
      </c>
      <c r="R238" s="560" t="s">
        <v>1791</v>
      </c>
      <c r="S238" s="559">
        <v>490000</v>
      </c>
      <c r="T238" s="560" t="s">
        <v>1794</v>
      </c>
      <c r="U238" s="552" t="s">
        <v>550</v>
      </c>
      <c r="V238" s="553" t="s">
        <v>549</v>
      </c>
      <c r="W238" s="552" t="s">
        <v>550</v>
      </c>
      <c r="X238" s="553" t="s">
        <v>549</v>
      </c>
      <c r="Y238" s="559">
        <v>11000</v>
      </c>
      <c r="Z238" s="582" t="s">
        <v>1791</v>
      </c>
      <c r="AA238" s="559" t="s">
        <v>549</v>
      </c>
      <c r="AB238" s="560">
        <v>4.7</v>
      </c>
      <c r="AC238" s="559" t="s">
        <v>550</v>
      </c>
      <c r="AD238" s="553" t="s">
        <v>550</v>
      </c>
      <c r="AE238" s="552"/>
      <c r="AF238" s="553"/>
      <c r="AG238" s="559"/>
      <c r="AH238" s="582"/>
      <c r="AI238" s="555"/>
      <c r="AJ238" s="583"/>
      <c r="AK238" s="584"/>
      <c r="AL238" s="558"/>
    </row>
    <row r="239" spans="1:38" ht="13.8" x14ac:dyDescent="0.3">
      <c r="A239" s="34" t="str">
        <f t="shared" si="3"/>
        <v>112-34-5</v>
      </c>
      <c r="B239" s="577" t="s">
        <v>1856</v>
      </c>
      <c r="C239" s="548" t="s">
        <v>1856</v>
      </c>
      <c r="D239" s="547" t="s">
        <v>1856</v>
      </c>
      <c r="E239" s="548" t="s">
        <v>1856</v>
      </c>
      <c r="F239" s="546">
        <v>0.03</v>
      </c>
      <c r="G239" s="545" t="s">
        <v>1792</v>
      </c>
      <c r="H239" s="546">
        <v>1E-4</v>
      </c>
      <c r="I239" s="545" t="s">
        <v>1792</v>
      </c>
      <c r="J239" s="548" t="s">
        <v>1856</v>
      </c>
      <c r="K239" s="548" t="s">
        <v>1856</v>
      </c>
      <c r="L239" s="545">
        <v>1</v>
      </c>
      <c r="M239" s="545">
        <v>0.1</v>
      </c>
      <c r="N239" s="549" t="s">
        <v>1856</v>
      </c>
      <c r="O239" s="550" t="s">
        <v>1427</v>
      </c>
      <c r="P239" s="551" t="s">
        <v>1426</v>
      </c>
      <c r="Q239" s="552">
        <v>1800</v>
      </c>
      <c r="R239" s="553" t="s">
        <v>1791</v>
      </c>
      <c r="S239" s="552">
        <v>18000</v>
      </c>
      <c r="T239" s="553" t="s">
        <v>1791</v>
      </c>
      <c r="U239" s="552">
        <v>0.1</v>
      </c>
      <c r="V239" s="553" t="s">
        <v>1791</v>
      </c>
      <c r="W239" s="552">
        <v>0.44</v>
      </c>
      <c r="X239" s="553" t="s">
        <v>1791</v>
      </c>
      <c r="Y239" s="552">
        <v>470</v>
      </c>
      <c r="Z239" s="554" t="s">
        <v>1791</v>
      </c>
      <c r="AA239" s="552" t="s">
        <v>549</v>
      </c>
      <c r="AB239" s="553">
        <v>0.1</v>
      </c>
      <c r="AC239" s="552" t="s">
        <v>550</v>
      </c>
      <c r="AD239" s="553">
        <v>4.5099999999999998E-5</v>
      </c>
      <c r="AE239" s="552"/>
      <c r="AF239" s="553"/>
      <c r="AG239" s="552"/>
      <c r="AH239" s="554"/>
      <c r="AI239" s="555"/>
      <c r="AJ239" s="556"/>
      <c r="AK239" s="557"/>
      <c r="AL239" s="558"/>
    </row>
    <row r="240" spans="1:38" ht="14.4" thickBot="1" x14ac:dyDescent="0.35">
      <c r="A240" s="27" t="str">
        <f t="shared" si="3"/>
        <v>111-90-0</v>
      </c>
      <c r="B240" s="561" t="s">
        <v>1856</v>
      </c>
      <c r="C240" s="562" t="s">
        <v>1856</v>
      </c>
      <c r="D240" s="565" t="s">
        <v>1856</v>
      </c>
      <c r="E240" s="562" t="s">
        <v>1856</v>
      </c>
      <c r="F240" s="563">
        <v>0.06</v>
      </c>
      <c r="G240" s="564" t="s">
        <v>1792</v>
      </c>
      <c r="H240" s="563">
        <v>2.9999999999999997E-4</v>
      </c>
      <c r="I240" s="564" t="s">
        <v>1792</v>
      </c>
      <c r="J240" s="562" t="s">
        <v>1856</v>
      </c>
      <c r="K240" s="562" t="s">
        <v>1856</v>
      </c>
      <c r="L240" s="564">
        <v>1</v>
      </c>
      <c r="M240" s="564">
        <v>0.1</v>
      </c>
      <c r="N240" s="581" t="s">
        <v>1856</v>
      </c>
      <c r="O240" s="568" t="s">
        <v>1425</v>
      </c>
      <c r="P240" s="569" t="s">
        <v>1424</v>
      </c>
      <c r="Q240" s="570">
        <v>3600</v>
      </c>
      <c r="R240" s="571" t="s">
        <v>1791</v>
      </c>
      <c r="S240" s="570">
        <v>36000</v>
      </c>
      <c r="T240" s="571" t="s">
        <v>1791</v>
      </c>
      <c r="U240" s="570">
        <v>0.31</v>
      </c>
      <c r="V240" s="571" t="s">
        <v>1791</v>
      </c>
      <c r="W240" s="570">
        <v>1.3</v>
      </c>
      <c r="X240" s="571" t="s">
        <v>1791</v>
      </c>
      <c r="Y240" s="570">
        <v>940</v>
      </c>
      <c r="Z240" s="572" t="s">
        <v>1791</v>
      </c>
      <c r="AA240" s="570" t="s">
        <v>549</v>
      </c>
      <c r="AB240" s="571">
        <v>0.19</v>
      </c>
      <c r="AC240" s="570" t="s">
        <v>550</v>
      </c>
      <c r="AD240" s="571">
        <v>4.5399999999999998E-4</v>
      </c>
      <c r="AE240" s="570"/>
      <c r="AF240" s="571"/>
      <c r="AG240" s="570"/>
      <c r="AH240" s="572"/>
      <c r="AI240" s="573"/>
      <c r="AJ240" s="574"/>
      <c r="AK240" s="575"/>
      <c r="AL240" s="576"/>
    </row>
    <row r="241" spans="1:38" ht="13.8" x14ac:dyDescent="0.3">
      <c r="A241" s="34" t="str">
        <f t="shared" si="3"/>
        <v>617-84-5</v>
      </c>
      <c r="B241" s="577" t="s">
        <v>1856</v>
      </c>
      <c r="C241" s="548" t="s">
        <v>1856</v>
      </c>
      <c r="D241" s="547" t="s">
        <v>1856</v>
      </c>
      <c r="E241" s="548" t="s">
        <v>1856</v>
      </c>
      <c r="F241" s="546">
        <v>1E-3</v>
      </c>
      <c r="G241" s="545" t="s">
        <v>1792</v>
      </c>
      <c r="H241" s="546" t="s">
        <v>1856</v>
      </c>
      <c r="I241" s="545" t="s">
        <v>1856</v>
      </c>
      <c r="J241" s="548" t="s">
        <v>1856</v>
      </c>
      <c r="K241" s="548" t="s">
        <v>1856</v>
      </c>
      <c r="L241" s="545">
        <v>1</v>
      </c>
      <c r="M241" s="545">
        <v>0.1</v>
      </c>
      <c r="N241" s="549" t="s">
        <v>1856</v>
      </c>
      <c r="O241" s="550" t="s">
        <v>1423</v>
      </c>
      <c r="P241" s="551" t="s">
        <v>1422</v>
      </c>
      <c r="Q241" s="552">
        <v>61</v>
      </c>
      <c r="R241" s="553" t="s">
        <v>1791</v>
      </c>
      <c r="S241" s="552">
        <v>620</v>
      </c>
      <c r="T241" s="553" t="s">
        <v>1791</v>
      </c>
      <c r="U241" s="552" t="s">
        <v>550</v>
      </c>
      <c r="V241" s="553" t="s">
        <v>549</v>
      </c>
      <c r="W241" s="552" t="s">
        <v>550</v>
      </c>
      <c r="X241" s="553" t="s">
        <v>549</v>
      </c>
      <c r="Y241" s="552">
        <v>16</v>
      </c>
      <c r="Z241" s="554" t="s">
        <v>1791</v>
      </c>
      <c r="AA241" s="552" t="s">
        <v>549</v>
      </c>
      <c r="AB241" s="553">
        <v>3.2000000000000002E-3</v>
      </c>
      <c r="AC241" s="552" t="s">
        <v>550</v>
      </c>
      <c r="AD241" s="553">
        <v>1.21E-4</v>
      </c>
      <c r="AE241" s="552"/>
      <c r="AF241" s="553"/>
      <c r="AG241" s="552"/>
      <c r="AH241" s="554"/>
      <c r="AI241" s="555"/>
      <c r="AJ241" s="556"/>
      <c r="AK241" s="557"/>
      <c r="AL241" s="558"/>
    </row>
    <row r="242" spans="1:38" ht="13.8" x14ac:dyDescent="0.3">
      <c r="A242" s="34" t="str">
        <f t="shared" si="3"/>
        <v>56-53-1</v>
      </c>
      <c r="B242" s="577">
        <v>350</v>
      </c>
      <c r="C242" s="548" t="s">
        <v>1803</v>
      </c>
      <c r="D242" s="547">
        <v>0.1</v>
      </c>
      <c r="E242" s="548" t="s">
        <v>1803</v>
      </c>
      <c r="F242" s="546" t="s">
        <v>1856</v>
      </c>
      <c r="G242" s="545" t="s">
        <v>1856</v>
      </c>
      <c r="H242" s="547" t="s">
        <v>1856</v>
      </c>
      <c r="I242" s="548" t="s">
        <v>1856</v>
      </c>
      <c r="J242" s="548" t="s">
        <v>1856</v>
      </c>
      <c r="K242" s="548" t="s">
        <v>1856</v>
      </c>
      <c r="L242" s="545">
        <v>1</v>
      </c>
      <c r="M242" s="545">
        <v>0.1</v>
      </c>
      <c r="N242" s="549" t="s">
        <v>1856</v>
      </c>
      <c r="O242" s="550" t="s">
        <v>1421</v>
      </c>
      <c r="P242" s="551" t="s">
        <v>1420</v>
      </c>
      <c r="Q242" s="552">
        <v>1.4E-3</v>
      </c>
      <c r="R242" s="553" t="s">
        <v>1798</v>
      </c>
      <c r="S242" s="552">
        <v>4.8999999999999998E-3</v>
      </c>
      <c r="T242" s="553" t="s">
        <v>1798</v>
      </c>
      <c r="U242" s="559">
        <v>2.4000000000000001E-5</v>
      </c>
      <c r="V242" s="560" t="s">
        <v>1798</v>
      </c>
      <c r="W242" s="559">
        <v>1.2E-4</v>
      </c>
      <c r="X242" s="560" t="s">
        <v>1798</v>
      </c>
      <c r="Y242" s="552">
        <v>4.3000000000000002E-5</v>
      </c>
      <c r="Z242" s="554" t="s">
        <v>1798</v>
      </c>
      <c r="AA242" s="552" t="s">
        <v>549</v>
      </c>
      <c r="AB242" s="553">
        <v>2.4000000000000001E-5</v>
      </c>
      <c r="AC242" s="552" t="s">
        <v>550</v>
      </c>
      <c r="AD242" s="560">
        <v>4.57E-4</v>
      </c>
      <c r="AE242" s="559"/>
      <c r="AF242" s="560"/>
      <c r="AG242" s="552"/>
      <c r="AH242" s="554"/>
      <c r="AI242" s="555"/>
      <c r="AJ242" s="556"/>
      <c r="AK242" s="557"/>
      <c r="AL242" s="558"/>
    </row>
    <row r="243" spans="1:38" ht="14.4" thickBot="1" x14ac:dyDescent="0.35">
      <c r="A243" s="27" t="str">
        <f t="shared" si="3"/>
        <v>43222-48-6</v>
      </c>
      <c r="B243" s="580" t="s">
        <v>1856</v>
      </c>
      <c r="C243" s="564" t="s">
        <v>1856</v>
      </c>
      <c r="D243" s="563" t="s">
        <v>1856</v>
      </c>
      <c r="E243" s="564" t="s">
        <v>1856</v>
      </c>
      <c r="F243" s="565">
        <v>0.08</v>
      </c>
      <c r="G243" s="562" t="s">
        <v>1793</v>
      </c>
      <c r="H243" s="565" t="s">
        <v>1856</v>
      </c>
      <c r="I243" s="562" t="s">
        <v>1856</v>
      </c>
      <c r="J243" s="562" t="s">
        <v>1856</v>
      </c>
      <c r="K243" s="562" t="s">
        <v>1856</v>
      </c>
      <c r="L243" s="564">
        <v>1</v>
      </c>
      <c r="M243" s="564">
        <v>0.1</v>
      </c>
      <c r="N243" s="581" t="s">
        <v>1856</v>
      </c>
      <c r="O243" s="568" t="s">
        <v>1419</v>
      </c>
      <c r="P243" s="569" t="s">
        <v>1418</v>
      </c>
      <c r="Q243" s="570">
        <v>4900</v>
      </c>
      <c r="R243" s="571" t="s">
        <v>1791</v>
      </c>
      <c r="S243" s="570">
        <v>49000</v>
      </c>
      <c r="T243" s="571" t="s">
        <v>1791</v>
      </c>
      <c r="U243" s="570" t="s">
        <v>550</v>
      </c>
      <c r="V243" s="571" t="s">
        <v>549</v>
      </c>
      <c r="W243" s="570" t="s">
        <v>550</v>
      </c>
      <c r="X243" s="571" t="s">
        <v>549</v>
      </c>
      <c r="Y243" s="570">
        <v>1200</v>
      </c>
      <c r="Z243" s="572" t="s">
        <v>1791</v>
      </c>
      <c r="AA243" s="570" t="s">
        <v>549</v>
      </c>
      <c r="AB243" s="571" t="s">
        <v>550</v>
      </c>
      <c r="AC243" s="570" t="s">
        <v>550</v>
      </c>
      <c r="AD243" s="571">
        <v>0.114</v>
      </c>
      <c r="AE243" s="570"/>
      <c r="AF243" s="571"/>
      <c r="AG243" s="570"/>
      <c r="AH243" s="572"/>
      <c r="AI243" s="573"/>
      <c r="AJ243" s="574"/>
      <c r="AK243" s="575"/>
      <c r="AL243" s="576"/>
    </row>
    <row r="244" spans="1:38" ht="13.8" x14ac:dyDescent="0.3">
      <c r="A244" s="34" t="str">
        <f t="shared" si="3"/>
        <v>35367-38-5</v>
      </c>
      <c r="B244" s="577" t="s">
        <v>1856</v>
      </c>
      <c r="C244" s="548" t="s">
        <v>1856</v>
      </c>
      <c r="D244" s="547" t="s">
        <v>1856</v>
      </c>
      <c r="E244" s="548" t="s">
        <v>1856</v>
      </c>
      <c r="F244" s="546">
        <v>0.02</v>
      </c>
      <c r="G244" s="545" t="s">
        <v>1793</v>
      </c>
      <c r="H244" s="547" t="s">
        <v>1856</v>
      </c>
      <c r="I244" s="548" t="s">
        <v>1856</v>
      </c>
      <c r="J244" s="548" t="s">
        <v>1856</v>
      </c>
      <c r="K244" s="548" t="s">
        <v>1856</v>
      </c>
      <c r="L244" s="545">
        <v>1</v>
      </c>
      <c r="M244" s="545">
        <v>0.1</v>
      </c>
      <c r="N244" s="549" t="s">
        <v>1856</v>
      </c>
      <c r="O244" s="550" t="s">
        <v>1417</v>
      </c>
      <c r="P244" s="551" t="s">
        <v>1416</v>
      </c>
      <c r="Q244" s="552">
        <v>1200</v>
      </c>
      <c r="R244" s="553" t="s">
        <v>1791</v>
      </c>
      <c r="S244" s="552">
        <v>12000</v>
      </c>
      <c r="T244" s="553" t="s">
        <v>1791</v>
      </c>
      <c r="U244" s="559" t="s">
        <v>550</v>
      </c>
      <c r="V244" s="560" t="s">
        <v>549</v>
      </c>
      <c r="W244" s="559" t="s">
        <v>550</v>
      </c>
      <c r="X244" s="560" t="s">
        <v>549</v>
      </c>
      <c r="Y244" s="552">
        <v>220</v>
      </c>
      <c r="Z244" s="554" t="s">
        <v>1791</v>
      </c>
      <c r="AA244" s="552" t="s">
        <v>549</v>
      </c>
      <c r="AB244" s="553">
        <v>0.25</v>
      </c>
      <c r="AC244" s="552" t="s">
        <v>550</v>
      </c>
      <c r="AD244" s="560">
        <v>4.0200000000000001E-5</v>
      </c>
      <c r="AE244" s="559"/>
      <c r="AF244" s="560"/>
      <c r="AG244" s="552"/>
      <c r="AH244" s="554"/>
      <c r="AI244" s="555"/>
      <c r="AJ244" s="583"/>
      <c r="AK244" s="557"/>
      <c r="AL244" s="558"/>
    </row>
    <row r="245" spans="1:38" ht="13.8" x14ac:dyDescent="0.3">
      <c r="A245" s="34" t="str">
        <f t="shared" si="3"/>
        <v>75-37-6</v>
      </c>
      <c r="B245" s="577" t="s">
        <v>1856</v>
      </c>
      <c r="C245" s="548" t="s">
        <v>1856</v>
      </c>
      <c r="D245" s="547" t="s">
        <v>1856</v>
      </c>
      <c r="E245" s="548" t="s">
        <v>1856</v>
      </c>
      <c r="F245" s="546" t="s">
        <v>1856</v>
      </c>
      <c r="G245" s="545" t="s">
        <v>1856</v>
      </c>
      <c r="H245" s="547">
        <v>40</v>
      </c>
      <c r="I245" s="548" t="s">
        <v>1793</v>
      </c>
      <c r="J245" s="548" t="s">
        <v>1796</v>
      </c>
      <c r="K245" s="548" t="s">
        <v>1856</v>
      </c>
      <c r="L245" s="545">
        <v>1</v>
      </c>
      <c r="M245" s="545" t="s">
        <v>1856</v>
      </c>
      <c r="N245" s="549">
        <v>1430</v>
      </c>
      <c r="O245" s="550" t="s">
        <v>1415</v>
      </c>
      <c r="P245" s="551" t="s">
        <v>1414</v>
      </c>
      <c r="Q245" s="552">
        <v>52000</v>
      </c>
      <c r="R245" s="553" t="s">
        <v>1795</v>
      </c>
      <c r="S245" s="552">
        <v>220000</v>
      </c>
      <c r="T245" s="553" t="s">
        <v>1805</v>
      </c>
      <c r="U245" s="559">
        <v>42000</v>
      </c>
      <c r="V245" s="560" t="s">
        <v>1791</v>
      </c>
      <c r="W245" s="559">
        <v>180000</v>
      </c>
      <c r="X245" s="560" t="s">
        <v>1791</v>
      </c>
      <c r="Y245" s="552">
        <v>83000</v>
      </c>
      <c r="Z245" s="554" t="s">
        <v>1791</v>
      </c>
      <c r="AA245" s="552" t="s">
        <v>549</v>
      </c>
      <c r="AB245" s="553">
        <v>28</v>
      </c>
      <c r="AC245" s="552" t="s">
        <v>550</v>
      </c>
      <c r="AD245" s="560">
        <v>1.0699999999999999E-2</v>
      </c>
      <c r="AE245" s="559"/>
      <c r="AF245" s="560"/>
      <c r="AG245" s="552"/>
      <c r="AH245" s="554"/>
      <c r="AI245" s="555"/>
      <c r="AJ245" s="556"/>
      <c r="AK245" s="557"/>
      <c r="AL245" s="558"/>
    </row>
    <row r="246" spans="1:38" ht="14.4" thickBot="1" x14ac:dyDescent="0.35">
      <c r="A246" s="27" t="str">
        <f t="shared" si="3"/>
        <v>94-58-6</v>
      </c>
      <c r="B246" s="561">
        <v>4.3999999999999997E-2</v>
      </c>
      <c r="C246" s="562" t="s">
        <v>1803</v>
      </c>
      <c r="D246" s="565">
        <v>1.2999999999999999E-5</v>
      </c>
      <c r="E246" s="562" t="s">
        <v>1803</v>
      </c>
      <c r="F246" s="565" t="s">
        <v>1856</v>
      </c>
      <c r="G246" s="562" t="s">
        <v>1856</v>
      </c>
      <c r="H246" s="563" t="s">
        <v>1856</v>
      </c>
      <c r="I246" s="564" t="s">
        <v>1856</v>
      </c>
      <c r="J246" s="564" t="s">
        <v>1796</v>
      </c>
      <c r="K246" s="562" t="s">
        <v>1856</v>
      </c>
      <c r="L246" s="564">
        <v>1</v>
      </c>
      <c r="M246" s="566">
        <v>0.1</v>
      </c>
      <c r="N246" s="567" t="s">
        <v>1856</v>
      </c>
      <c r="O246" s="568" t="s">
        <v>1413</v>
      </c>
      <c r="P246" s="569" t="s">
        <v>1412</v>
      </c>
      <c r="Q246" s="570">
        <v>0.24</v>
      </c>
      <c r="R246" s="571" t="s">
        <v>1798</v>
      </c>
      <c r="S246" s="570">
        <v>1.2</v>
      </c>
      <c r="T246" s="571" t="s">
        <v>1798</v>
      </c>
      <c r="U246" s="570">
        <v>0.19</v>
      </c>
      <c r="V246" s="571" t="s">
        <v>1798</v>
      </c>
      <c r="W246" s="570">
        <v>0.94</v>
      </c>
      <c r="X246" s="571" t="s">
        <v>1798</v>
      </c>
      <c r="Y246" s="570">
        <v>0.26</v>
      </c>
      <c r="Z246" s="572" t="s">
        <v>1798</v>
      </c>
      <c r="AA246" s="570" t="s">
        <v>549</v>
      </c>
      <c r="AB246" s="571">
        <v>3.2000000000000003E-4</v>
      </c>
      <c r="AC246" s="570" t="s">
        <v>550</v>
      </c>
      <c r="AD246" s="571">
        <v>2.0999999999999999E-3</v>
      </c>
      <c r="AE246" s="570"/>
      <c r="AF246" s="571"/>
      <c r="AG246" s="570"/>
      <c r="AH246" s="572"/>
      <c r="AI246" s="573"/>
      <c r="AJ246" s="574"/>
      <c r="AK246" s="575"/>
      <c r="AL246" s="576"/>
    </row>
    <row r="247" spans="1:38" ht="13.8" x14ac:dyDescent="0.3">
      <c r="A247" s="34" t="str">
        <f t="shared" si="3"/>
        <v>108-20-3</v>
      </c>
      <c r="B247" s="544" t="s">
        <v>1856</v>
      </c>
      <c r="C247" s="545" t="s">
        <v>1856</v>
      </c>
      <c r="D247" s="546" t="s">
        <v>1856</v>
      </c>
      <c r="E247" s="545" t="s">
        <v>1856</v>
      </c>
      <c r="F247" s="547" t="s">
        <v>1856</v>
      </c>
      <c r="G247" s="548" t="s">
        <v>1856</v>
      </c>
      <c r="H247" s="547">
        <v>0.7</v>
      </c>
      <c r="I247" s="548" t="s">
        <v>1792</v>
      </c>
      <c r="J247" s="545" t="s">
        <v>1796</v>
      </c>
      <c r="K247" s="548" t="s">
        <v>1856</v>
      </c>
      <c r="L247" s="545">
        <v>1</v>
      </c>
      <c r="M247" s="545" t="s">
        <v>1856</v>
      </c>
      <c r="N247" s="549">
        <v>2260</v>
      </c>
      <c r="O247" s="550" t="s">
        <v>1411</v>
      </c>
      <c r="P247" s="551" t="s">
        <v>1410</v>
      </c>
      <c r="Q247" s="552">
        <v>2400</v>
      </c>
      <c r="R247" s="553" t="s">
        <v>1795</v>
      </c>
      <c r="S247" s="552">
        <v>10000</v>
      </c>
      <c r="T247" s="553" t="s">
        <v>1795</v>
      </c>
      <c r="U247" s="552">
        <v>730</v>
      </c>
      <c r="V247" s="553" t="s">
        <v>1791</v>
      </c>
      <c r="W247" s="552">
        <v>3100</v>
      </c>
      <c r="X247" s="553" t="s">
        <v>1791</v>
      </c>
      <c r="Y247" s="552">
        <v>1500</v>
      </c>
      <c r="Z247" s="554" t="s">
        <v>1791</v>
      </c>
      <c r="AA247" s="552" t="s">
        <v>549</v>
      </c>
      <c r="AB247" s="553">
        <v>0.37</v>
      </c>
      <c r="AC247" s="552" t="s">
        <v>550</v>
      </c>
      <c r="AD247" s="553">
        <v>4.5199999999999997E-2</v>
      </c>
      <c r="AE247" s="552"/>
      <c r="AF247" s="553"/>
      <c r="AG247" s="552"/>
      <c r="AH247" s="554"/>
      <c r="AI247" s="555"/>
      <c r="AJ247" s="556"/>
      <c r="AK247" s="557"/>
      <c r="AL247" s="558"/>
    </row>
    <row r="248" spans="1:38" ht="13.8" x14ac:dyDescent="0.3">
      <c r="A248" s="34" t="str">
        <f t="shared" si="3"/>
        <v>1445-75-6</v>
      </c>
      <c r="B248" s="577" t="s">
        <v>1856</v>
      </c>
      <c r="C248" s="548" t="s">
        <v>1856</v>
      </c>
      <c r="D248" s="547" t="s">
        <v>1856</v>
      </c>
      <c r="E248" s="548" t="s">
        <v>1856</v>
      </c>
      <c r="F248" s="547">
        <v>0.08</v>
      </c>
      <c r="G248" s="548" t="s">
        <v>1793</v>
      </c>
      <c r="H248" s="546" t="s">
        <v>1856</v>
      </c>
      <c r="I248" s="545" t="s">
        <v>1856</v>
      </c>
      <c r="J248" s="545" t="s">
        <v>1796</v>
      </c>
      <c r="K248" s="548" t="s">
        <v>1856</v>
      </c>
      <c r="L248" s="545">
        <v>1</v>
      </c>
      <c r="M248" s="578" t="s">
        <v>1856</v>
      </c>
      <c r="N248" s="579">
        <v>530</v>
      </c>
      <c r="O248" s="550" t="s">
        <v>1409</v>
      </c>
      <c r="P248" s="551" t="s">
        <v>1408</v>
      </c>
      <c r="Q248" s="552">
        <v>6300</v>
      </c>
      <c r="R248" s="553" t="s">
        <v>1795</v>
      </c>
      <c r="S248" s="552">
        <v>82000</v>
      </c>
      <c r="T248" s="553" t="s">
        <v>1795</v>
      </c>
      <c r="U248" s="552" t="s">
        <v>550</v>
      </c>
      <c r="V248" s="553" t="s">
        <v>549</v>
      </c>
      <c r="W248" s="552" t="s">
        <v>550</v>
      </c>
      <c r="X248" s="553" t="s">
        <v>549</v>
      </c>
      <c r="Y248" s="552">
        <v>1200</v>
      </c>
      <c r="Z248" s="554" t="s">
        <v>1791</v>
      </c>
      <c r="AA248" s="552" t="s">
        <v>549</v>
      </c>
      <c r="AB248" s="553">
        <v>0.35</v>
      </c>
      <c r="AC248" s="552" t="s">
        <v>550</v>
      </c>
      <c r="AD248" s="553">
        <v>4.28E-3</v>
      </c>
      <c r="AE248" s="552"/>
      <c r="AF248" s="553"/>
      <c r="AG248" s="552"/>
      <c r="AH248" s="554"/>
      <c r="AI248" s="555"/>
      <c r="AJ248" s="556"/>
      <c r="AK248" s="557"/>
      <c r="AL248" s="558"/>
    </row>
    <row r="249" spans="1:38" ht="14.4" thickBot="1" x14ac:dyDescent="0.35">
      <c r="A249" s="27" t="str">
        <f t="shared" si="3"/>
        <v>55290-64-7</v>
      </c>
      <c r="B249" s="561" t="s">
        <v>1856</v>
      </c>
      <c r="C249" s="562" t="s">
        <v>1856</v>
      </c>
      <c r="D249" s="565" t="s">
        <v>1856</v>
      </c>
      <c r="E249" s="562" t="s">
        <v>1856</v>
      </c>
      <c r="F249" s="563">
        <v>0.02</v>
      </c>
      <c r="G249" s="564" t="s">
        <v>1793</v>
      </c>
      <c r="H249" s="565" t="s">
        <v>1856</v>
      </c>
      <c r="I249" s="562" t="s">
        <v>1856</v>
      </c>
      <c r="J249" s="564" t="s">
        <v>1856</v>
      </c>
      <c r="K249" s="562" t="s">
        <v>1856</v>
      </c>
      <c r="L249" s="564">
        <v>1</v>
      </c>
      <c r="M249" s="566">
        <v>0.1</v>
      </c>
      <c r="N249" s="567" t="s">
        <v>1856</v>
      </c>
      <c r="O249" s="568" t="s">
        <v>1407</v>
      </c>
      <c r="P249" s="569" t="s">
        <v>1406</v>
      </c>
      <c r="Q249" s="570">
        <v>1200</v>
      </c>
      <c r="R249" s="571" t="s">
        <v>1791</v>
      </c>
      <c r="S249" s="570">
        <v>12000</v>
      </c>
      <c r="T249" s="571" t="s">
        <v>1791</v>
      </c>
      <c r="U249" s="585" t="s">
        <v>550</v>
      </c>
      <c r="V249" s="586" t="s">
        <v>549</v>
      </c>
      <c r="W249" s="585" t="s">
        <v>550</v>
      </c>
      <c r="X249" s="586" t="s">
        <v>549</v>
      </c>
      <c r="Y249" s="570">
        <v>310</v>
      </c>
      <c r="Z249" s="572" t="s">
        <v>1791</v>
      </c>
      <c r="AA249" s="570" t="s">
        <v>549</v>
      </c>
      <c r="AB249" s="571">
        <v>6.9000000000000006E-2</v>
      </c>
      <c r="AC249" s="570" t="s">
        <v>550</v>
      </c>
      <c r="AD249" s="586">
        <v>7.3800000000000005E-4</v>
      </c>
      <c r="AE249" s="585"/>
      <c r="AF249" s="586"/>
      <c r="AG249" s="570"/>
      <c r="AH249" s="572"/>
      <c r="AI249" s="573"/>
      <c r="AJ249" s="574"/>
      <c r="AK249" s="575"/>
      <c r="AL249" s="576"/>
    </row>
    <row r="250" spans="1:38" ht="13.8" x14ac:dyDescent="0.3">
      <c r="A250" s="34" t="str">
        <f t="shared" si="3"/>
        <v>60-51-5</v>
      </c>
      <c r="B250" s="577" t="s">
        <v>1856</v>
      </c>
      <c r="C250" s="548" t="s">
        <v>1856</v>
      </c>
      <c r="D250" s="547" t="s">
        <v>1856</v>
      </c>
      <c r="E250" s="548" t="s">
        <v>1856</v>
      </c>
      <c r="F250" s="546">
        <v>2.0000000000000001E-4</v>
      </c>
      <c r="G250" s="545" t="s">
        <v>1793</v>
      </c>
      <c r="H250" s="547" t="s">
        <v>1856</v>
      </c>
      <c r="I250" s="548" t="s">
        <v>1856</v>
      </c>
      <c r="J250" s="548" t="s">
        <v>1856</v>
      </c>
      <c r="K250" s="548" t="s">
        <v>1856</v>
      </c>
      <c r="L250" s="545">
        <v>1</v>
      </c>
      <c r="M250" s="545">
        <v>0.1</v>
      </c>
      <c r="N250" s="549" t="s">
        <v>1856</v>
      </c>
      <c r="O250" s="550" t="s">
        <v>152</v>
      </c>
      <c r="P250" s="551" t="s">
        <v>151</v>
      </c>
      <c r="Q250" s="552">
        <v>12</v>
      </c>
      <c r="R250" s="553" t="s">
        <v>1791</v>
      </c>
      <c r="S250" s="552">
        <v>120</v>
      </c>
      <c r="T250" s="553" t="s">
        <v>1791</v>
      </c>
      <c r="U250" s="559" t="s">
        <v>550</v>
      </c>
      <c r="V250" s="560" t="s">
        <v>549</v>
      </c>
      <c r="W250" s="559" t="s">
        <v>550</v>
      </c>
      <c r="X250" s="560" t="s">
        <v>549</v>
      </c>
      <c r="Y250" s="552">
        <v>3.1</v>
      </c>
      <c r="Z250" s="554" t="s">
        <v>1791</v>
      </c>
      <c r="AA250" s="552" t="s">
        <v>549</v>
      </c>
      <c r="AB250" s="553">
        <v>6.9999999999999999E-4</v>
      </c>
      <c r="AC250" s="552" t="s">
        <v>550</v>
      </c>
      <c r="AD250" s="560">
        <v>7.9800000000000002E-5</v>
      </c>
      <c r="AE250" s="559"/>
      <c r="AF250" s="560"/>
      <c r="AG250" s="552"/>
      <c r="AH250" s="554"/>
      <c r="AI250" s="555"/>
      <c r="AJ250" s="556"/>
      <c r="AK250" s="557"/>
      <c r="AL250" s="558"/>
    </row>
    <row r="251" spans="1:38" ht="13.8" x14ac:dyDescent="0.3">
      <c r="A251" s="34" t="str">
        <f t="shared" si="3"/>
        <v>119-90-4</v>
      </c>
      <c r="B251" s="577">
        <v>1.4E-2</v>
      </c>
      <c r="C251" s="548" t="s">
        <v>1801</v>
      </c>
      <c r="D251" s="547" t="s">
        <v>1856</v>
      </c>
      <c r="E251" s="548" t="s">
        <v>1856</v>
      </c>
      <c r="F251" s="546" t="s">
        <v>1856</v>
      </c>
      <c r="G251" s="545" t="s">
        <v>1856</v>
      </c>
      <c r="H251" s="547" t="s">
        <v>1856</v>
      </c>
      <c r="I251" s="548" t="s">
        <v>1856</v>
      </c>
      <c r="J251" s="548" t="s">
        <v>1856</v>
      </c>
      <c r="K251" s="548" t="s">
        <v>1856</v>
      </c>
      <c r="L251" s="545">
        <v>1</v>
      </c>
      <c r="M251" s="545">
        <v>0.1</v>
      </c>
      <c r="N251" s="549" t="s">
        <v>1856</v>
      </c>
      <c r="O251" s="550" t="s">
        <v>1405</v>
      </c>
      <c r="P251" s="551" t="s">
        <v>1404</v>
      </c>
      <c r="Q251" s="552">
        <v>35</v>
      </c>
      <c r="R251" s="553" t="s">
        <v>1798</v>
      </c>
      <c r="S251" s="552">
        <v>120</v>
      </c>
      <c r="T251" s="553" t="s">
        <v>1798</v>
      </c>
      <c r="U251" s="559" t="s">
        <v>550</v>
      </c>
      <c r="V251" s="560" t="s">
        <v>549</v>
      </c>
      <c r="W251" s="559" t="s">
        <v>550</v>
      </c>
      <c r="X251" s="560" t="s">
        <v>549</v>
      </c>
      <c r="Y251" s="552">
        <v>4.7</v>
      </c>
      <c r="Z251" s="554" t="s">
        <v>1798</v>
      </c>
      <c r="AA251" s="552" t="s">
        <v>549</v>
      </c>
      <c r="AB251" s="553">
        <v>5.7000000000000002E-3</v>
      </c>
      <c r="AC251" s="552" t="s">
        <v>550</v>
      </c>
      <c r="AD251" s="560">
        <v>2.6699999999999998E-4</v>
      </c>
      <c r="AE251" s="559"/>
      <c r="AF251" s="560"/>
      <c r="AG251" s="552"/>
      <c r="AH251" s="554"/>
      <c r="AI251" s="555"/>
      <c r="AJ251" s="556"/>
      <c r="AK251" s="557"/>
      <c r="AL251" s="558"/>
    </row>
    <row r="252" spans="1:38" ht="14.4" thickBot="1" x14ac:dyDescent="0.35">
      <c r="A252" s="27" t="str">
        <f t="shared" si="3"/>
        <v>756-79-6</v>
      </c>
      <c r="B252" s="580">
        <v>1.6999999999999999E-3</v>
      </c>
      <c r="C252" s="564" t="s">
        <v>1792</v>
      </c>
      <c r="D252" s="565" t="s">
        <v>1856</v>
      </c>
      <c r="E252" s="562" t="s">
        <v>1856</v>
      </c>
      <c r="F252" s="565">
        <v>0.06</v>
      </c>
      <c r="G252" s="562" t="s">
        <v>1792</v>
      </c>
      <c r="H252" s="565" t="s">
        <v>1856</v>
      </c>
      <c r="I252" s="562" t="s">
        <v>1856</v>
      </c>
      <c r="J252" s="562" t="s">
        <v>1856</v>
      </c>
      <c r="K252" s="562" t="s">
        <v>1856</v>
      </c>
      <c r="L252" s="564">
        <v>1</v>
      </c>
      <c r="M252" s="564">
        <v>0.1</v>
      </c>
      <c r="N252" s="581" t="s">
        <v>1856</v>
      </c>
      <c r="O252" s="568" t="s">
        <v>1403</v>
      </c>
      <c r="P252" s="569" t="s">
        <v>1402</v>
      </c>
      <c r="Q252" s="570">
        <v>290</v>
      </c>
      <c r="R252" s="571" t="s">
        <v>1800</v>
      </c>
      <c r="S252" s="570">
        <v>1000</v>
      </c>
      <c r="T252" s="571" t="s">
        <v>1800</v>
      </c>
      <c r="U252" s="585" t="s">
        <v>550</v>
      </c>
      <c r="V252" s="586" t="s">
        <v>549</v>
      </c>
      <c r="W252" s="585" t="s">
        <v>550</v>
      </c>
      <c r="X252" s="586" t="s">
        <v>549</v>
      </c>
      <c r="Y252" s="570">
        <v>39</v>
      </c>
      <c r="Z252" s="572" t="s">
        <v>1800</v>
      </c>
      <c r="AA252" s="570" t="s">
        <v>549</v>
      </c>
      <c r="AB252" s="571">
        <v>8.3000000000000001E-3</v>
      </c>
      <c r="AC252" s="570" t="s">
        <v>550</v>
      </c>
      <c r="AD252" s="586">
        <v>1.06E-3</v>
      </c>
      <c r="AE252" s="585"/>
      <c r="AF252" s="586"/>
      <c r="AG252" s="570"/>
      <c r="AH252" s="572"/>
      <c r="AI252" s="573"/>
      <c r="AJ252" s="574"/>
      <c r="AK252" s="575"/>
      <c r="AL252" s="576"/>
    </row>
    <row r="253" spans="1:38" ht="13.8" x14ac:dyDescent="0.3">
      <c r="A253" s="34" t="str">
        <f t="shared" si="3"/>
        <v>60-11-7</v>
      </c>
      <c r="B253" s="544">
        <v>4.5999999999999996</v>
      </c>
      <c r="C253" s="545" t="s">
        <v>1803</v>
      </c>
      <c r="D253" s="547">
        <v>1.2999999999999999E-3</v>
      </c>
      <c r="E253" s="548" t="s">
        <v>1803</v>
      </c>
      <c r="F253" s="546" t="s">
        <v>1856</v>
      </c>
      <c r="G253" s="545" t="s">
        <v>1856</v>
      </c>
      <c r="H253" s="547" t="s">
        <v>1856</v>
      </c>
      <c r="I253" s="548" t="s">
        <v>1856</v>
      </c>
      <c r="J253" s="548" t="s">
        <v>1856</v>
      </c>
      <c r="K253" s="548" t="s">
        <v>1856</v>
      </c>
      <c r="L253" s="545">
        <v>1</v>
      </c>
      <c r="M253" s="545">
        <v>0.1</v>
      </c>
      <c r="N253" s="549" t="s">
        <v>1856</v>
      </c>
      <c r="O253" s="550" t="s">
        <v>1401</v>
      </c>
      <c r="P253" s="551" t="s">
        <v>1400</v>
      </c>
      <c r="Q253" s="552">
        <v>0.11</v>
      </c>
      <c r="R253" s="553" t="s">
        <v>1798</v>
      </c>
      <c r="S253" s="552">
        <v>0.37</v>
      </c>
      <c r="T253" s="553" t="s">
        <v>1798</v>
      </c>
      <c r="U253" s="559">
        <v>1.9E-3</v>
      </c>
      <c r="V253" s="560" t="s">
        <v>1798</v>
      </c>
      <c r="W253" s="559">
        <v>9.4000000000000004E-3</v>
      </c>
      <c r="X253" s="560" t="s">
        <v>1798</v>
      </c>
      <c r="Y253" s="552">
        <v>4.3E-3</v>
      </c>
      <c r="Z253" s="554" t="s">
        <v>1798</v>
      </c>
      <c r="AA253" s="552" t="s">
        <v>549</v>
      </c>
      <c r="AB253" s="553">
        <v>1.8E-5</v>
      </c>
      <c r="AC253" s="552" t="s">
        <v>550</v>
      </c>
      <c r="AD253" s="560">
        <v>1.2400000000000001E-4</v>
      </c>
      <c r="AE253" s="559"/>
      <c r="AF253" s="560"/>
      <c r="AG253" s="552"/>
      <c r="AH253" s="554"/>
      <c r="AI253" s="555"/>
      <c r="AJ253" s="556"/>
      <c r="AK253" s="557"/>
      <c r="AL253" s="558"/>
    </row>
    <row r="254" spans="1:38" ht="13.8" x14ac:dyDescent="0.3">
      <c r="A254" s="34" t="str">
        <f t="shared" si="3"/>
        <v>21436-96-4</v>
      </c>
      <c r="B254" s="544">
        <v>0.57999999999999996</v>
      </c>
      <c r="C254" s="545" t="s">
        <v>1801</v>
      </c>
      <c r="D254" s="546" t="s">
        <v>1856</v>
      </c>
      <c r="E254" s="545" t="s">
        <v>1856</v>
      </c>
      <c r="F254" s="547" t="s">
        <v>1856</v>
      </c>
      <c r="G254" s="548" t="s">
        <v>1856</v>
      </c>
      <c r="H254" s="547" t="s">
        <v>1856</v>
      </c>
      <c r="I254" s="548" t="s">
        <v>1856</v>
      </c>
      <c r="J254" s="548" t="s">
        <v>1856</v>
      </c>
      <c r="K254" s="548" t="s">
        <v>1856</v>
      </c>
      <c r="L254" s="545">
        <v>1</v>
      </c>
      <c r="M254" s="545">
        <v>0.1</v>
      </c>
      <c r="N254" s="549" t="s">
        <v>1856</v>
      </c>
      <c r="O254" s="550" t="s">
        <v>1399</v>
      </c>
      <c r="P254" s="551" t="s">
        <v>1398</v>
      </c>
      <c r="Q254" s="552">
        <v>0.84</v>
      </c>
      <c r="R254" s="553" t="s">
        <v>1798</v>
      </c>
      <c r="S254" s="552">
        <v>3</v>
      </c>
      <c r="T254" s="553" t="s">
        <v>1798</v>
      </c>
      <c r="U254" s="552" t="s">
        <v>550</v>
      </c>
      <c r="V254" s="553" t="s">
        <v>549</v>
      </c>
      <c r="W254" s="552" t="s">
        <v>550</v>
      </c>
      <c r="X254" s="553" t="s">
        <v>549</v>
      </c>
      <c r="Y254" s="552">
        <v>0.12</v>
      </c>
      <c r="Z254" s="554" t="s">
        <v>1798</v>
      </c>
      <c r="AA254" s="552" t="s">
        <v>549</v>
      </c>
      <c r="AB254" s="553">
        <v>1E-4</v>
      </c>
      <c r="AC254" s="552" t="s">
        <v>550</v>
      </c>
      <c r="AD254" s="553">
        <v>9.4299999999999995E-2</v>
      </c>
      <c r="AE254" s="552"/>
      <c r="AF254" s="553"/>
      <c r="AG254" s="552"/>
      <c r="AH254" s="554"/>
      <c r="AI254" s="555"/>
      <c r="AJ254" s="556"/>
      <c r="AK254" s="557"/>
      <c r="AL254" s="558"/>
    </row>
    <row r="255" spans="1:38" ht="14.4" thickBot="1" x14ac:dyDescent="0.35">
      <c r="A255" s="27" t="str">
        <f t="shared" si="3"/>
        <v>95-68-1</v>
      </c>
      <c r="B255" s="580">
        <v>0.2</v>
      </c>
      <c r="C255" s="564" t="s">
        <v>1792</v>
      </c>
      <c r="D255" s="565" t="s">
        <v>1856</v>
      </c>
      <c r="E255" s="562" t="s">
        <v>1856</v>
      </c>
      <c r="F255" s="565">
        <v>2E-3</v>
      </c>
      <c r="G255" s="562" t="s">
        <v>1804</v>
      </c>
      <c r="H255" s="565" t="s">
        <v>1856</v>
      </c>
      <c r="I255" s="562" t="s">
        <v>1856</v>
      </c>
      <c r="J255" s="562" t="s">
        <v>1856</v>
      </c>
      <c r="K255" s="562" t="s">
        <v>1856</v>
      </c>
      <c r="L255" s="564">
        <v>1</v>
      </c>
      <c r="M255" s="564">
        <v>0.1</v>
      </c>
      <c r="N255" s="581" t="s">
        <v>1856</v>
      </c>
      <c r="O255" s="568" t="s">
        <v>1397</v>
      </c>
      <c r="P255" s="569" t="s">
        <v>1396</v>
      </c>
      <c r="Q255" s="570">
        <v>2.4</v>
      </c>
      <c r="R255" s="571" t="s">
        <v>1800</v>
      </c>
      <c r="S255" s="570">
        <v>8.6</v>
      </c>
      <c r="T255" s="571" t="s">
        <v>1798</v>
      </c>
      <c r="U255" s="585" t="s">
        <v>550</v>
      </c>
      <c r="V255" s="586" t="s">
        <v>549</v>
      </c>
      <c r="W255" s="585" t="s">
        <v>550</v>
      </c>
      <c r="X255" s="586" t="s">
        <v>549</v>
      </c>
      <c r="Y255" s="570">
        <v>0.32</v>
      </c>
      <c r="Z255" s="572" t="s">
        <v>1800</v>
      </c>
      <c r="AA255" s="570" t="s">
        <v>549</v>
      </c>
      <c r="AB255" s="571">
        <v>1.8000000000000001E-4</v>
      </c>
      <c r="AC255" s="570" t="s">
        <v>550</v>
      </c>
      <c r="AD255" s="586">
        <v>2.02E-5</v>
      </c>
      <c r="AE255" s="585"/>
      <c r="AF255" s="586"/>
      <c r="AG255" s="570"/>
      <c r="AH255" s="572"/>
      <c r="AI255" s="573"/>
      <c r="AJ255" s="574"/>
      <c r="AK255" s="575"/>
      <c r="AL255" s="576"/>
    </row>
    <row r="256" spans="1:38" ht="13.8" x14ac:dyDescent="0.3">
      <c r="A256" s="34" t="str">
        <f t="shared" si="3"/>
        <v>121-69-7</v>
      </c>
      <c r="B256" s="544" t="s">
        <v>1856</v>
      </c>
      <c r="C256" s="545" t="s">
        <v>1856</v>
      </c>
      <c r="D256" s="547" t="s">
        <v>1856</v>
      </c>
      <c r="E256" s="548" t="s">
        <v>1856</v>
      </c>
      <c r="F256" s="546">
        <v>2E-3</v>
      </c>
      <c r="G256" s="545" t="s">
        <v>1793</v>
      </c>
      <c r="H256" s="547" t="s">
        <v>1856</v>
      </c>
      <c r="I256" s="548" t="s">
        <v>1856</v>
      </c>
      <c r="J256" s="548" t="s">
        <v>1796</v>
      </c>
      <c r="K256" s="548" t="s">
        <v>1856</v>
      </c>
      <c r="L256" s="545">
        <v>1</v>
      </c>
      <c r="M256" s="545" t="s">
        <v>1856</v>
      </c>
      <c r="N256" s="549">
        <v>830</v>
      </c>
      <c r="O256" s="550" t="s">
        <v>1395</v>
      </c>
      <c r="P256" s="551" t="s">
        <v>1394</v>
      </c>
      <c r="Q256" s="552">
        <v>160</v>
      </c>
      <c r="R256" s="553" t="s">
        <v>1791</v>
      </c>
      <c r="S256" s="552">
        <v>2000</v>
      </c>
      <c r="T256" s="553" t="s">
        <v>1795</v>
      </c>
      <c r="U256" s="559" t="s">
        <v>550</v>
      </c>
      <c r="V256" s="560" t="s">
        <v>549</v>
      </c>
      <c r="W256" s="559" t="s">
        <v>550</v>
      </c>
      <c r="X256" s="560" t="s">
        <v>549</v>
      </c>
      <c r="Y256" s="552">
        <v>27</v>
      </c>
      <c r="Z256" s="554" t="s">
        <v>1791</v>
      </c>
      <c r="AA256" s="552" t="s">
        <v>549</v>
      </c>
      <c r="AB256" s="553">
        <v>9.7999999999999997E-3</v>
      </c>
      <c r="AC256" s="552" t="s">
        <v>550</v>
      </c>
      <c r="AD256" s="560">
        <v>4.28E-3</v>
      </c>
      <c r="AE256" s="559"/>
      <c r="AF256" s="560"/>
      <c r="AG256" s="552"/>
      <c r="AH256" s="554"/>
      <c r="AI256" s="555"/>
      <c r="AJ256" s="556"/>
      <c r="AK256" s="557"/>
      <c r="AL256" s="558"/>
    </row>
    <row r="257" spans="1:38" ht="13.8" x14ac:dyDescent="0.3">
      <c r="A257" s="34" t="str">
        <f t="shared" si="3"/>
        <v>119-93-7</v>
      </c>
      <c r="B257" s="577">
        <v>11</v>
      </c>
      <c r="C257" s="548" t="s">
        <v>1792</v>
      </c>
      <c r="D257" s="547" t="s">
        <v>1856</v>
      </c>
      <c r="E257" s="548" t="s">
        <v>1856</v>
      </c>
      <c r="F257" s="546" t="s">
        <v>1856</v>
      </c>
      <c r="G257" s="545" t="s">
        <v>1856</v>
      </c>
      <c r="H257" s="547" t="s">
        <v>1856</v>
      </c>
      <c r="I257" s="548" t="s">
        <v>1856</v>
      </c>
      <c r="J257" s="545" t="s">
        <v>1856</v>
      </c>
      <c r="K257" s="548" t="s">
        <v>1856</v>
      </c>
      <c r="L257" s="545">
        <v>1</v>
      </c>
      <c r="M257" s="578">
        <v>0.1</v>
      </c>
      <c r="N257" s="579" t="s">
        <v>1856</v>
      </c>
      <c r="O257" s="550" t="s">
        <v>1393</v>
      </c>
      <c r="P257" s="551" t="s">
        <v>1392</v>
      </c>
      <c r="Q257" s="552">
        <v>4.3999999999999997E-2</v>
      </c>
      <c r="R257" s="553" t="s">
        <v>1798</v>
      </c>
      <c r="S257" s="552">
        <v>0.16</v>
      </c>
      <c r="T257" s="553" t="s">
        <v>1798</v>
      </c>
      <c r="U257" s="559" t="s">
        <v>550</v>
      </c>
      <c r="V257" s="560" t="s">
        <v>549</v>
      </c>
      <c r="W257" s="559" t="s">
        <v>550</v>
      </c>
      <c r="X257" s="560" t="s">
        <v>549</v>
      </c>
      <c r="Y257" s="552">
        <v>5.5999999999999999E-3</v>
      </c>
      <c r="Z257" s="554" t="s">
        <v>1798</v>
      </c>
      <c r="AA257" s="552" t="s">
        <v>549</v>
      </c>
      <c r="AB257" s="553">
        <v>3.6999999999999998E-5</v>
      </c>
      <c r="AC257" s="552" t="s">
        <v>550</v>
      </c>
      <c r="AD257" s="560">
        <v>1.12E-2</v>
      </c>
      <c r="AE257" s="559"/>
      <c r="AF257" s="560"/>
      <c r="AG257" s="552"/>
      <c r="AH257" s="554"/>
      <c r="AI257" s="555"/>
      <c r="AJ257" s="556"/>
      <c r="AK257" s="557"/>
      <c r="AL257" s="558"/>
    </row>
    <row r="258" spans="1:38" ht="14.4" thickBot="1" x14ac:dyDescent="0.35">
      <c r="A258" s="27" t="str">
        <f t="shared" si="3"/>
        <v>68-12-2</v>
      </c>
      <c r="B258" s="580" t="s">
        <v>1856</v>
      </c>
      <c r="C258" s="564" t="s">
        <v>1856</v>
      </c>
      <c r="D258" s="565" t="s">
        <v>1856</v>
      </c>
      <c r="E258" s="562" t="s">
        <v>1856</v>
      </c>
      <c r="F258" s="565">
        <v>0.1</v>
      </c>
      <c r="G258" s="562" t="s">
        <v>1792</v>
      </c>
      <c r="H258" s="565">
        <v>0.03</v>
      </c>
      <c r="I258" s="562" t="s">
        <v>1793</v>
      </c>
      <c r="J258" s="562" t="s">
        <v>1856</v>
      </c>
      <c r="K258" s="562" t="s">
        <v>1856</v>
      </c>
      <c r="L258" s="564">
        <v>1</v>
      </c>
      <c r="M258" s="564">
        <v>0.1</v>
      </c>
      <c r="N258" s="581" t="s">
        <v>1856</v>
      </c>
      <c r="O258" s="568" t="s">
        <v>1391</v>
      </c>
      <c r="P258" s="569" t="s">
        <v>1390</v>
      </c>
      <c r="Q258" s="570">
        <v>6100</v>
      </c>
      <c r="R258" s="571" t="s">
        <v>1791</v>
      </c>
      <c r="S258" s="570">
        <v>62000</v>
      </c>
      <c r="T258" s="571" t="s">
        <v>1791</v>
      </c>
      <c r="U258" s="585">
        <v>31</v>
      </c>
      <c r="V258" s="586" t="s">
        <v>1791</v>
      </c>
      <c r="W258" s="585">
        <v>130</v>
      </c>
      <c r="X258" s="586" t="s">
        <v>1791</v>
      </c>
      <c r="Y258" s="570">
        <v>1600</v>
      </c>
      <c r="Z258" s="572" t="s">
        <v>1791</v>
      </c>
      <c r="AA258" s="570" t="s">
        <v>549</v>
      </c>
      <c r="AB258" s="571">
        <v>0.32</v>
      </c>
      <c r="AC258" s="570" t="s">
        <v>550</v>
      </c>
      <c r="AD258" s="586">
        <v>3.62E-3</v>
      </c>
      <c r="AE258" s="585"/>
      <c r="AF258" s="586"/>
      <c r="AG258" s="570"/>
      <c r="AH258" s="572"/>
      <c r="AI258" s="573"/>
      <c r="AJ258" s="574"/>
      <c r="AK258" s="575"/>
      <c r="AL258" s="576"/>
    </row>
    <row r="259" spans="1:38" ht="13.8" x14ac:dyDescent="0.3">
      <c r="A259" s="34" t="str">
        <f t="shared" si="3"/>
        <v>57-14-7</v>
      </c>
      <c r="B259" s="577" t="s">
        <v>1856</v>
      </c>
      <c r="C259" s="548" t="s">
        <v>1856</v>
      </c>
      <c r="D259" s="547" t="s">
        <v>1856</v>
      </c>
      <c r="E259" s="548" t="s">
        <v>1856</v>
      </c>
      <c r="F259" s="546">
        <v>1E-4</v>
      </c>
      <c r="G259" s="545" t="s">
        <v>1804</v>
      </c>
      <c r="H259" s="546">
        <v>1.9999999999999999E-6</v>
      </c>
      <c r="I259" s="545" t="s">
        <v>1804</v>
      </c>
      <c r="J259" s="548" t="s">
        <v>1856</v>
      </c>
      <c r="K259" s="548" t="s">
        <v>1856</v>
      </c>
      <c r="L259" s="545">
        <v>1</v>
      </c>
      <c r="M259" s="545">
        <v>0.1</v>
      </c>
      <c r="N259" s="549" t="s">
        <v>1856</v>
      </c>
      <c r="O259" s="550" t="s">
        <v>1389</v>
      </c>
      <c r="P259" s="551" t="s">
        <v>1388</v>
      </c>
      <c r="Q259" s="552">
        <v>6.1</v>
      </c>
      <c r="R259" s="553" t="s">
        <v>1791</v>
      </c>
      <c r="S259" s="552">
        <v>61</v>
      </c>
      <c r="T259" s="553" t="s">
        <v>1791</v>
      </c>
      <c r="U259" s="552">
        <v>2.0999999999999999E-3</v>
      </c>
      <c r="V259" s="553" t="s">
        <v>1791</v>
      </c>
      <c r="W259" s="552">
        <v>8.8000000000000005E-3</v>
      </c>
      <c r="X259" s="553" t="s">
        <v>1791</v>
      </c>
      <c r="Y259" s="552">
        <v>1.6</v>
      </c>
      <c r="Z259" s="554" t="s">
        <v>1791</v>
      </c>
      <c r="AA259" s="552" t="s">
        <v>549</v>
      </c>
      <c r="AB259" s="553">
        <v>3.5E-4</v>
      </c>
      <c r="AC259" s="552" t="s">
        <v>550</v>
      </c>
      <c r="AD259" s="553">
        <v>1.2999999999999999E-4</v>
      </c>
      <c r="AE259" s="552"/>
      <c r="AF259" s="553"/>
      <c r="AG259" s="552"/>
      <c r="AH259" s="554"/>
      <c r="AI259" s="555"/>
      <c r="AJ259" s="556"/>
      <c r="AK259" s="557"/>
      <c r="AL259" s="558"/>
    </row>
    <row r="260" spans="1:38" ht="13.8" x14ac:dyDescent="0.3">
      <c r="A260" s="34" t="str">
        <f t="shared" si="3"/>
        <v>540-73-8</v>
      </c>
      <c r="B260" s="577">
        <v>550</v>
      </c>
      <c r="C260" s="548" t="s">
        <v>1803</v>
      </c>
      <c r="D260" s="547">
        <v>0.16</v>
      </c>
      <c r="E260" s="548" t="s">
        <v>1803</v>
      </c>
      <c r="F260" s="546" t="s">
        <v>1856</v>
      </c>
      <c r="G260" s="545" t="s">
        <v>1856</v>
      </c>
      <c r="H260" s="546" t="s">
        <v>1856</v>
      </c>
      <c r="I260" s="545" t="s">
        <v>1856</v>
      </c>
      <c r="J260" s="548" t="s">
        <v>1856</v>
      </c>
      <c r="K260" s="548" t="s">
        <v>1856</v>
      </c>
      <c r="L260" s="545">
        <v>1</v>
      </c>
      <c r="M260" s="545">
        <v>0.1</v>
      </c>
      <c r="N260" s="549" t="s">
        <v>1856</v>
      </c>
      <c r="O260" s="550" t="s">
        <v>1387</v>
      </c>
      <c r="P260" s="551" t="s">
        <v>1386</v>
      </c>
      <c r="Q260" s="552">
        <v>8.8000000000000003E-4</v>
      </c>
      <c r="R260" s="553" t="s">
        <v>1798</v>
      </c>
      <c r="S260" s="552">
        <v>3.0999999999999999E-3</v>
      </c>
      <c r="T260" s="553" t="s">
        <v>1798</v>
      </c>
      <c r="U260" s="552">
        <v>1.5E-5</v>
      </c>
      <c r="V260" s="553" t="s">
        <v>1798</v>
      </c>
      <c r="W260" s="552">
        <v>7.7000000000000001E-5</v>
      </c>
      <c r="X260" s="553" t="s">
        <v>1798</v>
      </c>
      <c r="Y260" s="552">
        <v>1.2E-4</v>
      </c>
      <c r="Z260" s="554" t="s">
        <v>1798</v>
      </c>
      <c r="AA260" s="552" t="s">
        <v>549</v>
      </c>
      <c r="AB260" s="553">
        <v>2.7999999999999999E-8</v>
      </c>
      <c r="AC260" s="552" t="s">
        <v>550</v>
      </c>
      <c r="AD260" s="553">
        <v>7.2700000000000005E-5</v>
      </c>
      <c r="AE260" s="552"/>
      <c r="AF260" s="553"/>
      <c r="AG260" s="552"/>
      <c r="AH260" s="554"/>
      <c r="AI260" s="555"/>
      <c r="AJ260" s="556"/>
      <c r="AK260" s="557"/>
      <c r="AL260" s="558"/>
    </row>
    <row r="261" spans="1:38" ht="14.4" thickBot="1" x14ac:dyDescent="0.35">
      <c r="A261" s="27" t="str">
        <f t="shared" si="3"/>
        <v>105-67-9</v>
      </c>
      <c r="B261" s="580" t="s">
        <v>1856</v>
      </c>
      <c r="C261" s="564" t="s">
        <v>1856</v>
      </c>
      <c r="D261" s="563" t="s">
        <v>1856</v>
      </c>
      <c r="E261" s="564" t="s">
        <v>1856</v>
      </c>
      <c r="F261" s="565">
        <v>0.02</v>
      </c>
      <c r="G261" s="562" t="s">
        <v>1793</v>
      </c>
      <c r="H261" s="565" t="s">
        <v>1856</v>
      </c>
      <c r="I261" s="562" t="s">
        <v>1856</v>
      </c>
      <c r="J261" s="562" t="s">
        <v>1856</v>
      </c>
      <c r="K261" s="562" t="s">
        <v>1856</v>
      </c>
      <c r="L261" s="564">
        <v>1</v>
      </c>
      <c r="M261" s="564">
        <v>0.1</v>
      </c>
      <c r="N261" s="581" t="s">
        <v>1856</v>
      </c>
      <c r="O261" s="568" t="s">
        <v>1385</v>
      </c>
      <c r="P261" s="569" t="s">
        <v>378</v>
      </c>
      <c r="Q261" s="570">
        <v>1200</v>
      </c>
      <c r="R261" s="571" t="s">
        <v>1791</v>
      </c>
      <c r="S261" s="570">
        <v>12000</v>
      </c>
      <c r="T261" s="571" t="s">
        <v>1791</v>
      </c>
      <c r="U261" s="570" t="s">
        <v>550</v>
      </c>
      <c r="V261" s="571" t="s">
        <v>549</v>
      </c>
      <c r="W261" s="570" t="s">
        <v>550</v>
      </c>
      <c r="X261" s="571" t="s">
        <v>549</v>
      </c>
      <c r="Y261" s="570">
        <v>270</v>
      </c>
      <c r="Z261" s="572" t="s">
        <v>1791</v>
      </c>
      <c r="AA261" s="570" t="s">
        <v>549</v>
      </c>
      <c r="AB261" s="571">
        <v>0.32</v>
      </c>
      <c r="AC261" s="570" t="s">
        <v>550</v>
      </c>
      <c r="AD261" s="571">
        <v>3.1700000000000001E-4</v>
      </c>
      <c r="AE261" s="570"/>
      <c r="AF261" s="571"/>
      <c r="AG261" s="570"/>
      <c r="AH261" s="572"/>
      <c r="AI261" s="573"/>
      <c r="AJ261" s="574"/>
      <c r="AK261" s="575"/>
      <c r="AL261" s="576"/>
    </row>
    <row r="262" spans="1:38" ht="13.8" x14ac:dyDescent="0.3">
      <c r="A262" s="34" t="str">
        <f t="shared" si="3"/>
        <v>576-26-1</v>
      </c>
      <c r="B262" s="577" t="s">
        <v>1856</v>
      </c>
      <c r="C262" s="548" t="s">
        <v>1856</v>
      </c>
      <c r="D262" s="547" t="s">
        <v>1856</v>
      </c>
      <c r="E262" s="548" t="s">
        <v>1856</v>
      </c>
      <c r="F262" s="546">
        <v>5.9999999999999995E-4</v>
      </c>
      <c r="G262" s="545" t="s">
        <v>1793</v>
      </c>
      <c r="H262" s="547" t="s">
        <v>1856</v>
      </c>
      <c r="I262" s="548" t="s">
        <v>1856</v>
      </c>
      <c r="J262" s="548" t="s">
        <v>1856</v>
      </c>
      <c r="K262" s="548" t="s">
        <v>1856</v>
      </c>
      <c r="L262" s="545">
        <v>1</v>
      </c>
      <c r="M262" s="545">
        <v>0.1</v>
      </c>
      <c r="N262" s="549" t="s">
        <v>1856</v>
      </c>
      <c r="O262" s="550" t="s">
        <v>1384</v>
      </c>
      <c r="P262" s="551" t="s">
        <v>374</v>
      </c>
      <c r="Q262" s="552">
        <v>37</v>
      </c>
      <c r="R262" s="553" t="s">
        <v>1791</v>
      </c>
      <c r="S262" s="552">
        <v>370</v>
      </c>
      <c r="T262" s="553" t="s">
        <v>1791</v>
      </c>
      <c r="U262" s="559" t="s">
        <v>550</v>
      </c>
      <c r="V262" s="560" t="s">
        <v>549</v>
      </c>
      <c r="W262" s="559" t="s">
        <v>550</v>
      </c>
      <c r="X262" s="560" t="s">
        <v>549</v>
      </c>
      <c r="Y262" s="552">
        <v>8.1</v>
      </c>
      <c r="Z262" s="554" t="s">
        <v>1791</v>
      </c>
      <c r="AA262" s="552" t="s">
        <v>549</v>
      </c>
      <c r="AB262" s="553">
        <v>9.7999999999999997E-3</v>
      </c>
      <c r="AC262" s="552" t="s">
        <v>550</v>
      </c>
      <c r="AD262" s="560">
        <v>1.09E-2</v>
      </c>
      <c r="AE262" s="559"/>
      <c r="AF262" s="560"/>
      <c r="AG262" s="552"/>
      <c r="AH262" s="554"/>
      <c r="AI262" s="555"/>
      <c r="AJ262" s="556"/>
      <c r="AK262" s="557"/>
      <c r="AL262" s="558"/>
    </row>
    <row r="263" spans="1:38" ht="13.8" x14ac:dyDescent="0.3">
      <c r="A263" s="34" t="str">
        <f t="shared" ref="A263:A326" si="4">P263</f>
        <v>95-65-8</v>
      </c>
      <c r="B263" s="577" t="s">
        <v>1856</v>
      </c>
      <c r="C263" s="548" t="s">
        <v>1856</v>
      </c>
      <c r="D263" s="547" t="s">
        <v>1856</v>
      </c>
      <c r="E263" s="548" t="s">
        <v>1856</v>
      </c>
      <c r="F263" s="546">
        <v>1E-3</v>
      </c>
      <c r="G263" s="545" t="s">
        <v>1793</v>
      </c>
      <c r="H263" s="547" t="s">
        <v>1856</v>
      </c>
      <c r="I263" s="548" t="s">
        <v>1856</v>
      </c>
      <c r="J263" s="548" t="s">
        <v>1856</v>
      </c>
      <c r="K263" s="548" t="s">
        <v>1856</v>
      </c>
      <c r="L263" s="545">
        <v>1</v>
      </c>
      <c r="M263" s="545">
        <v>0.1</v>
      </c>
      <c r="N263" s="549" t="s">
        <v>1856</v>
      </c>
      <c r="O263" s="550" t="s">
        <v>1383</v>
      </c>
      <c r="P263" s="551" t="s">
        <v>358</v>
      </c>
      <c r="Q263" s="552">
        <v>61</v>
      </c>
      <c r="R263" s="553" t="s">
        <v>1791</v>
      </c>
      <c r="S263" s="552">
        <v>620</v>
      </c>
      <c r="T263" s="553" t="s">
        <v>1791</v>
      </c>
      <c r="U263" s="559" t="s">
        <v>550</v>
      </c>
      <c r="V263" s="560" t="s">
        <v>549</v>
      </c>
      <c r="W263" s="559" t="s">
        <v>550</v>
      </c>
      <c r="X263" s="560" t="s">
        <v>549</v>
      </c>
      <c r="Y263" s="552">
        <v>14</v>
      </c>
      <c r="Z263" s="554" t="s">
        <v>1791</v>
      </c>
      <c r="AA263" s="552" t="s">
        <v>549</v>
      </c>
      <c r="AB263" s="553">
        <v>1.6E-2</v>
      </c>
      <c r="AC263" s="552" t="s">
        <v>550</v>
      </c>
      <c r="AD263" s="560">
        <v>1.2E-2</v>
      </c>
      <c r="AE263" s="559"/>
      <c r="AF263" s="560"/>
      <c r="AG263" s="552"/>
      <c r="AH263" s="554"/>
      <c r="AI263" s="555"/>
      <c r="AJ263" s="556"/>
      <c r="AK263" s="557"/>
      <c r="AL263" s="558"/>
    </row>
    <row r="264" spans="1:38" ht="14.4" thickBot="1" x14ac:dyDescent="0.35">
      <c r="A264" s="27" t="str">
        <f t="shared" si="4"/>
        <v>120-61-6</v>
      </c>
      <c r="B264" s="561" t="s">
        <v>1856</v>
      </c>
      <c r="C264" s="562" t="s">
        <v>1856</v>
      </c>
      <c r="D264" s="565" t="s">
        <v>1856</v>
      </c>
      <c r="E264" s="562" t="s">
        <v>1856</v>
      </c>
      <c r="F264" s="563">
        <v>0.1</v>
      </c>
      <c r="G264" s="564" t="s">
        <v>1793</v>
      </c>
      <c r="H264" s="565" t="s">
        <v>1856</v>
      </c>
      <c r="I264" s="562" t="s">
        <v>1856</v>
      </c>
      <c r="J264" s="562" t="s">
        <v>1796</v>
      </c>
      <c r="K264" s="562" t="s">
        <v>1856</v>
      </c>
      <c r="L264" s="564">
        <v>1</v>
      </c>
      <c r="M264" s="564" t="s">
        <v>1856</v>
      </c>
      <c r="N264" s="581" t="s">
        <v>1856</v>
      </c>
      <c r="O264" s="568" t="s">
        <v>1382</v>
      </c>
      <c r="P264" s="569" t="s">
        <v>1381</v>
      </c>
      <c r="Q264" s="570">
        <v>7800</v>
      </c>
      <c r="R264" s="571" t="s">
        <v>1791</v>
      </c>
      <c r="S264" s="570">
        <v>100000</v>
      </c>
      <c r="T264" s="571" t="s">
        <v>1794</v>
      </c>
      <c r="U264" s="585" t="s">
        <v>550</v>
      </c>
      <c r="V264" s="586" t="s">
        <v>549</v>
      </c>
      <c r="W264" s="585" t="s">
        <v>550</v>
      </c>
      <c r="X264" s="586" t="s">
        <v>549</v>
      </c>
      <c r="Y264" s="570">
        <v>1400</v>
      </c>
      <c r="Z264" s="572" t="s">
        <v>1791</v>
      </c>
      <c r="AA264" s="570" t="s">
        <v>549</v>
      </c>
      <c r="AB264" s="571">
        <v>0.38</v>
      </c>
      <c r="AC264" s="570" t="s">
        <v>550</v>
      </c>
      <c r="AD264" s="586">
        <v>9.7999999999999997E-3</v>
      </c>
      <c r="AE264" s="585"/>
      <c r="AF264" s="586"/>
      <c r="AG264" s="570"/>
      <c r="AH264" s="572"/>
      <c r="AI264" s="573"/>
      <c r="AJ264" s="574"/>
      <c r="AK264" s="575"/>
      <c r="AL264" s="576"/>
    </row>
    <row r="265" spans="1:38" ht="13.8" x14ac:dyDescent="0.3">
      <c r="A265" s="34" t="str">
        <f t="shared" si="4"/>
        <v>513-37-1</v>
      </c>
      <c r="B265" s="544">
        <v>4.4999999999999998E-2</v>
      </c>
      <c r="C265" s="545" t="s">
        <v>1803</v>
      </c>
      <c r="D265" s="546">
        <v>1.2999999999999999E-5</v>
      </c>
      <c r="E265" s="545" t="s">
        <v>1803</v>
      </c>
      <c r="F265" s="547" t="s">
        <v>1856</v>
      </c>
      <c r="G265" s="548" t="s">
        <v>1856</v>
      </c>
      <c r="H265" s="547" t="s">
        <v>1856</v>
      </c>
      <c r="I265" s="548" t="s">
        <v>1856</v>
      </c>
      <c r="J265" s="545" t="s">
        <v>1796</v>
      </c>
      <c r="K265" s="548" t="s">
        <v>1856</v>
      </c>
      <c r="L265" s="545">
        <v>1</v>
      </c>
      <c r="M265" s="545">
        <v>0.1</v>
      </c>
      <c r="N265" s="579">
        <v>1090</v>
      </c>
      <c r="O265" s="550" t="s">
        <v>1380</v>
      </c>
      <c r="P265" s="551" t="s">
        <v>1379</v>
      </c>
      <c r="Q265" s="552">
        <v>0.2</v>
      </c>
      <c r="R265" s="553" t="s">
        <v>1798</v>
      </c>
      <c r="S265" s="552">
        <v>1</v>
      </c>
      <c r="T265" s="553" t="s">
        <v>1798</v>
      </c>
      <c r="U265" s="552">
        <v>0.19</v>
      </c>
      <c r="V265" s="553" t="s">
        <v>1798</v>
      </c>
      <c r="W265" s="552">
        <v>0.94</v>
      </c>
      <c r="X265" s="553" t="s">
        <v>1798</v>
      </c>
      <c r="Y265" s="552">
        <v>0.28000000000000003</v>
      </c>
      <c r="Z265" s="554" t="s">
        <v>1798</v>
      </c>
      <c r="AA265" s="552" t="s">
        <v>549</v>
      </c>
      <c r="AB265" s="553">
        <v>1.8000000000000001E-4</v>
      </c>
      <c r="AC265" s="552" t="s">
        <v>550</v>
      </c>
      <c r="AD265" s="553">
        <v>2.53E-2</v>
      </c>
      <c r="AE265" s="552"/>
      <c r="AF265" s="553"/>
      <c r="AG265" s="552"/>
      <c r="AH265" s="554"/>
      <c r="AI265" s="555"/>
      <c r="AJ265" s="556"/>
      <c r="AK265" s="557"/>
      <c r="AL265" s="558"/>
    </row>
    <row r="266" spans="1:38" ht="13.8" x14ac:dyDescent="0.3">
      <c r="A266" s="34" t="str">
        <f t="shared" si="4"/>
        <v>534-52-1</v>
      </c>
      <c r="B266" s="577" t="s">
        <v>1856</v>
      </c>
      <c r="C266" s="548" t="s">
        <v>1856</v>
      </c>
      <c r="D266" s="547" t="s">
        <v>1856</v>
      </c>
      <c r="E266" s="548" t="s">
        <v>1856</v>
      </c>
      <c r="F266" s="546">
        <v>8.0000000000000007E-5</v>
      </c>
      <c r="G266" s="545" t="s">
        <v>1804</v>
      </c>
      <c r="H266" s="547" t="s">
        <v>1856</v>
      </c>
      <c r="I266" s="548" t="s">
        <v>1856</v>
      </c>
      <c r="J266" s="548" t="s">
        <v>1856</v>
      </c>
      <c r="K266" s="548" t="s">
        <v>1856</v>
      </c>
      <c r="L266" s="545">
        <v>1</v>
      </c>
      <c r="M266" s="545">
        <v>0.1</v>
      </c>
      <c r="N266" s="549" t="s">
        <v>1856</v>
      </c>
      <c r="O266" s="550" t="s">
        <v>1378</v>
      </c>
      <c r="P266" s="551" t="s">
        <v>350</v>
      </c>
      <c r="Q266" s="552">
        <v>4.9000000000000004</v>
      </c>
      <c r="R266" s="553" t="s">
        <v>1791</v>
      </c>
      <c r="S266" s="552">
        <v>49</v>
      </c>
      <c r="T266" s="553" t="s">
        <v>1791</v>
      </c>
      <c r="U266" s="559" t="s">
        <v>550</v>
      </c>
      <c r="V266" s="560" t="s">
        <v>549</v>
      </c>
      <c r="W266" s="559" t="s">
        <v>550</v>
      </c>
      <c r="X266" s="560" t="s">
        <v>549</v>
      </c>
      <c r="Y266" s="552">
        <v>1.2</v>
      </c>
      <c r="Z266" s="554" t="s">
        <v>1791</v>
      </c>
      <c r="AA266" s="552" t="s">
        <v>549</v>
      </c>
      <c r="AB266" s="553">
        <v>2E-3</v>
      </c>
      <c r="AC266" s="552" t="s">
        <v>550</v>
      </c>
      <c r="AD266" s="560">
        <v>3.15E-3</v>
      </c>
      <c r="AE266" s="559"/>
      <c r="AF266" s="560"/>
      <c r="AG266" s="552"/>
      <c r="AH266" s="554"/>
      <c r="AI266" s="555"/>
      <c r="AJ266" s="556"/>
      <c r="AK266" s="557"/>
      <c r="AL266" s="558"/>
    </row>
    <row r="267" spans="1:38" ht="14.4" thickBot="1" x14ac:dyDescent="0.35">
      <c r="A267" s="27" t="str">
        <f t="shared" si="4"/>
        <v>131-89-5</v>
      </c>
      <c r="B267" s="561" t="s">
        <v>1856</v>
      </c>
      <c r="C267" s="562" t="s">
        <v>1856</v>
      </c>
      <c r="D267" s="565" t="s">
        <v>1856</v>
      </c>
      <c r="E267" s="562" t="s">
        <v>1856</v>
      </c>
      <c r="F267" s="563">
        <v>2E-3</v>
      </c>
      <c r="G267" s="564" t="s">
        <v>1793</v>
      </c>
      <c r="H267" s="565" t="s">
        <v>1856</v>
      </c>
      <c r="I267" s="562" t="s">
        <v>1856</v>
      </c>
      <c r="J267" s="562" t="s">
        <v>1856</v>
      </c>
      <c r="K267" s="562" t="s">
        <v>1856</v>
      </c>
      <c r="L267" s="564">
        <v>1</v>
      </c>
      <c r="M267" s="564">
        <v>0.1</v>
      </c>
      <c r="N267" s="581" t="s">
        <v>1856</v>
      </c>
      <c r="O267" s="568" t="s">
        <v>1377</v>
      </c>
      <c r="P267" s="569" t="s">
        <v>1376</v>
      </c>
      <c r="Q267" s="570">
        <v>120</v>
      </c>
      <c r="R267" s="571" t="s">
        <v>1791</v>
      </c>
      <c r="S267" s="570">
        <v>1200</v>
      </c>
      <c r="T267" s="571" t="s">
        <v>1791</v>
      </c>
      <c r="U267" s="585" t="s">
        <v>550</v>
      </c>
      <c r="V267" s="586" t="s">
        <v>549</v>
      </c>
      <c r="W267" s="585" t="s">
        <v>550</v>
      </c>
      <c r="X267" s="586" t="s">
        <v>549</v>
      </c>
      <c r="Y267" s="570">
        <v>17</v>
      </c>
      <c r="Z267" s="572" t="s">
        <v>1791</v>
      </c>
      <c r="AA267" s="570" t="s">
        <v>549</v>
      </c>
      <c r="AB267" s="571">
        <v>0.56999999999999995</v>
      </c>
      <c r="AC267" s="570" t="s">
        <v>550</v>
      </c>
      <c r="AD267" s="586">
        <v>2.75E-2</v>
      </c>
      <c r="AE267" s="585"/>
      <c r="AF267" s="586"/>
      <c r="AG267" s="570"/>
      <c r="AH267" s="572"/>
      <c r="AI267" s="573"/>
      <c r="AJ267" s="574"/>
      <c r="AK267" s="575"/>
      <c r="AL267" s="576"/>
    </row>
    <row r="268" spans="1:38" ht="13.8" x14ac:dyDescent="0.3">
      <c r="A268" s="34" t="str">
        <f t="shared" si="4"/>
        <v>528-29-0</v>
      </c>
      <c r="B268" s="577" t="s">
        <v>1856</v>
      </c>
      <c r="C268" s="548" t="s">
        <v>1856</v>
      </c>
      <c r="D268" s="547" t="s">
        <v>1856</v>
      </c>
      <c r="E268" s="548" t="s">
        <v>1856</v>
      </c>
      <c r="F268" s="546">
        <v>1E-4</v>
      </c>
      <c r="G268" s="545" t="s">
        <v>1792</v>
      </c>
      <c r="H268" s="547" t="s">
        <v>1856</v>
      </c>
      <c r="I268" s="548" t="s">
        <v>1856</v>
      </c>
      <c r="J268" s="548" t="s">
        <v>1856</v>
      </c>
      <c r="K268" s="548" t="s">
        <v>1856</v>
      </c>
      <c r="L268" s="545">
        <v>1</v>
      </c>
      <c r="M268" s="545">
        <v>0.1</v>
      </c>
      <c r="N268" s="549" t="s">
        <v>1856</v>
      </c>
      <c r="O268" s="550" t="s">
        <v>1375</v>
      </c>
      <c r="P268" s="551" t="s">
        <v>1374</v>
      </c>
      <c r="Q268" s="552">
        <v>6.1</v>
      </c>
      <c r="R268" s="553" t="s">
        <v>1791</v>
      </c>
      <c r="S268" s="552">
        <v>62</v>
      </c>
      <c r="T268" s="553" t="s">
        <v>1791</v>
      </c>
      <c r="U268" s="559" t="s">
        <v>550</v>
      </c>
      <c r="V268" s="560" t="s">
        <v>549</v>
      </c>
      <c r="W268" s="559" t="s">
        <v>550</v>
      </c>
      <c r="X268" s="560" t="s">
        <v>549</v>
      </c>
      <c r="Y268" s="552">
        <v>1.5</v>
      </c>
      <c r="Z268" s="554" t="s">
        <v>1791</v>
      </c>
      <c r="AA268" s="552" t="s">
        <v>549</v>
      </c>
      <c r="AB268" s="553">
        <v>1.4E-3</v>
      </c>
      <c r="AC268" s="552" t="s">
        <v>550</v>
      </c>
      <c r="AD268" s="560">
        <v>2.3700000000000001E-3</v>
      </c>
      <c r="AE268" s="559"/>
      <c r="AF268" s="560"/>
      <c r="AG268" s="552"/>
      <c r="AH268" s="554"/>
      <c r="AI268" s="555"/>
      <c r="AJ268" s="556"/>
      <c r="AK268" s="557"/>
      <c r="AL268" s="558"/>
    </row>
    <row r="269" spans="1:38" ht="13.8" x14ac:dyDescent="0.3">
      <c r="A269" s="34" t="str">
        <f t="shared" si="4"/>
        <v>99-65-0</v>
      </c>
      <c r="B269" s="577" t="s">
        <v>1856</v>
      </c>
      <c r="C269" s="548" t="s">
        <v>1856</v>
      </c>
      <c r="D269" s="547" t="s">
        <v>1856</v>
      </c>
      <c r="E269" s="548" t="s">
        <v>1856</v>
      </c>
      <c r="F269" s="546">
        <v>1E-4</v>
      </c>
      <c r="G269" s="545" t="s">
        <v>1793</v>
      </c>
      <c r="H269" s="547" t="s">
        <v>1856</v>
      </c>
      <c r="I269" s="548" t="s">
        <v>1856</v>
      </c>
      <c r="J269" s="548" t="s">
        <v>1856</v>
      </c>
      <c r="K269" s="548" t="s">
        <v>1856</v>
      </c>
      <c r="L269" s="545">
        <v>1</v>
      </c>
      <c r="M269" s="545">
        <v>0.1</v>
      </c>
      <c r="N269" s="549" t="s">
        <v>1856</v>
      </c>
      <c r="O269" s="550" t="s">
        <v>1373</v>
      </c>
      <c r="P269" s="551" t="s">
        <v>233</v>
      </c>
      <c r="Q269" s="552">
        <v>6.1</v>
      </c>
      <c r="R269" s="553" t="s">
        <v>1791</v>
      </c>
      <c r="S269" s="552">
        <v>62</v>
      </c>
      <c r="T269" s="553" t="s">
        <v>1791</v>
      </c>
      <c r="U269" s="559" t="s">
        <v>550</v>
      </c>
      <c r="V269" s="560" t="s">
        <v>549</v>
      </c>
      <c r="W269" s="559" t="s">
        <v>550</v>
      </c>
      <c r="X269" s="560" t="s">
        <v>549</v>
      </c>
      <c r="Y269" s="552">
        <v>1.5</v>
      </c>
      <c r="Z269" s="554" t="s">
        <v>1791</v>
      </c>
      <c r="AA269" s="552" t="s">
        <v>549</v>
      </c>
      <c r="AB269" s="553">
        <v>1.4E-3</v>
      </c>
      <c r="AC269" s="552" t="s">
        <v>550</v>
      </c>
      <c r="AD269" s="560">
        <v>1.74E-3</v>
      </c>
      <c r="AE269" s="559"/>
      <c r="AF269" s="560"/>
      <c r="AG269" s="552"/>
      <c r="AH269" s="554"/>
      <c r="AI269" s="555"/>
      <c r="AJ269" s="556"/>
      <c r="AK269" s="557"/>
      <c r="AL269" s="558"/>
    </row>
    <row r="270" spans="1:38" ht="14.4" thickBot="1" x14ac:dyDescent="0.35">
      <c r="A270" s="27" t="str">
        <f t="shared" si="4"/>
        <v>100-25-4</v>
      </c>
      <c r="B270" s="561" t="s">
        <v>1856</v>
      </c>
      <c r="C270" s="562" t="s">
        <v>1856</v>
      </c>
      <c r="D270" s="565" t="s">
        <v>1856</v>
      </c>
      <c r="E270" s="562" t="s">
        <v>1856</v>
      </c>
      <c r="F270" s="563">
        <v>1E-4</v>
      </c>
      <c r="G270" s="564" t="s">
        <v>1792</v>
      </c>
      <c r="H270" s="565" t="s">
        <v>1856</v>
      </c>
      <c r="I270" s="562" t="s">
        <v>1856</v>
      </c>
      <c r="J270" s="562" t="s">
        <v>1856</v>
      </c>
      <c r="K270" s="562" t="s">
        <v>1856</v>
      </c>
      <c r="L270" s="564">
        <v>1</v>
      </c>
      <c r="M270" s="564">
        <v>0.1</v>
      </c>
      <c r="N270" s="581" t="s">
        <v>1856</v>
      </c>
      <c r="O270" s="568" t="s">
        <v>1372</v>
      </c>
      <c r="P270" s="569" t="s">
        <v>1371</v>
      </c>
      <c r="Q270" s="570">
        <v>6.1</v>
      </c>
      <c r="R270" s="571" t="s">
        <v>1791</v>
      </c>
      <c r="S270" s="570">
        <v>62</v>
      </c>
      <c r="T270" s="571" t="s">
        <v>1791</v>
      </c>
      <c r="U270" s="585" t="s">
        <v>550</v>
      </c>
      <c r="V270" s="586" t="s">
        <v>549</v>
      </c>
      <c r="W270" s="585" t="s">
        <v>550</v>
      </c>
      <c r="X270" s="586" t="s">
        <v>549</v>
      </c>
      <c r="Y270" s="570">
        <v>1.5</v>
      </c>
      <c r="Z270" s="572" t="s">
        <v>1791</v>
      </c>
      <c r="AA270" s="570" t="s">
        <v>549</v>
      </c>
      <c r="AB270" s="571">
        <v>1.4E-3</v>
      </c>
      <c r="AC270" s="570" t="s">
        <v>550</v>
      </c>
      <c r="AD270" s="586">
        <v>1.67E-3</v>
      </c>
      <c r="AE270" s="585"/>
      <c r="AF270" s="586"/>
      <c r="AG270" s="570"/>
      <c r="AH270" s="572"/>
      <c r="AI270" s="573"/>
      <c r="AJ270" s="574"/>
      <c r="AK270" s="575"/>
      <c r="AL270" s="576"/>
    </row>
    <row r="271" spans="1:38" ht="13.8" x14ac:dyDescent="0.3">
      <c r="A271" s="34" t="str">
        <f t="shared" si="4"/>
        <v>51-28-5</v>
      </c>
      <c r="B271" s="577" t="s">
        <v>1856</v>
      </c>
      <c r="C271" s="548" t="s">
        <v>1856</v>
      </c>
      <c r="D271" s="547" t="s">
        <v>1856</v>
      </c>
      <c r="E271" s="548" t="s">
        <v>1856</v>
      </c>
      <c r="F271" s="546">
        <v>2E-3</v>
      </c>
      <c r="G271" s="545" t="s">
        <v>1793</v>
      </c>
      <c r="H271" s="547" t="s">
        <v>1856</v>
      </c>
      <c r="I271" s="548" t="s">
        <v>1856</v>
      </c>
      <c r="J271" s="548" t="s">
        <v>1856</v>
      </c>
      <c r="K271" s="548" t="s">
        <v>1856</v>
      </c>
      <c r="L271" s="545">
        <v>1</v>
      </c>
      <c r="M271" s="545">
        <v>0.1</v>
      </c>
      <c r="N271" s="549" t="s">
        <v>1856</v>
      </c>
      <c r="O271" s="550" t="s">
        <v>1370</v>
      </c>
      <c r="P271" s="551" t="s">
        <v>376</v>
      </c>
      <c r="Q271" s="552">
        <v>120</v>
      </c>
      <c r="R271" s="553" t="s">
        <v>1791</v>
      </c>
      <c r="S271" s="552">
        <v>1200</v>
      </c>
      <c r="T271" s="553" t="s">
        <v>1791</v>
      </c>
      <c r="U271" s="559" t="s">
        <v>550</v>
      </c>
      <c r="V271" s="560" t="s">
        <v>549</v>
      </c>
      <c r="W271" s="559" t="s">
        <v>550</v>
      </c>
      <c r="X271" s="560" t="s">
        <v>549</v>
      </c>
      <c r="Y271" s="552">
        <v>30</v>
      </c>
      <c r="Z271" s="554" t="s">
        <v>1791</v>
      </c>
      <c r="AA271" s="552" t="s">
        <v>549</v>
      </c>
      <c r="AB271" s="553">
        <v>3.4000000000000002E-2</v>
      </c>
      <c r="AC271" s="552" t="s">
        <v>550</v>
      </c>
      <c r="AD271" s="560">
        <v>1.8699999999999999E-3</v>
      </c>
      <c r="AE271" s="559"/>
      <c r="AF271" s="560"/>
      <c r="AG271" s="552"/>
      <c r="AH271" s="554"/>
      <c r="AI271" s="555"/>
      <c r="AJ271" s="556"/>
      <c r="AK271" s="557"/>
      <c r="AL271" s="558"/>
    </row>
    <row r="272" spans="1:38" ht="13.8" x14ac:dyDescent="0.3">
      <c r="A272" s="34" t="str">
        <f t="shared" si="4"/>
        <v>25321-14-6</v>
      </c>
      <c r="B272" s="544">
        <v>0.68</v>
      </c>
      <c r="C272" s="545" t="s">
        <v>1793</v>
      </c>
      <c r="D272" s="547" t="s">
        <v>1856</v>
      </c>
      <c r="E272" s="548" t="s">
        <v>1856</v>
      </c>
      <c r="F272" s="547" t="s">
        <v>1856</v>
      </c>
      <c r="G272" s="548" t="s">
        <v>1856</v>
      </c>
      <c r="H272" s="547" t="s">
        <v>1856</v>
      </c>
      <c r="I272" s="548" t="s">
        <v>1856</v>
      </c>
      <c r="J272" s="548" t="s">
        <v>1856</v>
      </c>
      <c r="K272" s="548" t="s">
        <v>1856</v>
      </c>
      <c r="L272" s="545">
        <v>1</v>
      </c>
      <c r="M272" s="545">
        <v>0.1</v>
      </c>
      <c r="N272" s="549" t="s">
        <v>1856</v>
      </c>
      <c r="O272" s="550" t="s">
        <v>1369</v>
      </c>
      <c r="P272" s="551" t="s">
        <v>1368</v>
      </c>
      <c r="Q272" s="552">
        <v>0.72</v>
      </c>
      <c r="R272" s="553" t="s">
        <v>1798</v>
      </c>
      <c r="S272" s="552">
        <v>2.5</v>
      </c>
      <c r="T272" s="553" t="s">
        <v>1798</v>
      </c>
      <c r="U272" s="559" t="s">
        <v>550</v>
      </c>
      <c r="V272" s="560" t="s">
        <v>549</v>
      </c>
      <c r="W272" s="559" t="s">
        <v>550</v>
      </c>
      <c r="X272" s="560" t="s">
        <v>549</v>
      </c>
      <c r="Y272" s="552">
        <v>9.1999999999999998E-2</v>
      </c>
      <c r="Z272" s="554" t="s">
        <v>1798</v>
      </c>
      <c r="AA272" s="552" t="s">
        <v>549</v>
      </c>
      <c r="AB272" s="553">
        <v>1.2999999999999999E-4</v>
      </c>
      <c r="AC272" s="552" t="s">
        <v>550</v>
      </c>
      <c r="AD272" s="560">
        <v>4.1599999999999996E-3</v>
      </c>
      <c r="AE272" s="559"/>
      <c r="AF272" s="560"/>
      <c r="AG272" s="552"/>
      <c r="AH272" s="554"/>
      <c r="AI272" s="555"/>
      <c r="AJ272" s="556"/>
      <c r="AK272" s="557"/>
      <c r="AL272" s="558"/>
    </row>
    <row r="273" spans="1:38" ht="14.4" thickBot="1" x14ac:dyDescent="0.35">
      <c r="A273" s="27" t="str">
        <f t="shared" si="4"/>
        <v>121-14-2</v>
      </c>
      <c r="B273" s="580">
        <v>0.31</v>
      </c>
      <c r="C273" s="564" t="s">
        <v>1803</v>
      </c>
      <c r="D273" s="563">
        <v>8.8999999999999995E-5</v>
      </c>
      <c r="E273" s="564" t="s">
        <v>1803</v>
      </c>
      <c r="F273" s="563">
        <v>2E-3</v>
      </c>
      <c r="G273" s="564" t="s">
        <v>1793</v>
      </c>
      <c r="H273" s="565" t="s">
        <v>1856</v>
      </c>
      <c r="I273" s="562" t="s">
        <v>1856</v>
      </c>
      <c r="J273" s="562" t="s">
        <v>1856</v>
      </c>
      <c r="K273" s="562" t="s">
        <v>1856</v>
      </c>
      <c r="L273" s="564">
        <v>1</v>
      </c>
      <c r="M273" s="564">
        <v>0.10199999999999999</v>
      </c>
      <c r="N273" s="581" t="s">
        <v>1856</v>
      </c>
      <c r="O273" s="568" t="s">
        <v>1367</v>
      </c>
      <c r="P273" s="569" t="s">
        <v>229</v>
      </c>
      <c r="Q273" s="570">
        <v>1.6</v>
      </c>
      <c r="R273" s="571" t="s">
        <v>1800</v>
      </c>
      <c r="S273" s="570">
        <v>5.5</v>
      </c>
      <c r="T273" s="571" t="s">
        <v>1798</v>
      </c>
      <c r="U273" s="570">
        <v>2.7E-2</v>
      </c>
      <c r="V273" s="571" t="s">
        <v>1798</v>
      </c>
      <c r="W273" s="570">
        <v>0.14000000000000001</v>
      </c>
      <c r="X273" s="571" t="s">
        <v>1798</v>
      </c>
      <c r="Y273" s="570">
        <v>0.2</v>
      </c>
      <c r="Z273" s="572" t="s">
        <v>1798</v>
      </c>
      <c r="AA273" s="570" t="s">
        <v>549</v>
      </c>
      <c r="AB273" s="571">
        <v>2.7999999999999998E-4</v>
      </c>
      <c r="AC273" s="570" t="s">
        <v>550</v>
      </c>
      <c r="AD273" s="571">
        <v>3.0799999999999998E-3</v>
      </c>
      <c r="AE273" s="570"/>
      <c r="AF273" s="571"/>
      <c r="AG273" s="570"/>
      <c r="AH273" s="572"/>
      <c r="AI273" s="573"/>
      <c r="AJ273" s="574"/>
      <c r="AK273" s="575"/>
      <c r="AL273" s="576"/>
    </row>
    <row r="274" spans="1:38" ht="13.8" x14ac:dyDescent="0.3">
      <c r="A274" s="34" t="str">
        <f t="shared" si="4"/>
        <v>606-20-2</v>
      </c>
      <c r="B274" s="544" t="s">
        <v>1856</v>
      </c>
      <c r="C274" s="545" t="s">
        <v>1856</v>
      </c>
      <c r="D274" s="547" t="s">
        <v>1856</v>
      </c>
      <c r="E274" s="548" t="s">
        <v>1856</v>
      </c>
      <c r="F274" s="546">
        <v>1E-3</v>
      </c>
      <c r="G274" s="545" t="s">
        <v>1792</v>
      </c>
      <c r="H274" s="547" t="s">
        <v>1856</v>
      </c>
      <c r="I274" s="548" t="s">
        <v>1856</v>
      </c>
      <c r="J274" s="548" t="s">
        <v>1856</v>
      </c>
      <c r="K274" s="548" t="s">
        <v>1856</v>
      </c>
      <c r="L274" s="545">
        <v>1</v>
      </c>
      <c r="M274" s="545">
        <v>9.9000000000000005E-2</v>
      </c>
      <c r="N274" s="549" t="s">
        <v>1856</v>
      </c>
      <c r="O274" s="550" t="s">
        <v>1366</v>
      </c>
      <c r="P274" s="551" t="s">
        <v>227</v>
      </c>
      <c r="Q274" s="552">
        <v>61</v>
      </c>
      <c r="R274" s="553" t="s">
        <v>1791</v>
      </c>
      <c r="S274" s="552">
        <v>620</v>
      </c>
      <c r="T274" s="553" t="s">
        <v>1791</v>
      </c>
      <c r="U274" s="559" t="s">
        <v>550</v>
      </c>
      <c r="V274" s="560" t="s">
        <v>549</v>
      </c>
      <c r="W274" s="559" t="s">
        <v>550</v>
      </c>
      <c r="X274" s="560" t="s">
        <v>549</v>
      </c>
      <c r="Y274" s="552">
        <v>15</v>
      </c>
      <c r="Z274" s="554" t="s">
        <v>1791</v>
      </c>
      <c r="AA274" s="552" t="s">
        <v>549</v>
      </c>
      <c r="AB274" s="553">
        <v>0.02</v>
      </c>
      <c r="AC274" s="552" t="s">
        <v>550</v>
      </c>
      <c r="AD274" s="560">
        <v>3.7000000000000002E-3</v>
      </c>
      <c r="AE274" s="559"/>
      <c r="AF274" s="560"/>
      <c r="AG274" s="552"/>
      <c r="AH274" s="554"/>
      <c r="AI274" s="555"/>
      <c r="AJ274" s="556"/>
      <c r="AK274" s="557"/>
      <c r="AL274" s="558"/>
    </row>
    <row r="275" spans="1:38" ht="13.8" x14ac:dyDescent="0.3">
      <c r="A275" s="34" t="str">
        <f t="shared" si="4"/>
        <v>35572-78-2</v>
      </c>
      <c r="B275" s="577" t="s">
        <v>1856</v>
      </c>
      <c r="C275" s="548" t="s">
        <v>1856</v>
      </c>
      <c r="D275" s="547" t="s">
        <v>1856</v>
      </c>
      <c r="E275" s="548" t="s">
        <v>1856</v>
      </c>
      <c r="F275" s="546">
        <v>2E-3</v>
      </c>
      <c r="G275" s="545" t="s">
        <v>1797</v>
      </c>
      <c r="H275" s="547" t="s">
        <v>1856</v>
      </c>
      <c r="I275" s="548" t="s">
        <v>1856</v>
      </c>
      <c r="J275" s="548" t="s">
        <v>1856</v>
      </c>
      <c r="K275" s="548" t="s">
        <v>1856</v>
      </c>
      <c r="L275" s="545">
        <v>1</v>
      </c>
      <c r="M275" s="545">
        <v>6.0000000000000001E-3</v>
      </c>
      <c r="N275" s="549" t="s">
        <v>1856</v>
      </c>
      <c r="O275" s="550" t="s">
        <v>1365</v>
      </c>
      <c r="P275" s="551" t="s">
        <v>225</v>
      </c>
      <c r="Q275" s="552">
        <v>150</v>
      </c>
      <c r="R275" s="553" t="s">
        <v>1791</v>
      </c>
      <c r="S275" s="552">
        <v>2000</v>
      </c>
      <c r="T275" s="553" t="s">
        <v>1791</v>
      </c>
      <c r="U275" s="559" t="s">
        <v>550</v>
      </c>
      <c r="V275" s="560" t="s">
        <v>549</v>
      </c>
      <c r="W275" s="559" t="s">
        <v>550</v>
      </c>
      <c r="X275" s="560" t="s">
        <v>549</v>
      </c>
      <c r="Y275" s="552">
        <v>30</v>
      </c>
      <c r="Z275" s="554" t="s">
        <v>1791</v>
      </c>
      <c r="AA275" s="552" t="s">
        <v>549</v>
      </c>
      <c r="AB275" s="553">
        <v>2.3E-2</v>
      </c>
      <c r="AC275" s="552" t="s">
        <v>550</v>
      </c>
      <c r="AD275" s="560">
        <v>2.0400000000000001E-3</v>
      </c>
      <c r="AE275" s="559"/>
      <c r="AF275" s="560"/>
      <c r="AG275" s="552"/>
      <c r="AH275" s="554"/>
      <c r="AI275" s="555"/>
      <c r="AJ275" s="556"/>
      <c r="AK275" s="557"/>
      <c r="AL275" s="558"/>
    </row>
    <row r="276" spans="1:38" ht="14.4" thickBot="1" x14ac:dyDescent="0.35">
      <c r="A276" s="27" t="str">
        <f t="shared" si="4"/>
        <v>19406-51-0</v>
      </c>
      <c r="B276" s="561" t="s">
        <v>1856</v>
      </c>
      <c r="C276" s="562" t="s">
        <v>1856</v>
      </c>
      <c r="D276" s="565" t="s">
        <v>1856</v>
      </c>
      <c r="E276" s="562" t="s">
        <v>1856</v>
      </c>
      <c r="F276" s="563">
        <v>2E-3</v>
      </c>
      <c r="G276" s="564" t="s">
        <v>1797</v>
      </c>
      <c r="H276" s="565" t="s">
        <v>1856</v>
      </c>
      <c r="I276" s="562" t="s">
        <v>1856</v>
      </c>
      <c r="J276" s="562" t="s">
        <v>1856</v>
      </c>
      <c r="K276" s="562" t="s">
        <v>1856</v>
      </c>
      <c r="L276" s="564">
        <v>1</v>
      </c>
      <c r="M276" s="564">
        <v>8.9999999999999993E-3</v>
      </c>
      <c r="N276" s="581" t="s">
        <v>1856</v>
      </c>
      <c r="O276" s="568" t="s">
        <v>1364</v>
      </c>
      <c r="P276" s="569" t="s">
        <v>219</v>
      </c>
      <c r="Q276" s="570">
        <v>150</v>
      </c>
      <c r="R276" s="571" t="s">
        <v>1791</v>
      </c>
      <c r="S276" s="570">
        <v>1900</v>
      </c>
      <c r="T276" s="571" t="s">
        <v>1791</v>
      </c>
      <c r="U276" s="585" t="s">
        <v>550</v>
      </c>
      <c r="V276" s="586" t="s">
        <v>549</v>
      </c>
      <c r="W276" s="585" t="s">
        <v>550</v>
      </c>
      <c r="X276" s="586" t="s">
        <v>549</v>
      </c>
      <c r="Y276" s="570">
        <v>30</v>
      </c>
      <c r="Z276" s="572" t="s">
        <v>1791</v>
      </c>
      <c r="AA276" s="570" t="s">
        <v>549</v>
      </c>
      <c r="AB276" s="571">
        <v>2.3E-2</v>
      </c>
      <c r="AC276" s="570" t="s">
        <v>550</v>
      </c>
      <c r="AD276" s="586">
        <v>2.0400000000000001E-3</v>
      </c>
      <c r="AE276" s="585"/>
      <c r="AF276" s="586"/>
      <c r="AG276" s="570"/>
      <c r="AH276" s="572"/>
      <c r="AI276" s="573"/>
      <c r="AJ276" s="574"/>
      <c r="AK276" s="575"/>
      <c r="AL276" s="576"/>
    </row>
    <row r="277" spans="1:38" ht="13.8" x14ac:dyDescent="0.3">
      <c r="A277" s="34" t="str">
        <f t="shared" si="4"/>
        <v>88-85-7</v>
      </c>
      <c r="B277" s="544" t="s">
        <v>1856</v>
      </c>
      <c r="C277" s="545" t="s">
        <v>1856</v>
      </c>
      <c r="D277" s="547" t="s">
        <v>1856</v>
      </c>
      <c r="E277" s="548" t="s">
        <v>1856</v>
      </c>
      <c r="F277" s="546">
        <v>1E-3</v>
      </c>
      <c r="G277" s="545" t="s">
        <v>1793</v>
      </c>
      <c r="H277" s="547" t="s">
        <v>1856</v>
      </c>
      <c r="I277" s="548" t="s">
        <v>1856</v>
      </c>
      <c r="J277" s="548" t="s">
        <v>1856</v>
      </c>
      <c r="K277" s="548" t="s">
        <v>1856</v>
      </c>
      <c r="L277" s="545">
        <v>1</v>
      </c>
      <c r="M277" s="545">
        <v>0.1</v>
      </c>
      <c r="N277" s="549" t="s">
        <v>1856</v>
      </c>
      <c r="O277" s="550" t="s">
        <v>1363</v>
      </c>
      <c r="P277" s="551" t="s">
        <v>114</v>
      </c>
      <c r="Q277" s="552">
        <v>61</v>
      </c>
      <c r="R277" s="553" t="s">
        <v>1791</v>
      </c>
      <c r="S277" s="552">
        <v>620</v>
      </c>
      <c r="T277" s="553" t="s">
        <v>1791</v>
      </c>
      <c r="U277" s="559" t="s">
        <v>550</v>
      </c>
      <c r="V277" s="560" t="s">
        <v>549</v>
      </c>
      <c r="W277" s="559" t="s">
        <v>550</v>
      </c>
      <c r="X277" s="560" t="s">
        <v>549</v>
      </c>
      <c r="Y277" s="552">
        <v>11</v>
      </c>
      <c r="Z277" s="554" t="s">
        <v>1791</v>
      </c>
      <c r="AA277" s="552">
        <v>7</v>
      </c>
      <c r="AB277" s="553">
        <v>9.8000000000000004E-2</v>
      </c>
      <c r="AC277" s="552">
        <v>6.2E-2</v>
      </c>
      <c r="AD277" s="560">
        <v>4.1599999999999996E-3</v>
      </c>
      <c r="AE277" s="559"/>
      <c r="AF277" s="560"/>
      <c r="AG277" s="552"/>
      <c r="AH277" s="554"/>
      <c r="AI277" s="555"/>
      <c r="AJ277" s="556"/>
      <c r="AK277" s="557"/>
      <c r="AL277" s="558"/>
    </row>
    <row r="278" spans="1:38" ht="13.8" x14ac:dyDescent="0.3">
      <c r="A278" s="34" t="str">
        <f t="shared" si="4"/>
        <v>123-91-1</v>
      </c>
      <c r="B278" s="577">
        <v>0.1</v>
      </c>
      <c r="C278" s="548" t="s">
        <v>1793</v>
      </c>
      <c r="D278" s="547">
        <v>7.7000000000000008E-6</v>
      </c>
      <c r="E278" s="548" t="s">
        <v>1803</v>
      </c>
      <c r="F278" s="546">
        <v>0.03</v>
      </c>
      <c r="G278" s="545" t="s">
        <v>1793</v>
      </c>
      <c r="H278" s="547">
        <v>3</v>
      </c>
      <c r="I278" s="548" t="s">
        <v>1803</v>
      </c>
      <c r="J278" s="548" t="s">
        <v>1856</v>
      </c>
      <c r="K278" s="548" t="s">
        <v>1856</v>
      </c>
      <c r="L278" s="545">
        <v>1</v>
      </c>
      <c r="M278" s="545">
        <v>0.1</v>
      </c>
      <c r="N278" s="549" t="s">
        <v>1856</v>
      </c>
      <c r="O278" s="550" t="s">
        <v>1362</v>
      </c>
      <c r="P278" s="551" t="s">
        <v>1361</v>
      </c>
      <c r="Q278" s="552">
        <v>4.9000000000000004</v>
      </c>
      <c r="R278" s="553" t="s">
        <v>1798</v>
      </c>
      <c r="S278" s="552">
        <v>17</v>
      </c>
      <c r="T278" s="553" t="s">
        <v>1798</v>
      </c>
      <c r="U278" s="559">
        <v>0.32</v>
      </c>
      <c r="V278" s="560" t="s">
        <v>1798</v>
      </c>
      <c r="W278" s="559">
        <v>1.6</v>
      </c>
      <c r="X278" s="560" t="s">
        <v>1798</v>
      </c>
      <c r="Y278" s="552">
        <v>0.67</v>
      </c>
      <c r="Z278" s="554" t="s">
        <v>1798</v>
      </c>
      <c r="AA278" s="552" t="s">
        <v>549</v>
      </c>
      <c r="AB278" s="553">
        <v>1.3999999999999999E-4</v>
      </c>
      <c r="AC278" s="552" t="s">
        <v>550</v>
      </c>
      <c r="AD278" s="560">
        <v>1.6299999999999999E-2</v>
      </c>
      <c r="AE278" s="559"/>
      <c r="AF278" s="560"/>
      <c r="AG278" s="552"/>
      <c r="AH278" s="554"/>
      <c r="AI278" s="589"/>
      <c r="AJ278" s="556"/>
      <c r="AK278" s="557"/>
      <c r="AL278" s="590"/>
    </row>
    <row r="279" spans="1:38" ht="14.4" thickBot="1" x14ac:dyDescent="0.35">
      <c r="A279" s="27" t="str">
        <f t="shared" si="4"/>
        <v/>
      </c>
      <c r="B279" s="580" t="s">
        <v>1856</v>
      </c>
      <c r="C279" s="564" t="s">
        <v>1856</v>
      </c>
      <c r="D279" s="563" t="s">
        <v>1856</v>
      </c>
      <c r="E279" s="564" t="s">
        <v>1856</v>
      </c>
      <c r="F279" s="563" t="s">
        <v>1856</v>
      </c>
      <c r="G279" s="564" t="s">
        <v>1856</v>
      </c>
      <c r="H279" s="563" t="s">
        <v>1856</v>
      </c>
      <c r="I279" s="564" t="s">
        <v>1856</v>
      </c>
      <c r="J279" s="562" t="s">
        <v>1856</v>
      </c>
      <c r="K279" s="562" t="s">
        <v>1856</v>
      </c>
      <c r="L279" s="564" t="s">
        <v>1856</v>
      </c>
      <c r="M279" s="564" t="s">
        <v>1856</v>
      </c>
      <c r="N279" s="581" t="s">
        <v>1856</v>
      </c>
      <c r="O279" s="568" t="s">
        <v>1360</v>
      </c>
      <c r="P279" s="569" t="s">
        <v>549</v>
      </c>
      <c r="Q279" s="570" t="s">
        <v>550</v>
      </c>
      <c r="R279" s="571" t="s">
        <v>549</v>
      </c>
      <c r="S279" s="570" t="s">
        <v>550</v>
      </c>
      <c r="T279" s="571" t="s">
        <v>549</v>
      </c>
      <c r="U279" s="570" t="s">
        <v>550</v>
      </c>
      <c r="V279" s="571" t="s">
        <v>549</v>
      </c>
      <c r="W279" s="570" t="s">
        <v>550</v>
      </c>
      <c r="X279" s="571" t="s">
        <v>549</v>
      </c>
      <c r="Y279" s="570" t="s">
        <v>550</v>
      </c>
      <c r="Z279" s="572" t="s">
        <v>549</v>
      </c>
      <c r="AA279" s="570" t="s">
        <v>549</v>
      </c>
      <c r="AB279" s="571" t="s">
        <v>550</v>
      </c>
      <c r="AC279" s="570" t="s">
        <v>550</v>
      </c>
      <c r="AD279" s="571">
        <v>3.3199999999999999E-4</v>
      </c>
      <c r="AE279" s="570"/>
      <c r="AF279" s="571"/>
      <c r="AG279" s="570"/>
      <c r="AH279" s="572"/>
      <c r="AI279" s="573"/>
      <c r="AJ279" s="574"/>
      <c r="AK279" s="575"/>
      <c r="AL279" s="576"/>
    </row>
    <row r="280" spans="1:38" ht="13.8" x14ac:dyDescent="0.3">
      <c r="A280" s="34" t="str">
        <f t="shared" si="4"/>
        <v>NA</v>
      </c>
      <c r="B280" s="577">
        <v>6200</v>
      </c>
      <c r="C280" s="548" t="s">
        <v>1793</v>
      </c>
      <c r="D280" s="547">
        <v>1.3</v>
      </c>
      <c r="E280" s="548" t="s">
        <v>1793</v>
      </c>
      <c r="F280" s="547" t="s">
        <v>1856</v>
      </c>
      <c r="G280" s="548" t="s">
        <v>1856</v>
      </c>
      <c r="H280" s="547" t="s">
        <v>1856</v>
      </c>
      <c r="I280" s="548" t="s">
        <v>1856</v>
      </c>
      <c r="J280" s="548" t="s">
        <v>1856</v>
      </c>
      <c r="K280" s="548" t="s">
        <v>1856</v>
      </c>
      <c r="L280" s="578">
        <v>1</v>
      </c>
      <c r="M280" s="578">
        <v>0.03</v>
      </c>
      <c r="N280" s="549" t="s">
        <v>1856</v>
      </c>
      <c r="O280" s="594" t="s">
        <v>1359</v>
      </c>
      <c r="P280" s="551" t="s">
        <v>576</v>
      </c>
      <c r="Q280" s="559">
        <v>9.3999999999999994E-5</v>
      </c>
      <c r="R280" s="560" t="s">
        <v>1798</v>
      </c>
      <c r="S280" s="559">
        <v>3.8999999999999999E-4</v>
      </c>
      <c r="T280" s="560" t="s">
        <v>1798</v>
      </c>
      <c r="U280" s="559">
        <v>1.9E-6</v>
      </c>
      <c r="V280" s="560" t="s">
        <v>1798</v>
      </c>
      <c r="W280" s="559">
        <v>9.3999999999999998E-6</v>
      </c>
      <c r="X280" s="560" t="s">
        <v>1798</v>
      </c>
      <c r="Y280" s="559">
        <v>1.1E-5</v>
      </c>
      <c r="Z280" s="582" t="s">
        <v>1798</v>
      </c>
      <c r="AA280" s="559" t="s">
        <v>549</v>
      </c>
      <c r="AB280" s="560">
        <v>1.5E-5</v>
      </c>
      <c r="AC280" s="559" t="s">
        <v>550</v>
      </c>
      <c r="AD280" s="560" t="s">
        <v>550</v>
      </c>
      <c r="AE280" s="559"/>
      <c r="AF280" s="560"/>
      <c r="AG280" s="559"/>
      <c r="AH280" s="582"/>
      <c r="AI280" s="555"/>
      <c r="AJ280" s="583"/>
      <c r="AK280" s="584"/>
      <c r="AL280" s="558"/>
    </row>
    <row r="281" spans="1:38" ht="13.8" x14ac:dyDescent="0.3">
      <c r="A281" s="34" t="str">
        <f t="shared" si="4"/>
        <v>1746-01-6</v>
      </c>
      <c r="B281" s="544">
        <v>130000</v>
      </c>
      <c r="C281" s="545" t="s">
        <v>1803</v>
      </c>
      <c r="D281" s="546">
        <v>38</v>
      </c>
      <c r="E281" s="545" t="s">
        <v>1803</v>
      </c>
      <c r="F281" s="547">
        <v>6.9999999999999996E-10</v>
      </c>
      <c r="G281" s="548" t="s">
        <v>1793</v>
      </c>
      <c r="H281" s="547">
        <v>4.0000000000000001E-8</v>
      </c>
      <c r="I281" s="548" t="s">
        <v>1803</v>
      </c>
      <c r="J281" s="548" t="s">
        <v>1856</v>
      </c>
      <c r="K281" s="548" t="s">
        <v>1856</v>
      </c>
      <c r="L281" s="545">
        <v>1</v>
      </c>
      <c r="M281" s="545">
        <v>0.03</v>
      </c>
      <c r="N281" s="549" t="s">
        <v>1856</v>
      </c>
      <c r="O281" s="550" t="s">
        <v>1358</v>
      </c>
      <c r="P281" s="551" t="s">
        <v>86</v>
      </c>
      <c r="Q281" s="552">
        <v>4.5000000000000001E-6</v>
      </c>
      <c r="R281" s="553" t="s">
        <v>1800</v>
      </c>
      <c r="S281" s="552">
        <v>1.8E-5</v>
      </c>
      <c r="T281" s="553" t="s">
        <v>1800</v>
      </c>
      <c r="U281" s="552">
        <v>6.4000000000000004E-8</v>
      </c>
      <c r="V281" s="553" t="s">
        <v>1798</v>
      </c>
      <c r="W281" s="552">
        <v>3.2000000000000001E-7</v>
      </c>
      <c r="X281" s="553" t="s">
        <v>1798</v>
      </c>
      <c r="Y281" s="552">
        <v>5.2E-7</v>
      </c>
      <c r="Z281" s="554" t="s">
        <v>1800</v>
      </c>
      <c r="AA281" s="552">
        <v>3.0000000000000001E-5</v>
      </c>
      <c r="AB281" s="553">
        <v>2.6E-7</v>
      </c>
      <c r="AC281" s="552">
        <v>1.5E-5</v>
      </c>
      <c r="AD281" s="553">
        <v>2.86</v>
      </c>
      <c r="AE281" s="552"/>
      <c r="AF281" s="553"/>
      <c r="AG281" s="552"/>
      <c r="AH281" s="554"/>
      <c r="AI281" s="555"/>
      <c r="AJ281" s="556"/>
      <c r="AK281" s="557"/>
      <c r="AL281" s="558"/>
    </row>
    <row r="282" spans="1:38" ht="14.4" thickBot="1" x14ac:dyDescent="0.35">
      <c r="A282" s="27" t="str">
        <f t="shared" si="4"/>
        <v>957-51-7</v>
      </c>
      <c r="B282" s="580" t="s">
        <v>1856</v>
      </c>
      <c r="C282" s="564" t="s">
        <v>1856</v>
      </c>
      <c r="D282" s="563" t="s">
        <v>1856</v>
      </c>
      <c r="E282" s="564" t="s">
        <v>1856</v>
      </c>
      <c r="F282" s="563">
        <v>0.03</v>
      </c>
      <c r="G282" s="564" t="s">
        <v>1793</v>
      </c>
      <c r="H282" s="563" t="s">
        <v>1856</v>
      </c>
      <c r="I282" s="564" t="s">
        <v>1856</v>
      </c>
      <c r="J282" s="562" t="s">
        <v>1856</v>
      </c>
      <c r="K282" s="562" t="s">
        <v>1856</v>
      </c>
      <c r="L282" s="564">
        <v>1</v>
      </c>
      <c r="M282" s="564">
        <v>0.1</v>
      </c>
      <c r="N282" s="581" t="s">
        <v>1856</v>
      </c>
      <c r="O282" s="568" t="s">
        <v>1357</v>
      </c>
      <c r="P282" s="569" t="s">
        <v>1356</v>
      </c>
      <c r="Q282" s="570">
        <v>1800</v>
      </c>
      <c r="R282" s="571" t="s">
        <v>1791</v>
      </c>
      <c r="S282" s="570">
        <v>18000</v>
      </c>
      <c r="T282" s="571" t="s">
        <v>1791</v>
      </c>
      <c r="U282" s="570" t="s">
        <v>550</v>
      </c>
      <c r="V282" s="571" t="s">
        <v>549</v>
      </c>
      <c r="W282" s="570" t="s">
        <v>550</v>
      </c>
      <c r="X282" s="571" t="s">
        <v>549</v>
      </c>
      <c r="Y282" s="570">
        <v>410</v>
      </c>
      <c r="Z282" s="572" t="s">
        <v>1791</v>
      </c>
      <c r="AA282" s="570" t="s">
        <v>549</v>
      </c>
      <c r="AB282" s="571">
        <v>4</v>
      </c>
      <c r="AC282" s="570" t="s">
        <v>550</v>
      </c>
      <c r="AD282" s="571">
        <v>0.80800000000000005</v>
      </c>
      <c r="AE282" s="570"/>
      <c r="AF282" s="571"/>
      <c r="AG282" s="570"/>
      <c r="AH282" s="572"/>
      <c r="AI282" s="587"/>
      <c r="AJ282" s="574"/>
      <c r="AK282" s="575"/>
      <c r="AL282" s="588"/>
    </row>
    <row r="283" spans="1:38" ht="13.8" x14ac:dyDescent="0.3">
      <c r="A283" s="34" t="str">
        <f t="shared" si="4"/>
        <v>127-63-9</v>
      </c>
      <c r="B283" s="577" t="s">
        <v>1856</v>
      </c>
      <c r="C283" s="548" t="s">
        <v>1856</v>
      </c>
      <c r="D283" s="547" t="s">
        <v>1856</v>
      </c>
      <c r="E283" s="548" t="s">
        <v>1856</v>
      </c>
      <c r="F283" s="546">
        <v>8.0000000000000004E-4</v>
      </c>
      <c r="G283" s="545" t="s">
        <v>1804</v>
      </c>
      <c r="H283" s="547" t="s">
        <v>1856</v>
      </c>
      <c r="I283" s="548" t="s">
        <v>1856</v>
      </c>
      <c r="J283" s="548" t="s">
        <v>1856</v>
      </c>
      <c r="K283" s="548" t="s">
        <v>1856</v>
      </c>
      <c r="L283" s="545">
        <v>1</v>
      </c>
      <c r="M283" s="545">
        <v>0.1</v>
      </c>
      <c r="N283" s="549" t="s">
        <v>1856</v>
      </c>
      <c r="O283" s="550" t="s">
        <v>1355</v>
      </c>
      <c r="P283" s="551" t="s">
        <v>1354</v>
      </c>
      <c r="Q283" s="552">
        <v>49</v>
      </c>
      <c r="R283" s="553" t="s">
        <v>1791</v>
      </c>
      <c r="S283" s="552">
        <v>490</v>
      </c>
      <c r="T283" s="553" t="s">
        <v>1791</v>
      </c>
      <c r="U283" s="559" t="s">
        <v>550</v>
      </c>
      <c r="V283" s="560" t="s">
        <v>549</v>
      </c>
      <c r="W283" s="559" t="s">
        <v>550</v>
      </c>
      <c r="X283" s="560" t="s">
        <v>549</v>
      </c>
      <c r="Y283" s="552">
        <v>11</v>
      </c>
      <c r="Z283" s="554" t="s">
        <v>1791</v>
      </c>
      <c r="AA283" s="552" t="s">
        <v>549</v>
      </c>
      <c r="AB283" s="553">
        <v>2.8000000000000001E-2</v>
      </c>
      <c r="AC283" s="552" t="s">
        <v>550</v>
      </c>
      <c r="AD283" s="560">
        <v>5.6299999999999996E-3</v>
      </c>
      <c r="AE283" s="559"/>
      <c r="AF283" s="560"/>
      <c r="AG283" s="552"/>
      <c r="AH283" s="554"/>
      <c r="AI283" s="555"/>
      <c r="AJ283" s="556"/>
      <c r="AK283" s="557"/>
      <c r="AL283" s="558"/>
    </row>
    <row r="284" spans="1:38" ht="13.8" x14ac:dyDescent="0.3">
      <c r="A284" s="34" t="str">
        <f t="shared" si="4"/>
        <v>122-39-4</v>
      </c>
      <c r="B284" s="577" t="s">
        <v>1856</v>
      </c>
      <c r="C284" s="548" t="s">
        <v>1856</v>
      </c>
      <c r="D284" s="547" t="s">
        <v>1856</v>
      </c>
      <c r="E284" s="548" t="s">
        <v>1856</v>
      </c>
      <c r="F284" s="546">
        <v>2.5000000000000001E-2</v>
      </c>
      <c r="G284" s="545" t="s">
        <v>1793</v>
      </c>
      <c r="H284" s="547" t="s">
        <v>1856</v>
      </c>
      <c r="I284" s="548" t="s">
        <v>1856</v>
      </c>
      <c r="J284" s="548" t="s">
        <v>1856</v>
      </c>
      <c r="K284" s="548" t="s">
        <v>1856</v>
      </c>
      <c r="L284" s="545">
        <v>1</v>
      </c>
      <c r="M284" s="545">
        <v>0.1</v>
      </c>
      <c r="N284" s="549" t="s">
        <v>1856</v>
      </c>
      <c r="O284" s="550" t="s">
        <v>1353</v>
      </c>
      <c r="P284" s="551" t="s">
        <v>1352</v>
      </c>
      <c r="Q284" s="552">
        <v>1500</v>
      </c>
      <c r="R284" s="553" t="s">
        <v>1791</v>
      </c>
      <c r="S284" s="552">
        <v>15000</v>
      </c>
      <c r="T284" s="553" t="s">
        <v>1791</v>
      </c>
      <c r="U284" s="559" t="s">
        <v>550</v>
      </c>
      <c r="V284" s="560" t="s">
        <v>549</v>
      </c>
      <c r="W284" s="559" t="s">
        <v>550</v>
      </c>
      <c r="X284" s="560" t="s">
        <v>549</v>
      </c>
      <c r="Y284" s="552">
        <v>240</v>
      </c>
      <c r="Z284" s="554" t="s">
        <v>1791</v>
      </c>
      <c r="AA284" s="552" t="s">
        <v>549</v>
      </c>
      <c r="AB284" s="553">
        <v>0.44</v>
      </c>
      <c r="AC284" s="552" t="s">
        <v>550</v>
      </c>
      <c r="AD284" s="560">
        <v>3.6700000000000001E-3</v>
      </c>
      <c r="AE284" s="559"/>
      <c r="AF284" s="560"/>
      <c r="AG284" s="552"/>
      <c r="AH284" s="554"/>
      <c r="AI284" s="555"/>
      <c r="AJ284" s="556"/>
      <c r="AK284" s="557"/>
      <c r="AL284" s="558"/>
    </row>
    <row r="285" spans="1:38" ht="14.4" thickBot="1" x14ac:dyDescent="0.35">
      <c r="A285" s="27" t="str">
        <f t="shared" si="4"/>
        <v>122-66-7</v>
      </c>
      <c r="B285" s="561">
        <v>0.8</v>
      </c>
      <c r="C285" s="562" t="s">
        <v>1793</v>
      </c>
      <c r="D285" s="565">
        <v>2.2000000000000001E-4</v>
      </c>
      <c r="E285" s="562" t="s">
        <v>1793</v>
      </c>
      <c r="F285" s="563" t="s">
        <v>1856</v>
      </c>
      <c r="G285" s="564" t="s">
        <v>1856</v>
      </c>
      <c r="H285" s="565" t="s">
        <v>1856</v>
      </c>
      <c r="I285" s="562" t="s">
        <v>1856</v>
      </c>
      <c r="J285" s="562" t="s">
        <v>1856</v>
      </c>
      <c r="K285" s="562" t="s">
        <v>1856</v>
      </c>
      <c r="L285" s="564">
        <v>1</v>
      </c>
      <c r="M285" s="564">
        <v>0.1</v>
      </c>
      <c r="N285" s="581" t="s">
        <v>1856</v>
      </c>
      <c r="O285" s="568" t="s">
        <v>1351</v>
      </c>
      <c r="P285" s="569" t="s">
        <v>1350</v>
      </c>
      <c r="Q285" s="570">
        <v>0.61</v>
      </c>
      <c r="R285" s="571" t="s">
        <v>1798</v>
      </c>
      <c r="S285" s="570">
        <v>2.2000000000000002</v>
      </c>
      <c r="T285" s="571" t="s">
        <v>1798</v>
      </c>
      <c r="U285" s="585">
        <v>1.0999999999999999E-2</v>
      </c>
      <c r="V285" s="586" t="s">
        <v>1798</v>
      </c>
      <c r="W285" s="585">
        <v>5.6000000000000001E-2</v>
      </c>
      <c r="X285" s="586" t="s">
        <v>1798</v>
      </c>
      <c r="Y285" s="570">
        <v>6.7000000000000004E-2</v>
      </c>
      <c r="Z285" s="572" t="s">
        <v>1798</v>
      </c>
      <c r="AA285" s="570" t="s">
        <v>549</v>
      </c>
      <c r="AB285" s="571">
        <v>2.2000000000000001E-4</v>
      </c>
      <c r="AC285" s="570" t="s">
        <v>550</v>
      </c>
      <c r="AD285" s="586">
        <v>3.73E-2</v>
      </c>
      <c r="AE285" s="585"/>
      <c r="AF285" s="586"/>
      <c r="AG285" s="570"/>
      <c r="AH285" s="572"/>
      <c r="AI285" s="573"/>
      <c r="AJ285" s="574"/>
      <c r="AK285" s="575"/>
      <c r="AL285" s="576"/>
    </row>
    <row r="286" spans="1:38" ht="13.8" x14ac:dyDescent="0.3">
      <c r="A286" s="34" t="str">
        <f t="shared" si="4"/>
        <v>85-00-7</v>
      </c>
      <c r="B286" s="544" t="s">
        <v>1856</v>
      </c>
      <c r="C286" s="545" t="s">
        <v>1856</v>
      </c>
      <c r="D286" s="546" t="s">
        <v>1856</v>
      </c>
      <c r="E286" s="545" t="s">
        <v>1856</v>
      </c>
      <c r="F286" s="547">
        <v>2.2000000000000001E-3</v>
      </c>
      <c r="G286" s="548" t="s">
        <v>1793</v>
      </c>
      <c r="H286" s="547" t="s">
        <v>1856</v>
      </c>
      <c r="I286" s="548" t="s">
        <v>1856</v>
      </c>
      <c r="J286" s="548" t="s">
        <v>1856</v>
      </c>
      <c r="K286" s="548" t="s">
        <v>1856</v>
      </c>
      <c r="L286" s="545">
        <v>1</v>
      </c>
      <c r="M286" s="545">
        <v>0.1</v>
      </c>
      <c r="N286" s="549" t="s">
        <v>1856</v>
      </c>
      <c r="O286" s="550" t="s">
        <v>109</v>
      </c>
      <c r="P286" s="551" t="s">
        <v>108</v>
      </c>
      <c r="Q286" s="552">
        <v>130</v>
      </c>
      <c r="R286" s="553" t="s">
        <v>1791</v>
      </c>
      <c r="S286" s="552">
        <v>1400</v>
      </c>
      <c r="T286" s="553" t="s">
        <v>1791</v>
      </c>
      <c r="U286" s="552" t="s">
        <v>550</v>
      </c>
      <c r="V286" s="553" t="s">
        <v>549</v>
      </c>
      <c r="W286" s="552" t="s">
        <v>550</v>
      </c>
      <c r="X286" s="553" t="s">
        <v>549</v>
      </c>
      <c r="Y286" s="552">
        <v>34</v>
      </c>
      <c r="Z286" s="554" t="s">
        <v>1791</v>
      </c>
      <c r="AA286" s="552">
        <v>20</v>
      </c>
      <c r="AB286" s="553">
        <v>0.65</v>
      </c>
      <c r="AC286" s="552">
        <v>0.37</v>
      </c>
      <c r="AD286" s="553">
        <v>1.2999999999999999E-2</v>
      </c>
      <c r="AE286" s="552"/>
      <c r="AF286" s="553"/>
      <c r="AG286" s="552"/>
      <c r="AH286" s="554"/>
      <c r="AI286" s="555"/>
      <c r="AJ286" s="556"/>
      <c r="AK286" s="557"/>
      <c r="AL286" s="558"/>
    </row>
    <row r="287" spans="1:38" ht="13.8" x14ac:dyDescent="0.3">
      <c r="A287" s="34" t="str">
        <f t="shared" si="4"/>
        <v>1937-37-7</v>
      </c>
      <c r="B287" s="577">
        <v>7.4</v>
      </c>
      <c r="C287" s="548" t="s">
        <v>1803</v>
      </c>
      <c r="D287" s="547">
        <v>2.0999999999999999E-3</v>
      </c>
      <c r="E287" s="548" t="s">
        <v>1803</v>
      </c>
      <c r="F287" s="546" t="s">
        <v>1856</v>
      </c>
      <c r="G287" s="545" t="s">
        <v>1856</v>
      </c>
      <c r="H287" s="547" t="s">
        <v>1856</v>
      </c>
      <c r="I287" s="548" t="s">
        <v>1856</v>
      </c>
      <c r="J287" s="548" t="s">
        <v>1856</v>
      </c>
      <c r="K287" s="548" t="s">
        <v>1856</v>
      </c>
      <c r="L287" s="545">
        <v>1</v>
      </c>
      <c r="M287" s="545">
        <v>0.1</v>
      </c>
      <c r="N287" s="549" t="s">
        <v>1856</v>
      </c>
      <c r="O287" s="550" t="s">
        <v>1349</v>
      </c>
      <c r="P287" s="551" t="s">
        <v>1348</v>
      </c>
      <c r="Q287" s="552">
        <v>6.6000000000000003E-2</v>
      </c>
      <c r="R287" s="553" t="s">
        <v>1798</v>
      </c>
      <c r="S287" s="552">
        <v>0.23</v>
      </c>
      <c r="T287" s="553" t="s">
        <v>1798</v>
      </c>
      <c r="U287" s="559">
        <v>1.1999999999999999E-3</v>
      </c>
      <c r="V287" s="560" t="s">
        <v>1798</v>
      </c>
      <c r="W287" s="559">
        <v>5.7999999999999996E-3</v>
      </c>
      <c r="X287" s="560" t="s">
        <v>1798</v>
      </c>
      <c r="Y287" s="552">
        <v>9.1000000000000004E-3</v>
      </c>
      <c r="Z287" s="554" t="s">
        <v>1798</v>
      </c>
      <c r="AA287" s="552" t="s">
        <v>549</v>
      </c>
      <c r="AB287" s="553">
        <v>4.4000000000000004</v>
      </c>
      <c r="AC287" s="552" t="s">
        <v>550</v>
      </c>
      <c r="AD287" s="560">
        <v>2.4400000000000001E-7</v>
      </c>
      <c r="AE287" s="559"/>
      <c r="AF287" s="560"/>
      <c r="AG287" s="552"/>
      <c r="AH287" s="554"/>
      <c r="AI287" s="589"/>
      <c r="AJ287" s="556"/>
      <c r="AK287" s="557"/>
      <c r="AL287" s="590"/>
    </row>
    <row r="288" spans="1:38" ht="14.4" thickBot="1" x14ac:dyDescent="0.35">
      <c r="A288" s="27" t="str">
        <f t="shared" si="4"/>
        <v>2602-46-2</v>
      </c>
      <c r="B288" s="580">
        <v>7.4</v>
      </c>
      <c r="C288" s="564" t="s">
        <v>1803</v>
      </c>
      <c r="D288" s="563">
        <v>2.0999999999999999E-3</v>
      </c>
      <c r="E288" s="564" t="s">
        <v>1803</v>
      </c>
      <c r="F288" s="565" t="s">
        <v>1856</v>
      </c>
      <c r="G288" s="562" t="s">
        <v>1856</v>
      </c>
      <c r="H288" s="565" t="s">
        <v>1856</v>
      </c>
      <c r="I288" s="562" t="s">
        <v>1856</v>
      </c>
      <c r="J288" s="562" t="s">
        <v>1856</v>
      </c>
      <c r="K288" s="562" t="s">
        <v>1856</v>
      </c>
      <c r="L288" s="564">
        <v>1</v>
      </c>
      <c r="M288" s="564">
        <v>0.1</v>
      </c>
      <c r="N288" s="581" t="s">
        <v>1856</v>
      </c>
      <c r="O288" s="568" t="s">
        <v>1347</v>
      </c>
      <c r="P288" s="569" t="s">
        <v>1346</v>
      </c>
      <c r="Q288" s="570">
        <v>6.6000000000000003E-2</v>
      </c>
      <c r="R288" s="571" t="s">
        <v>1798</v>
      </c>
      <c r="S288" s="570">
        <v>0.23</v>
      </c>
      <c r="T288" s="571" t="s">
        <v>1798</v>
      </c>
      <c r="U288" s="570">
        <v>1.1999999999999999E-3</v>
      </c>
      <c r="V288" s="571" t="s">
        <v>1798</v>
      </c>
      <c r="W288" s="570">
        <v>5.7999999999999996E-3</v>
      </c>
      <c r="X288" s="571" t="s">
        <v>1798</v>
      </c>
      <c r="Y288" s="570">
        <v>9.1000000000000004E-3</v>
      </c>
      <c r="Z288" s="572" t="s">
        <v>1798</v>
      </c>
      <c r="AA288" s="570" t="s">
        <v>549</v>
      </c>
      <c r="AB288" s="571">
        <v>14</v>
      </c>
      <c r="AC288" s="570" t="s">
        <v>550</v>
      </c>
      <c r="AD288" s="571">
        <v>2.05E-4</v>
      </c>
      <c r="AE288" s="570"/>
      <c r="AF288" s="571"/>
      <c r="AG288" s="570"/>
      <c r="AH288" s="572"/>
      <c r="AI288" s="573"/>
      <c r="AJ288" s="574"/>
      <c r="AK288" s="575"/>
      <c r="AL288" s="576"/>
    </row>
    <row r="289" spans="1:38" ht="13.8" x14ac:dyDescent="0.3">
      <c r="A289" s="34" t="str">
        <f t="shared" si="4"/>
        <v>16071-86-6</v>
      </c>
      <c r="B289" s="544">
        <v>6.7</v>
      </c>
      <c r="C289" s="545" t="s">
        <v>1803</v>
      </c>
      <c r="D289" s="546">
        <v>1.9E-3</v>
      </c>
      <c r="E289" s="545" t="s">
        <v>1803</v>
      </c>
      <c r="F289" s="547" t="s">
        <v>1856</v>
      </c>
      <c r="G289" s="548" t="s">
        <v>1856</v>
      </c>
      <c r="H289" s="547" t="s">
        <v>1856</v>
      </c>
      <c r="I289" s="548" t="s">
        <v>1856</v>
      </c>
      <c r="J289" s="548" t="s">
        <v>1856</v>
      </c>
      <c r="K289" s="548" t="s">
        <v>1856</v>
      </c>
      <c r="L289" s="545">
        <v>1</v>
      </c>
      <c r="M289" s="545">
        <v>0.1</v>
      </c>
      <c r="N289" s="549" t="s">
        <v>1856</v>
      </c>
      <c r="O289" s="550" t="s">
        <v>1345</v>
      </c>
      <c r="P289" s="551" t="s">
        <v>1344</v>
      </c>
      <c r="Q289" s="552">
        <v>7.2999999999999995E-2</v>
      </c>
      <c r="R289" s="553" t="s">
        <v>1798</v>
      </c>
      <c r="S289" s="552">
        <v>0.26</v>
      </c>
      <c r="T289" s="553" t="s">
        <v>1798</v>
      </c>
      <c r="U289" s="552">
        <v>1.2999999999999999E-3</v>
      </c>
      <c r="V289" s="553" t="s">
        <v>1798</v>
      </c>
      <c r="W289" s="552">
        <v>6.4999999999999997E-3</v>
      </c>
      <c r="X289" s="553" t="s">
        <v>1798</v>
      </c>
      <c r="Y289" s="552">
        <v>0.01</v>
      </c>
      <c r="Z289" s="554" t="s">
        <v>1798</v>
      </c>
      <c r="AA289" s="552" t="s">
        <v>549</v>
      </c>
      <c r="AB289" s="553" t="s">
        <v>550</v>
      </c>
      <c r="AC289" s="552" t="s">
        <v>550</v>
      </c>
      <c r="AD289" s="599">
        <v>1.73E-9</v>
      </c>
      <c r="AE289" s="552"/>
      <c r="AF289" s="553"/>
      <c r="AG289" s="552"/>
      <c r="AH289" s="554"/>
      <c r="AI289" s="555"/>
      <c r="AJ289" s="556"/>
      <c r="AK289" s="557"/>
      <c r="AL289" s="558"/>
    </row>
    <row r="290" spans="1:38" ht="13.8" x14ac:dyDescent="0.3">
      <c r="A290" s="34" t="str">
        <f t="shared" si="4"/>
        <v>298-04-4</v>
      </c>
      <c r="B290" s="544" t="s">
        <v>1856</v>
      </c>
      <c r="C290" s="545" t="s">
        <v>1856</v>
      </c>
      <c r="D290" s="546" t="s">
        <v>1856</v>
      </c>
      <c r="E290" s="545" t="s">
        <v>1856</v>
      </c>
      <c r="F290" s="547">
        <v>4.0000000000000003E-5</v>
      </c>
      <c r="G290" s="548" t="s">
        <v>1793</v>
      </c>
      <c r="H290" s="547" t="s">
        <v>1856</v>
      </c>
      <c r="I290" s="548" t="s">
        <v>1856</v>
      </c>
      <c r="J290" s="548" t="s">
        <v>1856</v>
      </c>
      <c r="K290" s="548" t="s">
        <v>1856</v>
      </c>
      <c r="L290" s="545">
        <v>1</v>
      </c>
      <c r="M290" s="545">
        <v>0.1</v>
      </c>
      <c r="N290" s="549" t="s">
        <v>1856</v>
      </c>
      <c r="O290" s="550" t="s">
        <v>150</v>
      </c>
      <c r="P290" s="551" t="s">
        <v>149</v>
      </c>
      <c r="Q290" s="552">
        <v>2.4</v>
      </c>
      <c r="R290" s="553" t="s">
        <v>1791</v>
      </c>
      <c r="S290" s="552">
        <v>25</v>
      </c>
      <c r="T290" s="553" t="s">
        <v>1791</v>
      </c>
      <c r="U290" s="552" t="s">
        <v>550</v>
      </c>
      <c r="V290" s="553" t="s">
        <v>549</v>
      </c>
      <c r="W290" s="552" t="s">
        <v>550</v>
      </c>
      <c r="X290" s="553" t="s">
        <v>549</v>
      </c>
      <c r="Y290" s="552">
        <v>0.38</v>
      </c>
      <c r="Z290" s="554" t="s">
        <v>1791</v>
      </c>
      <c r="AA290" s="552" t="s">
        <v>549</v>
      </c>
      <c r="AB290" s="553">
        <v>7.1000000000000002E-4</v>
      </c>
      <c r="AC290" s="552" t="s">
        <v>550</v>
      </c>
      <c r="AD290" s="599">
        <v>3.8700000000000003E-12</v>
      </c>
      <c r="AE290" s="552"/>
      <c r="AF290" s="553"/>
      <c r="AG290" s="552"/>
      <c r="AH290" s="554"/>
      <c r="AI290" s="555"/>
      <c r="AJ290" s="583"/>
      <c r="AK290" s="557"/>
      <c r="AL290" s="558"/>
    </row>
    <row r="291" spans="1:38" ht="14.4" thickBot="1" x14ac:dyDescent="0.35">
      <c r="A291" s="27" t="str">
        <f t="shared" si="4"/>
        <v>505-29-3</v>
      </c>
      <c r="B291" s="561" t="s">
        <v>1856</v>
      </c>
      <c r="C291" s="562" t="s">
        <v>1856</v>
      </c>
      <c r="D291" s="565" t="s">
        <v>1856</v>
      </c>
      <c r="E291" s="562" t="s">
        <v>1856</v>
      </c>
      <c r="F291" s="563">
        <v>0.01</v>
      </c>
      <c r="G291" s="564" t="s">
        <v>1793</v>
      </c>
      <c r="H291" s="565" t="s">
        <v>1856</v>
      </c>
      <c r="I291" s="562" t="s">
        <v>1856</v>
      </c>
      <c r="J291" s="562" t="s">
        <v>1796</v>
      </c>
      <c r="K291" s="562" t="s">
        <v>1856</v>
      </c>
      <c r="L291" s="564">
        <v>1</v>
      </c>
      <c r="M291" s="564">
        <v>0.1</v>
      </c>
      <c r="N291" s="581" t="s">
        <v>1856</v>
      </c>
      <c r="O291" s="568" t="s">
        <v>1343</v>
      </c>
      <c r="P291" s="569" t="s">
        <v>1342</v>
      </c>
      <c r="Q291" s="570">
        <v>610</v>
      </c>
      <c r="R291" s="571" t="s">
        <v>1791</v>
      </c>
      <c r="S291" s="570">
        <v>6200</v>
      </c>
      <c r="T291" s="571" t="s">
        <v>1791</v>
      </c>
      <c r="U291" s="585" t="s">
        <v>550</v>
      </c>
      <c r="V291" s="586" t="s">
        <v>549</v>
      </c>
      <c r="W291" s="585" t="s">
        <v>550</v>
      </c>
      <c r="X291" s="586" t="s">
        <v>549</v>
      </c>
      <c r="Y291" s="570">
        <v>150</v>
      </c>
      <c r="Z291" s="572" t="s">
        <v>1791</v>
      </c>
      <c r="AA291" s="570" t="s">
        <v>549</v>
      </c>
      <c r="AB291" s="571">
        <v>7.5999999999999998E-2</v>
      </c>
      <c r="AC291" s="570" t="s">
        <v>550</v>
      </c>
      <c r="AD291" s="586">
        <v>2.12E-2</v>
      </c>
      <c r="AE291" s="585"/>
      <c r="AF291" s="586"/>
      <c r="AG291" s="570"/>
      <c r="AH291" s="572"/>
      <c r="AI291" s="573"/>
      <c r="AJ291" s="574"/>
      <c r="AK291" s="575"/>
      <c r="AL291" s="576"/>
    </row>
    <row r="292" spans="1:38" ht="13.8" x14ac:dyDescent="0.3">
      <c r="A292" s="34" t="str">
        <f t="shared" si="4"/>
        <v>330-54-1</v>
      </c>
      <c r="B292" s="577" t="s">
        <v>1856</v>
      </c>
      <c r="C292" s="548" t="s">
        <v>1856</v>
      </c>
      <c r="D292" s="547" t="s">
        <v>1856</v>
      </c>
      <c r="E292" s="548" t="s">
        <v>1856</v>
      </c>
      <c r="F292" s="546">
        <v>2E-3</v>
      </c>
      <c r="G292" s="545" t="s">
        <v>1793</v>
      </c>
      <c r="H292" s="547" t="s">
        <v>1856</v>
      </c>
      <c r="I292" s="548" t="s">
        <v>1856</v>
      </c>
      <c r="J292" s="545" t="s">
        <v>1856</v>
      </c>
      <c r="K292" s="548" t="s">
        <v>1856</v>
      </c>
      <c r="L292" s="545">
        <v>1</v>
      </c>
      <c r="M292" s="545">
        <v>0.1</v>
      </c>
      <c r="N292" s="549" t="s">
        <v>1856</v>
      </c>
      <c r="O292" s="550" t="s">
        <v>1341</v>
      </c>
      <c r="P292" s="551" t="s">
        <v>1340</v>
      </c>
      <c r="Q292" s="552">
        <v>120</v>
      </c>
      <c r="R292" s="553" t="s">
        <v>1791</v>
      </c>
      <c r="S292" s="552">
        <v>1200</v>
      </c>
      <c r="T292" s="553" t="s">
        <v>1791</v>
      </c>
      <c r="U292" s="559" t="s">
        <v>550</v>
      </c>
      <c r="V292" s="560" t="s">
        <v>549</v>
      </c>
      <c r="W292" s="559" t="s">
        <v>550</v>
      </c>
      <c r="X292" s="560" t="s">
        <v>549</v>
      </c>
      <c r="Y292" s="552">
        <v>28</v>
      </c>
      <c r="Z292" s="554" t="s">
        <v>1791</v>
      </c>
      <c r="AA292" s="552" t="s">
        <v>549</v>
      </c>
      <c r="AB292" s="553">
        <v>1.2E-2</v>
      </c>
      <c r="AC292" s="552" t="s">
        <v>550</v>
      </c>
      <c r="AD292" s="560">
        <v>1.08E-3</v>
      </c>
      <c r="AE292" s="559"/>
      <c r="AF292" s="560"/>
      <c r="AG292" s="552"/>
      <c r="AH292" s="554"/>
      <c r="AI292" s="555"/>
      <c r="AJ292" s="556"/>
      <c r="AK292" s="557"/>
      <c r="AL292" s="558"/>
    </row>
    <row r="293" spans="1:38" ht="13.8" x14ac:dyDescent="0.3">
      <c r="A293" s="34" t="str">
        <f t="shared" si="4"/>
        <v>2439-10-3</v>
      </c>
      <c r="B293" s="577" t="s">
        <v>1856</v>
      </c>
      <c r="C293" s="548" t="s">
        <v>1856</v>
      </c>
      <c r="D293" s="547" t="s">
        <v>1856</v>
      </c>
      <c r="E293" s="548" t="s">
        <v>1856</v>
      </c>
      <c r="F293" s="546">
        <v>4.0000000000000001E-3</v>
      </c>
      <c r="G293" s="545" t="s">
        <v>1793</v>
      </c>
      <c r="H293" s="547" t="s">
        <v>1856</v>
      </c>
      <c r="I293" s="548" t="s">
        <v>1856</v>
      </c>
      <c r="J293" s="548" t="s">
        <v>1856</v>
      </c>
      <c r="K293" s="548" t="s">
        <v>1856</v>
      </c>
      <c r="L293" s="545">
        <v>1</v>
      </c>
      <c r="M293" s="545">
        <v>0.1</v>
      </c>
      <c r="N293" s="549" t="s">
        <v>1856</v>
      </c>
      <c r="O293" s="550" t="s">
        <v>1339</v>
      </c>
      <c r="P293" s="551" t="s">
        <v>1338</v>
      </c>
      <c r="Q293" s="552">
        <v>240</v>
      </c>
      <c r="R293" s="553" t="s">
        <v>1791</v>
      </c>
      <c r="S293" s="552">
        <v>2500</v>
      </c>
      <c r="T293" s="553" t="s">
        <v>1791</v>
      </c>
      <c r="U293" s="559" t="s">
        <v>550</v>
      </c>
      <c r="V293" s="560" t="s">
        <v>549</v>
      </c>
      <c r="W293" s="559" t="s">
        <v>550</v>
      </c>
      <c r="X293" s="560" t="s">
        <v>549</v>
      </c>
      <c r="Y293" s="552">
        <v>62</v>
      </c>
      <c r="Z293" s="554" t="s">
        <v>1791</v>
      </c>
      <c r="AA293" s="552" t="s">
        <v>549</v>
      </c>
      <c r="AB293" s="553">
        <v>0.32</v>
      </c>
      <c r="AC293" s="552" t="s">
        <v>550</v>
      </c>
      <c r="AD293" s="560">
        <v>4.6600000000000001E-3</v>
      </c>
      <c r="AE293" s="559"/>
      <c r="AF293" s="560"/>
      <c r="AG293" s="552"/>
      <c r="AH293" s="554"/>
      <c r="AI293" s="555"/>
      <c r="AJ293" s="556"/>
      <c r="AK293" s="557"/>
      <c r="AL293" s="558"/>
    </row>
    <row r="294" spans="1:38" ht="14.4" thickBot="1" x14ac:dyDescent="0.35">
      <c r="A294" s="27" t="str">
        <f t="shared" si="4"/>
        <v>759-94-4</v>
      </c>
      <c r="B294" s="561" t="s">
        <v>1856</v>
      </c>
      <c r="C294" s="562" t="s">
        <v>1856</v>
      </c>
      <c r="D294" s="565" t="s">
        <v>1856</v>
      </c>
      <c r="E294" s="562" t="s">
        <v>1856</v>
      </c>
      <c r="F294" s="563">
        <v>2.5000000000000001E-2</v>
      </c>
      <c r="G294" s="564" t="s">
        <v>1793</v>
      </c>
      <c r="H294" s="565" t="s">
        <v>1856</v>
      </c>
      <c r="I294" s="562" t="s">
        <v>1856</v>
      </c>
      <c r="J294" s="562" t="s">
        <v>1796</v>
      </c>
      <c r="K294" s="562" t="s">
        <v>1856</v>
      </c>
      <c r="L294" s="564">
        <v>1</v>
      </c>
      <c r="M294" s="564" t="s">
        <v>1856</v>
      </c>
      <c r="N294" s="581" t="s">
        <v>1856</v>
      </c>
      <c r="O294" s="568" t="s">
        <v>1337</v>
      </c>
      <c r="P294" s="569" t="s">
        <v>1336</v>
      </c>
      <c r="Q294" s="570">
        <v>2000</v>
      </c>
      <c r="R294" s="571" t="s">
        <v>1791</v>
      </c>
      <c r="S294" s="570">
        <v>26000</v>
      </c>
      <c r="T294" s="571" t="s">
        <v>1791</v>
      </c>
      <c r="U294" s="585" t="s">
        <v>550</v>
      </c>
      <c r="V294" s="586" t="s">
        <v>549</v>
      </c>
      <c r="W294" s="585" t="s">
        <v>550</v>
      </c>
      <c r="X294" s="586" t="s">
        <v>549</v>
      </c>
      <c r="Y294" s="570">
        <v>290</v>
      </c>
      <c r="Z294" s="572" t="s">
        <v>1791</v>
      </c>
      <c r="AA294" s="570" t="s">
        <v>549</v>
      </c>
      <c r="AB294" s="571">
        <v>0.15</v>
      </c>
      <c r="AC294" s="570" t="s">
        <v>550</v>
      </c>
      <c r="AD294" s="586">
        <v>2.22E-4</v>
      </c>
      <c r="AE294" s="585"/>
      <c r="AF294" s="586"/>
      <c r="AG294" s="570"/>
      <c r="AH294" s="572"/>
      <c r="AI294" s="573"/>
      <c r="AJ294" s="574"/>
      <c r="AK294" s="575"/>
      <c r="AL294" s="576"/>
    </row>
    <row r="295" spans="1:38" ht="13.8" x14ac:dyDescent="0.3">
      <c r="A295" s="34" t="str">
        <f t="shared" si="4"/>
        <v>115-29-7</v>
      </c>
      <c r="B295" s="577" t="s">
        <v>1856</v>
      </c>
      <c r="C295" s="548" t="s">
        <v>1856</v>
      </c>
      <c r="D295" s="547" t="s">
        <v>1856</v>
      </c>
      <c r="E295" s="548" t="s">
        <v>1856</v>
      </c>
      <c r="F295" s="546">
        <v>6.0000000000000001E-3</v>
      </c>
      <c r="G295" s="545" t="s">
        <v>1793</v>
      </c>
      <c r="H295" s="547" t="s">
        <v>1856</v>
      </c>
      <c r="I295" s="548" t="s">
        <v>1856</v>
      </c>
      <c r="J295" s="545" t="s">
        <v>1856</v>
      </c>
      <c r="K295" s="548" t="s">
        <v>1856</v>
      </c>
      <c r="L295" s="545">
        <v>1</v>
      </c>
      <c r="M295" s="578">
        <v>0.1</v>
      </c>
      <c r="N295" s="549" t="s">
        <v>1856</v>
      </c>
      <c r="O295" s="550" t="s">
        <v>1335</v>
      </c>
      <c r="P295" s="551" t="s">
        <v>1334</v>
      </c>
      <c r="Q295" s="552">
        <v>370</v>
      </c>
      <c r="R295" s="553" t="s">
        <v>1791</v>
      </c>
      <c r="S295" s="552">
        <v>3700</v>
      </c>
      <c r="T295" s="553" t="s">
        <v>1791</v>
      </c>
      <c r="U295" s="559" t="s">
        <v>550</v>
      </c>
      <c r="V295" s="560" t="s">
        <v>549</v>
      </c>
      <c r="W295" s="559" t="s">
        <v>550</v>
      </c>
      <c r="X295" s="560" t="s">
        <v>549</v>
      </c>
      <c r="Y295" s="552">
        <v>78</v>
      </c>
      <c r="Z295" s="554" t="s">
        <v>1791</v>
      </c>
      <c r="AA295" s="552" t="s">
        <v>549</v>
      </c>
      <c r="AB295" s="553">
        <v>1.1000000000000001</v>
      </c>
      <c r="AC295" s="552" t="s">
        <v>550</v>
      </c>
      <c r="AD295" s="560">
        <v>1.84E-2</v>
      </c>
      <c r="AE295" s="559"/>
      <c r="AF295" s="560"/>
      <c r="AG295" s="552"/>
      <c r="AH295" s="554"/>
      <c r="AI295" s="555"/>
      <c r="AJ295" s="556"/>
      <c r="AK295" s="557"/>
      <c r="AL295" s="558"/>
    </row>
    <row r="296" spans="1:38" ht="13.8" x14ac:dyDescent="0.3">
      <c r="A296" s="34" t="str">
        <f t="shared" si="4"/>
        <v>145-73-3</v>
      </c>
      <c r="B296" s="577" t="s">
        <v>1856</v>
      </c>
      <c r="C296" s="548" t="s">
        <v>1856</v>
      </c>
      <c r="D296" s="547" t="s">
        <v>1856</v>
      </c>
      <c r="E296" s="548" t="s">
        <v>1856</v>
      </c>
      <c r="F296" s="546">
        <v>0.02</v>
      </c>
      <c r="G296" s="545" t="s">
        <v>1793</v>
      </c>
      <c r="H296" s="547" t="s">
        <v>1856</v>
      </c>
      <c r="I296" s="548" t="s">
        <v>1856</v>
      </c>
      <c r="J296" s="548" t="s">
        <v>1856</v>
      </c>
      <c r="K296" s="548" t="s">
        <v>1856</v>
      </c>
      <c r="L296" s="545">
        <v>1</v>
      </c>
      <c r="M296" s="545">
        <v>0.1</v>
      </c>
      <c r="N296" s="549" t="s">
        <v>1856</v>
      </c>
      <c r="O296" s="550" t="s">
        <v>107</v>
      </c>
      <c r="P296" s="551" t="s">
        <v>106</v>
      </c>
      <c r="Q296" s="552">
        <v>1200</v>
      </c>
      <c r="R296" s="553" t="s">
        <v>1791</v>
      </c>
      <c r="S296" s="552">
        <v>12000</v>
      </c>
      <c r="T296" s="553" t="s">
        <v>1791</v>
      </c>
      <c r="U296" s="559" t="s">
        <v>550</v>
      </c>
      <c r="V296" s="560" t="s">
        <v>549</v>
      </c>
      <c r="W296" s="559" t="s">
        <v>550</v>
      </c>
      <c r="X296" s="560" t="s">
        <v>549</v>
      </c>
      <c r="Y296" s="552">
        <v>300</v>
      </c>
      <c r="Z296" s="554" t="s">
        <v>1791</v>
      </c>
      <c r="AA296" s="552">
        <v>100</v>
      </c>
      <c r="AB296" s="553">
        <v>7.0999999999999994E-2</v>
      </c>
      <c r="AC296" s="552">
        <v>2.4E-2</v>
      </c>
      <c r="AD296" s="560">
        <v>2.8600000000000001E-3</v>
      </c>
      <c r="AE296" s="559"/>
      <c r="AF296" s="560"/>
      <c r="AG296" s="552"/>
      <c r="AH296" s="554"/>
      <c r="AI296" s="555"/>
      <c r="AJ296" s="556"/>
      <c r="AK296" s="557"/>
      <c r="AL296" s="558"/>
    </row>
    <row r="297" spans="1:38" ht="14.4" thickBot="1" x14ac:dyDescent="0.35">
      <c r="A297" s="27" t="str">
        <f t="shared" si="4"/>
        <v>72-20-8</v>
      </c>
      <c r="B297" s="561" t="s">
        <v>1856</v>
      </c>
      <c r="C297" s="562" t="s">
        <v>1856</v>
      </c>
      <c r="D297" s="565" t="s">
        <v>1856</v>
      </c>
      <c r="E297" s="562" t="s">
        <v>1856</v>
      </c>
      <c r="F297" s="563">
        <v>2.9999999999999997E-4</v>
      </c>
      <c r="G297" s="564" t="s">
        <v>1793</v>
      </c>
      <c r="H297" s="565" t="s">
        <v>1856</v>
      </c>
      <c r="I297" s="562" t="s">
        <v>1856</v>
      </c>
      <c r="J297" s="562" t="s">
        <v>1856</v>
      </c>
      <c r="K297" s="562" t="s">
        <v>1856</v>
      </c>
      <c r="L297" s="564">
        <v>1</v>
      </c>
      <c r="M297" s="564">
        <v>0.1</v>
      </c>
      <c r="N297" s="581" t="s">
        <v>1856</v>
      </c>
      <c r="O297" s="568" t="s">
        <v>177</v>
      </c>
      <c r="P297" s="569" t="s">
        <v>176</v>
      </c>
      <c r="Q297" s="570">
        <v>18</v>
      </c>
      <c r="R297" s="571" t="s">
        <v>1791</v>
      </c>
      <c r="S297" s="570">
        <v>180</v>
      </c>
      <c r="T297" s="571" t="s">
        <v>1791</v>
      </c>
      <c r="U297" s="585" t="s">
        <v>550</v>
      </c>
      <c r="V297" s="586" t="s">
        <v>549</v>
      </c>
      <c r="W297" s="585" t="s">
        <v>550</v>
      </c>
      <c r="X297" s="586" t="s">
        <v>549</v>
      </c>
      <c r="Y297" s="570">
        <v>1.7</v>
      </c>
      <c r="Z297" s="572" t="s">
        <v>1791</v>
      </c>
      <c r="AA297" s="570">
        <v>2</v>
      </c>
      <c r="AB297" s="571">
        <v>6.8000000000000005E-2</v>
      </c>
      <c r="AC297" s="570">
        <v>8.1000000000000003E-2</v>
      </c>
      <c r="AD297" s="586">
        <v>2.63E-3</v>
      </c>
      <c r="AE297" s="585"/>
      <c r="AF297" s="586"/>
      <c r="AG297" s="570"/>
      <c r="AH297" s="572"/>
      <c r="AI297" s="587"/>
      <c r="AJ297" s="574"/>
      <c r="AK297" s="575"/>
      <c r="AL297" s="588"/>
    </row>
    <row r="298" spans="1:38" ht="13.8" x14ac:dyDescent="0.3">
      <c r="A298" s="34" t="str">
        <f t="shared" si="4"/>
        <v>106-89-8</v>
      </c>
      <c r="B298" s="577">
        <v>9.9000000000000008E-3</v>
      </c>
      <c r="C298" s="548" t="s">
        <v>1793</v>
      </c>
      <c r="D298" s="547">
        <v>1.1999999999999999E-6</v>
      </c>
      <c r="E298" s="548" t="s">
        <v>1793</v>
      </c>
      <c r="F298" s="546">
        <v>6.0000000000000001E-3</v>
      </c>
      <c r="G298" s="545" t="s">
        <v>1792</v>
      </c>
      <c r="H298" s="547">
        <v>1E-3</v>
      </c>
      <c r="I298" s="548" t="s">
        <v>1793</v>
      </c>
      <c r="J298" s="548" t="s">
        <v>1796</v>
      </c>
      <c r="K298" s="548" t="s">
        <v>1856</v>
      </c>
      <c r="L298" s="545">
        <v>1</v>
      </c>
      <c r="M298" s="545" t="s">
        <v>1856</v>
      </c>
      <c r="N298" s="549">
        <v>10500</v>
      </c>
      <c r="O298" s="550" t="s">
        <v>1333</v>
      </c>
      <c r="P298" s="551" t="s">
        <v>1332</v>
      </c>
      <c r="Q298" s="552">
        <v>20</v>
      </c>
      <c r="R298" s="553" t="s">
        <v>1791</v>
      </c>
      <c r="S298" s="552">
        <v>88</v>
      </c>
      <c r="T298" s="553" t="s">
        <v>1791</v>
      </c>
      <c r="U298" s="559">
        <v>1</v>
      </c>
      <c r="V298" s="560" t="s">
        <v>1791</v>
      </c>
      <c r="W298" s="559">
        <v>4.4000000000000004</v>
      </c>
      <c r="X298" s="560" t="s">
        <v>1791</v>
      </c>
      <c r="Y298" s="552">
        <v>2</v>
      </c>
      <c r="Z298" s="554" t="s">
        <v>1791</v>
      </c>
      <c r="AA298" s="552" t="s">
        <v>549</v>
      </c>
      <c r="AB298" s="553">
        <v>4.4999999999999999E-4</v>
      </c>
      <c r="AC298" s="552" t="s">
        <v>550</v>
      </c>
      <c r="AD298" s="560">
        <v>3.2599999999999997E-2</v>
      </c>
      <c r="AE298" s="559"/>
      <c r="AF298" s="560"/>
      <c r="AG298" s="552"/>
      <c r="AH298" s="554"/>
      <c r="AI298" s="589"/>
      <c r="AJ298" s="556"/>
      <c r="AK298" s="557"/>
      <c r="AL298" s="590"/>
    </row>
    <row r="299" spans="1:38" ht="13.8" x14ac:dyDescent="0.3">
      <c r="A299" s="34" t="str">
        <f t="shared" si="4"/>
        <v>106-88-7</v>
      </c>
      <c r="B299" s="544" t="s">
        <v>1856</v>
      </c>
      <c r="C299" s="545" t="s">
        <v>1856</v>
      </c>
      <c r="D299" s="546" t="s">
        <v>1856</v>
      </c>
      <c r="E299" s="545" t="s">
        <v>1856</v>
      </c>
      <c r="F299" s="546" t="s">
        <v>1856</v>
      </c>
      <c r="G299" s="545" t="s">
        <v>1856</v>
      </c>
      <c r="H299" s="546">
        <v>0.02</v>
      </c>
      <c r="I299" s="545" t="s">
        <v>1793</v>
      </c>
      <c r="J299" s="545" t="s">
        <v>1796</v>
      </c>
      <c r="K299" s="548" t="s">
        <v>1856</v>
      </c>
      <c r="L299" s="545">
        <v>1</v>
      </c>
      <c r="M299" s="578" t="s">
        <v>1856</v>
      </c>
      <c r="N299" s="579">
        <v>15300</v>
      </c>
      <c r="O299" s="550" t="s">
        <v>1331</v>
      </c>
      <c r="P299" s="551" t="s">
        <v>1330</v>
      </c>
      <c r="Q299" s="552">
        <v>170</v>
      </c>
      <c r="R299" s="553" t="s">
        <v>1791</v>
      </c>
      <c r="S299" s="552">
        <v>720</v>
      </c>
      <c r="T299" s="553" t="s">
        <v>1791</v>
      </c>
      <c r="U299" s="552">
        <v>21</v>
      </c>
      <c r="V299" s="553" t="s">
        <v>1791</v>
      </c>
      <c r="W299" s="552">
        <v>88</v>
      </c>
      <c r="X299" s="553" t="s">
        <v>1791</v>
      </c>
      <c r="Y299" s="552">
        <v>42</v>
      </c>
      <c r="Z299" s="554" t="s">
        <v>1791</v>
      </c>
      <c r="AA299" s="552" t="s">
        <v>549</v>
      </c>
      <c r="AB299" s="553">
        <v>9.1999999999999998E-3</v>
      </c>
      <c r="AC299" s="552" t="s">
        <v>550</v>
      </c>
      <c r="AD299" s="553">
        <v>9.4399999999999996E-4</v>
      </c>
      <c r="AE299" s="552"/>
      <c r="AF299" s="553"/>
      <c r="AG299" s="552"/>
      <c r="AH299" s="554"/>
      <c r="AI299" s="555"/>
      <c r="AJ299" s="556"/>
      <c r="AK299" s="557"/>
      <c r="AL299" s="558"/>
    </row>
    <row r="300" spans="1:38" ht="14.4" thickBot="1" x14ac:dyDescent="0.35">
      <c r="A300" s="27" t="str">
        <f t="shared" si="4"/>
        <v>16672-87-0</v>
      </c>
      <c r="B300" s="561" t="s">
        <v>1856</v>
      </c>
      <c r="C300" s="562" t="s">
        <v>1856</v>
      </c>
      <c r="D300" s="565" t="s">
        <v>1856</v>
      </c>
      <c r="E300" s="562" t="s">
        <v>1856</v>
      </c>
      <c r="F300" s="565">
        <v>5.0000000000000001E-3</v>
      </c>
      <c r="G300" s="562" t="s">
        <v>1793</v>
      </c>
      <c r="H300" s="563" t="s">
        <v>1856</v>
      </c>
      <c r="I300" s="564" t="s">
        <v>1856</v>
      </c>
      <c r="J300" s="564" t="s">
        <v>1856</v>
      </c>
      <c r="K300" s="562" t="s">
        <v>1856</v>
      </c>
      <c r="L300" s="564">
        <v>1</v>
      </c>
      <c r="M300" s="566">
        <v>0.1</v>
      </c>
      <c r="N300" s="567" t="s">
        <v>1856</v>
      </c>
      <c r="O300" s="568" t="s">
        <v>1329</v>
      </c>
      <c r="P300" s="569" t="s">
        <v>1328</v>
      </c>
      <c r="Q300" s="570">
        <v>310</v>
      </c>
      <c r="R300" s="571" t="s">
        <v>1791</v>
      </c>
      <c r="S300" s="570">
        <v>3100</v>
      </c>
      <c r="T300" s="571" t="s">
        <v>1791</v>
      </c>
      <c r="U300" s="570" t="s">
        <v>550</v>
      </c>
      <c r="V300" s="571" t="s">
        <v>549</v>
      </c>
      <c r="W300" s="570" t="s">
        <v>550</v>
      </c>
      <c r="X300" s="571" t="s">
        <v>549</v>
      </c>
      <c r="Y300" s="570">
        <v>78</v>
      </c>
      <c r="Z300" s="572" t="s">
        <v>1791</v>
      </c>
      <c r="AA300" s="570" t="s">
        <v>549</v>
      </c>
      <c r="AB300" s="571">
        <v>1.6E-2</v>
      </c>
      <c r="AC300" s="570" t="s">
        <v>550</v>
      </c>
      <c r="AD300" s="571">
        <v>2.31E-3</v>
      </c>
      <c r="AE300" s="570"/>
      <c r="AF300" s="571"/>
      <c r="AG300" s="570"/>
      <c r="AH300" s="572"/>
      <c r="AI300" s="573"/>
      <c r="AJ300" s="574"/>
      <c r="AK300" s="575"/>
      <c r="AL300" s="576"/>
    </row>
    <row r="301" spans="1:38" ht="13.8" x14ac:dyDescent="0.3">
      <c r="A301" s="34" t="str">
        <f t="shared" si="4"/>
        <v>563-12-2</v>
      </c>
      <c r="B301" s="577" t="s">
        <v>1856</v>
      </c>
      <c r="C301" s="548" t="s">
        <v>1856</v>
      </c>
      <c r="D301" s="547" t="s">
        <v>1856</v>
      </c>
      <c r="E301" s="548" t="s">
        <v>1856</v>
      </c>
      <c r="F301" s="546">
        <v>5.0000000000000001E-4</v>
      </c>
      <c r="G301" s="545" t="s">
        <v>1793</v>
      </c>
      <c r="H301" s="547" t="s">
        <v>1856</v>
      </c>
      <c r="I301" s="548" t="s">
        <v>1856</v>
      </c>
      <c r="J301" s="548" t="s">
        <v>1856</v>
      </c>
      <c r="K301" s="548" t="s">
        <v>1856</v>
      </c>
      <c r="L301" s="545">
        <v>1</v>
      </c>
      <c r="M301" s="545">
        <v>0.1</v>
      </c>
      <c r="N301" s="549" t="s">
        <v>1856</v>
      </c>
      <c r="O301" s="550" t="s">
        <v>1327</v>
      </c>
      <c r="P301" s="551" t="s">
        <v>1326</v>
      </c>
      <c r="Q301" s="552">
        <v>31</v>
      </c>
      <c r="R301" s="553" t="s">
        <v>1791</v>
      </c>
      <c r="S301" s="552">
        <v>310</v>
      </c>
      <c r="T301" s="553" t="s">
        <v>1791</v>
      </c>
      <c r="U301" s="559" t="s">
        <v>550</v>
      </c>
      <c r="V301" s="560" t="s">
        <v>549</v>
      </c>
      <c r="W301" s="559" t="s">
        <v>550</v>
      </c>
      <c r="X301" s="560" t="s">
        <v>549</v>
      </c>
      <c r="Y301" s="552">
        <v>3.2</v>
      </c>
      <c r="Z301" s="554" t="s">
        <v>1791</v>
      </c>
      <c r="AA301" s="552" t="s">
        <v>549</v>
      </c>
      <c r="AB301" s="553">
        <v>6.3E-3</v>
      </c>
      <c r="AC301" s="552" t="s">
        <v>550</v>
      </c>
      <c r="AD301" s="560">
        <v>1.73E-4</v>
      </c>
      <c r="AE301" s="559"/>
      <c r="AF301" s="560"/>
      <c r="AG301" s="552"/>
      <c r="AH301" s="554"/>
      <c r="AI301" s="555"/>
      <c r="AJ301" s="556"/>
      <c r="AK301" s="557"/>
      <c r="AL301" s="558"/>
    </row>
    <row r="302" spans="1:38" ht="13.8" x14ac:dyDescent="0.3">
      <c r="A302" s="34" t="str">
        <f t="shared" si="4"/>
        <v>111-15-9</v>
      </c>
      <c r="B302" s="577" t="s">
        <v>1856</v>
      </c>
      <c r="C302" s="548" t="s">
        <v>1856</v>
      </c>
      <c r="D302" s="547" t="s">
        <v>1856</v>
      </c>
      <c r="E302" s="548" t="s">
        <v>1856</v>
      </c>
      <c r="F302" s="546">
        <v>0.1</v>
      </c>
      <c r="G302" s="545" t="s">
        <v>1792</v>
      </c>
      <c r="H302" s="547">
        <v>0.06</v>
      </c>
      <c r="I302" s="548" t="s">
        <v>1792</v>
      </c>
      <c r="J302" s="548" t="s">
        <v>1856</v>
      </c>
      <c r="K302" s="548" t="s">
        <v>1856</v>
      </c>
      <c r="L302" s="545">
        <v>1</v>
      </c>
      <c r="M302" s="545">
        <v>0.1</v>
      </c>
      <c r="N302" s="549" t="s">
        <v>1856</v>
      </c>
      <c r="O302" s="550" t="s">
        <v>1325</v>
      </c>
      <c r="P302" s="551" t="s">
        <v>1324</v>
      </c>
      <c r="Q302" s="552">
        <v>6100</v>
      </c>
      <c r="R302" s="553" t="s">
        <v>1791</v>
      </c>
      <c r="S302" s="552">
        <v>62000</v>
      </c>
      <c r="T302" s="553" t="s">
        <v>1791</v>
      </c>
      <c r="U302" s="559">
        <v>63</v>
      </c>
      <c r="V302" s="560" t="s">
        <v>1791</v>
      </c>
      <c r="W302" s="559">
        <v>260</v>
      </c>
      <c r="X302" s="560" t="s">
        <v>1791</v>
      </c>
      <c r="Y302" s="552">
        <v>1500</v>
      </c>
      <c r="Z302" s="554" t="s">
        <v>1791</v>
      </c>
      <c r="AA302" s="552" t="s">
        <v>549</v>
      </c>
      <c r="AB302" s="553">
        <v>0.32</v>
      </c>
      <c r="AC302" s="552" t="s">
        <v>550</v>
      </c>
      <c r="AD302" s="560">
        <v>2.5499999999999998E-2</v>
      </c>
      <c r="AE302" s="559"/>
      <c r="AF302" s="560"/>
      <c r="AG302" s="552"/>
      <c r="AH302" s="554"/>
      <c r="AI302" s="555"/>
      <c r="AJ302" s="556"/>
      <c r="AK302" s="557"/>
      <c r="AL302" s="558"/>
    </row>
    <row r="303" spans="1:38" ht="14.4" thickBot="1" x14ac:dyDescent="0.35">
      <c r="A303" s="27" t="str">
        <f t="shared" si="4"/>
        <v>110-80-5</v>
      </c>
      <c r="B303" s="561" t="s">
        <v>1856</v>
      </c>
      <c r="C303" s="562" t="s">
        <v>1856</v>
      </c>
      <c r="D303" s="565" t="s">
        <v>1856</v>
      </c>
      <c r="E303" s="562" t="s">
        <v>1856</v>
      </c>
      <c r="F303" s="563">
        <v>0.4</v>
      </c>
      <c r="G303" s="564" t="s">
        <v>1801</v>
      </c>
      <c r="H303" s="563">
        <v>0.2</v>
      </c>
      <c r="I303" s="564" t="s">
        <v>1793</v>
      </c>
      <c r="J303" s="562" t="s">
        <v>1856</v>
      </c>
      <c r="K303" s="562" t="s">
        <v>1856</v>
      </c>
      <c r="L303" s="564">
        <v>1</v>
      </c>
      <c r="M303" s="564">
        <v>0.1</v>
      </c>
      <c r="N303" s="581" t="s">
        <v>1856</v>
      </c>
      <c r="O303" s="568" t="s">
        <v>1323</v>
      </c>
      <c r="P303" s="569" t="s">
        <v>1322</v>
      </c>
      <c r="Q303" s="570">
        <v>24000</v>
      </c>
      <c r="R303" s="571" t="s">
        <v>1791</v>
      </c>
      <c r="S303" s="570">
        <v>250000</v>
      </c>
      <c r="T303" s="571" t="s">
        <v>1794</v>
      </c>
      <c r="U303" s="570">
        <v>210</v>
      </c>
      <c r="V303" s="571" t="s">
        <v>1791</v>
      </c>
      <c r="W303" s="570">
        <v>880</v>
      </c>
      <c r="X303" s="571" t="s">
        <v>1791</v>
      </c>
      <c r="Y303" s="570">
        <v>6200</v>
      </c>
      <c r="Z303" s="572" t="s">
        <v>1791</v>
      </c>
      <c r="AA303" s="570" t="s">
        <v>549</v>
      </c>
      <c r="AB303" s="571">
        <v>1.3</v>
      </c>
      <c r="AC303" s="570" t="s">
        <v>550</v>
      </c>
      <c r="AD303" s="571">
        <v>6.9999999999999999E-4</v>
      </c>
      <c r="AE303" s="570"/>
      <c r="AF303" s="571"/>
      <c r="AG303" s="570"/>
      <c r="AH303" s="572"/>
      <c r="AI303" s="573"/>
      <c r="AJ303" s="574"/>
      <c r="AK303" s="575"/>
      <c r="AL303" s="576"/>
    </row>
    <row r="304" spans="1:38" ht="13.8" x14ac:dyDescent="0.3">
      <c r="A304" s="34" t="str">
        <f t="shared" si="4"/>
        <v>141-78-6</v>
      </c>
      <c r="B304" s="577" t="s">
        <v>1856</v>
      </c>
      <c r="C304" s="548" t="s">
        <v>1856</v>
      </c>
      <c r="D304" s="547" t="s">
        <v>1856</v>
      </c>
      <c r="E304" s="548" t="s">
        <v>1856</v>
      </c>
      <c r="F304" s="546">
        <v>0.9</v>
      </c>
      <c r="G304" s="545" t="s">
        <v>1793</v>
      </c>
      <c r="H304" s="546" t="s">
        <v>1856</v>
      </c>
      <c r="I304" s="545" t="s">
        <v>1856</v>
      </c>
      <c r="J304" s="548" t="s">
        <v>1796</v>
      </c>
      <c r="K304" s="548" t="s">
        <v>1856</v>
      </c>
      <c r="L304" s="545">
        <v>1</v>
      </c>
      <c r="M304" s="545" t="s">
        <v>1856</v>
      </c>
      <c r="N304" s="549">
        <v>10800</v>
      </c>
      <c r="O304" s="550" t="s">
        <v>1321</v>
      </c>
      <c r="P304" s="551" t="s">
        <v>1320</v>
      </c>
      <c r="Q304" s="552">
        <v>70000</v>
      </c>
      <c r="R304" s="553" t="s">
        <v>1795</v>
      </c>
      <c r="S304" s="552">
        <v>920000</v>
      </c>
      <c r="T304" s="553" t="s">
        <v>1805</v>
      </c>
      <c r="U304" s="552" t="s">
        <v>550</v>
      </c>
      <c r="V304" s="553" t="s">
        <v>549</v>
      </c>
      <c r="W304" s="552" t="s">
        <v>550</v>
      </c>
      <c r="X304" s="553" t="s">
        <v>549</v>
      </c>
      <c r="Y304" s="552">
        <v>14000</v>
      </c>
      <c r="Z304" s="554" t="s">
        <v>1791</v>
      </c>
      <c r="AA304" s="552" t="s">
        <v>549</v>
      </c>
      <c r="AB304" s="553">
        <v>2.9</v>
      </c>
      <c r="AC304" s="552" t="s">
        <v>550</v>
      </c>
      <c r="AD304" s="553">
        <v>2.9999999999999997E-4</v>
      </c>
      <c r="AE304" s="552"/>
      <c r="AF304" s="553"/>
      <c r="AG304" s="552"/>
      <c r="AH304" s="554"/>
      <c r="AI304" s="555"/>
      <c r="AJ304" s="556"/>
      <c r="AK304" s="557"/>
      <c r="AL304" s="558"/>
    </row>
    <row r="305" spans="1:38" ht="13.8" x14ac:dyDescent="0.3">
      <c r="A305" s="34" t="str">
        <f t="shared" si="4"/>
        <v>140-88-5</v>
      </c>
      <c r="B305" s="577">
        <v>4.8000000000000001E-2</v>
      </c>
      <c r="C305" s="548" t="s">
        <v>1801</v>
      </c>
      <c r="D305" s="547" t="s">
        <v>1856</v>
      </c>
      <c r="E305" s="548" t="s">
        <v>1856</v>
      </c>
      <c r="F305" s="546" t="s">
        <v>1856</v>
      </c>
      <c r="G305" s="545" t="s">
        <v>1856</v>
      </c>
      <c r="H305" s="546" t="s">
        <v>1856</v>
      </c>
      <c r="I305" s="545" t="s">
        <v>1856</v>
      </c>
      <c r="J305" s="545" t="s">
        <v>1796</v>
      </c>
      <c r="K305" s="548" t="s">
        <v>1856</v>
      </c>
      <c r="L305" s="545">
        <v>1</v>
      </c>
      <c r="M305" s="578" t="s">
        <v>1856</v>
      </c>
      <c r="N305" s="579">
        <v>2500</v>
      </c>
      <c r="O305" s="550" t="s">
        <v>1319</v>
      </c>
      <c r="P305" s="551" t="s">
        <v>1318</v>
      </c>
      <c r="Q305" s="552">
        <v>13</v>
      </c>
      <c r="R305" s="553" t="s">
        <v>1798</v>
      </c>
      <c r="S305" s="552">
        <v>60</v>
      </c>
      <c r="T305" s="553" t="s">
        <v>1798</v>
      </c>
      <c r="U305" s="552" t="s">
        <v>550</v>
      </c>
      <c r="V305" s="553" t="s">
        <v>549</v>
      </c>
      <c r="W305" s="552" t="s">
        <v>550</v>
      </c>
      <c r="X305" s="553" t="s">
        <v>549</v>
      </c>
      <c r="Y305" s="552">
        <v>1.4</v>
      </c>
      <c r="Z305" s="554" t="s">
        <v>1798</v>
      </c>
      <c r="AA305" s="552" t="s">
        <v>549</v>
      </c>
      <c r="AB305" s="553">
        <v>2.9999999999999997E-4</v>
      </c>
      <c r="AC305" s="552" t="s">
        <v>550</v>
      </c>
      <c r="AD305" s="553">
        <v>1.5299999999999999E-3</v>
      </c>
      <c r="AE305" s="552"/>
      <c r="AF305" s="553"/>
      <c r="AG305" s="552"/>
      <c r="AH305" s="554"/>
      <c r="AI305" s="555"/>
      <c r="AJ305" s="556"/>
      <c r="AK305" s="557"/>
      <c r="AL305" s="558"/>
    </row>
    <row r="306" spans="1:38" ht="14.4" thickBot="1" x14ac:dyDescent="0.35">
      <c r="A306" s="27" t="str">
        <f t="shared" si="4"/>
        <v>75-00-3</v>
      </c>
      <c r="B306" s="580" t="s">
        <v>1856</v>
      </c>
      <c r="C306" s="564" t="s">
        <v>1856</v>
      </c>
      <c r="D306" s="565" t="s">
        <v>1856</v>
      </c>
      <c r="E306" s="562" t="s">
        <v>1856</v>
      </c>
      <c r="F306" s="565" t="s">
        <v>1856</v>
      </c>
      <c r="G306" s="562" t="s">
        <v>1856</v>
      </c>
      <c r="H306" s="565">
        <v>10</v>
      </c>
      <c r="I306" s="562" t="s">
        <v>1793</v>
      </c>
      <c r="J306" s="564" t="s">
        <v>1796</v>
      </c>
      <c r="K306" s="562" t="s">
        <v>1856</v>
      </c>
      <c r="L306" s="564">
        <v>1</v>
      </c>
      <c r="M306" s="566" t="s">
        <v>1856</v>
      </c>
      <c r="N306" s="567">
        <v>2120</v>
      </c>
      <c r="O306" s="568" t="s">
        <v>1317</v>
      </c>
      <c r="P306" s="569" t="s">
        <v>472</v>
      </c>
      <c r="Q306" s="570">
        <v>15000</v>
      </c>
      <c r="R306" s="571" t="s">
        <v>1795</v>
      </c>
      <c r="S306" s="570">
        <v>61000</v>
      </c>
      <c r="T306" s="571" t="s">
        <v>1795</v>
      </c>
      <c r="U306" s="585">
        <v>10000</v>
      </c>
      <c r="V306" s="586" t="s">
        <v>1791</v>
      </c>
      <c r="W306" s="585">
        <v>44000</v>
      </c>
      <c r="X306" s="586" t="s">
        <v>1791</v>
      </c>
      <c r="Y306" s="570">
        <v>21000</v>
      </c>
      <c r="Z306" s="572" t="s">
        <v>1791</v>
      </c>
      <c r="AA306" s="570" t="s">
        <v>549</v>
      </c>
      <c r="AB306" s="571">
        <v>5.9</v>
      </c>
      <c r="AC306" s="570" t="s">
        <v>550</v>
      </c>
      <c r="AD306" s="586">
        <v>3.2399999999999998E-3</v>
      </c>
      <c r="AE306" s="585"/>
      <c r="AF306" s="586"/>
      <c r="AG306" s="570"/>
      <c r="AH306" s="572"/>
      <c r="AI306" s="573"/>
      <c r="AJ306" s="574"/>
      <c r="AK306" s="575"/>
      <c r="AL306" s="576"/>
    </row>
    <row r="307" spans="1:38" ht="13.8" x14ac:dyDescent="0.3">
      <c r="A307" s="34" t="str">
        <f t="shared" si="4"/>
        <v>60-29-7</v>
      </c>
      <c r="B307" s="577" t="s">
        <v>1856</v>
      </c>
      <c r="C307" s="548" t="s">
        <v>1856</v>
      </c>
      <c r="D307" s="547" t="s">
        <v>1856</v>
      </c>
      <c r="E307" s="548" t="s">
        <v>1856</v>
      </c>
      <c r="F307" s="547">
        <v>0.2</v>
      </c>
      <c r="G307" s="548" t="s">
        <v>1793</v>
      </c>
      <c r="H307" s="546" t="s">
        <v>1856</v>
      </c>
      <c r="I307" s="545" t="s">
        <v>1856</v>
      </c>
      <c r="J307" s="545" t="s">
        <v>1796</v>
      </c>
      <c r="K307" s="548" t="s">
        <v>1856</v>
      </c>
      <c r="L307" s="545">
        <v>1</v>
      </c>
      <c r="M307" s="578" t="s">
        <v>1856</v>
      </c>
      <c r="N307" s="579">
        <v>10100</v>
      </c>
      <c r="O307" s="550" t="s">
        <v>1316</v>
      </c>
      <c r="P307" s="551" t="s">
        <v>1315</v>
      </c>
      <c r="Q307" s="552">
        <v>16000</v>
      </c>
      <c r="R307" s="553" t="s">
        <v>1795</v>
      </c>
      <c r="S307" s="552">
        <v>200000</v>
      </c>
      <c r="T307" s="553" t="s">
        <v>1805</v>
      </c>
      <c r="U307" s="552" t="s">
        <v>550</v>
      </c>
      <c r="V307" s="553" t="s">
        <v>549</v>
      </c>
      <c r="W307" s="552" t="s">
        <v>550</v>
      </c>
      <c r="X307" s="553" t="s">
        <v>549</v>
      </c>
      <c r="Y307" s="552">
        <v>3100</v>
      </c>
      <c r="Z307" s="554" t="s">
        <v>1791</v>
      </c>
      <c r="AA307" s="552" t="s">
        <v>549</v>
      </c>
      <c r="AB307" s="553">
        <v>0.68</v>
      </c>
      <c r="AC307" s="552" t="s">
        <v>550</v>
      </c>
      <c r="AD307" s="553">
        <v>6.0699999999999999E-3</v>
      </c>
      <c r="AE307" s="552"/>
      <c r="AF307" s="553"/>
      <c r="AG307" s="552"/>
      <c r="AH307" s="554"/>
      <c r="AI307" s="555"/>
      <c r="AJ307" s="556"/>
      <c r="AK307" s="557"/>
      <c r="AL307" s="558"/>
    </row>
    <row r="308" spans="1:38" ht="13.8" x14ac:dyDescent="0.3">
      <c r="A308" s="34" t="str">
        <f t="shared" si="4"/>
        <v>97-63-2</v>
      </c>
      <c r="B308" s="577" t="s">
        <v>1856</v>
      </c>
      <c r="C308" s="548" t="s">
        <v>1856</v>
      </c>
      <c r="D308" s="547" t="s">
        <v>1856</v>
      </c>
      <c r="E308" s="548" t="s">
        <v>1856</v>
      </c>
      <c r="F308" s="546">
        <v>0.09</v>
      </c>
      <c r="G308" s="545" t="s">
        <v>1801</v>
      </c>
      <c r="H308" s="547">
        <v>0.3</v>
      </c>
      <c r="I308" s="548" t="s">
        <v>1792</v>
      </c>
      <c r="J308" s="545" t="s">
        <v>1796</v>
      </c>
      <c r="K308" s="548" t="s">
        <v>1856</v>
      </c>
      <c r="L308" s="545">
        <v>1</v>
      </c>
      <c r="M308" s="578" t="s">
        <v>1856</v>
      </c>
      <c r="N308" s="579">
        <v>1100</v>
      </c>
      <c r="O308" s="550" t="s">
        <v>1314</v>
      </c>
      <c r="P308" s="551" t="s">
        <v>1313</v>
      </c>
      <c r="Q308" s="552">
        <v>1500</v>
      </c>
      <c r="R308" s="553" t="s">
        <v>1795</v>
      </c>
      <c r="S308" s="552">
        <v>7500</v>
      </c>
      <c r="T308" s="553" t="s">
        <v>1795</v>
      </c>
      <c r="U308" s="559">
        <v>310</v>
      </c>
      <c r="V308" s="560" t="s">
        <v>1791</v>
      </c>
      <c r="W308" s="559">
        <v>1300</v>
      </c>
      <c r="X308" s="560" t="s">
        <v>1791</v>
      </c>
      <c r="Y308" s="552">
        <v>420</v>
      </c>
      <c r="Z308" s="554" t="s">
        <v>1791</v>
      </c>
      <c r="AA308" s="552" t="s">
        <v>549</v>
      </c>
      <c r="AB308" s="553">
        <v>9.9000000000000005E-2</v>
      </c>
      <c r="AC308" s="552" t="s">
        <v>550</v>
      </c>
      <c r="AD308" s="560">
        <v>2.3500000000000001E-3</v>
      </c>
      <c r="AE308" s="559"/>
      <c r="AF308" s="560"/>
      <c r="AG308" s="552"/>
      <c r="AH308" s="554"/>
      <c r="AI308" s="555"/>
      <c r="AJ308" s="556"/>
      <c r="AK308" s="557"/>
      <c r="AL308" s="558"/>
    </row>
    <row r="309" spans="1:38" ht="14.4" thickBot="1" x14ac:dyDescent="0.35">
      <c r="A309" s="27" t="str">
        <f t="shared" si="4"/>
        <v>2104-64-5</v>
      </c>
      <c r="B309" s="561" t="s">
        <v>1856</v>
      </c>
      <c r="C309" s="562" t="s">
        <v>1856</v>
      </c>
      <c r="D309" s="565" t="s">
        <v>1856</v>
      </c>
      <c r="E309" s="562" t="s">
        <v>1856</v>
      </c>
      <c r="F309" s="563">
        <v>1.0000000000000001E-5</v>
      </c>
      <c r="G309" s="564" t="s">
        <v>1793</v>
      </c>
      <c r="H309" s="563" t="s">
        <v>1856</v>
      </c>
      <c r="I309" s="564" t="s">
        <v>1856</v>
      </c>
      <c r="J309" s="564" t="s">
        <v>1856</v>
      </c>
      <c r="K309" s="562" t="s">
        <v>1856</v>
      </c>
      <c r="L309" s="564">
        <v>1</v>
      </c>
      <c r="M309" s="566">
        <v>0.1</v>
      </c>
      <c r="N309" s="567" t="s">
        <v>1856</v>
      </c>
      <c r="O309" s="568" t="s">
        <v>1312</v>
      </c>
      <c r="P309" s="569" t="s">
        <v>1311</v>
      </c>
      <c r="Q309" s="570">
        <v>0.61</v>
      </c>
      <c r="R309" s="571" t="s">
        <v>1791</v>
      </c>
      <c r="S309" s="570">
        <v>6.2</v>
      </c>
      <c r="T309" s="571" t="s">
        <v>1791</v>
      </c>
      <c r="U309" s="570" t="s">
        <v>550</v>
      </c>
      <c r="V309" s="571" t="s">
        <v>549</v>
      </c>
      <c r="W309" s="570" t="s">
        <v>550</v>
      </c>
      <c r="X309" s="571" t="s">
        <v>549</v>
      </c>
      <c r="Y309" s="570">
        <v>6.6000000000000003E-2</v>
      </c>
      <c r="Z309" s="572" t="s">
        <v>1791</v>
      </c>
      <c r="AA309" s="570" t="s">
        <v>549</v>
      </c>
      <c r="AB309" s="571">
        <v>2.0999999999999999E-3</v>
      </c>
      <c r="AC309" s="570" t="s">
        <v>550</v>
      </c>
      <c r="AD309" s="571">
        <v>6.9800000000000001E-3</v>
      </c>
      <c r="AE309" s="570"/>
      <c r="AF309" s="571"/>
      <c r="AG309" s="570"/>
      <c r="AH309" s="572"/>
      <c r="AI309" s="573"/>
      <c r="AJ309" s="574"/>
      <c r="AK309" s="575"/>
      <c r="AL309" s="576"/>
    </row>
    <row r="310" spans="1:38" ht="13.8" x14ac:dyDescent="0.3">
      <c r="A310" s="34" t="str">
        <f t="shared" si="4"/>
        <v>100-41-4</v>
      </c>
      <c r="B310" s="577">
        <v>1.0999999999999999E-2</v>
      </c>
      <c r="C310" s="548" t="s">
        <v>1803</v>
      </c>
      <c r="D310" s="547">
        <v>2.5000000000000002E-6</v>
      </c>
      <c r="E310" s="548" t="s">
        <v>1803</v>
      </c>
      <c r="F310" s="546">
        <v>0.1</v>
      </c>
      <c r="G310" s="545" t="s">
        <v>1793</v>
      </c>
      <c r="H310" s="547">
        <v>1</v>
      </c>
      <c r="I310" s="548" t="s">
        <v>1793</v>
      </c>
      <c r="J310" s="548" t="s">
        <v>1796</v>
      </c>
      <c r="K310" s="548" t="s">
        <v>1856</v>
      </c>
      <c r="L310" s="545">
        <v>1</v>
      </c>
      <c r="M310" s="545" t="s">
        <v>1856</v>
      </c>
      <c r="N310" s="549">
        <v>480</v>
      </c>
      <c r="O310" s="550" t="s">
        <v>457</v>
      </c>
      <c r="P310" s="551" t="s">
        <v>456</v>
      </c>
      <c r="Q310" s="552">
        <v>5.4</v>
      </c>
      <c r="R310" s="553" t="s">
        <v>1798</v>
      </c>
      <c r="S310" s="552">
        <v>27</v>
      </c>
      <c r="T310" s="553" t="s">
        <v>1798</v>
      </c>
      <c r="U310" s="559">
        <v>0.97</v>
      </c>
      <c r="V310" s="560" t="s">
        <v>1798</v>
      </c>
      <c r="W310" s="559">
        <v>4.9000000000000004</v>
      </c>
      <c r="X310" s="560" t="s">
        <v>1798</v>
      </c>
      <c r="Y310" s="552">
        <v>1.3</v>
      </c>
      <c r="Z310" s="554" t="s">
        <v>1798</v>
      </c>
      <c r="AA310" s="552">
        <v>700</v>
      </c>
      <c r="AB310" s="553">
        <v>1.5E-3</v>
      </c>
      <c r="AC310" s="552">
        <v>0.78</v>
      </c>
      <c r="AD310" s="560">
        <v>3.61E-2</v>
      </c>
      <c r="AE310" s="559"/>
      <c r="AF310" s="560"/>
      <c r="AG310" s="552"/>
      <c r="AH310" s="554"/>
      <c r="AI310" s="555"/>
      <c r="AJ310" s="556"/>
      <c r="AK310" s="557"/>
      <c r="AL310" s="558"/>
    </row>
    <row r="311" spans="1:38" ht="13.8" x14ac:dyDescent="0.3">
      <c r="A311" s="34" t="str">
        <f t="shared" si="4"/>
        <v>109-78-4</v>
      </c>
      <c r="B311" s="544" t="s">
        <v>1856</v>
      </c>
      <c r="C311" s="545" t="s">
        <v>1856</v>
      </c>
      <c r="D311" s="546" t="s">
        <v>1856</v>
      </c>
      <c r="E311" s="545" t="s">
        <v>1856</v>
      </c>
      <c r="F311" s="546">
        <v>7.0000000000000007E-2</v>
      </c>
      <c r="G311" s="545" t="s">
        <v>1792</v>
      </c>
      <c r="H311" s="546" t="s">
        <v>1856</v>
      </c>
      <c r="I311" s="545" t="s">
        <v>1856</v>
      </c>
      <c r="J311" s="545" t="s">
        <v>1856</v>
      </c>
      <c r="K311" s="548" t="s">
        <v>1856</v>
      </c>
      <c r="L311" s="545">
        <v>1</v>
      </c>
      <c r="M311" s="578">
        <v>0.1</v>
      </c>
      <c r="N311" s="579" t="s">
        <v>1856</v>
      </c>
      <c r="O311" s="550" t="s">
        <v>1310</v>
      </c>
      <c r="P311" s="551" t="s">
        <v>1309</v>
      </c>
      <c r="Q311" s="552">
        <v>4300</v>
      </c>
      <c r="R311" s="553" t="s">
        <v>1791</v>
      </c>
      <c r="S311" s="552">
        <v>43000</v>
      </c>
      <c r="T311" s="553" t="s">
        <v>1791</v>
      </c>
      <c r="U311" s="552" t="s">
        <v>550</v>
      </c>
      <c r="V311" s="553" t="s">
        <v>549</v>
      </c>
      <c r="W311" s="552" t="s">
        <v>550</v>
      </c>
      <c r="X311" s="553" t="s">
        <v>549</v>
      </c>
      <c r="Y311" s="552">
        <v>1100</v>
      </c>
      <c r="Z311" s="554" t="s">
        <v>1791</v>
      </c>
      <c r="AA311" s="552" t="s">
        <v>549</v>
      </c>
      <c r="AB311" s="553">
        <v>0.22</v>
      </c>
      <c r="AC311" s="552" t="s">
        <v>550</v>
      </c>
      <c r="AD311" s="553">
        <v>4.9299999999999997E-2</v>
      </c>
      <c r="AE311" s="552"/>
      <c r="AF311" s="553"/>
      <c r="AG311" s="552"/>
      <c r="AH311" s="554"/>
      <c r="AI311" s="589"/>
      <c r="AJ311" s="556"/>
      <c r="AK311" s="557"/>
      <c r="AL311" s="590"/>
    </row>
    <row r="312" spans="1:38" ht="14.4" thickBot="1" x14ac:dyDescent="0.35">
      <c r="A312" s="27" t="str">
        <f t="shared" si="4"/>
        <v>107-15-3</v>
      </c>
      <c r="B312" s="561" t="s">
        <v>1856</v>
      </c>
      <c r="C312" s="562" t="s">
        <v>1856</v>
      </c>
      <c r="D312" s="565" t="s">
        <v>1856</v>
      </c>
      <c r="E312" s="562" t="s">
        <v>1856</v>
      </c>
      <c r="F312" s="563">
        <v>0.09</v>
      </c>
      <c r="G312" s="564" t="s">
        <v>1792</v>
      </c>
      <c r="H312" s="565" t="s">
        <v>1856</v>
      </c>
      <c r="I312" s="562" t="s">
        <v>1856</v>
      </c>
      <c r="J312" s="562" t="s">
        <v>1856</v>
      </c>
      <c r="K312" s="562" t="s">
        <v>1856</v>
      </c>
      <c r="L312" s="564">
        <v>1</v>
      </c>
      <c r="M312" s="564">
        <v>0.1</v>
      </c>
      <c r="N312" s="581" t="s">
        <v>1856</v>
      </c>
      <c r="O312" s="568" t="s">
        <v>1308</v>
      </c>
      <c r="P312" s="569" t="s">
        <v>1307</v>
      </c>
      <c r="Q312" s="570">
        <v>5500</v>
      </c>
      <c r="R312" s="571" t="s">
        <v>1791</v>
      </c>
      <c r="S312" s="570">
        <v>55000</v>
      </c>
      <c r="T312" s="571" t="s">
        <v>1791</v>
      </c>
      <c r="U312" s="585" t="s">
        <v>550</v>
      </c>
      <c r="V312" s="586" t="s">
        <v>549</v>
      </c>
      <c r="W312" s="585" t="s">
        <v>550</v>
      </c>
      <c r="X312" s="586" t="s">
        <v>549</v>
      </c>
      <c r="Y312" s="570">
        <v>1400</v>
      </c>
      <c r="Z312" s="572" t="s">
        <v>1791</v>
      </c>
      <c r="AA312" s="570" t="s">
        <v>549</v>
      </c>
      <c r="AB312" s="571">
        <v>0.32</v>
      </c>
      <c r="AC312" s="570" t="s">
        <v>550</v>
      </c>
      <c r="AD312" s="586">
        <v>1.4799999999999999E-4</v>
      </c>
      <c r="AE312" s="585"/>
      <c r="AF312" s="586"/>
      <c r="AG312" s="570"/>
      <c r="AH312" s="572"/>
      <c r="AI312" s="573"/>
      <c r="AJ312" s="574"/>
      <c r="AK312" s="575"/>
      <c r="AL312" s="576"/>
    </row>
    <row r="313" spans="1:38" ht="13.8" x14ac:dyDescent="0.3">
      <c r="A313" s="34" t="str">
        <f t="shared" si="4"/>
        <v>107-21-1</v>
      </c>
      <c r="B313" s="577" t="s">
        <v>1856</v>
      </c>
      <c r="C313" s="548" t="s">
        <v>1856</v>
      </c>
      <c r="D313" s="547" t="s">
        <v>1856</v>
      </c>
      <c r="E313" s="548" t="s">
        <v>1856</v>
      </c>
      <c r="F313" s="546">
        <v>2</v>
      </c>
      <c r="G313" s="545" t="s">
        <v>1793</v>
      </c>
      <c r="H313" s="547">
        <v>0.4</v>
      </c>
      <c r="I313" s="548" t="s">
        <v>1803</v>
      </c>
      <c r="J313" s="548" t="s">
        <v>1856</v>
      </c>
      <c r="K313" s="548" t="s">
        <v>1856</v>
      </c>
      <c r="L313" s="545">
        <v>1</v>
      </c>
      <c r="M313" s="545">
        <v>0.1</v>
      </c>
      <c r="N313" s="549" t="s">
        <v>1856</v>
      </c>
      <c r="O313" s="550" t="s">
        <v>1306</v>
      </c>
      <c r="P313" s="551" t="s">
        <v>1305</v>
      </c>
      <c r="Q313" s="552">
        <v>120000</v>
      </c>
      <c r="R313" s="553" t="s">
        <v>1794</v>
      </c>
      <c r="S313" s="552">
        <v>1200000</v>
      </c>
      <c r="T313" s="553" t="s">
        <v>1794</v>
      </c>
      <c r="U313" s="559">
        <v>420</v>
      </c>
      <c r="V313" s="560" t="s">
        <v>1791</v>
      </c>
      <c r="W313" s="559">
        <v>1800</v>
      </c>
      <c r="X313" s="560" t="s">
        <v>1791</v>
      </c>
      <c r="Y313" s="552">
        <v>31000</v>
      </c>
      <c r="Z313" s="554" t="s">
        <v>1791</v>
      </c>
      <c r="AA313" s="552" t="s">
        <v>549</v>
      </c>
      <c r="AB313" s="553">
        <v>6.3</v>
      </c>
      <c r="AC313" s="552" t="s">
        <v>550</v>
      </c>
      <c r="AD313" s="560">
        <v>3.18E-5</v>
      </c>
      <c r="AE313" s="559"/>
      <c r="AF313" s="560"/>
      <c r="AG313" s="552"/>
      <c r="AH313" s="554"/>
      <c r="AI313" s="555"/>
      <c r="AJ313" s="556"/>
      <c r="AK313" s="557"/>
      <c r="AL313" s="558"/>
    </row>
    <row r="314" spans="1:38" ht="13.8" x14ac:dyDescent="0.3">
      <c r="A314" s="34" t="str">
        <f t="shared" si="4"/>
        <v>111-76-2</v>
      </c>
      <c r="B314" s="577" t="s">
        <v>1856</v>
      </c>
      <c r="C314" s="548" t="s">
        <v>1856</v>
      </c>
      <c r="D314" s="547" t="s">
        <v>1856</v>
      </c>
      <c r="E314" s="548" t="s">
        <v>1856</v>
      </c>
      <c r="F314" s="546">
        <v>0.1</v>
      </c>
      <c r="G314" s="545" t="s">
        <v>1793</v>
      </c>
      <c r="H314" s="546">
        <v>1.6</v>
      </c>
      <c r="I314" s="545" t="s">
        <v>1793</v>
      </c>
      <c r="J314" s="548" t="s">
        <v>1856</v>
      </c>
      <c r="K314" s="548" t="s">
        <v>1856</v>
      </c>
      <c r="L314" s="545">
        <v>1</v>
      </c>
      <c r="M314" s="545">
        <v>0.1</v>
      </c>
      <c r="N314" s="549" t="s">
        <v>1856</v>
      </c>
      <c r="O314" s="550" t="s">
        <v>1304</v>
      </c>
      <c r="P314" s="551" t="s">
        <v>1303</v>
      </c>
      <c r="Q314" s="552">
        <v>6100</v>
      </c>
      <c r="R314" s="553" t="s">
        <v>1791</v>
      </c>
      <c r="S314" s="552">
        <v>62000</v>
      </c>
      <c r="T314" s="553" t="s">
        <v>1791</v>
      </c>
      <c r="U314" s="552">
        <v>1700</v>
      </c>
      <c r="V314" s="553" t="s">
        <v>1791</v>
      </c>
      <c r="W314" s="552">
        <v>7000</v>
      </c>
      <c r="X314" s="553" t="s">
        <v>1791</v>
      </c>
      <c r="Y314" s="552">
        <v>1500</v>
      </c>
      <c r="Z314" s="554" t="s">
        <v>1791</v>
      </c>
      <c r="AA314" s="552" t="s">
        <v>549</v>
      </c>
      <c r="AB314" s="553">
        <v>0.32</v>
      </c>
      <c r="AC314" s="552" t="s">
        <v>550</v>
      </c>
      <c r="AD314" s="553">
        <v>8.7700000000000004E-5</v>
      </c>
      <c r="AE314" s="552"/>
      <c r="AF314" s="553"/>
      <c r="AG314" s="552"/>
      <c r="AH314" s="554"/>
      <c r="AI314" s="555"/>
      <c r="AJ314" s="556"/>
      <c r="AK314" s="557"/>
      <c r="AL314" s="558"/>
    </row>
    <row r="315" spans="1:38" ht="14.4" thickBot="1" x14ac:dyDescent="0.35">
      <c r="A315" s="27" t="str">
        <f t="shared" si="4"/>
        <v>75-21-8</v>
      </c>
      <c r="B315" s="561">
        <v>0.31</v>
      </c>
      <c r="C315" s="562" t="s">
        <v>1803</v>
      </c>
      <c r="D315" s="565">
        <v>8.7999999999999998E-5</v>
      </c>
      <c r="E315" s="562" t="s">
        <v>1803</v>
      </c>
      <c r="F315" s="563" t="s">
        <v>1856</v>
      </c>
      <c r="G315" s="564" t="s">
        <v>1856</v>
      </c>
      <c r="H315" s="563">
        <v>0.03</v>
      </c>
      <c r="I315" s="564" t="s">
        <v>1803</v>
      </c>
      <c r="J315" s="562" t="s">
        <v>1796</v>
      </c>
      <c r="K315" s="562" t="s">
        <v>1856</v>
      </c>
      <c r="L315" s="564">
        <v>1</v>
      </c>
      <c r="M315" s="564" t="s">
        <v>1856</v>
      </c>
      <c r="N315" s="581">
        <v>121000</v>
      </c>
      <c r="O315" s="568" t="s">
        <v>1302</v>
      </c>
      <c r="P315" s="569" t="s">
        <v>1301</v>
      </c>
      <c r="Q315" s="570">
        <v>0.17</v>
      </c>
      <c r="R315" s="571" t="s">
        <v>1798</v>
      </c>
      <c r="S315" s="570">
        <v>0.83</v>
      </c>
      <c r="T315" s="571" t="s">
        <v>1798</v>
      </c>
      <c r="U315" s="570">
        <v>2.8000000000000001E-2</v>
      </c>
      <c r="V315" s="571" t="s">
        <v>1798</v>
      </c>
      <c r="W315" s="570">
        <v>0.14000000000000001</v>
      </c>
      <c r="X315" s="571" t="s">
        <v>1798</v>
      </c>
      <c r="Y315" s="570">
        <v>4.3999999999999997E-2</v>
      </c>
      <c r="Z315" s="572" t="s">
        <v>1798</v>
      </c>
      <c r="AA315" s="570" t="s">
        <v>549</v>
      </c>
      <c r="AB315" s="571">
        <v>9.0999999999999993E-6</v>
      </c>
      <c r="AC315" s="570" t="s">
        <v>550</v>
      </c>
      <c r="AD315" s="571">
        <v>1.2099999999999999E-3</v>
      </c>
      <c r="AE315" s="570"/>
      <c r="AF315" s="571"/>
      <c r="AG315" s="570"/>
      <c r="AH315" s="572"/>
      <c r="AI315" s="573"/>
      <c r="AJ315" s="574"/>
      <c r="AK315" s="575"/>
      <c r="AL315" s="576"/>
    </row>
    <row r="316" spans="1:38" ht="13.8" x14ac:dyDescent="0.3">
      <c r="A316" s="34" t="str">
        <f t="shared" si="4"/>
        <v>96-45-7</v>
      </c>
      <c r="B316" s="544">
        <v>4.4999999999999998E-2</v>
      </c>
      <c r="C316" s="545" t="s">
        <v>1803</v>
      </c>
      <c r="D316" s="546">
        <v>1.2999999999999999E-5</v>
      </c>
      <c r="E316" s="545" t="s">
        <v>1803</v>
      </c>
      <c r="F316" s="547">
        <v>8.0000000000000007E-5</v>
      </c>
      <c r="G316" s="548" t="s">
        <v>1793</v>
      </c>
      <c r="H316" s="546" t="s">
        <v>1856</v>
      </c>
      <c r="I316" s="545" t="s">
        <v>1856</v>
      </c>
      <c r="J316" s="545" t="s">
        <v>1856</v>
      </c>
      <c r="K316" s="548" t="s">
        <v>1856</v>
      </c>
      <c r="L316" s="545">
        <v>1</v>
      </c>
      <c r="M316" s="578">
        <v>0.1</v>
      </c>
      <c r="N316" s="579" t="s">
        <v>1856</v>
      </c>
      <c r="O316" s="550" t="s">
        <v>1300</v>
      </c>
      <c r="P316" s="551" t="s">
        <v>1299</v>
      </c>
      <c r="Q316" s="552">
        <v>4.9000000000000004</v>
      </c>
      <c r="R316" s="553" t="s">
        <v>1791</v>
      </c>
      <c r="S316" s="552">
        <v>38</v>
      </c>
      <c r="T316" s="553" t="s">
        <v>1802</v>
      </c>
      <c r="U316" s="552">
        <v>0.19</v>
      </c>
      <c r="V316" s="553" t="s">
        <v>1798</v>
      </c>
      <c r="W316" s="552">
        <v>0.94</v>
      </c>
      <c r="X316" s="553" t="s">
        <v>1798</v>
      </c>
      <c r="Y316" s="552">
        <v>1.2</v>
      </c>
      <c r="Z316" s="554" t="s">
        <v>1791</v>
      </c>
      <c r="AA316" s="552" t="s">
        <v>549</v>
      </c>
      <c r="AB316" s="553">
        <v>2.7999999999999998E-4</v>
      </c>
      <c r="AC316" s="552" t="s">
        <v>550</v>
      </c>
      <c r="AD316" s="553">
        <v>5.5999999999999995E-4</v>
      </c>
      <c r="AE316" s="552"/>
      <c r="AF316" s="553"/>
      <c r="AG316" s="552"/>
      <c r="AH316" s="554"/>
      <c r="AI316" s="555"/>
      <c r="AJ316" s="556"/>
      <c r="AK316" s="557"/>
      <c r="AL316" s="558"/>
    </row>
    <row r="317" spans="1:38" ht="13.8" x14ac:dyDescent="0.3">
      <c r="A317" s="34" t="str">
        <f t="shared" si="4"/>
        <v>151-56-4</v>
      </c>
      <c r="B317" s="544">
        <v>65</v>
      </c>
      <c r="C317" s="545" t="s">
        <v>1803</v>
      </c>
      <c r="D317" s="546">
        <v>1.9E-2</v>
      </c>
      <c r="E317" s="545" t="s">
        <v>1803</v>
      </c>
      <c r="F317" s="546" t="s">
        <v>1856</v>
      </c>
      <c r="G317" s="545" t="s">
        <v>1856</v>
      </c>
      <c r="H317" s="547" t="s">
        <v>1856</v>
      </c>
      <c r="I317" s="548" t="s">
        <v>1856</v>
      </c>
      <c r="J317" s="548" t="s">
        <v>1796</v>
      </c>
      <c r="K317" s="548" t="s">
        <v>1856</v>
      </c>
      <c r="L317" s="545">
        <v>1</v>
      </c>
      <c r="M317" s="545">
        <v>0.1</v>
      </c>
      <c r="N317" s="549">
        <v>154000</v>
      </c>
      <c r="O317" s="550" t="s">
        <v>1298</v>
      </c>
      <c r="P317" s="551" t="s">
        <v>1297</v>
      </c>
      <c r="Q317" s="552">
        <v>2.3E-3</v>
      </c>
      <c r="R317" s="553" t="s">
        <v>1798</v>
      </c>
      <c r="S317" s="552">
        <v>0.01</v>
      </c>
      <c r="T317" s="553" t="s">
        <v>1798</v>
      </c>
      <c r="U317" s="552">
        <v>1.2999999999999999E-4</v>
      </c>
      <c r="V317" s="553" t="s">
        <v>1798</v>
      </c>
      <c r="W317" s="552">
        <v>6.4999999999999997E-4</v>
      </c>
      <c r="X317" s="553" t="s">
        <v>1798</v>
      </c>
      <c r="Y317" s="552">
        <v>2.1000000000000001E-4</v>
      </c>
      <c r="Z317" s="554" t="s">
        <v>1798</v>
      </c>
      <c r="AA317" s="552" t="s">
        <v>549</v>
      </c>
      <c r="AB317" s="553">
        <v>4.4999999999999999E-8</v>
      </c>
      <c r="AC317" s="552" t="s">
        <v>550</v>
      </c>
      <c r="AD317" s="553">
        <v>1.5200000000000001E-4</v>
      </c>
      <c r="AE317" s="552"/>
      <c r="AF317" s="553"/>
      <c r="AG317" s="552"/>
      <c r="AH317" s="554"/>
      <c r="AI317" s="555"/>
      <c r="AJ317" s="556"/>
      <c r="AK317" s="557"/>
      <c r="AL317" s="558"/>
    </row>
    <row r="318" spans="1:38" ht="14.4" thickBot="1" x14ac:dyDescent="0.35">
      <c r="A318" s="27" t="str">
        <f t="shared" si="4"/>
        <v>84-72-0</v>
      </c>
      <c r="B318" s="580" t="s">
        <v>1856</v>
      </c>
      <c r="C318" s="564" t="s">
        <v>1856</v>
      </c>
      <c r="D318" s="563" t="s">
        <v>1856</v>
      </c>
      <c r="E318" s="564" t="s">
        <v>1856</v>
      </c>
      <c r="F318" s="565">
        <v>3</v>
      </c>
      <c r="G318" s="562" t="s">
        <v>1793</v>
      </c>
      <c r="H318" s="565" t="s">
        <v>1856</v>
      </c>
      <c r="I318" s="562" t="s">
        <v>1856</v>
      </c>
      <c r="J318" s="564" t="s">
        <v>1856</v>
      </c>
      <c r="K318" s="562" t="s">
        <v>1856</v>
      </c>
      <c r="L318" s="564">
        <v>1</v>
      </c>
      <c r="M318" s="564">
        <v>0.1</v>
      </c>
      <c r="N318" s="567" t="s">
        <v>1856</v>
      </c>
      <c r="O318" s="568" t="s">
        <v>1296</v>
      </c>
      <c r="P318" s="569" t="s">
        <v>1295</v>
      </c>
      <c r="Q318" s="570">
        <v>180000</v>
      </c>
      <c r="R318" s="571" t="s">
        <v>1794</v>
      </c>
      <c r="S318" s="570">
        <v>1800000</v>
      </c>
      <c r="T318" s="571" t="s">
        <v>1794</v>
      </c>
      <c r="U318" s="570" t="s">
        <v>550</v>
      </c>
      <c r="V318" s="571" t="s">
        <v>549</v>
      </c>
      <c r="W318" s="570" t="s">
        <v>550</v>
      </c>
      <c r="X318" s="571" t="s">
        <v>549</v>
      </c>
      <c r="Y318" s="570">
        <v>45000</v>
      </c>
      <c r="Z318" s="572" t="s">
        <v>1791</v>
      </c>
      <c r="AA318" s="570" t="s">
        <v>549</v>
      </c>
      <c r="AB318" s="571">
        <v>100</v>
      </c>
      <c r="AC318" s="570" t="s">
        <v>550</v>
      </c>
      <c r="AD318" s="571">
        <v>5.8100000000000003E-4</v>
      </c>
      <c r="AE318" s="570"/>
      <c r="AF318" s="571"/>
      <c r="AG318" s="570"/>
      <c r="AH318" s="572"/>
      <c r="AI318" s="573"/>
      <c r="AJ318" s="574"/>
      <c r="AK318" s="575"/>
      <c r="AL318" s="576"/>
    </row>
    <row r="319" spans="1:38" ht="13.8" x14ac:dyDescent="0.3">
      <c r="A319" s="34" t="str">
        <f t="shared" si="4"/>
        <v>101200-48-0</v>
      </c>
      <c r="B319" s="577" t="s">
        <v>1856</v>
      </c>
      <c r="C319" s="548" t="s">
        <v>1856</v>
      </c>
      <c r="D319" s="547" t="s">
        <v>1856</v>
      </c>
      <c r="E319" s="548" t="s">
        <v>1856</v>
      </c>
      <c r="F319" s="546">
        <v>8.0000000000000002E-3</v>
      </c>
      <c r="G319" s="545" t="s">
        <v>1793</v>
      </c>
      <c r="H319" s="547" t="s">
        <v>1856</v>
      </c>
      <c r="I319" s="548" t="s">
        <v>1856</v>
      </c>
      <c r="J319" s="548" t="s">
        <v>1856</v>
      </c>
      <c r="K319" s="548" t="s">
        <v>1856</v>
      </c>
      <c r="L319" s="545">
        <v>1</v>
      </c>
      <c r="M319" s="545">
        <v>0.1</v>
      </c>
      <c r="N319" s="549" t="s">
        <v>1856</v>
      </c>
      <c r="O319" s="550" t="s">
        <v>1294</v>
      </c>
      <c r="P319" s="551" t="s">
        <v>1293</v>
      </c>
      <c r="Q319" s="552">
        <v>490</v>
      </c>
      <c r="R319" s="553" t="s">
        <v>1791</v>
      </c>
      <c r="S319" s="552">
        <v>4900</v>
      </c>
      <c r="T319" s="553" t="s">
        <v>1791</v>
      </c>
      <c r="U319" s="559" t="s">
        <v>550</v>
      </c>
      <c r="V319" s="560" t="s">
        <v>549</v>
      </c>
      <c r="W319" s="559" t="s">
        <v>550</v>
      </c>
      <c r="X319" s="560" t="s">
        <v>549</v>
      </c>
      <c r="Y319" s="552">
        <v>120</v>
      </c>
      <c r="Z319" s="554" t="s">
        <v>1791</v>
      </c>
      <c r="AA319" s="552" t="s">
        <v>549</v>
      </c>
      <c r="AB319" s="553">
        <v>4.7E-2</v>
      </c>
      <c r="AC319" s="552" t="s">
        <v>550</v>
      </c>
      <c r="AD319" s="560">
        <v>1.1900000000000001E-3</v>
      </c>
      <c r="AE319" s="559"/>
      <c r="AF319" s="560"/>
      <c r="AG319" s="552"/>
      <c r="AH319" s="554"/>
      <c r="AI319" s="555"/>
      <c r="AJ319" s="556"/>
      <c r="AK319" s="557"/>
      <c r="AL319" s="558"/>
    </row>
    <row r="320" spans="1:38" ht="13.8" x14ac:dyDescent="0.3">
      <c r="A320" s="34" t="str">
        <f t="shared" si="4"/>
        <v>22224-92-6</v>
      </c>
      <c r="B320" s="577" t="s">
        <v>1856</v>
      </c>
      <c r="C320" s="548" t="s">
        <v>1856</v>
      </c>
      <c r="D320" s="547" t="s">
        <v>1856</v>
      </c>
      <c r="E320" s="548" t="s">
        <v>1856</v>
      </c>
      <c r="F320" s="546">
        <v>2.5000000000000001E-4</v>
      </c>
      <c r="G320" s="545" t="s">
        <v>1793</v>
      </c>
      <c r="H320" s="547" t="s">
        <v>1856</v>
      </c>
      <c r="I320" s="548" t="s">
        <v>1856</v>
      </c>
      <c r="J320" s="548" t="s">
        <v>1856</v>
      </c>
      <c r="K320" s="548" t="s">
        <v>1856</v>
      </c>
      <c r="L320" s="545">
        <v>1</v>
      </c>
      <c r="M320" s="545">
        <v>0.1</v>
      </c>
      <c r="N320" s="549" t="s">
        <v>1856</v>
      </c>
      <c r="O320" s="550" t="s">
        <v>1292</v>
      </c>
      <c r="P320" s="551" t="s">
        <v>1291</v>
      </c>
      <c r="Q320" s="552">
        <v>15</v>
      </c>
      <c r="R320" s="553" t="s">
        <v>1791</v>
      </c>
      <c r="S320" s="552">
        <v>150</v>
      </c>
      <c r="T320" s="553" t="s">
        <v>1791</v>
      </c>
      <c r="U320" s="559" t="s">
        <v>550</v>
      </c>
      <c r="V320" s="560" t="s">
        <v>549</v>
      </c>
      <c r="W320" s="559" t="s">
        <v>550</v>
      </c>
      <c r="X320" s="560" t="s">
        <v>549</v>
      </c>
      <c r="Y320" s="552">
        <v>3.4</v>
      </c>
      <c r="Z320" s="554" t="s">
        <v>1791</v>
      </c>
      <c r="AA320" s="552" t="s">
        <v>549</v>
      </c>
      <c r="AB320" s="553">
        <v>3.3E-3</v>
      </c>
      <c r="AC320" s="552" t="s">
        <v>550</v>
      </c>
      <c r="AD320" s="560">
        <v>4.6799999999999999E-4</v>
      </c>
      <c r="AE320" s="559"/>
      <c r="AF320" s="560"/>
      <c r="AG320" s="552"/>
      <c r="AH320" s="554"/>
      <c r="AI320" s="555"/>
      <c r="AJ320" s="556"/>
      <c r="AK320" s="557"/>
      <c r="AL320" s="558"/>
    </row>
    <row r="321" spans="1:38" ht="14.4" thickBot="1" x14ac:dyDescent="0.35">
      <c r="A321" s="27" t="str">
        <f t="shared" si="4"/>
        <v>39515-41-8</v>
      </c>
      <c r="B321" s="561" t="s">
        <v>1856</v>
      </c>
      <c r="C321" s="562" t="s">
        <v>1856</v>
      </c>
      <c r="D321" s="565" t="s">
        <v>1856</v>
      </c>
      <c r="E321" s="562" t="s">
        <v>1856</v>
      </c>
      <c r="F321" s="563">
        <v>2.5000000000000001E-2</v>
      </c>
      <c r="G321" s="564" t="s">
        <v>1793</v>
      </c>
      <c r="H321" s="565" t="s">
        <v>1856</v>
      </c>
      <c r="I321" s="562" t="s">
        <v>1856</v>
      </c>
      <c r="J321" s="562" t="s">
        <v>1856</v>
      </c>
      <c r="K321" s="562" t="s">
        <v>1856</v>
      </c>
      <c r="L321" s="564">
        <v>1</v>
      </c>
      <c r="M321" s="564">
        <v>0.1</v>
      </c>
      <c r="N321" s="581" t="s">
        <v>1856</v>
      </c>
      <c r="O321" s="568" t="s">
        <v>1290</v>
      </c>
      <c r="P321" s="569" t="s">
        <v>1289</v>
      </c>
      <c r="Q321" s="570">
        <v>1500</v>
      </c>
      <c r="R321" s="571" t="s">
        <v>1791</v>
      </c>
      <c r="S321" s="570">
        <v>15000</v>
      </c>
      <c r="T321" s="571" t="s">
        <v>1791</v>
      </c>
      <c r="U321" s="585" t="s">
        <v>550</v>
      </c>
      <c r="V321" s="586" t="s">
        <v>549</v>
      </c>
      <c r="W321" s="585" t="s">
        <v>550</v>
      </c>
      <c r="X321" s="586" t="s">
        <v>549</v>
      </c>
      <c r="Y321" s="570">
        <v>46</v>
      </c>
      <c r="Z321" s="572" t="s">
        <v>1791</v>
      </c>
      <c r="AA321" s="570" t="s">
        <v>549</v>
      </c>
      <c r="AB321" s="571">
        <v>2.1</v>
      </c>
      <c r="AC321" s="570" t="s">
        <v>550</v>
      </c>
      <c r="AD321" s="586">
        <v>4.3600000000000002E-3</v>
      </c>
      <c r="AE321" s="585"/>
      <c r="AF321" s="586"/>
      <c r="AG321" s="570"/>
      <c r="AH321" s="572"/>
      <c r="AI321" s="573"/>
      <c r="AJ321" s="574"/>
      <c r="AK321" s="575"/>
      <c r="AL321" s="576"/>
    </row>
    <row r="322" spans="1:38" ht="13.8" x14ac:dyDescent="0.3">
      <c r="A322" s="34" t="str">
        <f t="shared" si="4"/>
        <v>2164-17-2</v>
      </c>
      <c r="B322" s="577" t="s">
        <v>1856</v>
      </c>
      <c r="C322" s="548" t="s">
        <v>1856</v>
      </c>
      <c r="D322" s="547" t="s">
        <v>1856</v>
      </c>
      <c r="E322" s="548" t="s">
        <v>1856</v>
      </c>
      <c r="F322" s="546">
        <v>1.2999999999999999E-2</v>
      </c>
      <c r="G322" s="545" t="s">
        <v>1793</v>
      </c>
      <c r="H322" s="547" t="s">
        <v>1856</v>
      </c>
      <c r="I322" s="548" t="s">
        <v>1856</v>
      </c>
      <c r="J322" s="548" t="s">
        <v>1856</v>
      </c>
      <c r="K322" s="548" t="s">
        <v>1856</v>
      </c>
      <c r="L322" s="545">
        <v>1</v>
      </c>
      <c r="M322" s="545">
        <v>0.1</v>
      </c>
      <c r="N322" s="549" t="s">
        <v>1856</v>
      </c>
      <c r="O322" s="550" t="s">
        <v>1288</v>
      </c>
      <c r="P322" s="551" t="s">
        <v>1287</v>
      </c>
      <c r="Q322" s="552">
        <v>790</v>
      </c>
      <c r="R322" s="553" t="s">
        <v>1791</v>
      </c>
      <c r="S322" s="552">
        <v>8000</v>
      </c>
      <c r="T322" s="553" t="s">
        <v>1791</v>
      </c>
      <c r="U322" s="559" t="s">
        <v>550</v>
      </c>
      <c r="V322" s="560" t="s">
        <v>549</v>
      </c>
      <c r="W322" s="559" t="s">
        <v>550</v>
      </c>
      <c r="X322" s="560" t="s">
        <v>549</v>
      </c>
      <c r="Y322" s="552">
        <v>190</v>
      </c>
      <c r="Z322" s="554" t="s">
        <v>1791</v>
      </c>
      <c r="AA322" s="552" t="s">
        <v>549</v>
      </c>
      <c r="AB322" s="553">
        <v>0.14000000000000001</v>
      </c>
      <c r="AC322" s="552" t="s">
        <v>550</v>
      </c>
      <c r="AD322" s="560">
        <v>0.16700000000000001</v>
      </c>
      <c r="AE322" s="559"/>
      <c r="AF322" s="560"/>
      <c r="AG322" s="552"/>
      <c r="AH322" s="554"/>
      <c r="AI322" s="555"/>
      <c r="AJ322" s="556"/>
      <c r="AK322" s="557"/>
      <c r="AL322" s="558"/>
    </row>
    <row r="323" spans="1:38" ht="13.8" x14ac:dyDescent="0.3">
      <c r="A323" s="34" t="str">
        <f t="shared" si="4"/>
        <v>16984-48-8</v>
      </c>
      <c r="B323" s="577" t="s">
        <v>1856</v>
      </c>
      <c r="C323" s="548" t="s">
        <v>1856</v>
      </c>
      <c r="D323" s="547" t="s">
        <v>1856</v>
      </c>
      <c r="E323" s="548" t="s">
        <v>1856</v>
      </c>
      <c r="F323" s="546">
        <v>0.04</v>
      </c>
      <c r="G323" s="545" t="s">
        <v>1803</v>
      </c>
      <c r="H323" s="547">
        <v>1.2999999999999999E-2</v>
      </c>
      <c r="I323" s="548" t="s">
        <v>1803</v>
      </c>
      <c r="J323" s="548" t="s">
        <v>1856</v>
      </c>
      <c r="K323" s="548" t="s">
        <v>1856</v>
      </c>
      <c r="L323" s="545">
        <v>1</v>
      </c>
      <c r="M323" s="545" t="s">
        <v>1856</v>
      </c>
      <c r="N323" s="549" t="s">
        <v>1856</v>
      </c>
      <c r="O323" s="550" t="s">
        <v>11</v>
      </c>
      <c r="P323" s="551" t="s">
        <v>1286</v>
      </c>
      <c r="Q323" s="552">
        <v>3100</v>
      </c>
      <c r="R323" s="553" t="s">
        <v>1791</v>
      </c>
      <c r="S323" s="552">
        <v>41000</v>
      </c>
      <c r="T323" s="553" t="s">
        <v>1791</v>
      </c>
      <c r="U323" s="559">
        <v>14</v>
      </c>
      <c r="V323" s="560" t="s">
        <v>1791</v>
      </c>
      <c r="W323" s="559">
        <v>57</v>
      </c>
      <c r="X323" s="560" t="s">
        <v>1791</v>
      </c>
      <c r="Y323" s="552">
        <v>620</v>
      </c>
      <c r="Z323" s="554" t="s">
        <v>1791</v>
      </c>
      <c r="AA323" s="552" t="s">
        <v>549</v>
      </c>
      <c r="AB323" s="553">
        <v>93</v>
      </c>
      <c r="AC323" s="552" t="s">
        <v>550</v>
      </c>
      <c r="AD323" s="560">
        <v>3.16E-3</v>
      </c>
      <c r="AE323" s="559"/>
      <c r="AF323" s="560"/>
      <c r="AG323" s="552"/>
      <c r="AH323" s="554"/>
      <c r="AI323" s="555"/>
      <c r="AJ323" s="556"/>
      <c r="AK323" s="557"/>
      <c r="AL323" s="558"/>
    </row>
    <row r="324" spans="1:38" ht="14.4" thickBot="1" x14ac:dyDescent="0.35">
      <c r="A324" s="27" t="str">
        <f t="shared" si="4"/>
        <v>7782-41-4</v>
      </c>
      <c r="B324" s="561" t="s">
        <v>1856</v>
      </c>
      <c r="C324" s="562" t="s">
        <v>1856</v>
      </c>
      <c r="D324" s="565" t="s">
        <v>1856</v>
      </c>
      <c r="E324" s="562" t="s">
        <v>1856</v>
      </c>
      <c r="F324" s="563">
        <v>0.06</v>
      </c>
      <c r="G324" s="564" t="s">
        <v>1793</v>
      </c>
      <c r="H324" s="563">
        <v>1.2999999999999999E-2</v>
      </c>
      <c r="I324" s="564" t="s">
        <v>1803</v>
      </c>
      <c r="J324" s="562" t="s">
        <v>1856</v>
      </c>
      <c r="K324" s="562" t="s">
        <v>1856</v>
      </c>
      <c r="L324" s="564">
        <v>1</v>
      </c>
      <c r="M324" s="566" t="s">
        <v>1856</v>
      </c>
      <c r="N324" s="581" t="s">
        <v>1856</v>
      </c>
      <c r="O324" s="568" t="s">
        <v>1285</v>
      </c>
      <c r="P324" s="569" t="s">
        <v>1284</v>
      </c>
      <c r="Q324" s="570">
        <v>4700</v>
      </c>
      <c r="R324" s="571" t="s">
        <v>1791</v>
      </c>
      <c r="S324" s="570">
        <v>61000</v>
      </c>
      <c r="T324" s="571" t="s">
        <v>1791</v>
      </c>
      <c r="U324" s="570">
        <v>14</v>
      </c>
      <c r="V324" s="571" t="s">
        <v>1791</v>
      </c>
      <c r="W324" s="570">
        <v>57</v>
      </c>
      <c r="X324" s="571" t="s">
        <v>1791</v>
      </c>
      <c r="Y324" s="570">
        <v>930</v>
      </c>
      <c r="Z324" s="572" t="s">
        <v>1791</v>
      </c>
      <c r="AA324" s="570">
        <v>4000</v>
      </c>
      <c r="AB324" s="571">
        <v>140</v>
      </c>
      <c r="AC324" s="570">
        <v>600</v>
      </c>
      <c r="AD324" s="571">
        <v>1E-3</v>
      </c>
      <c r="AE324" s="570"/>
      <c r="AF324" s="571"/>
      <c r="AG324" s="570"/>
      <c r="AH324" s="572"/>
      <c r="AI324" s="573"/>
      <c r="AJ324" s="574"/>
      <c r="AK324" s="575"/>
      <c r="AL324" s="576"/>
    </row>
    <row r="325" spans="1:38" ht="13.8" x14ac:dyDescent="0.3">
      <c r="A325" s="34" t="str">
        <f t="shared" si="4"/>
        <v>59756-60-4</v>
      </c>
      <c r="B325" s="577" t="s">
        <v>1856</v>
      </c>
      <c r="C325" s="548" t="s">
        <v>1856</v>
      </c>
      <c r="D325" s="547" t="s">
        <v>1856</v>
      </c>
      <c r="E325" s="548" t="s">
        <v>1856</v>
      </c>
      <c r="F325" s="546">
        <v>0.08</v>
      </c>
      <c r="G325" s="545" t="s">
        <v>1793</v>
      </c>
      <c r="H325" s="546" t="s">
        <v>1856</v>
      </c>
      <c r="I325" s="545" t="s">
        <v>1856</v>
      </c>
      <c r="J325" s="548" t="s">
        <v>1856</v>
      </c>
      <c r="K325" s="548" t="s">
        <v>1856</v>
      </c>
      <c r="L325" s="545">
        <v>1</v>
      </c>
      <c r="M325" s="578">
        <v>0.1</v>
      </c>
      <c r="N325" s="549" t="s">
        <v>1856</v>
      </c>
      <c r="O325" s="550" t="s">
        <v>1283</v>
      </c>
      <c r="P325" s="551" t="s">
        <v>1282</v>
      </c>
      <c r="Q325" s="552">
        <v>4900</v>
      </c>
      <c r="R325" s="553" t="s">
        <v>1791</v>
      </c>
      <c r="S325" s="552">
        <v>49000</v>
      </c>
      <c r="T325" s="553" t="s">
        <v>1791</v>
      </c>
      <c r="U325" s="552" t="s">
        <v>550</v>
      </c>
      <c r="V325" s="553" t="s">
        <v>549</v>
      </c>
      <c r="W325" s="552" t="s">
        <v>550</v>
      </c>
      <c r="X325" s="553" t="s">
        <v>549</v>
      </c>
      <c r="Y325" s="552">
        <v>1100</v>
      </c>
      <c r="Z325" s="554" t="s">
        <v>1791</v>
      </c>
      <c r="AA325" s="552" t="s">
        <v>549</v>
      </c>
      <c r="AB325" s="553">
        <v>130</v>
      </c>
      <c r="AC325" s="552" t="s">
        <v>550</v>
      </c>
      <c r="AD325" s="553">
        <v>1E-3</v>
      </c>
      <c r="AE325" s="552"/>
      <c r="AF325" s="553"/>
      <c r="AG325" s="552"/>
      <c r="AH325" s="554"/>
      <c r="AI325" s="589"/>
      <c r="AJ325" s="556"/>
      <c r="AK325" s="557"/>
      <c r="AL325" s="590"/>
    </row>
    <row r="326" spans="1:38" ht="13.8" x14ac:dyDescent="0.3">
      <c r="A326" s="34" t="str">
        <f t="shared" si="4"/>
        <v>56425-91-3</v>
      </c>
      <c r="B326" s="577" t="s">
        <v>1856</v>
      </c>
      <c r="C326" s="548" t="s">
        <v>1856</v>
      </c>
      <c r="D326" s="547" t="s">
        <v>1856</v>
      </c>
      <c r="E326" s="548" t="s">
        <v>1856</v>
      </c>
      <c r="F326" s="546">
        <v>0.02</v>
      </c>
      <c r="G326" s="545" t="s">
        <v>1793</v>
      </c>
      <c r="H326" s="547" t="s">
        <v>1856</v>
      </c>
      <c r="I326" s="548" t="s">
        <v>1856</v>
      </c>
      <c r="J326" s="548" t="s">
        <v>1856</v>
      </c>
      <c r="K326" s="548" t="s">
        <v>1856</v>
      </c>
      <c r="L326" s="545">
        <v>1</v>
      </c>
      <c r="M326" s="545">
        <v>0.1</v>
      </c>
      <c r="N326" s="549" t="s">
        <v>1856</v>
      </c>
      <c r="O326" s="550" t="s">
        <v>1281</v>
      </c>
      <c r="P326" s="551" t="s">
        <v>1280</v>
      </c>
      <c r="Q326" s="552">
        <v>1200</v>
      </c>
      <c r="R326" s="553" t="s">
        <v>1791</v>
      </c>
      <c r="S326" s="552">
        <v>12000</v>
      </c>
      <c r="T326" s="553" t="s">
        <v>1791</v>
      </c>
      <c r="U326" s="559" t="s">
        <v>550</v>
      </c>
      <c r="V326" s="560" t="s">
        <v>549</v>
      </c>
      <c r="W326" s="559" t="s">
        <v>550</v>
      </c>
      <c r="X326" s="560" t="s">
        <v>549</v>
      </c>
      <c r="Y326" s="552">
        <v>260</v>
      </c>
      <c r="Z326" s="554" t="s">
        <v>1791</v>
      </c>
      <c r="AA326" s="552" t="s">
        <v>549</v>
      </c>
      <c r="AB326" s="553">
        <v>1.2</v>
      </c>
      <c r="AC326" s="552" t="s">
        <v>550</v>
      </c>
      <c r="AD326" s="560">
        <v>2.8E-3</v>
      </c>
      <c r="AE326" s="559"/>
      <c r="AF326" s="560"/>
      <c r="AG326" s="552"/>
      <c r="AH326" s="554"/>
      <c r="AI326" s="555"/>
      <c r="AJ326" s="556"/>
      <c r="AK326" s="557"/>
      <c r="AL326" s="558"/>
    </row>
    <row r="327" spans="1:38" ht="14.4" thickBot="1" x14ac:dyDescent="0.35">
      <c r="A327" s="27" t="str">
        <f t="shared" ref="A327:A390" si="5">P327</f>
        <v>66332-96-5</v>
      </c>
      <c r="B327" s="561" t="s">
        <v>1856</v>
      </c>
      <c r="C327" s="562" t="s">
        <v>1856</v>
      </c>
      <c r="D327" s="565" t="s">
        <v>1856</v>
      </c>
      <c r="E327" s="562" t="s">
        <v>1856</v>
      </c>
      <c r="F327" s="563">
        <v>0.06</v>
      </c>
      <c r="G327" s="564" t="s">
        <v>1793</v>
      </c>
      <c r="H327" s="565" t="s">
        <v>1856</v>
      </c>
      <c r="I327" s="562" t="s">
        <v>1856</v>
      </c>
      <c r="J327" s="562" t="s">
        <v>1856</v>
      </c>
      <c r="K327" s="562" t="s">
        <v>1856</v>
      </c>
      <c r="L327" s="564">
        <v>1</v>
      </c>
      <c r="M327" s="564">
        <v>0.1</v>
      </c>
      <c r="N327" s="581" t="s">
        <v>1856</v>
      </c>
      <c r="O327" s="568" t="s">
        <v>1279</v>
      </c>
      <c r="P327" s="569" t="s">
        <v>1278</v>
      </c>
      <c r="Q327" s="570">
        <v>3700</v>
      </c>
      <c r="R327" s="571" t="s">
        <v>1791</v>
      </c>
      <c r="S327" s="570">
        <v>37000</v>
      </c>
      <c r="T327" s="571" t="s">
        <v>1791</v>
      </c>
      <c r="U327" s="585" t="s">
        <v>550</v>
      </c>
      <c r="V327" s="586" t="s">
        <v>549</v>
      </c>
      <c r="W327" s="585" t="s">
        <v>550</v>
      </c>
      <c r="X327" s="586" t="s">
        <v>549</v>
      </c>
      <c r="Y327" s="570">
        <v>720</v>
      </c>
      <c r="Z327" s="572" t="s">
        <v>1791</v>
      </c>
      <c r="AA327" s="570" t="s">
        <v>549</v>
      </c>
      <c r="AB327" s="571">
        <v>3.9</v>
      </c>
      <c r="AC327" s="570" t="s">
        <v>550</v>
      </c>
      <c r="AD327" s="586">
        <v>4.5900000000000003E-3</v>
      </c>
      <c r="AE327" s="585"/>
      <c r="AF327" s="586"/>
      <c r="AG327" s="570"/>
      <c r="AH327" s="572"/>
      <c r="AI327" s="573"/>
      <c r="AJ327" s="574"/>
      <c r="AK327" s="575"/>
      <c r="AL327" s="576"/>
    </row>
    <row r="328" spans="1:38" ht="13.8" x14ac:dyDescent="0.3">
      <c r="A328" s="34" t="str">
        <f t="shared" si="5"/>
        <v>69409-94-5</v>
      </c>
      <c r="B328" s="577" t="s">
        <v>1856</v>
      </c>
      <c r="C328" s="548" t="s">
        <v>1856</v>
      </c>
      <c r="D328" s="547" t="s">
        <v>1856</v>
      </c>
      <c r="E328" s="548" t="s">
        <v>1856</v>
      </c>
      <c r="F328" s="546">
        <v>0.01</v>
      </c>
      <c r="G328" s="545" t="s">
        <v>1793</v>
      </c>
      <c r="H328" s="547" t="s">
        <v>1856</v>
      </c>
      <c r="I328" s="548" t="s">
        <v>1856</v>
      </c>
      <c r="J328" s="548" t="s">
        <v>1856</v>
      </c>
      <c r="K328" s="548" t="s">
        <v>1856</v>
      </c>
      <c r="L328" s="545">
        <v>1</v>
      </c>
      <c r="M328" s="545">
        <v>0.1</v>
      </c>
      <c r="N328" s="549" t="s">
        <v>1856</v>
      </c>
      <c r="O328" s="550" t="s">
        <v>1277</v>
      </c>
      <c r="P328" s="551" t="s">
        <v>1276</v>
      </c>
      <c r="Q328" s="552">
        <v>610</v>
      </c>
      <c r="R328" s="553" t="s">
        <v>1791</v>
      </c>
      <c r="S328" s="552">
        <v>6200</v>
      </c>
      <c r="T328" s="553" t="s">
        <v>1791</v>
      </c>
      <c r="U328" s="559" t="s">
        <v>550</v>
      </c>
      <c r="V328" s="560" t="s">
        <v>549</v>
      </c>
      <c r="W328" s="559" t="s">
        <v>550</v>
      </c>
      <c r="X328" s="560" t="s">
        <v>549</v>
      </c>
      <c r="Y328" s="552">
        <v>160</v>
      </c>
      <c r="Z328" s="554" t="s">
        <v>1791</v>
      </c>
      <c r="AA328" s="552" t="s">
        <v>549</v>
      </c>
      <c r="AB328" s="553">
        <v>230</v>
      </c>
      <c r="AC328" s="552" t="s">
        <v>550</v>
      </c>
      <c r="AD328" s="560">
        <v>6.9100000000000003E-3</v>
      </c>
      <c r="AE328" s="559"/>
      <c r="AF328" s="560"/>
      <c r="AG328" s="552"/>
      <c r="AH328" s="554"/>
      <c r="AI328" s="555"/>
      <c r="AJ328" s="556"/>
      <c r="AK328" s="557"/>
      <c r="AL328" s="558"/>
    </row>
    <row r="329" spans="1:38" ht="13.8" x14ac:dyDescent="0.3">
      <c r="A329" s="34" t="str">
        <f t="shared" si="5"/>
        <v>133-07-3</v>
      </c>
      <c r="B329" s="577">
        <v>3.5000000000000001E-3</v>
      </c>
      <c r="C329" s="548" t="s">
        <v>1793</v>
      </c>
      <c r="D329" s="547" t="s">
        <v>1856</v>
      </c>
      <c r="E329" s="548" t="s">
        <v>1856</v>
      </c>
      <c r="F329" s="546">
        <v>0.1</v>
      </c>
      <c r="G329" s="545" t="s">
        <v>1793</v>
      </c>
      <c r="H329" s="547" t="s">
        <v>1856</v>
      </c>
      <c r="I329" s="548" t="s">
        <v>1856</v>
      </c>
      <c r="J329" s="548" t="s">
        <v>1856</v>
      </c>
      <c r="K329" s="548" t="s">
        <v>1856</v>
      </c>
      <c r="L329" s="545">
        <v>1</v>
      </c>
      <c r="M329" s="545">
        <v>0.1</v>
      </c>
      <c r="N329" s="549" t="s">
        <v>1856</v>
      </c>
      <c r="O329" s="550" t="s">
        <v>1275</v>
      </c>
      <c r="P329" s="551" t="s">
        <v>1274</v>
      </c>
      <c r="Q329" s="552">
        <v>140</v>
      </c>
      <c r="R329" s="553" t="s">
        <v>1800</v>
      </c>
      <c r="S329" s="552">
        <v>490</v>
      </c>
      <c r="T329" s="553" t="s">
        <v>1798</v>
      </c>
      <c r="U329" s="559" t="s">
        <v>550</v>
      </c>
      <c r="V329" s="560" t="s">
        <v>549</v>
      </c>
      <c r="W329" s="559" t="s">
        <v>550</v>
      </c>
      <c r="X329" s="560" t="s">
        <v>549</v>
      </c>
      <c r="Y329" s="552">
        <v>17</v>
      </c>
      <c r="Z329" s="554" t="s">
        <v>1800</v>
      </c>
      <c r="AA329" s="552" t="s">
        <v>549</v>
      </c>
      <c r="AB329" s="553">
        <v>4.1000000000000003E-3</v>
      </c>
      <c r="AC329" s="552" t="s">
        <v>550</v>
      </c>
      <c r="AD329" s="560">
        <v>7.9200000000000007E-2</v>
      </c>
      <c r="AE329" s="559"/>
      <c r="AF329" s="560"/>
      <c r="AG329" s="552"/>
      <c r="AH329" s="554"/>
      <c r="AI329" s="555"/>
      <c r="AJ329" s="556"/>
      <c r="AK329" s="557"/>
      <c r="AL329" s="558"/>
    </row>
    <row r="330" spans="1:38" ht="14.4" thickBot="1" x14ac:dyDescent="0.35">
      <c r="A330" s="27" t="str">
        <f t="shared" si="5"/>
        <v>72178-02-0</v>
      </c>
      <c r="B330" s="580">
        <v>0.19</v>
      </c>
      <c r="C330" s="564" t="s">
        <v>1793</v>
      </c>
      <c r="D330" s="565" t="s">
        <v>1856</v>
      </c>
      <c r="E330" s="562" t="s">
        <v>1856</v>
      </c>
      <c r="F330" s="563" t="s">
        <v>1856</v>
      </c>
      <c r="G330" s="564" t="s">
        <v>1856</v>
      </c>
      <c r="H330" s="565" t="s">
        <v>1856</v>
      </c>
      <c r="I330" s="562" t="s">
        <v>1856</v>
      </c>
      <c r="J330" s="562" t="s">
        <v>1856</v>
      </c>
      <c r="K330" s="562" t="s">
        <v>1856</v>
      </c>
      <c r="L330" s="564">
        <v>1</v>
      </c>
      <c r="M330" s="564">
        <v>0.1</v>
      </c>
      <c r="N330" s="581" t="s">
        <v>1856</v>
      </c>
      <c r="O330" s="568" t="s">
        <v>1273</v>
      </c>
      <c r="P330" s="569" t="s">
        <v>1272</v>
      </c>
      <c r="Q330" s="570">
        <v>2.6</v>
      </c>
      <c r="R330" s="571" t="s">
        <v>1798</v>
      </c>
      <c r="S330" s="570">
        <v>9.1</v>
      </c>
      <c r="T330" s="571" t="s">
        <v>1798</v>
      </c>
      <c r="U330" s="585" t="s">
        <v>550</v>
      </c>
      <c r="V330" s="586" t="s">
        <v>549</v>
      </c>
      <c r="W330" s="585" t="s">
        <v>550</v>
      </c>
      <c r="X330" s="586" t="s">
        <v>549</v>
      </c>
      <c r="Y330" s="570">
        <v>0.34</v>
      </c>
      <c r="Z330" s="572" t="s">
        <v>1798</v>
      </c>
      <c r="AA330" s="570" t="s">
        <v>549</v>
      </c>
      <c r="AB330" s="571">
        <v>1.1000000000000001E-3</v>
      </c>
      <c r="AC330" s="570" t="s">
        <v>550</v>
      </c>
      <c r="AD330" s="586">
        <v>2.66E-3</v>
      </c>
      <c r="AE330" s="585"/>
      <c r="AF330" s="586"/>
      <c r="AG330" s="570"/>
      <c r="AH330" s="572"/>
      <c r="AI330" s="573"/>
      <c r="AJ330" s="574"/>
      <c r="AK330" s="575"/>
      <c r="AL330" s="576"/>
    </row>
    <row r="331" spans="1:38" ht="13.8" x14ac:dyDescent="0.3">
      <c r="A331" s="34" t="str">
        <f t="shared" si="5"/>
        <v>944-22-9</v>
      </c>
      <c r="B331" s="544" t="s">
        <v>1856</v>
      </c>
      <c r="C331" s="545" t="s">
        <v>1856</v>
      </c>
      <c r="D331" s="547" t="s">
        <v>1856</v>
      </c>
      <c r="E331" s="548" t="s">
        <v>1856</v>
      </c>
      <c r="F331" s="547">
        <v>2E-3</v>
      </c>
      <c r="G331" s="548" t="s">
        <v>1793</v>
      </c>
      <c r="H331" s="547" t="s">
        <v>1856</v>
      </c>
      <c r="I331" s="548" t="s">
        <v>1856</v>
      </c>
      <c r="J331" s="548" t="s">
        <v>1856</v>
      </c>
      <c r="K331" s="548" t="s">
        <v>1856</v>
      </c>
      <c r="L331" s="545">
        <v>1</v>
      </c>
      <c r="M331" s="545">
        <v>0.1</v>
      </c>
      <c r="N331" s="549" t="s">
        <v>1856</v>
      </c>
      <c r="O331" s="550" t="s">
        <v>1271</v>
      </c>
      <c r="P331" s="551" t="s">
        <v>1270</v>
      </c>
      <c r="Q331" s="552">
        <v>120</v>
      </c>
      <c r="R331" s="553" t="s">
        <v>1791</v>
      </c>
      <c r="S331" s="552">
        <v>1200</v>
      </c>
      <c r="T331" s="553" t="s">
        <v>1791</v>
      </c>
      <c r="U331" s="559" t="s">
        <v>550</v>
      </c>
      <c r="V331" s="560" t="s">
        <v>549</v>
      </c>
      <c r="W331" s="559" t="s">
        <v>550</v>
      </c>
      <c r="X331" s="560" t="s">
        <v>549</v>
      </c>
      <c r="Y331" s="552">
        <v>18</v>
      </c>
      <c r="Z331" s="554" t="s">
        <v>1791</v>
      </c>
      <c r="AA331" s="552" t="s">
        <v>549</v>
      </c>
      <c r="AB331" s="553">
        <v>3.5000000000000003E-2</v>
      </c>
      <c r="AC331" s="552" t="s">
        <v>550</v>
      </c>
      <c r="AD331" s="560">
        <v>4.57E-4</v>
      </c>
      <c r="AE331" s="559"/>
      <c r="AF331" s="560"/>
      <c r="AG331" s="552"/>
      <c r="AH331" s="554"/>
      <c r="AI331" s="555"/>
      <c r="AJ331" s="556"/>
      <c r="AK331" s="557"/>
      <c r="AL331" s="558"/>
    </row>
    <row r="332" spans="1:38" ht="13.8" x14ac:dyDescent="0.3">
      <c r="A332" s="34" t="str">
        <f t="shared" si="5"/>
        <v>50-00-0</v>
      </c>
      <c r="B332" s="577" t="s">
        <v>1856</v>
      </c>
      <c r="C332" s="548" t="s">
        <v>1856</v>
      </c>
      <c r="D332" s="547">
        <v>1.2999999999999999E-5</v>
      </c>
      <c r="E332" s="548" t="s">
        <v>1793</v>
      </c>
      <c r="F332" s="546">
        <v>0.2</v>
      </c>
      <c r="G332" s="545" t="s">
        <v>1793</v>
      </c>
      <c r="H332" s="547">
        <v>9.7999999999999997E-3</v>
      </c>
      <c r="I332" s="548" t="s">
        <v>1806</v>
      </c>
      <c r="J332" s="548" t="s">
        <v>1856</v>
      </c>
      <c r="K332" s="548" t="s">
        <v>1856</v>
      </c>
      <c r="L332" s="545">
        <v>1</v>
      </c>
      <c r="M332" s="545">
        <v>0.1</v>
      </c>
      <c r="N332" s="549" t="s">
        <v>1856</v>
      </c>
      <c r="O332" s="550" t="s">
        <v>455</v>
      </c>
      <c r="P332" s="551" t="s">
        <v>454</v>
      </c>
      <c r="Q332" s="552">
        <v>12000</v>
      </c>
      <c r="R332" s="553" t="s">
        <v>1791</v>
      </c>
      <c r="S332" s="552">
        <v>120000</v>
      </c>
      <c r="T332" s="553" t="s">
        <v>1794</v>
      </c>
      <c r="U332" s="559">
        <v>0.19</v>
      </c>
      <c r="V332" s="560" t="s">
        <v>1800</v>
      </c>
      <c r="W332" s="559">
        <v>0.94</v>
      </c>
      <c r="X332" s="560" t="s">
        <v>1800</v>
      </c>
      <c r="Y332" s="552">
        <v>3100</v>
      </c>
      <c r="Z332" s="554" t="s">
        <v>1791</v>
      </c>
      <c r="AA332" s="552" t="s">
        <v>549</v>
      </c>
      <c r="AB332" s="553">
        <v>0.62</v>
      </c>
      <c r="AC332" s="552" t="s">
        <v>550</v>
      </c>
      <c r="AD332" s="560">
        <v>2.7E-2</v>
      </c>
      <c r="AE332" s="559"/>
      <c r="AF332" s="560"/>
      <c r="AG332" s="552"/>
      <c r="AH332" s="554"/>
      <c r="AI332" s="555"/>
      <c r="AJ332" s="556"/>
      <c r="AK332" s="557"/>
      <c r="AL332" s="558"/>
    </row>
    <row r="333" spans="1:38" ht="14.4" thickBot="1" x14ac:dyDescent="0.35">
      <c r="A333" s="27" t="str">
        <f t="shared" si="5"/>
        <v>64-18-6</v>
      </c>
      <c r="B333" s="561" t="s">
        <v>1856</v>
      </c>
      <c r="C333" s="562" t="s">
        <v>1856</v>
      </c>
      <c r="D333" s="563" t="s">
        <v>1856</v>
      </c>
      <c r="E333" s="564" t="s">
        <v>1856</v>
      </c>
      <c r="F333" s="563">
        <v>0.9</v>
      </c>
      <c r="G333" s="564" t="s">
        <v>1792</v>
      </c>
      <c r="H333" s="563">
        <v>2.9999999999999997E-4</v>
      </c>
      <c r="I333" s="564" t="s">
        <v>1804</v>
      </c>
      <c r="J333" s="562" t="s">
        <v>1856</v>
      </c>
      <c r="K333" s="562" t="s">
        <v>1856</v>
      </c>
      <c r="L333" s="564">
        <v>1</v>
      </c>
      <c r="M333" s="564">
        <v>0.1</v>
      </c>
      <c r="N333" s="581" t="s">
        <v>1856</v>
      </c>
      <c r="O333" s="568" t="s">
        <v>1269</v>
      </c>
      <c r="P333" s="569" t="s">
        <v>1268</v>
      </c>
      <c r="Q333" s="570">
        <v>49000</v>
      </c>
      <c r="R333" s="571" t="s">
        <v>1791</v>
      </c>
      <c r="S333" s="570">
        <v>420000</v>
      </c>
      <c r="T333" s="571" t="s">
        <v>1794</v>
      </c>
      <c r="U333" s="570">
        <v>0.31</v>
      </c>
      <c r="V333" s="571" t="s">
        <v>1791</v>
      </c>
      <c r="W333" s="570">
        <v>1.3</v>
      </c>
      <c r="X333" s="571" t="s">
        <v>1791</v>
      </c>
      <c r="Y333" s="570">
        <v>14000</v>
      </c>
      <c r="Z333" s="572" t="s">
        <v>1791</v>
      </c>
      <c r="AA333" s="570" t="s">
        <v>549</v>
      </c>
      <c r="AB333" s="571">
        <v>2.8</v>
      </c>
      <c r="AC333" s="570" t="s">
        <v>550</v>
      </c>
      <c r="AD333" s="571">
        <v>1.82E-3</v>
      </c>
      <c r="AE333" s="570"/>
      <c r="AF333" s="571"/>
      <c r="AG333" s="570"/>
      <c r="AH333" s="572"/>
      <c r="AI333" s="573"/>
      <c r="AJ333" s="574"/>
      <c r="AK333" s="575"/>
      <c r="AL333" s="576"/>
    </row>
    <row r="334" spans="1:38" ht="13.8" x14ac:dyDescent="0.3">
      <c r="A334" s="34" t="str">
        <f t="shared" si="5"/>
        <v>39148-24-8</v>
      </c>
      <c r="B334" s="577" t="s">
        <v>1856</v>
      </c>
      <c r="C334" s="548" t="s">
        <v>1856</v>
      </c>
      <c r="D334" s="547" t="s">
        <v>1856</v>
      </c>
      <c r="E334" s="548" t="s">
        <v>1856</v>
      </c>
      <c r="F334" s="546">
        <v>3</v>
      </c>
      <c r="G334" s="545" t="s">
        <v>1793</v>
      </c>
      <c r="H334" s="546" t="s">
        <v>1856</v>
      </c>
      <c r="I334" s="545" t="s">
        <v>1856</v>
      </c>
      <c r="J334" s="548" t="s">
        <v>1856</v>
      </c>
      <c r="K334" s="548" t="s">
        <v>1856</v>
      </c>
      <c r="L334" s="545">
        <v>1</v>
      </c>
      <c r="M334" s="545">
        <v>0.1</v>
      </c>
      <c r="N334" s="549" t="s">
        <v>1856</v>
      </c>
      <c r="O334" s="550" t="s">
        <v>1267</v>
      </c>
      <c r="P334" s="551" t="s">
        <v>1266</v>
      </c>
      <c r="Q334" s="552">
        <v>180000</v>
      </c>
      <c r="R334" s="553" t="s">
        <v>1794</v>
      </c>
      <c r="S334" s="552">
        <v>1800000</v>
      </c>
      <c r="T334" s="553" t="s">
        <v>1794</v>
      </c>
      <c r="U334" s="552" t="s">
        <v>550</v>
      </c>
      <c r="V334" s="553" t="s">
        <v>549</v>
      </c>
      <c r="W334" s="552" t="s">
        <v>550</v>
      </c>
      <c r="X334" s="553" t="s">
        <v>549</v>
      </c>
      <c r="Y334" s="552">
        <v>47000</v>
      </c>
      <c r="Z334" s="554" t="s">
        <v>1791</v>
      </c>
      <c r="AA334" s="552" t="s">
        <v>549</v>
      </c>
      <c r="AB334" s="553" t="s">
        <v>550</v>
      </c>
      <c r="AC334" s="552" t="s">
        <v>550</v>
      </c>
      <c r="AD334" s="553">
        <v>3.7800000000000003E-4</v>
      </c>
      <c r="AE334" s="552"/>
      <c r="AF334" s="553"/>
      <c r="AG334" s="552"/>
      <c r="AH334" s="554"/>
      <c r="AI334" s="555"/>
      <c r="AJ334" s="556"/>
      <c r="AK334" s="557"/>
      <c r="AL334" s="558"/>
    </row>
    <row r="335" spans="1:38" ht="13.8" x14ac:dyDescent="0.3">
      <c r="A335" s="34" t="str">
        <f t="shared" si="5"/>
        <v/>
      </c>
      <c r="B335" s="577" t="s">
        <v>1856</v>
      </c>
      <c r="C335" s="548" t="s">
        <v>1856</v>
      </c>
      <c r="D335" s="547" t="s">
        <v>1856</v>
      </c>
      <c r="E335" s="548" t="s">
        <v>1856</v>
      </c>
      <c r="F335" s="546" t="s">
        <v>1856</v>
      </c>
      <c r="G335" s="545" t="s">
        <v>1856</v>
      </c>
      <c r="H335" s="547" t="s">
        <v>1856</v>
      </c>
      <c r="I335" s="548" t="s">
        <v>1856</v>
      </c>
      <c r="J335" s="548" t="s">
        <v>1856</v>
      </c>
      <c r="K335" s="548" t="s">
        <v>1856</v>
      </c>
      <c r="L335" s="545" t="s">
        <v>1856</v>
      </c>
      <c r="M335" s="545" t="s">
        <v>1856</v>
      </c>
      <c r="N335" s="549" t="s">
        <v>1856</v>
      </c>
      <c r="O335" s="550" t="s">
        <v>1265</v>
      </c>
      <c r="P335" s="551" t="s">
        <v>549</v>
      </c>
      <c r="Q335" s="552" t="s">
        <v>550</v>
      </c>
      <c r="R335" s="553" t="s">
        <v>549</v>
      </c>
      <c r="S335" s="552" t="s">
        <v>550</v>
      </c>
      <c r="T335" s="553" t="s">
        <v>549</v>
      </c>
      <c r="U335" s="559" t="s">
        <v>550</v>
      </c>
      <c r="V335" s="560" t="s">
        <v>549</v>
      </c>
      <c r="W335" s="559" t="s">
        <v>550</v>
      </c>
      <c r="X335" s="560" t="s">
        <v>549</v>
      </c>
      <c r="Y335" s="552" t="s">
        <v>550</v>
      </c>
      <c r="Z335" s="554" t="s">
        <v>549</v>
      </c>
      <c r="AA335" s="552" t="s">
        <v>549</v>
      </c>
      <c r="AB335" s="553" t="s">
        <v>550</v>
      </c>
      <c r="AC335" s="552" t="s">
        <v>550</v>
      </c>
      <c r="AD335" s="560">
        <v>4.0999999999999999E-7</v>
      </c>
      <c r="AE335" s="559"/>
      <c r="AF335" s="560"/>
      <c r="AG335" s="552"/>
      <c r="AH335" s="554"/>
      <c r="AI335" s="555"/>
      <c r="AJ335" s="583"/>
      <c r="AK335" s="557"/>
      <c r="AL335" s="558"/>
    </row>
    <row r="336" spans="1:38" ht="14.4" thickBot="1" x14ac:dyDescent="0.35">
      <c r="A336" s="27" t="str">
        <f t="shared" si="5"/>
        <v>132-64-9</v>
      </c>
      <c r="B336" s="561" t="s">
        <v>1856</v>
      </c>
      <c r="C336" s="562" t="s">
        <v>1856</v>
      </c>
      <c r="D336" s="565" t="s">
        <v>1856</v>
      </c>
      <c r="E336" s="562" t="s">
        <v>1856</v>
      </c>
      <c r="F336" s="565">
        <v>1E-3</v>
      </c>
      <c r="G336" s="562" t="s">
        <v>1804</v>
      </c>
      <c r="H336" s="565" t="s">
        <v>1856</v>
      </c>
      <c r="I336" s="562" t="s">
        <v>1856</v>
      </c>
      <c r="J336" s="562" t="s">
        <v>1796</v>
      </c>
      <c r="K336" s="562" t="s">
        <v>1856</v>
      </c>
      <c r="L336" s="566">
        <v>1</v>
      </c>
      <c r="M336" s="566" t="s">
        <v>1856</v>
      </c>
      <c r="N336" s="581" t="s">
        <v>1856</v>
      </c>
      <c r="O336" s="595" t="s">
        <v>1264</v>
      </c>
      <c r="P336" s="569" t="s">
        <v>290</v>
      </c>
      <c r="Q336" s="585">
        <v>78</v>
      </c>
      <c r="R336" s="586" t="s">
        <v>1791</v>
      </c>
      <c r="S336" s="585">
        <v>1000</v>
      </c>
      <c r="T336" s="586" t="s">
        <v>1791</v>
      </c>
      <c r="U336" s="585" t="s">
        <v>550</v>
      </c>
      <c r="V336" s="586" t="s">
        <v>549</v>
      </c>
      <c r="W336" s="585" t="s">
        <v>550</v>
      </c>
      <c r="X336" s="586" t="s">
        <v>549</v>
      </c>
      <c r="Y336" s="585">
        <v>5.8</v>
      </c>
      <c r="Z336" s="591" t="s">
        <v>1791</v>
      </c>
      <c r="AA336" s="585" t="s">
        <v>549</v>
      </c>
      <c r="AB336" s="586">
        <v>0.11</v>
      </c>
      <c r="AC336" s="585" t="s">
        <v>550</v>
      </c>
      <c r="AD336" s="586" t="s">
        <v>550</v>
      </c>
      <c r="AE336" s="585"/>
      <c r="AF336" s="586"/>
      <c r="AG336" s="585"/>
      <c r="AH336" s="591"/>
      <c r="AI336" s="573"/>
      <c r="AJ336" s="592"/>
      <c r="AK336" s="593"/>
      <c r="AL336" s="576"/>
    </row>
    <row r="337" spans="1:38" ht="13.8" x14ac:dyDescent="0.3">
      <c r="A337" s="34" t="str">
        <f t="shared" si="5"/>
        <v>110-00-9</v>
      </c>
      <c r="B337" s="577" t="s">
        <v>1856</v>
      </c>
      <c r="C337" s="548" t="s">
        <v>1856</v>
      </c>
      <c r="D337" s="547" t="s">
        <v>1856</v>
      </c>
      <c r="E337" s="548" t="s">
        <v>1856</v>
      </c>
      <c r="F337" s="546">
        <v>1E-3</v>
      </c>
      <c r="G337" s="545" t="s">
        <v>1793</v>
      </c>
      <c r="H337" s="547" t="s">
        <v>1856</v>
      </c>
      <c r="I337" s="548" t="s">
        <v>1856</v>
      </c>
      <c r="J337" s="545" t="s">
        <v>1796</v>
      </c>
      <c r="K337" s="548" t="s">
        <v>1856</v>
      </c>
      <c r="L337" s="545">
        <v>1</v>
      </c>
      <c r="M337" s="545" t="s">
        <v>1856</v>
      </c>
      <c r="N337" s="549">
        <v>6220</v>
      </c>
      <c r="O337" s="550" t="s">
        <v>1263</v>
      </c>
      <c r="P337" s="551" t="s">
        <v>1262</v>
      </c>
      <c r="Q337" s="552">
        <v>78</v>
      </c>
      <c r="R337" s="553" t="s">
        <v>1791</v>
      </c>
      <c r="S337" s="552">
        <v>1000</v>
      </c>
      <c r="T337" s="553" t="s">
        <v>1791</v>
      </c>
      <c r="U337" s="559" t="s">
        <v>550</v>
      </c>
      <c r="V337" s="560" t="s">
        <v>549</v>
      </c>
      <c r="W337" s="559" t="s">
        <v>550</v>
      </c>
      <c r="X337" s="560" t="s">
        <v>549</v>
      </c>
      <c r="Y337" s="552">
        <v>15</v>
      </c>
      <c r="Z337" s="554" t="s">
        <v>1791</v>
      </c>
      <c r="AA337" s="552" t="s">
        <v>549</v>
      </c>
      <c r="AB337" s="553">
        <v>5.7000000000000002E-3</v>
      </c>
      <c r="AC337" s="552" t="s">
        <v>550</v>
      </c>
      <c r="AD337" s="560">
        <v>9.7500000000000003E-2</v>
      </c>
      <c r="AE337" s="559"/>
      <c r="AF337" s="560"/>
      <c r="AG337" s="552"/>
      <c r="AH337" s="554"/>
      <c r="AI337" s="555"/>
      <c r="AJ337" s="556"/>
      <c r="AK337" s="557"/>
      <c r="AL337" s="558"/>
    </row>
    <row r="338" spans="1:38" ht="13.8" x14ac:dyDescent="0.3">
      <c r="A338" s="34" t="str">
        <f t="shared" si="5"/>
        <v>109-99-9</v>
      </c>
      <c r="B338" s="577" t="s">
        <v>1856</v>
      </c>
      <c r="C338" s="548" t="s">
        <v>1856</v>
      </c>
      <c r="D338" s="547" t="s">
        <v>1856</v>
      </c>
      <c r="E338" s="548" t="s">
        <v>1856</v>
      </c>
      <c r="F338" s="546">
        <v>0.9</v>
      </c>
      <c r="G338" s="545" t="s">
        <v>1793</v>
      </c>
      <c r="H338" s="547">
        <v>2</v>
      </c>
      <c r="I338" s="548" t="s">
        <v>1793</v>
      </c>
      <c r="J338" s="545" t="s">
        <v>1796</v>
      </c>
      <c r="K338" s="548" t="s">
        <v>1856</v>
      </c>
      <c r="L338" s="545">
        <v>1</v>
      </c>
      <c r="M338" s="545">
        <v>0.1</v>
      </c>
      <c r="N338" s="579">
        <v>165000</v>
      </c>
      <c r="O338" s="550" t="s">
        <v>1261</v>
      </c>
      <c r="P338" s="551" t="s">
        <v>240</v>
      </c>
      <c r="Q338" s="552">
        <v>18000</v>
      </c>
      <c r="R338" s="553" t="s">
        <v>1791</v>
      </c>
      <c r="S338" s="552">
        <v>95000</v>
      </c>
      <c r="T338" s="553" t="s">
        <v>1791</v>
      </c>
      <c r="U338" s="559">
        <v>2100</v>
      </c>
      <c r="V338" s="560" t="s">
        <v>1791</v>
      </c>
      <c r="W338" s="559">
        <v>8800</v>
      </c>
      <c r="X338" s="560" t="s">
        <v>1791</v>
      </c>
      <c r="Y338" s="552">
        <v>3200</v>
      </c>
      <c r="Z338" s="554" t="s">
        <v>1791</v>
      </c>
      <c r="AA338" s="552" t="s">
        <v>549</v>
      </c>
      <c r="AB338" s="553">
        <v>0.71</v>
      </c>
      <c r="AC338" s="552" t="s">
        <v>550</v>
      </c>
      <c r="AD338" s="560">
        <v>5.0499999999999998E-3</v>
      </c>
      <c r="AE338" s="559"/>
      <c r="AF338" s="560"/>
      <c r="AG338" s="552"/>
      <c r="AH338" s="554"/>
      <c r="AI338" s="555"/>
      <c r="AJ338" s="556"/>
      <c r="AK338" s="557"/>
      <c r="AL338" s="558"/>
    </row>
    <row r="339" spans="1:38" ht="14.4" thickBot="1" x14ac:dyDescent="0.35">
      <c r="A339" s="27" t="str">
        <f t="shared" si="5"/>
        <v>67-45-8</v>
      </c>
      <c r="B339" s="561">
        <v>3.8</v>
      </c>
      <c r="C339" s="562" t="s">
        <v>1801</v>
      </c>
      <c r="D339" s="565" t="s">
        <v>1856</v>
      </c>
      <c r="E339" s="562" t="s">
        <v>1856</v>
      </c>
      <c r="F339" s="563" t="s">
        <v>1856</v>
      </c>
      <c r="G339" s="564" t="s">
        <v>1856</v>
      </c>
      <c r="H339" s="563" t="s">
        <v>1856</v>
      </c>
      <c r="I339" s="564" t="s">
        <v>1856</v>
      </c>
      <c r="J339" s="564" t="s">
        <v>1856</v>
      </c>
      <c r="K339" s="562" t="s">
        <v>1856</v>
      </c>
      <c r="L339" s="564">
        <v>1</v>
      </c>
      <c r="M339" s="564">
        <v>0.1</v>
      </c>
      <c r="N339" s="567" t="s">
        <v>1856</v>
      </c>
      <c r="O339" s="568" t="s">
        <v>1260</v>
      </c>
      <c r="P339" s="569" t="s">
        <v>1259</v>
      </c>
      <c r="Q339" s="570">
        <v>0.13</v>
      </c>
      <c r="R339" s="571" t="s">
        <v>1798</v>
      </c>
      <c r="S339" s="570">
        <v>0.45</v>
      </c>
      <c r="T339" s="571" t="s">
        <v>1798</v>
      </c>
      <c r="U339" s="570" t="s">
        <v>550</v>
      </c>
      <c r="V339" s="571" t="s">
        <v>549</v>
      </c>
      <c r="W339" s="570" t="s">
        <v>550</v>
      </c>
      <c r="X339" s="571" t="s">
        <v>549</v>
      </c>
      <c r="Y339" s="570">
        <v>1.7999999999999999E-2</v>
      </c>
      <c r="Z339" s="572" t="s">
        <v>1798</v>
      </c>
      <c r="AA339" s="570" t="s">
        <v>549</v>
      </c>
      <c r="AB339" s="571">
        <v>3.4E-5</v>
      </c>
      <c r="AC339" s="570" t="s">
        <v>550</v>
      </c>
      <c r="AD339" s="571">
        <v>1.25E-3</v>
      </c>
      <c r="AE339" s="570"/>
      <c r="AF339" s="571"/>
      <c r="AG339" s="570"/>
      <c r="AH339" s="572"/>
      <c r="AI339" s="573"/>
      <c r="AJ339" s="574"/>
      <c r="AK339" s="575"/>
      <c r="AL339" s="576"/>
    </row>
    <row r="340" spans="1:38" ht="13.8" x14ac:dyDescent="0.3">
      <c r="A340" s="34" t="str">
        <f t="shared" si="5"/>
        <v>98-01-1</v>
      </c>
      <c r="B340" s="544" t="s">
        <v>1856</v>
      </c>
      <c r="C340" s="545" t="s">
        <v>1856</v>
      </c>
      <c r="D340" s="547" t="s">
        <v>1856</v>
      </c>
      <c r="E340" s="548" t="s">
        <v>1856</v>
      </c>
      <c r="F340" s="547">
        <v>3.0000000000000001E-3</v>
      </c>
      <c r="G340" s="548" t="s">
        <v>1793</v>
      </c>
      <c r="H340" s="547">
        <v>0.05</v>
      </c>
      <c r="I340" s="548" t="s">
        <v>1801</v>
      </c>
      <c r="J340" s="548" t="s">
        <v>1856</v>
      </c>
      <c r="K340" s="548" t="s">
        <v>1856</v>
      </c>
      <c r="L340" s="545">
        <v>1</v>
      </c>
      <c r="M340" s="545">
        <v>0.1</v>
      </c>
      <c r="N340" s="549" t="s">
        <v>1856</v>
      </c>
      <c r="O340" s="550" t="s">
        <v>1258</v>
      </c>
      <c r="P340" s="551" t="s">
        <v>1257</v>
      </c>
      <c r="Q340" s="552">
        <v>180</v>
      </c>
      <c r="R340" s="553" t="s">
        <v>1791</v>
      </c>
      <c r="S340" s="552">
        <v>1800</v>
      </c>
      <c r="T340" s="553" t="s">
        <v>1791</v>
      </c>
      <c r="U340" s="559">
        <v>52</v>
      </c>
      <c r="V340" s="560" t="s">
        <v>1791</v>
      </c>
      <c r="W340" s="559">
        <v>220</v>
      </c>
      <c r="X340" s="560" t="s">
        <v>1791</v>
      </c>
      <c r="Y340" s="552">
        <v>46</v>
      </c>
      <c r="Z340" s="554" t="s">
        <v>1791</v>
      </c>
      <c r="AA340" s="552" t="s">
        <v>549</v>
      </c>
      <c r="AB340" s="553">
        <v>9.9000000000000008E-3</v>
      </c>
      <c r="AC340" s="552" t="s">
        <v>550</v>
      </c>
      <c r="AD340" s="560">
        <v>8.03E-5</v>
      </c>
      <c r="AE340" s="559"/>
      <c r="AF340" s="560"/>
      <c r="AG340" s="552"/>
      <c r="AH340" s="554"/>
      <c r="AI340" s="555"/>
      <c r="AJ340" s="556"/>
      <c r="AK340" s="557"/>
      <c r="AL340" s="558"/>
    </row>
    <row r="341" spans="1:38" ht="13.8" x14ac:dyDescent="0.3">
      <c r="A341" s="34" t="str">
        <f t="shared" si="5"/>
        <v>531-82-8</v>
      </c>
      <c r="B341" s="577">
        <v>1.5</v>
      </c>
      <c r="C341" s="548" t="s">
        <v>1803</v>
      </c>
      <c r="D341" s="547">
        <v>4.2999999999999999E-4</v>
      </c>
      <c r="E341" s="548" t="s">
        <v>1803</v>
      </c>
      <c r="F341" s="546" t="s">
        <v>1856</v>
      </c>
      <c r="G341" s="545" t="s">
        <v>1856</v>
      </c>
      <c r="H341" s="546" t="s">
        <v>1856</v>
      </c>
      <c r="I341" s="545" t="s">
        <v>1856</v>
      </c>
      <c r="J341" s="548" t="s">
        <v>1856</v>
      </c>
      <c r="K341" s="548" t="s">
        <v>1856</v>
      </c>
      <c r="L341" s="545">
        <v>1</v>
      </c>
      <c r="M341" s="545">
        <v>0.1</v>
      </c>
      <c r="N341" s="549" t="s">
        <v>1856</v>
      </c>
      <c r="O341" s="550" t="s">
        <v>1256</v>
      </c>
      <c r="P341" s="551" t="s">
        <v>1255</v>
      </c>
      <c r="Q341" s="552">
        <v>0.32</v>
      </c>
      <c r="R341" s="553" t="s">
        <v>1798</v>
      </c>
      <c r="S341" s="552">
        <v>1.1000000000000001</v>
      </c>
      <c r="T341" s="553" t="s">
        <v>1798</v>
      </c>
      <c r="U341" s="552">
        <v>5.7000000000000002E-3</v>
      </c>
      <c r="V341" s="553" t="s">
        <v>1798</v>
      </c>
      <c r="W341" s="552">
        <v>2.9000000000000001E-2</v>
      </c>
      <c r="X341" s="553" t="s">
        <v>1798</v>
      </c>
      <c r="Y341" s="552">
        <v>4.3999999999999997E-2</v>
      </c>
      <c r="Z341" s="554" t="s">
        <v>1798</v>
      </c>
      <c r="AA341" s="552" t="s">
        <v>549</v>
      </c>
      <c r="AB341" s="553">
        <v>5.8999999999999998E-5</v>
      </c>
      <c r="AC341" s="552" t="s">
        <v>550</v>
      </c>
      <c r="AD341" s="553">
        <v>8.4800000000000001E-4</v>
      </c>
      <c r="AE341" s="552"/>
      <c r="AF341" s="553"/>
      <c r="AG341" s="552"/>
      <c r="AH341" s="554"/>
      <c r="AI341" s="555"/>
      <c r="AJ341" s="556"/>
      <c r="AK341" s="557"/>
      <c r="AL341" s="558"/>
    </row>
    <row r="342" spans="1:38" ht="14.4" thickBot="1" x14ac:dyDescent="0.35">
      <c r="A342" s="27" t="str">
        <f t="shared" si="5"/>
        <v>60568-05-0</v>
      </c>
      <c r="B342" s="580">
        <v>0.03</v>
      </c>
      <c r="C342" s="564" t="s">
        <v>1793</v>
      </c>
      <c r="D342" s="563">
        <v>8.6000000000000007E-6</v>
      </c>
      <c r="E342" s="564" t="s">
        <v>1803</v>
      </c>
      <c r="F342" s="565" t="s">
        <v>1856</v>
      </c>
      <c r="G342" s="562" t="s">
        <v>1856</v>
      </c>
      <c r="H342" s="565" t="s">
        <v>1856</v>
      </c>
      <c r="I342" s="562" t="s">
        <v>1856</v>
      </c>
      <c r="J342" s="562" t="s">
        <v>1856</v>
      </c>
      <c r="K342" s="562" t="s">
        <v>1856</v>
      </c>
      <c r="L342" s="564">
        <v>1</v>
      </c>
      <c r="M342" s="564">
        <v>0.1</v>
      </c>
      <c r="N342" s="581" t="s">
        <v>1856</v>
      </c>
      <c r="O342" s="568" t="s">
        <v>1254</v>
      </c>
      <c r="P342" s="569" t="s">
        <v>1253</v>
      </c>
      <c r="Q342" s="570">
        <v>16</v>
      </c>
      <c r="R342" s="571" t="s">
        <v>1798</v>
      </c>
      <c r="S342" s="570">
        <v>57</v>
      </c>
      <c r="T342" s="571" t="s">
        <v>1798</v>
      </c>
      <c r="U342" s="570">
        <v>0.28000000000000003</v>
      </c>
      <c r="V342" s="571" t="s">
        <v>1798</v>
      </c>
      <c r="W342" s="570">
        <v>1.4</v>
      </c>
      <c r="X342" s="571" t="s">
        <v>1798</v>
      </c>
      <c r="Y342" s="570">
        <v>0.96</v>
      </c>
      <c r="Z342" s="572" t="s">
        <v>1798</v>
      </c>
      <c r="AA342" s="570" t="s">
        <v>549</v>
      </c>
      <c r="AB342" s="571">
        <v>1E-3</v>
      </c>
      <c r="AC342" s="570" t="s">
        <v>550</v>
      </c>
      <c r="AD342" s="571">
        <v>9.3499999999999996E-4</v>
      </c>
      <c r="AE342" s="570"/>
      <c r="AF342" s="571"/>
      <c r="AG342" s="570"/>
      <c r="AH342" s="572"/>
      <c r="AI342" s="573"/>
      <c r="AJ342" s="574"/>
      <c r="AK342" s="575"/>
      <c r="AL342" s="576"/>
    </row>
    <row r="343" spans="1:38" ht="13.8" x14ac:dyDescent="0.3">
      <c r="A343" s="34" t="str">
        <f t="shared" si="5"/>
        <v>77182-82-2</v>
      </c>
      <c r="B343" s="544" t="s">
        <v>1856</v>
      </c>
      <c r="C343" s="545" t="s">
        <v>1856</v>
      </c>
      <c r="D343" s="546" t="s">
        <v>1856</v>
      </c>
      <c r="E343" s="545" t="s">
        <v>1856</v>
      </c>
      <c r="F343" s="547">
        <v>4.0000000000000002E-4</v>
      </c>
      <c r="G343" s="548" t="s">
        <v>1793</v>
      </c>
      <c r="H343" s="547" t="s">
        <v>1856</v>
      </c>
      <c r="I343" s="548" t="s">
        <v>1856</v>
      </c>
      <c r="J343" s="548" t="s">
        <v>1856</v>
      </c>
      <c r="K343" s="548" t="s">
        <v>1856</v>
      </c>
      <c r="L343" s="545">
        <v>1</v>
      </c>
      <c r="M343" s="545">
        <v>0.1</v>
      </c>
      <c r="N343" s="549" t="s">
        <v>1856</v>
      </c>
      <c r="O343" s="550" t="s">
        <v>1252</v>
      </c>
      <c r="P343" s="551" t="s">
        <v>1251</v>
      </c>
      <c r="Q343" s="552">
        <v>24</v>
      </c>
      <c r="R343" s="553" t="s">
        <v>1791</v>
      </c>
      <c r="S343" s="552">
        <v>250</v>
      </c>
      <c r="T343" s="553" t="s">
        <v>1791</v>
      </c>
      <c r="U343" s="552" t="s">
        <v>550</v>
      </c>
      <c r="V343" s="553" t="s">
        <v>549</v>
      </c>
      <c r="W343" s="552" t="s">
        <v>550</v>
      </c>
      <c r="X343" s="553" t="s">
        <v>549</v>
      </c>
      <c r="Y343" s="552">
        <v>6.3</v>
      </c>
      <c r="Z343" s="554" t="s">
        <v>1791</v>
      </c>
      <c r="AA343" s="552" t="s">
        <v>549</v>
      </c>
      <c r="AB343" s="553">
        <v>1.4E-3</v>
      </c>
      <c r="AC343" s="552" t="s">
        <v>550</v>
      </c>
      <c r="AD343" s="553">
        <v>4.99E-2</v>
      </c>
      <c r="AE343" s="552"/>
      <c r="AF343" s="553"/>
      <c r="AG343" s="552"/>
      <c r="AH343" s="554"/>
      <c r="AI343" s="555"/>
      <c r="AJ343" s="556"/>
      <c r="AK343" s="557"/>
      <c r="AL343" s="558"/>
    </row>
    <row r="344" spans="1:38" ht="13.8" x14ac:dyDescent="0.3">
      <c r="A344" s="34" t="str">
        <f t="shared" si="5"/>
        <v>111-30-8</v>
      </c>
      <c r="B344" s="577" t="s">
        <v>1856</v>
      </c>
      <c r="C344" s="548" t="s">
        <v>1856</v>
      </c>
      <c r="D344" s="547" t="s">
        <v>1856</v>
      </c>
      <c r="E344" s="548" t="s">
        <v>1856</v>
      </c>
      <c r="F344" s="546" t="s">
        <v>1856</v>
      </c>
      <c r="G344" s="545" t="s">
        <v>1856</v>
      </c>
      <c r="H344" s="547">
        <v>8.0000000000000007E-5</v>
      </c>
      <c r="I344" s="548" t="s">
        <v>1803</v>
      </c>
      <c r="J344" s="548" t="s">
        <v>1856</v>
      </c>
      <c r="K344" s="548" t="s">
        <v>1856</v>
      </c>
      <c r="L344" s="545">
        <v>1</v>
      </c>
      <c r="M344" s="545">
        <v>0.1</v>
      </c>
      <c r="N344" s="549" t="s">
        <v>1856</v>
      </c>
      <c r="O344" s="550" t="s">
        <v>1250</v>
      </c>
      <c r="P344" s="551" t="s">
        <v>1249</v>
      </c>
      <c r="Q344" s="552">
        <v>110000</v>
      </c>
      <c r="R344" s="553" t="s">
        <v>1794</v>
      </c>
      <c r="S344" s="552">
        <v>480000</v>
      </c>
      <c r="T344" s="553" t="s">
        <v>1794</v>
      </c>
      <c r="U344" s="559">
        <v>8.3000000000000004E-2</v>
      </c>
      <c r="V344" s="560" t="s">
        <v>1791</v>
      </c>
      <c r="W344" s="559">
        <v>0.35</v>
      </c>
      <c r="X344" s="560" t="s">
        <v>1791</v>
      </c>
      <c r="Y344" s="552" t="s">
        <v>550</v>
      </c>
      <c r="Z344" s="554" t="s">
        <v>549</v>
      </c>
      <c r="AA344" s="552" t="s">
        <v>549</v>
      </c>
      <c r="AB344" s="553" t="s">
        <v>550</v>
      </c>
      <c r="AC344" s="552" t="s">
        <v>550</v>
      </c>
      <c r="AD344" s="600">
        <v>3.4200000000000002E-8</v>
      </c>
      <c r="AE344" s="559"/>
      <c r="AF344" s="560"/>
      <c r="AG344" s="552"/>
      <c r="AH344" s="554"/>
      <c r="AI344" s="555"/>
      <c r="AJ344" s="556"/>
      <c r="AK344" s="557"/>
      <c r="AL344" s="558"/>
    </row>
    <row r="345" spans="1:38" ht="14.4" thickBot="1" x14ac:dyDescent="0.35">
      <c r="A345" s="27" t="str">
        <f t="shared" si="5"/>
        <v>765-34-4</v>
      </c>
      <c r="B345" s="561" t="s">
        <v>1856</v>
      </c>
      <c r="C345" s="562" t="s">
        <v>1856</v>
      </c>
      <c r="D345" s="565" t="s">
        <v>1856</v>
      </c>
      <c r="E345" s="562" t="s">
        <v>1856</v>
      </c>
      <c r="F345" s="565">
        <v>4.0000000000000002E-4</v>
      </c>
      <c r="G345" s="562" t="s">
        <v>1793</v>
      </c>
      <c r="H345" s="563">
        <v>1E-3</v>
      </c>
      <c r="I345" s="564" t="s">
        <v>1801</v>
      </c>
      <c r="J345" s="562" t="s">
        <v>1856</v>
      </c>
      <c r="K345" s="562" t="s">
        <v>1856</v>
      </c>
      <c r="L345" s="564">
        <v>1</v>
      </c>
      <c r="M345" s="564">
        <v>0.1</v>
      </c>
      <c r="N345" s="581" t="s">
        <v>1856</v>
      </c>
      <c r="O345" s="568" t="s">
        <v>1248</v>
      </c>
      <c r="P345" s="569" t="s">
        <v>1247</v>
      </c>
      <c r="Q345" s="570">
        <v>24</v>
      </c>
      <c r="R345" s="571" t="s">
        <v>1791</v>
      </c>
      <c r="S345" s="570">
        <v>250</v>
      </c>
      <c r="T345" s="571" t="s">
        <v>1791</v>
      </c>
      <c r="U345" s="570">
        <v>1</v>
      </c>
      <c r="V345" s="571" t="s">
        <v>1791</v>
      </c>
      <c r="W345" s="570">
        <v>4.4000000000000004</v>
      </c>
      <c r="X345" s="571" t="s">
        <v>1791</v>
      </c>
      <c r="Y345" s="585">
        <v>6.2</v>
      </c>
      <c r="Z345" s="591" t="s">
        <v>1791</v>
      </c>
      <c r="AA345" s="570" t="s">
        <v>549</v>
      </c>
      <c r="AB345" s="571">
        <v>1.2999999999999999E-3</v>
      </c>
      <c r="AC345" s="570" t="s">
        <v>550</v>
      </c>
      <c r="AD345" s="571">
        <v>3.2499999999999999E-4</v>
      </c>
      <c r="AE345" s="570"/>
      <c r="AF345" s="571"/>
      <c r="AG345" s="585"/>
      <c r="AH345" s="591"/>
      <c r="AI345" s="573"/>
      <c r="AJ345" s="592"/>
      <c r="AK345" s="593"/>
      <c r="AL345" s="576"/>
    </row>
    <row r="346" spans="1:38" ht="13.8" x14ac:dyDescent="0.3">
      <c r="A346" s="34" t="str">
        <f t="shared" si="5"/>
        <v>1071-83-6</v>
      </c>
      <c r="B346" s="577" t="s">
        <v>1856</v>
      </c>
      <c r="C346" s="548" t="s">
        <v>1856</v>
      </c>
      <c r="D346" s="547" t="s">
        <v>1856</v>
      </c>
      <c r="E346" s="548" t="s">
        <v>1856</v>
      </c>
      <c r="F346" s="546">
        <v>0.1</v>
      </c>
      <c r="G346" s="545" t="s">
        <v>1793</v>
      </c>
      <c r="H346" s="546" t="s">
        <v>1856</v>
      </c>
      <c r="I346" s="545" t="s">
        <v>1856</v>
      </c>
      <c r="J346" s="548" t="s">
        <v>1856</v>
      </c>
      <c r="K346" s="548" t="s">
        <v>1856</v>
      </c>
      <c r="L346" s="545">
        <v>1</v>
      </c>
      <c r="M346" s="545">
        <v>0.1</v>
      </c>
      <c r="N346" s="549" t="s">
        <v>1856</v>
      </c>
      <c r="O346" s="550" t="s">
        <v>105</v>
      </c>
      <c r="P346" s="551" t="s">
        <v>104</v>
      </c>
      <c r="Q346" s="552">
        <v>6100</v>
      </c>
      <c r="R346" s="553" t="s">
        <v>1791</v>
      </c>
      <c r="S346" s="552">
        <v>62000</v>
      </c>
      <c r="T346" s="553" t="s">
        <v>1791</v>
      </c>
      <c r="U346" s="552" t="s">
        <v>550</v>
      </c>
      <c r="V346" s="553" t="s">
        <v>549</v>
      </c>
      <c r="W346" s="552" t="s">
        <v>550</v>
      </c>
      <c r="X346" s="553" t="s">
        <v>549</v>
      </c>
      <c r="Y346" s="552">
        <v>1600</v>
      </c>
      <c r="Z346" s="554" t="s">
        <v>1791</v>
      </c>
      <c r="AA346" s="552">
        <v>700</v>
      </c>
      <c r="AB346" s="553">
        <v>0.32</v>
      </c>
      <c r="AC346" s="552">
        <v>0.14000000000000001</v>
      </c>
      <c r="AD346" s="553">
        <v>5.1599999999999997E-4</v>
      </c>
      <c r="AE346" s="552"/>
      <c r="AF346" s="553"/>
      <c r="AG346" s="552"/>
      <c r="AH346" s="554"/>
      <c r="AI346" s="555"/>
      <c r="AJ346" s="556"/>
      <c r="AK346" s="557"/>
      <c r="AL346" s="558"/>
    </row>
    <row r="347" spans="1:38" ht="13.8" x14ac:dyDescent="0.3">
      <c r="A347" s="34" t="str">
        <f t="shared" si="5"/>
        <v>42874-03-3</v>
      </c>
      <c r="B347" s="577" t="s">
        <v>1856</v>
      </c>
      <c r="C347" s="548" t="s">
        <v>1856</v>
      </c>
      <c r="D347" s="547" t="s">
        <v>1856</v>
      </c>
      <c r="E347" s="548" t="s">
        <v>1856</v>
      </c>
      <c r="F347" s="546">
        <v>3.0000000000000001E-3</v>
      </c>
      <c r="G347" s="545" t="s">
        <v>1793</v>
      </c>
      <c r="H347" s="547" t="s">
        <v>1856</v>
      </c>
      <c r="I347" s="548" t="s">
        <v>1856</v>
      </c>
      <c r="J347" s="548" t="s">
        <v>1856</v>
      </c>
      <c r="K347" s="548" t="s">
        <v>1856</v>
      </c>
      <c r="L347" s="545">
        <v>1</v>
      </c>
      <c r="M347" s="545">
        <v>0.1</v>
      </c>
      <c r="N347" s="549" t="s">
        <v>1856</v>
      </c>
      <c r="O347" s="550" t="s">
        <v>1246</v>
      </c>
      <c r="P347" s="551" t="s">
        <v>1245</v>
      </c>
      <c r="Q347" s="552">
        <v>180</v>
      </c>
      <c r="R347" s="553" t="s">
        <v>1791</v>
      </c>
      <c r="S347" s="552">
        <v>1800</v>
      </c>
      <c r="T347" s="553" t="s">
        <v>1791</v>
      </c>
      <c r="U347" s="559" t="s">
        <v>550</v>
      </c>
      <c r="V347" s="560" t="s">
        <v>549</v>
      </c>
      <c r="W347" s="559" t="s">
        <v>550</v>
      </c>
      <c r="X347" s="560" t="s">
        <v>549</v>
      </c>
      <c r="Y347" s="552">
        <v>24</v>
      </c>
      <c r="Z347" s="554" t="s">
        <v>1791</v>
      </c>
      <c r="AA347" s="552" t="s">
        <v>549</v>
      </c>
      <c r="AB347" s="553">
        <v>1.9</v>
      </c>
      <c r="AC347" s="552" t="s">
        <v>550</v>
      </c>
      <c r="AD347" s="600">
        <v>4.5400000000000003E-8</v>
      </c>
      <c r="AE347" s="559"/>
      <c r="AF347" s="560"/>
      <c r="AG347" s="552"/>
      <c r="AH347" s="554"/>
      <c r="AI347" s="589"/>
      <c r="AJ347" s="556"/>
      <c r="AK347" s="557"/>
      <c r="AL347" s="590"/>
    </row>
    <row r="348" spans="1:38" ht="14.4" thickBot="1" x14ac:dyDescent="0.35">
      <c r="A348" s="27" t="str">
        <f t="shared" si="5"/>
        <v>86-50-0</v>
      </c>
      <c r="B348" s="561" t="s">
        <v>1856</v>
      </c>
      <c r="C348" s="562" t="s">
        <v>1856</v>
      </c>
      <c r="D348" s="565" t="s">
        <v>1856</v>
      </c>
      <c r="E348" s="562" t="s">
        <v>1856</v>
      </c>
      <c r="F348" s="563">
        <v>3.0000000000000001E-3</v>
      </c>
      <c r="G348" s="564" t="s">
        <v>1806</v>
      </c>
      <c r="H348" s="565">
        <v>0.01</v>
      </c>
      <c r="I348" s="562" t="s">
        <v>1806</v>
      </c>
      <c r="J348" s="562" t="s">
        <v>1856</v>
      </c>
      <c r="K348" s="562" t="s">
        <v>1856</v>
      </c>
      <c r="L348" s="564">
        <v>1</v>
      </c>
      <c r="M348" s="564">
        <v>0.1</v>
      </c>
      <c r="N348" s="581" t="s">
        <v>1856</v>
      </c>
      <c r="O348" s="568" t="s">
        <v>1244</v>
      </c>
      <c r="P348" s="569" t="s">
        <v>1243</v>
      </c>
      <c r="Q348" s="570">
        <v>180</v>
      </c>
      <c r="R348" s="571" t="s">
        <v>1791</v>
      </c>
      <c r="S348" s="570">
        <v>1800</v>
      </c>
      <c r="T348" s="571" t="s">
        <v>1791</v>
      </c>
      <c r="U348" s="585">
        <v>10</v>
      </c>
      <c r="V348" s="586" t="s">
        <v>1791</v>
      </c>
      <c r="W348" s="585">
        <v>44</v>
      </c>
      <c r="X348" s="586" t="s">
        <v>1791</v>
      </c>
      <c r="Y348" s="570">
        <v>43</v>
      </c>
      <c r="Z348" s="572" t="s">
        <v>1791</v>
      </c>
      <c r="AA348" s="570" t="s">
        <v>549</v>
      </c>
      <c r="AB348" s="571">
        <v>1.2999999999999999E-2</v>
      </c>
      <c r="AC348" s="570" t="s">
        <v>550</v>
      </c>
      <c r="AD348" s="586">
        <v>2.0400000000000001E-2</v>
      </c>
      <c r="AE348" s="585"/>
      <c r="AF348" s="586"/>
      <c r="AG348" s="570"/>
      <c r="AH348" s="572"/>
      <c r="AI348" s="573"/>
      <c r="AJ348" s="574"/>
      <c r="AK348" s="575"/>
      <c r="AL348" s="576"/>
    </row>
    <row r="349" spans="1:38" ht="13.8" x14ac:dyDescent="0.3">
      <c r="A349" s="34" t="str">
        <f t="shared" si="5"/>
        <v>69806-40-2</v>
      </c>
      <c r="B349" s="577" t="s">
        <v>1856</v>
      </c>
      <c r="C349" s="548" t="s">
        <v>1856</v>
      </c>
      <c r="D349" s="547" t="s">
        <v>1856</v>
      </c>
      <c r="E349" s="548" t="s">
        <v>1856</v>
      </c>
      <c r="F349" s="546">
        <v>5.0000000000000002E-5</v>
      </c>
      <c r="G349" s="545" t="s">
        <v>1793</v>
      </c>
      <c r="H349" s="547" t="s">
        <v>1856</v>
      </c>
      <c r="I349" s="548" t="s">
        <v>1856</v>
      </c>
      <c r="J349" s="548" t="s">
        <v>1856</v>
      </c>
      <c r="K349" s="548" t="s">
        <v>1856</v>
      </c>
      <c r="L349" s="545">
        <v>1</v>
      </c>
      <c r="M349" s="545">
        <v>0.1</v>
      </c>
      <c r="N349" s="549" t="s">
        <v>1856</v>
      </c>
      <c r="O349" s="550" t="s">
        <v>1242</v>
      </c>
      <c r="P349" s="551" t="s">
        <v>1241</v>
      </c>
      <c r="Q349" s="552">
        <v>3.1</v>
      </c>
      <c r="R349" s="553" t="s">
        <v>1791</v>
      </c>
      <c r="S349" s="552">
        <v>31</v>
      </c>
      <c r="T349" s="553" t="s">
        <v>1791</v>
      </c>
      <c r="U349" s="559" t="s">
        <v>550</v>
      </c>
      <c r="V349" s="560" t="s">
        <v>549</v>
      </c>
      <c r="W349" s="559" t="s">
        <v>550</v>
      </c>
      <c r="X349" s="560" t="s">
        <v>549</v>
      </c>
      <c r="Y349" s="552">
        <v>0.57999999999999996</v>
      </c>
      <c r="Z349" s="554" t="s">
        <v>1791</v>
      </c>
      <c r="AA349" s="552" t="s">
        <v>549</v>
      </c>
      <c r="AB349" s="553">
        <v>6.4000000000000003E-3</v>
      </c>
      <c r="AC349" s="552" t="s">
        <v>550</v>
      </c>
      <c r="AD349" s="560">
        <v>6.0300000000000002E-5</v>
      </c>
      <c r="AE349" s="559"/>
      <c r="AF349" s="560"/>
      <c r="AG349" s="552"/>
      <c r="AH349" s="554"/>
      <c r="AI349" s="555"/>
      <c r="AJ349" s="556"/>
      <c r="AK349" s="557"/>
      <c r="AL349" s="558"/>
    </row>
    <row r="350" spans="1:38" ht="13.8" x14ac:dyDescent="0.3">
      <c r="A350" s="34" t="str">
        <f t="shared" si="5"/>
        <v>79277-27-3</v>
      </c>
      <c r="B350" s="577" t="s">
        <v>1856</v>
      </c>
      <c r="C350" s="548" t="s">
        <v>1856</v>
      </c>
      <c r="D350" s="547" t="s">
        <v>1856</v>
      </c>
      <c r="E350" s="548" t="s">
        <v>1856</v>
      </c>
      <c r="F350" s="546">
        <v>1.2999999999999999E-2</v>
      </c>
      <c r="G350" s="545" t="s">
        <v>1793</v>
      </c>
      <c r="H350" s="547" t="s">
        <v>1856</v>
      </c>
      <c r="I350" s="548" t="s">
        <v>1856</v>
      </c>
      <c r="J350" s="548" t="s">
        <v>1856</v>
      </c>
      <c r="K350" s="548" t="s">
        <v>1856</v>
      </c>
      <c r="L350" s="545">
        <v>1</v>
      </c>
      <c r="M350" s="545">
        <v>0.1</v>
      </c>
      <c r="N350" s="549" t="s">
        <v>1856</v>
      </c>
      <c r="O350" s="550" t="s">
        <v>1240</v>
      </c>
      <c r="P350" s="551" t="s">
        <v>1239</v>
      </c>
      <c r="Q350" s="552">
        <v>790</v>
      </c>
      <c r="R350" s="553" t="s">
        <v>1791</v>
      </c>
      <c r="S350" s="552">
        <v>8000</v>
      </c>
      <c r="T350" s="553" t="s">
        <v>1791</v>
      </c>
      <c r="U350" s="559" t="s">
        <v>550</v>
      </c>
      <c r="V350" s="560" t="s">
        <v>549</v>
      </c>
      <c r="W350" s="559" t="s">
        <v>550</v>
      </c>
      <c r="X350" s="560" t="s">
        <v>549</v>
      </c>
      <c r="Y350" s="552">
        <v>200</v>
      </c>
      <c r="Z350" s="554" t="s">
        <v>1791</v>
      </c>
      <c r="AA350" s="552" t="s">
        <v>549</v>
      </c>
      <c r="AB350" s="553">
        <v>6.0999999999999999E-2</v>
      </c>
      <c r="AC350" s="552" t="s">
        <v>550</v>
      </c>
      <c r="AD350" s="600">
        <v>3.8600000000000002E-8</v>
      </c>
      <c r="AE350" s="559"/>
      <c r="AF350" s="560"/>
      <c r="AG350" s="552"/>
      <c r="AH350" s="554"/>
      <c r="AI350" s="555"/>
      <c r="AJ350" s="583"/>
      <c r="AK350" s="557"/>
      <c r="AL350" s="558"/>
    </row>
    <row r="351" spans="1:38" ht="14.4" thickBot="1" x14ac:dyDescent="0.35">
      <c r="A351" s="27" t="str">
        <f t="shared" si="5"/>
        <v>76-44-8</v>
      </c>
      <c r="B351" s="561">
        <v>4.5</v>
      </c>
      <c r="C351" s="562" t="s">
        <v>1793</v>
      </c>
      <c r="D351" s="565">
        <v>1.2999999999999999E-3</v>
      </c>
      <c r="E351" s="562" t="s">
        <v>1793</v>
      </c>
      <c r="F351" s="563">
        <v>5.0000000000000001E-4</v>
      </c>
      <c r="G351" s="564" t="s">
        <v>1793</v>
      </c>
      <c r="H351" s="563" t="s">
        <v>1856</v>
      </c>
      <c r="I351" s="564" t="s">
        <v>1856</v>
      </c>
      <c r="J351" s="562" t="s">
        <v>1856</v>
      </c>
      <c r="K351" s="562" t="s">
        <v>1856</v>
      </c>
      <c r="L351" s="564">
        <v>1</v>
      </c>
      <c r="M351" s="564">
        <v>0.1</v>
      </c>
      <c r="N351" s="581" t="s">
        <v>1856</v>
      </c>
      <c r="O351" s="568" t="s">
        <v>167</v>
      </c>
      <c r="P351" s="569" t="s">
        <v>166</v>
      </c>
      <c r="Q351" s="570">
        <v>0.11</v>
      </c>
      <c r="R351" s="571" t="s">
        <v>1798</v>
      </c>
      <c r="S351" s="570">
        <v>0.38</v>
      </c>
      <c r="T351" s="571" t="s">
        <v>1798</v>
      </c>
      <c r="U351" s="570">
        <v>1.9E-3</v>
      </c>
      <c r="V351" s="571" t="s">
        <v>1798</v>
      </c>
      <c r="W351" s="570">
        <v>9.4000000000000004E-3</v>
      </c>
      <c r="X351" s="571" t="s">
        <v>1798</v>
      </c>
      <c r="Y351" s="570">
        <v>1.8E-3</v>
      </c>
      <c r="Z351" s="572" t="s">
        <v>1798</v>
      </c>
      <c r="AA351" s="570">
        <v>0.4</v>
      </c>
      <c r="AB351" s="571">
        <v>1.3999999999999999E-4</v>
      </c>
      <c r="AC351" s="570">
        <v>3.3000000000000002E-2</v>
      </c>
      <c r="AD351" s="571">
        <v>1.75E-3</v>
      </c>
      <c r="AE351" s="570"/>
      <c r="AF351" s="571"/>
      <c r="AG351" s="570"/>
      <c r="AH351" s="572"/>
      <c r="AI351" s="573"/>
      <c r="AJ351" s="574"/>
      <c r="AK351" s="575"/>
      <c r="AL351" s="576"/>
    </row>
    <row r="352" spans="1:38" ht="13.8" x14ac:dyDescent="0.3">
      <c r="A352" s="34" t="str">
        <f t="shared" si="5"/>
        <v>1024-57-3</v>
      </c>
      <c r="B352" s="577">
        <v>9.1</v>
      </c>
      <c r="C352" s="548" t="s">
        <v>1793</v>
      </c>
      <c r="D352" s="547">
        <v>2.5999999999999999E-3</v>
      </c>
      <c r="E352" s="548" t="s">
        <v>1793</v>
      </c>
      <c r="F352" s="546">
        <v>1.2999999999999999E-5</v>
      </c>
      <c r="G352" s="545" t="s">
        <v>1793</v>
      </c>
      <c r="H352" s="547" t="s">
        <v>1856</v>
      </c>
      <c r="I352" s="548" t="s">
        <v>1856</v>
      </c>
      <c r="J352" s="548" t="s">
        <v>1856</v>
      </c>
      <c r="K352" s="548" t="s">
        <v>1856</v>
      </c>
      <c r="L352" s="545">
        <v>1</v>
      </c>
      <c r="M352" s="545">
        <v>0.1</v>
      </c>
      <c r="N352" s="549" t="s">
        <v>1856</v>
      </c>
      <c r="O352" s="550" t="s">
        <v>1238</v>
      </c>
      <c r="P352" s="551" t="s">
        <v>164</v>
      </c>
      <c r="Q352" s="552">
        <v>5.2999999999999999E-2</v>
      </c>
      <c r="R352" s="553" t="s">
        <v>1800</v>
      </c>
      <c r="S352" s="552">
        <v>0.19</v>
      </c>
      <c r="T352" s="553" t="s">
        <v>1800</v>
      </c>
      <c r="U352" s="559">
        <v>9.3999999999999997E-4</v>
      </c>
      <c r="V352" s="560" t="s">
        <v>1798</v>
      </c>
      <c r="W352" s="559">
        <v>4.7000000000000002E-3</v>
      </c>
      <c r="X352" s="560" t="s">
        <v>1798</v>
      </c>
      <c r="Y352" s="552">
        <v>3.3E-3</v>
      </c>
      <c r="Z352" s="554" t="s">
        <v>1800</v>
      </c>
      <c r="AA352" s="552">
        <v>0.2</v>
      </c>
      <c r="AB352" s="553">
        <v>6.7999999999999999E-5</v>
      </c>
      <c r="AC352" s="552">
        <v>4.1000000000000003E-3</v>
      </c>
      <c r="AD352" s="560">
        <v>6.0000000000000001E-3</v>
      </c>
      <c r="AE352" s="559"/>
      <c r="AF352" s="560"/>
      <c r="AG352" s="552"/>
      <c r="AH352" s="554"/>
      <c r="AI352" s="555"/>
      <c r="AJ352" s="556"/>
      <c r="AK352" s="557"/>
      <c r="AL352" s="558"/>
    </row>
    <row r="353" spans="1:38" ht="13.8" x14ac:dyDescent="0.3">
      <c r="A353" s="34" t="str">
        <f t="shared" si="5"/>
        <v>87-82-1</v>
      </c>
      <c r="B353" s="577" t="s">
        <v>1856</v>
      </c>
      <c r="C353" s="548" t="s">
        <v>1856</v>
      </c>
      <c r="D353" s="547" t="s">
        <v>1856</v>
      </c>
      <c r="E353" s="548" t="s">
        <v>1856</v>
      </c>
      <c r="F353" s="546">
        <v>2E-3</v>
      </c>
      <c r="G353" s="545" t="s">
        <v>1793</v>
      </c>
      <c r="H353" s="547" t="s">
        <v>1856</v>
      </c>
      <c r="I353" s="548" t="s">
        <v>1856</v>
      </c>
      <c r="J353" s="548" t="s">
        <v>1856</v>
      </c>
      <c r="K353" s="548" t="s">
        <v>1856</v>
      </c>
      <c r="L353" s="545">
        <v>1</v>
      </c>
      <c r="M353" s="545">
        <v>0.1</v>
      </c>
      <c r="N353" s="549" t="s">
        <v>1856</v>
      </c>
      <c r="O353" s="550" t="s">
        <v>1237</v>
      </c>
      <c r="P353" s="551" t="s">
        <v>1236</v>
      </c>
      <c r="Q353" s="552">
        <v>120</v>
      </c>
      <c r="R353" s="553" t="s">
        <v>1791</v>
      </c>
      <c r="S353" s="552">
        <v>1200</v>
      </c>
      <c r="T353" s="553" t="s">
        <v>1791</v>
      </c>
      <c r="U353" s="559" t="s">
        <v>550</v>
      </c>
      <c r="V353" s="560" t="s">
        <v>549</v>
      </c>
      <c r="W353" s="559" t="s">
        <v>550</v>
      </c>
      <c r="X353" s="560" t="s">
        <v>549</v>
      </c>
      <c r="Y353" s="552">
        <v>31</v>
      </c>
      <c r="Z353" s="554" t="s">
        <v>1791</v>
      </c>
      <c r="AA353" s="552" t="s">
        <v>549</v>
      </c>
      <c r="AB353" s="553">
        <v>0.18</v>
      </c>
      <c r="AC353" s="552" t="s">
        <v>550</v>
      </c>
      <c r="AD353" s="560">
        <v>1.1400000000000001E-4</v>
      </c>
      <c r="AE353" s="559"/>
      <c r="AF353" s="560"/>
      <c r="AG353" s="552"/>
      <c r="AH353" s="554"/>
      <c r="AI353" s="555"/>
      <c r="AJ353" s="556"/>
      <c r="AK353" s="557"/>
      <c r="AL353" s="558"/>
    </row>
    <row r="354" spans="1:38" ht="14.4" thickBot="1" x14ac:dyDescent="0.35">
      <c r="A354" s="27" t="str">
        <f t="shared" si="5"/>
        <v>68631-49-2</v>
      </c>
      <c r="B354" s="580" t="s">
        <v>1856</v>
      </c>
      <c r="C354" s="564" t="s">
        <v>1856</v>
      </c>
      <c r="D354" s="563" t="s">
        <v>1856</v>
      </c>
      <c r="E354" s="564" t="s">
        <v>1856</v>
      </c>
      <c r="F354" s="563">
        <v>2.0000000000000001E-4</v>
      </c>
      <c r="G354" s="564" t="s">
        <v>1793</v>
      </c>
      <c r="H354" s="565" t="s">
        <v>1856</v>
      </c>
      <c r="I354" s="562" t="s">
        <v>1856</v>
      </c>
      <c r="J354" s="562" t="s">
        <v>1856</v>
      </c>
      <c r="K354" s="562" t="s">
        <v>1856</v>
      </c>
      <c r="L354" s="564">
        <v>1</v>
      </c>
      <c r="M354" s="564">
        <v>0.1</v>
      </c>
      <c r="N354" s="581" t="s">
        <v>1856</v>
      </c>
      <c r="O354" s="568" t="s">
        <v>1235</v>
      </c>
      <c r="P354" s="569" t="s">
        <v>1234</v>
      </c>
      <c r="Q354" s="570">
        <v>12</v>
      </c>
      <c r="R354" s="571" t="s">
        <v>1791</v>
      </c>
      <c r="S354" s="570">
        <v>120</v>
      </c>
      <c r="T354" s="571" t="s">
        <v>1791</v>
      </c>
      <c r="U354" s="570" t="s">
        <v>550</v>
      </c>
      <c r="V354" s="571" t="s">
        <v>549</v>
      </c>
      <c r="W354" s="570" t="s">
        <v>550</v>
      </c>
      <c r="X354" s="571" t="s">
        <v>549</v>
      </c>
      <c r="Y354" s="570">
        <v>3.1</v>
      </c>
      <c r="Z354" s="572" t="s">
        <v>1791</v>
      </c>
      <c r="AA354" s="570" t="s">
        <v>549</v>
      </c>
      <c r="AB354" s="571" t="s">
        <v>550</v>
      </c>
      <c r="AC354" s="570" t="s">
        <v>550</v>
      </c>
      <c r="AD354" s="571">
        <v>0.14299999999999999</v>
      </c>
      <c r="AE354" s="570"/>
      <c r="AF354" s="571"/>
      <c r="AG354" s="570"/>
      <c r="AH354" s="572"/>
      <c r="AI354" s="587"/>
      <c r="AJ354" s="574"/>
      <c r="AK354" s="575"/>
      <c r="AL354" s="588"/>
    </row>
    <row r="355" spans="1:38" ht="13.8" x14ac:dyDescent="0.3">
      <c r="A355" s="34" t="str">
        <f t="shared" si="5"/>
        <v>118-74-1</v>
      </c>
      <c r="B355" s="544">
        <v>1.6</v>
      </c>
      <c r="C355" s="545" t="s">
        <v>1793</v>
      </c>
      <c r="D355" s="546">
        <v>4.6000000000000001E-4</v>
      </c>
      <c r="E355" s="545" t="s">
        <v>1793</v>
      </c>
      <c r="F355" s="546">
        <v>8.0000000000000004E-4</v>
      </c>
      <c r="G355" s="545" t="s">
        <v>1793</v>
      </c>
      <c r="H355" s="547" t="s">
        <v>1856</v>
      </c>
      <c r="I355" s="548" t="s">
        <v>1856</v>
      </c>
      <c r="J355" s="548" t="s">
        <v>1856</v>
      </c>
      <c r="K355" s="548" t="s">
        <v>1856</v>
      </c>
      <c r="L355" s="545">
        <v>1</v>
      </c>
      <c r="M355" s="545">
        <v>0.1</v>
      </c>
      <c r="N355" s="549" t="s">
        <v>1856</v>
      </c>
      <c r="O355" s="550" t="s">
        <v>275</v>
      </c>
      <c r="P355" s="551" t="s">
        <v>274</v>
      </c>
      <c r="Q355" s="552">
        <v>0.3</v>
      </c>
      <c r="R355" s="553" t="s">
        <v>1798</v>
      </c>
      <c r="S355" s="552">
        <v>1.1000000000000001</v>
      </c>
      <c r="T355" s="553" t="s">
        <v>1798</v>
      </c>
      <c r="U355" s="552">
        <v>5.3E-3</v>
      </c>
      <c r="V355" s="553" t="s">
        <v>1798</v>
      </c>
      <c r="W355" s="552">
        <v>2.7E-2</v>
      </c>
      <c r="X355" s="553" t="s">
        <v>1798</v>
      </c>
      <c r="Y355" s="552">
        <v>4.2000000000000003E-2</v>
      </c>
      <c r="Z355" s="554" t="s">
        <v>1798</v>
      </c>
      <c r="AA355" s="552">
        <v>1</v>
      </c>
      <c r="AB355" s="553">
        <v>5.2999999999999998E-4</v>
      </c>
      <c r="AC355" s="552">
        <v>1.2999999999999999E-2</v>
      </c>
      <c r="AD355" s="553">
        <v>2.0899999999999998E-2</v>
      </c>
      <c r="AE355" s="552"/>
      <c r="AF355" s="553"/>
      <c r="AG355" s="552"/>
      <c r="AH355" s="554"/>
      <c r="AI355" s="589"/>
      <c r="AJ355" s="556"/>
      <c r="AK355" s="557"/>
      <c r="AL355" s="590"/>
    </row>
    <row r="356" spans="1:38" ht="13.8" x14ac:dyDescent="0.3">
      <c r="A356" s="34" t="str">
        <f t="shared" si="5"/>
        <v>87-68-3</v>
      </c>
      <c r="B356" s="577">
        <v>7.8E-2</v>
      </c>
      <c r="C356" s="548" t="s">
        <v>1793</v>
      </c>
      <c r="D356" s="547">
        <v>2.1999999999999999E-5</v>
      </c>
      <c r="E356" s="548" t="s">
        <v>1793</v>
      </c>
      <c r="F356" s="546">
        <v>1E-3</v>
      </c>
      <c r="G356" s="545" t="s">
        <v>1792</v>
      </c>
      <c r="H356" s="547" t="s">
        <v>1856</v>
      </c>
      <c r="I356" s="548" t="s">
        <v>1856</v>
      </c>
      <c r="J356" s="548" t="s">
        <v>1856</v>
      </c>
      <c r="K356" s="548" t="s">
        <v>1856</v>
      </c>
      <c r="L356" s="545">
        <v>1</v>
      </c>
      <c r="M356" s="545">
        <v>0.1</v>
      </c>
      <c r="N356" s="549" t="s">
        <v>1856</v>
      </c>
      <c r="O356" s="550" t="s">
        <v>273</v>
      </c>
      <c r="P356" s="551" t="s">
        <v>272</v>
      </c>
      <c r="Q356" s="552">
        <v>6.2</v>
      </c>
      <c r="R356" s="553" t="s">
        <v>1802</v>
      </c>
      <c r="S356" s="552">
        <v>22</v>
      </c>
      <c r="T356" s="553" t="s">
        <v>1800</v>
      </c>
      <c r="U356" s="559">
        <v>0.11</v>
      </c>
      <c r="V356" s="560" t="s">
        <v>1798</v>
      </c>
      <c r="W356" s="559">
        <v>0.56000000000000005</v>
      </c>
      <c r="X356" s="560" t="s">
        <v>1798</v>
      </c>
      <c r="Y356" s="552">
        <v>0.26</v>
      </c>
      <c r="Z356" s="554" t="s">
        <v>1800</v>
      </c>
      <c r="AA356" s="552" t="s">
        <v>549</v>
      </c>
      <c r="AB356" s="553">
        <v>5.0000000000000001E-4</v>
      </c>
      <c r="AC356" s="552" t="s">
        <v>550</v>
      </c>
      <c r="AD356" s="560">
        <v>1.3599999999999999E-2</v>
      </c>
      <c r="AE356" s="559"/>
      <c r="AF356" s="560"/>
      <c r="AG356" s="552"/>
      <c r="AH356" s="554"/>
      <c r="AI356" s="555"/>
      <c r="AJ356" s="556"/>
      <c r="AK356" s="557"/>
      <c r="AL356" s="558"/>
    </row>
    <row r="357" spans="1:38" ht="14.4" thickBot="1" x14ac:dyDescent="0.35">
      <c r="A357" s="27" t="str">
        <f t="shared" si="5"/>
        <v>319-84-6</v>
      </c>
      <c r="B357" s="561">
        <v>6.3</v>
      </c>
      <c r="C357" s="562" t="s">
        <v>1793</v>
      </c>
      <c r="D357" s="565">
        <v>1.8E-3</v>
      </c>
      <c r="E357" s="562" t="s">
        <v>1793</v>
      </c>
      <c r="F357" s="563">
        <v>8.0000000000000002E-3</v>
      </c>
      <c r="G357" s="564" t="s">
        <v>1806</v>
      </c>
      <c r="H357" s="565" t="s">
        <v>1856</v>
      </c>
      <c r="I357" s="562" t="s">
        <v>1856</v>
      </c>
      <c r="J357" s="562" t="s">
        <v>1856</v>
      </c>
      <c r="K357" s="562" t="s">
        <v>1856</v>
      </c>
      <c r="L357" s="564">
        <v>1</v>
      </c>
      <c r="M357" s="564">
        <v>0.1</v>
      </c>
      <c r="N357" s="581" t="s">
        <v>1856</v>
      </c>
      <c r="O357" s="568" t="s">
        <v>1233</v>
      </c>
      <c r="P357" s="569" t="s">
        <v>198</v>
      </c>
      <c r="Q357" s="570">
        <v>7.6999999999999999E-2</v>
      </c>
      <c r="R357" s="571" t="s">
        <v>1798</v>
      </c>
      <c r="S357" s="570">
        <v>0.27</v>
      </c>
      <c r="T357" s="571" t="s">
        <v>1798</v>
      </c>
      <c r="U357" s="585">
        <v>1.4E-3</v>
      </c>
      <c r="V357" s="586" t="s">
        <v>1798</v>
      </c>
      <c r="W357" s="585">
        <v>6.7999999999999996E-3</v>
      </c>
      <c r="X357" s="586" t="s">
        <v>1798</v>
      </c>
      <c r="Y357" s="570">
        <v>6.1999999999999998E-3</v>
      </c>
      <c r="Z357" s="572" t="s">
        <v>1798</v>
      </c>
      <c r="AA357" s="570" t="s">
        <v>549</v>
      </c>
      <c r="AB357" s="571">
        <v>3.6000000000000001E-5</v>
      </c>
      <c r="AC357" s="570" t="s">
        <v>550</v>
      </c>
      <c r="AD357" s="586" t="s">
        <v>550</v>
      </c>
      <c r="AE357" s="585"/>
      <c r="AF357" s="586"/>
      <c r="AG357" s="570"/>
      <c r="AH357" s="572"/>
      <c r="AI357" s="573"/>
      <c r="AJ357" s="592"/>
      <c r="AK357" s="575"/>
      <c r="AL357" s="576"/>
    </row>
    <row r="358" spans="1:38" ht="13.8" x14ac:dyDescent="0.3">
      <c r="A358" s="34" t="str">
        <f t="shared" si="5"/>
        <v>319-85-7</v>
      </c>
      <c r="B358" s="544">
        <v>1.8</v>
      </c>
      <c r="C358" s="545" t="s">
        <v>1793</v>
      </c>
      <c r="D358" s="546">
        <v>5.2999999999999998E-4</v>
      </c>
      <c r="E358" s="545" t="s">
        <v>1793</v>
      </c>
      <c r="F358" s="546" t="s">
        <v>1856</v>
      </c>
      <c r="G358" s="545" t="s">
        <v>1856</v>
      </c>
      <c r="H358" s="547" t="s">
        <v>1856</v>
      </c>
      <c r="I358" s="548" t="s">
        <v>1856</v>
      </c>
      <c r="J358" s="548" t="s">
        <v>1856</v>
      </c>
      <c r="K358" s="548" t="s">
        <v>1856</v>
      </c>
      <c r="L358" s="545">
        <v>1</v>
      </c>
      <c r="M358" s="545">
        <v>0.1</v>
      </c>
      <c r="N358" s="549" t="s">
        <v>1856</v>
      </c>
      <c r="O358" s="550" t="s">
        <v>1232</v>
      </c>
      <c r="P358" s="551" t="s">
        <v>194</v>
      </c>
      <c r="Q358" s="552">
        <v>0.27</v>
      </c>
      <c r="R358" s="553" t="s">
        <v>1798</v>
      </c>
      <c r="S358" s="552">
        <v>0.96</v>
      </c>
      <c r="T358" s="553" t="s">
        <v>1798</v>
      </c>
      <c r="U358" s="552">
        <v>4.5999999999999999E-3</v>
      </c>
      <c r="V358" s="553" t="s">
        <v>1798</v>
      </c>
      <c r="W358" s="552">
        <v>2.3E-2</v>
      </c>
      <c r="X358" s="553" t="s">
        <v>1798</v>
      </c>
      <c r="Y358" s="552">
        <v>2.1999999999999999E-2</v>
      </c>
      <c r="Z358" s="554" t="s">
        <v>1798</v>
      </c>
      <c r="AA358" s="552" t="s">
        <v>549</v>
      </c>
      <c r="AB358" s="553">
        <v>1.2999999999999999E-4</v>
      </c>
      <c r="AC358" s="552" t="s">
        <v>550</v>
      </c>
      <c r="AD358" s="553">
        <v>0.254</v>
      </c>
      <c r="AE358" s="552"/>
      <c r="AF358" s="553"/>
      <c r="AG358" s="552"/>
      <c r="AH358" s="554"/>
      <c r="AI358" s="589"/>
      <c r="AJ358" s="556"/>
      <c r="AK358" s="557"/>
      <c r="AL358" s="590"/>
    </row>
    <row r="359" spans="1:38" ht="13.8" x14ac:dyDescent="0.3">
      <c r="A359" s="34" t="str">
        <f t="shared" si="5"/>
        <v>58-89-9</v>
      </c>
      <c r="B359" s="544">
        <v>1.1000000000000001</v>
      </c>
      <c r="C359" s="545" t="s">
        <v>1803</v>
      </c>
      <c r="D359" s="546">
        <v>3.1E-4</v>
      </c>
      <c r="E359" s="545" t="s">
        <v>1803</v>
      </c>
      <c r="F359" s="546">
        <v>2.9999999999999997E-4</v>
      </c>
      <c r="G359" s="545" t="s">
        <v>1793</v>
      </c>
      <c r="H359" s="547" t="s">
        <v>1856</v>
      </c>
      <c r="I359" s="548" t="s">
        <v>1856</v>
      </c>
      <c r="J359" s="548" t="s">
        <v>1856</v>
      </c>
      <c r="K359" s="548" t="s">
        <v>1856</v>
      </c>
      <c r="L359" s="545">
        <v>1</v>
      </c>
      <c r="M359" s="545">
        <v>0.04</v>
      </c>
      <c r="N359" s="549" t="s">
        <v>1856</v>
      </c>
      <c r="O359" s="550" t="s">
        <v>1231</v>
      </c>
      <c r="P359" s="551" t="s">
        <v>170</v>
      </c>
      <c r="Q359" s="552">
        <v>0.52</v>
      </c>
      <c r="R359" s="553" t="s">
        <v>1800</v>
      </c>
      <c r="S359" s="552">
        <v>2.1</v>
      </c>
      <c r="T359" s="553" t="s">
        <v>1798</v>
      </c>
      <c r="U359" s="552">
        <v>7.7999999999999996E-3</v>
      </c>
      <c r="V359" s="553" t="s">
        <v>1798</v>
      </c>
      <c r="W359" s="552">
        <v>0.04</v>
      </c>
      <c r="X359" s="553" t="s">
        <v>1798</v>
      </c>
      <c r="Y359" s="552">
        <v>3.5999999999999997E-2</v>
      </c>
      <c r="Z359" s="554" t="s">
        <v>1800</v>
      </c>
      <c r="AA359" s="552">
        <v>0.2</v>
      </c>
      <c r="AB359" s="553">
        <v>2.1000000000000001E-4</v>
      </c>
      <c r="AC359" s="552">
        <v>1.1999999999999999E-3</v>
      </c>
      <c r="AD359" s="553">
        <v>8.1000000000000003E-2</v>
      </c>
      <c r="AE359" s="552"/>
      <c r="AF359" s="553"/>
      <c r="AG359" s="552"/>
      <c r="AH359" s="554"/>
      <c r="AI359" s="555"/>
      <c r="AJ359" s="556"/>
      <c r="AK359" s="557"/>
      <c r="AL359" s="558"/>
    </row>
    <row r="360" spans="1:38" ht="14.4" thickBot="1" x14ac:dyDescent="0.35">
      <c r="A360" s="27" t="str">
        <f t="shared" si="5"/>
        <v>608-73-1</v>
      </c>
      <c r="B360" s="580">
        <v>1.8</v>
      </c>
      <c r="C360" s="564" t="s">
        <v>1793</v>
      </c>
      <c r="D360" s="563">
        <v>5.1000000000000004E-4</v>
      </c>
      <c r="E360" s="564" t="s">
        <v>1793</v>
      </c>
      <c r="F360" s="563" t="s">
        <v>1856</v>
      </c>
      <c r="G360" s="564" t="s">
        <v>1856</v>
      </c>
      <c r="H360" s="565" t="s">
        <v>1856</v>
      </c>
      <c r="I360" s="562" t="s">
        <v>1856</v>
      </c>
      <c r="J360" s="562" t="s">
        <v>1856</v>
      </c>
      <c r="K360" s="562" t="s">
        <v>1856</v>
      </c>
      <c r="L360" s="564">
        <v>1</v>
      </c>
      <c r="M360" s="564">
        <v>0.1</v>
      </c>
      <c r="N360" s="581" t="s">
        <v>1856</v>
      </c>
      <c r="O360" s="568" t="s">
        <v>1230</v>
      </c>
      <c r="P360" s="569" t="s">
        <v>1229</v>
      </c>
      <c r="Q360" s="570">
        <v>0.27</v>
      </c>
      <c r="R360" s="571" t="s">
        <v>1798</v>
      </c>
      <c r="S360" s="570">
        <v>0.96</v>
      </c>
      <c r="T360" s="571" t="s">
        <v>1798</v>
      </c>
      <c r="U360" s="570">
        <v>4.7999999999999996E-3</v>
      </c>
      <c r="V360" s="571" t="s">
        <v>1798</v>
      </c>
      <c r="W360" s="570">
        <v>2.4E-2</v>
      </c>
      <c r="X360" s="571" t="s">
        <v>1798</v>
      </c>
      <c r="Y360" s="570">
        <v>2.1999999999999999E-2</v>
      </c>
      <c r="Z360" s="572" t="s">
        <v>1798</v>
      </c>
      <c r="AA360" s="570" t="s">
        <v>549</v>
      </c>
      <c r="AB360" s="571">
        <v>1.2999999999999999E-4</v>
      </c>
      <c r="AC360" s="570" t="s">
        <v>550</v>
      </c>
      <c r="AD360" s="571">
        <v>2.06E-2</v>
      </c>
      <c r="AE360" s="570"/>
      <c r="AF360" s="571"/>
      <c r="AG360" s="570"/>
      <c r="AH360" s="572"/>
      <c r="AI360" s="573"/>
      <c r="AJ360" s="574"/>
      <c r="AK360" s="575"/>
      <c r="AL360" s="576"/>
    </row>
    <row r="361" spans="1:38" ht="13.8" x14ac:dyDescent="0.3">
      <c r="A361" s="34" t="str">
        <f t="shared" si="5"/>
        <v>77-47-4</v>
      </c>
      <c r="B361" s="544" t="s">
        <v>1856</v>
      </c>
      <c r="C361" s="545" t="s">
        <v>1856</v>
      </c>
      <c r="D361" s="546" t="s">
        <v>1856</v>
      </c>
      <c r="E361" s="545" t="s">
        <v>1856</v>
      </c>
      <c r="F361" s="547">
        <v>6.0000000000000001E-3</v>
      </c>
      <c r="G361" s="548" t="s">
        <v>1793</v>
      </c>
      <c r="H361" s="547">
        <v>2.0000000000000001E-4</v>
      </c>
      <c r="I361" s="548" t="s">
        <v>1793</v>
      </c>
      <c r="J361" s="548" t="s">
        <v>1856</v>
      </c>
      <c r="K361" s="548" t="s">
        <v>1856</v>
      </c>
      <c r="L361" s="545">
        <v>1</v>
      </c>
      <c r="M361" s="545">
        <v>0.1</v>
      </c>
      <c r="N361" s="549" t="s">
        <v>1856</v>
      </c>
      <c r="O361" s="550" t="s">
        <v>271</v>
      </c>
      <c r="P361" s="551" t="s">
        <v>270</v>
      </c>
      <c r="Q361" s="552">
        <v>370</v>
      </c>
      <c r="R361" s="553" t="s">
        <v>1791</v>
      </c>
      <c r="S361" s="552">
        <v>3700</v>
      </c>
      <c r="T361" s="553" t="s">
        <v>1791</v>
      </c>
      <c r="U361" s="552">
        <v>0.21</v>
      </c>
      <c r="V361" s="553" t="s">
        <v>1791</v>
      </c>
      <c r="W361" s="552">
        <v>0.88</v>
      </c>
      <c r="X361" s="553" t="s">
        <v>1791</v>
      </c>
      <c r="Y361" s="552">
        <v>22</v>
      </c>
      <c r="Z361" s="554" t="s">
        <v>1791</v>
      </c>
      <c r="AA361" s="552">
        <v>50</v>
      </c>
      <c r="AB361" s="553">
        <v>7.0000000000000007E-2</v>
      </c>
      <c r="AC361" s="552">
        <v>0.16</v>
      </c>
      <c r="AD361" s="553">
        <v>2.06E-2</v>
      </c>
      <c r="AE361" s="552"/>
      <c r="AF361" s="553"/>
      <c r="AG361" s="552"/>
      <c r="AH361" s="554"/>
      <c r="AI361" s="555"/>
      <c r="AJ361" s="556"/>
      <c r="AK361" s="557"/>
      <c r="AL361" s="558"/>
    </row>
    <row r="362" spans="1:38" ht="13.8" x14ac:dyDescent="0.3">
      <c r="A362" s="34" t="str">
        <f t="shared" si="5"/>
        <v>67-72-1</v>
      </c>
      <c r="B362" s="544">
        <v>0.04</v>
      </c>
      <c r="C362" s="545" t="s">
        <v>1793</v>
      </c>
      <c r="D362" s="546">
        <v>1.1E-5</v>
      </c>
      <c r="E362" s="545" t="s">
        <v>1803</v>
      </c>
      <c r="F362" s="546">
        <v>6.9999999999999999E-4</v>
      </c>
      <c r="G362" s="545" t="s">
        <v>1793</v>
      </c>
      <c r="H362" s="547">
        <v>0.03</v>
      </c>
      <c r="I362" s="548" t="s">
        <v>1793</v>
      </c>
      <c r="J362" s="548" t="s">
        <v>1856</v>
      </c>
      <c r="K362" s="548" t="s">
        <v>1856</v>
      </c>
      <c r="L362" s="545">
        <v>1</v>
      </c>
      <c r="M362" s="545">
        <v>0.1</v>
      </c>
      <c r="N362" s="549" t="s">
        <v>1856</v>
      </c>
      <c r="O362" s="550" t="s">
        <v>269</v>
      </c>
      <c r="P362" s="551" t="s">
        <v>268</v>
      </c>
      <c r="Q362" s="552">
        <v>12</v>
      </c>
      <c r="R362" s="553" t="s">
        <v>1802</v>
      </c>
      <c r="S362" s="552">
        <v>43</v>
      </c>
      <c r="T362" s="553" t="s">
        <v>1800</v>
      </c>
      <c r="U362" s="552">
        <v>0.22</v>
      </c>
      <c r="V362" s="553" t="s">
        <v>1798</v>
      </c>
      <c r="W362" s="552">
        <v>1.1000000000000001</v>
      </c>
      <c r="X362" s="553" t="s">
        <v>1798</v>
      </c>
      <c r="Y362" s="552">
        <v>0.79</v>
      </c>
      <c r="Z362" s="554" t="s">
        <v>1802</v>
      </c>
      <c r="AA362" s="552" t="s">
        <v>549</v>
      </c>
      <c r="AB362" s="553">
        <v>4.8000000000000001E-4</v>
      </c>
      <c r="AC362" s="552" t="s">
        <v>550</v>
      </c>
      <c r="AD362" s="553">
        <v>2.06E-2</v>
      </c>
      <c r="AE362" s="552"/>
      <c r="AF362" s="553"/>
      <c r="AG362" s="552"/>
      <c r="AH362" s="554"/>
      <c r="AI362" s="589"/>
      <c r="AJ362" s="556"/>
      <c r="AK362" s="557"/>
      <c r="AL362" s="590"/>
    </row>
    <row r="363" spans="1:38" ht="14.4" thickBot="1" x14ac:dyDescent="0.35">
      <c r="A363" s="27" t="str">
        <f t="shared" si="5"/>
        <v>70-30-4</v>
      </c>
      <c r="B363" s="580" t="s">
        <v>1856</v>
      </c>
      <c r="C363" s="564" t="s">
        <v>1856</v>
      </c>
      <c r="D363" s="563" t="s">
        <v>1856</v>
      </c>
      <c r="E363" s="564" t="s">
        <v>1856</v>
      </c>
      <c r="F363" s="565">
        <v>2.9999999999999997E-4</v>
      </c>
      <c r="G363" s="562" t="s">
        <v>1793</v>
      </c>
      <c r="H363" s="565" t="s">
        <v>1856</v>
      </c>
      <c r="I363" s="562" t="s">
        <v>1856</v>
      </c>
      <c r="J363" s="562" t="s">
        <v>1856</v>
      </c>
      <c r="K363" s="562" t="s">
        <v>1856</v>
      </c>
      <c r="L363" s="564">
        <v>1</v>
      </c>
      <c r="M363" s="564">
        <v>0.1</v>
      </c>
      <c r="N363" s="581" t="s">
        <v>1856</v>
      </c>
      <c r="O363" s="568" t="s">
        <v>1228</v>
      </c>
      <c r="P363" s="569" t="s">
        <v>1227</v>
      </c>
      <c r="Q363" s="570">
        <v>18</v>
      </c>
      <c r="R363" s="571" t="s">
        <v>1791</v>
      </c>
      <c r="S363" s="570">
        <v>180</v>
      </c>
      <c r="T363" s="571" t="s">
        <v>1791</v>
      </c>
      <c r="U363" s="570" t="s">
        <v>550</v>
      </c>
      <c r="V363" s="571" t="s">
        <v>549</v>
      </c>
      <c r="W363" s="570" t="s">
        <v>550</v>
      </c>
      <c r="X363" s="571" t="s">
        <v>549</v>
      </c>
      <c r="Y363" s="570">
        <v>4.7</v>
      </c>
      <c r="Z363" s="572" t="s">
        <v>1791</v>
      </c>
      <c r="AA363" s="570" t="s">
        <v>549</v>
      </c>
      <c r="AB363" s="571">
        <v>6.3</v>
      </c>
      <c r="AC363" s="570" t="s">
        <v>550</v>
      </c>
      <c r="AD363" s="571">
        <v>2.06E-2</v>
      </c>
      <c r="AE363" s="570"/>
      <c r="AF363" s="571"/>
      <c r="AG363" s="570"/>
      <c r="AH363" s="572"/>
      <c r="AI363" s="573"/>
      <c r="AJ363" s="574"/>
      <c r="AK363" s="575"/>
      <c r="AL363" s="576"/>
    </row>
    <row r="364" spans="1:38" ht="13.8" x14ac:dyDescent="0.3">
      <c r="A364" s="34" t="str">
        <f t="shared" si="5"/>
        <v>121-82-4</v>
      </c>
      <c r="B364" s="577">
        <v>0.11</v>
      </c>
      <c r="C364" s="548" t="s">
        <v>1793</v>
      </c>
      <c r="D364" s="547" t="s">
        <v>1856</v>
      </c>
      <c r="E364" s="548" t="s">
        <v>1856</v>
      </c>
      <c r="F364" s="546">
        <v>3.0000000000000001E-3</v>
      </c>
      <c r="G364" s="545" t="s">
        <v>1793</v>
      </c>
      <c r="H364" s="546" t="s">
        <v>1856</v>
      </c>
      <c r="I364" s="545" t="s">
        <v>1856</v>
      </c>
      <c r="J364" s="548" t="s">
        <v>1856</v>
      </c>
      <c r="K364" s="548" t="s">
        <v>1856</v>
      </c>
      <c r="L364" s="545">
        <v>1</v>
      </c>
      <c r="M364" s="545">
        <v>1.4999999999999999E-2</v>
      </c>
      <c r="N364" s="549" t="s">
        <v>1856</v>
      </c>
      <c r="O364" s="550" t="s">
        <v>1226</v>
      </c>
      <c r="P364" s="551" t="s">
        <v>211</v>
      </c>
      <c r="Q364" s="552">
        <v>5.6</v>
      </c>
      <c r="R364" s="553" t="s">
        <v>1800</v>
      </c>
      <c r="S364" s="552">
        <v>24</v>
      </c>
      <c r="T364" s="553" t="s">
        <v>1798</v>
      </c>
      <c r="U364" s="552" t="s">
        <v>550</v>
      </c>
      <c r="V364" s="553" t="s">
        <v>549</v>
      </c>
      <c r="W364" s="552" t="s">
        <v>550</v>
      </c>
      <c r="X364" s="553" t="s">
        <v>549</v>
      </c>
      <c r="Y364" s="552">
        <v>0.61</v>
      </c>
      <c r="Z364" s="554" t="s">
        <v>1800</v>
      </c>
      <c r="AA364" s="552" t="s">
        <v>549</v>
      </c>
      <c r="AB364" s="553">
        <v>2.3000000000000001E-4</v>
      </c>
      <c r="AC364" s="552" t="s">
        <v>550</v>
      </c>
      <c r="AD364" s="553">
        <v>0.10299999999999999</v>
      </c>
      <c r="AE364" s="552"/>
      <c r="AF364" s="553"/>
      <c r="AG364" s="552"/>
      <c r="AH364" s="554"/>
      <c r="AI364" s="589"/>
      <c r="AJ364" s="556"/>
      <c r="AK364" s="557"/>
      <c r="AL364" s="590"/>
    </row>
    <row r="365" spans="1:38" ht="13.8" x14ac:dyDescent="0.3">
      <c r="A365" s="34" t="str">
        <f t="shared" si="5"/>
        <v>822-06-0</v>
      </c>
      <c r="B365" s="544" t="s">
        <v>1856</v>
      </c>
      <c r="C365" s="545" t="s">
        <v>1856</v>
      </c>
      <c r="D365" s="546" t="s">
        <v>1856</v>
      </c>
      <c r="E365" s="545" t="s">
        <v>1856</v>
      </c>
      <c r="F365" s="546" t="s">
        <v>1856</v>
      </c>
      <c r="G365" s="545" t="s">
        <v>1856</v>
      </c>
      <c r="H365" s="546">
        <v>1.0000000000000001E-5</v>
      </c>
      <c r="I365" s="545" t="s">
        <v>1793</v>
      </c>
      <c r="J365" s="548" t="s">
        <v>1796</v>
      </c>
      <c r="K365" s="548" t="s">
        <v>1856</v>
      </c>
      <c r="L365" s="545">
        <v>1</v>
      </c>
      <c r="M365" s="545" t="s">
        <v>1856</v>
      </c>
      <c r="N365" s="549">
        <v>5190</v>
      </c>
      <c r="O365" s="550" t="s">
        <v>1225</v>
      </c>
      <c r="P365" s="551" t="s">
        <v>1224</v>
      </c>
      <c r="Q365" s="552">
        <v>3.4</v>
      </c>
      <c r="R365" s="553" t="s">
        <v>1791</v>
      </c>
      <c r="S365" s="552">
        <v>14</v>
      </c>
      <c r="T365" s="553" t="s">
        <v>1791</v>
      </c>
      <c r="U365" s="552">
        <v>0.01</v>
      </c>
      <c r="V365" s="553" t="s">
        <v>1791</v>
      </c>
      <c r="W365" s="552">
        <v>4.3999999999999997E-2</v>
      </c>
      <c r="X365" s="553" t="s">
        <v>1791</v>
      </c>
      <c r="Y365" s="552">
        <v>2.1000000000000001E-2</v>
      </c>
      <c r="Z365" s="554" t="s">
        <v>1791</v>
      </c>
      <c r="AA365" s="552" t="s">
        <v>549</v>
      </c>
      <c r="AB365" s="553">
        <v>2.1000000000000001E-4</v>
      </c>
      <c r="AC365" s="552" t="s">
        <v>550</v>
      </c>
      <c r="AD365" s="553">
        <v>4.1500000000000002E-2</v>
      </c>
      <c r="AE365" s="552"/>
      <c r="AF365" s="553"/>
      <c r="AG365" s="552"/>
      <c r="AH365" s="554"/>
      <c r="AI365" s="555"/>
      <c r="AJ365" s="556"/>
      <c r="AK365" s="557"/>
      <c r="AL365" s="558"/>
    </row>
    <row r="366" spans="1:38" ht="14.4" thickBot="1" x14ac:dyDescent="0.35">
      <c r="A366" s="27" t="str">
        <f t="shared" si="5"/>
        <v>680-31-9</v>
      </c>
      <c r="B366" s="561" t="s">
        <v>1856</v>
      </c>
      <c r="C366" s="562" t="s">
        <v>1856</v>
      </c>
      <c r="D366" s="565" t="s">
        <v>1856</v>
      </c>
      <c r="E366" s="562" t="s">
        <v>1856</v>
      </c>
      <c r="F366" s="563">
        <v>4.0000000000000002E-4</v>
      </c>
      <c r="G366" s="564" t="s">
        <v>1792</v>
      </c>
      <c r="H366" s="565" t="s">
        <v>1856</v>
      </c>
      <c r="I366" s="562" t="s">
        <v>1856</v>
      </c>
      <c r="J366" s="562" t="s">
        <v>1856</v>
      </c>
      <c r="K366" s="562" t="s">
        <v>1856</v>
      </c>
      <c r="L366" s="564">
        <v>1</v>
      </c>
      <c r="M366" s="564">
        <v>0.1</v>
      </c>
      <c r="N366" s="581" t="s">
        <v>1856</v>
      </c>
      <c r="O366" s="568" t="s">
        <v>1223</v>
      </c>
      <c r="P366" s="569" t="s">
        <v>1222</v>
      </c>
      <c r="Q366" s="570">
        <v>24</v>
      </c>
      <c r="R366" s="571" t="s">
        <v>1791</v>
      </c>
      <c r="S366" s="570">
        <v>250</v>
      </c>
      <c r="T366" s="571" t="s">
        <v>1791</v>
      </c>
      <c r="U366" s="585" t="s">
        <v>550</v>
      </c>
      <c r="V366" s="586" t="s">
        <v>549</v>
      </c>
      <c r="W366" s="585" t="s">
        <v>550</v>
      </c>
      <c r="X366" s="586" t="s">
        <v>549</v>
      </c>
      <c r="Y366" s="570">
        <v>6.2</v>
      </c>
      <c r="Z366" s="572" t="s">
        <v>1791</v>
      </c>
      <c r="AA366" s="570" t="s">
        <v>549</v>
      </c>
      <c r="AB366" s="571">
        <v>1.4E-3</v>
      </c>
      <c r="AC366" s="570" t="s">
        <v>550</v>
      </c>
      <c r="AD366" s="586">
        <v>0.83599999999999997</v>
      </c>
      <c r="AE366" s="585"/>
      <c r="AF366" s="586"/>
      <c r="AG366" s="570"/>
      <c r="AH366" s="572"/>
      <c r="AI366" s="573"/>
      <c r="AJ366" s="574"/>
      <c r="AK366" s="575"/>
      <c r="AL366" s="576"/>
    </row>
    <row r="367" spans="1:38" ht="13.8" x14ac:dyDescent="0.3">
      <c r="A367" s="34" t="str">
        <f t="shared" si="5"/>
        <v>110-54-3</v>
      </c>
      <c r="B367" s="544" t="s">
        <v>1856</v>
      </c>
      <c r="C367" s="545" t="s">
        <v>1856</v>
      </c>
      <c r="D367" s="547" t="s">
        <v>1856</v>
      </c>
      <c r="E367" s="548" t="s">
        <v>1856</v>
      </c>
      <c r="F367" s="546">
        <v>0.06</v>
      </c>
      <c r="G367" s="545" t="s">
        <v>1801</v>
      </c>
      <c r="H367" s="547">
        <v>0.7</v>
      </c>
      <c r="I367" s="548" t="s">
        <v>1793</v>
      </c>
      <c r="J367" s="548" t="s">
        <v>1796</v>
      </c>
      <c r="K367" s="548" t="s">
        <v>1856</v>
      </c>
      <c r="L367" s="545">
        <v>1</v>
      </c>
      <c r="M367" s="545" t="s">
        <v>1856</v>
      </c>
      <c r="N367" s="549">
        <v>141</v>
      </c>
      <c r="O367" s="550" t="s">
        <v>1221</v>
      </c>
      <c r="P367" s="551" t="s">
        <v>1220</v>
      </c>
      <c r="Q367" s="552">
        <v>570</v>
      </c>
      <c r="R367" s="553" t="s">
        <v>1795</v>
      </c>
      <c r="S367" s="552">
        <v>2600</v>
      </c>
      <c r="T367" s="553" t="s">
        <v>1795</v>
      </c>
      <c r="U367" s="559">
        <v>730</v>
      </c>
      <c r="V367" s="560" t="s">
        <v>1791</v>
      </c>
      <c r="W367" s="559">
        <v>3100</v>
      </c>
      <c r="X367" s="560" t="s">
        <v>1791</v>
      </c>
      <c r="Y367" s="552">
        <v>250</v>
      </c>
      <c r="Z367" s="554" t="s">
        <v>1791</v>
      </c>
      <c r="AA367" s="552" t="s">
        <v>549</v>
      </c>
      <c r="AB367" s="553">
        <v>1.8</v>
      </c>
      <c r="AC367" s="552" t="s">
        <v>550</v>
      </c>
      <c r="AD367" s="560">
        <v>3.3599999999999998E-4</v>
      </c>
      <c r="AE367" s="559"/>
      <c r="AF367" s="560"/>
      <c r="AG367" s="552"/>
      <c r="AH367" s="554"/>
      <c r="AI367" s="555"/>
      <c r="AJ367" s="556"/>
      <c r="AK367" s="557"/>
      <c r="AL367" s="558"/>
    </row>
    <row r="368" spans="1:38" ht="13.8" x14ac:dyDescent="0.3">
      <c r="A368" s="34" t="str">
        <f t="shared" si="5"/>
        <v>124-04-9</v>
      </c>
      <c r="B368" s="577" t="s">
        <v>1856</v>
      </c>
      <c r="C368" s="548" t="s">
        <v>1856</v>
      </c>
      <c r="D368" s="547" t="s">
        <v>1856</v>
      </c>
      <c r="E368" s="548" t="s">
        <v>1856</v>
      </c>
      <c r="F368" s="547">
        <v>2</v>
      </c>
      <c r="G368" s="548" t="s">
        <v>1792</v>
      </c>
      <c r="H368" s="546" t="s">
        <v>1856</v>
      </c>
      <c r="I368" s="545" t="s">
        <v>1856</v>
      </c>
      <c r="J368" s="545" t="s">
        <v>1856</v>
      </c>
      <c r="K368" s="548" t="s">
        <v>1856</v>
      </c>
      <c r="L368" s="545">
        <v>1</v>
      </c>
      <c r="M368" s="578">
        <v>0.1</v>
      </c>
      <c r="N368" s="579" t="s">
        <v>1856</v>
      </c>
      <c r="O368" s="550" t="s">
        <v>1219</v>
      </c>
      <c r="P368" s="551" t="s">
        <v>1218</v>
      </c>
      <c r="Q368" s="552">
        <v>120000</v>
      </c>
      <c r="R368" s="553" t="s">
        <v>1794</v>
      </c>
      <c r="S368" s="552">
        <v>1200000</v>
      </c>
      <c r="T368" s="553" t="s">
        <v>1794</v>
      </c>
      <c r="U368" s="552" t="s">
        <v>550</v>
      </c>
      <c r="V368" s="553" t="s">
        <v>549</v>
      </c>
      <c r="W368" s="552" t="s">
        <v>550</v>
      </c>
      <c r="X368" s="553" t="s">
        <v>549</v>
      </c>
      <c r="Y368" s="552">
        <v>31000</v>
      </c>
      <c r="Z368" s="554" t="s">
        <v>1791</v>
      </c>
      <c r="AA368" s="552" t="s">
        <v>549</v>
      </c>
      <c r="AB368" s="553">
        <v>7.7</v>
      </c>
      <c r="AC368" s="552" t="s">
        <v>550</v>
      </c>
      <c r="AD368" s="553">
        <v>2.3699999999999999E-2</v>
      </c>
      <c r="AE368" s="552"/>
      <c r="AF368" s="553"/>
      <c r="AG368" s="552"/>
      <c r="AH368" s="554"/>
      <c r="AI368" s="555"/>
      <c r="AJ368" s="556"/>
      <c r="AK368" s="557"/>
      <c r="AL368" s="558"/>
    </row>
    <row r="369" spans="1:38" ht="14.4" thickBot="1" x14ac:dyDescent="0.35">
      <c r="A369" s="27" t="str">
        <f t="shared" si="5"/>
        <v>591-78-6</v>
      </c>
      <c r="B369" s="561" t="s">
        <v>1856</v>
      </c>
      <c r="C369" s="562" t="s">
        <v>1856</v>
      </c>
      <c r="D369" s="565" t="s">
        <v>1856</v>
      </c>
      <c r="E369" s="562" t="s">
        <v>1856</v>
      </c>
      <c r="F369" s="563">
        <v>5.0000000000000001E-3</v>
      </c>
      <c r="G369" s="564" t="s">
        <v>1793</v>
      </c>
      <c r="H369" s="565">
        <v>0.03</v>
      </c>
      <c r="I369" s="562" t="s">
        <v>1793</v>
      </c>
      <c r="J369" s="562" t="s">
        <v>1796</v>
      </c>
      <c r="K369" s="562" t="s">
        <v>1856</v>
      </c>
      <c r="L369" s="564">
        <v>1</v>
      </c>
      <c r="M369" s="564" t="s">
        <v>1856</v>
      </c>
      <c r="N369" s="581">
        <v>3280</v>
      </c>
      <c r="O369" s="568" t="s">
        <v>1217</v>
      </c>
      <c r="P369" s="569" t="s">
        <v>506</v>
      </c>
      <c r="Q369" s="570">
        <v>210</v>
      </c>
      <c r="R369" s="571" t="s">
        <v>1791</v>
      </c>
      <c r="S369" s="570">
        <v>1400</v>
      </c>
      <c r="T369" s="571" t="s">
        <v>1791</v>
      </c>
      <c r="U369" s="585">
        <v>31</v>
      </c>
      <c r="V369" s="586" t="s">
        <v>1791</v>
      </c>
      <c r="W369" s="585">
        <v>130</v>
      </c>
      <c r="X369" s="586" t="s">
        <v>1791</v>
      </c>
      <c r="Y369" s="570">
        <v>34</v>
      </c>
      <c r="Z369" s="572" t="s">
        <v>1791</v>
      </c>
      <c r="AA369" s="570" t="s">
        <v>549</v>
      </c>
      <c r="AB369" s="571">
        <v>7.9000000000000008E-3</v>
      </c>
      <c r="AC369" s="570" t="s">
        <v>550</v>
      </c>
      <c r="AD369" s="586">
        <v>2.3699999999999999E-4</v>
      </c>
      <c r="AE369" s="585"/>
      <c r="AF369" s="586"/>
      <c r="AG369" s="570"/>
      <c r="AH369" s="572"/>
      <c r="AI369" s="573"/>
      <c r="AJ369" s="574"/>
      <c r="AK369" s="575"/>
      <c r="AL369" s="576"/>
    </row>
    <row r="370" spans="1:38" ht="13.8" x14ac:dyDescent="0.3">
      <c r="A370" s="34" t="str">
        <f t="shared" si="5"/>
        <v>51235-04-2</v>
      </c>
      <c r="B370" s="577" t="s">
        <v>1856</v>
      </c>
      <c r="C370" s="548" t="s">
        <v>1856</v>
      </c>
      <c r="D370" s="547" t="s">
        <v>1856</v>
      </c>
      <c r="E370" s="548" t="s">
        <v>1856</v>
      </c>
      <c r="F370" s="546">
        <v>3.3000000000000002E-2</v>
      </c>
      <c r="G370" s="545" t="s">
        <v>1793</v>
      </c>
      <c r="H370" s="546" t="s">
        <v>1856</v>
      </c>
      <c r="I370" s="545" t="s">
        <v>1856</v>
      </c>
      <c r="J370" s="545" t="s">
        <v>1856</v>
      </c>
      <c r="K370" s="548" t="s">
        <v>1856</v>
      </c>
      <c r="L370" s="545">
        <v>1</v>
      </c>
      <c r="M370" s="578">
        <v>0.1</v>
      </c>
      <c r="N370" s="579" t="s">
        <v>1856</v>
      </c>
      <c r="O370" s="550" t="s">
        <v>1216</v>
      </c>
      <c r="P370" s="551" t="s">
        <v>1215</v>
      </c>
      <c r="Q370" s="552">
        <v>2000</v>
      </c>
      <c r="R370" s="553" t="s">
        <v>1791</v>
      </c>
      <c r="S370" s="552">
        <v>20000</v>
      </c>
      <c r="T370" s="553" t="s">
        <v>1791</v>
      </c>
      <c r="U370" s="552" t="s">
        <v>550</v>
      </c>
      <c r="V370" s="553" t="s">
        <v>549</v>
      </c>
      <c r="W370" s="552" t="s">
        <v>550</v>
      </c>
      <c r="X370" s="553" t="s">
        <v>549</v>
      </c>
      <c r="Y370" s="552">
        <v>500</v>
      </c>
      <c r="Z370" s="554" t="s">
        <v>1791</v>
      </c>
      <c r="AA370" s="552" t="s">
        <v>549</v>
      </c>
      <c r="AB370" s="553">
        <v>0.23</v>
      </c>
      <c r="AC370" s="552" t="s">
        <v>550</v>
      </c>
      <c r="AD370" s="553">
        <v>0.20100000000000001</v>
      </c>
      <c r="AE370" s="552"/>
      <c r="AF370" s="553"/>
      <c r="AG370" s="552"/>
      <c r="AH370" s="554"/>
      <c r="AI370" s="555"/>
      <c r="AJ370" s="556"/>
      <c r="AK370" s="557"/>
      <c r="AL370" s="558"/>
    </row>
    <row r="371" spans="1:38" ht="13.8" x14ac:dyDescent="0.3">
      <c r="A371" s="34" t="str">
        <f t="shared" si="5"/>
        <v>302-01-2</v>
      </c>
      <c r="B371" s="577">
        <v>3</v>
      </c>
      <c r="C371" s="548" t="s">
        <v>1793</v>
      </c>
      <c r="D371" s="547">
        <v>4.8999999999999998E-3</v>
      </c>
      <c r="E371" s="548" t="s">
        <v>1793</v>
      </c>
      <c r="F371" s="546" t="s">
        <v>1856</v>
      </c>
      <c r="G371" s="545" t="s">
        <v>1856</v>
      </c>
      <c r="H371" s="547">
        <v>3.0000000000000001E-5</v>
      </c>
      <c r="I371" s="548" t="s">
        <v>1792</v>
      </c>
      <c r="J371" s="548" t="s">
        <v>1856</v>
      </c>
      <c r="K371" s="548" t="s">
        <v>1856</v>
      </c>
      <c r="L371" s="545">
        <v>1</v>
      </c>
      <c r="M371" s="545" t="s">
        <v>1856</v>
      </c>
      <c r="N371" s="549" t="s">
        <v>1856</v>
      </c>
      <c r="O371" s="550" t="s">
        <v>1214</v>
      </c>
      <c r="P371" s="551" t="s">
        <v>1213</v>
      </c>
      <c r="Q371" s="552">
        <v>0.21</v>
      </c>
      <c r="R371" s="553" t="s">
        <v>1798</v>
      </c>
      <c r="S371" s="552">
        <v>0.95</v>
      </c>
      <c r="T371" s="553" t="s">
        <v>1798</v>
      </c>
      <c r="U371" s="559">
        <v>5.0000000000000001E-4</v>
      </c>
      <c r="V371" s="560" t="s">
        <v>1800</v>
      </c>
      <c r="W371" s="559">
        <v>2.5000000000000001E-3</v>
      </c>
      <c r="X371" s="560" t="s">
        <v>1800</v>
      </c>
      <c r="Y371" s="552">
        <v>2.1999999999999999E-2</v>
      </c>
      <c r="Z371" s="554" t="s">
        <v>1798</v>
      </c>
      <c r="AA371" s="552" t="s">
        <v>549</v>
      </c>
      <c r="AB371" s="553" t="s">
        <v>550</v>
      </c>
      <c r="AC371" s="552" t="s">
        <v>550</v>
      </c>
      <c r="AD371" s="560">
        <v>2.6800000000000001E-4</v>
      </c>
      <c r="AE371" s="559"/>
      <c r="AF371" s="560"/>
      <c r="AG371" s="552"/>
      <c r="AH371" s="554"/>
      <c r="AI371" s="555"/>
      <c r="AJ371" s="556"/>
      <c r="AK371" s="557"/>
      <c r="AL371" s="558"/>
    </row>
    <row r="372" spans="1:38" ht="14.4" thickBot="1" x14ac:dyDescent="0.35">
      <c r="A372" s="27" t="str">
        <f t="shared" si="5"/>
        <v>10034-93-2</v>
      </c>
      <c r="B372" s="561">
        <v>3</v>
      </c>
      <c r="C372" s="562" t="s">
        <v>1793</v>
      </c>
      <c r="D372" s="565">
        <v>4.8999999999999998E-3</v>
      </c>
      <c r="E372" s="562" t="s">
        <v>1793</v>
      </c>
      <c r="F372" s="563" t="s">
        <v>1856</v>
      </c>
      <c r="G372" s="564" t="s">
        <v>1856</v>
      </c>
      <c r="H372" s="563" t="s">
        <v>1856</v>
      </c>
      <c r="I372" s="564" t="s">
        <v>1856</v>
      </c>
      <c r="J372" s="564" t="s">
        <v>1856</v>
      </c>
      <c r="K372" s="562" t="s">
        <v>1856</v>
      </c>
      <c r="L372" s="564">
        <v>1</v>
      </c>
      <c r="M372" s="566" t="s">
        <v>1856</v>
      </c>
      <c r="N372" s="567" t="s">
        <v>1856</v>
      </c>
      <c r="O372" s="568" t="s">
        <v>1212</v>
      </c>
      <c r="P372" s="569" t="s">
        <v>1211</v>
      </c>
      <c r="Q372" s="570">
        <v>0.21</v>
      </c>
      <c r="R372" s="571" t="s">
        <v>1798</v>
      </c>
      <c r="S372" s="570">
        <v>0.95</v>
      </c>
      <c r="T372" s="571" t="s">
        <v>1798</v>
      </c>
      <c r="U372" s="570">
        <v>5.0000000000000001E-4</v>
      </c>
      <c r="V372" s="571" t="s">
        <v>1798</v>
      </c>
      <c r="W372" s="570">
        <v>2.5000000000000001E-3</v>
      </c>
      <c r="X372" s="571" t="s">
        <v>1798</v>
      </c>
      <c r="Y372" s="570">
        <v>2.1999999999999999E-2</v>
      </c>
      <c r="Z372" s="572" t="s">
        <v>1798</v>
      </c>
      <c r="AA372" s="570" t="s">
        <v>549</v>
      </c>
      <c r="AB372" s="571" t="s">
        <v>550</v>
      </c>
      <c r="AC372" s="570" t="s">
        <v>550</v>
      </c>
      <c r="AD372" s="571">
        <v>3.5500000000000002E-3</v>
      </c>
      <c r="AE372" s="570"/>
      <c r="AF372" s="571"/>
      <c r="AG372" s="570"/>
      <c r="AH372" s="572"/>
      <c r="AI372" s="573"/>
      <c r="AJ372" s="574"/>
      <c r="AK372" s="575"/>
      <c r="AL372" s="576"/>
    </row>
    <row r="373" spans="1:38" ht="13.8" x14ac:dyDescent="0.3">
      <c r="A373" s="34" t="str">
        <f t="shared" si="5"/>
        <v>7647-01-0</v>
      </c>
      <c r="B373" s="577" t="s">
        <v>1856</v>
      </c>
      <c r="C373" s="548" t="s">
        <v>1856</v>
      </c>
      <c r="D373" s="547" t="s">
        <v>1856</v>
      </c>
      <c r="E373" s="548" t="s">
        <v>1856</v>
      </c>
      <c r="F373" s="546" t="s">
        <v>1856</v>
      </c>
      <c r="G373" s="545" t="s">
        <v>1856</v>
      </c>
      <c r="H373" s="547">
        <v>0.02</v>
      </c>
      <c r="I373" s="548" t="s">
        <v>1793</v>
      </c>
      <c r="J373" s="548" t="s">
        <v>1856</v>
      </c>
      <c r="K373" s="548" t="s">
        <v>1856</v>
      </c>
      <c r="L373" s="545">
        <v>1</v>
      </c>
      <c r="M373" s="545" t="s">
        <v>1856</v>
      </c>
      <c r="N373" s="549" t="s">
        <v>1856</v>
      </c>
      <c r="O373" s="550" t="s">
        <v>1210</v>
      </c>
      <c r="P373" s="551" t="s">
        <v>1209</v>
      </c>
      <c r="Q373" s="552">
        <v>28000000</v>
      </c>
      <c r="R373" s="553" t="s">
        <v>1794</v>
      </c>
      <c r="S373" s="552">
        <v>120000000</v>
      </c>
      <c r="T373" s="553" t="s">
        <v>1794</v>
      </c>
      <c r="U373" s="559">
        <v>21</v>
      </c>
      <c r="V373" s="560" t="s">
        <v>1791</v>
      </c>
      <c r="W373" s="559">
        <v>88</v>
      </c>
      <c r="X373" s="560" t="s">
        <v>1791</v>
      </c>
      <c r="Y373" s="552" t="s">
        <v>550</v>
      </c>
      <c r="Z373" s="554" t="s">
        <v>549</v>
      </c>
      <c r="AA373" s="552" t="s">
        <v>549</v>
      </c>
      <c r="AB373" s="553" t="s">
        <v>550</v>
      </c>
      <c r="AC373" s="552" t="s">
        <v>550</v>
      </c>
      <c r="AD373" s="560">
        <v>1.0200000000000001E-3</v>
      </c>
      <c r="AE373" s="559"/>
      <c r="AF373" s="560"/>
      <c r="AG373" s="552"/>
      <c r="AH373" s="554"/>
      <c r="AI373" s="555"/>
      <c r="AJ373" s="556"/>
      <c r="AK373" s="557"/>
      <c r="AL373" s="558"/>
    </row>
    <row r="374" spans="1:38" ht="13.8" x14ac:dyDescent="0.3">
      <c r="A374" s="34" t="str">
        <f t="shared" si="5"/>
        <v>7664-39-3</v>
      </c>
      <c r="B374" s="544" t="s">
        <v>1856</v>
      </c>
      <c r="C374" s="545" t="s">
        <v>1856</v>
      </c>
      <c r="D374" s="546" t="s">
        <v>1856</v>
      </c>
      <c r="E374" s="545" t="s">
        <v>1856</v>
      </c>
      <c r="F374" s="547">
        <v>0.04</v>
      </c>
      <c r="G374" s="548" t="s">
        <v>1803</v>
      </c>
      <c r="H374" s="546">
        <v>1.4E-2</v>
      </c>
      <c r="I374" s="545" t="s">
        <v>1803</v>
      </c>
      <c r="J374" s="548" t="s">
        <v>1856</v>
      </c>
      <c r="K374" s="548" t="s">
        <v>1856</v>
      </c>
      <c r="L374" s="545">
        <v>1</v>
      </c>
      <c r="M374" s="578" t="s">
        <v>1856</v>
      </c>
      <c r="N374" s="549" t="s">
        <v>1856</v>
      </c>
      <c r="O374" s="550" t="s">
        <v>1208</v>
      </c>
      <c r="P374" s="551" t="s">
        <v>1207</v>
      </c>
      <c r="Q374" s="552">
        <v>3100</v>
      </c>
      <c r="R374" s="553" t="s">
        <v>1791</v>
      </c>
      <c r="S374" s="552">
        <v>41000</v>
      </c>
      <c r="T374" s="553" t="s">
        <v>1791</v>
      </c>
      <c r="U374" s="552">
        <v>15</v>
      </c>
      <c r="V374" s="553" t="s">
        <v>1791</v>
      </c>
      <c r="W374" s="552">
        <v>61</v>
      </c>
      <c r="X374" s="553" t="s">
        <v>1791</v>
      </c>
      <c r="Y374" s="552">
        <v>620</v>
      </c>
      <c r="Z374" s="554" t="s">
        <v>1791</v>
      </c>
      <c r="AA374" s="552" t="s">
        <v>549</v>
      </c>
      <c r="AB374" s="553" t="s">
        <v>550</v>
      </c>
      <c r="AC374" s="552" t="s">
        <v>550</v>
      </c>
      <c r="AD374" s="553">
        <v>4.3600000000000003E-5</v>
      </c>
      <c r="AE374" s="552"/>
      <c r="AF374" s="553"/>
      <c r="AG374" s="552"/>
      <c r="AH374" s="554"/>
      <c r="AI374" s="555"/>
      <c r="AJ374" s="583"/>
      <c r="AK374" s="557"/>
      <c r="AL374" s="558"/>
    </row>
    <row r="375" spans="1:38" ht="14.4" thickBot="1" x14ac:dyDescent="0.35">
      <c r="A375" s="27" t="str">
        <f t="shared" si="5"/>
        <v>7783-06-4</v>
      </c>
      <c r="B375" s="580" t="s">
        <v>1856</v>
      </c>
      <c r="C375" s="564" t="s">
        <v>1856</v>
      </c>
      <c r="D375" s="563" t="s">
        <v>1856</v>
      </c>
      <c r="E375" s="564" t="s">
        <v>1856</v>
      </c>
      <c r="F375" s="565" t="s">
        <v>1856</v>
      </c>
      <c r="G375" s="562" t="s">
        <v>1856</v>
      </c>
      <c r="H375" s="565">
        <v>2E-3</v>
      </c>
      <c r="I375" s="562" t="s">
        <v>1793</v>
      </c>
      <c r="J375" s="562" t="s">
        <v>1856</v>
      </c>
      <c r="K375" s="562" t="s">
        <v>1856</v>
      </c>
      <c r="L375" s="564">
        <v>1</v>
      </c>
      <c r="M375" s="566" t="s">
        <v>1856</v>
      </c>
      <c r="N375" s="581" t="s">
        <v>1856</v>
      </c>
      <c r="O375" s="568" t="s">
        <v>1206</v>
      </c>
      <c r="P375" s="569" t="s">
        <v>1205</v>
      </c>
      <c r="Q375" s="570">
        <v>2800000</v>
      </c>
      <c r="R375" s="571" t="s">
        <v>1794</v>
      </c>
      <c r="S375" s="570">
        <v>12000000</v>
      </c>
      <c r="T375" s="571" t="s">
        <v>1794</v>
      </c>
      <c r="U375" s="570">
        <v>2.1</v>
      </c>
      <c r="V375" s="571" t="s">
        <v>1791</v>
      </c>
      <c r="W375" s="570">
        <v>8.8000000000000007</v>
      </c>
      <c r="X375" s="571" t="s">
        <v>1791</v>
      </c>
      <c r="Y375" s="570" t="s">
        <v>550</v>
      </c>
      <c r="Z375" s="572" t="s">
        <v>549</v>
      </c>
      <c r="AA375" s="570" t="s">
        <v>549</v>
      </c>
      <c r="AB375" s="571" t="s">
        <v>550</v>
      </c>
      <c r="AC375" s="570" t="s">
        <v>550</v>
      </c>
      <c r="AD375" s="571">
        <v>1E-3</v>
      </c>
      <c r="AE375" s="570"/>
      <c r="AF375" s="571"/>
      <c r="AG375" s="570"/>
      <c r="AH375" s="572"/>
      <c r="AI375" s="573"/>
      <c r="AJ375" s="592"/>
      <c r="AK375" s="575"/>
      <c r="AL375" s="576"/>
    </row>
    <row r="376" spans="1:38" ht="13.8" x14ac:dyDescent="0.3">
      <c r="A376" s="34" t="str">
        <f t="shared" si="5"/>
        <v>123-31-9</v>
      </c>
      <c r="B376" s="577">
        <v>0.06</v>
      </c>
      <c r="C376" s="548" t="s">
        <v>1792</v>
      </c>
      <c r="D376" s="547" t="s">
        <v>1856</v>
      </c>
      <c r="E376" s="548" t="s">
        <v>1856</v>
      </c>
      <c r="F376" s="547">
        <v>0.04</v>
      </c>
      <c r="G376" s="548" t="s">
        <v>1792</v>
      </c>
      <c r="H376" s="546" t="s">
        <v>1856</v>
      </c>
      <c r="I376" s="545" t="s">
        <v>1856</v>
      </c>
      <c r="J376" s="548" t="s">
        <v>1856</v>
      </c>
      <c r="K376" s="548" t="s">
        <v>1856</v>
      </c>
      <c r="L376" s="545">
        <v>1</v>
      </c>
      <c r="M376" s="578">
        <v>0.1</v>
      </c>
      <c r="N376" s="549" t="s">
        <v>1856</v>
      </c>
      <c r="O376" s="550" t="s">
        <v>1204</v>
      </c>
      <c r="P376" s="551" t="s">
        <v>1203</v>
      </c>
      <c r="Q376" s="552">
        <v>8.1</v>
      </c>
      <c r="R376" s="553" t="s">
        <v>1798</v>
      </c>
      <c r="S376" s="552">
        <v>29</v>
      </c>
      <c r="T376" s="553" t="s">
        <v>1798</v>
      </c>
      <c r="U376" s="552" t="s">
        <v>550</v>
      </c>
      <c r="V376" s="553" t="s">
        <v>549</v>
      </c>
      <c r="W376" s="552" t="s">
        <v>550</v>
      </c>
      <c r="X376" s="553" t="s">
        <v>549</v>
      </c>
      <c r="Y376" s="559">
        <v>1.1000000000000001</v>
      </c>
      <c r="Z376" s="582" t="s">
        <v>1798</v>
      </c>
      <c r="AA376" s="552" t="s">
        <v>549</v>
      </c>
      <c r="AB376" s="553">
        <v>7.5000000000000002E-4</v>
      </c>
      <c r="AC376" s="552" t="s">
        <v>550</v>
      </c>
      <c r="AD376" s="553">
        <v>1E-3</v>
      </c>
      <c r="AE376" s="552"/>
      <c r="AF376" s="553"/>
      <c r="AG376" s="559"/>
      <c r="AH376" s="582"/>
      <c r="AI376" s="555"/>
      <c r="AJ376" s="583"/>
      <c r="AK376" s="584"/>
      <c r="AL376" s="558"/>
    </row>
    <row r="377" spans="1:38" ht="13.8" x14ac:dyDescent="0.3">
      <c r="A377" s="34" t="str">
        <f t="shared" si="5"/>
        <v>35554-44-0</v>
      </c>
      <c r="B377" s="577" t="s">
        <v>1856</v>
      </c>
      <c r="C377" s="548" t="s">
        <v>1856</v>
      </c>
      <c r="D377" s="547" t="s">
        <v>1856</v>
      </c>
      <c r="E377" s="548" t="s">
        <v>1856</v>
      </c>
      <c r="F377" s="546">
        <v>1.2999999999999999E-2</v>
      </c>
      <c r="G377" s="545" t="s">
        <v>1793</v>
      </c>
      <c r="H377" s="546" t="s">
        <v>1856</v>
      </c>
      <c r="I377" s="545" t="s">
        <v>1856</v>
      </c>
      <c r="J377" s="548" t="s">
        <v>1856</v>
      </c>
      <c r="K377" s="548" t="s">
        <v>1856</v>
      </c>
      <c r="L377" s="545">
        <v>1</v>
      </c>
      <c r="M377" s="578">
        <v>0.1</v>
      </c>
      <c r="N377" s="549" t="s">
        <v>1856</v>
      </c>
      <c r="O377" s="550" t="s">
        <v>1202</v>
      </c>
      <c r="P377" s="551" t="s">
        <v>1201</v>
      </c>
      <c r="Q377" s="552">
        <v>790</v>
      </c>
      <c r="R377" s="553" t="s">
        <v>1791</v>
      </c>
      <c r="S377" s="552">
        <v>8000</v>
      </c>
      <c r="T377" s="553" t="s">
        <v>1791</v>
      </c>
      <c r="U377" s="552" t="s">
        <v>550</v>
      </c>
      <c r="V377" s="553" t="s">
        <v>549</v>
      </c>
      <c r="W377" s="552" t="s">
        <v>550</v>
      </c>
      <c r="X377" s="553" t="s">
        <v>549</v>
      </c>
      <c r="Y377" s="552">
        <v>140</v>
      </c>
      <c r="Z377" s="554" t="s">
        <v>1791</v>
      </c>
      <c r="AA377" s="552" t="s">
        <v>549</v>
      </c>
      <c r="AB377" s="553">
        <v>2.5</v>
      </c>
      <c r="AC377" s="552" t="s">
        <v>550</v>
      </c>
      <c r="AD377" s="553">
        <v>1E-3</v>
      </c>
      <c r="AE377" s="552"/>
      <c r="AF377" s="553"/>
      <c r="AG377" s="552"/>
      <c r="AH377" s="554"/>
      <c r="AI377" s="555"/>
      <c r="AJ377" s="583"/>
      <c r="AK377" s="557"/>
      <c r="AL377" s="558"/>
    </row>
    <row r="378" spans="1:38" ht="14.4" thickBot="1" x14ac:dyDescent="0.35">
      <c r="A378" s="27" t="str">
        <f t="shared" si="5"/>
        <v>81335-37-7</v>
      </c>
      <c r="B378" s="561" t="s">
        <v>1856</v>
      </c>
      <c r="C378" s="562" t="s">
        <v>1856</v>
      </c>
      <c r="D378" s="565" t="s">
        <v>1856</v>
      </c>
      <c r="E378" s="562" t="s">
        <v>1856</v>
      </c>
      <c r="F378" s="565">
        <v>0.25</v>
      </c>
      <c r="G378" s="562" t="s">
        <v>1793</v>
      </c>
      <c r="H378" s="563" t="s">
        <v>1856</v>
      </c>
      <c r="I378" s="564" t="s">
        <v>1856</v>
      </c>
      <c r="J378" s="562" t="s">
        <v>1856</v>
      </c>
      <c r="K378" s="562" t="s">
        <v>1856</v>
      </c>
      <c r="L378" s="564">
        <v>1</v>
      </c>
      <c r="M378" s="566">
        <v>0.1</v>
      </c>
      <c r="N378" s="581" t="s">
        <v>1856</v>
      </c>
      <c r="O378" s="568" t="s">
        <v>1200</v>
      </c>
      <c r="P378" s="569" t="s">
        <v>1199</v>
      </c>
      <c r="Q378" s="570">
        <v>15000</v>
      </c>
      <c r="R378" s="571" t="s">
        <v>1791</v>
      </c>
      <c r="S378" s="570">
        <v>150000</v>
      </c>
      <c r="T378" s="571" t="s">
        <v>1794</v>
      </c>
      <c r="U378" s="570" t="s">
        <v>550</v>
      </c>
      <c r="V378" s="571" t="s">
        <v>549</v>
      </c>
      <c r="W378" s="570" t="s">
        <v>550</v>
      </c>
      <c r="X378" s="571" t="s">
        <v>549</v>
      </c>
      <c r="Y378" s="585">
        <v>3800</v>
      </c>
      <c r="Z378" s="591" t="s">
        <v>1791</v>
      </c>
      <c r="AA378" s="570" t="s">
        <v>549</v>
      </c>
      <c r="AB378" s="571">
        <v>19</v>
      </c>
      <c r="AC378" s="570" t="s">
        <v>550</v>
      </c>
      <c r="AD378" s="571">
        <v>1E-3</v>
      </c>
      <c r="AE378" s="570"/>
      <c r="AF378" s="571"/>
      <c r="AG378" s="585"/>
      <c r="AH378" s="591"/>
      <c r="AI378" s="573"/>
      <c r="AJ378" s="592"/>
      <c r="AK378" s="593"/>
      <c r="AL378" s="576"/>
    </row>
    <row r="379" spans="1:38" ht="13.8" x14ac:dyDescent="0.3">
      <c r="A379" s="34" t="str">
        <f t="shared" si="5"/>
        <v>7553-56-2</v>
      </c>
      <c r="B379" s="544" t="s">
        <v>1856</v>
      </c>
      <c r="C379" s="545" t="s">
        <v>1856</v>
      </c>
      <c r="D379" s="547" t="s">
        <v>1856</v>
      </c>
      <c r="E379" s="548" t="s">
        <v>1856</v>
      </c>
      <c r="F379" s="546">
        <v>0.01</v>
      </c>
      <c r="G379" s="545" t="s">
        <v>1806</v>
      </c>
      <c r="H379" s="547" t="s">
        <v>1856</v>
      </c>
      <c r="I379" s="548" t="s">
        <v>1856</v>
      </c>
      <c r="J379" s="548" t="s">
        <v>1856</v>
      </c>
      <c r="K379" s="548" t="s">
        <v>1856</v>
      </c>
      <c r="L379" s="545">
        <v>1</v>
      </c>
      <c r="M379" s="545" t="s">
        <v>1856</v>
      </c>
      <c r="N379" s="549" t="s">
        <v>1856</v>
      </c>
      <c r="O379" s="550" t="s">
        <v>1198</v>
      </c>
      <c r="P379" s="551" t="s">
        <v>1197</v>
      </c>
      <c r="Q379" s="552">
        <v>780</v>
      </c>
      <c r="R379" s="553" t="s">
        <v>1791</v>
      </c>
      <c r="S379" s="552">
        <v>10000</v>
      </c>
      <c r="T379" s="553" t="s">
        <v>1791</v>
      </c>
      <c r="U379" s="559" t="s">
        <v>550</v>
      </c>
      <c r="V379" s="560" t="s">
        <v>549</v>
      </c>
      <c r="W379" s="559" t="s">
        <v>550</v>
      </c>
      <c r="X379" s="560" t="s">
        <v>549</v>
      </c>
      <c r="Y379" s="552">
        <v>160</v>
      </c>
      <c r="Z379" s="554" t="s">
        <v>1791</v>
      </c>
      <c r="AA379" s="552" t="s">
        <v>549</v>
      </c>
      <c r="AB379" s="553">
        <v>9.4</v>
      </c>
      <c r="AC379" s="552" t="s">
        <v>550</v>
      </c>
      <c r="AD379" s="560">
        <v>9.3099999999999997E-4</v>
      </c>
      <c r="AE379" s="559"/>
      <c r="AF379" s="560"/>
      <c r="AG379" s="552"/>
      <c r="AH379" s="554"/>
      <c r="AI379" s="555"/>
      <c r="AJ379" s="556"/>
      <c r="AK379" s="557"/>
      <c r="AL379" s="558"/>
    </row>
    <row r="380" spans="1:38" ht="13.8" x14ac:dyDescent="0.3">
      <c r="A380" s="34" t="str">
        <f t="shared" si="5"/>
        <v>36734-19-7</v>
      </c>
      <c r="B380" s="577" t="s">
        <v>1856</v>
      </c>
      <c r="C380" s="548" t="s">
        <v>1856</v>
      </c>
      <c r="D380" s="547" t="s">
        <v>1856</v>
      </c>
      <c r="E380" s="548" t="s">
        <v>1856</v>
      </c>
      <c r="F380" s="546">
        <v>0.04</v>
      </c>
      <c r="G380" s="545" t="s">
        <v>1793</v>
      </c>
      <c r="H380" s="547" t="s">
        <v>1856</v>
      </c>
      <c r="I380" s="548" t="s">
        <v>1856</v>
      </c>
      <c r="J380" s="548" t="s">
        <v>1856</v>
      </c>
      <c r="K380" s="548" t="s">
        <v>1856</v>
      </c>
      <c r="L380" s="545">
        <v>1</v>
      </c>
      <c r="M380" s="545">
        <v>0.1</v>
      </c>
      <c r="N380" s="549" t="s">
        <v>1856</v>
      </c>
      <c r="O380" s="550" t="s">
        <v>1196</v>
      </c>
      <c r="P380" s="551" t="s">
        <v>1195</v>
      </c>
      <c r="Q380" s="552">
        <v>2400</v>
      </c>
      <c r="R380" s="553" t="s">
        <v>1791</v>
      </c>
      <c r="S380" s="552">
        <v>25000</v>
      </c>
      <c r="T380" s="553" t="s">
        <v>1791</v>
      </c>
      <c r="U380" s="559" t="s">
        <v>550</v>
      </c>
      <c r="V380" s="560" t="s">
        <v>549</v>
      </c>
      <c r="W380" s="559" t="s">
        <v>550</v>
      </c>
      <c r="X380" s="560" t="s">
        <v>549</v>
      </c>
      <c r="Y380" s="552">
        <v>570</v>
      </c>
      <c r="Z380" s="554" t="s">
        <v>1791</v>
      </c>
      <c r="AA380" s="552" t="s">
        <v>549</v>
      </c>
      <c r="AB380" s="553">
        <v>0.17</v>
      </c>
      <c r="AC380" s="552" t="s">
        <v>550</v>
      </c>
      <c r="AD380" s="560">
        <v>1.1599999999999999E-2</v>
      </c>
      <c r="AE380" s="559"/>
      <c r="AF380" s="560"/>
      <c r="AG380" s="552"/>
      <c r="AH380" s="554"/>
      <c r="AI380" s="555"/>
      <c r="AJ380" s="556"/>
      <c r="AK380" s="557"/>
      <c r="AL380" s="558"/>
    </row>
    <row r="381" spans="1:38" ht="14.4" thickBot="1" x14ac:dyDescent="0.35">
      <c r="A381" s="27" t="str">
        <f t="shared" si="5"/>
        <v>7439-89-6</v>
      </c>
      <c r="B381" s="561" t="s">
        <v>1856</v>
      </c>
      <c r="C381" s="562" t="s">
        <v>1856</v>
      </c>
      <c r="D381" s="565" t="s">
        <v>1856</v>
      </c>
      <c r="E381" s="562" t="s">
        <v>1856</v>
      </c>
      <c r="F381" s="563">
        <v>0.7</v>
      </c>
      <c r="G381" s="564" t="s">
        <v>1792</v>
      </c>
      <c r="H381" s="565" t="s">
        <v>1856</v>
      </c>
      <c r="I381" s="562" t="s">
        <v>1856</v>
      </c>
      <c r="J381" s="562" t="s">
        <v>1856</v>
      </c>
      <c r="K381" s="562" t="s">
        <v>1856</v>
      </c>
      <c r="L381" s="564">
        <v>1</v>
      </c>
      <c r="M381" s="564" t="s">
        <v>1856</v>
      </c>
      <c r="N381" s="581" t="s">
        <v>1856</v>
      </c>
      <c r="O381" s="568" t="s">
        <v>62</v>
      </c>
      <c r="P381" s="569" t="s">
        <v>61</v>
      </c>
      <c r="Q381" s="570">
        <v>55000</v>
      </c>
      <c r="R381" s="571" t="s">
        <v>1791</v>
      </c>
      <c r="S381" s="570">
        <v>720000</v>
      </c>
      <c r="T381" s="571" t="s">
        <v>1794</v>
      </c>
      <c r="U381" s="585" t="s">
        <v>550</v>
      </c>
      <c r="V381" s="586" t="s">
        <v>549</v>
      </c>
      <c r="W381" s="585" t="s">
        <v>550</v>
      </c>
      <c r="X381" s="586" t="s">
        <v>549</v>
      </c>
      <c r="Y381" s="570">
        <v>11000</v>
      </c>
      <c r="Z381" s="572" t="s">
        <v>1791</v>
      </c>
      <c r="AA381" s="570" t="s">
        <v>549</v>
      </c>
      <c r="AB381" s="571">
        <v>270</v>
      </c>
      <c r="AC381" s="570" t="s">
        <v>550</v>
      </c>
      <c r="AD381" s="586">
        <v>4.8299999999999998E-4</v>
      </c>
      <c r="AE381" s="585"/>
      <c r="AF381" s="586"/>
      <c r="AG381" s="570"/>
      <c r="AH381" s="572"/>
      <c r="AI381" s="573"/>
      <c r="AJ381" s="574"/>
      <c r="AK381" s="575"/>
      <c r="AL381" s="576"/>
    </row>
    <row r="382" spans="1:38" ht="13.8" x14ac:dyDescent="0.3">
      <c r="A382" s="34" t="str">
        <f t="shared" si="5"/>
        <v>78-83-1</v>
      </c>
      <c r="B382" s="577" t="s">
        <v>1856</v>
      </c>
      <c r="C382" s="548" t="s">
        <v>1856</v>
      </c>
      <c r="D382" s="547" t="s">
        <v>1856</v>
      </c>
      <c r="E382" s="548" t="s">
        <v>1856</v>
      </c>
      <c r="F382" s="546">
        <v>0.3</v>
      </c>
      <c r="G382" s="545" t="s">
        <v>1793</v>
      </c>
      <c r="H382" s="547" t="s">
        <v>1856</v>
      </c>
      <c r="I382" s="548" t="s">
        <v>1856</v>
      </c>
      <c r="J382" s="548" t="s">
        <v>1856</v>
      </c>
      <c r="K382" s="548" t="s">
        <v>1856</v>
      </c>
      <c r="L382" s="545">
        <v>1</v>
      </c>
      <c r="M382" s="578">
        <v>0.1</v>
      </c>
      <c r="N382" s="549" t="s">
        <v>1856</v>
      </c>
      <c r="O382" s="550" t="s">
        <v>1194</v>
      </c>
      <c r="P382" s="551" t="s">
        <v>450</v>
      </c>
      <c r="Q382" s="552">
        <v>18000</v>
      </c>
      <c r="R382" s="553" t="s">
        <v>1791</v>
      </c>
      <c r="S382" s="552">
        <v>180000</v>
      </c>
      <c r="T382" s="553" t="s">
        <v>1794</v>
      </c>
      <c r="U382" s="559" t="s">
        <v>550</v>
      </c>
      <c r="V382" s="560" t="s">
        <v>549</v>
      </c>
      <c r="W382" s="559" t="s">
        <v>550</v>
      </c>
      <c r="X382" s="560" t="s">
        <v>549</v>
      </c>
      <c r="Y382" s="552">
        <v>4600</v>
      </c>
      <c r="Z382" s="554" t="s">
        <v>1791</v>
      </c>
      <c r="AA382" s="552" t="s">
        <v>549</v>
      </c>
      <c r="AB382" s="553">
        <v>0.95</v>
      </c>
      <c r="AC382" s="552" t="s">
        <v>550</v>
      </c>
      <c r="AD382" s="560">
        <v>1E-3</v>
      </c>
      <c r="AE382" s="559"/>
      <c r="AF382" s="560"/>
      <c r="AG382" s="552"/>
      <c r="AH382" s="554"/>
      <c r="AI382" s="555"/>
      <c r="AJ382" s="556"/>
      <c r="AK382" s="557"/>
      <c r="AL382" s="558"/>
    </row>
    <row r="383" spans="1:38" ht="13.8" x14ac:dyDescent="0.3">
      <c r="A383" s="34" t="str">
        <f t="shared" si="5"/>
        <v>78-59-1</v>
      </c>
      <c r="B383" s="577">
        <v>9.5E-4</v>
      </c>
      <c r="C383" s="548" t="s">
        <v>1793</v>
      </c>
      <c r="D383" s="547" t="s">
        <v>1856</v>
      </c>
      <c r="E383" s="548" t="s">
        <v>1856</v>
      </c>
      <c r="F383" s="546">
        <v>0.2</v>
      </c>
      <c r="G383" s="545" t="s">
        <v>1793</v>
      </c>
      <c r="H383" s="547">
        <v>2</v>
      </c>
      <c r="I383" s="548" t="s">
        <v>1803</v>
      </c>
      <c r="J383" s="548" t="s">
        <v>1856</v>
      </c>
      <c r="K383" s="548" t="s">
        <v>1856</v>
      </c>
      <c r="L383" s="545">
        <v>1</v>
      </c>
      <c r="M383" s="545">
        <v>0.1</v>
      </c>
      <c r="N383" s="549" t="s">
        <v>1856</v>
      </c>
      <c r="O383" s="550" t="s">
        <v>265</v>
      </c>
      <c r="P383" s="551" t="s">
        <v>264</v>
      </c>
      <c r="Q383" s="552">
        <v>510</v>
      </c>
      <c r="R383" s="553" t="s">
        <v>1800</v>
      </c>
      <c r="S383" s="552">
        <v>1800</v>
      </c>
      <c r="T383" s="553" t="s">
        <v>1800</v>
      </c>
      <c r="U383" s="559">
        <v>2100</v>
      </c>
      <c r="V383" s="560" t="s">
        <v>1791</v>
      </c>
      <c r="W383" s="559">
        <v>8800</v>
      </c>
      <c r="X383" s="560" t="s">
        <v>1791</v>
      </c>
      <c r="Y383" s="552">
        <v>67</v>
      </c>
      <c r="Z383" s="554" t="s">
        <v>1800</v>
      </c>
      <c r="AA383" s="552" t="s">
        <v>549</v>
      </c>
      <c r="AB383" s="553">
        <v>2.1999999999999999E-2</v>
      </c>
      <c r="AC383" s="552" t="s">
        <v>550</v>
      </c>
      <c r="AD383" s="560">
        <v>2.1700000000000001E-3</v>
      </c>
      <c r="AE383" s="559"/>
      <c r="AF383" s="560"/>
      <c r="AG383" s="552"/>
      <c r="AH383" s="554"/>
      <c r="AI383" s="555"/>
      <c r="AJ383" s="556"/>
      <c r="AK383" s="557"/>
      <c r="AL383" s="558"/>
    </row>
    <row r="384" spans="1:38" ht="14.4" thickBot="1" x14ac:dyDescent="0.35">
      <c r="A384" s="27" t="str">
        <f t="shared" si="5"/>
        <v>33820-53-0</v>
      </c>
      <c r="B384" s="561" t="s">
        <v>1856</v>
      </c>
      <c r="C384" s="562" t="s">
        <v>1856</v>
      </c>
      <c r="D384" s="565" t="s">
        <v>1856</v>
      </c>
      <c r="E384" s="562" t="s">
        <v>1856</v>
      </c>
      <c r="F384" s="563">
        <v>1.4999999999999999E-2</v>
      </c>
      <c r="G384" s="564" t="s">
        <v>1793</v>
      </c>
      <c r="H384" s="565" t="s">
        <v>1856</v>
      </c>
      <c r="I384" s="562" t="s">
        <v>1856</v>
      </c>
      <c r="J384" s="562" t="s">
        <v>1856</v>
      </c>
      <c r="K384" s="562" t="s">
        <v>1856</v>
      </c>
      <c r="L384" s="564">
        <v>1</v>
      </c>
      <c r="M384" s="566">
        <v>0.1</v>
      </c>
      <c r="N384" s="581" t="s">
        <v>1856</v>
      </c>
      <c r="O384" s="568" t="s">
        <v>1193</v>
      </c>
      <c r="P384" s="569" t="s">
        <v>1192</v>
      </c>
      <c r="Q384" s="570">
        <v>920</v>
      </c>
      <c r="R384" s="571" t="s">
        <v>1791</v>
      </c>
      <c r="S384" s="570">
        <v>9200</v>
      </c>
      <c r="T384" s="571" t="s">
        <v>1791</v>
      </c>
      <c r="U384" s="585" t="s">
        <v>550</v>
      </c>
      <c r="V384" s="586" t="s">
        <v>549</v>
      </c>
      <c r="W384" s="585" t="s">
        <v>550</v>
      </c>
      <c r="X384" s="586" t="s">
        <v>549</v>
      </c>
      <c r="Y384" s="570">
        <v>29</v>
      </c>
      <c r="Z384" s="572" t="s">
        <v>1791</v>
      </c>
      <c r="AA384" s="570" t="s">
        <v>549</v>
      </c>
      <c r="AB384" s="571">
        <v>0.66</v>
      </c>
      <c r="AC384" s="570" t="s">
        <v>550</v>
      </c>
      <c r="AD384" s="586">
        <v>1E-3</v>
      </c>
      <c r="AE384" s="585"/>
      <c r="AF384" s="586"/>
      <c r="AG384" s="570"/>
      <c r="AH384" s="572"/>
      <c r="AI384" s="573"/>
      <c r="AJ384" s="574"/>
      <c r="AK384" s="575"/>
      <c r="AL384" s="576"/>
    </row>
    <row r="385" spans="1:38" ht="13.8" x14ac:dyDescent="0.3">
      <c r="A385" s="34" t="str">
        <f t="shared" si="5"/>
        <v>67-63-0</v>
      </c>
      <c r="B385" s="577" t="s">
        <v>1856</v>
      </c>
      <c r="C385" s="548" t="s">
        <v>1856</v>
      </c>
      <c r="D385" s="547" t="s">
        <v>1856</v>
      </c>
      <c r="E385" s="548" t="s">
        <v>1856</v>
      </c>
      <c r="F385" s="546" t="s">
        <v>1856</v>
      </c>
      <c r="G385" s="545" t="s">
        <v>1856</v>
      </c>
      <c r="H385" s="547">
        <v>7</v>
      </c>
      <c r="I385" s="548" t="s">
        <v>1803</v>
      </c>
      <c r="J385" s="548" t="s">
        <v>1856</v>
      </c>
      <c r="K385" s="548" t="s">
        <v>1856</v>
      </c>
      <c r="L385" s="545">
        <v>1</v>
      </c>
      <c r="M385" s="545">
        <v>0.1</v>
      </c>
      <c r="N385" s="549" t="s">
        <v>1856</v>
      </c>
      <c r="O385" s="550" t="s">
        <v>1191</v>
      </c>
      <c r="P385" s="551" t="s">
        <v>1190</v>
      </c>
      <c r="Q385" s="552">
        <v>9900000000</v>
      </c>
      <c r="R385" s="553" t="s">
        <v>1794</v>
      </c>
      <c r="S385" s="552">
        <v>42000000000</v>
      </c>
      <c r="T385" s="553" t="s">
        <v>1794</v>
      </c>
      <c r="U385" s="559">
        <v>7300</v>
      </c>
      <c r="V385" s="560" t="s">
        <v>1791</v>
      </c>
      <c r="W385" s="559">
        <v>31000</v>
      </c>
      <c r="X385" s="560" t="s">
        <v>1791</v>
      </c>
      <c r="Y385" s="552" t="s">
        <v>550</v>
      </c>
      <c r="Z385" s="554" t="s">
        <v>549</v>
      </c>
      <c r="AA385" s="552" t="s">
        <v>549</v>
      </c>
      <c r="AB385" s="553" t="s">
        <v>550</v>
      </c>
      <c r="AC385" s="552" t="s">
        <v>550</v>
      </c>
      <c r="AD385" s="560">
        <v>1.92E-3</v>
      </c>
      <c r="AE385" s="559"/>
      <c r="AF385" s="560"/>
      <c r="AG385" s="552"/>
      <c r="AH385" s="554"/>
      <c r="AI385" s="555"/>
      <c r="AJ385" s="556"/>
      <c r="AK385" s="557"/>
      <c r="AL385" s="558"/>
    </row>
    <row r="386" spans="1:38" ht="13.8" x14ac:dyDescent="0.3">
      <c r="A386" s="34" t="str">
        <f t="shared" si="5"/>
        <v>1832-54-8</v>
      </c>
      <c r="B386" s="544" t="s">
        <v>1856</v>
      </c>
      <c r="C386" s="545" t="s">
        <v>1856</v>
      </c>
      <c r="D386" s="547" t="s">
        <v>1856</v>
      </c>
      <c r="E386" s="548" t="s">
        <v>1856</v>
      </c>
      <c r="F386" s="546">
        <v>0.1</v>
      </c>
      <c r="G386" s="545" t="s">
        <v>1793</v>
      </c>
      <c r="H386" s="546" t="s">
        <v>1856</v>
      </c>
      <c r="I386" s="545" t="s">
        <v>1856</v>
      </c>
      <c r="J386" s="548" t="s">
        <v>1856</v>
      </c>
      <c r="K386" s="548" t="s">
        <v>1856</v>
      </c>
      <c r="L386" s="545">
        <v>1</v>
      </c>
      <c r="M386" s="545">
        <v>0.1</v>
      </c>
      <c r="N386" s="549" t="s">
        <v>1856</v>
      </c>
      <c r="O386" s="550" t="s">
        <v>1189</v>
      </c>
      <c r="P386" s="551" t="s">
        <v>1188</v>
      </c>
      <c r="Q386" s="552">
        <v>6100</v>
      </c>
      <c r="R386" s="553" t="s">
        <v>1791</v>
      </c>
      <c r="S386" s="552">
        <v>62000</v>
      </c>
      <c r="T386" s="553" t="s">
        <v>1791</v>
      </c>
      <c r="U386" s="552" t="s">
        <v>550</v>
      </c>
      <c r="V386" s="553" t="s">
        <v>549</v>
      </c>
      <c r="W386" s="552" t="s">
        <v>550</v>
      </c>
      <c r="X386" s="553" t="s">
        <v>549</v>
      </c>
      <c r="Y386" s="552">
        <v>1600</v>
      </c>
      <c r="Z386" s="554" t="s">
        <v>1791</v>
      </c>
      <c r="AA386" s="552" t="s">
        <v>549</v>
      </c>
      <c r="AB386" s="553">
        <v>0.34</v>
      </c>
      <c r="AC386" s="552" t="s">
        <v>550</v>
      </c>
      <c r="AD386" s="553">
        <v>3.5400000000000002E-3</v>
      </c>
      <c r="AE386" s="552"/>
      <c r="AF386" s="553"/>
      <c r="AG386" s="552"/>
      <c r="AH386" s="554"/>
      <c r="AI386" s="555"/>
      <c r="AJ386" s="556"/>
      <c r="AK386" s="557"/>
      <c r="AL386" s="558"/>
    </row>
    <row r="387" spans="1:38" ht="14.4" thickBot="1" x14ac:dyDescent="0.35">
      <c r="A387" s="27" t="str">
        <f t="shared" si="5"/>
        <v>82558-50-7</v>
      </c>
      <c r="B387" s="561" t="s">
        <v>1856</v>
      </c>
      <c r="C387" s="562" t="s">
        <v>1856</v>
      </c>
      <c r="D387" s="565" t="s">
        <v>1856</v>
      </c>
      <c r="E387" s="562" t="s">
        <v>1856</v>
      </c>
      <c r="F387" s="563">
        <v>0.05</v>
      </c>
      <c r="G387" s="564" t="s">
        <v>1793</v>
      </c>
      <c r="H387" s="565" t="s">
        <v>1856</v>
      </c>
      <c r="I387" s="562" t="s">
        <v>1856</v>
      </c>
      <c r="J387" s="562" t="s">
        <v>1856</v>
      </c>
      <c r="K387" s="562" t="s">
        <v>1856</v>
      </c>
      <c r="L387" s="564">
        <v>1</v>
      </c>
      <c r="M387" s="564">
        <v>0.1</v>
      </c>
      <c r="N387" s="581" t="s">
        <v>1856</v>
      </c>
      <c r="O387" s="568" t="s">
        <v>1187</v>
      </c>
      <c r="P387" s="569" t="s">
        <v>1186</v>
      </c>
      <c r="Q387" s="570">
        <v>3100</v>
      </c>
      <c r="R387" s="571" t="s">
        <v>1791</v>
      </c>
      <c r="S387" s="570">
        <v>31000</v>
      </c>
      <c r="T387" s="571" t="s">
        <v>1791</v>
      </c>
      <c r="U387" s="585" t="s">
        <v>550</v>
      </c>
      <c r="V387" s="586" t="s">
        <v>549</v>
      </c>
      <c r="W387" s="585" t="s">
        <v>550</v>
      </c>
      <c r="X387" s="586" t="s">
        <v>549</v>
      </c>
      <c r="Y387" s="570">
        <v>560</v>
      </c>
      <c r="Z387" s="572" t="s">
        <v>1791</v>
      </c>
      <c r="AA387" s="570" t="s">
        <v>549</v>
      </c>
      <c r="AB387" s="571">
        <v>1.5</v>
      </c>
      <c r="AC387" s="570" t="s">
        <v>550</v>
      </c>
      <c r="AD387" s="586">
        <v>0.20699999999999999</v>
      </c>
      <c r="AE387" s="585"/>
      <c r="AF387" s="586"/>
      <c r="AG387" s="570"/>
      <c r="AH387" s="572"/>
      <c r="AI387" s="573"/>
      <c r="AJ387" s="574"/>
      <c r="AK387" s="575"/>
      <c r="AL387" s="576"/>
    </row>
    <row r="388" spans="1:38" ht="13.8" x14ac:dyDescent="0.3">
      <c r="A388" s="34" t="str">
        <f t="shared" si="5"/>
        <v>NA</v>
      </c>
      <c r="B388" s="577" t="s">
        <v>1856</v>
      </c>
      <c r="C388" s="548" t="s">
        <v>1856</v>
      </c>
      <c r="D388" s="547" t="s">
        <v>1856</v>
      </c>
      <c r="E388" s="548" t="s">
        <v>1856</v>
      </c>
      <c r="F388" s="547" t="s">
        <v>1856</v>
      </c>
      <c r="G388" s="548" t="s">
        <v>1856</v>
      </c>
      <c r="H388" s="546">
        <v>0.3</v>
      </c>
      <c r="I388" s="545" t="s">
        <v>1806</v>
      </c>
      <c r="J388" s="548" t="s">
        <v>1796</v>
      </c>
      <c r="K388" s="548" t="s">
        <v>1856</v>
      </c>
      <c r="L388" s="545">
        <v>1</v>
      </c>
      <c r="M388" s="545" t="s">
        <v>1856</v>
      </c>
      <c r="N388" s="549" t="s">
        <v>1856</v>
      </c>
      <c r="O388" s="550" t="s">
        <v>1185</v>
      </c>
      <c r="P388" s="551" t="s">
        <v>576</v>
      </c>
      <c r="Q388" s="552">
        <v>430000000</v>
      </c>
      <c r="R388" s="553" t="s">
        <v>1794</v>
      </c>
      <c r="S388" s="552">
        <v>1800000000</v>
      </c>
      <c r="T388" s="553" t="s">
        <v>1794</v>
      </c>
      <c r="U388" s="552">
        <v>310</v>
      </c>
      <c r="V388" s="553" t="s">
        <v>1791</v>
      </c>
      <c r="W388" s="552">
        <v>1300</v>
      </c>
      <c r="X388" s="553" t="s">
        <v>1791</v>
      </c>
      <c r="Y388" s="559">
        <v>630</v>
      </c>
      <c r="Z388" s="582" t="s">
        <v>1791</v>
      </c>
      <c r="AA388" s="552" t="s">
        <v>549</v>
      </c>
      <c r="AB388" s="553" t="s">
        <v>550</v>
      </c>
      <c r="AC388" s="552" t="s">
        <v>550</v>
      </c>
      <c r="AD388" s="553">
        <v>7.7800000000000005E-4</v>
      </c>
      <c r="AE388" s="552"/>
      <c r="AF388" s="553"/>
      <c r="AG388" s="559"/>
      <c r="AH388" s="582"/>
      <c r="AI388" s="555"/>
      <c r="AJ388" s="583"/>
      <c r="AK388" s="584"/>
      <c r="AL388" s="558"/>
    </row>
    <row r="389" spans="1:38" ht="13.8" x14ac:dyDescent="0.3">
      <c r="A389" s="34" t="str">
        <f t="shared" si="5"/>
        <v>23950-58-5</v>
      </c>
      <c r="B389" s="577" t="s">
        <v>1856</v>
      </c>
      <c r="C389" s="548" t="s">
        <v>1856</v>
      </c>
      <c r="D389" s="547" t="s">
        <v>1856</v>
      </c>
      <c r="E389" s="548" t="s">
        <v>1856</v>
      </c>
      <c r="F389" s="546">
        <v>7.4999999999999997E-2</v>
      </c>
      <c r="G389" s="545" t="s">
        <v>1793</v>
      </c>
      <c r="H389" s="547" t="s">
        <v>1856</v>
      </c>
      <c r="I389" s="548" t="s">
        <v>1856</v>
      </c>
      <c r="J389" s="548" t="s">
        <v>1856</v>
      </c>
      <c r="K389" s="548" t="s">
        <v>1856</v>
      </c>
      <c r="L389" s="545">
        <v>1</v>
      </c>
      <c r="M389" s="545">
        <v>0.1</v>
      </c>
      <c r="N389" s="549" t="s">
        <v>1856</v>
      </c>
      <c r="O389" s="550" t="s">
        <v>1184</v>
      </c>
      <c r="P389" s="551" t="s">
        <v>100</v>
      </c>
      <c r="Q389" s="552">
        <v>4600</v>
      </c>
      <c r="R389" s="553" t="s">
        <v>1791</v>
      </c>
      <c r="S389" s="552">
        <v>46000</v>
      </c>
      <c r="T389" s="553" t="s">
        <v>1791</v>
      </c>
      <c r="U389" s="559" t="s">
        <v>550</v>
      </c>
      <c r="V389" s="560" t="s">
        <v>549</v>
      </c>
      <c r="W389" s="559" t="s">
        <v>550</v>
      </c>
      <c r="X389" s="560" t="s">
        <v>549</v>
      </c>
      <c r="Y389" s="552">
        <v>900</v>
      </c>
      <c r="Z389" s="554" t="s">
        <v>1791</v>
      </c>
      <c r="AA389" s="552" t="s">
        <v>549</v>
      </c>
      <c r="AB389" s="553">
        <v>0.91</v>
      </c>
      <c r="AC389" s="552" t="s">
        <v>550</v>
      </c>
      <c r="AD389" s="560">
        <v>3.9599999999999998E-4</v>
      </c>
      <c r="AE389" s="559"/>
      <c r="AF389" s="560"/>
      <c r="AG389" s="552"/>
      <c r="AH389" s="554"/>
      <c r="AI389" s="555"/>
      <c r="AJ389" s="556"/>
      <c r="AK389" s="557"/>
      <c r="AL389" s="558"/>
    </row>
    <row r="390" spans="1:38" ht="14.4" thickBot="1" x14ac:dyDescent="0.35">
      <c r="A390" s="27" t="str">
        <f t="shared" si="5"/>
        <v>77501-63-4</v>
      </c>
      <c r="B390" s="561" t="s">
        <v>1856</v>
      </c>
      <c r="C390" s="562" t="s">
        <v>1856</v>
      </c>
      <c r="D390" s="565" t="s">
        <v>1856</v>
      </c>
      <c r="E390" s="562" t="s">
        <v>1856</v>
      </c>
      <c r="F390" s="563">
        <v>2E-3</v>
      </c>
      <c r="G390" s="564" t="s">
        <v>1793</v>
      </c>
      <c r="H390" s="565" t="s">
        <v>1856</v>
      </c>
      <c r="I390" s="562" t="s">
        <v>1856</v>
      </c>
      <c r="J390" s="562" t="s">
        <v>1856</v>
      </c>
      <c r="K390" s="562" t="s">
        <v>1856</v>
      </c>
      <c r="L390" s="564">
        <v>1</v>
      </c>
      <c r="M390" s="564">
        <v>0.1</v>
      </c>
      <c r="N390" s="581" t="s">
        <v>1856</v>
      </c>
      <c r="O390" s="568" t="s">
        <v>1183</v>
      </c>
      <c r="P390" s="569" t="s">
        <v>1182</v>
      </c>
      <c r="Q390" s="570">
        <v>120</v>
      </c>
      <c r="R390" s="571" t="s">
        <v>1791</v>
      </c>
      <c r="S390" s="570">
        <v>1200</v>
      </c>
      <c r="T390" s="571" t="s">
        <v>1791</v>
      </c>
      <c r="U390" s="585" t="s">
        <v>550</v>
      </c>
      <c r="V390" s="586" t="s">
        <v>549</v>
      </c>
      <c r="W390" s="585" t="s">
        <v>550</v>
      </c>
      <c r="X390" s="586" t="s">
        <v>549</v>
      </c>
      <c r="Y390" s="570">
        <v>19</v>
      </c>
      <c r="Z390" s="572" t="s">
        <v>1791</v>
      </c>
      <c r="AA390" s="570" t="s">
        <v>549</v>
      </c>
      <c r="AB390" s="571">
        <v>0.87</v>
      </c>
      <c r="AC390" s="570" t="s">
        <v>550</v>
      </c>
      <c r="AD390" s="586">
        <v>8.8699999999999994E-3</v>
      </c>
      <c r="AE390" s="585"/>
      <c r="AF390" s="586"/>
      <c r="AG390" s="570"/>
      <c r="AH390" s="572"/>
      <c r="AI390" s="573"/>
      <c r="AJ390" s="574"/>
      <c r="AK390" s="575"/>
      <c r="AL390" s="576"/>
    </row>
    <row r="391" spans="1:38" ht="13.8" x14ac:dyDescent="0.3">
      <c r="A391" s="34" t="str">
        <f t="shared" ref="A391:A454" si="6">P391</f>
        <v/>
      </c>
      <c r="B391" s="577" t="s">
        <v>1856</v>
      </c>
      <c r="C391" s="548" t="s">
        <v>1856</v>
      </c>
      <c r="D391" s="547" t="s">
        <v>1856</v>
      </c>
      <c r="E391" s="548" t="s">
        <v>1856</v>
      </c>
      <c r="F391" s="547" t="s">
        <v>1856</v>
      </c>
      <c r="G391" s="548" t="s">
        <v>1856</v>
      </c>
      <c r="H391" s="546" t="s">
        <v>1856</v>
      </c>
      <c r="I391" s="545" t="s">
        <v>1856</v>
      </c>
      <c r="J391" s="545" t="s">
        <v>1856</v>
      </c>
      <c r="K391" s="548" t="s">
        <v>1856</v>
      </c>
      <c r="L391" s="545" t="s">
        <v>1856</v>
      </c>
      <c r="M391" s="578" t="s">
        <v>1856</v>
      </c>
      <c r="N391" s="549" t="s">
        <v>1856</v>
      </c>
      <c r="O391" s="550" t="s">
        <v>1181</v>
      </c>
      <c r="P391" s="551" t="s">
        <v>549</v>
      </c>
      <c r="Q391" s="552" t="s">
        <v>550</v>
      </c>
      <c r="R391" s="553" t="s">
        <v>549</v>
      </c>
      <c r="S391" s="552" t="s">
        <v>550</v>
      </c>
      <c r="T391" s="553" t="s">
        <v>549</v>
      </c>
      <c r="U391" s="552" t="s">
        <v>550</v>
      </c>
      <c r="V391" s="553" t="s">
        <v>549</v>
      </c>
      <c r="W391" s="552" t="s">
        <v>550</v>
      </c>
      <c r="X391" s="553" t="s">
        <v>549</v>
      </c>
      <c r="Y391" s="552" t="s">
        <v>550</v>
      </c>
      <c r="Z391" s="554" t="s">
        <v>549</v>
      </c>
      <c r="AA391" s="552" t="s">
        <v>549</v>
      </c>
      <c r="AB391" s="553" t="s">
        <v>550</v>
      </c>
      <c r="AC391" s="552" t="s">
        <v>550</v>
      </c>
      <c r="AD391" s="553" t="s">
        <v>550</v>
      </c>
      <c r="AE391" s="552"/>
      <c r="AF391" s="553"/>
      <c r="AG391" s="552"/>
      <c r="AH391" s="554"/>
      <c r="AI391" s="555"/>
      <c r="AJ391" s="583"/>
      <c r="AK391" s="557"/>
      <c r="AL391" s="558"/>
    </row>
    <row r="392" spans="1:38" ht="13.8" x14ac:dyDescent="0.3">
      <c r="A392" s="34" t="str">
        <f t="shared" si="6"/>
        <v>301-04-2</v>
      </c>
      <c r="B392" s="577">
        <v>0.28000000000000003</v>
      </c>
      <c r="C392" s="548" t="s">
        <v>1803</v>
      </c>
      <c r="D392" s="547">
        <v>8.0000000000000007E-5</v>
      </c>
      <c r="E392" s="548" t="s">
        <v>1803</v>
      </c>
      <c r="F392" s="546" t="s">
        <v>1856</v>
      </c>
      <c r="G392" s="545" t="s">
        <v>1856</v>
      </c>
      <c r="H392" s="547" t="s">
        <v>1856</v>
      </c>
      <c r="I392" s="548" t="s">
        <v>1856</v>
      </c>
      <c r="J392" s="548" t="s">
        <v>1856</v>
      </c>
      <c r="K392" s="548" t="s">
        <v>1856</v>
      </c>
      <c r="L392" s="545">
        <v>1</v>
      </c>
      <c r="M392" s="545">
        <v>0.1</v>
      </c>
      <c r="N392" s="549" t="s">
        <v>1856</v>
      </c>
      <c r="O392" s="550" t="s">
        <v>1180</v>
      </c>
      <c r="P392" s="551" t="s">
        <v>1179</v>
      </c>
      <c r="Q392" s="552">
        <v>1.7</v>
      </c>
      <c r="R392" s="553" t="s">
        <v>1798</v>
      </c>
      <c r="S392" s="552">
        <v>6.2</v>
      </c>
      <c r="T392" s="553" t="s">
        <v>1798</v>
      </c>
      <c r="U392" s="559">
        <v>0.03</v>
      </c>
      <c r="V392" s="560" t="s">
        <v>1798</v>
      </c>
      <c r="W392" s="559">
        <v>0.15</v>
      </c>
      <c r="X392" s="560" t="s">
        <v>1798</v>
      </c>
      <c r="Y392" s="552">
        <v>0.24</v>
      </c>
      <c r="Z392" s="554" t="s">
        <v>1798</v>
      </c>
      <c r="AA392" s="552" t="s">
        <v>549</v>
      </c>
      <c r="AB392" s="553" t="s">
        <v>550</v>
      </c>
      <c r="AC392" s="552" t="s">
        <v>550</v>
      </c>
      <c r="AD392" s="560">
        <v>1.09E-2</v>
      </c>
      <c r="AE392" s="559"/>
      <c r="AF392" s="560"/>
      <c r="AG392" s="552"/>
      <c r="AH392" s="554"/>
      <c r="AI392" s="555"/>
      <c r="AJ392" s="556"/>
      <c r="AK392" s="557"/>
      <c r="AL392" s="558"/>
    </row>
    <row r="393" spans="1:38" ht="14.4" thickBot="1" x14ac:dyDescent="0.35">
      <c r="A393" s="27" t="str">
        <f t="shared" si="6"/>
        <v>7439-92-1</v>
      </c>
      <c r="B393" s="561" t="s">
        <v>1856</v>
      </c>
      <c r="C393" s="562" t="s">
        <v>1856</v>
      </c>
      <c r="D393" s="565" t="s">
        <v>1856</v>
      </c>
      <c r="E393" s="562" t="s">
        <v>1856</v>
      </c>
      <c r="F393" s="563" t="s">
        <v>1856</v>
      </c>
      <c r="G393" s="564" t="s">
        <v>1856</v>
      </c>
      <c r="H393" s="565" t="s">
        <v>1856</v>
      </c>
      <c r="I393" s="562" t="s">
        <v>1856</v>
      </c>
      <c r="J393" s="562" t="s">
        <v>1856</v>
      </c>
      <c r="K393" s="562" t="s">
        <v>1856</v>
      </c>
      <c r="L393" s="564">
        <v>1</v>
      </c>
      <c r="M393" s="564" t="s">
        <v>1856</v>
      </c>
      <c r="N393" s="581" t="s">
        <v>1856</v>
      </c>
      <c r="O393" s="568" t="s">
        <v>1178</v>
      </c>
      <c r="P393" s="569" t="s">
        <v>59</v>
      </c>
      <c r="Q393" s="570">
        <v>400</v>
      </c>
      <c r="R393" s="571" t="s">
        <v>1809</v>
      </c>
      <c r="S393" s="570">
        <v>800</v>
      </c>
      <c r="T393" s="571" t="s">
        <v>1809</v>
      </c>
      <c r="U393" s="585">
        <v>0.15</v>
      </c>
      <c r="V393" s="586" t="s">
        <v>1809</v>
      </c>
      <c r="W393" s="585" t="s">
        <v>550</v>
      </c>
      <c r="X393" s="586" t="s">
        <v>1809</v>
      </c>
      <c r="Y393" s="570" t="s">
        <v>550</v>
      </c>
      <c r="Z393" s="572" t="s">
        <v>1809</v>
      </c>
      <c r="AA393" s="570">
        <v>15</v>
      </c>
      <c r="AB393" s="571" t="s">
        <v>550</v>
      </c>
      <c r="AC393" s="570">
        <v>14</v>
      </c>
      <c r="AD393" s="586">
        <v>6.3099999999999996E-3</v>
      </c>
      <c r="AE393" s="585"/>
      <c r="AF393" s="586"/>
      <c r="AG393" s="570"/>
      <c r="AH393" s="572"/>
      <c r="AI393" s="573"/>
      <c r="AJ393" s="574"/>
      <c r="AK393" s="575"/>
      <c r="AL393" s="576"/>
    </row>
    <row r="394" spans="1:38" ht="13.8" x14ac:dyDescent="0.3">
      <c r="A394" s="34" t="str">
        <f t="shared" si="6"/>
        <v>1335-32-6</v>
      </c>
      <c r="B394" s="577">
        <v>3.7999999999999999E-2</v>
      </c>
      <c r="C394" s="548" t="s">
        <v>1803</v>
      </c>
      <c r="D394" s="547">
        <v>1.1E-5</v>
      </c>
      <c r="E394" s="548" t="s">
        <v>1803</v>
      </c>
      <c r="F394" s="547" t="s">
        <v>1856</v>
      </c>
      <c r="G394" s="548" t="s">
        <v>1856</v>
      </c>
      <c r="H394" s="547" t="s">
        <v>1856</v>
      </c>
      <c r="I394" s="548" t="s">
        <v>1856</v>
      </c>
      <c r="J394" s="548" t="s">
        <v>1856</v>
      </c>
      <c r="K394" s="548" t="s">
        <v>1856</v>
      </c>
      <c r="L394" s="578">
        <v>1</v>
      </c>
      <c r="M394" s="578">
        <v>0.1</v>
      </c>
      <c r="N394" s="549" t="s">
        <v>1856</v>
      </c>
      <c r="O394" s="594" t="s">
        <v>1177</v>
      </c>
      <c r="P394" s="551" t="s">
        <v>1176</v>
      </c>
      <c r="Q394" s="559">
        <v>13</v>
      </c>
      <c r="R394" s="560" t="s">
        <v>1798</v>
      </c>
      <c r="S394" s="559">
        <v>45</v>
      </c>
      <c r="T394" s="560" t="s">
        <v>1798</v>
      </c>
      <c r="U394" s="559">
        <v>0.22</v>
      </c>
      <c r="V394" s="560" t="s">
        <v>1798</v>
      </c>
      <c r="W394" s="559">
        <v>1.1000000000000001</v>
      </c>
      <c r="X394" s="560" t="s">
        <v>1798</v>
      </c>
      <c r="Y394" s="559">
        <v>1.8</v>
      </c>
      <c r="Z394" s="582" t="s">
        <v>1798</v>
      </c>
      <c r="AA394" s="559" t="s">
        <v>549</v>
      </c>
      <c r="AB394" s="560" t="s">
        <v>550</v>
      </c>
      <c r="AC394" s="559" t="s">
        <v>550</v>
      </c>
      <c r="AD394" s="560" t="s">
        <v>550</v>
      </c>
      <c r="AE394" s="559"/>
      <c r="AF394" s="560"/>
      <c r="AG394" s="559"/>
      <c r="AH394" s="582"/>
      <c r="AI394" s="555"/>
      <c r="AJ394" s="583"/>
      <c r="AK394" s="584"/>
      <c r="AL394" s="558"/>
    </row>
    <row r="395" spans="1:38" ht="13.8" x14ac:dyDescent="0.3">
      <c r="A395" s="34" t="str">
        <f t="shared" si="6"/>
        <v>78-00-2</v>
      </c>
      <c r="B395" s="544" t="s">
        <v>1856</v>
      </c>
      <c r="C395" s="545" t="s">
        <v>1856</v>
      </c>
      <c r="D395" s="546" t="s">
        <v>1856</v>
      </c>
      <c r="E395" s="545" t="s">
        <v>1856</v>
      </c>
      <c r="F395" s="547">
        <v>9.9999999999999995E-8</v>
      </c>
      <c r="G395" s="548" t="s">
        <v>1793</v>
      </c>
      <c r="H395" s="547" t="s">
        <v>1856</v>
      </c>
      <c r="I395" s="548" t="s">
        <v>1856</v>
      </c>
      <c r="J395" s="548" t="s">
        <v>1856</v>
      </c>
      <c r="K395" s="548" t="s">
        <v>1856</v>
      </c>
      <c r="L395" s="545">
        <v>1</v>
      </c>
      <c r="M395" s="545">
        <v>0.1</v>
      </c>
      <c r="N395" s="549" t="s">
        <v>1856</v>
      </c>
      <c r="O395" s="550" t="s">
        <v>1175</v>
      </c>
      <c r="P395" s="551" t="s">
        <v>1174</v>
      </c>
      <c r="Q395" s="552">
        <v>6.1000000000000004E-3</v>
      </c>
      <c r="R395" s="553" t="s">
        <v>1791</v>
      </c>
      <c r="S395" s="552">
        <v>6.2E-2</v>
      </c>
      <c r="T395" s="553" t="s">
        <v>1791</v>
      </c>
      <c r="U395" s="552" t="s">
        <v>550</v>
      </c>
      <c r="V395" s="553" t="s">
        <v>549</v>
      </c>
      <c r="W395" s="552" t="s">
        <v>550</v>
      </c>
      <c r="X395" s="553" t="s">
        <v>549</v>
      </c>
      <c r="Y395" s="552">
        <v>9.8999999999999999E-4</v>
      </c>
      <c r="Z395" s="554" t="s">
        <v>1791</v>
      </c>
      <c r="AA395" s="552" t="s">
        <v>549</v>
      </c>
      <c r="AB395" s="553">
        <v>3.4999999999999999E-6</v>
      </c>
      <c r="AC395" s="552" t="s">
        <v>550</v>
      </c>
      <c r="AD395" s="553">
        <v>2.0800000000000001E-5</v>
      </c>
      <c r="AE395" s="552"/>
      <c r="AF395" s="553"/>
      <c r="AG395" s="552"/>
      <c r="AH395" s="554"/>
      <c r="AI395" s="555"/>
      <c r="AJ395" s="583"/>
      <c r="AK395" s="557"/>
      <c r="AL395" s="558"/>
    </row>
    <row r="396" spans="1:38" ht="14.4" thickBot="1" x14ac:dyDescent="0.35">
      <c r="A396" s="27" t="str">
        <f t="shared" si="6"/>
        <v>330-55-2</v>
      </c>
      <c r="B396" s="561" t="s">
        <v>1856</v>
      </c>
      <c r="C396" s="562" t="s">
        <v>1856</v>
      </c>
      <c r="D396" s="565" t="s">
        <v>1856</v>
      </c>
      <c r="E396" s="562" t="s">
        <v>1856</v>
      </c>
      <c r="F396" s="565">
        <v>2E-3</v>
      </c>
      <c r="G396" s="562" t="s">
        <v>1793</v>
      </c>
      <c r="H396" s="565" t="s">
        <v>1856</v>
      </c>
      <c r="I396" s="562" t="s">
        <v>1856</v>
      </c>
      <c r="J396" s="562" t="s">
        <v>1856</v>
      </c>
      <c r="K396" s="562" t="s">
        <v>1856</v>
      </c>
      <c r="L396" s="564">
        <v>1</v>
      </c>
      <c r="M396" s="566">
        <v>0.1</v>
      </c>
      <c r="N396" s="581" t="s">
        <v>1856</v>
      </c>
      <c r="O396" s="568" t="s">
        <v>1173</v>
      </c>
      <c r="P396" s="569" t="s">
        <v>1172</v>
      </c>
      <c r="Q396" s="570">
        <v>120</v>
      </c>
      <c r="R396" s="571" t="s">
        <v>1791</v>
      </c>
      <c r="S396" s="570">
        <v>1200</v>
      </c>
      <c r="T396" s="571" t="s">
        <v>1791</v>
      </c>
      <c r="U396" s="570" t="s">
        <v>550</v>
      </c>
      <c r="V396" s="571" t="s">
        <v>549</v>
      </c>
      <c r="W396" s="585" t="s">
        <v>550</v>
      </c>
      <c r="X396" s="571" t="s">
        <v>549</v>
      </c>
      <c r="Y396" s="585">
        <v>26</v>
      </c>
      <c r="Z396" s="572" t="s">
        <v>1791</v>
      </c>
      <c r="AA396" s="570" t="s">
        <v>549</v>
      </c>
      <c r="AB396" s="571">
        <v>2.3E-2</v>
      </c>
      <c r="AC396" s="570" t="s">
        <v>550</v>
      </c>
      <c r="AD396" s="571">
        <v>1E-4</v>
      </c>
      <c r="AE396" s="585"/>
      <c r="AF396" s="571"/>
      <c r="AG396" s="585"/>
      <c r="AH396" s="572"/>
      <c r="AI396" s="587"/>
      <c r="AJ396" s="592"/>
      <c r="AK396" s="575"/>
      <c r="AL396" s="588"/>
    </row>
    <row r="397" spans="1:38" ht="13.8" x14ac:dyDescent="0.3">
      <c r="A397" s="34" t="str">
        <f t="shared" si="6"/>
        <v>7439-93-2</v>
      </c>
      <c r="B397" s="544" t="s">
        <v>1856</v>
      </c>
      <c r="C397" s="545" t="s">
        <v>1856</v>
      </c>
      <c r="D397" s="546" t="s">
        <v>1856</v>
      </c>
      <c r="E397" s="545" t="s">
        <v>1856</v>
      </c>
      <c r="F397" s="547">
        <v>2E-3</v>
      </c>
      <c r="G397" s="548" t="s">
        <v>1792</v>
      </c>
      <c r="H397" s="547" t="s">
        <v>1856</v>
      </c>
      <c r="I397" s="548" t="s">
        <v>1856</v>
      </c>
      <c r="J397" s="548" t="s">
        <v>1856</v>
      </c>
      <c r="K397" s="548" t="s">
        <v>1856</v>
      </c>
      <c r="L397" s="545">
        <v>1</v>
      </c>
      <c r="M397" s="545" t="s">
        <v>1856</v>
      </c>
      <c r="N397" s="549" t="s">
        <v>1856</v>
      </c>
      <c r="O397" s="550" t="s">
        <v>1171</v>
      </c>
      <c r="P397" s="551" t="s">
        <v>1170</v>
      </c>
      <c r="Q397" s="552">
        <v>160</v>
      </c>
      <c r="R397" s="553" t="s">
        <v>1791</v>
      </c>
      <c r="S397" s="552">
        <v>2000</v>
      </c>
      <c r="T397" s="553" t="s">
        <v>1791</v>
      </c>
      <c r="U397" s="552" t="s">
        <v>550</v>
      </c>
      <c r="V397" s="553" t="s">
        <v>549</v>
      </c>
      <c r="W397" s="552" t="s">
        <v>550</v>
      </c>
      <c r="X397" s="553" t="s">
        <v>549</v>
      </c>
      <c r="Y397" s="552">
        <v>31</v>
      </c>
      <c r="Z397" s="554" t="s">
        <v>1791</v>
      </c>
      <c r="AA397" s="552" t="s">
        <v>549</v>
      </c>
      <c r="AB397" s="553">
        <v>9.3000000000000007</v>
      </c>
      <c r="AC397" s="552" t="s">
        <v>550</v>
      </c>
      <c r="AD397" s="599">
        <v>1.0300000000000001E-10</v>
      </c>
      <c r="AE397" s="552"/>
      <c r="AF397" s="553"/>
      <c r="AG397" s="552"/>
      <c r="AH397" s="554"/>
      <c r="AI397" s="555"/>
      <c r="AJ397" s="583"/>
      <c r="AK397" s="557"/>
      <c r="AL397" s="558"/>
    </row>
    <row r="398" spans="1:38" ht="13.8" x14ac:dyDescent="0.3">
      <c r="A398" s="34" t="str">
        <f t="shared" si="6"/>
        <v>83055-99-6</v>
      </c>
      <c r="B398" s="577" t="s">
        <v>1856</v>
      </c>
      <c r="C398" s="548" t="s">
        <v>1856</v>
      </c>
      <c r="D398" s="547" t="s">
        <v>1856</v>
      </c>
      <c r="E398" s="548" t="s">
        <v>1856</v>
      </c>
      <c r="F398" s="546">
        <v>0.2</v>
      </c>
      <c r="G398" s="545" t="s">
        <v>1793</v>
      </c>
      <c r="H398" s="547" t="s">
        <v>1856</v>
      </c>
      <c r="I398" s="548" t="s">
        <v>1856</v>
      </c>
      <c r="J398" s="548" t="s">
        <v>1856</v>
      </c>
      <c r="K398" s="548" t="s">
        <v>1856</v>
      </c>
      <c r="L398" s="545">
        <v>1</v>
      </c>
      <c r="M398" s="545">
        <v>0.1</v>
      </c>
      <c r="N398" s="549" t="s">
        <v>1856</v>
      </c>
      <c r="O398" s="550" t="s">
        <v>1169</v>
      </c>
      <c r="P398" s="551" t="s">
        <v>1168</v>
      </c>
      <c r="Q398" s="552">
        <v>12000</v>
      </c>
      <c r="R398" s="553" t="s">
        <v>1791</v>
      </c>
      <c r="S398" s="552">
        <v>120000</v>
      </c>
      <c r="T398" s="553" t="s">
        <v>1794</v>
      </c>
      <c r="U398" s="559" t="s">
        <v>550</v>
      </c>
      <c r="V398" s="560" t="s">
        <v>549</v>
      </c>
      <c r="W398" s="559" t="s">
        <v>550</v>
      </c>
      <c r="X398" s="560" t="s">
        <v>549</v>
      </c>
      <c r="Y398" s="552">
        <v>3100</v>
      </c>
      <c r="Z398" s="554" t="s">
        <v>1791</v>
      </c>
      <c r="AA398" s="552" t="s">
        <v>549</v>
      </c>
      <c r="AB398" s="553">
        <v>0.79</v>
      </c>
      <c r="AC398" s="552" t="s">
        <v>550</v>
      </c>
      <c r="AD398" s="560">
        <v>1.37E-2</v>
      </c>
      <c r="AE398" s="559"/>
      <c r="AF398" s="560"/>
      <c r="AG398" s="552"/>
      <c r="AH398" s="554"/>
      <c r="AI398" s="555"/>
      <c r="AJ398" s="556"/>
      <c r="AK398" s="557"/>
      <c r="AL398" s="558"/>
    </row>
    <row r="399" spans="1:38" ht="14.4" thickBot="1" x14ac:dyDescent="0.35">
      <c r="A399" s="27" t="str">
        <f t="shared" si="6"/>
        <v>94-74-6</v>
      </c>
      <c r="B399" s="561" t="s">
        <v>1856</v>
      </c>
      <c r="C399" s="562" t="s">
        <v>1856</v>
      </c>
      <c r="D399" s="565" t="s">
        <v>1856</v>
      </c>
      <c r="E399" s="562" t="s">
        <v>1856</v>
      </c>
      <c r="F399" s="563">
        <v>5.0000000000000001E-4</v>
      </c>
      <c r="G399" s="564" t="s">
        <v>1793</v>
      </c>
      <c r="H399" s="565" t="s">
        <v>1856</v>
      </c>
      <c r="I399" s="562" t="s">
        <v>1856</v>
      </c>
      <c r="J399" s="562" t="s">
        <v>1856</v>
      </c>
      <c r="K399" s="562" t="s">
        <v>1856</v>
      </c>
      <c r="L399" s="564">
        <v>1</v>
      </c>
      <c r="M399" s="564">
        <v>0.1</v>
      </c>
      <c r="N399" s="581" t="s">
        <v>1856</v>
      </c>
      <c r="O399" s="568" t="s">
        <v>1167</v>
      </c>
      <c r="P399" s="569" t="s">
        <v>1166</v>
      </c>
      <c r="Q399" s="570">
        <v>31</v>
      </c>
      <c r="R399" s="571" t="s">
        <v>1791</v>
      </c>
      <c r="S399" s="570">
        <v>310</v>
      </c>
      <c r="T399" s="571" t="s">
        <v>1791</v>
      </c>
      <c r="U399" s="585" t="s">
        <v>550</v>
      </c>
      <c r="V399" s="586" t="s">
        <v>549</v>
      </c>
      <c r="W399" s="585" t="s">
        <v>550</v>
      </c>
      <c r="X399" s="586" t="s">
        <v>549</v>
      </c>
      <c r="Y399" s="570">
        <v>5.7</v>
      </c>
      <c r="Z399" s="572" t="s">
        <v>1791</v>
      </c>
      <c r="AA399" s="570" t="s">
        <v>549</v>
      </c>
      <c r="AB399" s="571">
        <v>1.5E-3</v>
      </c>
      <c r="AC399" s="570" t="s">
        <v>550</v>
      </c>
      <c r="AD399" s="586">
        <v>8.3899999999999999E-3</v>
      </c>
      <c r="AE399" s="585"/>
      <c r="AF399" s="586"/>
      <c r="AG399" s="570"/>
      <c r="AH399" s="572"/>
      <c r="AI399" s="573"/>
      <c r="AJ399" s="574"/>
      <c r="AK399" s="575"/>
      <c r="AL399" s="576"/>
    </row>
    <row r="400" spans="1:38" ht="13.8" x14ac:dyDescent="0.3">
      <c r="A400" s="34" t="str">
        <f t="shared" si="6"/>
        <v>94-81-5</v>
      </c>
      <c r="B400" s="577" t="s">
        <v>1856</v>
      </c>
      <c r="C400" s="548" t="s">
        <v>1856</v>
      </c>
      <c r="D400" s="547" t="s">
        <v>1856</v>
      </c>
      <c r="E400" s="548" t="s">
        <v>1856</v>
      </c>
      <c r="F400" s="546">
        <v>0.01</v>
      </c>
      <c r="G400" s="545" t="s">
        <v>1793</v>
      </c>
      <c r="H400" s="547" t="s">
        <v>1856</v>
      </c>
      <c r="I400" s="548" t="s">
        <v>1856</v>
      </c>
      <c r="J400" s="548" t="s">
        <v>1856</v>
      </c>
      <c r="K400" s="548" t="s">
        <v>1856</v>
      </c>
      <c r="L400" s="545">
        <v>1</v>
      </c>
      <c r="M400" s="578">
        <v>0.1</v>
      </c>
      <c r="N400" s="549" t="s">
        <v>1856</v>
      </c>
      <c r="O400" s="550" t="s">
        <v>1165</v>
      </c>
      <c r="P400" s="551" t="s">
        <v>1164</v>
      </c>
      <c r="Q400" s="552">
        <v>610</v>
      </c>
      <c r="R400" s="553" t="s">
        <v>1791</v>
      </c>
      <c r="S400" s="552">
        <v>6200</v>
      </c>
      <c r="T400" s="553" t="s">
        <v>1791</v>
      </c>
      <c r="U400" s="559" t="s">
        <v>550</v>
      </c>
      <c r="V400" s="560" t="s">
        <v>549</v>
      </c>
      <c r="W400" s="559" t="s">
        <v>550</v>
      </c>
      <c r="X400" s="560" t="s">
        <v>549</v>
      </c>
      <c r="Y400" s="552">
        <v>110</v>
      </c>
      <c r="Z400" s="554" t="s">
        <v>1791</v>
      </c>
      <c r="AA400" s="552" t="s">
        <v>549</v>
      </c>
      <c r="AB400" s="553">
        <v>4.3999999999999997E-2</v>
      </c>
      <c r="AC400" s="552" t="s">
        <v>550</v>
      </c>
      <c r="AD400" s="560">
        <v>1E-3</v>
      </c>
      <c r="AE400" s="559"/>
      <c r="AF400" s="560"/>
      <c r="AG400" s="552"/>
      <c r="AH400" s="554"/>
      <c r="AI400" s="555"/>
      <c r="AJ400" s="556"/>
      <c r="AK400" s="557"/>
      <c r="AL400" s="558"/>
    </row>
    <row r="401" spans="1:38" ht="13.8" x14ac:dyDescent="0.3">
      <c r="A401" s="34" t="str">
        <f t="shared" si="6"/>
        <v>93-65-2</v>
      </c>
      <c r="B401" s="577" t="s">
        <v>1856</v>
      </c>
      <c r="C401" s="548" t="s">
        <v>1856</v>
      </c>
      <c r="D401" s="547" t="s">
        <v>1856</v>
      </c>
      <c r="E401" s="548" t="s">
        <v>1856</v>
      </c>
      <c r="F401" s="546">
        <v>1E-3</v>
      </c>
      <c r="G401" s="545" t="s">
        <v>1793</v>
      </c>
      <c r="H401" s="547" t="s">
        <v>1856</v>
      </c>
      <c r="I401" s="548" t="s">
        <v>1856</v>
      </c>
      <c r="J401" s="548" t="s">
        <v>1856</v>
      </c>
      <c r="K401" s="548" t="s">
        <v>1856</v>
      </c>
      <c r="L401" s="545">
        <v>1</v>
      </c>
      <c r="M401" s="545">
        <v>0.1</v>
      </c>
      <c r="N401" s="549" t="s">
        <v>1856</v>
      </c>
      <c r="O401" s="550" t="s">
        <v>1163</v>
      </c>
      <c r="P401" s="551" t="s">
        <v>1162</v>
      </c>
      <c r="Q401" s="552">
        <v>61</v>
      </c>
      <c r="R401" s="553" t="s">
        <v>1791</v>
      </c>
      <c r="S401" s="552">
        <v>620</v>
      </c>
      <c r="T401" s="553" t="s">
        <v>1791</v>
      </c>
      <c r="U401" s="559" t="s">
        <v>550</v>
      </c>
      <c r="V401" s="560" t="s">
        <v>549</v>
      </c>
      <c r="W401" s="559" t="s">
        <v>550</v>
      </c>
      <c r="X401" s="560" t="s">
        <v>549</v>
      </c>
      <c r="Y401" s="552">
        <v>12</v>
      </c>
      <c r="Z401" s="554" t="s">
        <v>1791</v>
      </c>
      <c r="AA401" s="552" t="s">
        <v>549</v>
      </c>
      <c r="AB401" s="553">
        <v>3.5000000000000001E-3</v>
      </c>
      <c r="AC401" s="552" t="s">
        <v>550</v>
      </c>
      <c r="AD401" s="560">
        <v>2.1900000000000001E-4</v>
      </c>
      <c r="AE401" s="559"/>
      <c r="AF401" s="560"/>
      <c r="AG401" s="552"/>
      <c r="AH401" s="554"/>
      <c r="AI401" s="555"/>
      <c r="AJ401" s="556"/>
      <c r="AK401" s="557"/>
      <c r="AL401" s="558"/>
    </row>
    <row r="402" spans="1:38" ht="14.4" thickBot="1" x14ac:dyDescent="0.35">
      <c r="A402" s="27" t="str">
        <f t="shared" si="6"/>
        <v>121-75-5</v>
      </c>
      <c r="B402" s="561" t="s">
        <v>1856</v>
      </c>
      <c r="C402" s="562" t="s">
        <v>1856</v>
      </c>
      <c r="D402" s="565" t="s">
        <v>1856</v>
      </c>
      <c r="E402" s="562" t="s">
        <v>1856</v>
      </c>
      <c r="F402" s="563">
        <v>0.02</v>
      </c>
      <c r="G402" s="564" t="s">
        <v>1793</v>
      </c>
      <c r="H402" s="565" t="s">
        <v>1856</v>
      </c>
      <c r="I402" s="562" t="s">
        <v>1856</v>
      </c>
      <c r="J402" s="562" t="s">
        <v>1856</v>
      </c>
      <c r="K402" s="562" t="s">
        <v>1856</v>
      </c>
      <c r="L402" s="564">
        <v>1</v>
      </c>
      <c r="M402" s="564">
        <v>0.1</v>
      </c>
      <c r="N402" s="581" t="s">
        <v>1856</v>
      </c>
      <c r="O402" s="568" t="s">
        <v>148</v>
      </c>
      <c r="P402" s="569" t="s">
        <v>147</v>
      </c>
      <c r="Q402" s="570">
        <v>1200</v>
      </c>
      <c r="R402" s="571" t="s">
        <v>1791</v>
      </c>
      <c r="S402" s="570">
        <v>12000</v>
      </c>
      <c r="T402" s="571" t="s">
        <v>1791</v>
      </c>
      <c r="U402" s="585" t="s">
        <v>550</v>
      </c>
      <c r="V402" s="586" t="s">
        <v>549</v>
      </c>
      <c r="W402" s="585" t="s">
        <v>550</v>
      </c>
      <c r="X402" s="586" t="s">
        <v>549</v>
      </c>
      <c r="Y402" s="570">
        <v>300</v>
      </c>
      <c r="Z402" s="572" t="s">
        <v>1791</v>
      </c>
      <c r="AA402" s="570" t="s">
        <v>549</v>
      </c>
      <c r="AB402" s="571">
        <v>7.9000000000000001E-2</v>
      </c>
      <c r="AC402" s="570" t="s">
        <v>550</v>
      </c>
      <c r="AD402" s="586">
        <v>1.6899999999999998E-2</v>
      </c>
      <c r="AE402" s="585"/>
      <c r="AF402" s="586"/>
      <c r="AG402" s="570"/>
      <c r="AH402" s="572"/>
      <c r="AI402" s="573"/>
      <c r="AJ402" s="574"/>
      <c r="AK402" s="575"/>
      <c r="AL402" s="576"/>
    </row>
    <row r="403" spans="1:38" ht="13.8" x14ac:dyDescent="0.3">
      <c r="A403" s="34" t="str">
        <f t="shared" si="6"/>
        <v>108-31-6</v>
      </c>
      <c r="B403" s="577" t="s">
        <v>1856</v>
      </c>
      <c r="C403" s="548" t="s">
        <v>1856</v>
      </c>
      <c r="D403" s="547" t="s">
        <v>1856</v>
      </c>
      <c r="E403" s="548" t="s">
        <v>1856</v>
      </c>
      <c r="F403" s="546">
        <v>0.1</v>
      </c>
      <c r="G403" s="545" t="s">
        <v>1793</v>
      </c>
      <c r="H403" s="547">
        <v>6.9999999999999999E-4</v>
      </c>
      <c r="I403" s="548" t="s">
        <v>1803</v>
      </c>
      <c r="J403" s="548" t="s">
        <v>1856</v>
      </c>
      <c r="K403" s="548" t="s">
        <v>1856</v>
      </c>
      <c r="L403" s="545">
        <v>1</v>
      </c>
      <c r="M403" s="545">
        <v>0.1</v>
      </c>
      <c r="N403" s="549" t="s">
        <v>1856</v>
      </c>
      <c r="O403" s="550" t="s">
        <v>1161</v>
      </c>
      <c r="P403" s="551" t="s">
        <v>1160</v>
      </c>
      <c r="Q403" s="552">
        <v>6100</v>
      </c>
      <c r="R403" s="553" t="s">
        <v>1791</v>
      </c>
      <c r="S403" s="552">
        <v>61000</v>
      </c>
      <c r="T403" s="553" t="s">
        <v>1791</v>
      </c>
      <c r="U403" s="559">
        <v>0.73</v>
      </c>
      <c r="V403" s="560" t="s">
        <v>1791</v>
      </c>
      <c r="W403" s="559">
        <v>3.1</v>
      </c>
      <c r="X403" s="560" t="s">
        <v>1791</v>
      </c>
      <c r="Y403" s="552">
        <v>1500</v>
      </c>
      <c r="Z403" s="554" t="s">
        <v>1791</v>
      </c>
      <c r="AA403" s="552" t="s">
        <v>549</v>
      </c>
      <c r="AB403" s="553">
        <v>0.3</v>
      </c>
      <c r="AC403" s="552" t="s">
        <v>550</v>
      </c>
      <c r="AD403" s="560">
        <v>1.7299999999999999E-2</v>
      </c>
      <c r="AE403" s="559"/>
      <c r="AF403" s="560"/>
      <c r="AG403" s="552"/>
      <c r="AH403" s="554"/>
      <c r="AI403" s="555"/>
      <c r="AJ403" s="556"/>
      <c r="AK403" s="557"/>
      <c r="AL403" s="558"/>
    </row>
    <row r="404" spans="1:38" ht="13.8" x14ac:dyDescent="0.3">
      <c r="A404" s="34" t="str">
        <f t="shared" si="6"/>
        <v>123-33-1</v>
      </c>
      <c r="B404" s="577" t="s">
        <v>1856</v>
      </c>
      <c r="C404" s="548" t="s">
        <v>1856</v>
      </c>
      <c r="D404" s="547" t="s">
        <v>1856</v>
      </c>
      <c r="E404" s="548" t="s">
        <v>1856</v>
      </c>
      <c r="F404" s="546">
        <v>0.5</v>
      </c>
      <c r="G404" s="545" t="s">
        <v>1793</v>
      </c>
      <c r="H404" s="547" t="s">
        <v>1856</v>
      </c>
      <c r="I404" s="548" t="s">
        <v>1856</v>
      </c>
      <c r="J404" s="548" t="s">
        <v>1856</v>
      </c>
      <c r="K404" s="548" t="s">
        <v>1856</v>
      </c>
      <c r="L404" s="545">
        <v>1</v>
      </c>
      <c r="M404" s="545">
        <v>0.1</v>
      </c>
      <c r="N404" s="549" t="s">
        <v>1856</v>
      </c>
      <c r="O404" s="550" t="s">
        <v>1159</v>
      </c>
      <c r="P404" s="551" t="s">
        <v>1158</v>
      </c>
      <c r="Q404" s="552">
        <v>31000</v>
      </c>
      <c r="R404" s="553" t="s">
        <v>1791</v>
      </c>
      <c r="S404" s="552">
        <v>310000</v>
      </c>
      <c r="T404" s="553" t="s">
        <v>1794</v>
      </c>
      <c r="U404" s="559" t="s">
        <v>550</v>
      </c>
      <c r="V404" s="560" t="s">
        <v>549</v>
      </c>
      <c r="W404" s="559" t="s">
        <v>550</v>
      </c>
      <c r="X404" s="560" t="s">
        <v>549</v>
      </c>
      <c r="Y404" s="552">
        <v>7800</v>
      </c>
      <c r="Z404" s="554" t="s">
        <v>1791</v>
      </c>
      <c r="AA404" s="552" t="s">
        <v>549</v>
      </c>
      <c r="AB404" s="553">
        <v>1.6</v>
      </c>
      <c r="AC404" s="552" t="s">
        <v>550</v>
      </c>
      <c r="AD404" s="560">
        <v>1.3100000000000001E-2</v>
      </c>
      <c r="AE404" s="559"/>
      <c r="AF404" s="560"/>
      <c r="AG404" s="552"/>
      <c r="AH404" s="554"/>
      <c r="AI404" s="555"/>
      <c r="AJ404" s="556"/>
      <c r="AK404" s="557"/>
      <c r="AL404" s="558"/>
    </row>
    <row r="405" spans="1:38" ht="14.4" thickBot="1" x14ac:dyDescent="0.35">
      <c r="A405" s="27" t="str">
        <f t="shared" si="6"/>
        <v>109-77-3</v>
      </c>
      <c r="B405" s="561" t="s">
        <v>1856</v>
      </c>
      <c r="C405" s="562" t="s">
        <v>1856</v>
      </c>
      <c r="D405" s="565" t="s">
        <v>1856</v>
      </c>
      <c r="E405" s="562" t="s">
        <v>1856</v>
      </c>
      <c r="F405" s="563">
        <v>1E-4</v>
      </c>
      <c r="G405" s="564" t="s">
        <v>1792</v>
      </c>
      <c r="H405" s="565" t="s">
        <v>1856</v>
      </c>
      <c r="I405" s="562" t="s">
        <v>1856</v>
      </c>
      <c r="J405" s="562" t="s">
        <v>1856</v>
      </c>
      <c r="K405" s="562" t="s">
        <v>1856</v>
      </c>
      <c r="L405" s="564">
        <v>1</v>
      </c>
      <c r="M405" s="564">
        <v>0.1</v>
      </c>
      <c r="N405" s="581" t="s">
        <v>1856</v>
      </c>
      <c r="O405" s="568" t="s">
        <v>1157</v>
      </c>
      <c r="P405" s="569" t="s">
        <v>1156</v>
      </c>
      <c r="Q405" s="570">
        <v>6.1</v>
      </c>
      <c r="R405" s="571" t="s">
        <v>1791</v>
      </c>
      <c r="S405" s="570">
        <v>62</v>
      </c>
      <c r="T405" s="571" t="s">
        <v>1791</v>
      </c>
      <c r="U405" s="585" t="s">
        <v>550</v>
      </c>
      <c r="V405" s="586" t="s">
        <v>549</v>
      </c>
      <c r="W405" s="585" t="s">
        <v>550</v>
      </c>
      <c r="X405" s="586" t="s">
        <v>549</v>
      </c>
      <c r="Y405" s="570">
        <v>1.6</v>
      </c>
      <c r="Z405" s="572" t="s">
        <v>1791</v>
      </c>
      <c r="AA405" s="570" t="s">
        <v>549</v>
      </c>
      <c r="AB405" s="571">
        <v>3.2000000000000003E-4</v>
      </c>
      <c r="AC405" s="570" t="s">
        <v>550</v>
      </c>
      <c r="AD405" s="586">
        <v>8.12E-4</v>
      </c>
      <c r="AE405" s="585"/>
      <c r="AF405" s="586"/>
      <c r="AG405" s="570"/>
      <c r="AH405" s="572"/>
      <c r="AI405" s="573"/>
      <c r="AJ405" s="574"/>
      <c r="AK405" s="575"/>
      <c r="AL405" s="576"/>
    </row>
    <row r="406" spans="1:38" ht="13.8" x14ac:dyDescent="0.3">
      <c r="A406" s="34" t="str">
        <f t="shared" si="6"/>
        <v>8018-01-7</v>
      </c>
      <c r="B406" s="577" t="s">
        <v>1856</v>
      </c>
      <c r="C406" s="548" t="s">
        <v>1856</v>
      </c>
      <c r="D406" s="547" t="s">
        <v>1856</v>
      </c>
      <c r="E406" s="548" t="s">
        <v>1856</v>
      </c>
      <c r="F406" s="546">
        <v>0.03</v>
      </c>
      <c r="G406" s="545" t="s">
        <v>1801</v>
      </c>
      <c r="H406" s="546" t="s">
        <v>1856</v>
      </c>
      <c r="I406" s="545" t="s">
        <v>1856</v>
      </c>
      <c r="J406" s="548" t="s">
        <v>1856</v>
      </c>
      <c r="K406" s="548" t="s">
        <v>1856</v>
      </c>
      <c r="L406" s="545">
        <v>1</v>
      </c>
      <c r="M406" s="545">
        <v>0.1</v>
      </c>
      <c r="N406" s="549" t="s">
        <v>1856</v>
      </c>
      <c r="O406" s="550" t="s">
        <v>1155</v>
      </c>
      <c r="P406" s="551" t="s">
        <v>1154</v>
      </c>
      <c r="Q406" s="552">
        <v>1800</v>
      </c>
      <c r="R406" s="553" t="s">
        <v>1791</v>
      </c>
      <c r="S406" s="552">
        <v>18000</v>
      </c>
      <c r="T406" s="553" t="s">
        <v>1791</v>
      </c>
      <c r="U406" s="552" t="s">
        <v>550</v>
      </c>
      <c r="V406" s="553" t="s">
        <v>549</v>
      </c>
      <c r="W406" s="552" t="s">
        <v>550</v>
      </c>
      <c r="X406" s="553" t="s">
        <v>549</v>
      </c>
      <c r="Y406" s="552">
        <v>460</v>
      </c>
      <c r="Z406" s="554" t="s">
        <v>1791</v>
      </c>
      <c r="AA406" s="552" t="s">
        <v>549</v>
      </c>
      <c r="AB406" s="553">
        <v>0.65</v>
      </c>
      <c r="AC406" s="552" t="s">
        <v>550</v>
      </c>
      <c r="AD406" s="553">
        <v>5.2500000000000003E-3</v>
      </c>
      <c r="AE406" s="552"/>
      <c r="AF406" s="553"/>
      <c r="AG406" s="552"/>
      <c r="AH406" s="554"/>
      <c r="AI406" s="555"/>
      <c r="AJ406" s="556"/>
      <c r="AK406" s="557"/>
      <c r="AL406" s="558"/>
    </row>
    <row r="407" spans="1:38" ht="13.8" x14ac:dyDescent="0.3">
      <c r="A407" s="34" t="str">
        <f t="shared" si="6"/>
        <v>12427-38-2</v>
      </c>
      <c r="B407" s="577" t="s">
        <v>1856</v>
      </c>
      <c r="C407" s="548" t="s">
        <v>1856</v>
      </c>
      <c r="D407" s="547" t="s">
        <v>1856</v>
      </c>
      <c r="E407" s="548" t="s">
        <v>1856</v>
      </c>
      <c r="F407" s="546">
        <v>5.0000000000000001E-3</v>
      </c>
      <c r="G407" s="545" t="s">
        <v>1793</v>
      </c>
      <c r="H407" s="547" t="s">
        <v>1856</v>
      </c>
      <c r="I407" s="548" t="s">
        <v>1856</v>
      </c>
      <c r="J407" s="548" t="s">
        <v>1856</v>
      </c>
      <c r="K407" s="548" t="s">
        <v>1856</v>
      </c>
      <c r="L407" s="545">
        <v>1</v>
      </c>
      <c r="M407" s="545">
        <v>0.1</v>
      </c>
      <c r="N407" s="549" t="s">
        <v>1856</v>
      </c>
      <c r="O407" s="550" t="s">
        <v>1153</v>
      </c>
      <c r="P407" s="551" t="s">
        <v>1152</v>
      </c>
      <c r="Q407" s="552">
        <v>310</v>
      </c>
      <c r="R407" s="553" t="s">
        <v>1791</v>
      </c>
      <c r="S407" s="552">
        <v>3100</v>
      </c>
      <c r="T407" s="553" t="s">
        <v>1791</v>
      </c>
      <c r="U407" s="559" t="s">
        <v>550</v>
      </c>
      <c r="V407" s="560" t="s">
        <v>549</v>
      </c>
      <c r="W407" s="559" t="s">
        <v>550</v>
      </c>
      <c r="X407" s="560" t="s">
        <v>549</v>
      </c>
      <c r="Y407" s="552">
        <v>77</v>
      </c>
      <c r="Z407" s="554" t="s">
        <v>1791</v>
      </c>
      <c r="AA407" s="552" t="s">
        <v>549</v>
      </c>
      <c r="AB407" s="553">
        <v>0.11</v>
      </c>
      <c r="AC407" s="552" t="s">
        <v>550</v>
      </c>
      <c r="AD407" s="560">
        <v>1.02E-4</v>
      </c>
      <c r="AE407" s="559"/>
      <c r="AF407" s="560"/>
      <c r="AG407" s="552"/>
      <c r="AH407" s="554"/>
      <c r="AI407" s="555"/>
      <c r="AJ407" s="556"/>
      <c r="AK407" s="557"/>
      <c r="AL407" s="558"/>
    </row>
    <row r="408" spans="1:38" ht="14.4" thickBot="1" x14ac:dyDescent="0.35">
      <c r="A408" s="27" t="str">
        <f t="shared" si="6"/>
        <v>7439-96-5d</v>
      </c>
      <c r="B408" s="561" t="s">
        <v>1856</v>
      </c>
      <c r="C408" s="562" t="s">
        <v>1856</v>
      </c>
      <c r="D408" s="565" t="s">
        <v>1856</v>
      </c>
      <c r="E408" s="562" t="s">
        <v>1856</v>
      </c>
      <c r="F408" s="563">
        <v>0.14000000000000001</v>
      </c>
      <c r="G408" s="564" t="s">
        <v>1793</v>
      </c>
      <c r="H408" s="565">
        <v>5.0000000000000002E-5</v>
      </c>
      <c r="I408" s="562" t="s">
        <v>1793</v>
      </c>
      <c r="J408" s="562" t="s">
        <v>1856</v>
      </c>
      <c r="K408" s="562" t="s">
        <v>1856</v>
      </c>
      <c r="L408" s="564">
        <v>1</v>
      </c>
      <c r="M408" s="564" t="s">
        <v>1856</v>
      </c>
      <c r="N408" s="581" t="s">
        <v>1856</v>
      </c>
      <c r="O408" s="568" t="s">
        <v>1151</v>
      </c>
      <c r="P408" s="569" t="s">
        <v>1860</v>
      </c>
      <c r="Q408" s="570" t="s">
        <v>550</v>
      </c>
      <c r="R408" s="571" t="s">
        <v>549</v>
      </c>
      <c r="S408" s="570" t="s">
        <v>550</v>
      </c>
      <c r="T408" s="571" t="s">
        <v>549</v>
      </c>
      <c r="U408" s="585" t="s">
        <v>550</v>
      </c>
      <c r="V408" s="586" t="s">
        <v>549</v>
      </c>
      <c r="W408" s="585" t="s">
        <v>550</v>
      </c>
      <c r="X408" s="586" t="s">
        <v>549</v>
      </c>
      <c r="Y408" s="570" t="s">
        <v>550</v>
      </c>
      <c r="Z408" s="572" t="s">
        <v>549</v>
      </c>
      <c r="AA408" s="570" t="s">
        <v>549</v>
      </c>
      <c r="AB408" s="571" t="s">
        <v>550</v>
      </c>
      <c r="AC408" s="570" t="s">
        <v>550</v>
      </c>
      <c r="AD408" s="586">
        <v>2.6600000000000001E-4</v>
      </c>
      <c r="AE408" s="585"/>
      <c r="AF408" s="586"/>
      <c r="AG408" s="570"/>
      <c r="AH408" s="572"/>
      <c r="AI408" s="573"/>
      <c r="AJ408" s="574"/>
      <c r="AK408" s="575"/>
      <c r="AL408" s="576"/>
    </row>
    <row r="409" spans="1:38" ht="13.8" x14ac:dyDescent="0.3">
      <c r="A409" s="34" t="str">
        <f t="shared" si="6"/>
        <v>7439-96-5w</v>
      </c>
      <c r="B409" s="577" t="s">
        <v>1856</v>
      </c>
      <c r="C409" s="548" t="s">
        <v>1856</v>
      </c>
      <c r="D409" s="547" t="s">
        <v>1856</v>
      </c>
      <c r="E409" s="548" t="s">
        <v>1856</v>
      </c>
      <c r="F409" s="546">
        <v>2.4E-2</v>
      </c>
      <c r="G409" s="545" t="s">
        <v>1797</v>
      </c>
      <c r="H409" s="547">
        <v>5.0000000000000002E-5</v>
      </c>
      <c r="I409" s="548" t="s">
        <v>1793</v>
      </c>
      <c r="J409" s="548" t="s">
        <v>1856</v>
      </c>
      <c r="K409" s="548" t="s">
        <v>1856</v>
      </c>
      <c r="L409" s="545">
        <v>0.04</v>
      </c>
      <c r="M409" s="545" t="s">
        <v>1856</v>
      </c>
      <c r="N409" s="549" t="s">
        <v>1856</v>
      </c>
      <c r="O409" s="550" t="s">
        <v>1150</v>
      </c>
      <c r="P409" s="551" t="s">
        <v>1859</v>
      </c>
      <c r="Q409" s="552">
        <v>1800</v>
      </c>
      <c r="R409" s="553" t="s">
        <v>1791</v>
      </c>
      <c r="S409" s="552">
        <v>23000</v>
      </c>
      <c r="T409" s="553" t="s">
        <v>1791</v>
      </c>
      <c r="U409" s="559">
        <v>5.1999999999999998E-2</v>
      </c>
      <c r="V409" s="560" t="s">
        <v>1791</v>
      </c>
      <c r="W409" s="559">
        <v>0.22</v>
      </c>
      <c r="X409" s="560" t="s">
        <v>1791</v>
      </c>
      <c r="Y409" s="552">
        <v>320</v>
      </c>
      <c r="Z409" s="554" t="s">
        <v>1791</v>
      </c>
      <c r="AA409" s="552" t="s">
        <v>549</v>
      </c>
      <c r="AB409" s="553">
        <v>21</v>
      </c>
      <c r="AC409" s="552" t="s">
        <v>550</v>
      </c>
      <c r="AD409" s="560">
        <v>7.7099999999999998E-4</v>
      </c>
      <c r="AE409" s="559"/>
      <c r="AF409" s="560"/>
      <c r="AG409" s="552"/>
      <c r="AH409" s="554"/>
      <c r="AI409" s="555"/>
      <c r="AJ409" s="556"/>
      <c r="AK409" s="557"/>
      <c r="AL409" s="558"/>
    </row>
    <row r="410" spans="1:38" ht="13.8" x14ac:dyDescent="0.3">
      <c r="A410" s="34" t="str">
        <f t="shared" si="6"/>
        <v>950-10-7</v>
      </c>
      <c r="B410" s="577" t="s">
        <v>1856</v>
      </c>
      <c r="C410" s="548" t="s">
        <v>1856</v>
      </c>
      <c r="D410" s="547" t="s">
        <v>1856</v>
      </c>
      <c r="E410" s="548" t="s">
        <v>1856</v>
      </c>
      <c r="F410" s="546">
        <v>9.0000000000000006E-5</v>
      </c>
      <c r="G410" s="545" t="s">
        <v>1801</v>
      </c>
      <c r="H410" s="547" t="s">
        <v>1856</v>
      </c>
      <c r="I410" s="548" t="s">
        <v>1856</v>
      </c>
      <c r="J410" s="548" t="s">
        <v>1856</v>
      </c>
      <c r="K410" s="548" t="s">
        <v>1856</v>
      </c>
      <c r="L410" s="545">
        <v>1</v>
      </c>
      <c r="M410" s="545">
        <v>0.1</v>
      </c>
      <c r="N410" s="549" t="s">
        <v>1856</v>
      </c>
      <c r="O410" s="550" t="s">
        <v>1149</v>
      </c>
      <c r="P410" s="551" t="s">
        <v>1148</v>
      </c>
      <c r="Q410" s="552">
        <v>5.5</v>
      </c>
      <c r="R410" s="553" t="s">
        <v>1791</v>
      </c>
      <c r="S410" s="552">
        <v>55</v>
      </c>
      <c r="T410" s="553" t="s">
        <v>1791</v>
      </c>
      <c r="U410" s="559" t="s">
        <v>550</v>
      </c>
      <c r="V410" s="560" t="s">
        <v>549</v>
      </c>
      <c r="W410" s="559" t="s">
        <v>550</v>
      </c>
      <c r="X410" s="560" t="s">
        <v>549</v>
      </c>
      <c r="Y410" s="552">
        <v>1.4</v>
      </c>
      <c r="Z410" s="554" t="s">
        <v>1791</v>
      </c>
      <c r="AA410" s="552" t="s">
        <v>549</v>
      </c>
      <c r="AB410" s="553">
        <v>2.0999999999999999E-3</v>
      </c>
      <c r="AC410" s="552" t="s">
        <v>550</v>
      </c>
      <c r="AD410" s="560">
        <v>7.7099999999999998E-4</v>
      </c>
      <c r="AE410" s="559"/>
      <c r="AF410" s="560"/>
      <c r="AG410" s="552"/>
      <c r="AH410" s="554"/>
      <c r="AI410" s="555"/>
      <c r="AJ410" s="556"/>
      <c r="AK410" s="557"/>
      <c r="AL410" s="558"/>
    </row>
    <row r="411" spans="1:38" ht="14.4" thickBot="1" x14ac:dyDescent="0.35">
      <c r="A411" s="27" t="str">
        <f t="shared" si="6"/>
        <v>24307-26-4</v>
      </c>
      <c r="B411" s="561" t="s">
        <v>1856</v>
      </c>
      <c r="C411" s="562" t="s">
        <v>1856</v>
      </c>
      <c r="D411" s="565" t="s">
        <v>1856</v>
      </c>
      <c r="E411" s="562" t="s">
        <v>1856</v>
      </c>
      <c r="F411" s="563">
        <v>0.03</v>
      </c>
      <c r="G411" s="564" t="s">
        <v>1793</v>
      </c>
      <c r="H411" s="563" t="s">
        <v>1856</v>
      </c>
      <c r="I411" s="564" t="s">
        <v>1856</v>
      </c>
      <c r="J411" s="562" t="s">
        <v>1856</v>
      </c>
      <c r="K411" s="562" t="s">
        <v>1856</v>
      </c>
      <c r="L411" s="564">
        <v>1</v>
      </c>
      <c r="M411" s="566">
        <v>0.1</v>
      </c>
      <c r="N411" s="581" t="s">
        <v>1856</v>
      </c>
      <c r="O411" s="568" t="s">
        <v>1147</v>
      </c>
      <c r="P411" s="569" t="s">
        <v>1146</v>
      </c>
      <c r="Q411" s="585">
        <v>1800</v>
      </c>
      <c r="R411" s="586" t="s">
        <v>1791</v>
      </c>
      <c r="S411" s="585">
        <v>18000</v>
      </c>
      <c r="T411" s="586" t="s">
        <v>1791</v>
      </c>
      <c r="U411" s="585" t="s">
        <v>550</v>
      </c>
      <c r="V411" s="586" t="s">
        <v>549</v>
      </c>
      <c r="W411" s="585" t="s">
        <v>550</v>
      </c>
      <c r="X411" s="586" t="s">
        <v>549</v>
      </c>
      <c r="Y411" s="585">
        <v>470</v>
      </c>
      <c r="Z411" s="591" t="s">
        <v>1791</v>
      </c>
      <c r="AA411" s="585" t="s">
        <v>549</v>
      </c>
      <c r="AB411" s="586">
        <v>0.16</v>
      </c>
      <c r="AC411" s="585" t="s">
        <v>550</v>
      </c>
      <c r="AD411" s="586">
        <v>1E-3</v>
      </c>
      <c r="AE411" s="585"/>
      <c r="AF411" s="586"/>
      <c r="AG411" s="585"/>
      <c r="AH411" s="591"/>
      <c r="AI411" s="573"/>
      <c r="AJ411" s="592"/>
      <c r="AK411" s="593"/>
      <c r="AL411" s="576"/>
    </row>
    <row r="412" spans="1:38" ht="13.8" x14ac:dyDescent="0.3">
      <c r="A412" s="34" t="str">
        <f t="shared" si="6"/>
        <v/>
      </c>
      <c r="B412" s="577" t="s">
        <v>1856</v>
      </c>
      <c r="C412" s="548" t="s">
        <v>1856</v>
      </c>
      <c r="D412" s="547" t="s">
        <v>1856</v>
      </c>
      <c r="E412" s="548" t="s">
        <v>1856</v>
      </c>
      <c r="F412" s="546" t="s">
        <v>1856</v>
      </c>
      <c r="G412" s="545" t="s">
        <v>1856</v>
      </c>
      <c r="H412" s="546" t="s">
        <v>1856</v>
      </c>
      <c r="I412" s="545" t="s">
        <v>1856</v>
      </c>
      <c r="J412" s="548" t="s">
        <v>1856</v>
      </c>
      <c r="K412" s="548" t="s">
        <v>1856</v>
      </c>
      <c r="L412" s="545" t="s">
        <v>1856</v>
      </c>
      <c r="M412" s="578" t="s">
        <v>1856</v>
      </c>
      <c r="N412" s="549" t="s">
        <v>1856</v>
      </c>
      <c r="O412" s="550" t="s">
        <v>1145</v>
      </c>
      <c r="P412" s="551" t="s">
        <v>549</v>
      </c>
      <c r="Q412" s="552" t="s">
        <v>550</v>
      </c>
      <c r="R412" s="553" t="s">
        <v>549</v>
      </c>
      <c r="S412" s="552" t="s">
        <v>550</v>
      </c>
      <c r="T412" s="553" t="s">
        <v>549</v>
      </c>
      <c r="U412" s="552" t="s">
        <v>550</v>
      </c>
      <c r="V412" s="553" t="s">
        <v>549</v>
      </c>
      <c r="W412" s="552" t="s">
        <v>550</v>
      </c>
      <c r="X412" s="553" t="s">
        <v>549</v>
      </c>
      <c r="Y412" s="552" t="s">
        <v>550</v>
      </c>
      <c r="Z412" s="554" t="s">
        <v>549</v>
      </c>
      <c r="AA412" s="552" t="s">
        <v>549</v>
      </c>
      <c r="AB412" s="553" t="s">
        <v>550</v>
      </c>
      <c r="AC412" s="552" t="s">
        <v>550</v>
      </c>
      <c r="AD412" s="553">
        <v>1E-3</v>
      </c>
      <c r="AE412" s="552"/>
      <c r="AF412" s="553"/>
      <c r="AG412" s="552"/>
      <c r="AH412" s="554"/>
      <c r="AI412" s="555"/>
      <c r="AJ412" s="556"/>
      <c r="AK412" s="557"/>
      <c r="AL412" s="558"/>
    </row>
    <row r="413" spans="1:38" ht="13.8" x14ac:dyDescent="0.3">
      <c r="A413" s="34" t="str">
        <f t="shared" si="6"/>
        <v>7487-94-7</v>
      </c>
      <c r="B413" s="577" t="s">
        <v>1856</v>
      </c>
      <c r="C413" s="548" t="s">
        <v>1856</v>
      </c>
      <c r="D413" s="547" t="s">
        <v>1856</v>
      </c>
      <c r="E413" s="548" t="s">
        <v>1856</v>
      </c>
      <c r="F413" s="546">
        <v>2.9999999999999997E-4</v>
      </c>
      <c r="G413" s="545" t="s">
        <v>1793</v>
      </c>
      <c r="H413" s="547">
        <v>2.9999999999999997E-4</v>
      </c>
      <c r="I413" s="548" t="s">
        <v>1797</v>
      </c>
      <c r="J413" s="548" t="s">
        <v>1856</v>
      </c>
      <c r="K413" s="548" t="s">
        <v>1856</v>
      </c>
      <c r="L413" s="545">
        <v>7.0000000000000007E-2</v>
      </c>
      <c r="M413" s="545" t="s">
        <v>1856</v>
      </c>
      <c r="N413" s="549" t="s">
        <v>1856</v>
      </c>
      <c r="O413" s="550" t="s">
        <v>1144</v>
      </c>
      <c r="P413" s="551" t="s">
        <v>54</v>
      </c>
      <c r="Q413" s="552">
        <v>23</v>
      </c>
      <c r="R413" s="553" t="s">
        <v>1791</v>
      </c>
      <c r="S413" s="552">
        <v>310</v>
      </c>
      <c r="T413" s="553" t="s">
        <v>1791</v>
      </c>
      <c r="U413" s="559">
        <v>0.31</v>
      </c>
      <c r="V413" s="560" t="s">
        <v>1791</v>
      </c>
      <c r="W413" s="559">
        <v>1.3</v>
      </c>
      <c r="X413" s="560" t="s">
        <v>1791</v>
      </c>
      <c r="Y413" s="552">
        <v>4.3</v>
      </c>
      <c r="Z413" s="554" t="s">
        <v>1791</v>
      </c>
      <c r="AA413" s="552">
        <v>2</v>
      </c>
      <c r="AB413" s="553" t="s">
        <v>550</v>
      </c>
      <c r="AC413" s="552" t="s">
        <v>550</v>
      </c>
      <c r="AD413" s="560">
        <v>2.3699999999999999E-4</v>
      </c>
      <c r="AE413" s="559"/>
      <c r="AF413" s="560"/>
      <c r="AG413" s="552"/>
      <c r="AH413" s="554"/>
      <c r="AI413" s="555"/>
      <c r="AJ413" s="556"/>
      <c r="AK413" s="557"/>
      <c r="AL413" s="558"/>
    </row>
    <row r="414" spans="1:38" ht="14.4" thickBot="1" x14ac:dyDescent="0.35">
      <c r="A414" s="27" t="str">
        <f t="shared" si="6"/>
        <v>7439-97-6</v>
      </c>
      <c r="B414" s="561" t="s">
        <v>1856</v>
      </c>
      <c r="C414" s="562" t="s">
        <v>1856</v>
      </c>
      <c r="D414" s="565" t="s">
        <v>1856</v>
      </c>
      <c r="E414" s="562" t="s">
        <v>1856</v>
      </c>
      <c r="F414" s="563" t="s">
        <v>1856</v>
      </c>
      <c r="G414" s="564" t="s">
        <v>1856</v>
      </c>
      <c r="H414" s="565">
        <v>2.9999999999999997E-4</v>
      </c>
      <c r="I414" s="562" t="s">
        <v>1793</v>
      </c>
      <c r="J414" s="562" t="s">
        <v>1796</v>
      </c>
      <c r="K414" s="562" t="s">
        <v>1856</v>
      </c>
      <c r="L414" s="564">
        <v>1</v>
      </c>
      <c r="M414" s="564" t="s">
        <v>1856</v>
      </c>
      <c r="N414" s="581">
        <v>3.13</v>
      </c>
      <c r="O414" s="568" t="s">
        <v>1143</v>
      </c>
      <c r="P414" s="569" t="s">
        <v>1142</v>
      </c>
      <c r="Q414" s="570">
        <v>10</v>
      </c>
      <c r="R414" s="571" t="s">
        <v>1795</v>
      </c>
      <c r="S414" s="570">
        <v>43</v>
      </c>
      <c r="T414" s="571" t="s">
        <v>1795</v>
      </c>
      <c r="U414" s="585">
        <v>0.31</v>
      </c>
      <c r="V414" s="586" t="s">
        <v>1791</v>
      </c>
      <c r="W414" s="585">
        <v>1.3</v>
      </c>
      <c r="X414" s="586" t="s">
        <v>1791</v>
      </c>
      <c r="Y414" s="570">
        <v>0.63</v>
      </c>
      <c r="Z414" s="572" t="s">
        <v>1791</v>
      </c>
      <c r="AA414" s="570">
        <v>2</v>
      </c>
      <c r="AB414" s="571">
        <v>3.3000000000000002E-2</v>
      </c>
      <c r="AC414" s="570">
        <v>0.1</v>
      </c>
      <c r="AD414" s="586">
        <v>3.0299999999999998E-6</v>
      </c>
      <c r="AE414" s="585"/>
      <c r="AF414" s="586"/>
      <c r="AG414" s="570"/>
      <c r="AH414" s="572"/>
      <c r="AI414" s="573"/>
      <c r="AJ414" s="574"/>
      <c r="AK414" s="575"/>
      <c r="AL414" s="576"/>
    </row>
    <row r="415" spans="1:38" ht="13.8" x14ac:dyDescent="0.3">
      <c r="A415" s="34" t="str">
        <f t="shared" si="6"/>
        <v>22967-92-6</v>
      </c>
      <c r="B415" s="577" t="s">
        <v>1856</v>
      </c>
      <c r="C415" s="548" t="s">
        <v>1856</v>
      </c>
      <c r="D415" s="547" t="s">
        <v>1856</v>
      </c>
      <c r="E415" s="548" t="s">
        <v>1856</v>
      </c>
      <c r="F415" s="547">
        <v>1E-4</v>
      </c>
      <c r="G415" s="548" t="s">
        <v>1793</v>
      </c>
      <c r="H415" s="547" t="s">
        <v>1856</v>
      </c>
      <c r="I415" s="548" t="s">
        <v>1856</v>
      </c>
      <c r="J415" s="548" t="s">
        <v>1856</v>
      </c>
      <c r="K415" s="548" t="s">
        <v>1856</v>
      </c>
      <c r="L415" s="578">
        <v>1</v>
      </c>
      <c r="M415" s="578" t="s">
        <v>1856</v>
      </c>
      <c r="N415" s="549" t="s">
        <v>1856</v>
      </c>
      <c r="O415" s="594" t="s">
        <v>1141</v>
      </c>
      <c r="P415" s="551" t="s">
        <v>52</v>
      </c>
      <c r="Q415" s="559">
        <v>7.8</v>
      </c>
      <c r="R415" s="560" t="s">
        <v>1791</v>
      </c>
      <c r="S415" s="559">
        <v>100</v>
      </c>
      <c r="T415" s="560" t="s">
        <v>1791</v>
      </c>
      <c r="U415" s="559" t="s">
        <v>550</v>
      </c>
      <c r="V415" s="560" t="s">
        <v>549</v>
      </c>
      <c r="W415" s="559" t="s">
        <v>550</v>
      </c>
      <c r="X415" s="560" t="s">
        <v>549</v>
      </c>
      <c r="Y415" s="559">
        <v>1.6</v>
      </c>
      <c r="Z415" s="582" t="s">
        <v>1791</v>
      </c>
      <c r="AA415" s="559" t="s">
        <v>549</v>
      </c>
      <c r="AB415" s="560" t="s">
        <v>550</v>
      </c>
      <c r="AC415" s="559" t="s">
        <v>550</v>
      </c>
      <c r="AD415" s="560" t="s">
        <v>550</v>
      </c>
      <c r="AE415" s="559"/>
      <c r="AF415" s="560"/>
      <c r="AG415" s="559"/>
      <c r="AH415" s="582"/>
      <c r="AI415" s="555"/>
      <c r="AJ415" s="583"/>
      <c r="AK415" s="584"/>
      <c r="AL415" s="558"/>
    </row>
    <row r="416" spans="1:38" ht="13.8" x14ac:dyDescent="0.3">
      <c r="A416" s="34" t="str">
        <f t="shared" si="6"/>
        <v>62-38-4</v>
      </c>
      <c r="B416" s="577" t="s">
        <v>1856</v>
      </c>
      <c r="C416" s="548" t="s">
        <v>1856</v>
      </c>
      <c r="D416" s="547" t="s">
        <v>1856</v>
      </c>
      <c r="E416" s="548" t="s">
        <v>1856</v>
      </c>
      <c r="F416" s="546">
        <v>8.0000000000000007E-5</v>
      </c>
      <c r="G416" s="545" t="s">
        <v>1793</v>
      </c>
      <c r="H416" s="546" t="s">
        <v>1856</v>
      </c>
      <c r="I416" s="545" t="s">
        <v>1856</v>
      </c>
      <c r="J416" s="548" t="s">
        <v>1856</v>
      </c>
      <c r="K416" s="548" t="s">
        <v>1856</v>
      </c>
      <c r="L416" s="545">
        <v>1</v>
      </c>
      <c r="M416" s="578">
        <v>0.1</v>
      </c>
      <c r="N416" s="549" t="s">
        <v>1856</v>
      </c>
      <c r="O416" s="550" t="s">
        <v>1140</v>
      </c>
      <c r="P416" s="551" t="s">
        <v>1139</v>
      </c>
      <c r="Q416" s="552">
        <v>4.9000000000000004</v>
      </c>
      <c r="R416" s="553" t="s">
        <v>1791</v>
      </c>
      <c r="S416" s="552">
        <v>49</v>
      </c>
      <c r="T416" s="553" t="s">
        <v>1791</v>
      </c>
      <c r="U416" s="552" t="s">
        <v>550</v>
      </c>
      <c r="V416" s="553" t="s">
        <v>549</v>
      </c>
      <c r="W416" s="552" t="s">
        <v>550</v>
      </c>
      <c r="X416" s="553" t="s">
        <v>549</v>
      </c>
      <c r="Y416" s="552">
        <v>1.2</v>
      </c>
      <c r="Z416" s="554" t="s">
        <v>1791</v>
      </c>
      <c r="AA416" s="552" t="s">
        <v>549</v>
      </c>
      <c r="AB416" s="553">
        <v>3.8999999999999999E-4</v>
      </c>
      <c r="AC416" s="552" t="s">
        <v>550</v>
      </c>
      <c r="AD416" s="553">
        <v>1E-3</v>
      </c>
      <c r="AE416" s="552"/>
      <c r="AF416" s="553"/>
      <c r="AG416" s="552"/>
      <c r="AH416" s="554"/>
      <c r="AI416" s="589"/>
      <c r="AJ416" s="583"/>
      <c r="AK416" s="557"/>
      <c r="AL416" s="558"/>
    </row>
    <row r="417" spans="1:38" ht="14.4" thickBot="1" x14ac:dyDescent="0.35">
      <c r="A417" s="27" t="str">
        <f t="shared" si="6"/>
        <v>150-50-5</v>
      </c>
      <c r="B417" s="561" t="s">
        <v>1856</v>
      </c>
      <c r="C417" s="562" t="s">
        <v>1856</v>
      </c>
      <c r="D417" s="565" t="s">
        <v>1856</v>
      </c>
      <c r="E417" s="562" t="s">
        <v>1856</v>
      </c>
      <c r="F417" s="565">
        <v>3.0000000000000001E-5</v>
      </c>
      <c r="G417" s="562" t="s">
        <v>1793</v>
      </c>
      <c r="H417" s="563" t="s">
        <v>1856</v>
      </c>
      <c r="I417" s="564" t="s">
        <v>1856</v>
      </c>
      <c r="J417" s="564" t="s">
        <v>1856</v>
      </c>
      <c r="K417" s="562" t="s">
        <v>1856</v>
      </c>
      <c r="L417" s="564">
        <v>1</v>
      </c>
      <c r="M417" s="566">
        <v>0.1</v>
      </c>
      <c r="N417" s="567" t="s">
        <v>1856</v>
      </c>
      <c r="O417" s="568" t="s">
        <v>1138</v>
      </c>
      <c r="P417" s="569" t="s">
        <v>1137</v>
      </c>
      <c r="Q417" s="570">
        <v>1.8</v>
      </c>
      <c r="R417" s="571" t="s">
        <v>1791</v>
      </c>
      <c r="S417" s="570">
        <v>18</v>
      </c>
      <c r="T417" s="571" t="s">
        <v>1791</v>
      </c>
      <c r="U417" s="570" t="s">
        <v>550</v>
      </c>
      <c r="V417" s="571" t="s">
        <v>549</v>
      </c>
      <c r="W417" s="570" t="s">
        <v>550</v>
      </c>
      <c r="X417" s="571" t="s">
        <v>549</v>
      </c>
      <c r="Y417" s="570">
        <v>0.47</v>
      </c>
      <c r="Z417" s="572" t="s">
        <v>1791</v>
      </c>
      <c r="AA417" s="570" t="s">
        <v>549</v>
      </c>
      <c r="AB417" s="571">
        <v>4.5999999999999999E-2</v>
      </c>
      <c r="AC417" s="570" t="s">
        <v>550</v>
      </c>
      <c r="AD417" s="571">
        <v>1E-3</v>
      </c>
      <c r="AE417" s="570"/>
      <c r="AF417" s="571"/>
      <c r="AG417" s="570"/>
      <c r="AH417" s="572"/>
      <c r="AI417" s="587"/>
      <c r="AJ417" s="574"/>
      <c r="AK417" s="575"/>
      <c r="AL417" s="588"/>
    </row>
    <row r="418" spans="1:38" ht="13.8" x14ac:dyDescent="0.3">
      <c r="A418" s="34" t="str">
        <f t="shared" si="6"/>
        <v>78-48-8</v>
      </c>
      <c r="B418" s="577" t="s">
        <v>1856</v>
      </c>
      <c r="C418" s="548" t="s">
        <v>1856</v>
      </c>
      <c r="D418" s="547" t="s">
        <v>1856</v>
      </c>
      <c r="E418" s="548" t="s">
        <v>1856</v>
      </c>
      <c r="F418" s="546">
        <v>3.0000000000000001E-5</v>
      </c>
      <c r="G418" s="545" t="s">
        <v>1793</v>
      </c>
      <c r="H418" s="547" t="s">
        <v>1856</v>
      </c>
      <c r="I418" s="548" t="s">
        <v>1856</v>
      </c>
      <c r="J418" s="548" t="s">
        <v>1856</v>
      </c>
      <c r="K418" s="548" t="s">
        <v>1856</v>
      </c>
      <c r="L418" s="545">
        <v>1</v>
      </c>
      <c r="M418" s="578">
        <v>0.1</v>
      </c>
      <c r="N418" s="549" t="s">
        <v>1856</v>
      </c>
      <c r="O418" s="550" t="s">
        <v>1136</v>
      </c>
      <c r="P418" s="551" t="s">
        <v>1135</v>
      </c>
      <c r="Q418" s="552">
        <v>1.8</v>
      </c>
      <c r="R418" s="553" t="s">
        <v>1791</v>
      </c>
      <c r="S418" s="552">
        <v>18</v>
      </c>
      <c r="T418" s="553" t="s">
        <v>1791</v>
      </c>
      <c r="U418" s="559" t="s">
        <v>550</v>
      </c>
      <c r="V418" s="560" t="s">
        <v>549</v>
      </c>
      <c r="W418" s="559" t="s">
        <v>550</v>
      </c>
      <c r="X418" s="560" t="s">
        <v>549</v>
      </c>
      <c r="Y418" s="552">
        <v>6.0999999999999999E-2</v>
      </c>
      <c r="Z418" s="554" t="s">
        <v>1791</v>
      </c>
      <c r="AA418" s="552" t="s">
        <v>549</v>
      </c>
      <c r="AB418" s="553">
        <v>2.9999999999999997E-4</v>
      </c>
      <c r="AC418" s="552" t="s">
        <v>550</v>
      </c>
      <c r="AD418" s="560">
        <v>1E-3</v>
      </c>
      <c r="AE418" s="559"/>
      <c r="AF418" s="560"/>
      <c r="AG418" s="552"/>
      <c r="AH418" s="554"/>
      <c r="AI418" s="555"/>
      <c r="AJ418" s="583"/>
      <c r="AK418" s="557"/>
      <c r="AL418" s="558"/>
    </row>
    <row r="419" spans="1:38" ht="13.8" x14ac:dyDescent="0.3">
      <c r="A419" s="34" t="str">
        <f t="shared" si="6"/>
        <v>57837-19-1</v>
      </c>
      <c r="B419" s="577" t="s">
        <v>1856</v>
      </c>
      <c r="C419" s="548" t="s">
        <v>1856</v>
      </c>
      <c r="D419" s="547" t="s">
        <v>1856</v>
      </c>
      <c r="E419" s="548" t="s">
        <v>1856</v>
      </c>
      <c r="F419" s="546">
        <v>0.06</v>
      </c>
      <c r="G419" s="545" t="s">
        <v>1793</v>
      </c>
      <c r="H419" s="547" t="s">
        <v>1856</v>
      </c>
      <c r="I419" s="548" t="s">
        <v>1856</v>
      </c>
      <c r="J419" s="548" t="s">
        <v>1856</v>
      </c>
      <c r="K419" s="548" t="s">
        <v>1856</v>
      </c>
      <c r="L419" s="545">
        <v>1</v>
      </c>
      <c r="M419" s="545">
        <v>0.1</v>
      </c>
      <c r="N419" s="549" t="s">
        <v>1856</v>
      </c>
      <c r="O419" s="550" t="s">
        <v>1134</v>
      </c>
      <c r="P419" s="551" t="s">
        <v>1133</v>
      </c>
      <c r="Q419" s="552">
        <v>3700</v>
      </c>
      <c r="R419" s="553" t="s">
        <v>1791</v>
      </c>
      <c r="S419" s="552">
        <v>37000</v>
      </c>
      <c r="T419" s="553" t="s">
        <v>1791</v>
      </c>
      <c r="U419" s="559" t="s">
        <v>550</v>
      </c>
      <c r="V419" s="560" t="s">
        <v>549</v>
      </c>
      <c r="W419" s="559" t="s">
        <v>550</v>
      </c>
      <c r="X419" s="560" t="s">
        <v>549</v>
      </c>
      <c r="Y419" s="552">
        <v>920</v>
      </c>
      <c r="Z419" s="554" t="s">
        <v>1791</v>
      </c>
      <c r="AA419" s="552" t="s">
        <v>549</v>
      </c>
      <c r="AB419" s="553">
        <v>0.25</v>
      </c>
      <c r="AC419" s="552" t="s">
        <v>550</v>
      </c>
      <c r="AD419" s="560">
        <v>5.9899999999999999E-5</v>
      </c>
      <c r="AE419" s="559"/>
      <c r="AF419" s="560"/>
      <c r="AG419" s="552"/>
      <c r="AH419" s="554"/>
      <c r="AI419" s="555"/>
      <c r="AJ419" s="556"/>
      <c r="AK419" s="557"/>
      <c r="AL419" s="558"/>
    </row>
    <row r="420" spans="1:38" ht="14.4" thickBot="1" x14ac:dyDescent="0.35">
      <c r="A420" s="27" t="str">
        <f t="shared" si="6"/>
        <v>126-98-7</v>
      </c>
      <c r="B420" s="561" t="s">
        <v>1856</v>
      </c>
      <c r="C420" s="562" t="s">
        <v>1856</v>
      </c>
      <c r="D420" s="565" t="s">
        <v>1856</v>
      </c>
      <c r="E420" s="562" t="s">
        <v>1856</v>
      </c>
      <c r="F420" s="563">
        <v>1E-4</v>
      </c>
      <c r="G420" s="564" t="s">
        <v>1793</v>
      </c>
      <c r="H420" s="565">
        <v>0.03</v>
      </c>
      <c r="I420" s="562" t="s">
        <v>1792</v>
      </c>
      <c r="J420" s="562" t="s">
        <v>1796</v>
      </c>
      <c r="K420" s="562" t="s">
        <v>1856</v>
      </c>
      <c r="L420" s="564">
        <v>1</v>
      </c>
      <c r="M420" s="564" t="s">
        <v>1856</v>
      </c>
      <c r="N420" s="581">
        <v>4580</v>
      </c>
      <c r="O420" s="568" t="s">
        <v>1132</v>
      </c>
      <c r="P420" s="569" t="s">
        <v>1131</v>
      </c>
      <c r="Q420" s="570">
        <v>7.6</v>
      </c>
      <c r="R420" s="571" t="s">
        <v>1791</v>
      </c>
      <c r="S420" s="570">
        <v>92</v>
      </c>
      <c r="T420" s="571" t="s">
        <v>1791</v>
      </c>
      <c r="U420" s="585">
        <v>31</v>
      </c>
      <c r="V420" s="586" t="s">
        <v>1791</v>
      </c>
      <c r="W420" s="585">
        <v>130</v>
      </c>
      <c r="X420" s="586" t="s">
        <v>1791</v>
      </c>
      <c r="Y420" s="570">
        <v>1.5</v>
      </c>
      <c r="Z420" s="572" t="s">
        <v>1791</v>
      </c>
      <c r="AA420" s="570" t="s">
        <v>549</v>
      </c>
      <c r="AB420" s="571">
        <v>3.4000000000000002E-4</v>
      </c>
      <c r="AC420" s="570" t="s">
        <v>550</v>
      </c>
      <c r="AD420" s="586">
        <v>4.1500000000000004</v>
      </c>
      <c r="AE420" s="585"/>
      <c r="AF420" s="586"/>
      <c r="AG420" s="570"/>
      <c r="AH420" s="572"/>
      <c r="AI420" s="573"/>
      <c r="AJ420" s="574"/>
      <c r="AK420" s="575"/>
      <c r="AL420" s="576"/>
    </row>
    <row r="421" spans="1:38" ht="13.8" x14ac:dyDescent="0.3">
      <c r="A421" s="34" t="str">
        <f t="shared" si="6"/>
        <v>10265-92-6</v>
      </c>
      <c r="B421" s="577" t="s">
        <v>1856</v>
      </c>
      <c r="C421" s="548" t="s">
        <v>1856</v>
      </c>
      <c r="D421" s="547" t="s">
        <v>1856</v>
      </c>
      <c r="E421" s="548" t="s">
        <v>1856</v>
      </c>
      <c r="F421" s="546">
        <v>5.0000000000000002E-5</v>
      </c>
      <c r="G421" s="545" t="s">
        <v>1793</v>
      </c>
      <c r="H421" s="547" t="s">
        <v>1856</v>
      </c>
      <c r="I421" s="548" t="s">
        <v>1856</v>
      </c>
      <c r="J421" s="548" t="s">
        <v>1856</v>
      </c>
      <c r="K421" s="548" t="s">
        <v>1856</v>
      </c>
      <c r="L421" s="545">
        <v>1</v>
      </c>
      <c r="M421" s="545">
        <v>0.1</v>
      </c>
      <c r="N421" s="549" t="s">
        <v>1856</v>
      </c>
      <c r="O421" s="550" t="s">
        <v>1130</v>
      </c>
      <c r="P421" s="551" t="s">
        <v>1129</v>
      </c>
      <c r="Q421" s="552">
        <v>3.1</v>
      </c>
      <c r="R421" s="553" t="s">
        <v>1791</v>
      </c>
      <c r="S421" s="552">
        <v>31</v>
      </c>
      <c r="T421" s="553" t="s">
        <v>1791</v>
      </c>
      <c r="U421" s="559" t="s">
        <v>550</v>
      </c>
      <c r="V421" s="560" t="s">
        <v>549</v>
      </c>
      <c r="W421" s="559" t="s">
        <v>550</v>
      </c>
      <c r="X421" s="560" t="s">
        <v>549</v>
      </c>
      <c r="Y421" s="552">
        <v>0.78</v>
      </c>
      <c r="Z421" s="554" t="s">
        <v>1791</v>
      </c>
      <c r="AA421" s="552" t="s">
        <v>549</v>
      </c>
      <c r="AB421" s="553">
        <v>1.6000000000000001E-4</v>
      </c>
      <c r="AC421" s="552" t="s">
        <v>550</v>
      </c>
      <c r="AD421" s="560">
        <v>0.16500000000000001</v>
      </c>
      <c r="AE421" s="559"/>
      <c r="AF421" s="560"/>
      <c r="AG421" s="552"/>
      <c r="AH421" s="554"/>
      <c r="AI421" s="555"/>
      <c r="AJ421" s="556"/>
      <c r="AK421" s="557"/>
      <c r="AL421" s="558"/>
    </row>
    <row r="422" spans="1:38" ht="13.8" x14ac:dyDescent="0.3">
      <c r="A422" s="34" t="str">
        <f t="shared" si="6"/>
        <v>67-56-1</v>
      </c>
      <c r="B422" s="577" t="s">
        <v>1856</v>
      </c>
      <c r="C422" s="548" t="s">
        <v>1856</v>
      </c>
      <c r="D422" s="547" t="s">
        <v>1856</v>
      </c>
      <c r="E422" s="548" t="s">
        <v>1856</v>
      </c>
      <c r="F422" s="546">
        <v>0.5</v>
      </c>
      <c r="G422" s="545" t="s">
        <v>1793</v>
      </c>
      <c r="H422" s="547">
        <v>4</v>
      </c>
      <c r="I422" s="548" t="s">
        <v>1803</v>
      </c>
      <c r="J422" s="548" t="s">
        <v>1856</v>
      </c>
      <c r="K422" s="548" t="s">
        <v>1856</v>
      </c>
      <c r="L422" s="545">
        <v>1</v>
      </c>
      <c r="M422" s="545">
        <v>0.1</v>
      </c>
      <c r="N422" s="549" t="s">
        <v>1856</v>
      </c>
      <c r="O422" s="550" t="s">
        <v>447</v>
      </c>
      <c r="P422" s="551" t="s">
        <v>446</v>
      </c>
      <c r="Q422" s="552">
        <v>31000</v>
      </c>
      <c r="R422" s="553" t="s">
        <v>1791</v>
      </c>
      <c r="S422" s="552">
        <v>310000</v>
      </c>
      <c r="T422" s="553" t="s">
        <v>1794</v>
      </c>
      <c r="U422" s="559">
        <v>4200</v>
      </c>
      <c r="V422" s="560" t="s">
        <v>1791</v>
      </c>
      <c r="W422" s="559">
        <v>18000</v>
      </c>
      <c r="X422" s="560" t="s">
        <v>1791</v>
      </c>
      <c r="Y422" s="552">
        <v>7800</v>
      </c>
      <c r="Z422" s="554" t="s">
        <v>1791</v>
      </c>
      <c r="AA422" s="552" t="s">
        <v>549</v>
      </c>
      <c r="AB422" s="553">
        <v>1.6</v>
      </c>
      <c r="AC422" s="552" t="s">
        <v>550</v>
      </c>
      <c r="AD422" s="560">
        <v>5.8E-4</v>
      </c>
      <c r="AE422" s="559"/>
      <c r="AF422" s="560"/>
      <c r="AG422" s="552"/>
      <c r="AH422" s="554"/>
      <c r="AI422" s="555"/>
      <c r="AJ422" s="556"/>
      <c r="AK422" s="557"/>
      <c r="AL422" s="558"/>
    </row>
    <row r="423" spans="1:38" ht="14.4" thickBot="1" x14ac:dyDescent="0.35">
      <c r="A423" s="27" t="str">
        <f t="shared" si="6"/>
        <v>950-37-8</v>
      </c>
      <c r="B423" s="561" t="s">
        <v>1856</v>
      </c>
      <c r="C423" s="562" t="s">
        <v>1856</v>
      </c>
      <c r="D423" s="565" t="s">
        <v>1856</v>
      </c>
      <c r="E423" s="562" t="s">
        <v>1856</v>
      </c>
      <c r="F423" s="563">
        <v>1E-3</v>
      </c>
      <c r="G423" s="564" t="s">
        <v>1793</v>
      </c>
      <c r="H423" s="563" t="s">
        <v>1856</v>
      </c>
      <c r="I423" s="564" t="s">
        <v>1856</v>
      </c>
      <c r="J423" s="564" t="s">
        <v>1856</v>
      </c>
      <c r="K423" s="562" t="s">
        <v>1856</v>
      </c>
      <c r="L423" s="564">
        <v>1</v>
      </c>
      <c r="M423" s="566">
        <v>0.1</v>
      </c>
      <c r="N423" s="567" t="s">
        <v>1856</v>
      </c>
      <c r="O423" s="568" t="s">
        <v>1128</v>
      </c>
      <c r="P423" s="569" t="s">
        <v>1127</v>
      </c>
      <c r="Q423" s="570">
        <v>61</v>
      </c>
      <c r="R423" s="571" t="s">
        <v>1791</v>
      </c>
      <c r="S423" s="570">
        <v>620</v>
      </c>
      <c r="T423" s="571" t="s">
        <v>1791</v>
      </c>
      <c r="U423" s="570" t="s">
        <v>550</v>
      </c>
      <c r="V423" s="571" t="s">
        <v>549</v>
      </c>
      <c r="W423" s="570" t="s">
        <v>550</v>
      </c>
      <c r="X423" s="571" t="s">
        <v>549</v>
      </c>
      <c r="Y423" s="570">
        <v>15</v>
      </c>
      <c r="Z423" s="572" t="s">
        <v>1791</v>
      </c>
      <c r="AA423" s="570" t="s">
        <v>549</v>
      </c>
      <c r="AB423" s="571">
        <v>3.7000000000000002E-3</v>
      </c>
      <c r="AC423" s="570" t="s">
        <v>550</v>
      </c>
      <c r="AD423" s="571">
        <v>1.8600000000000001E-3</v>
      </c>
      <c r="AE423" s="570"/>
      <c r="AF423" s="571"/>
      <c r="AG423" s="570"/>
      <c r="AH423" s="572"/>
      <c r="AI423" s="573"/>
      <c r="AJ423" s="574"/>
      <c r="AK423" s="575"/>
      <c r="AL423" s="576"/>
    </row>
    <row r="424" spans="1:38" ht="13.8" x14ac:dyDescent="0.3">
      <c r="A424" s="34" t="str">
        <f t="shared" si="6"/>
        <v>16752-77-5</v>
      </c>
      <c r="B424" s="577" t="s">
        <v>1856</v>
      </c>
      <c r="C424" s="548" t="s">
        <v>1856</v>
      </c>
      <c r="D424" s="547" t="s">
        <v>1856</v>
      </c>
      <c r="E424" s="548" t="s">
        <v>1856</v>
      </c>
      <c r="F424" s="546">
        <v>2.5000000000000001E-2</v>
      </c>
      <c r="G424" s="545" t="s">
        <v>1793</v>
      </c>
      <c r="H424" s="547" t="s">
        <v>1856</v>
      </c>
      <c r="I424" s="548" t="s">
        <v>1856</v>
      </c>
      <c r="J424" s="548" t="s">
        <v>1856</v>
      </c>
      <c r="K424" s="548" t="s">
        <v>1856</v>
      </c>
      <c r="L424" s="545">
        <v>1</v>
      </c>
      <c r="M424" s="545">
        <v>0.1</v>
      </c>
      <c r="N424" s="549" t="s">
        <v>1856</v>
      </c>
      <c r="O424" s="550" t="s">
        <v>1126</v>
      </c>
      <c r="P424" s="551" t="s">
        <v>1125</v>
      </c>
      <c r="Q424" s="552">
        <v>1500</v>
      </c>
      <c r="R424" s="553" t="s">
        <v>1791</v>
      </c>
      <c r="S424" s="552">
        <v>15000</v>
      </c>
      <c r="T424" s="553" t="s">
        <v>1791</v>
      </c>
      <c r="U424" s="559" t="s">
        <v>550</v>
      </c>
      <c r="V424" s="560" t="s">
        <v>549</v>
      </c>
      <c r="W424" s="559" t="s">
        <v>550</v>
      </c>
      <c r="X424" s="560" t="s">
        <v>549</v>
      </c>
      <c r="Y424" s="552">
        <v>390</v>
      </c>
      <c r="Z424" s="554" t="s">
        <v>1791</v>
      </c>
      <c r="AA424" s="552" t="s">
        <v>549</v>
      </c>
      <c r="AB424" s="553">
        <v>8.5000000000000006E-2</v>
      </c>
      <c r="AC424" s="552" t="s">
        <v>550</v>
      </c>
      <c r="AD424" s="560">
        <v>7.4400000000000006E-5</v>
      </c>
      <c r="AE424" s="559"/>
      <c r="AF424" s="560"/>
      <c r="AG424" s="552"/>
      <c r="AH424" s="554"/>
      <c r="AI424" s="555"/>
      <c r="AJ424" s="556"/>
      <c r="AK424" s="557"/>
      <c r="AL424" s="558"/>
    </row>
    <row r="425" spans="1:38" ht="13.8" x14ac:dyDescent="0.3">
      <c r="A425" s="34" t="str">
        <f t="shared" si="6"/>
        <v>99-59-2</v>
      </c>
      <c r="B425" s="577">
        <v>4.9000000000000002E-2</v>
      </c>
      <c r="C425" s="548" t="s">
        <v>1803</v>
      </c>
      <c r="D425" s="547">
        <v>1.4E-5</v>
      </c>
      <c r="E425" s="548" t="s">
        <v>1803</v>
      </c>
      <c r="F425" s="546" t="s">
        <v>1856</v>
      </c>
      <c r="G425" s="545" t="s">
        <v>1856</v>
      </c>
      <c r="H425" s="546" t="s">
        <v>1856</v>
      </c>
      <c r="I425" s="545" t="s">
        <v>1856</v>
      </c>
      <c r="J425" s="548" t="s">
        <v>1856</v>
      </c>
      <c r="K425" s="548" t="s">
        <v>1856</v>
      </c>
      <c r="L425" s="545">
        <v>1</v>
      </c>
      <c r="M425" s="545">
        <v>0.1</v>
      </c>
      <c r="N425" s="549" t="s">
        <v>1856</v>
      </c>
      <c r="O425" s="550" t="s">
        <v>1124</v>
      </c>
      <c r="P425" s="551" t="s">
        <v>1123</v>
      </c>
      <c r="Q425" s="552">
        <v>9.9</v>
      </c>
      <c r="R425" s="553" t="s">
        <v>1798</v>
      </c>
      <c r="S425" s="552">
        <v>35</v>
      </c>
      <c r="T425" s="553" t="s">
        <v>1798</v>
      </c>
      <c r="U425" s="552">
        <v>0.17</v>
      </c>
      <c r="V425" s="553" t="s">
        <v>1798</v>
      </c>
      <c r="W425" s="552">
        <v>0.88</v>
      </c>
      <c r="X425" s="553" t="s">
        <v>1798</v>
      </c>
      <c r="Y425" s="552">
        <v>1.3</v>
      </c>
      <c r="Z425" s="554" t="s">
        <v>1798</v>
      </c>
      <c r="AA425" s="552" t="s">
        <v>549</v>
      </c>
      <c r="AB425" s="553">
        <v>4.6000000000000001E-4</v>
      </c>
      <c r="AC425" s="552" t="s">
        <v>550</v>
      </c>
      <c r="AD425" s="553">
        <v>3.19E-4</v>
      </c>
      <c r="AE425" s="552"/>
      <c r="AF425" s="553"/>
      <c r="AG425" s="552"/>
      <c r="AH425" s="554"/>
      <c r="AI425" s="555"/>
      <c r="AJ425" s="556"/>
      <c r="AK425" s="557"/>
      <c r="AL425" s="558"/>
    </row>
    <row r="426" spans="1:38" ht="14.4" thickBot="1" x14ac:dyDescent="0.35">
      <c r="A426" s="27" t="str">
        <f t="shared" si="6"/>
        <v>72-43-5</v>
      </c>
      <c r="B426" s="561" t="s">
        <v>1856</v>
      </c>
      <c r="C426" s="562" t="s">
        <v>1856</v>
      </c>
      <c r="D426" s="565" t="s">
        <v>1856</v>
      </c>
      <c r="E426" s="562" t="s">
        <v>1856</v>
      </c>
      <c r="F426" s="563">
        <v>5.0000000000000001E-3</v>
      </c>
      <c r="G426" s="564" t="s">
        <v>1793</v>
      </c>
      <c r="H426" s="565" t="s">
        <v>1856</v>
      </c>
      <c r="I426" s="562" t="s">
        <v>1856</v>
      </c>
      <c r="J426" s="562" t="s">
        <v>1856</v>
      </c>
      <c r="K426" s="562" t="s">
        <v>1856</v>
      </c>
      <c r="L426" s="564">
        <v>1</v>
      </c>
      <c r="M426" s="564">
        <v>0.1</v>
      </c>
      <c r="N426" s="581" t="s">
        <v>1856</v>
      </c>
      <c r="O426" s="568" t="s">
        <v>161</v>
      </c>
      <c r="P426" s="569" t="s">
        <v>160</v>
      </c>
      <c r="Q426" s="570">
        <v>310</v>
      </c>
      <c r="R426" s="571" t="s">
        <v>1791</v>
      </c>
      <c r="S426" s="570">
        <v>3100</v>
      </c>
      <c r="T426" s="571" t="s">
        <v>1791</v>
      </c>
      <c r="U426" s="585" t="s">
        <v>550</v>
      </c>
      <c r="V426" s="586" t="s">
        <v>549</v>
      </c>
      <c r="W426" s="585" t="s">
        <v>550</v>
      </c>
      <c r="X426" s="586" t="s">
        <v>549</v>
      </c>
      <c r="Y426" s="570">
        <v>27</v>
      </c>
      <c r="Z426" s="572" t="s">
        <v>1791</v>
      </c>
      <c r="AA426" s="570">
        <v>40</v>
      </c>
      <c r="AB426" s="571">
        <v>1.5</v>
      </c>
      <c r="AC426" s="570">
        <v>2.2000000000000002</v>
      </c>
      <c r="AD426" s="586">
        <v>9.1299999999999997E-4</v>
      </c>
      <c r="AE426" s="585"/>
      <c r="AF426" s="586"/>
      <c r="AG426" s="570"/>
      <c r="AH426" s="572"/>
      <c r="AI426" s="573"/>
      <c r="AJ426" s="574"/>
      <c r="AK426" s="575"/>
      <c r="AL426" s="576"/>
    </row>
    <row r="427" spans="1:38" ht="13.8" x14ac:dyDescent="0.3">
      <c r="A427" s="34" t="str">
        <f t="shared" si="6"/>
        <v>110-49-6</v>
      </c>
      <c r="B427" s="577" t="s">
        <v>1856</v>
      </c>
      <c r="C427" s="548" t="s">
        <v>1856</v>
      </c>
      <c r="D427" s="547" t="s">
        <v>1856</v>
      </c>
      <c r="E427" s="548" t="s">
        <v>1856</v>
      </c>
      <c r="F427" s="546">
        <v>8.0000000000000002E-3</v>
      </c>
      <c r="G427" s="545" t="s">
        <v>1792</v>
      </c>
      <c r="H427" s="547">
        <v>1E-3</v>
      </c>
      <c r="I427" s="548" t="s">
        <v>1792</v>
      </c>
      <c r="J427" s="548" t="s">
        <v>1856</v>
      </c>
      <c r="K427" s="548" t="s">
        <v>1856</v>
      </c>
      <c r="L427" s="545">
        <v>1</v>
      </c>
      <c r="M427" s="545">
        <v>0.1</v>
      </c>
      <c r="N427" s="549" t="s">
        <v>1856</v>
      </c>
      <c r="O427" s="550" t="s">
        <v>1122</v>
      </c>
      <c r="P427" s="551" t="s">
        <v>1121</v>
      </c>
      <c r="Q427" s="552">
        <v>490</v>
      </c>
      <c r="R427" s="553" t="s">
        <v>1791</v>
      </c>
      <c r="S427" s="552">
        <v>4900</v>
      </c>
      <c r="T427" s="553" t="s">
        <v>1791</v>
      </c>
      <c r="U427" s="559">
        <v>1</v>
      </c>
      <c r="V427" s="560" t="s">
        <v>1791</v>
      </c>
      <c r="W427" s="559">
        <v>4.4000000000000004</v>
      </c>
      <c r="X427" s="560" t="s">
        <v>1791</v>
      </c>
      <c r="Y427" s="552">
        <v>120</v>
      </c>
      <c r="Z427" s="554" t="s">
        <v>1791</v>
      </c>
      <c r="AA427" s="552" t="s">
        <v>549</v>
      </c>
      <c r="AB427" s="553">
        <v>2.5999999999999999E-2</v>
      </c>
      <c r="AC427" s="552" t="s">
        <v>550</v>
      </c>
      <c r="AD427" s="560">
        <v>4.8200000000000001E-4</v>
      </c>
      <c r="AE427" s="559"/>
      <c r="AF427" s="560"/>
      <c r="AG427" s="552"/>
      <c r="AH427" s="554"/>
      <c r="AI427" s="555"/>
      <c r="AJ427" s="556"/>
      <c r="AK427" s="557"/>
      <c r="AL427" s="558"/>
    </row>
    <row r="428" spans="1:38" ht="13.8" x14ac:dyDescent="0.3">
      <c r="A428" s="34" t="str">
        <f t="shared" si="6"/>
        <v>109-86-4</v>
      </c>
      <c r="B428" s="544" t="s">
        <v>1856</v>
      </c>
      <c r="C428" s="545" t="s">
        <v>1856</v>
      </c>
      <c r="D428" s="546" t="s">
        <v>1856</v>
      </c>
      <c r="E428" s="545" t="s">
        <v>1856</v>
      </c>
      <c r="F428" s="547">
        <v>5.0000000000000001E-3</v>
      </c>
      <c r="G428" s="548" t="s">
        <v>1792</v>
      </c>
      <c r="H428" s="547">
        <v>0.02</v>
      </c>
      <c r="I428" s="548" t="s">
        <v>1793</v>
      </c>
      <c r="J428" s="548" t="s">
        <v>1856</v>
      </c>
      <c r="K428" s="548" t="s">
        <v>1856</v>
      </c>
      <c r="L428" s="545">
        <v>1</v>
      </c>
      <c r="M428" s="545">
        <v>0.1</v>
      </c>
      <c r="N428" s="549" t="s">
        <v>1856</v>
      </c>
      <c r="O428" s="550" t="s">
        <v>1120</v>
      </c>
      <c r="P428" s="551" t="s">
        <v>1119</v>
      </c>
      <c r="Q428" s="552">
        <v>310</v>
      </c>
      <c r="R428" s="553" t="s">
        <v>1791</v>
      </c>
      <c r="S428" s="552">
        <v>3100</v>
      </c>
      <c r="T428" s="553" t="s">
        <v>1791</v>
      </c>
      <c r="U428" s="552">
        <v>21</v>
      </c>
      <c r="V428" s="553" t="s">
        <v>1791</v>
      </c>
      <c r="W428" s="552">
        <v>88</v>
      </c>
      <c r="X428" s="553" t="s">
        <v>1791</v>
      </c>
      <c r="Y428" s="552">
        <v>78</v>
      </c>
      <c r="Z428" s="554" t="s">
        <v>1791</v>
      </c>
      <c r="AA428" s="552" t="s">
        <v>549</v>
      </c>
      <c r="AB428" s="553">
        <v>1.6E-2</v>
      </c>
      <c r="AC428" s="552" t="s">
        <v>550</v>
      </c>
      <c r="AD428" s="553">
        <v>1.6900000000000001E-3</v>
      </c>
      <c r="AE428" s="552"/>
      <c r="AF428" s="553"/>
      <c r="AG428" s="552"/>
      <c r="AH428" s="554"/>
      <c r="AI428" s="555"/>
      <c r="AJ428" s="556"/>
      <c r="AK428" s="557"/>
      <c r="AL428" s="558"/>
    </row>
    <row r="429" spans="1:38" ht="14.4" thickBot="1" x14ac:dyDescent="0.35">
      <c r="A429" s="27" t="str">
        <f t="shared" si="6"/>
        <v>79-20-9</v>
      </c>
      <c r="B429" s="561" t="s">
        <v>1856</v>
      </c>
      <c r="C429" s="562" t="s">
        <v>1856</v>
      </c>
      <c r="D429" s="565" t="s">
        <v>1856</v>
      </c>
      <c r="E429" s="562" t="s">
        <v>1856</v>
      </c>
      <c r="F429" s="563">
        <v>1</v>
      </c>
      <c r="G429" s="564" t="s">
        <v>1804</v>
      </c>
      <c r="H429" s="565" t="s">
        <v>1856</v>
      </c>
      <c r="I429" s="562" t="s">
        <v>1856</v>
      </c>
      <c r="J429" s="562" t="s">
        <v>1796</v>
      </c>
      <c r="K429" s="562" t="s">
        <v>1856</v>
      </c>
      <c r="L429" s="564">
        <v>1</v>
      </c>
      <c r="M429" s="564" t="s">
        <v>1856</v>
      </c>
      <c r="N429" s="581">
        <v>29000</v>
      </c>
      <c r="O429" s="568" t="s">
        <v>1118</v>
      </c>
      <c r="P429" s="569" t="s">
        <v>1117</v>
      </c>
      <c r="Q429" s="570">
        <v>78000</v>
      </c>
      <c r="R429" s="571" t="s">
        <v>1795</v>
      </c>
      <c r="S429" s="570">
        <v>1000000</v>
      </c>
      <c r="T429" s="571" t="s">
        <v>1805</v>
      </c>
      <c r="U429" s="585" t="s">
        <v>550</v>
      </c>
      <c r="V429" s="586" t="s">
        <v>549</v>
      </c>
      <c r="W429" s="585" t="s">
        <v>550</v>
      </c>
      <c r="X429" s="586" t="s">
        <v>549</v>
      </c>
      <c r="Y429" s="570">
        <v>16000</v>
      </c>
      <c r="Z429" s="572" t="s">
        <v>1791</v>
      </c>
      <c r="AA429" s="570" t="s">
        <v>549</v>
      </c>
      <c r="AB429" s="571">
        <v>3.2</v>
      </c>
      <c r="AC429" s="570" t="s">
        <v>550</v>
      </c>
      <c r="AD429" s="586">
        <v>4.2799999999999998E-2</v>
      </c>
      <c r="AE429" s="585"/>
      <c r="AF429" s="586"/>
      <c r="AG429" s="570"/>
      <c r="AH429" s="572"/>
      <c r="AI429" s="587"/>
      <c r="AJ429" s="574"/>
      <c r="AK429" s="575"/>
      <c r="AL429" s="588"/>
    </row>
    <row r="430" spans="1:38" ht="13.8" x14ac:dyDescent="0.3">
      <c r="A430" s="34" t="str">
        <f t="shared" si="6"/>
        <v>96-33-3</v>
      </c>
      <c r="B430" s="577" t="s">
        <v>1856</v>
      </c>
      <c r="C430" s="548" t="s">
        <v>1856</v>
      </c>
      <c r="D430" s="547" t="s">
        <v>1856</v>
      </c>
      <c r="E430" s="548" t="s">
        <v>1856</v>
      </c>
      <c r="F430" s="546">
        <v>0.03</v>
      </c>
      <c r="G430" s="545" t="s">
        <v>1801</v>
      </c>
      <c r="H430" s="546">
        <v>0.02</v>
      </c>
      <c r="I430" s="545" t="s">
        <v>1792</v>
      </c>
      <c r="J430" s="548" t="s">
        <v>1796</v>
      </c>
      <c r="K430" s="548" t="s">
        <v>1856</v>
      </c>
      <c r="L430" s="545">
        <v>1</v>
      </c>
      <c r="M430" s="545" t="s">
        <v>1856</v>
      </c>
      <c r="N430" s="549">
        <v>6750</v>
      </c>
      <c r="O430" s="550" t="s">
        <v>1116</v>
      </c>
      <c r="P430" s="551" t="s">
        <v>1115</v>
      </c>
      <c r="Q430" s="552">
        <v>150</v>
      </c>
      <c r="R430" s="553" t="s">
        <v>1791</v>
      </c>
      <c r="S430" s="552">
        <v>640</v>
      </c>
      <c r="T430" s="553" t="s">
        <v>1791</v>
      </c>
      <c r="U430" s="552">
        <v>21</v>
      </c>
      <c r="V430" s="553" t="s">
        <v>1791</v>
      </c>
      <c r="W430" s="552">
        <v>88</v>
      </c>
      <c r="X430" s="553" t="s">
        <v>1791</v>
      </c>
      <c r="Y430" s="552">
        <v>38</v>
      </c>
      <c r="Z430" s="554" t="s">
        <v>1791</v>
      </c>
      <c r="AA430" s="552" t="s">
        <v>549</v>
      </c>
      <c r="AB430" s="553">
        <v>8.0999999999999996E-3</v>
      </c>
      <c r="AC430" s="552" t="s">
        <v>550</v>
      </c>
      <c r="AD430" s="553">
        <v>3.9599999999999998E-4</v>
      </c>
      <c r="AE430" s="552"/>
      <c r="AF430" s="553"/>
      <c r="AG430" s="552"/>
      <c r="AH430" s="554"/>
      <c r="AI430" s="555"/>
      <c r="AJ430" s="556"/>
      <c r="AK430" s="557"/>
      <c r="AL430" s="558"/>
    </row>
    <row r="431" spans="1:38" ht="13.8" x14ac:dyDescent="0.3">
      <c r="A431" s="34" t="str">
        <f t="shared" si="6"/>
        <v>78-93-3</v>
      </c>
      <c r="B431" s="577" t="s">
        <v>1856</v>
      </c>
      <c r="C431" s="548" t="s">
        <v>1856</v>
      </c>
      <c r="D431" s="547" t="s">
        <v>1856</v>
      </c>
      <c r="E431" s="548" t="s">
        <v>1856</v>
      </c>
      <c r="F431" s="546">
        <v>0.6</v>
      </c>
      <c r="G431" s="545" t="s">
        <v>1793</v>
      </c>
      <c r="H431" s="546">
        <v>5</v>
      </c>
      <c r="I431" s="545" t="s">
        <v>1793</v>
      </c>
      <c r="J431" s="548" t="s">
        <v>1796</v>
      </c>
      <c r="K431" s="548" t="s">
        <v>1856</v>
      </c>
      <c r="L431" s="545">
        <v>1</v>
      </c>
      <c r="M431" s="545" t="s">
        <v>1856</v>
      </c>
      <c r="N431" s="549">
        <v>28400</v>
      </c>
      <c r="O431" s="550" t="s">
        <v>1114</v>
      </c>
      <c r="P431" s="551" t="s">
        <v>510</v>
      </c>
      <c r="Q431" s="552">
        <v>28000</v>
      </c>
      <c r="R431" s="553" t="s">
        <v>1791</v>
      </c>
      <c r="S431" s="552">
        <v>200000</v>
      </c>
      <c r="T431" s="553" t="s">
        <v>1805</v>
      </c>
      <c r="U431" s="552">
        <v>5200</v>
      </c>
      <c r="V431" s="553" t="s">
        <v>1791</v>
      </c>
      <c r="W431" s="552">
        <v>22000</v>
      </c>
      <c r="X431" s="553" t="s">
        <v>1791</v>
      </c>
      <c r="Y431" s="552">
        <v>4900</v>
      </c>
      <c r="Z431" s="554" t="s">
        <v>1791</v>
      </c>
      <c r="AA431" s="552" t="s">
        <v>549</v>
      </c>
      <c r="AB431" s="553">
        <v>1</v>
      </c>
      <c r="AC431" s="552" t="s">
        <v>550</v>
      </c>
      <c r="AD431" s="553">
        <v>1.8000000000000001E-4</v>
      </c>
      <c r="AE431" s="552"/>
      <c r="AF431" s="553"/>
      <c r="AG431" s="552"/>
      <c r="AH431" s="554"/>
      <c r="AI431" s="555"/>
      <c r="AJ431" s="556"/>
      <c r="AK431" s="557"/>
      <c r="AL431" s="558"/>
    </row>
    <row r="432" spans="1:38" ht="14.4" thickBot="1" x14ac:dyDescent="0.35">
      <c r="A432" s="27" t="str">
        <f t="shared" si="6"/>
        <v>60-34-4</v>
      </c>
      <c r="B432" s="561" t="s">
        <v>1856</v>
      </c>
      <c r="C432" s="562" t="s">
        <v>1856</v>
      </c>
      <c r="D432" s="565">
        <v>1E-3</v>
      </c>
      <c r="E432" s="562" t="s">
        <v>1804</v>
      </c>
      <c r="F432" s="563">
        <v>1E-3</v>
      </c>
      <c r="G432" s="564" t="s">
        <v>1792</v>
      </c>
      <c r="H432" s="565">
        <v>2.0000000000000002E-5</v>
      </c>
      <c r="I432" s="562" t="s">
        <v>1804</v>
      </c>
      <c r="J432" s="564" t="s">
        <v>1856</v>
      </c>
      <c r="K432" s="562" t="s">
        <v>1856</v>
      </c>
      <c r="L432" s="564">
        <v>1</v>
      </c>
      <c r="M432" s="566">
        <v>0.1</v>
      </c>
      <c r="N432" s="567" t="s">
        <v>1856</v>
      </c>
      <c r="O432" s="568" t="s">
        <v>1113</v>
      </c>
      <c r="P432" s="569" t="s">
        <v>1112</v>
      </c>
      <c r="Q432" s="570">
        <v>61</v>
      </c>
      <c r="R432" s="571" t="s">
        <v>1791</v>
      </c>
      <c r="S432" s="570">
        <v>610</v>
      </c>
      <c r="T432" s="571" t="s">
        <v>1791</v>
      </c>
      <c r="U432" s="585">
        <v>2.3999999999999998E-3</v>
      </c>
      <c r="V432" s="586" t="s">
        <v>1802</v>
      </c>
      <c r="W432" s="585">
        <v>1.2E-2</v>
      </c>
      <c r="X432" s="586" t="s">
        <v>1802</v>
      </c>
      <c r="Y432" s="570">
        <v>16</v>
      </c>
      <c r="Z432" s="572" t="s">
        <v>1791</v>
      </c>
      <c r="AA432" s="570" t="s">
        <v>549</v>
      </c>
      <c r="AB432" s="571">
        <v>3.5000000000000001E-3</v>
      </c>
      <c r="AC432" s="570" t="s">
        <v>550</v>
      </c>
      <c r="AD432" s="586">
        <v>7.9199999999999995E-4</v>
      </c>
      <c r="AE432" s="585"/>
      <c r="AF432" s="586"/>
      <c r="AG432" s="570"/>
      <c r="AH432" s="572"/>
      <c r="AI432" s="573"/>
      <c r="AJ432" s="574"/>
      <c r="AK432" s="575"/>
      <c r="AL432" s="576"/>
    </row>
    <row r="433" spans="1:38" ht="13.8" x14ac:dyDescent="0.3">
      <c r="A433" s="34" t="str">
        <f t="shared" si="6"/>
        <v>108-10-1</v>
      </c>
      <c r="B433" s="577" t="s">
        <v>1856</v>
      </c>
      <c r="C433" s="548" t="s">
        <v>1856</v>
      </c>
      <c r="D433" s="547" t="s">
        <v>1856</v>
      </c>
      <c r="E433" s="548" t="s">
        <v>1856</v>
      </c>
      <c r="F433" s="546">
        <v>0.08</v>
      </c>
      <c r="G433" s="545" t="s">
        <v>1801</v>
      </c>
      <c r="H433" s="546">
        <v>3</v>
      </c>
      <c r="I433" s="545" t="s">
        <v>1793</v>
      </c>
      <c r="J433" s="545" t="s">
        <v>1796</v>
      </c>
      <c r="K433" s="548" t="s">
        <v>1856</v>
      </c>
      <c r="L433" s="545">
        <v>1</v>
      </c>
      <c r="M433" s="578" t="s">
        <v>1856</v>
      </c>
      <c r="N433" s="579">
        <v>3360</v>
      </c>
      <c r="O433" s="550" t="s">
        <v>1111</v>
      </c>
      <c r="P433" s="551" t="s">
        <v>502</v>
      </c>
      <c r="Q433" s="552">
        <v>5300</v>
      </c>
      <c r="R433" s="553" t="s">
        <v>1795</v>
      </c>
      <c r="S433" s="552">
        <v>53000</v>
      </c>
      <c r="T433" s="553" t="s">
        <v>1795</v>
      </c>
      <c r="U433" s="552">
        <v>3100</v>
      </c>
      <c r="V433" s="553" t="s">
        <v>1791</v>
      </c>
      <c r="W433" s="552">
        <v>13000</v>
      </c>
      <c r="X433" s="553" t="s">
        <v>1791</v>
      </c>
      <c r="Y433" s="552">
        <v>1000</v>
      </c>
      <c r="Z433" s="554" t="s">
        <v>1791</v>
      </c>
      <c r="AA433" s="552" t="s">
        <v>549</v>
      </c>
      <c r="AB433" s="553">
        <v>0.23</v>
      </c>
      <c r="AC433" s="552" t="s">
        <v>550</v>
      </c>
      <c r="AD433" s="553">
        <v>1.75E-3</v>
      </c>
      <c r="AE433" s="552"/>
      <c r="AF433" s="553"/>
      <c r="AG433" s="552"/>
      <c r="AH433" s="554"/>
      <c r="AI433" s="555"/>
      <c r="AJ433" s="556"/>
      <c r="AK433" s="557"/>
      <c r="AL433" s="558"/>
    </row>
    <row r="434" spans="1:38" ht="13.8" x14ac:dyDescent="0.3">
      <c r="A434" s="34" t="str">
        <f t="shared" si="6"/>
        <v>624-83-9</v>
      </c>
      <c r="B434" s="577" t="s">
        <v>1856</v>
      </c>
      <c r="C434" s="548" t="s">
        <v>1856</v>
      </c>
      <c r="D434" s="547" t="s">
        <v>1856</v>
      </c>
      <c r="E434" s="548" t="s">
        <v>1856</v>
      </c>
      <c r="F434" s="546" t="s">
        <v>1856</v>
      </c>
      <c r="G434" s="545" t="s">
        <v>1856</v>
      </c>
      <c r="H434" s="546">
        <v>1E-3</v>
      </c>
      <c r="I434" s="545" t="s">
        <v>1803</v>
      </c>
      <c r="J434" s="545" t="s">
        <v>1796</v>
      </c>
      <c r="K434" s="548" t="s">
        <v>1856</v>
      </c>
      <c r="L434" s="545">
        <v>1</v>
      </c>
      <c r="M434" s="578">
        <v>0.1</v>
      </c>
      <c r="N434" s="579">
        <v>16700</v>
      </c>
      <c r="O434" s="550" t="s">
        <v>1110</v>
      </c>
      <c r="P434" s="551" t="s">
        <v>1109</v>
      </c>
      <c r="Q434" s="552">
        <v>5</v>
      </c>
      <c r="R434" s="553" t="s">
        <v>1791</v>
      </c>
      <c r="S434" s="552">
        <v>21</v>
      </c>
      <c r="T434" s="553" t="s">
        <v>1791</v>
      </c>
      <c r="U434" s="552">
        <v>1</v>
      </c>
      <c r="V434" s="553" t="s">
        <v>1791</v>
      </c>
      <c r="W434" s="552">
        <v>4.4000000000000004</v>
      </c>
      <c r="X434" s="553" t="s">
        <v>1791</v>
      </c>
      <c r="Y434" s="552">
        <v>2.1</v>
      </c>
      <c r="Z434" s="554" t="s">
        <v>1791</v>
      </c>
      <c r="AA434" s="552" t="s">
        <v>549</v>
      </c>
      <c r="AB434" s="553">
        <v>5.9000000000000003E-4</v>
      </c>
      <c r="AC434" s="552" t="s">
        <v>550</v>
      </c>
      <c r="AD434" s="553">
        <v>9.6199999999999996E-4</v>
      </c>
      <c r="AE434" s="552"/>
      <c r="AF434" s="553"/>
      <c r="AG434" s="552"/>
      <c r="AH434" s="554"/>
      <c r="AI434" s="555"/>
      <c r="AJ434" s="556"/>
      <c r="AK434" s="557"/>
      <c r="AL434" s="558"/>
    </row>
    <row r="435" spans="1:38" ht="14.4" thickBot="1" x14ac:dyDescent="0.35">
      <c r="A435" s="27" t="str">
        <f t="shared" si="6"/>
        <v>80-62-6</v>
      </c>
      <c r="B435" s="561" t="s">
        <v>1856</v>
      </c>
      <c r="C435" s="562" t="s">
        <v>1856</v>
      </c>
      <c r="D435" s="563" t="s">
        <v>1856</v>
      </c>
      <c r="E435" s="564" t="s">
        <v>1856</v>
      </c>
      <c r="F435" s="563">
        <v>1.4</v>
      </c>
      <c r="G435" s="564" t="s">
        <v>1793</v>
      </c>
      <c r="H435" s="563">
        <v>0.7</v>
      </c>
      <c r="I435" s="564" t="s">
        <v>1793</v>
      </c>
      <c r="J435" s="562" t="s">
        <v>1796</v>
      </c>
      <c r="K435" s="562" t="s">
        <v>1856</v>
      </c>
      <c r="L435" s="564">
        <v>1</v>
      </c>
      <c r="M435" s="564" t="s">
        <v>1856</v>
      </c>
      <c r="N435" s="581">
        <v>2360</v>
      </c>
      <c r="O435" s="568" t="s">
        <v>1108</v>
      </c>
      <c r="P435" s="569" t="s">
        <v>1107</v>
      </c>
      <c r="Q435" s="570">
        <v>4800</v>
      </c>
      <c r="R435" s="571" t="s">
        <v>1795</v>
      </c>
      <c r="S435" s="570">
        <v>21000</v>
      </c>
      <c r="T435" s="571" t="s">
        <v>1795</v>
      </c>
      <c r="U435" s="570">
        <v>730</v>
      </c>
      <c r="V435" s="571" t="s">
        <v>1791</v>
      </c>
      <c r="W435" s="570">
        <v>3100</v>
      </c>
      <c r="X435" s="571" t="s">
        <v>1791</v>
      </c>
      <c r="Y435" s="570">
        <v>1400</v>
      </c>
      <c r="Z435" s="572" t="s">
        <v>1791</v>
      </c>
      <c r="AA435" s="570" t="s">
        <v>549</v>
      </c>
      <c r="AB435" s="571">
        <v>0.3</v>
      </c>
      <c r="AC435" s="570" t="s">
        <v>550</v>
      </c>
      <c r="AD435" s="571">
        <v>1.73E-4</v>
      </c>
      <c r="AE435" s="570"/>
      <c r="AF435" s="571"/>
      <c r="AG435" s="570"/>
      <c r="AH435" s="572"/>
      <c r="AI435" s="573"/>
      <c r="AJ435" s="574"/>
      <c r="AK435" s="575"/>
      <c r="AL435" s="576"/>
    </row>
    <row r="436" spans="1:38" ht="13.8" x14ac:dyDescent="0.3">
      <c r="A436" s="34" t="str">
        <f t="shared" si="6"/>
        <v>298-00-0</v>
      </c>
      <c r="B436" s="577" t="s">
        <v>1856</v>
      </c>
      <c r="C436" s="548" t="s">
        <v>1856</v>
      </c>
      <c r="D436" s="547" t="s">
        <v>1856</v>
      </c>
      <c r="E436" s="548" t="s">
        <v>1856</v>
      </c>
      <c r="F436" s="546">
        <v>2.5000000000000001E-4</v>
      </c>
      <c r="G436" s="545" t="s">
        <v>1793</v>
      </c>
      <c r="H436" s="546" t="s">
        <v>1856</v>
      </c>
      <c r="I436" s="545" t="s">
        <v>1856</v>
      </c>
      <c r="J436" s="545" t="s">
        <v>1856</v>
      </c>
      <c r="K436" s="548" t="s">
        <v>1856</v>
      </c>
      <c r="L436" s="545">
        <v>1</v>
      </c>
      <c r="M436" s="578">
        <v>0.1</v>
      </c>
      <c r="N436" s="579" t="s">
        <v>1856</v>
      </c>
      <c r="O436" s="550" t="s">
        <v>1106</v>
      </c>
      <c r="P436" s="551" t="s">
        <v>145</v>
      </c>
      <c r="Q436" s="552">
        <v>15</v>
      </c>
      <c r="R436" s="553" t="s">
        <v>1791</v>
      </c>
      <c r="S436" s="552">
        <v>150</v>
      </c>
      <c r="T436" s="553" t="s">
        <v>1791</v>
      </c>
      <c r="U436" s="552" t="s">
        <v>550</v>
      </c>
      <c r="V436" s="553" t="s">
        <v>549</v>
      </c>
      <c r="W436" s="552" t="s">
        <v>550</v>
      </c>
      <c r="X436" s="553" t="s">
        <v>549</v>
      </c>
      <c r="Y436" s="552">
        <v>3.4</v>
      </c>
      <c r="Z436" s="554" t="s">
        <v>1791</v>
      </c>
      <c r="AA436" s="552" t="s">
        <v>549</v>
      </c>
      <c r="AB436" s="553">
        <v>5.7000000000000002E-3</v>
      </c>
      <c r="AC436" s="552" t="s">
        <v>550</v>
      </c>
      <c r="AD436" s="553">
        <v>3.1900000000000001E-3</v>
      </c>
      <c r="AE436" s="552"/>
      <c r="AF436" s="553"/>
      <c r="AG436" s="552"/>
      <c r="AH436" s="554"/>
      <c r="AI436" s="555"/>
      <c r="AJ436" s="556"/>
      <c r="AK436" s="557"/>
      <c r="AL436" s="558"/>
    </row>
    <row r="437" spans="1:38" ht="13.8" x14ac:dyDescent="0.3">
      <c r="A437" s="34" t="str">
        <f t="shared" si="6"/>
        <v>993-13-5</v>
      </c>
      <c r="B437" s="577" t="s">
        <v>1856</v>
      </c>
      <c r="C437" s="548" t="s">
        <v>1856</v>
      </c>
      <c r="D437" s="547" t="s">
        <v>1856</v>
      </c>
      <c r="E437" s="548" t="s">
        <v>1856</v>
      </c>
      <c r="F437" s="547">
        <v>0.06</v>
      </c>
      <c r="G437" s="548" t="s">
        <v>1804</v>
      </c>
      <c r="H437" s="546" t="s">
        <v>1856</v>
      </c>
      <c r="I437" s="545" t="s">
        <v>1856</v>
      </c>
      <c r="J437" s="545" t="s">
        <v>1856</v>
      </c>
      <c r="K437" s="548" t="s">
        <v>1856</v>
      </c>
      <c r="L437" s="545">
        <v>1</v>
      </c>
      <c r="M437" s="545">
        <v>0.1</v>
      </c>
      <c r="N437" s="579" t="s">
        <v>1856</v>
      </c>
      <c r="O437" s="550" t="s">
        <v>1105</v>
      </c>
      <c r="P437" s="551" t="s">
        <v>1104</v>
      </c>
      <c r="Q437" s="552">
        <v>3700</v>
      </c>
      <c r="R437" s="553" t="s">
        <v>1791</v>
      </c>
      <c r="S437" s="552">
        <v>37000</v>
      </c>
      <c r="T437" s="553" t="s">
        <v>1791</v>
      </c>
      <c r="U437" s="552" t="s">
        <v>550</v>
      </c>
      <c r="V437" s="553" t="s">
        <v>549</v>
      </c>
      <c r="W437" s="552" t="s">
        <v>550</v>
      </c>
      <c r="X437" s="553" t="s">
        <v>549</v>
      </c>
      <c r="Y437" s="552">
        <v>940</v>
      </c>
      <c r="Z437" s="554" t="s">
        <v>1791</v>
      </c>
      <c r="AA437" s="552" t="s">
        <v>549</v>
      </c>
      <c r="AB437" s="553">
        <v>0.19</v>
      </c>
      <c r="AC437" s="552" t="s">
        <v>550</v>
      </c>
      <c r="AD437" s="553">
        <v>2.5000000000000001E-3</v>
      </c>
      <c r="AE437" s="552"/>
      <c r="AF437" s="553"/>
      <c r="AG437" s="552"/>
      <c r="AH437" s="554"/>
      <c r="AI437" s="555"/>
      <c r="AJ437" s="556"/>
      <c r="AK437" s="557"/>
      <c r="AL437" s="558"/>
    </row>
    <row r="438" spans="1:38" ht="14.4" thickBot="1" x14ac:dyDescent="0.35">
      <c r="A438" s="27" t="str">
        <f t="shared" si="6"/>
        <v>25013-15-4</v>
      </c>
      <c r="B438" s="561" t="s">
        <v>1856</v>
      </c>
      <c r="C438" s="562" t="s">
        <v>1856</v>
      </c>
      <c r="D438" s="565" t="s">
        <v>1856</v>
      </c>
      <c r="E438" s="562" t="s">
        <v>1856</v>
      </c>
      <c r="F438" s="563">
        <v>6.0000000000000001E-3</v>
      </c>
      <c r="G438" s="564" t="s">
        <v>1801</v>
      </c>
      <c r="H438" s="563">
        <v>0.04</v>
      </c>
      <c r="I438" s="564" t="s">
        <v>1801</v>
      </c>
      <c r="J438" s="564" t="s">
        <v>1796</v>
      </c>
      <c r="K438" s="562" t="s">
        <v>1856</v>
      </c>
      <c r="L438" s="564">
        <v>1</v>
      </c>
      <c r="M438" s="566" t="s">
        <v>1856</v>
      </c>
      <c r="N438" s="567">
        <v>393</v>
      </c>
      <c r="O438" s="568" t="s">
        <v>1103</v>
      </c>
      <c r="P438" s="569" t="s">
        <v>1102</v>
      </c>
      <c r="Q438" s="570">
        <v>240</v>
      </c>
      <c r="R438" s="571" t="s">
        <v>1791</v>
      </c>
      <c r="S438" s="570">
        <v>1500</v>
      </c>
      <c r="T438" s="571" t="s">
        <v>1795</v>
      </c>
      <c r="U438" s="570">
        <v>42</v>
      </c>
      <c r="V438" s="571" t="s">
        <v>1791</v>
      </c>
      <c r="W438" s="570">
        <v>180</v>
      </c>
      <c r="X438" s="571" t="s">
        <v>1791</v>
      </c>
      <c r="Y438" s="570">
        <v>32</v>
      </c>
      <c r="Z438" s="572" t="s">
        <v>1791</v>
      </c>
      <c r="AA438" s="570" t="s">
        <v>549</v>
      </c>
      <c r="AB438" s="571">
        <v>5.1999999999999998E-2</v>
      </c>
      <c r="AC438" s="570" t="s">
        <v>550</v>
      </c>
      <c r="AD438" s="571">
        <v>3.5500000000000002E-3</v>
      </c>
      <c r="AE438" s="570"/>
      <c r="AF438" s="571"/>
      <c r="AG438" s="570"/>
      <c r="AH438" s="572"/>
      <c r="AI438" s="573"/>
      <c r="AJ438" s="574"/>
      <c r="AK438" s="575"/>
      <c r="AL438" s="576"/>
    </row>
    <row r="439" spans="1:38" ht="13.8" x14ac:dyDescent="0.3">
      <c r="A439" s="34" t="str">
        <f t="shared" si="6"/>
        <v>66-27-3</v>
      </c>
      <c r="B439" s="577">
        <v>9.9000000000000005E-2</v>
      </c>
      <c r="C439" s="548" t="s">
        <v>1803</v>
      </c>
      <c r="D439" s="547">
        <v>2.8E-5</v>
      </c>
      <c r="E439" s="548" t="s">
        <v>1803</v>
      </c>
      <c r="F439" s="546" t="s">
        <v>1856</v>
      </c>
      <c r="G439" s="545" t="s">
        <v>1856</v>
      </c>
      <c r="H439" s="547" t="s">
        <v>1856</v>
      </c>
      <c r="I439" s="548" t="s">
        <v>1856</v>
      </c>
      <c r="J439" s="548" t="s">
        <v>1856</v>
      </c>
      <c r="K439" s="548" t="s">
        <v>1856</v>
      </c>
      <c r="L439" s="545">
        <v>1</v>
      </c>
      <c r="M439" s="545">
        <v>0.1</v>
      </c>
      <c r="N439" s="549" t="s">
        <v>1856</v>
      </c>
      <c r="O439" s="550" t="s">
        <v>1101</v>
      </c>
      <c r="P439" s="551" t="s">
        <v>1100</v>
      </c>
      <c r="Q439" s="552">
        <v>4.9000000000000004</v>
      </c>
      <c r="R439" s="553" t="s">
        <v>1798</v>
      </c>
      <c r="S439" s="552">
        <v>17</v>
      </c>
      <c r="T439" s="553" t="s">
        <v>1798</v>
      </c>
      <c r="U439" s="559">
        <v>8.6999999999999994E-2</v>
      </c>
      <c r="V439" s="560" t="s">
        <v>1798</v>
      </c>
      <c r="W439" s="559">
        <v>0.44</v>
      </c>
      <c r="X439" s="560" t="s">
        <v>1798</v>
      </c>
      <c r="Y439" s="552">
        <v>0.68</v>
      </c>
      <c r="Z439" s="554" t="s">
        <v>1798</v>
      </c>
      <c r="AA439" s="552" t="s">
        <v>549</v>
      </c>
      <c r="AB439" s="553">
        <v>1.3999999999999999E-4</v>
      </c>
      <c r="AC439" s="552" t="s">
        <v>550</v>
      </c>
      <c r="AD439" s="560">
        <v>4.1599999999999996E-3</v>
      </c>
      <c r="AE439" s="559"/>
      <c r="AF439" s="560"/>
      <c r="AG439" s="552"/>
      <c r="AH439" s="554"/>
      <c r="AI439" s="555"/>
      <c r="AJ439" s="556"/>
      <c r="AK439" s="557"/>
      <c r="AL439" s="558"/>
    </row>
    <row r="440" spans="1:38" ht="13.8" x14ac:dyDescent="0.3">
      <c r="A440" s="34" t="str">
        <f t="shared" si="6"/>
        <v>1634-04-4</v>
      </c>
      <c r="B440" s="577">
        <v>1.8E-3</v>
      </c>
      <c r="C440" s="548" t="s">
        <v>1803</v>
      </c>
      <c r="D440" s="547">
        <v>2.6E-7</v>
      </c>
      <c r="E440" s="548" t="s">
        <v>1803</v>
      </c>
      <c r="F440" s="546" t="s">
        <v>1856</v>
      </c>
      <c r="G440" s="545" t="s">
        <v>1856</v>
      </c>
      <c r="H440" s="547">
        <v>3</v>
      </c>
      <c r="I440" s="548" t="s">
        <v>1793</v>
      </c>
      <c r="J440" s="548" t="s">
        <v>1796</v>
      </c>
      <c r="K440" s="548" t="s">
        <v>1856</v>
      </c>
      <c r="L440" s="545">
        <v>1</v>
      </c>
      <c r="M440" s="545" t="s">
        <v>1856</v>
      </c>
      <c r="N440" s="549">
        <v>8870</v>
      </c>
      <c r="O440" s="550" t="s">
        <v>1098</v>
      </c>
      <c r="P440" s="551" t="s">
        <v>442</v>
      </c>
      <c r="Q440" s="552">
        <v>43</v>
      </c>
      <c r="R440" s="553" t="s">
        <v>1798</v>
      </c>
      <c r="S440" s="552">
        <v>220</v>
      </c>
      <c r="T440" s="553" t="s">
        <v>1798</v>
      </c>
      <c r="U440" s="559">
        <v>9.4</v>
      </c>
      <c r="V440" s="560" t="s">
        <v>1798</v>
      </c>
      <c r="W440" s="559">
        <v>47</v>
      </c>
      <c r="X440" s="560" t="s">
        <v>1798</v>
      </c>
      <c r="Y440" s="552">
        <v>12</v>
      </c>
      <c r="Z440" s="554" t="s">
        <v>1798</v>
      </c>
      <c r="AA440" s="552" t="s">
        <v>549</v>
      </c>
      <c r="AB440" s="553">
        <v>2.8E-3</v>
      </c>
      <c r="AC440" s="552" t="s">
        <v>550</v>
      </c>
      <c r="AD440" s="560">
        <v>9.8400000000000007E-5</v>
      </c>
      <c r="AE440" s="559"/>
      <c r="AF440" s="560"/>
      <c r="AG440" s="552"/>
      <c r="AH440" s="554"/>
      <c r="AI440" s="555"/>
      <c r="AJ440" s="556"/>
      <c r="AK440" s="557"/>
      <c r="AL440" s="558"/>
    </row>
    <row r="441" spans="1:38" ht="14.4" thickBot="1" x14ac:dyDescent="0.35">
      <c r="A441" s="27" t="str">
        <f t="shared" si="6"/>
        <v>615-45-2</v>
      </c>
      <c r="B441" s="561" t="s">
        <v>1856</v>
      </c>
      <c r="C441" s="562" t="s">
        <v>1856</v>
      </c>
      <c r="D441" s="565" t="s">
        <v>1856</v>
      </c>
      <c r="E441" s="562" t="s">
        <v>1856</v>
      </c>
      <c r="F441" s="563">
        <v>2.0000000000000001E-4</v>
      </c>
      <c r="G441" s="564" t="s">
        <v>1804</v>
      </c>
      <c r="H441" s="563" t="s">
        <v>1856</v>
      </c>
      <c r="I441" s="564" t="s">
        <v>1856</v>
      </c>
      <c r="J441" s="564" t="s">
        <v>1856</v>
      </c>
      <c r="K441" s="562" t="s">
        <v>1856</v>
      </c>
      <c r="L441" s="564">
        <v>1</v>
      </c>
      <c r="M441" s="566">
        <v>0.1</v>
      </c>
      <c r="N441" s="567" t="s">
        <v>1856</v>
      </c>
      <c r="O441" s="568" t="s">
        <v>1097</v>
      </c>
      <c r="P441" s="569" t="s">
        <v>1096</v>
      </c>
      <c r="Q441" s="570">
        <v>12</v>
      </c>
      <c r="R441" s="571" t="s">
        <v>1791</v>
      </c>
      <c r="S441" s="570">
        <v>120</v>
      </c>
      <c r="T441" s="571" t="s">
        <v>1791</v>
      </c>
      <c r="U441" s="570" t="s">
        <v>550</v>
      </c>
      <c r="V441" s="571" t="s">
        <v>549</v>
      </c>
      <c r="W441" s="570" t="s">
        <v>550</v>
      </c>
      <c r="X441" s="571" t="s">
        <v>549</v>
      </c>
      <c r="Y441" s="570">
        <v>3.1</v>
      </c>
      <c r="Z441" s="572" t="s">
        <v>1791</v>
      </c>
      <c r="AA441" s="570" t="s">
        <v>549</v>
      </c>
      <c r="AB441" s="571">
        <v>1.9E-3</v>
      </c>
      <c r="AC441" s="570" t="s">
        <v>550</v>
      </c>
      <c r="AD441" s="571">
        <v>6.6000000000000003E-2</v>
      </c>
      <c r="AE441" s="570"/>
      <c r="AF441" s="571"/>
      <c r="AG441" s="570"/>
      <c r="AH441" s="572"/>
      <c r="AI441" s="573"/>
      <c r="AJ441" s="574"/>
      <c r="AK441" s="575"/>
      <c r="AL441" s="576"/>
    </row>
    <row r="442" spans="1:38" ht="13.8" x14ac:dyDescent="0.3">
      <c r="A442" s="34" t="str">
        <f t="shared" si="6"/>
        <v>99-55-8</v>
      </c>
      <c r="B442" s="544">
        <v>8.9999999999999993E-3</v>
      </c>
      <c r="C442" s="545" t="s">
        <v>1792</v>
      </c>
      <c r="D442" s="546" t="s">
        <v>1856</v>
      </c>
      <c r="E442" s="545" t="s">
        <v>1856</v>
      </c>
      <c r="F442" s="547">
        <v>0.02</v>
      </c>
      <c r="G442" s="548" t="s">
        <v>1804</v>
      </c>
      <c r="H442" s="547" t="s">
        <v>1856</v>
      </c>
      <c r="I442" s="548" t="s">
        <v>1856</v>
      </c>
      <c r="J442" s="548" t="s">
        <v>1856</v>
      </c>
      <c r="K442" s="548" t="s">
        <v>1856</v>
      </c>
      <c r="L442" s="545">
        <v>1</v>
      </c>
      <c r="M442" s="545">
        <v>0.1</v>
      </c>
      <c r="N442" s="549" t="s">
        <v>1856</v>
      </c>
      <c r="O442" s="550" t="s">
        <v>1095</v>
      </c>
      <c r="P442" s="551" t="s">
        <v>1094</v>
      </c>
      <c r="Q442" s="552">
        <v>54</v>
      </c>
      <c r="R442" s="553" t="s">
        <v>1800</v>
      </c>
      <c r="S442" s="552">
        <v>190</v>
      </c>
      <c r="T442" s="553" t="s">
        <v>1800</v>
      </c>
      <c r="U442" s="552" t="s">
        <v>550</v>
      </c>
      <c r="V442" s="553" t="s">
        <v>549</v>
      </c>
      <c r="W442" s="552" t="s">
        <v>550</v>
      </c>
      <c r="X442" s="553" t="s">
        <v>549</v>
      </c>
      <c r="Y442" s="552">
        <v>7</v>
      </c>
      <c r="Z442" s="554" t="s">
        <v>1800</v>
      </c>
      <c r="AA442" s="552" t="s">
        <v>549</v>
      </c>
      <c r="AB442" s="553">
        <v>3.8999999999999998E-3</v>
      </c>
      <c r="AC442" s="552" t="s">
        <v>550</v>
      </c>
      <c r="AD442" s="553">
        <v>1.3799999999999999E-4</v>
      </c>
      <c r="AE442" s="552"/>
      <c r="AF442" s="553"/>
      <c r="AG442" s="552"/>
      <c r="AH442" s="554"/>
      <c r="AI442" s="555"/>
      <c r="AJ442" s="556"/>
      <c r="AK442" s="557"/>
      <c r="AL442" s="558"/>
    </row>
    <row r="443" spans="1:38" ht="13.8" x14ac:dyDescent="0.3">
      <c r="A443" s="34" t="str">
        <f t="shared" si="6"/>
        <v>70-25-7</v>
      </c>
      <c r="B443" s="544">
        <v>8.3000000000000007</v>
      </c>
      <c r="C443" s="545" t="s">
        <v>1803</v>
      </c>
      <c r="D443" s="546">
        <v>2.3999999999999998E-3</v>
      </c>
      <c r="E443" s="545" t="s">
        <v>1803</v>
      </c>
      <c r="F443" s="547" t="s">
        <v>1856</v>
      </c>
      <c r="G443" s="548" t="s">
        <v>1856</v>
      </c>
      <c r="H443" s="546" t="s">
        <v>1856</v>
      </c>
      <c r="I443" s="545" t="s">
        <v>1856</v>
      </c>
      <c r="J443" s="545" t="s">
        <v>1856</v>
      </c>
      <c r="K443" s="548" t="s">
        <v>1856</v>
      </c>
      <c r="L443" s="545">
        <v>1</v>
      </c>
      <c r="M443" s="578">
        <v>0.1</v>
      </c>
      <c r="N443" s="579" t="s">
        <v>1856</v>
      </c>
      <c r="O443" s="550" t="s">
        <v>1093</v>
      </c>
      <c r="P443" s="551" t="s">
        <v>1092</v>
      </c>
      <c r="Q443" s="552">
        <v>5.8999999999999997E-2</v>
      </c>
      <c r="R443" s="553" t="s">
        <v>1798</v>
      </c>
      <c r="S443" s="552">
        <v>0.21</v>
      </c>
      <c r="T443" s="553" t="s">
        <v>1798</v>
      </c>
      <c r="U443" s="552">
        <v>1E-3</v>
      </c>
      <c r="V443" s="553" t="s">
        <v>1798</v>
      </c>
      <c r="W443" s="552">
        <v>5.1000000000000004E-3</v>
      </c>
      <c r="X443" s="553" t="s">
        <v>1798</v>
      </c>
      <c r="Y443" s="552">
        <v>8.0999999999999996E-3</v>
      </c>
      <c r="Z443" s="554" t="s">
        <v>1798</v>
      </c>
      <c r="AA443" s="552" t="s">
        <v>549</v>
      </c>
      <c r="AB443" s="553">
        <v>2.7999999999999999E-6</v>
      </c>
      <c r="AC443" s="552" t="s">
        <v>550</v>
      </c>
      <c r="AD443" s="553">
        <v>2.1099999999999999E-3</v>
      </c>
      <c r="AE443" s="552"/>
      <c r="AF443" s="553"/>
      <c r="AG443" s="552"/>
      <c r="AH443" s="554"/>
      <c r="AI443" s="555"/>
      <c r="AJ443" s="556"/>
      <c r="AK443" s="557"/>
      <c r="AL443" s="558"/>
    </row>
    <row r="444" spans="1:38" ht="14.4" thickBot="1" x14ac:dyDescent="0.35">
      <c r="A444" s="27" t="str">
        <f t="shared" si="6"/>
        <v>636-21-5</v>
      </c>
      <c r="B444" s="561">
        <v>0.13</v>
      </c>
      <c r="C444" s="562" t="s">
        <v>1803</v>
      </c>
      <c r="D444" s="565">
        <v>3.6999999999999998E-5</v>
      </c>
      <c r="E444" s="562" t="s">
        <v>1803</v>
      </c>
      <c r="F444" s="563" t="s">
        <v>1856</v>
      </c>
      <c r="G444" s="564" t="s">
        <v>1856</v>
      </c>
      <c r="H444" s="565" t="s">
        <v>1856</v>
      </c>
      <c r="I444" s="562" t="s">
        <v>1856</v>
      </c>
      <c r="J444" s="562" t="s">
        <v>1856</v>
      </c>
      <c r="K444" s="562" t="s">
        <v>1856</v>
      </c>
      <c r="L444" s="564">
        <v>1</v>
      </c>
      <c r="M444" s="564">
        <v>0.1</v>
      </c>
      <c r="N444" s="581" t="s">
        <v>1856</v>
      </c>
      <c r="O444" s="568" t="s">
        <v>1091</v>
      </c>
      <c r="P444" s="569" t="s">
        <v>1090</v>
      </c>
      <c r="Q444" s="570">
        <v>3.7</v>
      </c>
      <c r="R444" s="571" t="s">
        <v>1798</v>
      </c>
      <c r="S444" s="570">
        <v>13</v>
      </c>
      <c r="T444" s="571" t="s">
        <v>1798</v>
      </c>
      <c r="U444" s="585">
        <v>6.6000000000000003E-2</v>
      </c>
      <c r="V444" s="586" t="s">
        <v>1798</v>
      </c>
      <c r="W444" s="585">
        <v>0.33</v>
      </c>
      <c r="X444" s="586" t="s">
        <v>1798</v>
      </c>
      <c r="Y444" s="570">
        <v>0.5</v>
      </c>
      <c r="Z444" s="572" t="s">
        <v>1798</v>
      </c>
      <c r="AA444" s="570" t="s">
        <v>549</v>
      </c>
      <c r="AB444" s="571">
        <v>2.1000000000000001E-4</v>
      </c>
      <c r="AC444" s="570" t="s">
        <v>550</v>
      </c>
      <c r="AD444" s="586">
        <v>5.3900000000000001E-6</v>
      </c>
      <c r="AE444" s="585"/>
      <c r="AF444" s="586"/>
      <c r="AG444" s="570"/>
      <c r="AH444" s="572"/>
      <c r="AI444" s="573"/>
      <c r="AJ444" s="574"/>
      <c r="AK444" s="575"/>
      <c r="AL444" s="576"/>
    </row>
    <row r="445" spans="1:38" ht="13.8" x14ac:dyDescent="0.3">
      <c r="A445" s="34" t="str">
        <f t="shared" si="6"/>
        <v>124-58-3</v>
      </c>
      <c r="B445" s="544" t="s">
        <v>1856</v>
      </c>
      <c r="C445" s="545" t="s">
        <v>1856</v>
      </c>
      <c r="D445" s="547" t="s">
        <v>1856</v>
      </c>
      <c r="E445" s="548" t="s">
        <v>1856</v>
      </c>
      <c r="F445" s="546">
        <v>0.01</v>
      </c>
      <c r="G445" s="545" t="s">
        <v>1806</v>
      </c>
      <c r="H445" s="547" t="s">
        <v>1856</v>
      </c>
      <c r="I445" s="548" t="s">
        <v>1856</v>
      </c>
      <c r="J445" s="548" t="s">
        <v>1856</v>
      </c>
      <c r="K445" s="548" t="s">
        <v>1856</v>
      </c>
      <c r="L445" s="545">
        <v>1</v>
      </c>
      <c r="M445" s="545">
        <v>0.1</v>
      </c>
      <c r="N445" s="549" t="s">
        <v>1856</v>
      </c>
      <c r="O445" s="550" t="s">
        <v>1089</v>
      </c>
      <c r="P445" s="551" t="s">
        <v>1088</v>
      </c>
      <c r="Q445" s="552">
        <v>610</v>
      </c>
      <c r="R445" s="553" t="s">
        <v>1791</v>
      </c>
      <c r="S445" s="552">
        <v>6200</v>
      </c>
      <c r="T445" s="553" t="s">
        <v>1791</v>
      </c>
      <c r="U445" s="559" t="s">
        <v>550</v>
      </c>
      <c r="V445" s="560" t="s">
        <v>549</v>
      </c>
      <c r="W445" s="559" t="s">
        <v>550</v>
      </c>
      <c r="X445" s="560" t="s">
        <v>549</v>
      </c>
      <c r="Y445" s="552">
        <v>160</v>
      </c>
      <c r="Z445" s="554" t="s">
        <v>1791</v>
      </c>
      <c r="AA445" s="552" t="s">
        <v>549</v>
      </c>
      <c r="AB445" s="553" t="s">
        <v>550</v>
      </c>
      <c r="AC445" s="552" t="s">
        <v>550</v>
      </c>
      <c r="AD445" s="560">
        <v>3.8400000000000001E-3</v>
      </c>
      <c r="AE445" s="559"/>
      <c r="AF445" s="560"/>
      <c r="AG445" s="552"/>
      <c r="AH445" s="554"/>
      <c r="AI445" s="555"/>
      <c r="AJ445" s="556"/>
      <c r="AK445" s="557"/>
      <c r="AL445" s="558"/>
    </row>
    <row r="446" spans="1:38" ht="13.8" x14ac:dyDescent="0.3">
      <c r="A446" s="34" t="str">
        <f t="shared" si="6"/>
        <v>74612-12-7</v>
      </c>
      <c r="B446" s="544" t="s">
        <v>1856</v>
      </c>
      <c r="C446" s="545" t="s">
        <v>1856</v>
      </c>
      <c r="D446" s="546" t="s">
        <v>1856</v>
      </c>
      <c r="E446" s="545" t="s">
        <v>1856</v>
      </c>
      <c r="F446" s="547">
        <v>2.0000000000000001E-4</v>
      </c>
      <c r="G446" s="548" t="s">
        <v>1804</v>
      </c>
      <c r="H446" s="547" t="s">
        <v>1856</v>
      </c>
      <c r="I446" s="548" t="s">
        <v>1856</v>
      </c>
      <c r="J446" s="548" t="s">
        <v>1856</v>
      </c>
      <c r="K446" s="548" t="s">
        <v>1856</v>
      </c>
      <c r="L446" s="545">
        <v>1</v>
      </c>
      <c r="M446" s="545">
        <v>0.1</v>
      </c>
      <c r="N446" s="549" t="s">
        <v>1856</v>
      </c>
      <c r="O446" s="550" t="s">
        <v>1087</v>
      </c>
      <c r="P446" s="551" t="s">
        <v>1086</v>
      </c>
      <c r="Q446" s="552">
        <v>12</v>
      </c>
      <c r="R446" s="553" t="s">
        <v>1791</v>
      </c>
      <c r="S446" s="552">
        <v>120</v>
      </c>
      <c r="T446" s="553" t="s">
        <v>1791</v>
      </c>
      <c r="U446" s="552" t="s">
        <v>550</v>
      </c>
      <c r="V446" s="553" t="s">
        <v>549</v>
      </c>
      <c r="W446" s="552" t="s">
        <v>550</v>
      </c>
      <c r="X446" s="553" t="s">
        <v>549</v>
      </c>
      <c r="Y446" s="552">
        <v>3.1</v>
      </c>
      <c r="Z446" s="554" t="s">
        <v>1791</v>
      </c>
      <c r="AA446" s="552" t="s">
        <v>549</v>
      </c>
      <c r="AB446" s="553" t="s">
        <v>550</v>
      </c>
      <c r="AC446" s="552" t="s">
        <v>550</v>
      </c>
      <c r="AD446" s="553">
        <v>5.7200000000000001E-5</v>
      </c>
      <c r="AE446" s="552"/>
      <c r="AF446" s="553"/>
      <c r="AG446" s="552"/>
      <c r="AH446" s="554"/>
      <c r="AI446" s="555"/>
      <c r="AJ446" s="556"/>
      <c r="AK446" s="557"/>
      <c r="AL446" s="558"/>
    </row>
    <row r="447" spans="1:38" ht="14.4" thickBot="1" x14ac:dyDescent="0.35">
      <c r="A447" s="27" t="str">
        <f t="shared" si="6"/>
        <v>615-50-9</v>
      </c>
      <c r="B447" s="580" t="s">
        <v>1856</v>
      </c>
      <c r="C447" s="564" t="s">
        <v>1856</v>
      </c>
      <c r="D447" s="563" t="s">
        <v>1856</v>
      </c>
      <c r="E447" s="564" t="s">
        <v>1856</v>
      </c>
      <c r="F447" s="565">
        <v>2.0000000000000001E-4</v>
      </c>
      <c r="G447" s="562" t="s">
        <v>1804</v>
      </c>
      <c r="H447" s="565" t="s">
        <v>1856</v>
      </c>
      <c r="I447" s="562" t="s">
        <v>1856</v>
      </c>
      <c r="J447" s="562" t="s">
        <v>1856</v>
      </c>
      <c r="K447" s="562" t="s">
        <v>1856</v>
      </c>
      <c r="L447" s="564">
        <v>1</v>
      </c>
      <c r="M447" s="564">
        <v>0.1</v>
      </c>
      <c r="N447" s="581" t="s">
        <v>1856</v>
      </c>
      <c r="O447" s="568" t="s">
        <v>1085</v>
      </c>
      <c r="P447" s="569" t="s">
        <v>1084</v>
      </c>
      <c r="Q447" s="570">
        <v>12</v>
      </c>
      <c r="R447" s="571" t="s">
        <v>1791</v>
      </c>
      <c r="S447" s="570">
        <v>120</v>
      </c>
      <c r="T447" s="571" t="s">
        <v>1791</v>
      </c>
      <c r="U447" s="570" t="s">
        <v>550</v>
      </c>
      <c r="V447" s="571" t="s">
        <v>549</v>
      </c>
      <c r="W447" s="570" t="s">
        <v>550</v>
      </c>
      <c r="X447" s="571" t="s">
        <v>549</v>
      </c>
      <c r="Y447" s="570">
        <v>3.1</v>
      </c>
      <c r="Z447" s="572" t="s">
        <v>1791</v>
      </c>
      <c r="AA447" s="570" t="s">
        <v>549</v>
      </c>
      <c r="AB447" s="571" t="s">
        <v>550</v>
      </c>
      <c r="AC447" s="570" t="s">
        <v>550</v>
      </c>
      <c r="AD447" s="571">
        <v>2.96E-3</v>
      </c>
      <c r="AE447" s="570"/>
      <c r="AF447" s="571"/>
      <c r="AG447" s="570"/>
      <c r="AH447" s="572"/>
      <c r="AI447" s="573"/>
      <c r="AJ447" s="574"/>
      <c r="AK447" s="575"/>
      <c r="AL447" s="576"/>
    </row>
    <row r="448" spans="1:38" ht="13.8" x14ac:dyDescent="0.3">
      <c r="A448" s="34" t="str">
        <f t="shared" si="6"/>
        <v>56-49-5</v>
      </c>
      <c r="B448" s="577">
        <v>22</v>
      </c>
      <c r="C448" s="548" t="s">
        <v>1803</v>
      </c>
      <c r="D448" s="547">
        <v>6.3E-3</v>
      </c>
      <c r="E448" s="548" t="s">
        <v>1803</v>
      </c>
      <c r="F448" s="546" t="s">
        <v>1856</v>
      </c>
      <c r="G448" s="545" t="s">
        <v>1856</v>
      </c>
      <c r="H448" s="547" t="s">
        <v>1856</v>
      </c>
      <c r="I448" s="548" t="s">
        <v>1856</v>
      </c>
      <c r="J448" s="548" t="s">
        <v>1856</v>
      </c>
      <c r="K448" s="548" t="s">
        <v>1799</v>
      </c>
      <c r="L448" s="545">
        <v>1</v>
      </c>
      <c r="M448" s="545">
        <v>0.1</v>
      </c>
      <c r="N448" s="549" t="s">
        <v>1856</v>
      </c>
      <c r="O448" s="550" t="s">
        <v>1083</v>
      </c>
      <c r="P448" s="551" t="s">
        <v>1082</v>
      </c>
      <c r="Q448" s="552">
        <v>5.1999999999999998E-3</v>
      </c>
      <c r="R448" s="553" t="s">
        <v>1798</v>
      </c>
      <c r="S448" s="552">
        <v>7.8E-2</v>
      </c>
      <c r="T448" s="553" t="s">
        <v>1798</v>
      </c>
      <c r="U448" s="559">
        <v>1.4999999999999999E-4</v>
      </c>
      <c r="V448" s="560" t="s">
        <v>1798</v>
      </c>
      <c r="W448" s="559">
        <v>1.9E-3</v>
      </c>
      <c r="X448" s="560" t="s">
        <v>1798</v>
      </c>
      <c r="Y448" s="552">
        <v>9.7999999999999997E-4</v>
      </c>
      <c r="Z448" s="554" t="s">
        <v>1798</v>
      </c>
      <c r="AA448" s="552" t="s">
        <v>549</v>
      </c>
      <c r="AB448" s="553">
        <v>1.9E-3</v>
      </c>
      <c r="AC448" s="552" t="s">
        <v>550</v>
      </c>
      <c r="AD448" s="560">
        <v>4.1900000000000002E-5</v>
      </c>
      <c r="AE448" s="559"/>
      <c r="AF448" s="560"/>
      <c r="AG448" s="552"/>
      <c r="AH448" s="554"/>
      <c r="AI448" s="555"/>
      <c r="AJ448" s="583"/>
      <c r="AK448" s="557"/>
      <c r="AL448" s="558"/>
    </row>
    <row r="449" spans="1:38" ht="13.8" x14ac:dyDescent="0.3">
      <c r="A449" s="34" t="str">
        <f t="shared" si="6"/>
        <v>75-09-2</v>
      </c>
      <c r="B449" s="577">
        <v>2E-3</v>
      </c>
      <c r="C449" s="548" t="s">
        <v>1793</v>
      </c>
      <c r="D449" s="547">
        <v>1E-8</v>
      </c>
      <c r="E449" s="548" t="s">
        <v>1793</v>
      </c>
      <c r="F449" s="546">
        <v>6.0000000000000001E-3</v>
      </c>
      <c r="G449" s="545" t="s">
        <v>1793</v>
      </c>
      <c r="H449" s="547">
        <v>0.6</v>
      </c>
      <c r="I449" s="548" t="s">
        <v>1793</v>
      </c>
      <c r="J449" s="548" t="s">
        <v>1796</v>
      </c>
      <c r="K449" s="548" t="s">
        <v>1799</v>
      </c>
      <c r="L449" s="545">
        <v>1</v>
      </c>
      <c r="M449" s="545" t="s">
        <v>1856</v>
      </c>
      <c r="N449" s="549">
        <v>3320</v>
      </c>
      <c r="O449" s="550" t="s">
        <v>1081</v>
      </c>
      <c r="P449" s="551" t="s">
        <v>444</v>
      </c>
      <c r="Q449" s="552">
        <v>56</v>
      </c>
      <c r="R449" s="553" t="s">
        <v>1802</v>
      </c>
      <c r="S449" s="552">
        <v>960</v>
      </c>
      <c r="T449" s="553" t="s">
        <v>1802</v>
      </c>
      <c r="U449" s="559">
        <v>96</v>
      </c>
      <c r="V449" s="560" t="s">
        <v>1802</v>
      </c>
      <c r="W449" s="559">
        <v>1200</v>
      </c>
      <c r="X449" s="560" t="s">
        <v>1802</v>
      </c>
      <c r="Y449" s="552">
        <v>9.9</v>
      </c>
      <c r="Z449" s="554" t="s">
        <v>1802</v>
      </c>
      <c r="AA449" s="552">
        <v>5</v>
      </c>
      <c r="AB449" s="553">
        <v>2.5000000000000001E-3</v>
      </c>
      <c r="AC449" s="552">
        <v>1.2999999999999999E-3</v>
      </c>
      <c r="AD449" s="560" t="s">
        <v>550</v>
      </c>
      <c r="AE449" s="559"/>
      <c r="AF449" s="560"/>
      <c r="AG449" s="552"/>
      <c r="AH449" s="554"/>
      <c r="AI449" s="555"/>
      <c r="AJ449" s="583"/>
      <c r="AK449" s="557"/>
      <c r="AL449" s="558"/>
    </row>
    <row r="450" spans="1:38" ht="14.4" thickBot="1" x14ac:dyDescent="0.35">
      <c r="A450" s="27" t="str">
        <f t="shared" si="6"/>
        <v>101-14-4</v>
      </c>
      <c r="B450" s="580">
        <v>0.1</v>
      </c>
      <c r="C450" s="564" t="s">
        <v>1792</v>
      </c>
      <c r="D450" s="565">
        <v>4.2999999999999999E-4</v>
      </c>
      <c r="E450" s="562" t="s">
        <v>1803</v>
      </c>
      <c r="F450" s="563">
        <v>2E-3</v>
      </c>
      <c r="G450" s="564" t="s">
        <v>1792</v>
      </c>
      <c r="H450" s="565" t="s">
        <v>1856</v>
      </c>
      <c r="I450" s="562" t="s">
        <v>1856</v>
      </c>
      <c r="J450" s="562" t="s">
        <v>1856</v>
      </c>
      <c r="K450" s="562" t="s">
        <v>1799</v>
      </c>
      <c r="L450" s="564">
        <v>1</v>
      </c>
      <c r="M450" s="564">
        <v>0.1</v>
      </c>
      <c r="N450" s="581" t="s">
        <v>1856</v>
      </c>
      <c r="O450" s="568" t="s">
        <v>1080</v>
      </c>
      <c r="P450" s="569" t="s">
        <v>1079</v>
      </c>
      <c r="Q450" s="570">
        <v>1.2</v>
      </c>
      <c r="R450" s="571" t="s">
        <v>1798</v>
      </c>
      <c r="S450" s="570">
        <v>17</v>
      </c>
      <c r="T450" s="571" t="s">
        <v>1800</v>
      </c>
      <c r="U450" s="585">
        <v>2.2000000000000001E-3</v>
      </c>
      <c r="V450" s="586" t="s">
        <v>1798</v>
      </c>
      <c r="W450" s="585">
        <v>2.9000000000000001E-2</v>
      </c>
      <c r="X450" s="586" t="s">
        <v>1798</v>
      </c>
      <c r="Y450" s="570">
        <v>0.14000000000000001</v>
      </c>
      <c r="Z450" s="572" t="s">
        <v>1798</v>
      </c>
      <c r="AA450" s="570" t="s">
        <v>549</v>
      </c>
      <c r="AB450" s="571">
        <v>1.6000000000000001E-3</v>
      </c>
      <c r="AC450" s="570" t="s">
        <v>550</v>
      </c>
      <c r="AD450" s="586" t="s">
        <v>550</v>
      </c>
      <c r="AE450" s="585"/>
      <c r="AF450" s="586"/>
      <c r="AG450" s="570"/>
      <c r="AH450" s="572"/>
      <c r="AI450" s="573"/>
      <c r="AJ450" s="592"/>
      <c r="AK450" s="575"/>
      <c r="AL450" s="576"/>
    </row>
    <row r="451" spans="1:38" ht="13.8" x14ac:dyDescent="0.3">
      <c r="A451" s="34" t="str">
        <f t="shared" si="6"/>
        <v>101-61-1</v>
      </c>
      <c r="B451" s="544">
        <v>4.5999999999999999E-2</v>
      </c>
      <c r="C451" s="545" t="s">
        <v>1793</v>
      </c>
      <c r="D451" s="546">
        <v>1.2999999999999999E-5</v>
      </c>
      <c r="E451" s="545" t="s">
        <v>1803</v>
      </c>
      <c r="F451" s="547" t="s">
        <v>1856</v>
      </c>
      <c r="G451" s="548" t="s">
        <v>1856</v>
      </c>
      <c r="H451" s="547" t="s">
        <v>1856</v>
      </c>
      <c r="I451" s="548" t="s">
        <v>1856</v>
      </c>
      <c r="J451" s="548" t="s">
        <v>1856</v>
      </c>
      <c r="K451" s="545" t="s">
        <v>1856</v>
      </c>
      <c r="L451" s="545">
        <v>1</v>
      </c>
      <c r="M451" s="545">
        <v>0.1</v>
      </c>
      <c r="N451" s="549" t="s">
        <v>1856</v>
      </c>
      <c r="O451" s="550" t="s">
        <v>1078</v>
      </c>
      <c r="P451" s="551" t="s">
        <v>1077</v>
      </c>
      <c r="Q451" s="552">
        <v>11</v>
      </c>
      <c r="R451" s="553" t="s">
        <v>1798</v>
      </c>
      <c r="S451" s="552">
        <v>37</v>
      </c>
      <c r="T451" s="553" t="s">
        <v>1798</v>
      </c>
      <c r="U451" s="552">
        <v>0.19</v>
      </c>
      <c r="V451" s="553" t="s">
        <v>1798</v>
      </c>
      <c r="W451" s="552">
        <v>0.94</v>
      </c>
      <c r="X451" s="553" t="s">
        <v>1798</v>
      </c>
      <c r="Y451" s="552">
        <v>0.41</v>
      </c>
      <c r="Z451" s="554" t="s">
        <v>1798</v>
      </c>
      <c r="AA451" s="552" t="s">
        <v>549</v>
      </c>
      <c r="AB451" s="553">
        <v>2.3E-3</v>
      </c>
      <c r="AC451" s="552" t="s">
        <v>550</v>
      </c>
      <c r="AD451" s="553">
        <v>0.90300000000000002</v>
      </c>
      <c r="AE451" s="552"/>
      <c r="AF451" s="553"/>
      <c r="AG451" s="552"/>
      <c r="AH451" s="554"/>
      <c r="AI451" s="555"/>
      <c r="AJ451" s="556"/>
      <c r="AK451" s="557"/>
      <c r="AL451" s="558"/>
    </row>
    <row r="452" spans="1:38" ht="13.8" x14ac:dyDescent="0.3">
      <c r="A452" s="34" t="str">
        <f t="shared" si="6"/>
        <v>101-77-9</v>
      </c>
      <c r="B452" s="544">
        <v>1.6</v>
      </c>
      <c r="C452" s="545" t="s">
        <v>1803</v>
      </c>
      <c r="D452" s="546">
        <v>4.6000000000000001E-4</v>
      </c>
      <c r="E452" s="545" t="s">
        <v>1803</v>
      </c>
      <c r="F452" s="546" t="s">
        <v>1856</v>
      </c>
      <c r="G452" s="545" t="s">
        <v>1856</v>
      </c>
      <c r="H452" s="546">
        <v>0.02</v>
      </c>
      <c r="I452" s="545" t="s">
        <v>1803</v>
      </c>
      <c r="J452" s="545" t="s">
        <v>1856</v>
      </c>
      <c r="K452" s="545" t="s">
        <v>1856</v>
      </c>
      <c r="L452" s="545">
        <v>1</v>
      </c>
      <c r="M452" s="578">
        <v>0.1</v>
      </c>
      <c r="N452" s="579" t="s">
        <v>1856</v>
      </c>
      <c r="O452" s="550" t="s">
        <v>1076</v>
      </c>
      <c r="P452" s="551" t="s">
        <v>1075</v>
      </c>
      <c r="Q452" s="552">
        <v>0.3</v>
      </c>
      <c r="R452" s="553" t="s">
        <v>1798</v>
      </c>
      <c r="S452" s="552">
        <v>1.1000000000000001</v>
      </c>
      <c r="T452" s="553" t="s">
        <v>1798</v>
      </c>
      <c r="U452" s="552">
        <v>5.3E-3</v>
      </c>
      <c r="V452" s="553" t="s">
        <v>1798</v>
      </c>
      <c r="W452" s="552">
        <v>2.7E-2</v>
      </c>
      <c r="X452" s="553" t="s">
        <v>1798</v>
      </c>
      <c r="Y452" s="552">
        <v>4.1000000000000002E-2</v>
      </c>
      <c r="Z452" s="554" t="s">
        <v>1798</v>
      </c>
      <c r="AA452" s="552" t="s">
        <v>549</v>
      </c>
      <c r="AB452" s="553">
        <v>1.8000000000000001E-4</v>
      </c>
      <c r="AC452" s="552" t="s">
        <v>550</v>
      </c>
      <c r="AD452" s="553">
        <v>3.5400000000000002E-3</v>
      </c>
      <c r="AE452" s="552"/>
      <c r="AF452" s="553"/>
      <c r="AG452" s="552"/>
      <c r="AH452" s="554"/>
      <c r="AI452" s="589"/>
      <c r="AJ452" s="556"/>
      <c r="AK452" s="557"/>
      <c r="AL452" s="590"/>
    </row>
    <row r="453" spans="1:38" ht="14.4" thickBot="1" x14ac:dyDescent="0.35">
      <c r="A453" s="27" t="str">
        <f t="shared" si="6"/>
        <v>101-68-8</v>
      </c>
      <c r="B453" s="580" t="s">
        <v>1856</v>
      </c>
      <c r="C453" s="564" t="s">
        <v>1856</v>
      </c>
      <c r="D453" s="563" t="s">
        <v>1856</v>
      </c>
      <c r="E453" s="564" t="s">
        <v>1856</v>
      </c>
      <c r="F453" s="563" t="s">
        <v>1856</v>
      </c>
      <c r="G453" s="564" t="s">
        <v>1856</v>
      </c>
      <c r="H453" s="565">
        <v>5.9999999999999995E-4</v>
      </c>
      <c r="I453" s="562" t="s">
        <v>1793</v>
      </c>
      <c r="J453" s="562" t="s">
        <v>1856</v>
      </c>
      <c r="K453" s="564" t="s">
        <v>1856</v>
      </c>
      <c r="L453" s="564">
        <v>1</v>
      </c>
      <c r="M453" s="564">
        <v>0.1</v>
      </c>
      <c r="N453" s="581" t="s">
        <v>1856</v>
      </c>
      <c r="O453" s="568" t="s">
        <v>1074</v>
      </c>
      <c r="P453" s="569" t="s">
        <v>1073</v>
      </c>
      <c r="Q453" s="570">
        <v>850000</v>
      </c>
      <c r="R453" s="571" t="s">
        <v>1794</v>
      </c>
      <c r="S453" s="570">
        <v>3600000</v>
      </c>
      <c r="T453" s="571" t="s">
        <v>1794</v>
      </c>
      <c r="U453" s="570">
        <v>0.63</v>
      </c>
      <c r="V453" s="571" t="s">
        <v>1791</v>
      </c>
      <c r="W453" s="570">
        <v>2.6</v>
      </c>
      <c r="X453" s="571" t="s">
        <v>1791</v>
      </c>
      <c r="Y453" s="570" t="s">
        <v>550</v>
      </c>
      <c r="Z453" s="572" t="s">
        <v>549</v>
      </c>
      <c r="AA453" s="570" t="s">
        <v>549</v>
      </c>
      <c r="AB453" s="571" t="s">
        <v>550</v>
      </c>
      <c r="AC453" s="570" t="s">
        <v>550</v>
      </c>
      <c r="AD453" s="571">
        <v>1.9699999999999999E-2</v>
      </c>
      <c r="AE453" s="570"/>
      <c r="AF453" s="571"/>
      <c r="AG453" s="570"/>
      <c r="AH453" s="572"/>
      <c r="AI453" s="573"/>
      <c r="AJ453" s="574"/>
      <c r="AK453" s="575"/>
      <c r="AL453" s="576"/>
    </row>
    <row r="454" spans="1:38" ht="13.8" x14ac:dyDescent="0.3">
      <c r="A454" s="34" t="str">
        <f t="shared" si="6"/>
        <v>98-83-9</v>
      </c>
      <c r="B454" s="544" t="s">
        <v>1856</v>
      </c>
      <c r="C454" s="545" t="s">
        <v>1856</v>
      </c>
      <c r="D454" s="546" t="s">
        <v>1856</v>
      </c>
      <c r="E454" s="545" t="s">
        <v>1856</v>
      </c>
      <c r="F454" s="547">
        <v>7.0000000000000007E-2</v>
      </c>
      <c r="G454" s="548" t="s">
        <v>1801</v>
      </c>
      <c r="H454" s="547" t="s">
        <v>1856</v>
      </c>
      <c r="I454" s="548" t="s">
        <v>1856</v>
      </c>
      <c r="J454" s="548" t="s">
        <v>1796</v>
      </c>
      <c r="K454" s="548" t="s">
        <v>1856</v>
      </c>
      <c r="L454" s="545">
        <v>1</v>
      </c>
      <c r="M454" s="545" t="s">
        <v>1856</v>
      </c>
      <c r="N454" s="549">
        <v>500</v>
      </c>
      <c r="O454" s="550" t="s">
        <v>1072</v>
      </c>
      <c r="P454" s="551" t="s">
        <v>1071</v>
      </c>
      <c r="Q454" s="552">
        <v>5500</v>
      </c>
      <c r="R454" s="553" t="s">
        <v>1795</v>
      </c>
      <c r="S454" s="552">
        <v>72000</v>
      </c>
      <c r="T454" s="553" t="s">
        <v>1795</v>
      </c>
      <c r="U454" s="552" t="s">
        <v>550</v>
      </c>
      <c r="V454" s="553" t="s">
        <v>549</v>
      </c>
      <c r="W454" s="552" t="s">
        <v>550</v>
      </c>
      <c r="X454" s="553" t="s">
        <v>549</v>
      </c>
      <c r="Y454" s="552">
        <v>580</v>
      </c>
      <c r="Z454" s="554" t="s">
        <v>1791</v>
      </c>
      <c r="AA454" s="552" t="s">
        <v>549</v>
      </c>
      <c r="AB454" s="553">
        <v>0.93</v>
      </c>
      <c r="AC454" s="552" t="s">
        <v>550</v>
      </c>
      <c r="AD454" s="553">
        <v>8.4396700000000005E-2</v>
      </c>
      <c r="AE454" s="552"/>
      <c r="AF454" s="553"/>
      <c r="AG454" s="552"/>
      <c r="AH454" s="554"/>
      <c r="AI454" s="555"/>
      <c r="AJ454" s="556"/>
      <c r="AK454" s="557"/>
      <c r="AL454" s="558"/>
    </row>
    <row r="455" spans="1:38" ht="13.8" x14ac:dyDescent="0.3">
      <c r="A455" s="34" t="str">
        <f t="shared" ref="A455:A518" si="7">P455</f>
        <v>51218-45-2</v>
      </c>
      <c r="B455" s="544" t="s">
        <v>1856</v>
      </c>
      <c r="C455" s="545" t="s">
        <v>1856</v>
      </c>
      <c r="D455" s="546" t="s">
        <v>1856</v>
      </c>
      <c r="E455" s="545" t="s">
        <v>1856</v>
      </c>
      <c r="F455" s="547">
        <v>0.15</v>
      </c>
      <c r="G455" s="548" t="s">
        <v>1793</v>
      </c>
      <c r="H455" s="546" t="s">
        <v>1856</v>
      </c>
      <c r="I455" s="545" t="s">
        <v>1856</v>
      </c>
      <c r="J455" s="548" t="s">
        <v>1856</v>
      </c>
      <c r="K455" s="548" t="s">
        <v>1856</v>
      </c>
      <c r="L455" s="545">
        <v>1</v>
      </c>
      <c r="M455" s="545">
        <v>0.1</v>
      </c>
      <c r="N455" s="549" t="s">
        <v>1856</v>
      </c>
      <c r="O455" s="550" t="s">
        <v>1070</v>
      </c>
      <c r="P455" s="551" t="s">
        <v>1069</v>
      </c>
      <c r="Q455" s="552">
        <v>9200</v>
      </c>
      <c r="R455" s="553" t="s">
        <v>1791</v>
      </c>
      <c r="S455" s="552">
        <v>92000</v>
      </c>
      <c r="T455" s="553" t="s">
        <v>1791</v>
      </c>
      <c r="U455" s="552" t="s">
        <v>550</v>
      </c>
      <c r="V455" s="553" t="s">
        <v>549</v>
      </c>
      <c r="W455" s="552" t="s">
        <v>550</v>
      </c>
      <c r="X455" s="553" t="s">
        <v>549</v>
      </c>
      <c r="Y455" s="552">
        <v>2100</v>
      </c>
      <c r="Z455" s="554" t="s">
        <v>1791</v>
      </c>
      <c r="AA455" s="552" t="s">
        <v>549</v>
      </c>
      <c r="AB455" s="553">
        <v>2.5</v>
      </c>
      <c r="AC455" s="552" t="s">
        <v>550</v>
      </c>
      <c r="AD455" s="553">
        <v>1.3799999999999999E-3</v>
      </c>
      <c r="AE455" s="552"/>
      <c r="AF455" s="553"/>
      <c r="AG455" s="552"/>
      <c r="AH455" s="554"/>
      <c r="AI455" s="555"/>
      <c r="AJ455" s="556"/>
      <c r="AK455" s="557"/>
      <c r="AL455" s="558"/>
    </row>
    <row r="456" spans="1:38" ht="14.4" thickBot="1" x14ac:dyDescent="0.35">
      <c r="A456" s="27" t="str">
        <f t="shared" si="7"/>
        <v>21087-64-9</v>
      </c>
      <c r="B456" s="561" t="s">
        <v>1856</v>
      </c>
      <c r="C456" s="562" t="s">
        <v>1856</v>
      </c>
      <c r="D456" s="565" t="s">
        <v>1856</v>
      </c>
      <c r="E456" s="562" t="s">
        <v>1856</v>
      </c>
      <c r="F456" s="565">
        <v>2.5000000000000001E-2</v>
      </c>
      <c r="G456" s="562" t="s">
        <v>1793</v>
      </c>
      <c r="H456" s="563" t="s">
        <v>1856</v>
      </c>
      <c r="I456" s="564" t="s">
        <v>1856</v>
      </c>
      <c r="J456" s="562" t="s">
        <v>1856</v>
      </c>
      <c r="K456" s="562" t="s">
        <v>1856</v>
      </c>
      <c r="L456" s="564">
        <v>1</v>
      </c>
      <c r="M456" s="564">
        <v>0.1</v>
      </c>
      <c r="N456" s="581" t="s">
        <v>1856</v>
      </c>
      <c r="O456" s="568" t="s">
        <v>1068</v>
      </c>
      <c r="P456" s="569" t="s">
        <v>1067</v>
      </c>
      <c r="Q456" s="570">
        <v>1500</v>
      </c>
      <c r="R456" s="571" t="s">
        <v>1791</v>
      </c>
      <c r="S456" s="570">
        <v>15000</v>
      </c>
      <c r="T456" s="571" t="s">
        <v>1791</v>
      </c>
      <c r="U456" s="570" t="s">
        <v>550</v>
      </c>
      <c r="V456" s="571" t="s">
        <v>549</v>
      </c>
      <c r="W456" s="570" t="s">
        <v>550</v>
      </c>
      <c r="X456" s="571" t="s">
        <v>549</v>
      </c>
      <c r="Y456" s="585">
        <v>380</v>
      </c>
      <c r="Z456" s="591" t="s">
        <v>1791</v>
      </c>
      <c r="AA456" s="570" t="s">
        <v>549</v>
      </c>
      <c r="AB456" s="571">
        <v>0.12</v>
      </c>
      <c r="AC456" s="570" t="s">
        <v>550</v>
      </c>
      <c r="AD456" s="571">
        <v>0.18099999999999999</v>
      </c>
      <c r="AE456" s="570"/>
      <c r="AF456" s="571"/>
      <c r="AG456" s="585"/>
      <c r="AH456" s="591"/>
      <c r="AI456" s="573"/>
      <c r="AJ456" s="592"/>
      <c r="AK456" s="593"/>
      <c r="AL456" s="576"/>
    </row>
    <row r="457" spans="1:38" ht="13.8" x14ac:dyDescent="0.3">
      <c r="A457" s="34" t="str">
        <f t="shared" si="7"/>
        <v>8012-95-1</v>
      </c>
      <c r="B457" s="577" t="s">
        <v>1856</v>
      </c>
      <c r="C457" s="548" t="s">
        <v>1856</v>
      </c>
      <c r="D457" s="547" t="s">
        <v>1856</v>
      </c>
      <c r="E457" s="548" t="s">
        <v>1856</v>
      </c>
      <c r="F457" s="546">
        <v>3</v>
      </c>
      <c r="G457" s="545" t="s">
        <v>1792</v>
      </c>
      <c r="H457" s="547" t="s">
        <v>1856</v>
      </c>
      <c r="I457" s="548" t="s">
        <v>1856</v>
      </c>
      <c r="J457" s="545" t="s">
        <v>1796</v>
      </c>
      <c r="K457" s="548" t="s">
        <v>1856</v>
      </c>
      <c r="L457" s="545">
        <v>1</v>
      </c>
      <c r="M457" s="578">
        <v>0.1</v>
      </c>
      <c r="N457" s="579">
        <v>0.34200000000000003</v>
      </c>
      <c r="O457" s="550" t="s">
        <v>1066</v>
      </c>
      <c r="P457" s="551" t="s">
        <v>1065</v>
      </c>
      <c r="Q457" s="552">
        <v>180000</v>
      </c>
      <c r="R457" s="553" t="s">
        <v>1805</v>
      </c>
      <c r="S457" s="552">
        <v>1800000</v>
      </c>
      <c r="T457" s="553" t="s">
        <v>1805</v>
      </c>
      <c r="U457" s="559" t="s">
        <v>550</v>
      </c>
      <c r="V457" s="560" t="s">
        <v>549</v>
      </c>
      <c r="W457" s="559" t="s">
        <v>550</v>
      </c>
      <c r="X457" s="560" t="s">
        <v>549</v>
      </c>
      <c r="Y457" s="552">
        <v>47000</v>
      </c>
      <c r="Z457" s="554" t="s">
        <v>1791</v>
      </c>
      <c r="AA457" s="552" t="s">
        <v>549</v>
      </c>
      <c r="AB457" s="553">
        <v>1900</v>
      </c>
      <c r="AC457" s="552" t="s">
        <v>550</v>
      </c>
      <c r="AD457" s="560">
        <v>6.9900000000000004E-2</v>
      </c>
      <c r="AE457" s="559"/>
      <c r="AF457" s="560"/>
      <c r="AG457" s="552"/>
      <c r="AH457" s="554"/>
      <c r="AI457" s="555"/>
      <c r="AJ457" s="556"/>
      <c r="AK457" s="557"/>
      <c r="AL457" s="558"/>
    </row>
    <row r="458" spans="1:38" ht="13.8" x14ac:dyDescent="0.3">
      <c r="A458" s="34" t="str">
        <f t="shared" si="7"/>
        <v>2385-85-5</v>
      </c>
      <c r="B458" s="577">
        <v>18</v>
      </c>
      <c r="C458" s="548" t="s">
        <v>1803</v>
      </c>
      <c r="D458" s="547">
        <v>5.1000000000000004E-3</v>
      </c>
      <c r="E458" s="548" t="s">
        <v>1803</v>
      </c>
      <c r="F458" s="546">
        <v>2.0000000000000001E-4</v>
      </c>
      <c r="G458" s="545" t="s">
        <v>1793</v>
      </c>
      <c r="H458" s="547" t="s">
        <v>1856</v>
      </c>
      <c r="I458" s="548" t="s">
        <v>1856</v>
      </c>
      <c r="J458" s="548" t="s">
        <v>1856</v>
      </c>
      <c r="K458" s="548" t="s">
        <v>1856</v>
      </c>
      <c r="L458" s="545">
        <v>1</v>
      </c>
      <c r="M458" s="545">
        <v>0.1</v>
      </c>
      <c r="N458" s="549" t="s">
        <v>1856</v>
      </c>
      <c r="O458" s="550" t="s">
        <v>1064</v>
      </c>
      <c r="P458" s="551" t="s">
        <v>1063</v>
      </c>
      <c r="Q458" s="552">
        <v>2.7E-2</v>
      </c>
      <c r="R458" s="553" t="s">
        <v>1798</v>
      </c>
      <c r="S458" s="552">
        <v>9.6000000000000002E-2</v>
      </c>
      <c r="T458" s="553" t="s">
        <v>1798</v>
      </c>
      <c r="U458" s="559">
        <v>4.8000000000000001E-4</v>
      </c>
      <c r="V458" s="560" t="s">
        <v>1798</v>
      </c>
      <c r="W458" s="559">
        <v>2.3999999999999998E-3</v>
      </c>
      <c r="X458" s="560" t="s">
        <v>1798</v>
      </c>
      <c r="Y458" s="552">
        <v>3.7000000000000002E-3</v>
      </c>
      <c r="Z458" s="554" t="s">
        <v>1798</v>
      </c>
      <c r="AA458" s="552" t="s">
        <v>549</v>
      </c>
      <c r="AB458" s="553">
        <v>2.7000000000000001E-3</v>
      </c>
      <c r="AC458" s="552" t="s">
        <v>550</v>
      </c>
      <c r="AD458" s="560">
        <v>3.3899999999999998E-3</v>
      </c>
      <c r="AE458" s="559"/>
      <c r="AF458" s="560"/>
      <c r="AG458" s="552"/>
      <c r="AH458" s="554"/>
      <c r="AI458" s="555"/>
      <c r="AJ458" s="556"/>
      <c r="AK458" s="557"/>
      <c r="AL458" s="558"/>
    </row>
    <row r="459" spans="1:38" ht="14.4" thickBot="1" x14ac:dyDescent="0.35">
      <c r="A459" s="27" t="str">
        <f t="shared" si="7"/>
        <v>2212-67-1</v>
      </c>
      <c r="B459" s="561" t="s">
        <v>1856</v>
      </c>
      <c r="C459" s="562" t="s">
        <v>1856</v>
      </c>
      <c r="D459" s="565" t="s">
        <v>1856</v>
      </c>
      <c r="E459" s="562" t="s">
        <v>1856</v>
      </c>
      <c r="F459" s="563">
        <v>2E-3</v>
      </c>
      <c r="G459" s="564" t="s">
        <v>1793</v>
      </c>
      <c r="H459" s="565" t="s">
        <v>1856</v>
      </c>
      <c r="I459" s="562" t="s">
        <v>1856</v>
      </c>
      <c r="J459" s="562" t="s">
        <v>1856</v>
      </c>
      <c r="K459" s="562" t="s">
        <v>1856</v>
      </c>
      <c r="L459" s="564">
        <v>1</v>
      </c>
      <c r="M459" s="564">
        <v>0.1</v>
      </c>
      <c r="N459" s="581" t="s">
        <v>1856</v>
      </c>
      <c r="O459" s="568" t="s">
        <v>1062</v>
      </c>
      <c r="P459" s="569" t="s">
        <v>1061</v>
      </c>
      <c r="Q459" s="570">
        <v>120</v>
      </c>
      <c r="R459" s="571" t="s">
        <v>1791</v>
      </c>
      <c r="S459" s="570">
        <v>1200</v>
      </c>
      <c r="T459" s="571" t="s">
        <v>1791</v>
      </c>
      <c r="U459" s="585" t="s">
        <v>550</v>
      </c>
      <c r="V459" s="586" t="s">
        <v>549</v>
      </c>
      <c r="W459" s="585" t="s">
        <v>550</v>
      </c>
      <c r="X459" s="586" t="s">
        <v>549</v>
      </c>
      <c r="Y459" s="570">
        <v>23</v>
      </c>
      <c r="Z459" s="572" t="s">
        <v>1791</v>
      </c>
      <c r="AA459" s="570" t="s">
        <v>549</v>
      </c>
      <c r="AB459" s="571">
        <v>1.2999999999999999E-2</v>
      </c>
      <c r="AC459" s="570" t="s">
        <v>550</v>
      </c>
      <c r="AD459" s="586">
        <v>1.32E-3</v>
      </c>
      <c r="AE459" s="585"/>
      <c r="AF459" s="586"/>
      <c r="AG459" s="570"/>
      <c r="AH459" s="572"/>
      <c r="AI459" s="573"/>
      <c r="AJ459" s="574"/>
      <c r="AK459" s="575"/>
      <c r="AL459" s="576"/>
    </row>
    <row r="460" spans="1:38" ht="13.8" x14ac:dyDescent="0.3">
      <c r="A460" s="34" t="str">
        <f t="shared" si="7"/>
        <v>7439-98-7</v>
      </c>
      <c r="B460" s="577" t="s">
        <v>1856</v>
      </c>
      <c r="C460" s="548" t="s">
        <v>1856</v>
      </c>
      <c r="D460" s="547" t="s">
        <v>1856</v>
      </c>
      <c r="E460" s="548" t="s">
        <v>1856</v>
      </c>
      <c r="F460" s="546">
        <v>5.0000000000000001E-3</v>
      </c>
      <c r="G460" s="545" t="s">
        <v>1793</v>
      </c>
      <c r="H460" s="547" t="s">
        <v>1856</v>
      </c>
      <c r="I460" s="548" t="s">
        <v>1856</v>
      </c>
      <c r="J460" s="545" t="s">
        <v>1856</v>
      </c>
      <c r="K460" s="548" t="s">
        <v>1856</v>
      </c>
      <c r="L460" s="545">
        <v>1</v>
      </c>
      <c r="M460" s="545" t="s">
        <v>1856</v>
      </c>
      <c r="N460" s="579" t="s">
        <v>1856</v>
      </c>
      <c r="O460" s="550" t="s">
        <v>1060</v>
      </c>
      <c r="P460" s="551" t="s">
        <v>1059</v>
      </c>
      <c r="Q460" s="552">
        <v>390</v>
      </c>
      <c r="R460" s="553" t="s">
        <v>1791</v>
      </c>
      <c r="S460" s="552">
        <v>5100</v>
      </c>
      <c r="T460" s="553" t="s">
        <v>1791</v>
      </c>
      <c r="U460" s="559" t="s">
        <v>550</v>
      </c>
      <c r="V460" s="560" t="s">
        <v>549</v>
      </c>
      <c r="W460" s="559" t="s">
        <v>550</v>
      </c>
      <c r="X460" s="560" t="s">
        <v>549</v>
      </c>
      <c r="Y460" s="552">
        <v>78</v>
      </c>
      <c r="Z460" s="554" t="s">
        <v>1791</v>
      </c>
      <c r="AA460" s="552" t="s">
        <v>549</v>
      </c>
      <c r="AB460" s="553">
        <v>1.6</v>
      </c>
      <c r="AC460" s="552" t="s">
        <v>550</v>
      </c>
      <c r="AD460" s="560">
        <v>1.96</v>
      </c>
      <c r="AE460" s="559"/>
      <c r="AF460" s="560"/>
      <c r="AG460" s="552"/>
      <c r="AH460" s="554"/>
      <c r="AI460" s="555"/>
      <c r="AJ460" s="556"/>
      <c r="AK460" s="557"/>
      <c r="AL460" s="558"/>
    </row>
    <row r="461" spans="1:38" ht="13.8" x14ac:dyDescent="0.3">
      <c r="A461" s="34" t="str">
        <f t="shared" si="7"/>
        <v>10599-90-3</v>
      </c>
      <c r="B461" s="544" t="s">
        <v>1856</v>
      </c>
      <c r="C461" s="545" t="s">
        <v>1856</v>
      </c>
      <c r="D461" s="546" t="s">
        <v>1856</v>
      </c>
      <c r="E461" s="545" t="s">
        <v>1856</v>
      </c>
      <c r="F461" s="546">
        <v>0.1</v>
      </c>
      <c r="G461" s="545" t="s">
        <v>1793</v>
      </c>
      <c r="H461" s="547" t="s">
        <v>1856</v>
      </c>
      <c r="I461" s="548" t="s">
        <v>1856</v>
      </c>
      <c r="J461" s="548" t="s">
        <v>1856</v>
      </c>
      <c r="K461" s="548" t="s">
        <v>1856</v>
      </c>
      <c r="L461" s="545">
        <v>1</v>
      </c>
      <c r="M461" s="545" t="s">
        <v>1856</v>
      </c>
      <c r="N461" s="549" t="s">
        <v>1856</v>
      </c>
      <c r="O461" s="550" t="s">
        <v>1058</v>
      </c>
      <c r="P461" s="551" t="s">
        <v>26</v>
      </c>
      <c r="Q461" s="552">
        <v>7800</v>
      </c>
      <c r="R461" s="553" t="s">
        <v>1791</v>
      </c>
      <c r="S461" s="552">
        <v>100000</v>
      </c>
      <c r="T461" s="553" t="s">
        <v>1794</v>
      </c>
      <c r="U461" s="552" t="s">
        <v>550</v>
      </c>
      <c r="V461" s="553" t="s">
        <v>549</v>
      </c>
      <c r="W461" s="552" t="s">
        <v>550</v>
      </c>
      <c r="X461" s="553" t="s">
        <v>549</v>
      </c>
      <c r="Y461" s="552">
        <v>1600</v>
      </c>
      <c r="Z461" s="554" t="s">
        <v>1791</v>
      </c>
      <c r="AA461" s="552">
        <v>4000</v>
      </c>
      <c r="AB461" s="553" t="s">
        <v>550</v>
      </c>
      <c r="AC461" s="552" t="s">
        <v>550</v>
      </c>
      <c r="AD461" s="553">
        <v>5.16E-2</v>
      </c>
      <c r="AE461" s="552"/>
      <c r="AF461" s="553"/>
      <c r="AG461" s="552"/>
      <c r="AH461" s="554"/>
      <c r="AI461" s="555"/>
      <c r="AJ461" s="556"/>
      <c r="AK461" s="557"/>
      <c r="AL461" s="558"/>
    </row>
    <row r="462" spans="1:38" ht="14.4" thickBot="1" x14ac:dyDescent="0.35">
      <c r="A462" s="27" t="str">
        <f t="shared" si="7"/>
        <v>100-61-8</v>
      </c>
      <c r="B462" s="561" t="s">
        <v>1856</v>
      </c>
      <c r="C462" s="562" t="s">
        <v>1856</v>
      </c>
      <c r="D462" s="565" t="s">
        <v>1856</v>
      </c>
      <c r="E462" s="562" t="s">
        <v>1856</v>
      </c>
      <c r="F462" s="563">
        <v>2E-3</v>
      </c>
      <c r="G462" s="564" t="s">
        <v>1792</v>
      </c>
      <c r="H462" s="565" t="s">
        <v>1856</v>
      </c>
      <c r="I462" s="562" t="s">
        <v>1856</v>
      </c>
      <c r="J462" s="562" t="s">
        <v>1856</v>
      </c>
      <c r="K462" s="562" t="s">
        <v>1856</v>
      </c>
      <c r="L462" s="564">
        <v>1</v>
      </c>
      <c r="M462" s="564">
        <v>0.1</v>
      </c>
      <c r="N462" s="581" t="s">
        <v>1856</v>
      </c>
      <c r="O462" s="568" t="s">
        <v>1057</v>
      </c>
      <c r="P462" s="569" t="s">
        <v>1056</v>
      </c>
      <c r="Q462" s="570">
        <v>120</v>
      </c>
      <c r="R462" s="571" t="s">
        <v>1791</v>
      </c>
      <c r="S462" s="570">
        <v>1200</v>
      </c>
      <c r="T462" s="571" t="s">
        <v>1791</v>
      </c>
      <c r="U462" s="585" t="s">
        <v>550</v>
      </c>
      <c r="V462" s="586" t="s">
        <v>549</v>
      </c>
      <c r="W462" s="585" t="s">
        <v>550</v>
      </c>
      <c r="X462" s="586" t="s">
        <v>549</v>
      </c>
      <c r="Y462" s="570">
        <v>30</v>
      </c>
      <c r="Z462" s="572" t="s">
        <v>1791</v>
      </c>
      <c r="AA462" s="570" t="s">
        <v>549</v>
      </c>
      <c r="AB462" s="571">
        <v>1.0999999999999999E-2</v>
      </c>
      <c r="AC462" s="570" t="s">
        <v>550</v>
      </c>
      <c r="AD462" s="586">
        <v>1.89E-2</v>
      </c>
      <c r="AE462" s="585"/>
      <c r="AF462" s="586"/>
      <c r="AG462" s="570"/>
      <c r="AH462" s="572"/>
      <c r="AI462" s="573"/>
      <c r="AJ462" s="574"/>
      <c r="AK462" s="575"/>
      <c r="AL462" s="576"/>
    </row>
    <row r="463" spans="1:38" ht="13.8" x14ac:dyDescent="0.3">
      <c r="A463" s="34" t="str">
        <f t="shared" si="7"/>
        <v>74-31-7</v>
      </c>
      <c r="B463" s="577" t="s">
        <v>1856</v>
      </c>
      <c r="C463" s="548" t="s">
        <v>1856</v>
      </c>
      <c r="D463" s="547" t="s">
        <v>1856</v>
      </c>
      <c r="E463" s="548" t="s">
        <v>1856</v>
      </c>
      <c r="F463" s="546">
        <v>2.9999999999999997E-4</v>
      </c>
      <c r="G463" s="545" t="s">
        <v>1804</v>
      </c>
      <c r="H463" s="547" t="s">
        <v>1856</v>
      </c>
      <c r="I463" s="548" t="s">
        <v>1856</v>
      </c>
      <c r="J463" s="548" t="s">
        <v>1856</v>
      </c>
      <c r="K463" s="548" t="s">
        <v>1856</v>
      </c>
      <c r="L463" s="545">
        <v>1</v>
      </c>
      <c r="M463" s="578">
        <v>0.1</v>
      </c>
      <c r="N463" s="549" t="s">
        <v>1856</v>
      </c>
      <c r="O463" s="550" t="s">
        <v>1055</v>
      </c>
      <c r="P463" s="551" t="s">
        <v>1054</v>
      </c>
      <c r="Q463" s="552">
        <v>18</v>
      </c>
      <c r="R463" s="553" t="s">
        <v>1791</v>
      </c>
      <c r="S463" s="552">
        <v>180</v>
      </c>
      <c r="T463" s="553" t="s">
        <v>1791</v>
      </c>
      <c r="U463" s="559" t="s">
        <v>550</v>
      </c>
      <c r="V463" s="560" t="s">
        <v>549</v>
      </c>
      <c r="W463" s="559" t="s">
        <v>550</v>
      </c>
      <c r="X463" s="560" t="s">
        <v>549</v>
      </c>
      <c r="Y463" s="552">
        <v>2.7</v>
      </c>
      <c r="Z463" s="554" t="s">
        <v>1791</v>
      </c>
      <c r="AA463" s="552" t="s">
        <v>549</v>
      </c>
      <c r="AB463" s="553">
        <v>0.28000000000000003</v>
      </c>
      <c r="AC463" s="552" t="s">
        <v>550</v>
      </c>
      <c r="AD463" s="560">
        <v>1E-3</v>
      </c>
      <c r="AE463" s="559"/>
      <c r="AF463" s="560"/>
      <c r="AG463" s="552"/>
      <c r="AH463" s="554"/>
      <c r="AI463" s="555"/>
      <c r="AJ463" s="556"/>
      <c r="AK463" s="557"/>
      <c r="AL463" s="558"/>
    </row>
    <row r="464" spans="1:38" ht="13.8" x14ac:dyDescent="0.3">
      <c r="A464" s="34" t="str">
        <f t="shared" si="7"/>
        <v>300-76-5</v>
      </c>
      <c r="B464" s="577" t="s">
        <v>1856</v>
      </c>
      <c r="C464" s="548" t="s">
        <v>1856</v>
      </c>
      <c r="D464" s="547" t="s">
        <v>1856</v>
      </c>
      <c r="E464" s="548" t="s">
        <v>1856</v>
      </c>
      <c r="F464" s="546">
        <v>2E-3</v>
      </c>
      <c r="G464" s="545" t="s">
        <v>1793</v>
      </c>
      <c r="H464" s="547" t="s">
        <v>1856</v>
      </c>
      <c r="I464" s="548" t="s">
        <v>1856</v>
      </c>
      <c r="J464" s="548" t="s">
        <v>1856</v>
      </c>
      <c r="K464" s="548" t="s">
        <v>1856</v>
      </c>
      <c r="L464" s="545">
        <v>1</v>
      </c>
      <c r="M464" s="578">
        <v>0.1</v>
      </c>
      <c r="N464" s="549" t="s">
        <v>1856</v>
      </c>
      <c r="O464" s="550" t="s">
        <v>1053</v>
      </c>
      <c r="P464" s="551" t="s">
        <v>1052</v>
      </c>
      <c r="Q464" s="552">
        <v>120</v>
      </c>
      <c r="R464" s="553" t="s">
        <v>1791</v>
      </c>
      <c r="S464" s="552">
        <v>1200</v>
      </c>
      <c r="T464" s="553" t="s">
        <v>1791</v>
      </c>
      <c r="U464" s="559" t="s">
        <v>550</v>
      </c>
      <c r="V464" s="560" t="s">
        <v>549</v>
      </c>
      <c r="W464" s="559" t="s">
        <v>550</v>
      </c>
      <c r="X464" s="560" t="s">
        <v>549</v>
      </c>
      <c r="Y464" s="552">
        <v>31</v>
      </c>
      <c r="Z464" s="554" t="s">
        <v>1791</v>
      </c>
      <c r="AA464" s="552" t="s">
        <v>549</v>
      </c>
      <c r="AB464" s="553">
        <v>1.4E-2</v>
      </c>
      <c r="AC464" s="552" t="s">
        <v>550</v>
      </c>
      <c r="AD464" s="560">
        <v>1E-3</v>
      </c>
      <c r="AE464" s="559"/>
      <c r="AF464" s="560"/>
      <c r="AG464" s="552"/>
      <c r="AH464" s="554"/>
      <c r="AI464" s="589"/>
      <c r="AJ464" s="583"/>
      <c r="AK464" s="557"/>
      <c r="AL464" s="558"/>
    </row>
    <row r="465" spans="1:38" ht="14.4" thickBot="1" x14ac:dyDescent="0.35">
      <c r="A465" s="27" t="str">
        <f t="shared" si="7"/>
        <v>64724-95-6</v>
      </c>
      <c r="B465" s="561" t="s">
        <v>1856</v>
      </c>
      <c r="C465" s="562" t="s">
        <v>1856</v>
      </c>
      <c r="D465" s="565" t="s">
        <v>1856</v>
      </c>
      <c r="E465" s="562" t="s">
        <v>1856</v>
      </c>
      <c r="F465" s="563">
        <v>0.03</v>
      </c>
      <c r="G465" s="564" t="s">
        <v>1804</v>
      </c>
      <c r="H465" s="565">
        <v>0.1</v>
      </c>
      <c r="I465" s="562" t="s">
        <v>1792</v>
      </c>
      <c r="J465" s="562" t="s">
        <v>1796</v>
      </c>
      <c r="K465" s="562" t="s">
        <v>1856</v>
      </c>
      <c r="L465" s="564">
        <v>1</v>
      </c>
      <c r="M465" s="564" t="s">
        <v>1856</v>
      </c>
      <c r="N465" s="581" t="s">
        <v>1856</v>
      </c>
      <c r="O465" s="568" t="s">
        <v>1051</v>
      </c>
      <c r="P465" s="569" t="s">
        <v>1050</v>
      </c>
      <c r="Q465" s="570">
        <v>2300</v>
      </c>
      <c r="R465" s="571" t="s">
        <v>1791</v>
      </c>
      <c r="S465" s="570">
        <v>31000</v>
      </c>
      <c r="T465" s="571" t="s">
        <v>1791</v>
      </c>
      <c r="U465" s="585">
        <v>100</v>
      </c>
      <c r="V465" s="586" t="s">
        <v>1791</v>
      </c>
      <c r="W465" s="585">
        <v>440</v>
      </c>
      <c r="X465" s="586" t="s">
        <v>1791</v>
      </c>
      <c r="Y465" s="570">
        <v>140</v>
      </c>
      <c r="Z465" s="572" t="s">
        <v>1791</v>
      </c>
      <c r="AA465" s="570" t="s">
        <v>549</v>
      </c>
      <c r="AB465" s="571" t="s">
        <v>550</v>
      </c>
      <c r="AC465" s="570" t="s">
        <v>550</v>
      </c>
      <c r="AD465" s="586">
        <v>4.9800000000000001E-3</v>
      </c>
      <c r="AE465" s="585"/>
      <c r="AF465" s="586"/>
      <c r="AG465" s="570"/>
      <c r="AH465" s="572"/>
      <c r="AI465" s="573"/>
      <c r="AJ465" s="574"/>
      <c r="AK465" s="575"/>
      <c r="AL465" s="576"/>
    </row>
    <row r="466" spans="1:38" ht="13.8" x14ac:dyDescent="0.3">
      <c r="A466" s="34" t="str">
        <f t="shared" si="7"/>
        <v>91-59-8</v>
      </c>
      <c r="B466" s="577">
        <v>1.8</v>
      </c>
      <c r="C466" s="548" t="s">
        <v>1803</v>
      </c>
      <c r="D466" s="547">
        <v>0</v>
      </c>
      <c r="E466" s="548" t="s">
        <v>1803</v>
      </c>
      <c r="F466" s="546" t="s">
        <v>1856</v>
      </c>
      <c r="G466" s="545" t="s">
        <v>1856</v>
      </c>
      <c r="H466" s="547" t="s">
        <v>1856</v>
      </c>
      <c r="I466" s="548" t="s">
        <v>1856</v>
      </c>
      <c r="J466" s="548" t="s">
        <v>1856</v>
      </c>
      <c r="K466" s="548" t="s">
        <v>1856</v>
      </c>
      <c r="L466" s="545">
        <v>1</v>
      </c>
      <c r="M466" s="545">
        <v>0.1</v>
      </c>
      <c r="N466" s="549" t="s">
        <v>1856</v>
      </c>
      <c r="O466" s="550" t="s">
        <v>1049</v>
      </c>
      <c r="P466" s="551" t="s">
        <v>1048</v>
      </c>
      <c r="Q466" s="552">
        <v>0.27</v>
      </c>
      <c r="R466" s="553" t="s">
        <v>1798</v>
      </c>
      <c r="S466" s="552">
        <v>0.96</v>
      </c>
      <c r="T466" s="553" t="s">
        <v>1798</v>
      </c>
      <c r="U466" s="559" t="s">
        <v>550</v>
      </c>
      <c r="V466" s="560" t="s">
        <v>549</v>
      </c>
      <c r="W466" s="559" t="s">
        <v>550</v>
      </c>
      <c r="X466" s="560" t="s">
        <v>549</v>
      </c>
      <c r="Y466" s="552">
        <v>3.3000000000000002E-2</v>
      </c>
      <c r="Z466" s="554" t="s">
        <v>1798</v>
      </c>
      <c r="AA466" s="552" t="s">
        <v>549</v>
      </c>
      <c r="AB466" s="553">
        <v>1.7000000000000001E-4</v>
      </c>
      <c r="AC466" s="552" t="s">
        <v>550</v>
      </c>
      <c r="AD466" s="560">
        <v>2.6200000000000001E-2</v>
      </c>
      <c r="AE466" s="559"/>
      <c r="AF466" s="560"/>
      <c r="AG466" s="552"/>
      <c r="AH466" s="554"/>
      <c r="AI466" s="555"/>
      <c r="AJ466" s="556"/>
      <c r="AK466" s="557"/>
      <c r="AL466" s="558"/>
    </row>
    <row r="467" spans="1:38" ht="13.8" x14ac:dyDescent="0.3">
      <c r="A467" s="34" t="str">
        <f t="shared" si="7"/>
        <v>15299-99-7</v>
      </c>
      <c r="B467" s="577" t="s">
        <v>1856</v>
      </c>
      <c r="C467" s="548" t="s">
        <v>1856</v>
      </c>
      <c r="D467" s="547" t="s">
        <v>1856</v>
      </c>
      <c r="E467" s="548" t="s">
        <v>1856</v>
      </c>
      <c r="F467" s="546">
        <v>0.1</v>
      </c>
      <c r="G467" s="545" t="s">
        <v>1793</v>
      </c>
      <c r="H467" s="547" t="s">
        <v>1856</v>
      </c>
      <c r="I467" s="548" t="s">
        <v>1856</v>
      </c>
      <c r="J467" s="548" t="s">
        <v>1856</v>
      </c>
      <c r="K467" s="548" t="s">
        <v>1856</v>
      </c>
      <c r="L467" s="545">
        <v>1</v>
      </c>
      <c r="M467" s="545">
        <v>0.1</v>
      </c>
      <c r="N467" s="549" t="s">
        <v>1856</v>
      </c>
      <c r="O467" s="550" t="s">
        <v>1047</v>
      </c>
      <c r="P467" s="551" t="s">
        <v>1046</v>
      </c>
      <c r="Q467" s="552">
        <v>6100</v>
      </c>
      <c r="R467" s="553" t="s">
        <v>1791</v>
      </c>
      <c r="S467" s="552">
        <v>62000</v>
      </c>
      <c r="T467" s="553" t="s">
        <v>1791</v>
      </c>
      <c r="U467" s="559" t="s">
        <v>550</v>
      </c>
      <c r="V467" s="560" t="s">
        <v>549</v>
      </c>
      <c r="W467" s="559" t="s">
        <v>550</v>
      </c>
      <c r="X467" s="560" t="s">
        <v>549</v>
      </c>
      <c r="Y467" s="552">
        <v>1300</v>
      </c>
      <c r="Z467" s="554" t="s">
        <v>1791</v>
      </c>
      <c r="AA467" s="552" t="s">
        <v>549</v>
      </c>
      <c r="AB467" s="553">
        <v>8.3000000000000007</v>
      </c>
      <c r="AC467" s="552" t="s">
        <v>550</v>
      </c>
      <c r="AD467" s="560">
        <v>9.4400000000000004E-5</v>
      </c>
      <c r="AE467" s="559"/>
      <c r="AF467" s="560"/>
      <c r="AG467" s="552"/>
      <c r="AH467" s="554"/>
      <c r="AI467" s="555"/>
      <c r="AJ467" s="556"/>
      <c r="AK467" s="557"/>
      <c r="AL467" s="558"/>
    </row>
    <row r="468" spans="1:38" ht="14.4" thickBot="1" x14ac:dyDescent="0.35">
      <c r="A468" s="27" t="str">
        <f t="shared" si="7"/>
        <v>13463-39-3</v>
      </c>
      <c r="B468" s="561" t="s">
        <v>1856</v>
      </c>
      <c r="C468" s="562" t="s">
        <v>1856</v>
      </c>
      <c r="D468" s="565" t="s">
        <v>1856</v>
      </c>
      <c r="E468" s="562" t="s">
        <v>1856</v>
      </c>
      <c r="F468" s="563">
        <v>0.05</v>
      </c>
      <c r="G468" s="564" t="s">
        <v>1803</v>
      </c>
      <c r="H468" s="563">
        <v>5.0000000000000002E-5</v>
      </c>
      <c r="I468" s="564" t="s">
        <v>1803</v>
      </c>
      <c r="J468" s="564" t="s">
        <v>1856</v>
      </c>
      <c r="K468" s="562" t="s">
        <v>1856</v>
      </c>
      <c r="L468" s="564">
        <v>0.04</v>
      </c>
      <c r="M468" s="566" t="s">
        <v>1856</v>
      </c>
      <c r="N468" s="581" t="s">
        <v>1856</v>
      </c>
      <c r="O468" s="568" t="s">
        <v>1045</v>
      </c>
      <c r="P468" s="569" t="s">
        <v>1044</v>
      </c>
      <c r="Q468" s="570">
        <v>3700</v>
      </c>
      <c r="R468" s="571" t="s">
        <v>1791</v>
      </c>
      <c r="S468" s="570">
        <v>44000</v>
      </c>
      <c r="T468" s="571" t="s">
        <v>1791</v>
      </c>
      <c r="U468" s="570">
        <v>5.1999999999999998E-2</v>
      </c>
      <c r="V468" s="571" t="s">
        <v>1791</v>
      </c>
      <c r="W468" s="570">
        <v>0.22</v>
      </c>
      <c r="X468" s="571" t="s">
        <v>1791</v>
      </c>
      <c r="Y468" s="570">
        <v>670</v>
      </c>
      <c r="Z468" s="572" t="s">
        <v>1791</v>
      </c>
      <c r="AA468" s="570" t="s">
        <v>549</v>
      </c>
      <c r="AB468" s="571" t="s">
        <v>550</v>
      </c>
      <c r="AC468" s="570" t="s">
        <v>550</v>
      </c>
      <c r="AD468" s="571" t="s">
        <v>550</v>
      </c>
      <c r="AE468" s="570"/>
      <c r="AF468" s="571"/>
      <c r="AG468" s="570"/>
      <c r="AH468" s="572"/>
      <c r="AI468" s="573"/>
      <c r="AJ468" s="592"/>
      <c r="AK468" s="575"/>
      <c r="AL468" s="576"/>
    </row>
    <row r="469" spans="1:38" ht="13.8" x14ac:dyDescent="0.3">
      <c r="A469" s="34" t="str">
        <f t="shared" si="7"/>
        <v>1313-99-1</v>
      </c>
      <c r="B469" s="544" t="s">
        <v>1856</v>
      </c>
      <c r="C469" s="545" t="s">
        <v>1856</v>
      </c>
      <c r="D469" s="546" t="s">
        <v>1856</v>
      </c>
      <c r="E469" s="545" t="s">
        <v>1856</v>
      </c>
      <c r="F469" s="547">
        <v>0.05</v>
      </c>
      <c r="G469" s="548" t="s">
        <v>1803</v>
      </c>
      <c r="H469" s="547">
        <v>1E-4</v>
      </c>
      <c r="I469" s="548" t="s">
        <v>1803</v>
      </c>
      <c r="J469" s="548" t="s">
        <v>1856</v>
      </c>
      <c r="K469" s="548" t="s">
        <v>1856</v>
      </c>
      <c r="L469" s="545">
        <v>1</v>
      </c>
      <c r="M469" s="545" t="s">
        <v>1856</v>
      </c>
      <c r="N469" s="549" t="s">
        <v>1856</v>
      </c>
      <c r="O469" s="550" t="s">
        <v>1043</v>
      </c>
      <c r="P469" s="551" t="s">
        <v>1042</v>
      </c>
      <c r="Q469" s="552">
        <v>3800</v>
      </c>
      <c r="R469" s="553" t="s">
        <v>1791</v>
      </c>
      <c r="S469" s="552">
        <v>47000</v>
      </c>
      <c r="T469" s="553" t="s">
        <v>1791</v>
      </c>
      <c r="U469" s="559">
        <v>0.1</v>
      </c>
      <c r="V469" s="560" t="s">
        <v>1791</v>
      </c>
      <c r="W469" s="559">
        <v>0.44</v>
      </c>
      <c r="X469" s="560" t="s">
        <v>1791</v>
      </c>
      <c r="Y469" s="552">
        <v>780</v>
      </c>
      <c r="Z469" s="554" t="s">
        <v>1791</v>
      </c>
      <c r="AA469" s="552" t="s">
        <v>549</v>
      </c>
      <c r="AB469" s="553" t="s">
        <v>550</v>
      </c>
      <c r="AC469" s="552" t="s">
        <v>550</v>
      </c>
      <c r="AD469" s="560">
        <v>8.0700000000000008E-3</v>
      </c>
      <c r="AE469" s="559"/>
      <c r="AF469" s="560"/>
      <c r="AG469" s="552"/>
      <c r="AH469" s="554"/>
      <c r="AI469" s="555"/>
      <c r="AJ469" s="556"/>
      <c r="AK469" s="557"/>
      <c r="AL469" s="558"/>
    </row>
    <row r="470" spans="1:38" ht="13.8" x14ac:dyDescent="0.3">
      <c r="A470" s="34" t="str">
        <f t="shared" si="7"/>
        <v>NA</v>
      </c>
      <c r="B470" s="577" t="s">
        <v>1856</v>
      </c>
      <c r="C470" s="548" t="s">
        <v>1856</v>
      </c>
      <c r="D470" s="547">
        <v>2.4000000000000001E-4</v>
      </c>
      <c r="E470" s="548" t="s">
        <v>1793</v>
      </c>
      <c r="F470" s="546">
        <v>0.05</v>
      </c>
      <c r="G470" s="545" t="s">
        <v>1803</v>
      </c>
      <c r="H470" s="547">
        <v>5.0000000000000002E-5</v>
      </c>
      <c r="I470" s="548" t="s">
        <v>1803</v>
      </c>
      <c r="J470" s="548" t="s">
        <v>1856</v>
      </c>
      <c r="K470" s="548" t="s">
        <v>1856</v>
      </c>
      <c r="L470" s="545">
        <v>0.04</v>
      </c>
      <c r="M470" s="545" t="s">
        <v>1856</v>
      </c>
      <c r="N470" s="549" t="s">
        <v>1856</v>
      </c>
      <c r="O470" s="550" t="s">
        <v>1041</v>
      </c>
      <c r="P470" s="551" t="s">
        <v>576</v>
      </c>
      <c r="Q470" s="552">
        <v>3700</v>
      </c>
      <c r="R470" s="553" t="s">
        <v>1791</v>
      </c>
      <c r="S470" s="552">
        <v>44000</v>
      </c>
      <c r="T470" s="553" t="s">
        <v>1791</v>
      </c>
      <c r="U470" s="559">
        <v>0.01</v>
      </c>
      <c r="V470" s="560" t="s">
        <v>1802</v>
      </c>
      <c r="W470" s="559">
        <v>5.0999999999999997E-2</v>
      </c>
      <c r="X470" s="560" t="s">
        <v>1802</v>
      </c>
      <c r="Y470" s="552">
        <v>760</v>
      </c>
      <c r="Z470" s="554" t="s">
        <v>1791</v>
      </c>
      <c r="AA470" s="552" t="s">
        <v>549</v>
      </c>
      <c r="AB470" s="553">
        <v>110</v>
      </c>
      <c r="AC470" s="552" t="s">
        <v>550</v>
      </c>
      <c r="AD470" s="560">
        <v>8.0400000000000003E-3</v>
      </c>
      <c r="AE470" s="559"/>
      <c r="AF470" s="560"/>
      <c r="AG470" s="552"/>
      <c r="AH470" s="554"/>
      <c r="AI470" s="555"/>
      <c r="AJ470" s="556"/>
      <c r="AK470" s="557"/>
      <c r="AL470" s="558"/>
    </row>
    <row r="471" spans="1:38" ht="14.4" thickBot="1" x14ac:dyDescent="0.35">
      <c r="A471" s="27" t="str">
        <f t="shared" si="7"/>
        <v>7440-02-0</v>
      </c>
      <c r="B471" s="561" t="s">
        <v>1856</v>
      </c>
      <c r="C471" s="562" t="s">
        <v>1856</v>
      </c>
      <c r="D471" s="565">
        <v>2.5999999999999998E-4</v>
      </c>
      <c r="E471" s="562" t="s">
        <v>1803</v>
      </c>
      <c r="F471" s="563">
        <v>0.02</v>
      </c>
      <c r="G471" s="564" t="s">
        <v>1793</v>
      </c>
      <c r="H471" s="563">
        <v>9.0000000000000006E-5</v>
      </c>
      <c r="I471" s="564" t="s">
        <v>1806</v>
      </c>
      <c r="J471" s="562" t="s">
        <v>1856</v>
      </c>
      <c r="K471" s="562" t="s">
        <v>1856</v>
      </c>
      <c r="L471" s="564">
        <v>0.04</v>
      </c>
      <c r="M471" s="566" t="s">
        <v>1856</v>
      </c>
      <c r="N471" s="581" t="s">
        <v>1856</v>
      </c>
      <c r="O471" s="568" t="s">
        <v>1040</v>
      </c>
      <c r="P471" s="569" t="s">
        <v>50</v>
      </c>
      <c r="Q471" s="570">
        <v>1500</v>
      </c>
      <c r="R471" s="571" t="s">
        <v>1791</v>
      </c>
      <c r="S471" s="570">
        <v>20000</v>
      </c>
      <c r="T471" s="571" t="s">
        <v>1791</v>
      </c>
      <c r="U471" s="570">
        <v>9.4000000000000004E-3</v>
      </c>
      <c r="V471" s="571" t="s">
        <v>1800</v>
      </c>
      <c r="W471" s="570">
        <v>4.7E-2</v>
      </c>
      <c r="X471" s="571" t="s">
        <v>1802</v>
      </c>
      <c r="Y471" s="570">
        <v>300</v>
      </c>
      <c r="Z471" s="572" t="s">
        <v>1791</v>
      </c>
      <c r="AA471" s="570" t="s">
        <v>549</v>
      </c>
      <c r="AB471" s="571">
        <v>20</v>
      </c>
      <c r="AC471" s="570" t="s">
        <v>550</v>
      </c>
      <c r="AD471" s="571">
        <v>1E-3</v>
      </c>
      <c r="AE471" s="570"/>
      <c r="AF471" s="571"/>
      <c r="AG471" s="570"/>
      <c r="AH471" s="572"/>
      <c r="AI471" s="573"/>
      <c r="AJ471" s="592"/>
      <c r="AK471" s="575"/>
      <c r="AL471" s="576"/>
    </row>
    <row r="472" spans="1:38" ht="13.8" x14ac:dyDescent="0.3">
      <c r="A472" s="34" t="str">
        <f t="shared" si="7"/>
        <v>12035-72-2</v>
      </c>
      <c r="B472" s="577">
        <v>1.7</v>
      </c>
      <c r="C472" s="548" t="s">
        <v>1803</v>
      </c>
      <c r="D472" s="547">
        <v>4.8000000000000001E-4</v>
      </c>
      <c r="E472" s="548" t="s">
        <v>1793</v>
      </c>
      <c r="F472" s="546">
        <v>0.05</v>
      </c>
      <c r="G472" s="545" t="s">
        <v>1803</v>
      </c>
      <c r="H472" s="546">
        <v>5.0000000000000002E-5</v>
      </c>
      <c r="I472" s="545" t="s">
        <v>1803</v>
      </c>
      <c r="J472" s="548" t="s">
        <v>1856</v>
      </c>
      <c r="K472" s="548" t="s">
        <v>1856</v>
      </c>
      <c r="L472" s="545">
        <v>0.04</v>
      </c>
      <c r="M472" s="578" t="s">
        <v>1856</v>
      </c>
      <c r="N472" s="549" t="s">
        <v>1856</v>
      </c>
      <c r="O472" s="550" t="s">
        <v>1039</v>
      </c>
      <c r="P472" s="551" t="s">
        <v>1038</v>
      </c>
      <c r="Q472" s="552">
        <v>0.38</v>
      </c>
      <c r="R472" s="553" t="s">
        <v>1798</v>
      </c>
      <c r="S472" s="552">
        <v>1.7</v>
      </c>
      <c r="T472" s="553" t="s">
        <v>1798</v>
      </c>
      <c r="U472" s="552">
        <v>5.1000000000000004E-3</v>
      </c>
      <c r="V472" s="553" t="s">
        <v>1800</v>
      </c>
      <c r="W472" s="552">
        <v>2.5999999999999999E-2</v>
      </c>
      <c r="X472" s="553" t="s">
        <v>1802</v>
      </c>
      <c r="Y472" s="552">
        <v>3.9E-2</v>
      </c>
      <c r="Z472" s="554" t="s">
        <v>1798</v>
      </c>
      <c r="AA472" s="552" t="s">
        <v>549</v>
      </c>
      <c r="AB472" s="553" t="s">
        <v>550</v>
      </c>
      <c r="AC472" s="552" t="s">
        <v>550</v>
      </c>
      <c r="AD472" s="553">
        <v>1E-3</v>
      </c>
      <c r="AE472" s="552"/>
      <c r="AF472" s="553"/>
      <c r="AG472" s="552"/>
      <c r="AH472" s="554"/>
      <c r="AI472" s="555"/>
      <c r="AJ472" s="583"/>
      <c r="AK472" s="557"/>
      <c r="AL472" s="558"/>
    </row>
    <row r="473" spans="1:38" ht="13.8" x14ac:dyDescent="0.3">
      <c r="A473" s="34" t="str">
        <f t="shared" si="7"/>
        <v>14797-55-8</v>
      </c>
      <c r="B473" s="577" t="s">
        <v>1856</v>
      </c>
      <c r="C473" s="548" t="s">
        <v>1856</v>
      </c>
      <c r="D473" s="546" t="s">
        <v>1856</v>
      </c>
      <c r="E473" s="545" t="s">
        <v>1856</v>
      </c>
      <c r="F473" s="546">
        <v>1.6</v>
      </c>
      <c r="G473" s="545" t="s">
        <v>1793</v>
      </c>
      <c r="H473" s="546" t="s">
        <v>1856</v>
      </c>
      <c r="I473" s="545" t="s">
        <v>1856</v>
      </c>
      <c r="J473" s="548" t="s">
        <v>1856</v>
      </c>
      <c r="K473" s="548" t="s">
        <v>1856</v>
      </c>
      <c r="L473" s="545">
        <v>1</v>
      </c>
      <c r="M473" s="578" t="s">
        <v>1856</v>
      </c>
      <c r="N473" s="549" t="s">
        <v>1856</v>
      </c>
      <c r="O473" s="550" t="s">
        <v>9</v>
      </c>
      <c r="P473" s="551" t="s">
        <v>8</v>
      </c>
      <c r="Q473" s="552">
        <v>130000</v>
      </c>
      <c r="R473" s="553" t="s">
        <v>1794</v>
      </c>
      <c r="S473" s="552">
        <v>1600000</v>
      </c>
      <c r="T473" s="553" t="s">
        <v>1794</v>
      </c>
      <c r="U473" s="552" t="s">
        <v>550</v>
      </c>
      <c r="V473" s="553" t="s">
        <v>549</v>
      </c>
      <c r="W473" s="552" t="s">
        <v>550</v>
      </c>
      <c r="X473" s="553" t="s">
        <v>549</v>
      </c>
      <c r="Y473" s="552">
        <v>25000</v>
      </c>
      <c r="Z473" s="554" t="s">
        <v>1791</v>
      </c>
      <c r="AA473" s="552">
        <v>10000</v>
      </c>
      <c r="AB473" s="553" t="s">
        <v>550</v>
      </c>
      <c r="AC473" s="552" t="s">
        <v>550</v>
      </c>
      <c r="AD473" s="553">
        <v>2.0000000000000001E-4</v>
      </c>
      <c r="AE473" s="552"/>
      <c r="AF473" s="553"/>
      <c r="AG473" s="552"/>
      <c r="AH473" s="554"/>
      <c r="AI473" s="555"/>
      <c r="AJ473" s="556"/>
      <c r="AK473" s="557"/>
      <c r="AL473" s="558"/>
    </row>
    <row r="474" spans="1:38" ht="14.4" thickBot="1" x14ac:dyDescent="0.35">
      <c r="A474" s="27" t="str">
        <f t="shared" si="7"/>
        <v>NA</v>
      </c>
      <c r="B474" s="561" t="s">
        <v>1856</v>
      </c>
      <c r="C474" s="562" t="s">
        <v>1856</v>
      </c>
      <c r="D474" s="563" t="s">
        <v>1856</v>
      </c>
      <c r="E474" s="564" t="s">
        <v>1856</v>
      </c>
      <c r="F474" s="563" t="s">
        <v>1856</v>
      </c>
      <c r="G474" s="564" t="s">
        <v>1856</v>
      </c>
      <c r="H474" s="563" t="s">
        <v>1856</v>
      </c>
      <c r="I474" s="564" t="s">
        <v>1856</v>
      </c>
      <c r="J474" s="562" t="s">
        <v>1856</v>
      </c>
      <c r="K474" s="562" t="s">
        <v>1856</v>
      </c>
      <c r="L474" s="564">
        <v>1</v>
      </c>
      <c r="M474" s="566" t="s">
        <v>1856</v>
      </c>
      <c r="N474" s="581" t="s">
        <v>1856</v>
      </c>
      <c r="O474" s="568" t="s">
        <v>1037</v>
      </c>
      <c r="P474" s="569" t="s">
        <v>576</v>
      </c>
      <c r="Q474" s="570" t="s">
        <v>550</v>
      </c>
      <c r="R474" s="571" t="s">
        <v>549</v>
      </c>
      <c r="S474" s="570" t="s">
        <v>550</v>
      </c>
      <c r="T474" s="571" t="s">
        <v>549</v>
      </c>
      <c r="U474" s="570" t="s">
        <v>550</v>
      </c>
      <c r="V474" s="571" t="s">
        <v>549</v>
      </c>
      <c r="W474" s="570" t="s">
        <v>550</v>
      </c>
      <c r="X474" s="571" t="s">
        <v>549</v>
      </c>
      <c r="Y474" s="570" t="s">
        <v>550</v>
      </c>
      <c r="Z474" s="572" t="s">
        <v>549</v>
      </c>
      <c r="AA474" s="570">
        <v>10000</v>
      </c>
      <c r="AB474" s="571" t="s">
        <v>550</v>
      </c>
      <c r="AC474" s="570" t="s">
        <v>550</v>
      </c>
      <c r="AD474" s="571">
        <v>2.0000000000000001E-4</v>
      </c>
      <c r="AE474" s="570"/>
      <c r="AF474" s="571"/>
      <c r="AG474" s="570"/>
      <c r="AH474" s="572"/>
      <c r="AI474" s="573"/>
      <c r="AJ474" s="574"/>
      <c r="AK474" s="575"/>
      <c r="AL474" s="576"/>
    </row>
    <row r="475" spans="1:38" ht="13.8" x14ac:dyDescent="0.3">
      <c r="A475" s="34" t="str">
        <f t="shared" si="7"/>
        <v>14797-65-0</v>
      </c>
      <c r="B475" s="544" t="s">
        <v>1856</v>
      </c>
      <c r="C475" s="545" t="s">
        <v>1856</v>
      </c>
      <c r="D475" s="546" t="s">
        <v>1856</v>
      </c>
      <c r="E475" s="545" t="s">
        <v>1856</v>
      </c>
      <c r="F475" s="546">
        <v>0.1</v>
      </c>
      <c r="G475" s="545" t="s">
        <v>1793</v>
      </c>
      <c r="H475" s="546" t="s">
        <v>1856</v>
      </c>
      <c r="I475" s="545" t="s">
        <v>1856</v>
      </c>
      <c r="J475" s="548" t="s">
        <v>1856</v>
      </c>
      <c r="K475" s="548" t="s">
        <v>1856</v>
      </c>
      <c r="L475" s="545">
        <v>1</v>
      </c>
      <c r="M475" s="578" t="s">
        <v>1856</v>
      </c>
      <c r="N475" s="549" t="s">
        <v>1856</v>
      </c>
      <c r="O475" s="550" t="s">
        <v>7</v>
      </c>
      <c r="P475" s="551" t="s">
        <v>6</v>
      </c>
      <c r="Q475" s="552">
        <v>7800</v>
      </c>
      <c r="R475" s="553" t="s">
        <v>1791</v>
      </c>
      <c r="S475" s="552">
        <v>100000</v>
      </c>
      <c r="T475" s="553" t="s">
        <v>1794</v>
      </c>
      <c r="U475" s="552" t="s">
        <v>550</v>
      </c>
      <c r="V475" s="553" t="s">
        <v>549</v>
      </c>
      <c r="W475" s="552" t="s">
        <v>550</v>
      </c>
      <c r="X475" s="553" t="s">
        <v>549</v>
      </c>
      <c r="Y475" s="552">
        <v>1600</v>
      </c>
      <c r="Z475" s="554" t="s">
        <v>1791</v>
      </c>
      <c r="AA475" s="552">
        <v>1000</v>
      </c>
      <c r="AB475" s="553" t="s">
        <v>550</v>
      </c>
      <c r="AC475" s="552" t="s">
        <v>550</v>
      </c>
      <c r="AD475" s="553">
        <v>2.0000000000000001E-4</v>
      </c>
      <c r="AE475" s="552"/>
      <c r="AF475" s="553"/>
      <c r="AG475" s="552"/>
      <c r="AH475" s="554"/>
      <c r="AI475" s="555"/>
      <c r="AJ475" s="583"/>
      <c r="AK475" s="557"/>
      <c r="AL475" s="558"/>
    </row>
    <row r="476" spans="1:38" ht="13.8" x14ac:dyDescent="0.3">
      <c r="A476" s="34" t="str">
        <f t="shared" si="7"/>
        <v>88-74-4</v>
      </c>
      <c r="B476" s="577" t="s">
        <v>1856</v>
      </c>
      <c r="C476" s="548" t="s">
        <v>1856</v>
      </c>
      <c r="D476" s="547" t="s">
        <v>1856</v>
      </c>
      <c r="E476" s="548" t="s">
        <v>1856</v>
      </c>
      <c r="F476" s="546">
        <v>0.01</v>
      </c>
      <c r="G476" s="545" t="s">
        <v>1804</v>
      </c>
      <c r="H476" s="547">
        <v>5.0000000000000002E-5</v>
      </c>
      <c r="I476" s="548" t="s">
        <v>1804</v>
      </c>
      <c r="J476" s="548" t="s">
        <v>1856</v>
      </c>
      <c r="K476" s="548" t="s">
        <v>1856</v>
      </c>
      <c r="L476" s="545">
        <v>1</v>
      </c>
      <c r="M476" s="578">
        <v>0.1</v>
      </c>
      <c r="N476" s="549" t="s">
        <v>1856</v>
      </c>
      <c r="O476" s="550" t="s">
        <v>1036</v>
      </c>
      <c r="P476" s="551" t="s">
        <v>364</v>
      </c>
      <c r="Q476" s="552">
        <v>610</v>
      </c>
      <c r="R476" s="553" t="s">
        <v>1791</v>
      </c>
      <c r="S476" s="552">
        <v>6000</v>
      </c>
      <c r="T476" s="553" t="s">
        <v>1791</v>
      </c>
      <c r="U476" s="559">
        <v>5.1999999999999998E-2</v>
      </c>
      <c r="V476" s="560" t="s">
        <v>1791</v>
      </c>
      <c r="W476" s="559">
        <v>0.22</v>
      </c>
      <c r="X476" s="560" t="s">
        <v>1791</v>
      </c>
      <c r="Y476" s="552">
        <v>150</v>
      </c>
      <c r="Z476" s="554" t="s">
        <v>1791</v>
      </c>
      <c r="AA476" s="552" t="s">
        <v>549</v>
      </c>
      <c r="AB476" s="553">
        <v>6.2E-2</v>
      </c>
      <c r="AC476" s="552" t="s">
        <v>550</v>
      </c>
      <c r="AD476" s="560">
        <v>1E-3</v>
      </c>
      <c r="AE476" s="559"/>
      <c r="AF476" s="560"/>
      <c r="AG476" s="552"/>
      <c r="AH476" s="554"/>
      <c r="AI476" s="589"/>
      <c r="AJ476" s="583"/>
      <c r="AK476" s="557"/>
      <c r="AL476" s="558"/>
    </row>
    <row r="477" spans="1:38" ht="14.4" thickBot="1" x14ac:dyDescent="0.35">
      <c r="A477" s="27" t="str">
        <f t="shared" si="7"/>
        <v>100-01-6</v>
      </c>
      <c r="B477" s="561">
        <v>0.02</v>
      </c>
      <c r="C477" s="562" t="s">
        <v>1792</v>
      </c>
      <c r="D477" s="565" t="s">
        <v>1856</v>
      </c>
      <c r="E477" s="562" t="s">
        <v>1856</v>
      </c>
      <c r="F477" s="565">
        <v>4.0000000000000001E-3</v>
      </c>
      <c r="G477" s="562" t="s">
        <v>1792</v>
      </c>
      <c r="H477" s="565">
        <v>6.0000000000000001E-3</v>
      </c>
      <c r="I477" s="562" t="s">
        <v>1792</v>
      </c>
      <c r="J477" s="562" t="s">
        <v>1856</v>
      </c>
      <c r="K477" s="562" t="s">
        <v>1856</v>
      </c>
      <c r="L477" s="564">
        <v>1</v>
      </c>
      <c r="M477" s="566">
        <v>0.1</v>
      </c>
      <c r="N477" s="581" t="s">
        <v>1856</v>
      </c>
      <c r="O477" s="568" t="s">
        <v>1035</v>
      </c>
      <c r="P477" s="569" t="s">
        <v>338</v>
      </c>
      <c r="Q477" s="585">
        <v>24</v>
      </c>
      <c r="R477" s="586" t="s">
        <v>1800</v>
      </c>
      <c r="S477" s="585">
        <v>86</v>
      </c>
      <c r="T477" s="586" t="s">
        <v>1800</v>
      </c>
      <c r="U477" s="585">
        <v>6.3</v>
      </c>
      <c r="V477" s="586" t="s">
        <v>1791</v>
      </c>
      <c r="W477" s="585">
        <v>26</v>
      </c>
      <c r="X477" s="586" t="s">
        <v>1791</v>
      </c>
      <c r="Y477" s="585">
        <v>3.3</v>
      </c>
      <c r="Z477" s="591" t="s">
        <v>1800</v>
      </c>
      <c r="AA477" s="585" t="s">
        <v>549</v>
      </c>
      <c r="AB477" s="586">
        <v>1.4E-3</v>
      </c>
      <c r="AC477" s="585" t="s">
        <v>550</v>
      </c>
      <c r="AD477" s="586">
        <v>1E-3</v>
      </c>
      <c r="AE477" s="585"/>
      <c r="AF477" s="586"/>
      <c r="AG477" s="585"/>
      <c r="AH477" s="591"/>
      <c r="AI477" s="587"/>
      <c r="AJ477" s="592"/>
      <c r="AK477" s="593"/>
      <c r="AL477" s="576"/>
    </row>
    <row r="478" spans="1:38" ht="13.8" x14ac:dyDescent="0.3">
      <c r="A478" s="34" t="str">
        <f t="shared" si="7"/>
        <v>98-95-3</v>
      </c>
      <c r="B478" s="577" t="s">
        <v>1856</v>
      </c>
      <c r="C478" s="548" t="s">
        <v>1856</v>
      </c>
      <c r="D478" s="547">
        <v>4.0000000000000003E-5</v>
      </c>
      <c r="E478" s="548" t="s">
        <v>1793</v>
      </c>
      <c r="F478" s="546">
        <v>2E-3</v>
      </c>
      <c r="G478" s="545" t="s">
        <v>1793</v>
      </c>
      <c r="H478" s="547">
        <v>8.9999999999999993E-3</v>
      </c>
      <c r="I478" s="548" t="s">
        <v>1793</v>
      </c>
      <c r="J478" s="548" t="s">
        <v>1796</v>
      </c>
      <c r="K478" s="548" t="s">
        <v>1856</v>
      </c>
      <c r="L478" s="545">
        <v>1</v>
      </c>
      <c r="M478" s="578" t="s">
        <v>1856</v>
      </c>
      <c r="N478" s="549">
        <v>3050</v>
      </c>
      <c r="O478" s="550" t="s">
        <v>214</v>
      </c>
      <c r="P478" s="551" t="s">
        <v>213</v>
      </c>
      <c r="Q478" s="552">
        <v>4.8</v>
      </c>
      <c r="R478" s="553" t="s">
        <v>1800</v>
      </c>
      <c r="S478" s="552">
        <v>24</v>
      </c>
      <c r="T478" s="553" t="s">
        <v>1800</v>
      </c>
      <c r="U478" s="559">
        <v>6.0999999999999999E-2</v>
      </c>
      <c r="V478" s="560" t="s">
        <v>1798</v>
      </c>
      <c r="W478" s="559">
        <v>0.31</v>
      </c>
      <c r="X478" s="560" t="s">
        <v>1798</v>
      </c>
      <c r="Y478" s="552">
        <v>0.12</v>
      </c>
      <c r="Z478" s="554" t="s">
        <v>1800</v>
      </c>
      <c r="AA478" s="552" t="s">
        <v>549</v>
      </c>
      <c r="AB478" s="553">
        <v>7.8999999999999996E-5</v>
      </c>
      <c r="AC478" s="552" t="s">
        <v>550</v>
      </c>
      <c r="AD478" s="560">
        <v>1E-3</v>
      </c>
      <c r="AE478" s="559"/>
      <c r="AF478" s="560"/>
      <c r="AG478" s="552"/>
      <c r="AH478" s="554"/>
      <c r="AI478" s="589"/>
      <c r="AJ478" s="583"/>
      <c r="AK478" s="557"/>
      <c r="AL478" s="558"/>
    </row>
    <row r="479" spans="1:38" ht="13.8" x14ac:dyDescent="0.3">
      <c r="A479" s="34" t="str">
        <f t="shared" si="7"/>
        <v>9004-70-0</v>
      </c>
      <c r="B479" s="577" t="s">
        <v>1856</v>
      </c>
      <c r="C479" s="548" t="s">
        <v>1856</v>
      </c>
      <c r="D479" s="547" t="s">
        <v>1856</v>
      </c>
      <c r="E479" s="548" t="s">
        <v>1856</v>
      </c>
      <c r="F479" s="546">
        <v>3000</v>
      </c>
      <c r="G479" s="545" t="s">
        <v>1792</v>
      </c>
      <c r="H479" s="546" t="s">
        <v>1856</v>
      </c>
      <c r="I479" s="545" t="s">
        <v>1856</v>
      </c>
      <c r="J479" s="548" t="s">
        <v>1856</v>
      </c>
      <c r="K479" s="548" t="s">
        <v>1856</v>
      </c>
      <c r="L479" s="545">
        <v>1</v>
      </c>
      <c r="M479" s="545">
        <v>0.1</v>
      </c>
      <c r="N479" s="549" t="s">
        <v>1856</v>
      </c>
      <c r="O479" s="550" t="s">
        <v>1034</v>
      </c>
      <c r="P479" s="551" t="s">
        <v>1033</v>
      </c>
      <c r="Q479" s="552">
        <v>180000000</v>
      </c>
      <c r="R479" s="553" t="s">
        <v>1794</v>
      </c>
      <c r="S479" s="552">
        <v>1800000000</v>
      </c>
      <c r="T479" s="553" t="s">
        <v>1794</v>
      </c>
      <c r="U479" s="552" t="s">
        <v>550</v>
      </c>
      <c r="V479" s="553" t="s">
        <v>549</v>
      </c>
      <c r="W479" s="552" t="s">
        <v>550</v>
      </c>
      <c r="X479" s="553" t="s">
        <v>549</v>
      </c>
      <c r="Y479" s="552">
        <v>47000000</v>
      </c>
      <c r="Z479" s="554" t="s">
        <v>1791</v>
      </c>
      <c r="AA479" s="552" t="s">
        <v>549</v>
      </c>
      <c r="AB479" s="553">
        <v>10000</v>
      </c>
      <c r="AC479" s="552" t="s">
        <v>550</v>
      </c>
      <c r="AD479" s="553">
        <v>4.4600000000000004E-3</v>
      </c>
      <c r="AE479" s="552"/>
      <c r="AF479" s="553"/>
      <c r="AG479" s="552"/>
      <c r="AH479" s="554"/>
      <c r="AI479" s="555"/>
      <c r="AJ479" s="556"/>
      <c r="AK479" s="557"/>
      <c r="AL479" s="558"/>
    </row>
    <row r="480" spans="1:38" ht="14.4" thickBot="1" x14ac:dyDescent="0.35">
      <c r="A480" s="27" t="str">
        <f t="shared" si="7"/>
        <v>67-20-9</v>
      </c>
      <c r="B480" s="580" t="s">
        <v>1856</v>
      </c>
      <c r="C480" s="564" t="s">
        <v>1856</v>
      </c>
      <c r="D480" s="565" t="s">
        <v>1856</v>
      </c>
      <c r="E480" s="562" t="s">
        <v>1856</v>
      </c>
      <c r="F480" s="563">
        <v>7.0000000000000007E-2</v>
      </c>
      <c r="G480" s="564" t="s">
        <v>1801</v>
      </c>
      <c r="H480" s="563" t="s">
        <v>1856</v>
      </c>
      <c r="I480" s="564" t="s">
        <v>1856</v>
      </c>
      <c r="J480" s="562" t="s">
        <v>1856</v>
      </c>
      <c r="K480" s="562" t="s">
        <v>1856</v>
      </c>
      <c r="L480" s="564">
        <v>1</v>
      </c>
      <c r="M480" s="564">
        <v>0.1</v>
      </c>
      <c r="N480" s="581" t="s">
        <v>1856</v>
      </c>
      <c r="O480" s="568" t="s">
        <v>1032</v>
      </c>
      <c r="P480" s="569" t="s">
        <v>1031</v>
      </c>
      <c r="Q480" s="570">
        <v>4300</v>
      </c>
      <c r="R480" s="571" t="s">
        <v>1791</v>
      </c>
      <c r="S480" s="570">
        <v>43000</v>
      </c>
      <c r="T480" s="571" t="s">
        <v>1791</v>
      </c>
      <c r="U480" s="570" t="s">
        <v>550</v>
      </c>
      <c r="V480" s="571" t="s">
        <v>549</v>
      </c>
      <c r="W480" s="570" t="s">
        <v>550</v>
      </c>
      <c r="X480" s="571" t="s">
        <v>549</v>
      </c>
      <c r="Y480" s="570">
        <v>1100</v>
      </c>
      <c r="Z480" s="572" t="s">
        <v>1791</v>
      </c>
      <c r="AA480" s="570" t="s">
        <v>549</v>
      </c>
      <c r="AB480" s="571">
        <v>0.47</v>
      </c>
      <c r="AC480" s="570" t="s">
        <v>550</v>
      </c>
      <c r="AD480" s="571">
        <v>2.2100000000000002E-3</v>
      </c>
      <c r="AE480" s="570"/>
      <c r="AF480" s="571"/>
      <c r="AG480" s="570"/>
      <c r="AH480" s="572"/>
      <c r="AI480" s="573"/>
      <c r="AJ480" s="574"/>
      <c r="AK480" s="575"/>
      <c r="AL480" s="576"/>
    </row>
    <row r="481" spans="1:38" ht="13.8" x14ac:dyDescent="0.3">
      <c r="A481" s="34" t="str">
        <f t="shared" si="7"/>
        <v>59-87-0</v>
      </c>
      <c r="B481" s="577">
        <v>1.3</v>
      </c>
      <c r="C481" s="548" t="s">
        <v>1803</v>
      </c>
      <c r="D481" s="546">
        <v>3.6999999999999999E-4</v>
      </c>
      <c r="E481" s="545" t="s">
        <v>1803</v>
      </c>
      <c r="F481" s="546" t="s">
        <v>1856</v>
      </c>
      <c r="G481" s="545" t="s">
        <v>1856</v>
      </c>
      <c r="H481" s="546" t="s">
        <v>1856</v>
      </c>
      <c r="I481" s="545" t="s">
        <v>1856</v>
      </c>
      <c r="J481" s="545" t="s">
        <v>1856</v>
      </c>
      <c r="K481" s="548" t="s">
        <v>1856</v>
      </c>
      <c r="L481" s="545">
        <v>1</v>
      </c>
      <c r="M481" s="578">
        <v>0.1</v>
      </c>
      <c r="N481" s="579" t="s">
        <v>1856</v>
      </c>
      <c r="O481" s="550" t="s">
        <v>1030</v>
      </c>
      <c r="P481" s="551" t="s">
        <v>1029</v>
      </c>
      <c r="Q481" s="552">
        <v>0.37</v>
      </c>
      <c r="R481" s="553" t="s">
        <v>1798</v>
      </c>
      <c r="S481" s="552">
        <v>1.3</v>
      </c>
      <c r="T481" s="553" t="s">
        <v>1798</v>
      </c>
      <c r="U481" s="552">
        <v>6.6E-3</v>
      </c>
      <c r="V481" s="553" t="s">
        <v>1798</v>
      </c>
      <c r="W481" s="552">
        <v>3.3000000000000002E-2</v>
      </c>
      <c r="X481" s="553" t="s">
        <v>1798</v>
      </c>
      <c r="Y481" s="552">
        <v>5.1999999999999998E-2</v>
      </c>
      <c r="Z481" s="554" t="s">
        <v>1798</v>
      </c>
      <c r="AA481" s="552" t="s">
        <v>549</v>
      </c>
      <c r="AB481" s="553">
        <v>4.6E-5</v>
      </c>
      <c r="AC481" s="552" t="s">
        <v>550</v>
      </c>
      <c r="AD481" s="553">
        <v>5.4099999999999999E-3</v>
      </c>
      <c r="AE481" s="552"/>
      <c r="AF481" s="553"/>
      <c r="AG481" s="552"/>
      <c r="AH481" s="554"/>
      <c r="AI481" s="555"/>
      <c r="AJ481" s="556"/>
      <c r="AK481" s="557"/>
      <c r="AL481" s="558"/>
    </row>
    <row r="482" spans="1:38" ht="13.8" x14ac:dyDescent="0.3">
      <c r="A482" s="34" t="str">
        <f t="shared" si="7"/>
        <v>55-63-0</v>
      </c>
      <c r="B482" s="577">
        <v>1.7000000000000001E-2</v>
      </c>
      <c r="C482" s="548" t="s">
        <v>1792</v>
      </c>
      <c r="D482" s="547" t="s">
        <v>1856</v>
      </c>
      <c r="E482" s="548" t="s">
        <v>1856</v>
      </c>
      <c r="F482" s="546">
        <v>1E-4</v>
      </c>
      <c r="G482" s="545" t="s">
        <v>1792</v>
      </c>
      <c r="H482" s="547" t="s">
        <v>1856</v>
      </c>
      <c r="I482" s="548" t="s">
        <v>1856</v>
      </c>
      <c r="J482" s="548" t="s">
        <v>1856</v>
      </c>
      <c r="K482" s="548" t="s">
        <v>1856</v>
      </c>
      <c r="L482" s="545">
        <v>1</v>
      </c>
      <c r="M482" s="545">
        <v>0.1</v>
      </c>
      <c r="N482" s="549" t="s">
        <v>1856</v>
      </c>
      <c r="O482" s="550" t="s">
        <v>1028</v>
      </c>
      <c r="P482" s="551" t="s">
        <v>1027</v>
      </c>
      <c r="Q482" s="552">
        <v>6.1</v>
      </c>
      <c r="R482" s="553" t="s">
        <v>1791</v>
      </c>
      <c r="S482" s="552">
        <v>62</v>
      </c>
      <c r="T482" s="553" t="s">
        <v>1791</v>
      </c>
      <c r="U482" s="559" t="s">
        <v>550</v>
      </c>
      <c r="V482" s="560" t="s">
        <v>549</v>
      </c>
      <c r="W482" s="559" t="s">
        <v>550</v>
      </c>
      <c r="X482" s="560" t="s">
        <v>549</v>
      </c>
      <c r="Y482" s="552">
        <v>1.5</v>
      </c>
      <c r="Z482" s="554" t="s">
        <v>1791</v>
      </c>
      <c r="AA482" s="552" t="s">
        <v>549</v>
      </c>
      <c r="AB482" s="553">
        <v>6.6E-4</v>
      </c>
      <c r="AC482" s="552" t="s">
        <v>550</v>
      </c>
      <c r="AD482" s="600">
        <v>9.8600000000000003E-9</v>
      </c>
      <c r="AE482" s="559"/>
      <c r="AF482" s="560"/>
      <c r="AG482" s="552"/>
      <c r="AH482" s="554"/>
      <c r="AI482" s="555"/>
      <c r="AJ482" s="556"/>
      <c r="AK482" s="557"/>
      <c r="AL482" s="558"/>
    </row>
    <row r="483" spans="1:38" ht="14.4" thickBot="1" x14ac:dyDescent="0.35">
      <c r="A483" s="27" t="str">
        <f t="shared" si="7"/>
        <v>556-88-7</v>
      </c>
      <c r="B483" s="561" t="s">
        <v>1856</v>
      </c>
      <c r="C483" s="562" t="s">
        <v>1856</v>
      </c>
      <c r="D483" s="565" t="s">
        <v>1856</v>
      </c>
      <c r="E483" s="562" t="s">
        <v>1856</v>
      </c>
      <c r="F483" s="563">
        <v>0.1</v>
      </c>
      <c r="G483" s="564" t="s">
        <v>1793</v>
      </c>
      <c r="H483" s="565" t="s">
        <v>1856</v>
      </c>
      <c r="I483" s="562" t="s">
        <v>1856</v>
      </c>
      <c r="J483" s="562" t="s">
        <v>1856</v>
      </c>
      <c r="K483" s="562" t="s">
        <v>1856</v>
      </c>
      <c r="L483" s="564">
        <v>1</v>
      </c>
      <c r="M483" s="564">
        <v>0.1</v>
      </c>
      <c r="N483" s="581" t="s">
        <v>1856</v>
      </c>
      <c r="O483" s="568" t="s">
        <v>1026</v>
      </c>
      <c r="P483" s="569" t="s">
        <v>1025</v>
      </c>
      <c r="Q483" s="570">
        <v>6100</v>
      </c>
      <c r="R483" s="571" t="s">
        <v>1791</v>
      </c>
      <c r="S483" s="570">
        <v>62000</v>
      </c>
      <c r="T483" s="571" t="s">
        <v>1791</v>
      </c>
      <c r="U483" s="585" t="s">
        <v>550</v>
      </c>
      <c r="V483" s="586" t="s">
        <v>549</v>
      </c>
      <c r="W483" s="585" t="s">
        <v>550</v>
      </c>
      <c r="X483" s="586" t="s">
        <v>549</v>
      </c>
      <c r="Y483" s="570">
        <v>1600</v>
      </c>
      <c r="Z483" s="572" t="s">
        <v>1791</v>
      </c>
      <c r="AA483" s="570" t="s">
        <v>549</v>
      </c>
      <c r="AB483" s="571">
        <v>0.38</v>
      </c>
      <c r="AC483" s="570" t="s">
        <v>550</v>
      </c>
      <c r="AD483" s="586">
        <v>3.5200000000000002E-5</v>
      </c>
      <c r="AE483" s="585"/>
      <c r="AF483" s="586"/>
      <c r="AG483" s="570"/>
      <c r="AH483" s="572"/>
      <c r="AI483" s="573"/>
      <c r="AJ483" s="574"/>
      <c r="AK483" s="575"/>
      <c r="AL483" s="576"/>
    </row>
    <row r="484" spans="1:38" ht="13.8" x14ac:dyDescent="0.3">
      <c r="A484" s="34" t="str">
        <f t="shared" si="7"/>
        <v>75-52-5</v>
      </c>
      <c r="B484" s="544" t="s">
        <v>1856</v>
      </c>
      <c r="C484" s="545" t="s">
        <v>1856</v>
      </c>
      <c r="D484" s="546">
        <v>9.0000000000000002E-6</v>
      </c>
      <c r="E484" s="545" t="s">
        <v>1792</v>
      </c>
      <c r="F484" s="547" t="s">
        <v>1856</v>
      </c>
      <c r="G484" s="548" t="s">
        <v>1856</v>
      </c>
      <c r="H484" s="547">
        <v>0.02</v>
      </c>
      <c r="I484" s="548" t="s">
        <v>1792</v>
      </c>
      <c r="J484" s="548" t="s">
        <v>1796</v>
      </c>
      <c r="K484" s="548" t="s">
        <v>1856</v>
      </c>
      <c r="L484" s="545">
        <v>1</v>
      </c>
      <c r="M484" s="545" t="s">
        <v>1856</v>
      </c>
      <c r="N484" s="549">
        <v>18000</v>
      </c>
      <c r="O484" s="550" t="s">
        <v>1024</v>
      </c>
      <c r="P484" s="551" t="s">
        <v>1023</v>
      </c>
      <c r="Q484" s="552">
        <v>4.9000000000000004</v>
      </c>
      <c r="R484" s="553" t="s">
        <v>1800</v>
      </c>
      <c r="S484" s="552">
        <v>25</v>
      </c>
      <c r="T484" s="553" t="s">
        <v>1800</v>
      </c>
      <c r="U484" s="552">
        <v>0.27</v>
      </c>
      <c r="V484" s="553" t="s">
        <v>1800</v>
      </c>
      <c r="W484" s="552">
        <v>1.4</v>
      </c>
      <c r="X484" s="553" t="s">
        <v>1800</v>
      </c>
      <c r="Y484" s="552">
        <v>0.54</v>
      </c>
      <c r="Z484" s="554" t="s">
        <v>1800</v>
      </c>
      <c r="AA484" s="552" t="s">
        <v>549</v>
      </c>
      <c r="AB484" s="553">
        <v>1.2E-4</v>
      </c>
      <c r="AC484" s="552" t="s">
        <v>550</v>
      </c>
      <c r="AD484" s="553">
        <v>1.7200000000000001E-4</v>
      </c>
      <c r="AE484" s="552"/>
      <c r="AF484" s="553"/>
      <c r="AG484" s="552"/>
      <c r="AH484" s="554"/>
      <c r="AI484" s="555"/>
      <c r="AJ484" s="556"/>
      <c r="AK484" s="557"/>
      <c r="AL484" s="558"/>
    </row>
    <row r="485" spans="1:38" ht="13.8" x14ac:dyDescent="0.3">
      <c r="A485" s="34" t="str">
        <f t="shared" si="7"/>
        <v>79-46-9</v>
      </c>
      <c r="B485" s="544" t="s">
        <v>1856</v>
      </c>
      <c r="C485" s="545" t="s">
        <v>1856</v>
      </c>
      <c r="D485" s="547">
        <v>2.7000000000000001E-3</v>
      </c>
      <c r="E485" s="548" t="s">
        <v>1801</v>
      </c>
      <c r="F485" s="546" t="s">
        <v>1856</v>
      </c>
      <c r="G485" s="545" t="s">
        <v>1856</v>
      </c>
      <c r="H485" s="547">
        <v>0.02</v>
      </c>
      <c r="I485" s="548" t="s">
        <v>1793</v>
      </c>
      <c r="J485" s="548" t="s">
        <v>1796</v>
      </c>
      <c r="K485" s="548" t="s">
        <v>1856</v>
      </c>
      <c r="L485" s="545">
        <v>1</v>
      </c>
      <c r="M485" s="545" t="s">
        <v>1856</v>
      </c>
      <c r="N485" s="549">
        <v>4860</v>
      </c>
      <c r="O485" s="550" t="s">
        <v>1022</v>
      </c>
      <c r="P485" s="551" t="s">
        <v>1021</v>
      </c>
      <c r="Q485" s="552">
        <v>1.2999999999999999E-2</v>
      </c>
      <c r="R485" s="553" t="s">
        <v>1798</v>
      </c>
      <c r="S485" s="552">
        <v>6.4000000000000001E-2</v>
      </c>
      <c r="T485" s="553" t="s">
        <v>1798</v>
      </c>
      <c r="U485" s="559">
        <v>8.9999999999999998E-4</v>
      </c>
      <c r="V485" s="560" t="s">
        <v>1798</v>
      </c>
      <c r="W485" s="559">
        <v>4.4999999999999997E-3</v>
      </c>
      <c r="X485" s="560" t="s">
        <v>1798</v>
      </c>
      <c r="Y485" s="552">
        <v>1.8E-3</v>
      </c>
      <c r="Z485" s="554" t="s">
        <v>1798</v>
      </c>
      <c r="AA485" s="552" t="s">
        <v>549</v>
      </c>
      <c r="AB485" s="553">
        <v>4.7E-7</v>
      </c>
      <c r="AC485" s="552" t="s">
        <v>550</v>
      </c>
      <c r="AD485" s="560">
        <v>9.9400000000000009E-4</v>
      </c>
      <c r="AE485" s="559"/>
      <c r="AF485" s="560"/>
      <c r="AG485" s="552"/>
      <c r="AH485" s="554"/>
      <c r="AI485" s="555"/>
      <c r="AJ485" s="556"/>
      <c r="AK485" s="557"/>
      <c r="AL485" s="558"/>
    </row>
    <row r="486" spans="1:38" ht="14.4" thickBot="1" x14ac:dyDescent="0.35">
      <c r="A486" s="27" t="str">
        <f t="shared" si="7"/>
        <v>759-73-9</v>
      </c>
      <c r="B486" s="561">
        <v>27</v>
      </c>
      <c r="C486" s="562" t="s">
        <v>1803</v>
      </c>
      <c r="D486" s="565">
        <v>7.7000000000000002E-3</v>
      </c>
      <c r="E486" s="562" t="s">
        <v>1803</v>
      </c>
      <c r="F486" s="563" t="s">
        <v>1856</v>
      </c>
      <c r="G486" s="564" t="s">
        <v>1856</v>
      </c>
      <c r="H486" s="565" t="s">
        <v>1856</v>
      </c>
      <c r="I486" s="562" t="s">
        <v>1856</v>
      </c>
      <c r="J486" s="562" t="s">
        <v>1856</v>
      </c>
      <c r="K486" s="562" t="s">
        <v>1799</v>
      </c>
      <c r="L486" s="564">
        <v>1</v>
      </c>
      <c r="M486" s="564">
        <v>0.1</v>
      </c>
      <c r="N486" s="581" t="s">
        <v>1856</v>
      </c>
      <c r="O486" s="568" t="s">
        <v>1020</v>
      </c>
      <c r="P486" s="569" t="s">
        <v>1019</v>
      </c>
      <c r="Q486" s="570">
        <v>4.3E-3</v>
      </c>
      <c r="R486" s="571" t="s">
        <v>1798</v>
      </c>
      <c r="S486" s="570">
        <v>6.4000000000000001E-2</v>
      </c>
      <c r="T486" s="571" t="s">
        <v>1798</v>
      </c>
      <c r="U486" s="585">
        <v>1.2E-4</v>
      </c>
      <c r="V486" s="586" t="s">
        <v>1798</v>
      </c>
      <c r="W486" s="585">
        <v>1.6000000000000001E-3</v>
      </c>
      <c r="X486" s="586" t="s">
        <v>1798</v>
      </c>
      <c r="Y486" s="570">
        <v>7.9000000000000001E-4</v>
      </c>
      <c r="Z486" s="572" t="s">
        <v>1798</v>
      </c>
      <c r="AA486" s="570" t="s">
        <v>549</v>
      </c>
      <c r="AB486" s="571">
        <v>1.9000000000000001E-7</v>
      </c>
      <c r="AC486" s="570" t="s">
        <v>550</v>
      </c>
      <c r="AD486" s="586">
        <v>1.05E-4</v>
      </c>
      <c r="AE486" s="585"/>
      <c r="AF486" s="586"/>
      <c r="AG486" s="570"/>
      <c r="AH486" s="572"/>
      <c r="AI486" s="573"/>
      <c r="AJ486" s="574"/>
      <c r="AK486" s="575"/>
      <c r="AL486" s="576"/>
    </row>
    <row r="487" spans="1:38" ht="13.8" x14ac:dyDescent="0.3">
      <c r="A487" s="34" t="str">
        <f t="shared" si="7"/>
        <v>684-93-5</v>
      </c>
      <c r="B487" s="577">
        <v>120</v>
      </c>
      <c r="C487" s="548" t="s">
        <v>1803</v>
      </c>
      <c r="D487" s="546">
        <v>3.4000000000000002E-2</v>
      </c>
      <c r="E487" s="545" t="s">
        <v>1803</v>
      </c>
      <c r="F487" s="547" t="s">
        <v>1856</v>
      </c>
      <c r="G487" s="548" t="s">
        <v>1856</v>
      </c>
      <c r="H487" s="546" t="s">
        <v>1856</v>
      </c>
      <c r="I487" s="545" t="s">
        <v>1856</v>
      </c>
      <c r="J487" s="545" t="s">
        <v>1856</v>
      </c>
      <c r="K487" s="548" t="s">
        <v>1799</v>
      </c>
      <c r="L487" s="545">
        <v>1</v>
      </c>
      <c r="M487" s="578">
        <v>0.1</v>
      </c>
      <c r="N487" s="579" t="s">
        <v>1856</v>
      </c>
      <c r="O487" s="550" t="s">
        <v>1018</v>
      </c>
      <c r="P487" s="551" t="s">
        <v>1017</v>
      </c>
      <c r="Q487" s="552">
        <v>9.6000000000000002E-4</v>
      </c>
      <c r="R487" s="553" t="s">
        <v>1798</v>
      </c>
      <c r="S487" s="552">
        <v>1.4E-2</v>
      </c>
      <c r="T487" s="553" t="s">
        <v>1798</v>
      </c>
      <c r="U487" s="552">
        <v>2.8E-5</v>
      </c>
      <c r="V487" s="553" t="s">
        <v>1798</v>
      </c>
      <c r="W487" s="552">
        <v>3.6000000000000002E-4</v>
      </c>
      <c r="X487" s="553" t="s">
        <v>1798</v>
      </c>
      <c r="Y487" s="552">
        <v>1.8000000000000001E-4</v>
      </c>
      <c r="Z487" s="554" t="s">
        <v>1798</v>
      </c>
      <c r="AA487" s="552" t="s">
        <v>549</v>
      </c>
      <c r="AB487" s="553">
        <v>4.0000000000000001E-8</v>
      </c>
      <c r="AC487" s="552" t="s">
        <v>550</v>
      </c>
      <c r="AD487" s="553">
        <v>4.17E-4</v>
      </c>
      <c r="AE487" s="552"/>
      <c r="AF487" s="553"/>
      <c r="AG487" s="552"/>
      <c r="AH487" s="554"/>
      <c r="AI487" s="555"/>
      <c r="AJ487" s="556"/>
      <c r="AK487" s="557"/>
      <c r="AL487" s="558"/>
    </row>
    <row r="488" spans="1:38" ht="13.8" x14ac:dyDescent="0.3">
      <c r="A488" s="34" t="str">
        <f t="shared" si="7"/>
        <v>924-16-3</v>
      </c>
      <c r="B488" s="577">
        <v>5.4</v>
      </c>
      <c r="C488" s="548" t="s">
        <v>1793</v>
      </c>
      <c r="D488" s="546">
        <v>1.6000000000000001E-3</v>
      </c>
      <c r="E488" s="545" t="s">
        <v>1793</v>
      </c>
      <c r="F488" s="547" t="s">
        <v>1856</v>
      </c>
      <c r="G488" s="548" t="s">
        <v>1856</v>
      </c>
      <c r="H488" s="546" t="s">
        <v>1856</v>
      </c>
      <c r="I488" s="545" t="s">
        <v>1856</v>
      </c>
      <c r="J488" s="545" t="s">
        <v>1796</v>
      </c>
      <c r="K488" s="548" t="s">
        <v>1856</v>
      </c>
      <c r="L488" s="545">
        <v>1</v>
      </c>
      <c r="M488" s="578" t="s">
        <v>1856</v>
      </c>
      <c r="N488" s="579" t="s">
        <v>1856</v>
      </c>
      <c r="O488" s="550" t="s">
        <v>1016</v>
      </c>
      <c r="P488" s="551" t="s">
        <v>1015</v>
      </c>
      <c r="Q488" s="552">
        <v>8.6999999999999994E-2</v>
      </c>
      <c r="R488" s="553" t="s">
        <v>1798</v>
      </c>
      <c r="S488" s="552">
        <v>0.4</v>
      </c>
      <c r="T488" s="553" t="s">
        <v>1798</v>
      </c>
      <c r="U488" s="552">
        <v>1.5E-3</v>
      </c>
      <c r="V488" s="553" t="s">
        <v>1798</v>
      </c>
      <c r="W488" s="552">
        <v>7.7000000000000002E-3</v>
      </c>
      <c r="X488" s="553" t="s">
        <v>1798</v>
      </c>
      <c r="Y488" s="552">
        <v>2.3999999999999998E-3</v>
      </c>
      <c r="Z488" s="554" t="s">
        <v>1798</v>
      </c>
      <c r="AA488" s="552" t="s">
        <v>549</v>
      </c>
      <c r="AB488" s="553">
        <v>4.7999999999999998E-6</v>
      </c>
      <c r="AC488" s="552" t="s">
        <v>550</v>
      </c>
      <c r="AD488" s="553">
        <v>2.0600000000000002E-3</v>
      </c>
      <c r="AE488" s="552"/>
      <c r="AF488" s="553"/>
      <c r="AG488" s="552"/>
      <c r="AH488" s="554"/>
      <c r="AI488" s="555"/>
      <c r="AJ488" s="556"/>
      <c r="AK488" s="557"/>
      <c r="AL488" s="558"/>
    </row>
    <row r="489" spans="1:38" ht="14.4" thickBot="1" x14ac:dyDescent="0.35">
      <c r="A489" s="27" t="str">
        <f t="shared" si="7"/>
        <v>621-64-7</v>
      </c>
      <c r="B489" s="580">
        <v>7</v>
      </c>
      <c r="C489" s="564" t="s">
        <v>1793</v>
      </c>
      <c r="D489" s="563">
        <v>2E-3</v>
      </c>
      <c r="E489" s="564" t="s">
        <v>1803</v>
      </c>
      <c r="F489" s="565" t="s">
        <v>1856</v>
      </c>
      <c r="G489" s="562" t="s">
        <v>1856</v>
      </c>
      <c r="H489" s="565" t="s">
        <v>1856</v>
      </c>
      <c r="I489" s="562" t="s">
        <v>1856</v>
      </c>
      <c r="J489" s="562" t="s">
        <v>1856</v>
      </c>
      <c r="K489" s="564" t="s">
        <v>1856</v>
      </c>
      <c r="L489" s="564">
        <v>1</v>
      </c>
      <c r="M489" s="564">
        <v>0.1</v>
      </c>
      <c r="N489" s="581" t="s">
        <v>1856</v>
      </c>
      <c r="O489" s="568" t="s">
        <v>1014</v>
      </c>
      <c r="P489" s="569" t="s">
        <v>256</v>
      </c>
      <c r="Q489" s="570">
        <v>6.9000000000000006E-2</v>
      </c>
      <c r="R489" s="571" t="s">
        <v>1798</v>
      </c>
      <c r="S489" s="570">
        <v>0.25</v>
      </c>
      <c r="T489" s="571" t="s">
        <v>1798</v>
      </c>
      <c r="U489" s="570">
        <v>1.1999999999999999E-3</v>
      </c>
      <c r="V489" s="571" t="s">
        <v>1798</v>
      </c>
      <c r="W489" s="570">
        <v>6.1000000000000004E-3</v>
      </c>
      <c r="X489" s="571" t="s">
        <v>1798</v>
      </c>
      <c r="Y489" s="570">
        <v>9.2999999999999992E-3</v>
      </c>
      <c r="Z489" s="572" t="s">
        <v>1798</v>
      </c>
      <c r="AA489" s="570" t="s">
        <v>549</v>
      </c>
      <c r="AB489" s="571">
        <v>6.9999999999999999E-6</v>
      </c>
      <c r="AC489" s="570" t="s">
        <v>550</v>
      </c>
      <c r="AD489" s="571">
        <v>4.8999999999999998E-4</v>
      </c>
      <c r="AE489" s="570"/>
      <c r="AF489" s="571"/>
      <c r="AG489" s="570"/>
      <c r="AH489" s="572"/>
      <c r="AI489" s="573"/>
      <c r="AJ489" s="574"/>
      <c r="AK489" s="575"/>
      <c r="AL489" s="576"/>
    </row>
    <row r="490" spans="1:38" ht="13.8" x14ac:dyDescent="0.3">
      <c r="A490" s="34" t="str">
        <f t="shared" si="7"/>
        <v>1116-54-7</v>
      </c>
      <c r="B490" s="544">
        <v>2.8</v>
      </c>
      <c r="C490" s="545" t="s">
        <v>1793</v>
      </c>
      <c r="D490" s="546">
        <v>8.0000000000000004E-4</v>
      </c>
      <c r="E490" s="545" t="s">
        <v>1803</v>
      </c>
      <c r="F490" s="547" t="s">
        <v>1856</v>
      </c>
      <c r="G490" s="548" t="s">
        <v>1856</v>
      </c>
      <c r="H490" s="547" t="s">
        <v>1856</v>
      </c>
      <c r="I490" s="548" t="s">
        <v>1856</v>
      </c>
      <c r="J490" s="548" t="s">
        <v>1856</v>
      </c>
      <c r="K490" s="545" t="s">
        <v>1856</v>
      </c>
      <c r="L490" s="545">
        <v>1</v>
      </c>
      <c r="M490" s="545">
        <v>0.1</v>
      </c>
      <c r="N490" s="549" t="s">
        <v>1856</v>
      </c>
      <c r="O490" s="550" t="s">
        <v>1013</v>
      </c>
      <c r="P490" s="551" t="s">
        <v>1012</v>
      </c>
      <c r="Q490" s="552">
        <v>0.17</v>
      </c>
      <c r="R490" s="553" t="s">
        <v>1798</v>
      </c>
      <c r="S490" s="552">
        <v>0.62</v>
      </c>
      <c r="T490" s="553" t="s">
        <v>1798</v>
      </c>
      <c r="U490" s="552">
        <v>3.0000000000000001E-3</v>
      </c>
      <c r="V490" s="553" t="s">
        <v>1798</v>
      </c>
      <c r="W490" s="552">
        <v>1.4999999999999999E-2</v>
      </c>
      <c r="X490" s="553" t="s">
        <v>1798</v>
      </c>
      <c r="Y490" s="552">
        <v>2.4E-2</v>
      </c>
      <c r="Z490" s="554" t="s">
        <v>1798</v>
      </c>
      <c r="AA490" s="552" t="s">
        <v>549</v>
      </c>
      <c r="AB490" s="553">
        <v>4.7999999999999998E-6</v>
      </c>
      <c r="AC490" s="552" t="s">
        <v>550</v>
      </c>
      <c r="AD490" s="553">
        <v>3.9500000000000001E-4</v>
      </c>
      <c r="AE490" s="552"/>
      <c r="AF490" s="553"/>
      <c r="AG490" s="552"/>
      <c r="AH490" s="554"/>
      <c r="AI490" s="555"/>
      <c r="AJ490" s="556"/>
      <c r="AK490" s="557"/>
      <c r="AL490" s="558"/>
    </row>
    <row r="491" spans="1:38" ht="13.8" x14ac:dyDescent="0.3">
      <c r="A491" s="34" t="str">
        <f t="shared" si="7"/>
        <v>55-18-5</v>
      </c>
      <c r="B491" s="544">
        <v>150</v>
      </c>
      <c r="C491" s="545" t="s">
        <v>1793</v>
      </c>
      <c r="D491" s="546">
        <v>4.2999999999999997E-2</v>
      </c>
      <c r="E491" s="545" t="s">
        <v>1793</v>
      </c>
      <c r="F491" s="547" t="s">
        <v>1856</v>
      </c>
      <c r="G491" s="548" t="s">
        <v>1856</v>
      </c>
      <c r="H491" s="547" t="s">
        <v>1856</v>
      </c>
      <c r="I491" s="548" t="s">
        <v>1856</v>
      </c>
      <c r="J491" s="545" t="s">
        <v>1856</v>
      </c>
      <c r="K491" s="548" t="s">
        <v>1799</v>
      </c>
      <c r="L491" s="545">
        <v>1</v>
      </c>
      <c r="M491" s="578">
        <v>0.1</v>
      </c>
      <c r="N491" s="549" t="s">
        <v>1856</v>
      </c>
      <c r="O491" s="550" t="s">
        <v>1011</v>
      </c>
      <c r="P491" s="551" t="s">
        <v>1010</v>
      </c>
      <c r="Q491" s="552">
        <v>7.6999999999999996E-4</v>
      </c>
      <c r="R491" s="553" t="s">
        <v>1798</v>
      </c>
      <c r="S491" s="552">
        <v>1.0999999999999999E-2</v>
      </c>
      <c r="T491" s="553" t="s">
        <v>1798</v>
      </c>
      <c r="U491" s="552">
        <v>2.1999999999999999E-5</v>
      </c>
      <c r="V491" s="553" t="s">
        <v>1798</v>
      </c>
      <c r="W491" s="552">
        <v>2.9E-4</v>
      </c>
      <c r="X491" s="553" t="s">
        <v>1798</v>
      </c>
      <c r="Y491" s="552">
        <v>1.3999999999999999E-4</v>
      </c>
      <c r="Z491" s="554" t="s">
        <v>1798</v>
      </c>
      <c r="AA491" s="552" t="s">
        <v>549</v>
      </c>
      <c r="AB491" s="553">
        <v>5.2000000000000002E-8</v>
      </c>
      <c r="AC491" s="552" t="s">
        <v>550</v>
      </c>
      <c r="AD491" s="553">
        <v>1.1299999999999999E-2</v>
      </c>
      <c r="AE491" s="552"/>
      <c r="AF491" s="553"/>
      <c r="AG491" s="552"/>
      <c r="AH491" s="554"/>
      <c r="AI491" s="555"/>
      <c r="AJ491" s="556"/>
      <c r="AK491" s="557"/>
      <c r="AL491" s="558"/>
    </row>
    <row r="492" spans="1:38" ht="14.4" thickBot="1" x14ac:dyDescent="0.35">
      <c r="A492" s="27" t="str">
        <f t="shared" si="7"/>
        <v>62-75-9</v>
      </c>
      <c r="B492" s="580">
        <v>51</v>
      </c>
      <c r="C492" s="564" t="s">
        <v>1793</v>
      </c>
      <c r="D492" s="563">
        <v>1.4E-2</v>
      </c>
      <c r="E492" s="564" t="s">
        <v>1793</v>
      </c>
      <c r="F492" s="565">
        <v>7.9999999999999996E-6</v>
      </c>
      <c r="G492" s="562" t="s">
        <v>1792</v>
      </c>
      <c r="H492" s="565">
        <v>4.0000000000000003E-5</v>
      </c>
      <c r="I492" s="562" t="s">
        <v>1804</v>
      </c>
      <c r="J492" s="562" t="s">
        <v>1856</v>
      </c>
      <c r="K492" s="562" t="s">
        <v>1799</v>
      </c>
      <c r="L492" s="564">
        <v>1</v>
      </c>
      <c r="M492" s="564">
        <v>0.1</v>
      </c>
      <c r="N492" s="581" t="s">
        <v>1856</v>
      </c>
      <c r="O492" s="568" t="s">
        <v>1009</v>
      </c>
      <c r="P492" s="569" t="s">
        <v>258</v>
      </c>
      <c r="Q492" s="570">
        <v>2.3E-3</v>
      </c>
      <c r="R492" s="571" t="s">
        <v>1798</v>
      </c>
      <c r="S492" s="570">
        <v>3.4000000000000002E-2</v>
      </c>
      <c r="T492" s="571" t="s">
        <v>1798</v>
      </c>
      <c r="U492" s="570">
        <v>6.8999999999999997E-5</v>
      </c>
      <c r="V492" s="571" t="s">
        <v>1798</v>
      </c>
      <c r="W492" s="570">
        <v>8.8000000000000003E-4</v>
      </c>
      <c r="X492" s="571" t="s">
        <v>1798</v>
      </c>
      <c r="Y492" s="570">
        <v>4.2000000000000002E-4</v>
      </c>
      <c r="Z492" s="572" t="s">
        <v>1798</v>
      </c>
      <c r="AA492" s="570" t="s">
        <v>549</v>
      </c>
      <c r="AB492" s="571">
        <v>9.9999999999999995E-8</v>
      </c>
      <c r="AC492" s="570" t="s">
        <v>550</v>
      </c>
      <c r="AD492" s="571">
        <v>2.33E-3</v>
      </c>
      <c r="AE492" s="570"/>
      <c r="AF492" s="571"/>
      <c r="AG492" s="570"/>
      <c r="AH492" s="572"/>
      <c r="AI492" s="573"/>
      <c r="AJ492" s="574"/>
      <c r="AK492" s="575"/>
      <c r="AL492" s="576"/>
    </row>
    <row r="493" spans="1:38" ht="13.8" x14ac:dyDescent="0.3">
      <c r="A493" s="34" t="str">
        <f t="shared" si="7"/>
        <v>86-30-6</v>
      </c>
      <c r="B493" s="544">
        <v>4.8999999999999998E-3</v>
      </c>
      <c r="C493" s="545" t="s">
        <v>1793</v>
      </c>
      <c r="D493" s="546">
        <v>2.6000000000000001E-6</v>
      </c>
      <c r="E493" s="545" t="s">
        <v>1803</v>
      </c>
      <c r="F493" s="547" t="s">
        <v>1856</v>
      </c>
      <c r="G493" s="548" t="s">
        <v>1856</v>
      </c>
      <c r="H493" s="547" t="s">
        <v>1856</v>
      </c>
      <c r="I493" s="548" t="s">
        <v>1856</v>
      </c>
      <c r="J493" s="548" t="s">
        <v>1856</v>
      </c>
      <c r="K493" s="548" t="s">
        <v>1856</v>
      </c>
      <c r="L493" s="545">
        <v>1</v>
      </c>
      <c r="M493" s="545">
        <v>0.1</v>
      </c>
      <c r="N493" s="549" t="s">
        <v>1856</v>
      </c>
      <c r="O493" s="550" t="s">
        <v>1008</v>
      </c>
      <c r="P493" s="551" t="s">
        <v>254</v>
      </c>
      <c r="Q493" s="552">
        <v>99</v>
      </c>
      <c r="R493" s="553" t="s">
        <v>1798</v>
      </c>
      <c r="S493" s="552">
        <v>350</v>
      </c>
      <c r="T493" s="553" t="s">
        <v>1798</v>
      </c>
      <c r="U493" s="552">
        <v>0.94</v>
      </c>
      <c r="V493" s="553" t="s">
        <v>1798</v>
      </c>
      <c r="W493" s="552">
        <v>4.7</v>
      </c>
      <c r="X493" s="553" t="s">
        <v>1798</v>
      </c>
      <c r="Y493" s="552">
        <v>10</v>
      </c>
      <c r="Z493" s="554" t="s">
        <v>1798</v>
      </c>
      <c r="AA493" s="552" t="s">
        <v>549</v>
      </c>
      <c r="AB493" s="553">
        <v>5.7000000000000002E-2</v>
      </c>
      <c r="AC493" s="552" t="s">
        <v>550</v>
      </c>
      <c r="AD493" s="553">
        <v>2.4700000000000001E-5</v>
      </c>
      <c r="AE493" s="552"/>
      <c r="AF493" s="553"/>
      <c r="AG493" s="552"/>
      <c r="AH493" s="554"/>
      <c r="AI493" s="555"/>
      <c r="AJ493" s="556"/>
      <c r="AK493" s="557"/>
      <c r="AL493" s="558"/>
    </row>
    <row r="494" spans="1:38" ht="13.8" x14ac:dyDescent="0.3">
      <c r="A494" s="34" t="str">
        <f t="shared" si="7"/>
        <v>10595-95-6</v>
      </c>
      <c r="B494" s="544">
        <v>22</v>
      </c>
      <c r="C494" s="545" t="s">
        <v>1793</v>
      </c>
      <c r="D494" s="546">
        <v>6.3E-3</v>
      </c>
      <c r="E494" s="545" t="s">
        <v>1803</v>
      </c>
      <c r="F494" s="547" t="s">
        <v>1856</v>
      </c>
      <c r="G494" s="548" t="s">
        <v>1856</v>
      </c>
      <c r="H494" s="547" t="s">
        <v>1856</v>
      </c>
      <c r="I494" s="548" t="s">
        <v>1856</v>
      </c>
      <c r="J494" s="548" t="s">
        <v>1856</v>
      </c>
      <c r="K494" s="545" t="s">
        <v>1856</v>
      </c>
      <c r="L494" s="545">
        <v>1</v>
      </c>
      <c r="M494" s="545">
        <v>0.1</v>
      </c>
      <c r="N494" s="549" t="s">
        <v>1856</v>
      </c>
      <c r="O494" s="550" t="s">
        <v>1007</v>
      </c>
      <c r="P494" s="551" t="s">
        <v>1006</v>
      </c>
      <c r="Q494" s="552">
        <v>2.1999999999999999E-2</v>
      </c>
      <c r="R494" s="553" t="s">
        <v>1798</v>
      </c>
      <c r="S494" s="552">
        <v>7.8E-2</v>
      </c>
      <c r="T494" s="553" t="s">
        <v>1798</v>
      </c>
      <c r="U494" s="552">
        <v>3.8999999999999999E-4</v>
      </c>
      <c r="V494" s="553" t="s">
        <v>1798</v>
      </c>
      <c r="W494" s="552">
        <v>1.9E-3</v>
      </c>
      <c r="X494" s="553" t="s">
        <v>1798</v>
      </c>
      <c r="Y494" s="552">
        <v>3.0000000000000001E-3</v>
      </c>
      <c r="Z494" s="554" t="s">
        <v>1798</v>
      </c>
      <c r="AA494" s="552" t="s">
        <v>549</v>
      </c>
      <c r="AB494" s="553">
        <v>8.7000000000000003E-7</v>
      </c>
      <c r="AC494" s="552" t="s">
        <v>550</v>
      </c>
      <c r="AD494" s="553">
        <v>8.7200000000000005E-4</v>
      </c>
      <c r="AE494" s="552"/>
      <c r="AF494" s="553"/>
      <c r="AG494" s="552"/>
      <c r="AH494" s="554"/>
      <c r="AI494" s="555"/>
      <c r="AJ494" s="556"/>
      <c r="AK494" s="557"/>
      <c r="AL494" s="558"/>
    </row>
    <row r="495" spans="1:38" ht="14.4" thickBot="1" x14ac:dyDescent="0.35">
      <c r="A495" s="27" t="str">
        <f t="shared" si="7"/>
        <v>59-89-2</v>
      </c>
      <c r="B495" s="580">
        <v>6.7</v>
      </c>
      <c r="C495" s="564" t="s">
        <v>1803</v>
      </c>
      <c r="D495" s="563">
        <v>1.9E-3</v>
      </c>
      <c r="E495" s="564" t="s">
        <v>1803</v>
      </c>
      <c r="F495" s="563" t="s">
        <v>1856</v>
      </c>
      <c r="G495" s="564" t="s">
        <v>1856</v>
      </c>
      <c r="H495" s="563" t="s">
        <v>1856</v>
      </c>
      <c r="I495" s="564" t="s">
        <v>1856</v>
      </c>
      <c r="J495" s="562" t="s">
        <v>1856</v>
      </c>
      <c r="K495" s="564" t="s">
        <v>1856</v>
      </c>
      <c r="L495" s="564">
        <v>1</v>
      </c>
      <c r="M495" s="564">
        <v>0.1</v>
      </c>
      <c r="N495" s="581" t="s">
        <v>1856</v>
      </c>
      <c r="O495" s="568" t="s">
        <v>1005</v>
      </c>
      <c r="P495" s="569" t="s">
        <v>1004</v>
      </c>
      <c r="Q495" s="570">
        <v>7.2999999999999995E-2</v>
      </c>
      <c r="R495" s="571" t="s">
        <v>1798</v>
      </c>
      <c r="S495" s="570">
        <v>0.26</v>
      </c>
      <c r="T495" s="571" t="s">
        <v>1798</v>
      </c>
      <c r="U495" s="570">
        <v>1.2999999999999999E-3</v>
      </c>
      <c r="V495" s="571" t="s">
        <v>1798</v>
      </c>
      <c r="W495" s="570">
        <v>6.4999999999999997E-3</v>
      </c>
      <c r="X495" s="571" t="s">
        <v>1798</v>
      </c>
      <c r="Y495" s="570">
        <v>0.01</v>
      </c>
      <c r="Z495" s="572" t="s">
        <v>1798</v>
      </c>
      <c r="AA495" s="570" t="s">
        <v>549</v>
      </c>
      <c r="AB495" s="571">
        <v>2.5000000000000002E-6</v>
      </c>
      <c r="AC495" s="570" t="s">
        <v>550</v>
      </c>
      <c r="AD495" s="571">
        <v>2.5099999999999998E-4</v>
      </c>
      <c r="AE495" s="570"/>
      <c r="AF495" s="571"/>
      <c r="AG495" s="570"/>
      <c r="AH495" s="572"/>
      <c r="AI495" s="573"/>
      <c r="AJ495" s="574"/>
      <c r="AK495" s="575"/>
      <c r="AL495" s="576"/>
    </row>
    <row r="496" spans="1:38" ht="13.8" x14ac:dyDescent="0.3">
      <c r="A496" s="34" t="str">
        <f t="shared" si="7"/>
        <v>100-75-4</v>
      </c>
      <c r="B496" s="544">
        <v>9.4</v>
      </c>
      <c r="C496" s="545" t="s">
        <v>1803</v>
      </c>
      <c r="D496" s="546">
        <v>2.7000000000000001E-3</v>
      </c>
      <c r="E496" s="545" t="s">
        <v>1803</v>
      </c>
      <c r="F496" s="547" t="s">
        <v>1856</v>
      </c>
      <c r="G496" s="548" t="s">
        <v>1856</v>
      </c>
      <c r="H496" s="547" t="s">
        <v>1856</v>
      </c>
      <c r="I496" s="548" t="s">
        <v>1856</v>
      </c>
      <c r="J496" s="548" t="s">
        <v>1856</v>
      </c>
      <c r="K496" s="548" t="s">
        <v>1856</v>
      </c>
      <c r="L496" s="545">
        <v>1</v>
      </c>
      <c r="M496" s="545">
        <v>0.1</v>
      </c>
      <c r="N496" s="549" t="s">
        <v>1856</v>
      </c>
      <c r="O496" s="550" t="s">
        <v>1003</v>
      </c>
      <c r="P496" s="551" t="s">
        <v>1002</v>
      </c>
      <c r="Q496" s="552">
        <v>5.1999999999999998E-2</v>
      </c>
      <c r="R496" s="553" t="s">
        <v>1798</v>
      </c>
      <c r="S496" s="552">
        <v>0.18</v>
      </c>
      <c r="T496" s="553" t="s">
        <v>1798</v>
      </c>
      <c r="U496" s="552">
        <v>8.9999999999999998E-4</v>
      </c>
      <c r="V496" s="553" t="s">
        <v>1798</v>
      </c>
      <c r="W496" s="552">
        <v>4.4999999999999997E-3</v>
      </c>
      <c r="X496" s="553" t="s">
        <v>1798</v>
      </c>
      <c r="Y496" s="552">
        <v>7.1000000000000004E-3</v>
      </c>
      <c r="Z496" s="554" t="s">
        <v>1798</v>
      </c>
      <c r="AA496" s="552" t="s">
        <v>549</v>
      </c>
      <c r="AB496" s="553">
        <v>3.8E-6</v>
      </c>
      <c r="AC496" s="552" t="s">
        <v>550</v>
      </c>
      <c r="AD496" s="553">
        <v>1.4500000000000001E-2</v>
      </c>
      <c r="AE496" s="552"/>
      <c r="AF496" s="553"/>
      <c r="AG496" s="552"/>
      <c r="AH496" s="554"/>
      <c r="AI496" s="555"/>
      <c r="AJ496" s="556"/>
      <c r="AK496" s="557"/>
      <c r="AL496" s="558"/>
    </row>
    <row r="497" spans="1:38" ht="13.8" x14ac:dyDescent="0.3">
      <c r="A497" s="34" t="str">
        <f t="shared" si="7"/>
        <v>930-55-2</v>
      </c>
      <c r="B497" s="544">
        <v>2.1</v>
      </c>
      <c r="C497" s="545" t="s">
        <v>1793</v>
      </c>
      <c r="D497" s="546">
        <v>6.0999999999999997E-4</v>
      </c>
      <c r="E497" s="545" t="s">
        <v>1793</v>
      </c>
      <c r="F497" s="547" t="s">
        <v>1856</v>
      </c>
      <c r="G497" s="548" t="s">
        <v>1856</v>
      </c>
      <c r="H497" s="547" t="s">
        <v>1856</v>
      </c>
      <c r="I497" s="548" t="s">
        <v>1856</v>
      </c>
      <c r="J497" s="548" t="s">
        <v>1856</v>
      </c>
      <c r="K497" s="548" t="s">
        <v>1856</v>
      </c>
      <c r="L497" s="545">
        <v>1</v>
      </c>
      <c r="M497" s="545">
        <v>0.1</v>
      </c>
      <c r="N497" s="549" t="s">
        <v>1856</v>
      </c>
      <c r="O497" s="550" t="s">
        <v>1001</v>
      </c>
      <c r="P497" s="551" t="s">
        <v>1000</v>
      </c>
      <c r="Q497" s="552">
        <v>0.23</v>
      </c>
      <c r="R497" s="553" t="s">
        <v>1798</v>
      </c>
      <c r="S497" s="552">
        <v>0.82</v>
      </c>
      <c r="T497" s="553" t="s">
        <v>1798</v>
      </c>
      <c r="U497" s="552">
        <v>4.0000000000000001E-3</v>
      </c>
      <c r="V497" s="553" t="s">
        <v>1798</v>
      </c>
      <c r="W497" s="552">
        <v>0.02</v>
      </c>
      <c r="X497" s="553" t="s">
        <v>1798</v>
      </c>
      <c r="Y497" s="552">
        <v>3.2000000000000001E-2</v>
      </c>
      <c r="Z497" s="554" t="s">
        <v>1798</v>
      </c>
      <c r="AA497" s="552" t="s">
        <v>549</v>
      </c>
      <c r="AB497" s="553">
        <v>1.2E-5</v>
      </c>
      <c r="AC497" s="552" t="s">
        <v>550</v>
      </c>
      <c r="AD497" s="553">
        <v>5.3300000000000005E-4</v>
      </c>
      <c r="AE497" s="552"/>
      <c r="AF497" s="553"/>
      <c r="AG497" s="552"/>
      <c r="AH497" s="554"/>
      <c r="AI497" s="555"/>
      <c r="AJ497" s="556"/>
      <c r="AK497" s="557"/>
      <c r="AL497" s="558"/>
    </row>
    <row r="498" spans="1:38" ht="14.4" thickBot="1" x14ac:dyDescent="0.35">
      <c r="A498" s="27" t="str">
        <f t="shared" si="7"/>
        <v>99-08-1</v>
      </c>
      <c r="B498" s="580" t="s">
        <v>1856</v>
      </c>
      <c r="C498" s="564" t="s">
        <v>1856</v>
      </c>
      <c r="D498" s="563" t="s">
        <v>1856</v>
      </c>
      <c r="E498" s="564" t="s">
        <v>1856</v>
      </c>
      <c r="F498" s="565">
        <v>1E-4</v>
      </c>
      <c r="G498" s="562" t="s">
        <v>1804</v>
      </c>
      <c r="H498" s="565" t="s">
        <v>1856</v>
      </c>
      <c r="I498" s="562" t="s">
        <v>1856</v>
      </c>
      <c r="J498" s="562" t="s">
        <v>1856</v>
      </c>
      <c r="K498" s="562" t="s">
        <v>1856</v>
      </c>
      <c r="L498" s="564">
        <v>1</v>
      </c>
      <c r="M498" s="564">
        <v>0.1</v>
      </c>
      <c r="N498" s="581" t="s">
        <v>1856</v>
      </c>
      <c r="O498" s="568" t="s">
        <v>999</v>
      </c>
      <c r="P498" s="569" t="s">
        <v>221</v>
      </c>
      <c r="Q498" s="570">
        <v>6.1</v>
      </c>
      <c r="R498" s="571" t="s">
        <v>1791</v>
      </c>
      <c r="S498" s="570">
        <v>62</v>
      </c>
      <c r="T498" s="571" t="s">
        <v>1791</v>
      </c>
      <c r="U498" s="570" t="s">
        <v>550</v>
      </c>
      <c r="V498" s="571" t="s">
        <v>549</v>
      </c>
      <c r="W498" s="570" t="s">
        <v>550</v>
      </c>
      <c r="X498" s="571" t="s">
        <v>549</v>
      </c>
      <c r="Y498" s="570">
        <v>1.3</v>
      </c>
      <c r="Z498" s="572" t="s">
        <v>1791</v>
      </c>
      <c r="AA498" s="570" t="s">
        <v>549</v>
      </c>
      <c r="AB498" s="571">
        <v>1.1999999999999999E-3</v>
      </c>
      <c r="AC498" s="570" t="s">
        <v>550</v>
      </c>
      <c r="AD498" s="571">
        <v>1.7799999999999999E-4</v>
      </c>
      <c r="AE498" s="570"/>
      <c r="AF498" s="571"/>
      <c r="AG498" s="570"/>
      <c r="AH498" s="572"/>
      <c r="AI498" s="573"/>
      <c r="AJ498" s="574"/>
      <c r="AK498" s="575"/>
      <c r="AL498" s="576"/>
    </row>
    <row r="499" spans="1:38" ht="13.8" x14ac:dyDescent="0.3">
      <c r="A499" s="34" t="str">
        <f t="shared" si="7"/>
        <v>88-72-2</v>
      </c>
      <c r="B499" s="544">
        <v>0.22</v>
      </c>
      <c r="C499" s="545" t="s">
        <v>1792</v>
      </c>
      <c r="D499" s="546" t="s">
        <v>1856</v>
      </c>
      <c r="E499" s="545" t="s">
        <v>1856</v>
      </c>
      <c r="F499" s="547">
        <v>8.9999999999999998E-4</v>
      </c>
      <c r="G499" s="548" t="s">
        <v>1792</v>
      </c>
      <c r="H499" s="547" t="s">
        <v>1856</v>
      </c>
      <c r="I499" s="548" t="s">
        <v>1856</v>
      </c>
      <c r="J499" s="548" t="s">
        <v>1796</v>
      </c>
      <c r="K499" s="548" t="s">
        <v>1856</v>
      </c>
      <c r="L499" s="545">
        <v>1</v>
      </c>
      <c r="M499" s="545" t="s">
        <v>1856</v>
      </c>
      <c r="N499" s="549">
        <v>1510</v>
      </c>
      <c r="O499" s="550" t="s">
        <v>998</v>
      </c>
      <c r="P499" s="551" t="s">
        <v>223</v>
      </c>
      <c r="Q499" s="552">
        <v>2.9</v>
      </c>
      <c r="R499" s="553" t="s">
        <v>1800</v>
      </c>
      <c r="S499" s="552">
        <v>13</v>
      </c>
      <c r="T499" s="553" t="s">
        <v>1800</v>
      </c>
      <c r="U499" s="552" t="s">
        <v>550</v>
      </c>
      <c r="V499" s="553" t="s">
        <v>549</v>
      </c>
      <c r="W499" s="552" t="s">
        <v>550</v>
      </c>
      <c r="X499" s="553" t="s">
        <v>549</v>
      </c>
      <c r="Y499" s="552">
        <v>0.27</v>
      </c>
      <c r="Z499" s="554" t="s">
        <v>1800</v>
      </c>
      <c r="AA499" s="552" t="s">
        <v>549</v>
      </c>
      <c r="AB499" s="553">
        <v>2.5000000000000001E-4</v>
      </c>
      <c r="AC499" s="552" t="s">
        <v>550</v>
      </c>
      <c r="AD499" s="553">
        <v>6.2200000000000005E-4</v>
      </c>
      <c r="AE499" s="552"/>
      <c r="AF499" s="553"/>
      <c r="AG499" s="552"/>
      <c r="AH499" s="554"/>
      <c r="AI499" s="555"/>
      <c r="AJ499" s="556"/>
      <c r="AK499" s="557"/>
      <c r="AL499" s="558"/>
    </row>
    <row r="500" spans="1:38" ht="13.8" x14ac:dyDescent="0.3">
      <c r="A500" s="34" t="str">
        <f t="shared" si="7"/>
        <v>99-99-0</v>
      </c>
      <c r="B500" s="544">
        <v>1.6E-2</v>
      </c>
      <c r="C500" s="545" t="s">
        <v>1792</v>
      </c>
      <c r="D500" s="546" t="s">
        <v>1856</v>
      </c>
      <c r="E500" s="545" t="s">
        <v>1856</v>
      </c>
      <c r="F500" s="547">
        <v>4.0000000000000001E-3</v>
      </c>
      <c r="G500" s="548" t="s">
        <v>1792</v>
      </c>
      <c r="H500" s="547" t="s">
        <v>1856</v>
      </c>
      <c r="I500" s="548" t="s">
        <v>1856</v>
      </c>
      <c r="J500" s="548" t="s">
        <v>1856</v>
      </c>
      <c r="K500" s="548" t="s">
        <v>1856</v>
      </c>
      <c r="L500" s="545">
        <v>1</v>
      </c>
      <c r="M500" s="545">
        <v>0.1</v>
      </c>
      <c r="N500" s="549" t="s">
        <v>1856</v>
      </c>
      <c r="O500" s="550" t="s">
        <v>997</v>
      </c>
      <c r="P500" s="551" t="s">
        <v>217</v>
      </c>
      <c r="Q500" s="552">
        <v>30</v>
      </c>
      <c r="R500" s="553" t="s">
        <v>1802</v>
      </c>
      <c r="S500" s="552">
        <v>110</v>
      </c>
      <c r="T500" s="553" t="s">
        <v>1800</v>
      </c>
      <c r="U500" s="552" t="s">
        <v>550</v>
      </c>
      <c r="V500" s="553" t="s">
        <v>549</v>
      </c>
      <c r="W500" s="552" t="s">
        <v>550</v>
      </c>
      <c r="X500" s="553" t="s">
        <v>549</v>
      </c>
      <c r="Y500" s="552">
        <v>3.7</v>
      </c>
      <c r="Z500" s="554" t="s">
        <v>1800</v>
      </c>
      <c r="AA500" s="552" t="s">
        <v>549</v>
      </c>
      <c r="AB500" s="553">
        <v>3.3999999999999998E-3</v>
      </c>
      <c r="AC500" s="552" t="s">
        <v>550</v>
      </c>
      <c r="AD500" s="553">
        <v>3.21E-4</v>
      </c>
      <c r="AE500" s="552"/>
      <c r="AF500" s="553"/>
      <c r="AG500" s="552"/>
      <c r="AH500" s="554"/>
      <c r="AI500" s="555"/>
      <c r="AJ500" s="556"/>
      <c r="AK500" s="557"/>
      <c r="AL500" s="558"/>
    </row>
    <row r="501" spans="1:38" ht="14.4" thickBot="1" x14ac:dyDescent="0.35">
      <c r="A501" s="27" t="str">
        <f t="shared" si="7"/>
        <v>111-84-2</v>
      </c>
      <c r="B501" s="561" t="s">
        <v>1856</v>
      </c>
      <c r="C501" s="562" t="s">
        <v>1856</v>
      </c>
      <c r="D501" s="565" t="s">
        <v>1856</v>
      </c>
      <c r="E501" s="562" t="s">
        <v>1856</v>
      </c>
      <c r="F501" s="563">
        <v>2.9999999999999997E-4</v>
      </c>
      <c r="G501" s="564" t="s">
        <v>1804</v>
      </c>
      <c r="H501" s="565">
        <v>0.2</v>
      </c>
      <c r="I501" s="562" t="s">
        <v>1792</v>
      </c>
      <c r="J501" s="562" t="s">
        <v>1796</v>
      </c>
      <c r="K501" s="562" t="s">
        <v>1856</v>
      </c>
      <c r="L501" s="564">
        <v>1</v>
      </c>
      <c r="M501" s="564" t="s">
        <v>1856</v>
      </c>
      <c r="N501" s="581">
        <v>6.86</v>
      </c>
      <c r="O501" s="568" t="s">
        <v>996</v>
      </c>
      <c r="P501" s="569" t="s">
        <v>995</v>
      </c>
      <c r="Q501" s="570">
        <v>21</v>
      </c>
      <c r="R501" s="571" t="s">
        <v>1795</v>
      </c>
      <c r="S501" s="570">
        <v>230</v>
      </c>
      <c r="T501" s="571" t="s">
        <v>1795</v>
      </c>
      <c r="U501" s="585">
        <v>210</v>
      </c>
      <c r="V501" s="586" t="s">
        <v>1791</v>
      </c>
      <c r="W501" s="585">
        <v>880</v>
      </c>
      <c r="X501" s="586" t="s">
        <v>1791</v>
      </c>
      <c r="Y501" s="570">
        <v>4.5999999999999996</v>
      </c>
      <c r="Z501" s="572" t="s">
        <v>1791</v>
      </c>
      <c r="AA501" s="570" t="s">
        <v>549</v>
      </c>
      <c r="AB501" s="571">
        <v>6.6000000000000003E-2</v>
      </c>
      <c r="AC501" s="570" t="s">
        <v>550</v>
      </c>
      <c r="AD501" s="586">
        <v>1.1299999999999999E-2</v>
      </c>
      <c r="AE501" s="585"/>
      <c r="AF501" s="586"/>
      <c r="AG501" s="570"/>
      <c r="AH501" s="572"/>
      <c r="AI501" s="573"/>
      <c r="AJ501" s="574"/>
      <c r="AK501" s="575"/>
      <c r="AL501" s="576"/>
    </row>
    <row r="502" spans="1:38" ht="13.8" x14ac:dyDescent="0.3">
      <c r="A502" s="34" t="str">
        <f t="shared" si="7"/>
        <v>27314-13-2</v>
      </c>
      <c r="B502" s="544" t="s">
        <v>1856</v>
      </c>
      <c r="C502" s="545" t="s">
        <v>1856</v>
      </c>
      <c r="D502" s="547" t="s">
        <v>1856</v>
      </c>
      <c r="E502" s="548" t="s">
        <v>1856</v>
      </c>
      <c r="F502" s="546">
        <v>0.04</v>
      </c>
      <c r="G502" s="545" t="s">
        <v>1793</v>
      </c>
      <c r="H502" s="547" t="s">
        <v>1856</v>
      </c>
      <c r="I502" s="548" t="s">
        <v>1856</v>
      </c>
      <c r="J502" s="545" t="s">
        <v>1856</v>
      </c>
      <c r="K502" s="548" t="s">
        <v>1856</v>
      </c>
      <c r="L502" s="545">
        <v>1</v>
      </c>
      <c r="M502" s="578">
        <v>0.1</v>
      </c>
      <c r="N502" s="579" t="s">
        <v>1856</v>
      </c>
      <c r="O502" s="550" t="s">
        <v>994</v>
      </c>
      <c r="P502" s="551" t="s">
        <v>993</v>
      </c>
      <c r="Q502" s="552">
        <v>2400</v>
      </c>
      <c r="R502" s="553" t="s">
        <v>1791</v>
      </c>
      <c r="S502" s="552">
        <v>25000</v>
      </c>
      <c r="T502" s="553" t="s">
        <v>1791</v>
      </c>
      <c r="U502" s="559" t="s">
        <v>550</v>
      </c>
      <c r="V502" s="560" t="s">
        <v>549</v>
      </c>
      <c r="W502" s="559" t="s">
        <v>550</v>
      </c>
      <c r="X502" s="560" t="s">
        <v>549</v>
      </c>
      <c r="Y502" s="552">
        <v>600</v>
      </c>
      <c r="Z502" s="554" t="s">
        <v>1791</v>
      </c>
      <c r="AA502" s="552" t="s">
        <v>549</v>
      </c>
      <c r="AB502" s="553">
        <v>3.9</v>
      </c>
      <c r="AC502" s="552" t="s">
        <v>550</v>
      </c>
      <c r="AD502" s="560">
        <v>8.9899999999999997E-3</v>
      </c>
      <c r="AE502" s="559"/>
      <c r="AF502" s="560"/>
      <c r="AG502" s="552"/>
      <c r="AH502" s="554"/>
      <c r="AI502" s="555"/>
      <c r="AJ502" s="556"/>
      <c r="AK502" s="557"/>
      <c r="AL502" s="558"/>
    </row>
    <row r="503" spans="1:38" ht="13.8" x14ac:dyDescent="0.3">
      <c r="A503" s="34" t="str">
        <f t="shared" si="7"/>
        <v>85509-19-9</v>
      </c>
      <c r="B503" s="544" t="s">
        <v>1856</v>
      </c>
      <c r="C503" s="545" t="s">
        <v>1856</v>
      </c>
      <c r="D503" s="547" t="s">
        <v>1856</v>
      </c>
      <c r="E503" s="548" t="s">
        <v>1856</v>
      </c>
      <c r="F503" s="546">
        <v>6.9999999999999999E-4</v>
      </c>
      <c r="G503" s="545" t="s">
        <v>1793</v>
      </c>
      <c r="H503" s="547" t="s">
        <v>1856</v>
      </c>
      <c r="I503" s="548" t="s">
        <v>1856</v>
      </c>
      <c r="J503" s="548" t="s">
        <v>1856</v>
      </c>
      <c r="K503" s="548" t="s">
        <v>1856</v>
      </c>
      <c r="L503" s="545">
        <v>1</v>
      </c>
      <c r="M503" s="545">
        <v>0.1</v>
      </c>
      <c r="N503" s="549" t="s">
        <v>1856</v>
      </c>
      <c r="O503" s="550" t="s">
        <v>992</v>
      </c>
      <c r="P503" s="551" t="s">
        <v>991</v>
      </c>
      <c r="Q503" s="552">
        <v>43</v>
      </c>
      <c r="R503" s="553" t="s">
        <v>1791</v>
      </c>
      <c r="S503" s="552">
        <v>430</v>
      </c>
      <c r="T503" s="553" t="s">
        <v>1791</v>
      </c>
      <c r="U503" s="559" t="s">
        <v>550</v>
      </c>
      <c r="V503" s="560" t="s">
        <v>549</v>
      </c>
      <c r="W503" s="559" t="s">
        <v>550</v>
      </c>
      <c r="X503" s="560" t="s">
        <v>549</v>
      </c>
      <c r="Y503" s="552">
        <v>8.3000000000000007</v>
      </c>
      <c r="Z503" s="554" t="s">
        <v>1791</v>
      </c>
      <c r="AA503" s="552" t="s">
        <v>549</v>
      </c>
      <c r="AB503" s="553">
        <v>1.4</v>
      </c>
      <c r="AC503" s="552" t="s">
        <v>550</v>
      </c>
      <c r="AD503" s="560">
        <v>0.01</v>
      </c>
      <c r="AE503" s="559"/>
      <c r="AF503" s="560"/>
      <c r="AG503" s="552"/>
      <c r="AH503" s="554"/>
      <c r="AI503" s="555"/>
      <c r="AJ503" s="556"/>
      <c r="AK503" s="557"/>
      <c r="AL503" s="558"/>
    </row>
    <row r="504" spans="1:38" ht="14.4" thickBot="1" x14ac:dyDescent="0.35">
      <c r="A504" s="27" t="str">
        <f t="shared" si="7"/>
        <v>32536-52-0</v>
      </c>
      <c r="B504" s="561" t="s">
        <v>1856</v>
      </c>
      <c r="C504" s="562" t="s">
        <v>1856</v>
      </c>
      <c r="D504" s="565" t="s">
        <v>1856</v>
      </c>
      <c r="E504" s="562" t="s">
        <v>1856</v>
      </c>
      <c r="F504" s="563">
        <v>3.0000000000000001E-3</v>
      </c>
      <c r="G504" s="564" t="s">
        <v>1793</v>
      </c>
      <c r="H504" s="563" t="s">
        <v>1856</v>
      </c>
      <c r="I504" s="564" t="s">
        <v>1856</v>
      </c>
      <c r="J504" s="564" t="s">
        <v>1856</v>
      </c>
      <c r="K504" s="562" t="s">
        <v>1856</v>
      </c>
      <c r="L504" s="564">
        <v>1</v>
      </c>
      <c r="M504" s="566">
        <v>0.1</v>
      </c>
      <c r="N504" s="567" t="s">
        <v>1856</v>
      </c>
      <c r="O504" s="568" t="s">
        <v>990</v>
      </c>
      <c r="P504" s="569" t="s">
        <v>989</v>
      </c>
      <c r="Q504" s="570">
        <v>180</v>
      </c>
      <c r="R504" s="571" t="s">
        <v>1791</v>
      </c>
      <c r="S504" s="570">
        <v>1800</v>
      </c>
      <c r="T504" s="571" t="s">
        <v>1791</v>
      </c>
      <c r="U504" s="570" t="s">
        <v>550</v>
      </c>
      <c r="V504" s="571" t="s">
        <v>549</v>
      </c>
      <c r="W504" s="570" t="s">
        <v>550</v>
      </c>
      <c r="X504" s="571" t="s">
        <v>549</v>
      </c>
      <c r="Y504" s="570">
        <v>47</v>
      </c>
      <c r="Z504" s="572" t="s">
        <v>1791</v>
      </c>
      <c r="AA504" s="570" t="s">
        <v>549</v>
      </c>
      <c r="AB504" s="571">
        <v>9.3000000000000007</v>
      </c>
      <c r="AC504" s="570" t="s">
        <v>550</v>
      </c>
      <c r="AD504" s="571">
        <v>1.7</v>
      </c>
      <c r="AE504" s="570"/>
      <c r="AF504" s="571"/>
      <c r="AG504" s="570"/>
      <c r="AH504" s="572"/>
      <c r="AI504" s="573"/>
      <c r="AJ504" s="574"/>
      <c r="AK504" s="575"/>
      <c r="AL504" s="576"/>
    </row>
    <row r="505" spans="1:38" ht="13.8" x14ac:dyDescent="0.3">
      <c r="A505" s="34" t="str">
        <f t="shared" si="7"/>
        <v>2691-41-0</v>
      </c>
      <c r="B505" s="577" t="s">
        <v>1856</v>
      </c>
      <c r="C505" s="548" t="s">
        <v>1856</v>
      </c>
      <c r="D505" s="547" t="s">
        <v>1856</v>
      </c>
      <c r="E505" s="548" t="s">
        <v>1856</v>
      </c>
      <c r="F505" s="546">
        <v>0.05</v>
      </c>
      <c r="G505" s="545" t="s">
        <v>1793</v>
      </c>
      <c r="H505" s="547" t="s">
        <v>1856</v>
      </c>
      <c r="I505" s="548" t="s">
        <v>1856</v>
      </c>
      <c r="J505" s="548" t="s">
        <v>1856</v>
      </c>
      <c r="K505" s="548" t="s">
        <v>1856</v>
      </c>
      <c r="L505" s="545">
        <v>1</v>
      </c>
      <c r="M505" s="545">
        <v>6.0000000000000001E-3</v>
      </c>
      <c r="N505" s="549" t="s">
        <v>1856</v>
      </c>
      <c r="O505" s="550" t="s">
        <v>988</v>
      </c>
      <c r="P505" s="551" t="s">
        <v>215</v>
      </c>
      <c r="Q505" s="552">
        <v>3800</v>
      </c>
      <c r="R505" s="553" t="s">
        <v>1791</v>
      </c>
      <c r="S505" s="552">
        <v>49000</v>
      </c>
      <c r="T505" s="553" t="s">
        <v>1791</v>
      </c>
      <c r="U505" s="559" t="s">
        <v>550</v>
      </c>
      <c r="V505" s="560" t="s">
        <v>549</v>
      </c>
      <c r="W505" s="559" t="s">
        <v>550</v>
      </c>
      <c r="X505" s="560" t="s">
        <v>549</v>
      </c>
      <c r="Y505" s="552">
        <v>780</v>
      </c>
      <c r="Z505" s="554" t="s">
        <v>1791</v>
      </c>
      <c r="AA505" s="552" t="s">
        <v>549</v>
      </c>
      <c r="AB505" s="553">
        <v>0.99</v>
      </c>
      <c r="AC505" s="552" t="s">
        <v>550</v>
      </c>
      <c r="AD505" s="560">
        <v>1.0499999999999999E-3</v>
      </c>
      <c r="AE505" s="559"/>
      <c r="AF505" s="560"/>
      <c r="AG505" s="552"/>
      <c r="AH505" s="554"/>
      <c r="AI505" s="555"/>
      <c r="AJ505" s="556"/>
      <c r="AK505" s="557"/>
      <c r="AL505" s="558"/>
    </row>
    <row r="506" spans="1:38" ht="13.8" x14ac:dyDescent="0.3">
      <c r="A506" s="34" t="str">
        <f t="shared" si="7"/>
        <v>152-16-9</v>
      </c>
      <c r="B506" s="577" t="s">
        <v>1856</v>
      </c>
      <c r="C506" s="548" t="s">
        <v>1856</v>
      </c>
      <c r="D506" s="547" t="s">
        <v>1856</v>
      </c>
      <c r="E506" s="548" t="s">
        <v>1856</v>
      </c>
      <c r="F506" s="546">
        <v>2E-3</v>
      </c>
      <c r="G506" s="545" t="s">
        <v>1801</v>
      </c>
      <c r="H506" s="547" t="s">
        <v>1856</v>
      </c>
      <c r="I506" s="548" t="s">
        <v>1856</v>
      </c>
      <c r="J506" s="548" t="s">
        <v>1856</v>
      </c>
      <c r="K506" s="548" t="s">
        <v>1856</v>
      </c>
      <c r="L506" s="545">
        <v>1</v>
      </c>
      <c r="M506" s="545">
        <v>0.1</v>
      </c>
      <c r="N506" s="549" t="s">
        <v>1856</v>
      </c>
      <c r="O506" s="550" t="s">
        <v>987</v>
      </c>
      <c r="P506" s="551" t="s">
        <v>986</v>
      </c>
      <c r="Q506" s="552">
        <v>120</v>
      </c>
      <c r="R506" s="553" t="s">
        <v>1791</v>
      </c>
      <c r="S506" s="552">
        <v>1200</v>
      </c>
      <c r="T506" s="553" t="s">
        <v>1791</v>
      </c>
      <c r="U506" s="559" t="s">
        <v>550</v>
      </c>
      <c r="V506" s="560" t="s">
        <v>549</v>
      </c>
      <c r="W506" s="559" t="s">
        <v>550</v>
      </c>
      <c r="X506" s="560" t="s">
        <v>549</v>
      </c>
      <c r="Y506" s="552">
        <v>31</v>
      </c>
      <c r="Z506" s="554" t="s">
        <v>1791</v>
      </c>
      <c r="AA506" s="552" t="s">
        <v>549</v>
      </c>
      <c r="AB506" s="553">
        <v>7.4999999999999997E-3</v>
      </c>
      <c r="AC506" s="552" t="s">
        <v>550</v>
      </c>
      <c r="AD506" s="560">
        <v>7.6600000000000001E-3</v>
      </c>
      <c r="AE506" s="559"/>
      <c r="AF506" s="560"/>
      <c r="AG506" s="552"/>
      <c r="AH506" s="554"/>
      <c r="AI506" s="555"/>
      <c r="AJ506" s="556"/>
      <c r="AK506" s="557"/>
      <c r="AL506" s="558"/>
    </row>
    <row r="507" spans="1:38" ht="14.4" thickBot="1" x14ac:dyDescent="0.35">
      <c r="A507" s="27" t="str">
        <f t="shared" si="7"/>
        <v>117-84-0</v>
      </c>
      <c r="B507" s="561" t="s">
        <v>1856</v>
      </c>
      <c r="C507" s="562" t="s">
        <v>1856</v>
      </c>
      <c r="D507" s="565" t="s">
        <v>1856</v>
      </c>
      <c r="E507" s="562" t="s">
        <v>1856</v>
      </c>
      <c r="F507" s="563">
        <v>1.2E-2</v>
      </c>
      <c r="G507" s="564" t="s">
        <v>1792</v>
      </c>
      <c r="H507" s="565" t="s">
        <v>1856</v>
      </c>
      <c r="I507" s="562" t="s">
        <v>1856</v>
      </c>
      <c r="J507" s="562" t="s">
        <v>1856</v>
      </c>
      <c r="K507" s="562" t="s">
        <v>1856</v>
      </c>
      <c r="L507" s="564">
        <v>1</v>
      </c>
      <c r="M507" s="564">
        <v>0.1</v>
      </c>
      <c r="N507" s="581" t="s">
        <v>1856</v>
      </c>
      <c r="O507" s="568" t="s">
        <v>985</v>
      </c>
      <c r="P507" s="569" t="s">
        <v>280</v>
      </c>
      <c r="Q507" s="570">
        <v>730</v>
      </c>
      <c r="R507" s="571" t="s">
        <v>1791</v>
      </c>
      <c r="S507" s="570">
        <v>7400</v>
      </c>
      <c r="T507" s="571" t="s">
        <v>1791</v>
      </c>
      <c r="U507" s="585" t="s">
        <v>550</v>
      </c>
      <c r="V507" s="586" t="s">
        <v>549</v>
      </c>
      <c r="W507" s="585" t="s">
        <v>550</v>
      </c>
      <c r="X507" s="586" t="s">
        <v>549</v>
      </c>
      <c r="Y507" s="570">
        <v>190</v>
      </c>
      <c r="Z507" s="572" t="s">
        <v>1791</v>
      </c>
      <c r="AA507" s="570" t="s">
        <v>549</v>
      </c>
      <c r="AB507" s="571">
        <v>53</v>
      </c>
      <c r="AC507" s="570" t="s">
        <v>550</v>
      </c>
      <c r="AD507" s="586">
        <v>3.0599999999999999E-2</v>
      </c>
      <c r="AE507" s="585"/>
      <c r="AF507" s="586"/>
      <c r="AG507" s="570"/>
      <c r="AH507" s="572"/>
      <c r="AI507" s="573"/>
      <c r="AJ507" s="574"/>
      <c r="AK507" s="575"/>
      <c r="AL507" s="576"/>
    </row>
    <row r="508" spans="1:38" ht="13.8" x14ac:dyDescent="0.3">
      <c r="A508" s="34" t="str">
        <f t="shared" si="7"/>
        <v>19044-88-3</v>
      </c>
      <c r="B508" s="577" t="s">
        <v>1856</v>
      </c>
      <c r="C508" s="548" t="s">
        <v>1856</v>
      </c>
      <c r="D508" s="547" t="s">
        <v>1856</v>
      </c>
      <c r="E508" s="548" t="s">
        <v>1856</v>
      </c>
      <c r="F508" s="546">
        <v>0.05</v>
      </c>
      <c r="G508" s="545" t="s">
        <v>1793</v>
      </c>
      <c r="H508" s="547" t="s">
        <v>1856</v>
      </c>
      <c r="I508" s="548" t="s">
        <v>1856</v>
      </c>
      <c r="J508" s="548" t="s">
        <v>1856</v>
      </c>
      <c r="K508" s="548" t="s">
        <v>1856</v>
      </c>
      <c r="L508" s="545">
        <v>1</v>
      </c>
      <c r="M508" s="545">
        <v>0.1</v>
      </c>
      <c r="N508" s="549" t="s">
        <v>1856</v>
      </c>
      <c r="O508" s="550" t="s">
        <v>984</v>
      </c>
      <c r="P508" s="551" t="s">
        <v>983</v>
      </c>
      <c r="Q508" s="552">
        <v>3100</v>
      </c>
      <c r="R508" s="553" t="s">
        <v>1791</v>
      </c>
      <c r="S508" s="552">
        <v>31000</v>
      </c>
      <c r="T508" s="553" t="s">
        <v>1791</v>
      </c>
      <c r="U508" s="559" t="s">
        <v>550</v>
      </c>
      <c r="V508" s="560" t="s">
        <v>549</v>
      </c>
      <c r="W508" s="559" t="s">
        <v>550</v>
      </c>
      <c r="X508" s="560" t="s">
        <v>549</v>
      </c>
      <c r="Y508" s="552">
        <v>620</v>
      </c>
      <c r="Z508" s="554" t="s">
        <v>1791</v>
      </c>
      <c r="AA508" s="552" t="s">
        <v>549</v>
      </c>
      <c r="AB508" s="553">
        <v>1.1000000000000001</v>
      </c>
      <c r="AC508" s="552" t="s">
        <v>550</v>
      </c>
      <c r="AD508" s="560">
        <v>4.3600000000000003E-5</v>
      </c>
      <c r="AE508" s="559"/>
      <c r="AF508" s="560"/>
      <c r="AG508" s="552"/>
      <c r="AH508" s="554"/>
      <c r="AI508" s="555"/>
      <c r="AJ508" s="556"/>
      <c r="AK508" s="557"/>
      <c r="AL508" s="558"/>
    </row>
    <row r="509" spans="1:38" ht="13.8" x14ac:dyDescent="0.3">
      <c r="A509" s="34" t="str">
        <f t="shared" si="7"/>
        <v>19666-30-9</v>
      </c>
      <c r="B509" s="577" t="s">
        <v>1856</v>
      </c>
      <c r="C509" s="548" t="s">
        <v>1856</v>
      </c>
      <c r="D509" s="547" t="s">
        <v>1856</v>
      </c>
      <c r="E509" s="548" t="s">
        <v>1856</v>
      </c>
      <c r="F509" s="546">
        <v>5.0000000000000001E-3</v>
      </c>
      <c r="G509" s="545" t="s">
        <v>1793</v>
      </c>
      <c r="H509" s="547" t="s">
        <v>1856</v>
      </c>
      <c r="I509" s="548" t="s">
        <v>1856</v>
      </c>
      <c r="J509" s="548" t="s">
        <v>1856</v>
      </c>
      <c r="K509" s="548" t="s">
        <v>1856</v>
      </c>
      <c r="L509" s="545">
        <v>1</v>
      </c>
      <c r="M509" s="545">
        <v>0.1</v>
      </c>
      <c r="N509" s="549" t="s">
        <v>1856</v>
      </c>
      <c r="O509" s="550" t="s">
        <v>982</v>
      </c>
      <c r="P509" s="551" t="s">
        <v>981</v>
      </c>
      <c r="Q509" s="552">
        <v>310</v>
      </c>
      <c r="R509" s="553" t="s">
        <v>1791</v>
      </c>
      <c r="S509" s="552">
        <v>3100</v>
      </c>
      <c r="T509" s="553" t="s">
        <v>1791</v>
      </c>
      <c r="U509" s="559" t="s">
        <v>550</v>
      </c>
      <c r="V509" s="560" t="s">
        <v>549</v>
      </c>
      <c r="W509" s="559" t="s">
        <v>550</v>
      </c>
      <c r="X509" s="560" t="s">
        <v>549</v>
      </c>
      <c r="Y509" s="552">
        <v>35</v>
      </c>
      <c r="Z509" s="554" t="s">
        <v>1791</v>
      </c>
      <c r="AA509" s="552" t="s">
        <v>549</v>
      </c>
      <c r="AB509" s="553">
        <v>0.36</v>
      </c>
      <c r="AC509" s="552" t="s">
        <v>550</v>
      </c>
      <c r="AD509" s="560">
        <v>8.3000000000000002E-6</v>
      </c>
      <c r="AE509" s="559"/>
      <c r="AF509" s="560"/>
      <c r="AG509" s="552"/>
      <c r="AH509" s="554"/>
      <c r="AI509" s="555"/>
      <c r="AJ509" s="556"/>
      <c r="AK509" s="557"/>
      <c r="AL509" s="558"/>
    </row>
    <row r="510" spans="1:38" ht="14.4" thickBot="1" x14ac:dyDescent="0.35">
      <c r="A510" s="27" t="str">
        <f t="shared" si="7"/>
        <v>23135-22-0</v>
      </c>
      <c r="B510" s="561" t="s">
        <v>1856</v>
      </c>
      <c r="C510" s="562" t="s">
        <v>1856</v>
      </c>
      <c r="D510" s="565" t="s">
        <v>1856</v>
      </c>
      <c r="E510" s="562" t="s">
        <v>1856</v>
      </c>
      <c r="F510" s="563">
        <v>2.5000000000000001E-2</v>
      </c>
      <c r="G510" s="564" t="s">
        <v>1793</v>
      </c>
      <c r="H510" s="565" t="s">
        <v>1856</v>
      </c>
      <c r="I510" s="562" t="s">
        <v>1856</v>
      </c>
      <c r="J510" s="562" t="s">
        <v>1856</v>
      </c>
      <c r="K510" s="562" t="s">
        <v>1856</v>
      </c>
      <c r="L510" s="564">
        <v>1</v>
      </c>
      <c r="M510" s="564">
        <v>0.1</v>
      </c>
      <c r="N510" s="581" t="s">
        <v>1856</v>
      </c>
      <c r="O510" s="568" t="s">
        <v>980</v>
      </c>
      <c r="P510" s="569" t="s">
        <v>89</v>
      </c>
      <c r="Q510" s="570">
        <v>1500</v>
      </c>
      <c r="R510" s="571" t="s">
        <v>1791</v>
      </c>
      <c r="S510" s="570">
        <v>15000</v>
      </c>
      <c r="T510" s="571" t="s">
        <v>1791</v>
      </c>
      <c r="U510" s="585" t="s">
        <v>550</v>
      </c>
      <c r="V510" s="586" t="s">
        <v>549</v>
      </c>
      <c r="W510" s="585" t="s">
        <v>550</v>
      </c>
      <c r="X510" s="586" t="s">
        <v>549</v>
      </c>
      <c r="Y510" s="570">
        <v>390</v>
      </c>
      <c r="Z510" s="572" t="s">
        <v>1791</v>
      </c>
      <c r="AA510" s="570">
        <v>200</v>
      </c>
      <c r="AB510" s="571">
        <v>8.5999999999999993E-2</v>
      </c>
      <c r="AC510" s="570">
        <v>4.3999999999999997E-2</v>
      </c>
      <c r="AD510" s="586">
        <v>5.3699999999999998E-3</v>
      </c>
      <c r="AE510" s="585"/>
      <c r="AF510" s="586"/>
      <c r="AG510" s="570"/>
      <c r="AH510" s="572"/>
      <c r="AI510" s="573"/>
      <c r="AJ510" s="574"/>
      <c r="AK510" s="575"/>
      <c r="AL510" s="576"/>
    </row>
    <row r="511" spans="1:38" ht="13.8" x14ac:dyDescent="0.3">
      <c r="A511" s="34" t="str">
        <f t="shared" si="7"/>
        <v>76738-62-0</v>
      </c>
      <c r="B511" s="577" t="s">
        <v>1856</v>
      </c>
      <c r="C511" s="548" t="s">
        <v>1856</v>
      </c>
      <c r="D511" s="547" t="s">
        <v>1856</v>
      </c>
      <c r="E511" s="548" t="s">
        <v>1856</v>
      </c>
      <c r="F511" s="546">
        <v>1.2999999999999999E-2</v>
      </c>
      <c r="G511" s="545" t="s">
        <v>1793</v>
      </c>
      <c r="H511" s="547" t="s">
        <v>1856</v>
      </c>
      <c r="I511" s="548" t="s">
        <v>1856</v>
      </c>
      <c r="J511" s="548" t="s">
        <v>1856</v>
      </c>
      <c r="K511" s="548" t="s">
        <v>1856</v>
      </c>
      <c r="L511" s="545">
        <v>1</v>
      </c>
      <c r="M511" s="545">
        <v>0.1</v>
      </c>
      <c r="N511" s="549" t="s">
        <v>1856</v>
      </c>
      <c r="O511" s="550" t="s">
        <v>979</v>
      </c>
      <c r="P511" s="551" t="s">
        <v>978</v>
      </c>
      <c r="Q511" s="552">
        <v>790</v>
      </c>
      <c r="R511" s="553" t="s">
        <v>1791</v>
      </c>
      <c r="S511" s="552">
        <v>8000</v>
      </c>
      <c r="T511" s="553" t="s">
        <v>1791</v>
      </c>
      <c r="U511" s="559" t="s">
        <v>550</v>
      </c>
      <c r="V511" s="560" t="s">
        <v>549</v>
      </c>
      <c r="W511" s="559" t="s">
        <v>550</v>
      </c>
      <c r="X511" s="560" t="s">
        <v>549</v>
      </c>
      <c r="Y511" s="552">
        <v>170</v>
      </c>
      <c r="Z511" s="554" t="s">
        <v>1791</v>
      </c>
      <c r="AA511" s="552" t="s">
        <v>549</v>
      </c>
      <c r="AB511" s="553">
        <v>0.36</v>
      </c>
      <c r="AC511" s="552" t="s">
        <v>550</v>
      </c>
      <c r="AD511" s="560">
        <v>2.8000000000000001E-2</v>
      </c>
      <c r="AE511" s="559"/>
      <c r="AF511" s="560"/>
      <c r="AG511" s="552"/>
      <c r="AH511" s="554"/>
      <c r="AI511" s="555"/>
      <c r="AJ511" s="556"/>
      <c r="AK511" s="557"/>
      <c r="AL511" s="558"/>
    </row>
    <row r="512" spans="1:38" ht="13.8" x14ac:dyDescent="0.3">
      <c r="A512" s="34" t="str">
        <f t="shared" si="7"/>
        <v>1910-42-5</v>
      </c>
      <c r="B512" s="577" t="s">
        <v>1856</v>
      </c>
      <c r="C512" s="548" t="s">
        <v>1856</v>
      </c>
      <c r="D512" s="547" t="s">
        <v>1856</v>
      </c>
      <c r="E512" s="548" t="s">
        <v>1856</v>
      </c>
      <c r="F512" s="546">
        <v>4.4999999999999997E-3</v>
      </c>
      <c r="G512" s="545" t="s">
        <v>1793</v>
      </c>
      <c r="H512" s="547" t="s">
        <v>1856</v>
      </c>
      <c r="I512" s="548" t="s">
        <v>1856</v>
      </c>
      <c r="J512" s="548" t="s">
        <v>1856</v>
      </c>
      <c r="K512" s="548" t="s">
        <v>1856</v>
      </c>
      <c r="L512" s="545">
        <v>1</v>
      </c>
      <c r="M512" s="545">
        <v>0.1</v>
      </c>
      <c r="N512" s="549" t="s">
        <v>1856</v>
      </c>
      <c r="O512" s="550" t="s">
        <v>977</v>
      </c>
      <c r="P512" s="551" t="s">
        <v>976</v>
      </c>
      <c r="Q512" s="552">
        <v>270</v>
      </c>
      <c r="R512" s="553" t="s">
        <v>1791</v>
      </c>
      <c r="S512" s="552">
        <v>2800</v>
      </c>
      <c r="T512" s="553" t="s">
        <v>1791</v>
      </c>
      <c r="U512" s="559" t="s">
        <v>550</v>
      </c>
      <c r="V512" s="560" t="s">
        <v>549</v>
      </c>
      <c r="W512" s="559" t="s">
        <v>550</v>
      </c>
      <c r="X512" s="560" t="s">
        <v>549</v>
      </c>
      <c r="Y512" s="552">
        <v>70</v>
      </c>
      <c r="Z512" s="554" t="s">
        <v>1791</v>
      </c>
      <c r="AA512" s="552" t="s">
        <v>549</v>
      </c>
      <c r="AB512" s="553">
        <v>0.97</v>
      </c>
      <c r="AC512" s="552" t="s">
        <v>550</v>
      </c>
      <c r="AD512" s="560">
        <v>4.49E-5</v>
      </c>
      <c r="AE512" s="559"/>
      <c r="AF512" s="560"/>
      <c r="AG512" s="552"/>
      <c r="AH512" s="554"/>
      <c r="AI512" s="589"/>
      <c r="AJ512" s="556"/>
      <c r="AK512" s="557"/>
      <c r="AL512" s="590"/>
    </row>
    <row r="513" spans="1:38" ht="14.4" thickBot="1" x14ac:dyDescent="0.35">
      <c r="A513" s="27" t="str">
        <f t="shared" si="7"/>
        <v>56-38-2</v>
      </c>
      <c r="B513" s="561" t="s">
        <v>1856</v>
      </c>
      <c r="C513" s="562" t="s">
        <v>1856</v>
      </c>
      <c r="D513" s="565" t="s">
        <v>1856</v>
      </c>
      <c r="E513" s="562" t="s">
        <v>1856</v>
      </c>
      <c r="F513" s="563">
        <v>6.0000000000000001E-3</v>
      </c>
      <c r="G513" s="564" t="s">
        <v>1801</v>
      </c>
      <c r="H513" s="565" t="s">
        <v>1856</v>
      </c>
      <c r="I513" s="562" t="s">
        <v>1856</v>
      </c>
      <c r="J513" s="562" t="s">
        <v>1856</v>
      </c>
      <c r="K513" s="562" t="s">
        <v>1856</v>
      </c>
      <c r="L513" s="564">
        <v>1</v>
      </c>
      <c r="M513" s="564">
        <v>0.1</v>
      </c>
      <c r="N513" s="581" t="s">
        <v>1856</v>
      </c>
      <c r="O513" s="568" t="s">
        <v>144</v>
      </c>
      <c r="P513" s="569" t="s">
        <v>143</v>
      </c>
      <c r="Q513" s="570">
        <v>370</v>
      </c>
      <c r="R513" s="571" t="s">
        <v>1791</v>
      </c>
      <c r="S513" s="570">
        <v>3700</v>
      </c>
      <c r="T513" s="571" t="s">
        <v>1791</v>
      </c>
      <c r="U513" s="585" t="s">
        <v>550</v>
      </c>
      <c r="V513" s="586" t="s">
        <v>549</v>
      </c>
      <c r="W513" s="585" t="s">
        <v>550</v>
      </c>
      <c r="X513" s="586" t="s">
        <v>549</v>
      </c>
      <c r="Y513" s="570">
        <v>65</v>
      </c>
      <c r="Z513" s="572" t="s">
        <v>1791</v>
      </c>
      <c r="AA513" s="570" t="s">
        <v>549</v>
      </c>
      <c r="AB513" s="571">
        <v>0.33</v>
      </c>
      <c r="AC513" s="570" t="s">
        <v>550</v>
      </c>
      <c r="AD513" s="586">
        <v>4.7099999999999998E-3</v>
      </c>
      <c r="AE513" s="585"/>
      <c r="AF513" s="586"/>
      <c r="AG513" s="570"/>
      <c r="AH513" s="572"/>
      <c r="AI513" s="573"/>
      <c r="AJ513" s="574"/>
      <c r="AK513" s="575"/>
      <c r="AL513" s="576"/>
    </row>
    <row r="514" spans="1:38" ht="13.8" x14ac:dyDescent="0.3">
      <c r="A514" s="34" t="str">
        <f t="shared" si="7"/>
        <v>1114-71-2</v>
      </c>
      <c r="B514" s="577" t="s">
        <v>1856</v>
      </c>
      <c r="C514" s="548" t="s">
        <v>1856</v>
      </c>
      <c r="D514" s="547" t="s">
        <v>1856</v>
      </c>
      <c r="E514" s="548" t="s">
        <v>1856</v>
      </c>
      <c r="F514" s="546">
        <v>0.05</v>
      </c>
      <c r="G514" s="545" t="s">
        <v>1801</v>
      </c>
      <c r="H514" s="547" t="s">
        <v>1856</v>
      </c>
      <c r="I514" s="548" t="s">
        <v>1856</v>
      </c>
      <c r="J514" s="548" t="s">
        <v>1856</v>
      </c>
      <c r="K514" s="548" t="s">
        <v>1856</v>
      </c>
      <c r="L514" s="545">
        <v>1</v>
      </c>
      <c r="M514" s="545">
        <v>0.1</v>
      </c>
      <c r="N514" s="549" t="s">
        <v>1856</v>
      </c>
      <c r="O514" s="550" t="s">
        <v>975</v>
      </c>
      <c r="P514" s="551" t="s">
        <v>974</v>
      </c>
      <c r="Q514" s="552">
        <v>3100</v>
      </c>
      <c r="R514" s="553" t="s">
        <v>1791</v>
      </c>
      <c r="S514" s="552">
        <v>31000</v>
      </c>
      <c r="T514" s="553" t="s">
        <v>1791</v>
      </c>
      <c r="U514" s="559" t="s">
        <v>550</v>
      </c>
      <c r="V514" s="560" t="s">
        <v>549</v>
      </c>
      <c r="W514" s="559" t="s">
        <v>550</v>
      </c>
      <c r="X514" s="560" t="s">
        <v>549</v>
      </c>
      <c r="Y514" s="552">
        <v>420</v>
      </c>
      <c r="Z514" s="554" t="s">
        <v>1791</v>
      </c>
      <c r="AA514" s="552" t="s">
        <v>549</v>
      </c>
      <c r="AB514" s="553">
        <v>0.33</v>
      </c>
      <c r="AC514" s="552" t="s">
        <v>550</v>
      </c>
      <c r="AD514" s="600">
        <v>5.7700000000000001E-8</v>
      </c>
      <c r="AE514" s="559"/>
      <c r="AF514" s="560"/>
      <c r="AG514" s="552"/>
      <c r="AH514" s="554"/>
      <c r="AI514" s="555"/>
      <c r="AJ514" s="556"/>
      <c r="AK514" s="557"/>
      <c r="AL514" s="558"/>
    </row>
    <row r="515" spans="1:38" ht="13.8" x14ac:dyDescent="0.3">
      <c r="A515" s="34" t="str">
        <f t="shared" si="7"/>
        <v>40487-42-1</v>
      </c>
      <c r="B515" s="577" t="s">
        <v>1856</v>
      </c>
      <c r="C515" s="548" t="s">
        <v>1856</v>
      </c>
      <c r="D515" s="547" t="s">
        <v>1856</v>
      </c>
      <c r="E515" s="548" t="s">
        <v>1856</v>
      </c>
      <c r="F515" s="546">
        <v>0.04</v>
      </c>
      <c r="G515" s="545" t="s">
        <v>1793</v>
      </c>
      <c r="H515" s="547" t="s">
        <v>1856</v>
      </c>
      <c r="I515" s="548" t="s">
        <v>1856</v>
      </c>
      <c r="J515" s="548" t="s">
        <v>1856</v>
      </c>
      <c r="K515" s="548" t="s">
        <v>1856</v>
      </c>
      <c r="L515" s="545">
        <v>1</v>
      </c>
      <c r="M515" s="545">
        <v>0.1</v>
      </c>
      <c r="N515" s="549" t="s">
        <v>1856</v>
      </c>
      <c r="O515" s="550" t="s">
        <v>973</v>
      </c>
      <c r="P515" s="551" t="s">
        <v>972</v>
      </c>
      <c r="Q515" s="552">
        <v>2400</v>
      </c>
      <c r="R515" s="553" t="s">
        <v>1791</v>
      </c>
      <c r="S515" s="552">
        <v>25000</v>
      </c>
      <c r="T515" s="553" t="s">
        <v>1791</v>
      </c>
      <c r="U515" s="559" t="s">
        <v>550</v>
      </c>
      <c r="V515" s="560" t="s">
        <v>549</v>
      </c>
      <c r="W515" s="559" t="s">
        <v>550</v>
      </c>
      <c r="X515" s="560" t="s">
        <v>549</v>
      </c>
      <c r="Y515" s="552">
        <v>130</v>
      </c>
      <c r="Z515" s="554" t="s">
        <v>1791</v>
      </c>
      <c r="AA515" s="552" t="s">
        <v>549</v>
      </c>
      <c r="AB515" s="553">
        <v>1.5</v>
      </c>
      <c r="AC515" s="552" t="s">
        <v>550</v>
      </c>
      <c r="AD515" s="560">
        <v>1.2800000000000001E-2</v>
      </c>
      <c r="AE515" s="559"/>
      <c r="AF515" s="560"/>
      <c r="AG515" s="552"/>
      <c r="AH515" s="554"/>
      <c r="AI515" s="555"/>
      <c r="AJ515" s="556"/>
      <c r="AK515" s="557"/>
      <c r="AL515" s="558"/>
    </row>
    <row r="516" spans="1:38" ht="14.4" thickBot="1" x14ac:dyDescent="0.35">
      <c r="A516" s="27" t="str">
        <f t="shared" si="7"/>
        <v>32534-81-9</v>
      </c>
      <c r="B516" s="561" t="s">
        <v>1856</v>
      </c>
      <c r="C516" s="562" t="s">
        <v>1856</v>
      </c>
      <c r="D516" s="565" t="s">
        <v>1856</v>
      </c>
      <c r="E516" s="562" t="s">
        <v>1856</v>
      </c>
      <c r="F516" s="563">
        <v>2E-3</v>
      </c>
      <c r="G516" s="564" t="s">
        <v>1793</v>
      </c>
      <c r="H516" s="565" t="s">
        <v>1856</v>
      </c>
      <c r="I516" s="562" t="s">
        <v>1856</v>
      </c>
      <c r="J516" s="562" t="s">
        <v>1856</v>
      </c>
      <c r="K516" s="562" t="s">
        <v>1856</v>
      </c>
      <c r="L516" s="564">
        <v>1</v>
      </c>
      <c r="M516" s="564">
        <v>0.1</v>
      </c>
      <c r="N516" s="581" t="s">
        <v>1856</v>
      </c>
      <c r="O516" s="568" t="s">
        <v>971</v>
      </c>
      <c r="P516" s="569" t="s">
        <v>970</v>
      </c>
      <c r="Q516" s="570">
        <v>120</v>
      </c>
      <c r="R516" s="571" t="s">
        <v>1791</v>
      </c>
      <c r="S516" s="570">
        <v>1200</v>
      </c>
      <c r="T516" s="571" t="s">
        <v>1791</v>
      </c>
      <c r="U516" s="585" t="s">
        <v>550</v>
      </c>
      <c r="V516" s="586" t="s">
        <v>549</v>
      </c>
      <c r="W516" s="585" t="s">
        <v>550</v>
      </c>
      <c r="X516" s="586" t="s">
        <v>549</v>
      </c>
      <c r="Y516" s="570">
        <v>31</v>
      </c>
      <c r="Z516" s="572" t="s">
        <v>1791</v>
      </c>
      <c r="AA516" s="570" t="s">
        <v>549</v>
      </c>
      <c r="AB516" s="571">
        <v>1.4</v>
      </c>
      <c r="AC516" s="570" t="s">
        <v>550</v>
      </c>
      <c r="AD516" s="586">
        <v>3.9699999999999999E-2</v>
      </c>
      <c r="AE516" s="585"/>
      <c r="AF516" s="586"/>
      <c r="AG516" s="570"/>
      <c r="AH516" s="572"/>
      <c r="AI516" s="573"/>
      <c r="AJ516" s="574"/>
      <c r="AK516" s="575"/>
      <c r="AL516" s="576"/>
    </row>
    <row r="517" spans="1:38" ht="13.8" x14ac:dyDescent="0.3">
      <c r="A517" s="34" t="str">
        <f t="shared" si="7"/>
        <v>60348-60-9</v>
      </c>
      <c r="B517" s="577" t="s">
        <v>1856</v>
      </c>
      <c r="C517" s="548" t="s">
        <v>1856</v>
      </c>
      <c r="D517" s="547" t="s">
        <v>1856</v>
      </c>
      <c r="E517" s="548" t="s">
        <v>1856</v>
      </c>
      <c r="F517" s="546">
        <v>1E-4</v>
      </c>
      <c r="G517" s="545" t="s">
        <v>1793</v>
      </c>
      <c r="H517" s="547" t="s">
        <v>1856</v>
      </c>
      <c r="I517" s="548" t="s">
        <v>1856</v>
      </c>
      <c r="J517" s="548" t="s">
        <v>1856</v>
      </c>
      <c r="K517" s="548" t="s">
        <v>1856</v>
      </c>
      <c r="L517" s="545">
        <v>1</v>
      </c>
      <c r="M517" s="545">
        <v>0.1</v>
      </c>
      <c r="N517" s="549" t="s">
        <v>1856</v>
      </c>
      <c r="O517" s="550" t="s">
        <v>969</v>
      </c>
      <c r="P517" s="551" t="s">
        <v>968</v>
      </c>
      <c r="Q517" s="552">
        <v>6.1</v>
      </c>
      <c r="R517" s="553" t="s">
        <v>1791</v>
      </c>
      <c r="S517" s="552">
        <v>62</v>
      </c>
      <c r="T517" s="553" t="s">
        <v>1791</v>
      </c>
      <c r="U517" s="559" t="s">
        <v>550</v>
      </c>
      <c r="V517" s="560" t="s">
        <v>549</v>
      </c>
      <c r="W517" s="559" t="s">
        <v>550</v>
      </c>
      <c r="X517" s="560" t="s">
        <v>549</v>
      </c>
      <c r="Y517" s="552">
        <v>1.6</v>
      </c>
      <c r="Z517" s="554" t="s">
        <v>1791</v>
      </c>
      <c r="AA517" s="552" t="s">
        <v>549</v>
      </c>
      <c r="AB517" s="553">
        <v>6.8000000000000005E-2</v>
      </c>
      <c r="AC517" s="552" t="s">
        <v>550</v>
      </c>
      <c r="AD517" s="560">
        <v>0.115</v>
      </c>
      <c r="AE517" s="559"/>
      <c r="AF517" s="560"/>
      <c r="AG517" s="552"/>
      <c r="AH517" s="554"/>
      <c r="AI517" s="555"/>
      <c r="AJ517" s="556"/>
      <c r="AK517" s="557"/>
      <c r="AL517" s="558"/>
    </row>
    <row r="518" spans="1:38" ht="13.8" x14ac:dyDescent="0.3">
      <c r="A518" s="34" t="str">
        <f t="shared" si="7"/>
        <v>608-93-5</v>
      </c>
      <c r="B518" s="577" t="s">
        <v>1856</v>
      </c>
      <c r="C518" s="548" t="s">
        <v>1856</v>
      </c>
      <c r="D518" s="547" t="s">
        <v>1856</v>
      </c>
      <c r="E518" s="548" t="s">
        <v>1856</v>
      </c>
      <c r="F518" s="546">
        <v>8.0000000000000004E-4</v>
      </c>
      <c r="G518" s="545" t="s">
        <v>1793</v>
      </c>
      <c r="H518" s="547" t="s">
        <v>1856</v>
      </c>
      <c r="I518" s="548" t="s">
        <v>1856</v>
      </c>
      <c r="J518" s="548" t="s">
        <v>1856</v>
      </c>
      <c r="K518" s="548" t="s">
        <v>1856</v>
      </c>
      <c r="L518" s="545">
        <v>1</v>
      </c>
      <c r="M518" s="545">
        <v>0.1</v>
      </c>
      <c r="N518" s="549" t="s">
        <v>1856</v>
      </c>
      <c r="O518" s="550" t="s">
        <v>253</v>
      </c>
      <c r="P518" s="551" t="s">
        <v>252</v>
      </c>
      <c r="Q518" s="552">
        <v>49</v>
      </c>
      <c r="R518" s="553" t="s">
        <v>1791</v>
      </c>
      <c r="S518" s="552">
        <v>490</v>
      </c>
      <c r="T518" s="553" t="s">
        <v>1791</v>
      </c>
      <c r="U518" s="559" t="s">
        <v>550</v>
      </c>
      <c r="V518" s="560" t="s">
        <v>549</v>
      </c>
      <c r="W518" s="559" t="s">
        <v>550</v>
      </c>
      <c r="X518" s="560" t="s">
        <v>549</v>
      </c>
      <c r="Y518" s="552">
        <v>2.2999999999999998</v>
      </c>
      <c r="Z518" s="554" t="s">
        <v>1791</v>
      </c>
      <c r="AA518" s="552" t="s">
        <v>549</v>
      </c>
      <c r="AB518" s="553">
        <v>1.7000000000000001E-2</v>
      </c>
      <c r="AC518" s="552" t="s">
        <v>550</v>
      </c>
      <c r="AD518" s="560">
        <v>3.73E-2</v>
      </c>
      <c r="AE518" s="559"/>
      <c r="AF518" s="560"/>
      <c r="AG518" s="552"/>
      <c r="AH518" s="554"/>
      <c r="AI518" s="555"/>
      <c r="AJ518" s="556"/>
      <c r="AK518" s="557"/>
      <c r="AL518" s="558"/>
    </row>
    <row r="519" spans="1:38" ht="14.4" thickBot="1" x14ac:dyDescent="0.35">
      <c r="A519" s="27" t="str">
        <f t="shared" ref="A519:A582" si="8">P519</f>
        <v>76-01-7</v>
      </c>
      <c r="B519" s="561">
        <v>0.09</v>
      </c>
      <c r="C519" s="562" t="s">
        <v>1792</v>
      </c>
      <c r="D519" s="565" t="s">
        <v>1856</v>
      </c>
      <c r="E519" s="562" t="s">
        <v>1856</v>
      </c>
      <c r="F519" s="563" t="s">
        <v>1856</v>
      </c>
      <c r="G519" s="564" t="s">
        <v>1856</v>
      </c>
      <c r="H519" s="565" t="s">
        <v>1856</v>
      </c>
      <c r="I519" s="562" t="s">
        <v>1856</v>
      </c>
      <c r="J519" s="562" t="s">
        <v>1856</v>
      </c>
      <c r="K519" s="562" t="s">
        <v>1856</v>
      </c>
      <c r="L519" s="564">
        <v>1</v>
      </c>
      <c r="M519" s="564">
        <v>0.1</v>
      </c>
      <c r="N519" s="581" t="s">
        <v>1856</v>
      </c>
      <c r="O519" s="568" t="s">
        <v>967</v>
      </c>
      <c r="P519" s="569" t="s">
        <v>966</v>
      </c>
      <c r="Q519" s="570">
        <v>5.4</v>
      </c>
      <c r="R519" s="571" t="s">
        <v>1798</v>
      </c>
      <c r="S519" s="570">
        <v>19</v>
      </c>
      <c r="T519" s="571" t="s">
        <v>1798</v>
      </c>
      <c r="U519" s="585" t="s">
        <v>550</v>
      </c>
      <c r="V519" s="586" t="s">
        <v>549</v>
      </c>
      <c r="W519" s="585" t="s">
        <v>550</v>
      </c>
      <c r="X519" s="586" t="s">
        <v>549</v>
      </c>
      <c r="Y519" s="570">
        <v>0.56000000000000005</v>
      </c>
      <c r="Z519" s="572" t="s">
        <v>1798</v>
      </c>
      <c r="AA519" s="570" t="s">
        <v>549</v>
      </c>
      <c r="AB519" s="571">
        <v>2.7E-4</v>
      </c>
      <c r="AC519" s="570" t="s">
        <v>550</v>
      </c>
      <c r="AD519" s="586">
        <v>3.73E-2</v>
      </c>
      <c r="AE519" s="585"/>
      <c r="AF519" s="586"/>
      <c r="AG519" s="570"/>
      <c r="AH519" s="572"/>
      <c r="AI519" s="573"/>
      <c r="AJ519" s="574"/>
      <c r="AK519" s="575"/>
      <c r="AL519" s="576"/>
    </row>
    <row r="520" spans="1:38" ht="13.8" x14ac:dyDescent="0.3">
      <c r="A520" s="34" t="str">
        <f t="shared" si="8"/>
        <v>82-68-8</v>
      </c>
      <c r="B520" s="577">
        <v>0.26</v>
      </c>
      <c r="C520" s="548" t="s">
        <v>1801</v>
      </c>
      <c r="D520" s="547" t="s">
        <v>1856</v>
      </c>
      <c r="E520" s="548" t="s">
        <v>1856</v>
      </c>
      <c r="F520" s="546">
        <v>3.0000000000000001E-3</v>
      </c>
      <c r="G520" s="545" t="s">
        <v>1793</v>
      </c>
      <c r="H520" s="547" t="s">
        <v>1856</v>
      </c>
      <c r="I520" s="548" t="s">
        <v>1856</v>
      </c>
      <c r="J520" s="548" t="s">
        <v>1856</v>
      </c>
      <c r="K520" s="548" t="s">
        <v>1856</v>
      </c>
      <c r="L520" s="545">
        <v>1</v>
      </c>
      <c r="M520" s="545">
        <v>0.1</v>
      </c>
      <c r="N520" s="549" t="s">
        <v>1856</v>
      </c>
      <c r="O520" s="550" t="s">
        <v>965</v>
      </c>
      <c r="P520" s="551" t="s">
        <v>964</v>
      </c>
      <c r="Q520" s="552">
        <v>1.9</v>
      </c>
      <c r="R520" s="553" t="s">
        <v>1800</v>
      </c>
      <c r="S520" s="552">
        <v>6.6</v>
      </c>
      <c r="T520" s="553" t="s">
        <v>1798</v>
      </c>
      <c r="U520" s="559" t="s">
        <v>550</v>
      </c>
      <c r="V520" s="560" t="s">
        <v>549</v>
      </c>
      <c r="W520" s="559" t="s">
        <v>550</v>
      </c>
      <c r="X520" s="560" t="s">
        <v>549</v>
      </c>
      <c r="Y520" s="552">
        <v>0.1</v>
      </c>
      <c r="Z520" s="554" t="s">
        <v>1798</v>
      </c>
      <c r="AA520" s="552" t="s">
        <v>549</v>
      </c>
      <c r="AB520" s="553">
        <v>1.2999999999999999E-3</v>
      </c>
      <c r="AC520" s="552" t="s">
        <v>550</v>
      </c>
      <c r="AD520" s="560">
        <v>0.16800000000000001</v>
      </c>
      <c r="AE520" s="559"/>
      <c r="AF520" s="560"/>
      <c r="AG520" s="552"/>
      <c r="AH520" s="554"/>
      <c r="AI520" s="555"/>
      <c r="AJ520" s="556"/>
      <c r="AK520" s="557"/>
      <c r="AL520" s="558"/>
    </row>
    <row r="521" spans="1:38" ht="13.8" x14ac:dyDescent="0.3">
      <c r="A521" s="34" t="str">
        <f t="shared" si="8"/>
        <v>87-86-5</v>
      </c>
      <c r="B521" s="544">
        <v>0.4</v>
      </c>
      <c r="C521" s="545" t="s">
        <v>1793</v>
      </c>
      <c r="D521" s="547">
        <v>5.1000000000000003E-6</v>
      </c>
      <c r="E521" s="548" t="s">
        <v>1803</v>
      </c>
      <c r="F521" s="547">
        <v>5.0000000000000001E-3</v>
      </c>
      <c r="G521" s="548" t="s">
        <v>1793</v>
      </c>
      <c r="H521" s="547" t="s">
        <v>1856</v>
      </c>
      <c r="I521" s="548" t="s">
        <v>1856</v>
      </c>
      <c r="J521" s="548" t="s">
        <v>1856</v>
      </c>
      <c r="K521" s="548" t="s">
        <v>1856</v>
      </c>
      <c r="L521" s="545">
        <v>1</v>
      </c>
      <c r="M521" s="545">
        <v>0.25</v>
      </c>
      <c r="N521" s="549" t="s">
        <v>1856</v>
      </c>
      <c r="O521" s="550" t="s">
        <v>251</v>
      </c>
      <c r="P521" s="551" t="s">
        <v>250</v>
      </c>
      <c r="Q521" s="552">
        <v>0.89</v>
      </c>
      <c r="R521" s="553" t="s">
        <v>1798</v>
      </c>
      <c r="S521" s="552">
        <v>2.7</v>
      </c>
      <c r="T521" s="553" t="s">
        <v>1798</v>
      </c>
      <c r="U521" s="559">
        <v>0.48</v>
      </c>
      <c r="V521" s="560" t="s">
        <v>1798</v>
      </c>
      <c r="W521" s="559">
        <v>2.4</v>
      </c>
      <c r="X521" s="560" t="s">
        <v>1798</v>
      </c>
      <c r="Y521" s="552">
        <v>3.5000000000000003E-2</v>
      </c>
      <c r="Z521" s="554" t="s">
        <v>1798</v>
      </c>
      <c r="AA521" s="552">
        <v>1</v>
      </c>
      <c r="AB521" s="553">
        <v>3.6000000000000002E-4</v>
      </c>
      <c r="AC521" s="552">
        <v>0.01</v>
      </c>
      <c r="AD521" s="560">
        <v>1.5800000000000002E-2</v>
      </c>
      <c r="AE521" s="559"/>
      <c r="AF521" s="560"/>
      <c r="AG521" s="552"/>
      <c r="AH521" s="554"/>
      <c r="AI521" s="555"/>
      <c r="AJ521" s="556"/>
      <c r="AK521" s="557"/>
      <c r="AL521" s="558"/>
    </row>
    <row r="522" spans="1:38" ht="14.4" thickBot="1" x14ac:dyDescent="0.35">
      <c r="A522" s="27" t="str">
        <f t="shared" si="8"/>
        <v>78-11-5</v>
      </c>
      <c r="B522" s="580">
        <v>4.0000000000000001E-3</v>
      </c>
      <c r="C522" s="564" t="s">
        <v>1804</v>
      </c>
      <c r="D522" s="565" t="s">
        <v>1856</v>
      </c>
      <c r="E522" s="562" t="s">
        <v>1856</v>
      </c>
      <c r="F522" s="563">
        <v>2E-3</v>
      </c>
      <c r="G522" s="564" t="s">
        <v>1792</v>
      </c>
      <c r="H522" s="565" t="s">
        <v>1856</v>
      </c>
      <c r="I522" s="562" t="s">
        <v>1856</v>
      </c>
      <c r="J522" s="562" t="s">
        <v>1856</v>
      </c>
      <c r="K522" s="562" t="s">
        <v>1856</v>
      </c>
      <c r="L522" s="564">
        <v>1</v>
      </c>
      <c r="M522" s="564">
        <v>0.1</v>
      </c>
      <c r="N522" s="581" t="s">
        <v>1856</v>
      </c>
      <c r="O522" s="568" t="s">
        <v>963</v>
      </c>
      <c r="P522" s="569" t="s">
        <v>962</v>
      </c>
      <c r="Q522" s="570">
        <v>120</v>
      </c>
      <c r="R522" s="571" t="s">
        <v>1802</v>
      </c>
      <c r="S522" s="570">
        <v>430</v>
      </c>
      <c r="T522" s="571" t="s">
        <v>1802</v>
      </c>
      <c r="U522" s="585" t="s">
        <v>550</v>
      </c>
      <c r="V522" s="586" t="s">
        <v>549</v>
      </c>
      <c r="W522" s="585" t="s">
        <v>550</v>
      </c>
      <c r="X522" s="586" t="s">
        <v>549</v>
      </c>
      <c r="Y522" s="570">
        <v>16</v>
      </c>
      <c r="Z522" s="572" t="s">
        <v>1802</v>
      </c>
      <c r="AA522" s="570" t="s">
        <v>549</v>
      </c>
      <c r="AB522" s="571">
        <v>2.4E-2</v>
      </c>
      <c r="AC522" s="570" t="s">
        <v>550</v>
      </c>
      <c r="AD522" s="586">
        <v>4.1799999999999997E-2</v>
      </c>
      <c r="AE522" s="585"/>
      <c r="AF522" s="586"/>
      <c r="AG522" s="570"/>
      <c r="AH522" s="572"/>
      <c r="AI522" s="573"/>
      <c r="AJ522" s="574"/>
      <c r="AK522" s="575"/>
      <c r="AL522" s="576"/>
    </row>
    <row r="523" spans="1:38" ht="13.8" x14ac:dyDescent="0.3">
      <c r="A523" s="34" t="str">
        <f t="shared" si="8"/>
        <v>109-66-0</v>
      </c>
      <c r="B523" s="544" t="s">
        <v>1856</v>
      </c>
      <c r="C523" s="545" t="s">
        <v>1856</v>
      </c>
      <c r="D523" s="546" t="s">
        <v>1856</v>
      </c>
      <c r="E523" s="545" t="s">
        <v>1856</v>
      </c>
      <c r="F523" s="546" t="s">
        <v>1856</v>
      </c>
      <c r="G523" s="545" t="s">
        <v>1856</v>
      </c>
      <c r="H523" s="547">
        <v>1</v>
      </c>
      <c r="I523" s="548" t="s">
        <v>1792</v>
      </c>
      <c r="J523" s="548" t="s">
        <v>1796</v>
      </c>
      <c r="K523" s="548" t="s">
        <v>1856</v>
      </c>
      <c r="L523" s="545">
        <v>1</v>
      </c>
      <c r="M523" s="545" t="s">
        <v>1856</v>
      </c>
      <c r="N523" s="549">
        <v>388</v>
      </c>
      <c r="O523" s="550" t="s">
        <v>961</v>
      </c>
      <c r="P523" s="551" t="s">
        <v>960</v>
      </c>
      <c r="Q523" s="552">
        <v>870</v>
      </c>
      <c r="R523" s="553" t="s">
        <v>1795</v>
      </c>
      <c r="S523" s="552">
        <v>3700</v>
      </c>
      <c r="T523" s="553" t="s">
        <v>1795</v>
      </c>
      <c r="U523" s="552">
        <v>1000</v>
      </c>
      <c r="V523" s="553" t="s">
        <v>1791</v>
      </c>
      <c r="W523" s="552">
        <v>4400</v>
      </c>
      <c r="X523" s="553" t="s">
        <v>1791</v>
      </c>
      <c r="Y523" s="552">
        <v>2100</v>
      </c>
      <c r="Z523" s="554" t="s">
        <v>1791</v>
      </c>
      <c r="AA523" s="552" t="s">
        <v>549</v>
      </c>
      <c r="AB523" s="553">
        <v>10</v>
      </c>
      <c r="AC523" s="552" t="s">
        <v>550</v>
      </c>
      <c r="AD523" s="553">
        <v>0.127</v>
      </c>
      <c r="AE523" s="552"/>
      <c r="AF523" s="553"/>
      <c r="AG523" s="552"/>
      <c r="AH523" s="554"/>
      <c r="AI523" s="589"/>
      <c r="AJ523" s="556"/>
      <c r="AK523" s="557"/>
      <c r="AL523" s="590"/>
    </row>
    <row r="524" spans="1:38" ht="13.8" x14ac:dyDescent="0.3">
      <c r="A524" s="34" t="str">
        <f t="shared" si="8"/>
        <v/>
      </c>
      <c r="B524" s="544" t="s">
        <v>1856</v>
      </c>
      <c r="C524" s="545" t="s">
        <v>1856</v>
      </c>
      <c r="D524" s="547" t="s">
        <v>1856</v>
      </c>
      <c r="E524" s="548" t="s">
        <v>1856</v>
      </c>
      <c r="F524" s="546" t="s">
        <v>1856</v>
      </c>
      <c r="G524" s="545" t="s">
        <v>1856</v>
      </c>
      <c r="H524" s="547" t="s">
        <v>1856</v>
      </c>
      <c r="I524" s="548" t="s">
        <v>1856</v>
      </c>
      <c r="J524" s="548" t="s">
        <v>1856</v>
      </c>
      <c r="K524" s="548" t="s">
        <v>1856</v>
      </c>
      <c r="L524" s="545" t="s">
        <v>1856</v>
      </c>
      <c r="M524" s="545" t="s">
        <v>1856</v>
      </c>
      <c r="N524" s="549" t="s">
        <v>1856</v>
      </c>
      <c r="O524" s="550" t="s">
        <v>959</v>
      </c>
      <c r="P524" s="551" t="s">
        <v>549</v>
      </c>
      <c r="Q524" s="552" t="s">
        <v>550</v>
      </c>
      <c r="R524" s="553" t="s">
        <v>549</v>
      </c>
      <c r="S524" s="552" t="s">
        <v>550</v>
      </c>
      <c r="T524" s="553" t="s">
        <v>549</v>
      </c>
      <c r="U524" s="559" t="s">
        <v>550</v>
      </c>
      <c r="V524" s="560" t="s">
        <v>549</v>
      </c>
      <c r="W524" s="559" t="s">
        <v>550</v>
      </c>
      <c r="X524" s="560" t="s">
        <v>549</v>
      </c>
      <c r="Y524" s="552" t="s">
        <v>550</v>
      </c>
      <c r="Z524" s="554" t="s">
        <v>549</v>
      </c>
      <c r="AA524" s="552" t="s">
        <v>549</v>
      </c>
      <c r="AB524" s="553" t="s">
        <v>550</v>
      </c>
      <c r="AC524" s="552" t="s">
        <v>550</v>
      </c>
      <c r="AD524" s="560">
        <v>1.01E-3</v>
      </c>
      <c r="AE524" s="559"/>
      <c r="AF524" s="560"/>
      <c r="AG524" s="552"/>
      <c r="AH524" s="554"/>
      <c r="AI524" s="555"/>
      <c r="AJ524" s="556"/>
      <c r="AK524" s="557"/>
      <c r="AL524" s="558"/>
    </row>
    <row r="525" spans="1:38" ht="14.4" thickBot="1" x14ac:dyDescent="0.35">
      <c r="A525" s="27" t="str">
        <f t="shared" si="8"/>
        <v>7790-98-9</v>
      </c>
      <c r="B525" s="561" t="s">
        <v>1856</v>
      </c>
      <c r="C525" s="562" t="s">
        <v>1856</v>
      </c>
      <c r="D525" s="565" t="s">
        <v>1856</v>
      </c>
      <c r="E525" s="562" t="s">
        <v>1856</v>
      </c>
      <c r="F525" s="565">
        <v>6.9999999999999999E-4</v>
      </c>
      <c r="G525" s="562" t="s">
        <v>1793</v>
      </c>
      <c r="H525" s="563" t="s">
        <v>1856</v>
      </c>
      <c r="I525" s="564" t="s">
        <v>1856</v>
      </c>
      <c r="J525" s="564" t="s">
        <v>1856</v>
      </c>
      <c r="K525" s="562" t="s">
        <v>1856</v>
      </c>
      <c r="L525" s="564">
        <v>1</v>
      </c>
      <c r="M525" s="566" t="s">
        <v>1856</v>
      </c>
      <c r="N525" s="567" t="s">
        <v>1856</v>
      </c>
      <c r="O525" s="568" t="s">
        <v>958</v>
      </c>
      <c r="P525" s="569" t="s">
        <v>957</v>
      </c>
      <c r="Q525" s="570">
        <v>55</v>
      </c>
      <c r="R525" s="571" t="s">
        <v>1791</v>
      </c>
      <c r="S525" s="570">
        <v>720</v>
      </c>
      <c r="T525" s="571" t="s">
        <v>1791</v>
      </c>
      <c r="U525" s="570" t="s">
        <v>550</v>
      </c>
      <c r="V525" s="571" t="s">
        <v>549</v>
      </c>
      <c r="W525" s="570" t="s">
        <v>550</v>
      </c>
      <c r="X525" s="571" t="s">
        <v>549</v>
      </c>
      <c r="Y525" s="570">
        <v>11</v>
      </c>
      <c r="Z525" s="572" t="s">
        <v>1791</v>
      </c>
      <c r="AA525" s="570" t="s">
        <v>549</v>
      </c>
      <c r="AB525" s="571" t="s">
        <v>550</v>
      </c>
      <c r="AC525" s="570" t="s">
        <v>550</v>
      </c>
      <c r="AD525" s="571">
        <v>0.11</v>
      </c>
      <c r="AE525" s="570"/>
      <c r="AF525" s="571"/>
      <c r="AG525" s="570"/>
      <c r="AH525" s="572"/>
      <c r="AI525" s="573"/>
      <c r="AJ525" s="574"/>
      <c r="AK525" s="575"/>
      <c r="AL525" s="576"/>
    </row>
    <row r="526" spans="1:38" ht="13.8" x14ac:dyDescent="0.3">
      <c r="A526" s="34" t="str">
        <f t="shared" si="8"/>
        <v>7791-03-9</v>
      </c>
      <c r="B526" s="577" t="s">
        <v>1856</v>
      </c>
      <c r="C526" s="548" t="s">
        <v>1856</v>
      </c>
      <c r="D526" s="547" t="s">
        <v>1856</v>
      </c>
      <c r="E526" s="548" t="s">
        <v>1856</v>
      </c>
      <c r="F526" s="547">
        <v>6.9999999999999999E-4</v>
      </c>
      <c r="G526" s="548" t="s">
        <v>1793</v>
      </c>
      <c r="H526" s="547" t="s">
        <v>1856</v>
      </c>
      <c r="I526" s="548" t="s">
        <v>1856</v>
      </c>
      <c r="J526" s="548" t="s">
        <v>1856</v>
      </c>
      <c r="K526" s="548" t="s">
        <v>1856</v>
      </c>
      <c r="L526" s="578">
        <v>1</v>
      </c>
      <c r="M526" s="578" t="s">
        <v>1856</v>
      </c>
      <c r="N526" s="549" t="s">
        <v>1856</v>
      </c>
      <c r="O526" s="594" t="s">
        <v>956</v>
      </c>
      <c r="P526" s="551" t="s">
        <v>955</v>
      </c>
      <c r="Q526" s="559">
        <v>55</v>
      </c>
      <c r="R526" s="560" t="s">
        <v>1791</v>
      </c>
      <c r="S526" s="559">
        <v>720</v>
      </c>
      <c r="T526" s="560" t="s">
        <v>1791</v>
      </c>
      <c r="U526" s="559" t="s">
        <v>550</v>
      </c>
      <c r="V526" s="560" t="s">
        <v>549</v>
      </c>
      <c r="W526" s="559" t="s">
        <v>550</v>
      </c>
      <c r="X526" s="560" t="s">
        <v>549</v>
      </c>
      <c r="Y526" s="559">
        <v>11</v>
      </c>
      <c r="Z526" s="582" t="s">
        <v>1791</v>
      </c>
      <c r="AA526" s="559" t="s">
        <v>549</v>
      </c>
      <c r="AB526" s="560" t="s">
        <v>550</v>
      </c>
      <c r="AC526" s="559" t="s">
        <v>550</v>
      </c>
      <c r="AD526" s="560" t="s">
        <v>550</v>
      </c>
      <c r="AE526" s="559"/>
      <c r="AF526" s="560"/>
      <c r="AG526" s="559"/>
      <c r="AH526" s="582"/>
      <c r="AI526" s="555"/>
      <c r="AJ526" s="583"/>
      <c r="AK526" s="584"/>
      <c r="AL526" s="558"/>
    </row>
    <row r="527" spans="1:38" ht="13.8" x14ac:dyDescent="0.3">
      <c r="A527" s="34" t="str">
        <f t="shared" si="8"/>
        <v>14797-73-0</v>
      </c>
      <c r="B527" s="577" t="s">
        <v>1856</v>
      </c>
      <c r="C527" s="548" t="s">
        <v>1856</v>
      </c>
      <c r="D527" s="547" t="s">
        <v>1856</v>
      </c>
      <c r="E527" s="548" t="s">
        <v>1856</v>
      </c>
      <c r="F527" s="546">
        <v>6.9999999999999999E-4</v>
      </c>
      <c r="G527" s="545" t="s">
        <v>1793</v>
      </c>
      <c r="H527" s="547" t="s">
        <v>1856</v>
      </c>
      <c r="I527" s="548" t="s">
        <v>1856</v>
      </c>
      <c r="J527" s="548" t="s">
        <v>1856</v>
      </c>
      <c r="K527" s="548" t="s">
        <v>1856</v>
      </c>
      <c r="L527" s="545">
        <v>1</v>
      </c>
      <c r="M527" s="578" t="s">
        <v>1856</v>
      </c>
      <c r="N527" s="549" t="s">
        <v>1856</v>
      </c>
      <c r="O527" s="550" t="s">
        <v>954</v>
      </c>
      <c r="P527" s="551" t="s">
        <v>953</v>
      </c>
      <c r="Q527" s="552">
        <v>55</v>
      </c>
      <c r="R527" s="553" t="s">
        <v>1791</v>
      </c>
      <c r="S527" s="552">
        <v>720</v>
      </c>
      <c r="T527" s="553" t="s">
        <v>1791</v>
      </c>
      <c r="U527" s="559" t="s">
        <v>550</v>
      </c>
      <c r="V527" s="560" t="s">
        <v>549</v>
      </c>
      <c r="W527" s="559" t="s">
        <v>550</v>
      </c>
      <c r="X527" s="560" t="s">
        <v>549</v>
      </c>
      <c r="Y527" s="552">
        <v>11</v>
      </c>
      <c r="Z527" s="554" t="s">
        <v>1791</v>
      </c>
      <c r="AA527" s="552" t="s">
        <v>1808</v>
      </c>
      <c r="AB527" s="553" t="s">
        <v>550</v>
      </c>
      <c r="AC527" s="552" t="s">
        <v>550</v>
      </c>
      <c r="AD527" s="560">
        <v>1E-3</v>
      </c>
      <c r="AE527" s="559"/>
      <c r="AF527" s="560"/>
      <c r="AG527" s="552"/>
      <c r="AH527" s="554"/>
      <c r="AI527" s="555"/>
      <c r="AJ527" s="583"/>
      <c r="AK527" s="557"/>
      <c r="AL527" s="558"/>
    </row>
    <row r="528" spans="1:38" ht="14.4" thickBot="1" x14ac:dyDescent="0.35">
      <c r="A528" s="27" t="str">
        <f t="shared" si="8"/>
        <v>7778-74-7</v>
      </c>
      <c r="B528" s="561" t="s">
        <v>1856</v>
      </c>
      <c r="C528" s="562" t="s">
        <v>1856</v>
      </c>
      <c r="D528" s="565" t="s">
        <v>1856</v>
      </c>
      <c r="E528" s="562" t="s">
        <v>1856</v>
      </c>
      <c r="F528" s="563">
        <v>6.9999999999999999E-4</v>
      </c>
      <c r="G528" s="564" t="s">
        <v>1793</v>
      </c>
      <c r="H528" s="565" t="s">
        <v>1856</v>
      </c>
      <c r="I528" s="562" t="s">
        <v>1856</v>
      </c>
      <c r="J528" s="562" t="s">
        <v>1856</v>
      </c>
      <c r="K528" s="562" t="s">
        <v>1856</v>
      </c>
      <c r="L528" s="564">
        <v>1</v>
      </c>
      <c r="M528" s="566" t="s">
        <v>1856</v>
      </c>
      <c r="N528" s="581" t="s">
        <v>1856</v>
      </c>
      <c r="O528" s="568" t="s">
        <v>952</v>
      </c>
      <c r="P528" s="569" t="s">
        <v>951</v>
      </c>
      <c r="Q528" s="570">
        <v>55</v>
      </c>
      <c r="R528" s="571" t="s">
        <v>1791</v>
      </c>
      <c r="S528" s="570">
        <v>720</v>
      </c>
      <c r="T528" s="571" t="s">
        <v>1791</v>
      </c>
      <c r="U528" s="585" t="s">
        <v>550</v>
      </c>
      <c r="V528" s="586" t="s">
        <v>549</v>
      </c>
      <c r="W528" s="585" t="s">
        <v>550</v>
      </c>
      <c r="X528" s="586" t="s">
        <v>549</v>
      </c>
      <c r="Y528" s="570">
        <v>11</v>
      </c>
      <c r="Z528" s="572" t="s">
        <v>1791</v>
      </c>
      <c r="AA528" s="570" t="s">
        <v>549</v>
      </c>
      <c r="AB528" s="571" t="s">
        <v>550</v>
      </c>
      <c r="AC528" s="570" t="s">
        <v>550</v>
      </c>
      <c r="AD528" s="586">
        <v>1E-3</v>
      </c>
      <c r="AE528" s="585"/>
      <c r="AF528" s="586"/>
      <c r="AG528" s="570"/>
      <c r="AH528" s="572"/>
      <c r="AI528" s="573"/>
      <c r="AJ528" s="592"/>
      <c r="AK528" s="575"/>
      <c r="AL528" s="576"/>
    </row>
    <row r="529" spans="1:38" ht="13.8" x14ac:dyDescent="0.3">
      <c r="A529" s="34" t="str">
        <f t="shared" si="8"/>
        <v>7601-89-0</v>
      </c>
      <c r="B529" s="577" t="s">
        <v>1856</v>
      </c>
      <c r="C529" s="548" t="s">
        <v>1856</v>
      </c>
      <c r="D529" s="547" t="s">
        <v>1856</v>
      </c>
      <c r="E529" s="548" t="s">
        <v>1856</v>
      </c>
      <c r="F529" s="546">
        <v>6.9999999999999999E-4</v>
      </c>
      <c r="G529" s="545" t="s">
        <v>1793</v>
      </c>
      <c r="H529" s="547" t="s">
        <v>1856</v>
      </c>
      <c r="I529" s="548" t="s">
        <v>1856</v>
      </c>
      <c r="J529" s="548" t="s">
        <v>1856</v>
      </c>
      <c r="K529" s="548" t="s">
        <v>1856</v>
      </c>
      <c r="L529" s="545">
        <v>1</v>
      </c>
      <c r="M529" s="578" t="s">
        <v>1856</v>
      </c>
      <c r="N529" s="549" t="s">
        <v>1856</v>
      </c>
      <c r="O529" s="550" t="s">
        <v>950</v>
      </c>
      <c r="P529" s="551" t="s">
        <v>949</v>
      </c>
      <c r="Q529" s="552">
        <v>55</v>
      </c>
      <c r="R529" s="553" t="s">
        <v>1791</v>
      </c>
      <c r="S529" s="552">
        <v>720</v>
      </c>
      <c r="T529" s="553" t="s">
        <v>1791</v>
      </c>
      <c r="U529" s="559" t="s">
        <v>550</v>
      </c>
      <c r="V529" s="560" t="s">
        <v>549</v>
      </c>
      <c r="W529" s="559" t="s">
        <v>550</v>
      </c>
      <c r="X529" s="560" t="s">
        <v>549</v>
      </c>
      <c r="Y529" s="552">
        <v>11</v>
      </c>
      <c r="Z529" s="554" t="s">
        <v>1791</v>
      </c>
      <c r="AA529" s="552" t="s">
        <v>549</v>
      </c>
      <c r="AB529" s="553" t="s">
        <v>550</v>
      </c>
      <c r="AC529" s="552" t="s">
        <v>550</v>
      </c>
      <c r="AD529" s="560">
        <v>1E-3</v>
      </c>
      <c r="AE529" s="559"/>
      <c r="AF529" s="560"/>
      <c r="AG529" s="552"/>
      <c r="AH529" s="554"/>
      <c r="AI529" s="589"/>
      <c r="AJ529" s="583"/>
      <c r="AK529" s="557"/>
      <c r="AL529" s="558"/>
    </row>
    <row r="530" spans="1:38" ht="13.8" x14ac:dyDescent="0.3">
      <c r="A530" s="34" t="str">
        <f t="shared" si="8"/>
        <v>52645-53-1</v>
      </c>
      <c r="B530" s="577" t="s">
        <v>1856</v>
      </c>
      <c r="C530" s="548" t="s">
        <v>1856</v>
      </c>
      <c r="D530" s="547" t="s">
        <v>1856</v>
      </c>
      <c r="E530" s="548" t="s">
        <v>1856</v>
      </c>
      <c r="F530" s="546">
        <v>0.05</v>
      </c>
      <c r="G530" s="545" t="s">
        <v>1793</v>
      </c>
      <c r="H530" s="547" t="s">
        <v>1856</v>
      </c>
      <c r="I530" s="548" t="s">
        <v>1856</v>
      </c>
      <c r="J530" s="548" t="s">
        <v>1856</v>
      </c>
      <c r="K530" s="548" t="s">
        <v>1856</v>
      </c>
      <c r="L530" s="545">
        <v>1</v>
      </c>
      <c r="M530" s="578">
        <v>0.1</v>
      </c>
      <c r="N530" s="549" t="s">
        <v>1856</v>
      </c>
      <c r="O530" s="550" t="s">
        <v>948</v>
      </c>
      <c r="P530" s="551" t="s">
        <v>947</v>
      </c>
      <c r="Q530" s="552">
        <v>3100</v>
      </c>
      <c r="R530" s="553" t="s">
        <v>1791</v>
      </c>
      <c r="S530" s="552">
        <v>31000</v>
      </c>
      <c r="T530" s="553" t="s">
        <v>1791</v>
      </c>
      <c r="U530" s="559" t="s">
        <v>550</v>
      </c>
      <c r="V530" s="560" t="s">
        <v>549</v>
      </c>
      <c r="W530" s="559" t="s">
        <v>550</v>
      </c>
      <c r="X530" s="560" t="s">
        <v>549</v>
      </c>
      <c r="Y530" s="552">
        <v>780</v>
      </c>
      <c r="Z530" s="554" t="s">
        <v>1791</v>
      </c>
      <c r="AA530" s="552" t="s">
        <v>549</v>
      </c>
      <c r="AB530" s="553">
        <v>190</v>
      </c>
      <c r="AC530" s="552" t="s">
        <v>550</v>
      </c>
      <c r="AD530" s="560">
        <v>2E-3</v>
      </c>
      <c r="AE530" s="559"/>
      <c r="AF530" s="560"/>
      <c r="AG530" s="552"/>
      <c r="AH530" s="554"/>
      <c r="AI530" s="555"/>
      <c r="AJ530" s="583"/>
      <c r="AK530" s="557"/>
      <c r="AL530" s="558"/>
    </row>
    <row r="531" spans="1:38" ht="14.4" thickBot="1" x14ac:dyDescent="0.35">
      <c r="A531" s="27" t="str">
        <f t="shared" si="8"/>
        <v>62-44-2</v>
      </c>
      <c r="B531" s="561">
        <v>2.2000000000000001E-3</v>
      </c>
      <c r="C531" s="562" t="s">
        <v>1803</v>
      </c>
      <c r="D531" s="565">
        <v>6.3E-7</v>
      </c>
      <c r="E531" s="562" t="s">
        <v>1803</v>
      </c>
      <c r="F531" s="563" t="s">
        <v>1856</v>
      </c>
      <c r="G531" s="564" t="s">
        <v>1856</v>
      </c>
      <c r="H531" s="565" t="s">
        <v>1856</v>
      </c>
      <c r="I531" s="562" t="s">
        <v>1856</v>
      </c>
      <c r="J531" s="562" t="s">
        <v>1856</v>
      </c>
      <c r="K531" s="562" t="s">
        <v>1856</v>
      </c>
      <c r="L531" s="564">
        <v>1</v>
      </c>
      <c r="M531" s="566">
        <v>0.1</v>
      </c>
      <c r="N531" s="581" t="s">
        <v>1856</v>
      </c>
      <c r="O531" s="568" t="s">
        <v>946</v>
      </c>
      <c r="P531" s="569" t="s">
        <v>945</v>
      </c>
      <c r="Q531" s="570">
        <v>220</v>
      </c>
      <c r="R531" s="571" t="s">
        <v>1798</v>
      </c>
      <c r="S531" s="570">
        <v>780</v>
      </c>
      <c r="T531" s="571" t="s">
        <v>1798</v>
      </c>
      <c r="U531" s="585">
        <v>3.9</v>
      </c>
      <c r="V531" s="586" t="s">
        <v>1798</v>
      </c>
      <c r="W531" s="585">
        <v>19</v>
      </c>
      <c r="X531" s="586" t="s">
        <v>1798</v>
      </c>
      <c r="Y531" s="570">
        <v>30</v>
      </c>
      <c r="Z531" s="572" t="s">
        <v>1798</v>
      </c>
      <c r="AA531" s="570" t="s">
        <v>549</v>
      </c>
      <c r="AB531" s="571">
        <v>8.3000000000000001E-3</v>
      </c>
      <c r="AC531" s="570" t="s">
        <v>550</v>
      </c>
      <c r="AD531" s="586">
        <v>1E-3</v>
      </c>
      <c r="AE531" s="585"/>
      <c r="AF531" s="586"/>
      <c r="AG531" s="570"/>
      <c r="AH531" s="572"/>
      <c r="AI531" s="573"/>
      <c r="AJ531" s="592"/>
      <c r="AK531" s="575"/>
      <c r="AL531" s="576"/>
    </row>
    <row r="532" spans="1:38" ht="13.8" x14ac:dyDescent="0.3">
      <c r="A532" s="34" t="str">
        <f t="shared" si="8"/>
        <v>13684-63-4</v>
      </c>
      <c r="B532" s="577" t="s">
        <v>1856</v>
      </c>
      <c r="C532" s="548" t="s">
        <v>1856</v>
      </c>
      <c r="D532" s="547" t="s">
        <v>1856</v>
      </c>
      <c r="E532" s="548" t="s">
        <v>1856</v>
      </c>
      <c r="F532" s="546">
        <v>0.25</v>
      </c>
      <c r="G532" s="545" t="s">
        <v>1793</v>
      </c>
      <c r="H532" s="547" t="s">
        <v>1856</v>
      </c>
      <c r="I532" s="548" t="s">
        <v>1856</v>
      </c>
      <c r="J532" s="548" t="s">
        <v>1856</v>
      </c>
      <c r="K532" s="548" t="s">
        <v>1856</v>
      </c>
      <c r="L532" s="545">
        <v>1</v>
      </c>
      <c r="M532" s="545">
        <v>0.1</v>
      </c>
      <c r="N532" s="549" t="s">
        <v>1856</v>
      </c>
      <c r="O532" s="550" t="s">
        <v>944</v>
      </c>
      <c r="P532" s="551" t="s">
        <v>943</v>
      </c>
      <c r="Q532" s="552">
        <v>15000</v>
      </c>
      <c r="R532" s="553" t="s">
        <v>1791</v>
      </c>
      <c r="S532" s="552">
        <v>150000</v>
      </c>
      <c r="T532" s="553" t="s">
        <v>1794</v>
      </c>
      <c r="U532" s="559" t="s">
        <v>550</v>
      </c>
      <c r="V532" s="560" t="s">
        <v>549</v>
      </c>
      <c r="W532" s="559" t="s">
        <v>550</v>
      </c>
      <c r="X532" s="560" t="s">
        <v>549</v>
      </c>
      <c r="Y532" s="552">
        <v>3000</v>
      </c>
      <c r="Z532" s="554" t="s">
        <v>1791</v>
      </c>
      <c r="AA532" s="552" t="s">
        <v>549</v>
      </c>
      <c r="AB532" s="553">
        <v>16</v>
      </c>
      <c r="AC532" s="552" t="s">
        <v>550</v>
      </c>
      <c r="AD532" s="560">
        <v>0.20799999999999999</v>
      </c>
      <c r="AE532" s="559"/>
      <c r="AF532" s="560"/>
      <c r="AG532" s="552"/>
      <c r="AH532" s="554"/>
      <c r="AI532" s="555"/>
      <c r="AJ532" s="556"/>
      <c r="AK532" s="557"/>
      <c r="AL532" s="558"/>
    </row>
    <row r="533" spans="1:38" ht="13.8" x14ac:dyDescent="0.3">
      <c r="A533" s="34" t="str">
        <f t="shared" si="8"/>
        <v>108-95-2</v>
      </c>
      <c r="B533" s="544" t="s">
        <v>1856</v>
      </c>
      <c r="C533" s="545" t="s">
        <v>1856</v>
      </c>
      <c r="D533" s="546" t="s">
        <v>1856</v>
      </c>
      <c r="E533" s="545" t="s">
        <v>1856</v>
      </c>
      <c r="F533" s="547">
        <v>0.3</v>
      </c>
      <c r="G533" s="548" t="s">
        <v>1793</v>
      </c>
      <c r="H533" s="547">
        <v>0.2</v>
      </c>
      <c r="I533" s="548" t="s">
        <v>1803</v>
      </c>
      <c r="J533" s="548" t="s">
        <v>1856</v>
      </c>
      <c r="K533" s="548" t="s">
        <v>1856</v>
      </c>
      <c r="L533" s="545">
        <v>1</v>
      </c>
      <c r="M533" s="545">
        <v>0.1</v>
      </c>
      <c r="N533" s="549" t="s">
        <v>1856</v>
      </c>
      <c r="O533" s="550" t="s">
        <v>247</v>
      </c>
      <c r="P533" s="551" t="s">
        <v>246</v>
      </c>
      <c r="Q533" s="552">
        <v>18000</v>
      </c>
      <c r="R533" s="553" t="s">
        <v>1791</v>
      </c>
      <c r="S533" s="552">
        <v>180000</v>
      </c>
      <c r="T533" s="553" t="s">
        <v>1794</v>
      </c>
      <c r="U533" s="552">
        <v>210</v>
      </c>
      <c r="V533" s="553" t="s">
        <v>1791</v>
      </c>
      <c r="W533" s="552">
        <v>880</v>
      </c>
      <c r="X533" s="553" t="s">
        <v>1791</v>
      </c>
      <c r="Y533" s="552">
        <v>4500</v>
      </c>
      <c r="Z533" s="554" t="s">
        <v>1791</v>
      </c>
      <c r="AA533" s="552" t="s">
        <v>549</v>
      </c>
      <c r="AB533" s="553">
        <v>2.6</v>
      </c>
      <c r="AC533" s="552" t="s">
        <v>550</v>
      </c>
      <c r="AD533" s="553">
        <v>1.73E-3</v>
      </c>
      <c r="AE533" s="552"/>
      <c r="AF533" s="553"/>
      <c r="AG533" s="552"/>
      <c r="AH533" s="554"/>
      <c r="AI533" s="555"/>
      <c r="AJ533" s="556"/>
      <c r="AK533" s="557"/>
      <c r="AL533" s="558"/>
    </row>
    <row r="534" spans="1:38" ht="14.4" thickBot="1" x14ac:dyDescent="0.35">
      <c r="A534" s="27" t="str">
        <f t="shared" si="8"/>
        <v>92-84-2</v>
      </c>
      <c r="B534" s="561" t="s">
        <v>1856</v>
      </c>
      <c r="C534" s="562" t="s">
        <v>1856</v>
      </c>
      <c r="D534" s="565" t="s">
        <v>1856</v>
      </c>
      <c r="E534" s="562" t="s">
        <v>1856</v>
      </c>
      <c r="F534" s="563">
        <v>5.0000000000000001E-4</v>
      </c>
      <c r="G534" s="564" t="s">
        <v>1804</v>
      </c>
      <c r="H534" s="565" t="s">
        <v>1856</v>
      </c>
      <c r="I534" s="562" t="s">
        <v>1856</v>
      </c>
      <c r="J534" s="562" t="s">
        <v>1856</v>
      </c>
      <c r="K534" s="562" t="s">
        <v>1856</v>
      </c>
      <c r="L534" s="564">
        <v>1</v>
      </c>
      <c r="M534" s="564">
        <v>0.1</v>
      </c>
      <c r="N534" s="581" t="s">
        <v>1856</v>
      </c>
      <c r="O534" s="568" t="s">
        <v>942</v>
      </c>
      <c r="P534" s="569" t="s">
        <v>941</v>
      </c>
      <c r="Q534" s="570">
        <v>31</v>
      </c>
      <c r="R534" s="571" t="s">
        <v>1791</v>
      </c>
      <c r="S534" s="570">
        <v>310</v>
      </c>
      <c r="T534" s="571" t="s">
        <v>1791</v>
      </c>
      <c r="U534" s="585" t="s">
        <v>550</v>
      </c>
      <c r="V534" s="586" t="s">
        <v>549</v>
      </c>
      <c r="W534" s="585" t="s">
        <v>550</v>
      </c>
      <c r="X534" s="586" t="s">
        <v>549</v>
      </c>
      <c r="Y534" s="570">
        <v>3.2</v>
      </c>
      <c r="Z534" s="572" t="s">
        <v>1791</v>
      </c>
      <c r="AA534" s="570" t="s">
        <v>549</v>
      </c>
      <c r="AB534" s="571">
        <v>0.01</v>
      </c>
      <c r="AC534" s="570" t="s">
        <v>550</v>
      </c>
      <c r="AD534" s="586">
        <v>7.8600000000000007E-3</v>
      </c>
      <c r="AE534" s="585"/>
      <c r="AF534" s="586"/>
      <c r="AG534" s="570"/>
      <c r="AH534" s="572"/>
      <c r="AI534" s="573"/>
      <c r="AJ534" s="574"/>
      <c r="AK534" s="575"/>
      <c r="AL534" s="576"/>
    </row>
    <row r="535" spans="1:38" ht="13.8" x14ac:dyDescent="0.3">
      <c r="A535" s="34" t="str">
        <f t="shared" si="8"/>
        <v>108-45-2</v>
      </c>
      <c r="B535" s="577" t="s">
        <v>1856</v>
      </c>
      <c r="C535" s="548" t="s">
        <v>1856</v>
      </c>
      <c r="D535" s="547" t="s">
        <v>1856</v>
      </c>
      <c r="E535" s="548" t="s">
        <v>1856</v>
      </c>
      <c r="F535" s="546">
        <v>6.0000000000000001E-3</v>
      </c>
      <c r="G535" s="545" t="s">
        <v>1793</v>
      </c>
      <c r="H535" s="546" t="s">
        <v>1856</v>
      </c>
      <c r="I535" s="545" t="s">
        <v>1856</v>
      </c>
      <c r="J535" s="548" t="s">
        <v>1856</v>
      </c>
      <c r="K535" s="548" t="s">
        <v>1856</v>
      </c>
      <c r="L535" s="545">
        <v>1</v>
      </c>
      <c r="M535" s="545">
        <v>0.1</v>
      </c>
      <c r="N535" s="549" t="s">
        <v>1856</v>
      </c>
      <c r="O535" s="550" t="s">
        <v>940</v>
      </c>
      <c r="P535" s="551" t="s">
        <v>939</v>
      </c>
      <c r="Q535" s="552">
        <v>370</v>
      </c>
      <c r="R535" s="553" t="s">
        <v>1791</v>
      </c>
      <c r="S535" s="552">
        <v>3700</v>
      </c>
      <c r="T535" s="553" t="s">
        <v>1791</v>
      </c>
      <c r="U535" s="552" t="s">
        <v>550</v>
      </c>
      <c r="V535" s="553" t="s">
        <v>549</v>
      </c>
      <c r="W535" s="552" t="s">
        <v>550</v>
      </c>
      <c r="X535" s="553" t="s">
        <v>549</v>
      </c>
      <c r="Y535" s="552">
        <v>94</v>
      </c>
      <c r="Z535" s="554" t="s">
        <v>1791</v>
      </c>
      <c r="AA535" s="552" t="s">
        <v>549</v>
      </c>
      <c r="AB535" s="553">
        <v>2.5000000000000001E-2</v>
      </c>
      <c r="AC535" s="552" t="s">
        <v>550</v>
      </c>
      <c r="AD535" s="553">
        <v>4.3400000000000001E-3</v>
      </c>
      <c r="AE535" s="552"/>
      <c r="AF535" s="553"/>
      <c r="AG535" s="552"/>
      <c r="AH535" s="554"/>
      <c r="AI535" s="555"/>
      <c r="AJ535" s="556"/>
      <c r="AK535" s="557"/>
      <c r="AL535" s="558"/>
    </row>
    <row r="536" spans="1:38" ht="13.8" x14ac:dyDescent="0.3">
      <c r="A536" s="34" t="str">
        <f t="shared" si="8"/>
        <v>95-54-5</v>
      </c>
      <c r="B536" s="577">
        <v>4.7E-2</v>
      </c>
      <c r="C536" s="548" t="s">
        <v>1801</v>
      </c>
      <c r="D536" s="547" t="s">
        <v>1856</v>
      </c>
      <c r="E536" s="548" t="s">
        <v>1856</v>
      </c>
      <c r="F536" s="546" t="s">
        <v>1856</v>
      </c>
      <c r="G536" s="545" t="s">
        <v>1856</v>
      </c>
      <c r="H536" s="547" t="s">
        <v>1856</v>
      </c>
      <c r="I536" s="548" t="s">
        <v>1856</v>
      </c>
      <c r="J536" s="548" t="s">
        <v>1856</v>
      </c>
      <c r="K536" s="548" t="s">
        <v>1856</v>
      </c>
      <c r="L536" s="545">
        <v>1</v>
      </c>
      <c r="M536" s="545">
        <v>0.1</v>
      </c>
      <c r="N536" s="549" t="s">
        <v>1856</v>
      </c>
      <c r="O536" s="550" t="s">
        <v>938</v>
      </c>
      <c r="P536" s="551" t="s">
        <v>937</v>
      </c>
      <c r="Q536" s="552">
        <v>10</v>
      </c>
      <c r="R536" s="553" t="s">
        <v>1798</v>
      </c>
      <c r="S536" s="552">
        <v>37</v>
      </c>
      <c r="T536" s="553" t="s">
        <v>1798</v>
      </c>
      <c r="U536" s="559" t="s">
        <v>550</v>
      </c>
      <c r="V536" s="560" t="s">
        <v>549</v>
      </c>
      <c r="W536" s="559" t="s">
        <v>550</v>
      </c>
      <c r="X536" s="560" t="s">
        <v>549</v>
      </c>
      <c r="Y536" s="552">
        <v>1.4</v>
      </c>
      <c r="Z536" s="554" t="s">
        <v>1798</v>
      </c>
      <c r="AA536" s="552" t="s">
        <v>549</v>
      </c>
      <c r="AB536" s="553">
        <v>3.8000000000000002E-4</v>
      </c>
      <c r="AC536" s="552" t="s">
        <v>550</v>
      </c>
      <c r="AD536" s="560">
        <v>6.83E-2</v>
      </c>
      <c r="AE536" s="559"/>
      <c r="AF536" s="560"/>
      <c r="AG536" s="552"/>
      <c r="AH536" s="554"/>
      <c r="AI536" s="555"/>
      <c r="AJ536" s="556"/>
      <c r="AK536" s="557"/>
      <c r="AL536" s="558"/>
    </row>
    <row r="537" spans="1:38" ht="14.4" thickBot="1" x14ac:dyDescent="0.35">
      <c r="A537" s="27" t="str">
        <f t="shared" si="8"/>
        <v>106-50-3</v>
      </c>
      <c r="B537" s="561" t="s">
        <v>1856</v>
      </c>
      <c r="C537" s="562" t="s">
        <v>1856</v>
      </c>
      <c r="D537" s="565" t="s">
        <v>1856</v>
      </c>
      <c r="E537" s="562" t="s">
        <v>1856</v>
      </c>
      <c r="F537" s="563">
        <v>0.19</v>
      </c>
      <c r="G537" s="564" t="s">
        <v>1801</v>
      </c>
      <c r="H537" s="565" t="s">
        <v>1856</v>
      </c>
      <c r="I537" s="562" t="s">
        <v>1856</v>
      </c>
      <c r="J537" s="562" t="s">
        <v>1856</v>
      </c>
      <c r="K537" s="562" t="s">
        <v>1856</v>
      </c>
      <c r="L537" s="564">
        <v>1</v>
      </c>
      <c r="M537" s="564">
        <v>0.1</v>
      </c>
      <c r="N537" s="581" t="s">
        <v>1856</v>
      </c>
      <c r="O537" s="568" t="s">
        <v>936</v>
      </c>
      <c r="P537" s="569" t="s">
        <v>935</v>
      </c>
      <c r="Q537" s="570">
        <v>12000</v>
      </c>
      <c r="R537" s="571" t="s">
        <v>1791</v>
      </c>
      <c r="S537" s="570">
        <v>120000</v>
      </c>
      <c r="T537" s="571" t="s">
        <v>1794</v>
      </c>
      <c r="U537" s="585" t="s">
        <v>550</v>
      </c>
      <c r="V537" s="586" t="s">
        <v>549</v>
      </c>
      <c r="W537" s="585" t="s">
        <v>550</v>
      </c>
      <c r="X537" s="586" t="s">
        <v>549</v>
      </c>
      <c r="Y537" s="570">
        <v>3000</v>
      </c>
      <c r="Z537" s="572" t="s">
        <v>1791</v>
      </c>
      <c r="AA537" s="570" t="s">
        <v>549</v>
      </c>
      <c r="AB537" s="571">
        <v>0.79</v>
      </c>
      <c r="AC537" s="570" t="s">
        <v>550</v>
      </c>
      <c r="AD537" s="586">
        <v>2.34E-4</v>
      </c>
      <c r="AE537" s="585"/>
      <c r="AF537" s="586"/>
      <c r="AG537" s="570"/>
      <c r="AH537" s="572"/>
      <c r="AI537" s="573"/>
      <c r="AJ537" s="574"/>
      <c r="AK537" s="575"/>
      <c r="AL537" s="576"/>
    </row>
    <row r="538" spans="1:38" ht="13.8" x14ac:dyDescent="0.3">
      <c r="A538" s="34" t="str">
        <f t="shared" si="8"/>
        <v>90-43-7</v>
      </c>
      <c r="B538" s="544">
        <v>1.9E-3</v>
      </c>
      <c r="C538" s="545" t="s">
        <v>1801</v>
      </c>
      <c r="D538" s="547" t="s">
        <v>1856</v>
      </c>
      <c r="E538" s="548" t="s">
        <v>1856</v>
      </c>
      <c r="F538" s="547" t="s">
        <v>1856</v>
      </c>
      <c r="G538" s="548" t="s">
        <v>1856</v>
      </c>
      <c r="H538" s="547" t="s">
        <v>1856</v>
      </c>
      <c r="I538" s="548" t="s">
        <v>1856</v>
      </c>
      <c r="J538" s="548" t="s">
        <v>1856</v>
      </c>
      <c r="K538" s="548" t="s">
        <v>1856</v>
      </c>
      <c r="L538" s="545">
        <v>1</v>
      </c>
      <c r="M538" s="545">
        <v>0.1</v>
      </c>
      <c r="N538" s="549" t="s">
        <v>1856</v>
      </c>
      <c r="O538" s="550" t="s">
        <v>934</v>
      </c>
      <c r="P538" s="551" t="s">
        <v>933</v>
      </c>
      <c r="Q538" s="552">
        <v>250</v>
      </c>
      <c r="R538" s="553" t="s">
        <v>1798</v>
      </c>
      <c r="S538" s="552">
        <v>890</v>
      </c>
      <c r="T538" s="553" t="s">
        <v>1798</v>
      </c>
      <c r="U538" s="559" t="s">
        <v>550</v>
      </c>
      <c r="V538" s="560" t="s">
        <v>549</v>
      </c>
      <c r="W538" s="559" t="s">
        <v>550</v>
      </c>
      <c r="X538" s="560" t="s">
        <v>549</v>
      </c>
      <c r="Y538" s="552">
        <v>26</v>
      </c>
      <c r="Z538" s="554" t="s">
        <v>1798</v>
      </c>
      <c r="AA538" s="552" t="s">
        <v>549</v>
      </c>
      <c r="AB538" s="553">
        <v>0.35</v>
      </c>
      <c r="AC538" s="552" t="s">
        <v>550</v>
      </c>
      <c r="AD538" s="560">
        <v>4.8700000000000002E-4</v>
      </c>
      <c r="AE538" s="559"/>
      <c r="AF538" s="560"/>
      <c r="AG538" s="552"/>
      <c r="AH538" s="554"/>
      <c r="AI538" s="555"/>
      <c r="AJ538" s="556"/>
      <c r="AK538" s="557"/>
      <c r="AL538" s="558"/>
    </row>
    <row r="539" spans="1:38" ht="13.8" x14ac:dyDescent="0.3">
      <c r="A539" s="34" t="str">
        <f t="shared" si="8"/>
        <v>298-02-2</v>
      </c>
      <c r="B539" s="577" t="s">
        <v>1856</v>
      </c>
      <c r="C539" s="548" t="s">
        <v>1856</v>
      </c>
      <c r="D539" s="547" t="s">
        <v>1856</v>
      </c>
      <c r="E539" s="548" t="s">
        <v>1856</v>
      </c>
      <c r="F539" s="546">
        <v>2.0000000000000001E-4</v>
      </c>
      <c r="G539" s="545" t="s">
        <v>1801</v>
      </c>
      <c r="H539" s="547" t="s">
        <v>1856</v>
      </c>
      <c r="I539" s="548" t="s">
        <v>1856</v>
      </c>
      <c r="J539" s="548" t="s">
        <v>1856</v>
      </c>
      <c r="K539" s="548" t="s">
        <v>1856</v>
      </c>
      <c r="L539" s="545">
        <v>1</v>
      </c>
      <c r="M539" s="545">
        <v>0.1</v>
      </c>
      <c r="N539" s="549" t="s">
        <v>1856</v>
      </c>
      <c r="O539" s="550" t="s">
        <v>142</v>
      </c>
      <c r="P539" s="551" t="s">
        <v>141</v>
      </c>
      <c r="Q539" s="552">
        <v>12</v>
      </c>
      <c r="R539" s="553" t="s">
        <v>1791</v>
      </c>
      <c r="S539" s="552">
        <v>120</v>
      </c>
      <c r="T539" s="553" t="s">
        <v>1791</v>
      </c>
      <c r="U539" s="559" t="s">
        <v>550</v>
      </c>
      <c r="V539" s="560" t="s">
        <v>549</v>
      </c>
      <c r="W539" s="559" t="s">
        <v>550</v>
      </c>
      <c r="X539" s="560" t="s">
        <v>549</v>
      </c>
      <c r="Y539" s="552">
        <v>2.2999999999999998</v>
      </c>
      <c r="Z539" s="554" t="s">
        <v>1791</v>
      </c>
      <c r="AA539" s="552" t="s">
        <v>549</v>
      </c>
      <c r="AB539" s="553">
        <v>2.5999999999999999E-3</v>
      </c>
      <c r="AC539" s="552" t="s">
        <v>550</v>
      </c>
      <c r="AD539" s="560">
        <v>2.4499999999999999E-4</v>
      </c>
      <c r="AE539" s="559"/>
      <c r="AF539" s="560"/>
      <c r="AG539" s="552"/>
      <c r="AH539" s="554"/>
      <c r="AI539" s="555"/>
      <c r="AJ539" s="556"/>
      <c r="AK539" s="557"/>
      <c r="AL539" s="558"/>
    </row>
    <row r="540" spans="1:38" ht="14.4" thickBot="1" x14ac:dyDescent="0.35">
      <c r="A540" s="27" t="str">
        <f t="shared" si="8"/>
        <v>75-44-5</v>
      </c>
      <c r="B540" s="580" t="s">
        <v>1856</v>
      </c>
      <c r="C540" s="564" t="s">
        <v>1856</v>
      </c>
      <c r="D540" s="565" t="s">
        <v>1856</v>
      </c>
      <c r="E540" s="562" t="s">
        <v>1856</v>
      </c>
      <c r="F540" s="565" t="s">
        <v>1856</v>
      </c>
      <c r="G540" s="562" t="s">
        <v>1856</v>
      </c>
      <c r="H540" s="565">
        <v>2.9999999999999997E-4</v>
      </c>
      <c r="I540" s="562" t="s">
        <v>1793</v>
      </c>
      <c r="J540" s="562" t="s">
        <v>1796</v>
      </c>
      <c r="K540" s="562" t="s">
        <v>1856</v>
      </c>
      <c r="L540" s="564">
        <v>1</v>
      </c>
      <c r="M540" s="564" t="s">
        <v>1856</v>
      </c>
      <c r="N540" s="581">
        <v>1610</v>
      </c>
      <c r="O540" s="568" t="s">
        <v>932</v>
      </c>
      <c r="P540" s="569" t="s">
        <v>931</v>
      </c>
      <c r="Q540" s="570">
        <v>0.33</v>
      </c>
      <c r="R540" s="571" t="s">
        <v>1791</v>
      </c>
      <c r="S540" s="570">
        <v>1.4</v>
      </c>
      <c r="T540" s="571" t="s">
        <v>1791</v>
      </c>
      <c r="U540" s="585">
        <v>0.31</v>
      </c>
      <c r="V540" s="586" t="s">
        <v>1791</v>
      </c>
      <c r="W540" s="585">
        <v>1.3</v>
      </c>
      <c r="X540" s="586" t="s">
        <v>1791</v>
      </c>
      <c r="Y540" s="570" t="s">
        <v>550</v>
      </c>
      <c r="Z540" s="572" t="s">
        <v>549</v>
      </c>
      <c r="AA540" s="570" t="s">
        <v>549</v>
      </c>
      <c r="AB540" s="571" t="s">
        <v>550</v>
      </c>
      <c r="AC540" s="570" t="s">
        <v>550</v>
      </c>
      <c r="AD540" s="586">
        <v>1.9599999999999999E-2</v>
      </c>
      <c r="AE540" s="585"/>
      <c r="AF540" s="586"/>
      <c r="AG540" s="570"/>
      <c r="AH540" s="572"/>
      <c r="AI540" s="573"/>
      <c r="AJ540" s="574"/>
      <c r="AK540" s="575"/>
      <c r="AL540" s="576"/>
    </row>
    <row r="541" spans="1:38" ht="13.8" x14ac:dyDescent="0.3">
      <c r="A541" s="34" t="str">
        <f t="shared" si="8"/>
        <v>732-11-6</v>
      </c>
      <c r="B541" s="577" t="s">
        <v>1856</v>
      </c>
      <c r="C541" s="548" t="s">
        <v>1856</v>
      </c>
      <c r="D541" s="547" t="s">
        <v>1856</v>
      </c>
      <c r="E541" s="548" t="s">
        <v>1856</v>
      </c>
      <c r="F541" s="546">
        <v>0.02</v>
      </c>
      <c r="G541" s="545" t="s">
        <v>1793</v>
      </c>
      <c r="H541" s="547" t="s">
        <v>1856</v>
      </c>
      <c r="I541" s="548" t="s">
        <v>1856</v>
      </c>
      <c r="J541" s="548" t="s">
        <v>1856</v>
      </c>
      <c r="K541" s="548" t="s">
        <v>1856</v>
      </c>
      <c r="L541" s="545">
        <v>1</v>
      </c>
      <c r="M541" s="545">
        <v>0.1</v>
      </c>
      <c r="N541" s="549" t="s">
        <v>1856</v>
      </c>
      <c r="O541" s="550" t="s">
        <v>929</v>
      </c>
      <c r="P541" s="551" t="s">
        <v>928</v>
      </c>
      <c r="Q541" s="552">
        <v>1200</v>
      </c>
      <c r="R541" s="553" t="s">
        <v>1791</v>
      </c>
      <c r="S541" s="552">
        <v>12000</v>
      </c>
      <c r="T541" s="553" t="s">
        <v>1791</v>
      </c>
      <c r="U541" s="559" t="s">
        <v>550</v>
      </c>
      <c r="V541" s="560" t="s">
        <v>549</v>
      </c>
      <c r="W541" s="559" t="s">
        <v>550</v>
      </c>
      <c r="X541" s="560" t="s">
        <v>549</v>
      </c>
      <c r="Y541" s="552">
        <v>290</v>
      </c>
      <c r="Z541" s="554" t="s">
        <v>1791</v>
      </c>
      <c r="AA541" s="552" t="s">
        <v>549</v>
      </c>
      <c r="AB541" s="553">
        <v>6.4000000000000001E-2</v>
      </c>
      <c r="AC541" s="552" t="s">
        <v>550</v>
      </c>
      <c r="AD541" s="560">
        <v>1.26E-2</v>
      </c>
      <c r="AE541" s="559"/>
      <c r="AF541" s="560"/>
      <c r="AG541" s="552"/>
      <c r="AH541" s="554"/>
      <c r="AI541" s="555"/>
      <c r="AJ541" s="556"/>
      <c r="AK541" s="557"/>
      <c r="AL541" s="558"/>
    </row>
    <row r="542" spans="1:38" ht="13.8" x14ac:dyDescent="0.3">
      <c r="A542" s="34" t="str">
        <f t="shared" si="8"/>
        <v/>
      </c>
      <c r="B542" s="577" t="s">
        <v>1856</v>
      </c>
      <c r="C542" s="548" t="s">
        <v>1856</v>
      </c>
      <c r="D542" s="547" t="s">
        <v>1856</v>
      </c>
      <c r="E542" s="548" t="s">
        <v>1856</v>
      </c>
      <c r="F542" s="547" t="s">
        <v>1856</v>
      </c>
      <c r="G542" s="548" t="s">
        <v>1856</v>
      </c>
      <c r="H542" s="546" t="s">
        <v>1856</v>
      </c>
      <c r="I542" s="545" t="s">
        <v>1856</v>
      </c>
      <c r="J542" s="545" t="s">
        <v>1856</v>
      </c>
      <c r="K542" s="548" t="s">
        <v>1856</v>
      </c>
      <c r="L542" s="545" t="s">
        <v>1856</v>
      </c>
      <c r="M542" s="578" t="s">
        <v>1856</v>
      </c>
      <c r="N542" s="579" t="s">
        <v>1856</v>
      </c>
      <c r="O542" s="550" t="s">
        <v>927</v>
      </c>
      <c r="P542" s="551" t="s">
        <v>549</v>
      </c>
      <c r="Q542" s="552" t="s">
        <v>550</v>
      </c>
      <c r="R542" s="553" t="s">
        <v>549</v>
      </c>
      <c r="S542" s="552" t="s">
        <v>550</v>
      </c>
      <c r="T542" s="553" t="s">
        <v>549</v>
      </c>
      <c r="U542" s="552" t="s">
        <v>550</v>
      </c>
      <c r="V542" s="553" t="s">
        <v>549</v>
      </c>
      <c r="W542" s="552" t="s">
        <v>550</v>
      </c>
      <c r="X542" s="553" t="s">
        <v>549</v>
      </c>
      <c r="Y542" s="559" t="s">
        <v>550</v>
      </c>
      <c r="Z542" s="582" t="s">
        <v>549</v>
      </c>
      <c r="AA542" s="552" t="s">
        <v>549</v>
      </c>
      <c r="AB542" s="553" t="s">
        <v>550</v>
      </c>
      <c r="AC542" s="552" t="s">
        <v>550</v>
      </c>
      <c r="AD542" s="553">
        <v>1.47E-4</v>
      </c>
      <c r="AE542" s="552"/>
      <c r="AF542" s="553"/>
      <c r="AG542" s="559"/>
      <c r="AH542" s="582"/>
      <c r="AI542" s="555"/>
      <c r="AJ542" s="583"/>
      <c r="AK542" s="584"/>
      <c r="AL542" s="558"/>
    </row>
    <row r="543" spans="1:38" ht="14.4" thickBot="1" x14ac:dyDescent="0.35">
      <c r="A543" s="27" t="str">
        <f t="shared" si="8"/>
        <v>13776-88-0</v>
      </c>
      <c r="B543" s="561" t="s">
        <v>1856</v>
      </c>
      <c r="C543" s="562" t="s">
        <v>1856</v>
      </c>
      <c r="D543" s="565" t="s">
        <v>1856</v>
      </c>
      <c r="E543" s="562" t="s">
        <v>1856</v>
      </c>
      <c r="F543" s="563">
        <v>49</v>
      </c>
      <c r="G543" s="564" t="s">
        <v>1792</v>
      </c>
      <c r="H543" s="565" t="s">
        <v>1856</v>
      </c>
      <c r="I543" s="562" t="s">
        <v>1856</v>
      </c>
      <c r="J543" s="562" t="s">
        <v>1856</v>
      </c>
      <c r="K543" s="562" t="s">
        <v>1856</v>
      </c>
      <c r="L543" s="564">
        <v>1</v>
      </c>
      <c r="M543" s="564" t="s">
        <v>1856</v>
      </c>
      <c r="N543" s="581" t="s">
        <v>1856</v>
      </c>
      <c r="O543" s="568" t="s">
        <v>926</v>
      </c>
      <c r="P543" s="569" t="s">
        <v>925</v>
      </c>
      <c r="Q543" s="570">
        <v>3800000</v>
      </c>
      <c r="R543" s="571" t="s">
        <v>1794</v>
      </c>
      <c r="S543" s="570">
        <v>50000000</v>
      </c>
      <c r="T543" s="571" t="s">
        <v>1794</v>
      </c>
      <c r="U543" s="585" t="s">
        <v>550</v>
      </c>
      <c r="V543" s="586" t="s">
        <v>549</v>
      </c>
      <c r="W543" s="585" t="s">
        <v>550</v>
      </c>
      <c r="X543" s="586" t="s">
        <v>549</v>
      </c>
      <c r="Y543" s="570">
        <v>760000</v>
      </c>
      <c r="Z543" s="572" t="s">
        <v>1791</v>
      </c>
      <c r="AA543" s="570" t="s">
        <v>549</v>
      </c>
      <c r="AB543" s="571" t="s">
        <v>550</v>
      </c>
      <c r="AC543" s="570" t="s">
        <v>550</v>
      </c>
      <c r="AD543" s="586">
        <v>1.83E-3</v>
      </c>
      <c r="AE543" s="585"/>
      <c r="AF543" s="586"/>
      <c r="AG543" s="570"/>
      <c r="AH543" s="572"/>
      <c r="AI543" s="573"/>
      <c r="AJ543" s="574"/>
      <c r="AK543" s="575"/>
      <c r="AL543" s="576"/>
    </row>
    <row r="544" spans="1:38" ht="13.8" x14ac:dyDescent="0.3">
      <c r="A544" s="34" t="str">
        <f t="shared" si="8"/>
        <v>68333-79-9</v>
      </c>
      <c r="B544" s="577" t="s">
        <v>1856</v>
      </c>
      <c r="C544" s="548" t="s">
        <v>1856</v>
      </c>
      <c r="D544" s="547" t="s">
        <v>1856</v>
      </c>
      <c r="E544" s="548" t="s">
        <v>1856</v>
      </c>
      <c r="F544" s="547">
        <v>49</v>
      </c>
      <c r="G544" s="548" t="s">
        <v>1792</v>
      </c>
      <c r="H544" s="547" t="s">
        <v>1856</v>
      </c>
      <c r="I544" s="548" t="s">
        <v>1856</v>
      </c>
      <c r="J544" s="548" t="s">
        <v>1856</v>
      </c>
      <c r="K544" s="548" t="s">
        <v>1856</v>
      </c>
      <c r="L544" s="578">
        <v>1</v>
      </c>
      <c r="M544" s="578" t="s">
        <v>1856</v>
      </c>
      <c r="N544" s="549" t="s">
        <v>1856</v>
      </c>
      <c r="O544" s="594" t="s">
        <v>924</v>
      </c>
      <c r="P544" s="551" t="s">
        <v>923</v>
      </c>
      <c r="Q544" s="559">
        <v>3800000</v>
      </c>
      <c r="R544" s="560" t="s">
        <v>1794</v>
      </c>
      <c r="S544" s="559">
        <v>50000000</v>
      </c>
      <c r="T544" s="560" t="s">
        <v>1794</v>
      </c>
      <c r="U544" s="559" t="s">
        <v>550</v>
      </c>
      <c r="V544" s="560" t="s">
        <v>549</v>
      </c>
      <c r="W544" s="559" t="s">
        <v>550</v>
      </c>
      <c r="X544" s="560" t="s">
        <v>549</v>
      </c>
      <c r="Y544" s="559">
        <v>760000</v>
      </c>
      <c r="Z544" s="582" t="s">
        <v>1791</v>
      </c>
      <c r="AA544" s="559" t="s">
        <v>549</v>
      </c>
      <c r="AB544" s="560" t="s">
        <v>550</v>
      </c>
      <c r="AC544" s="559" t="s">
        <v>550</v>
      </c>
      <c r="AD544" s="560" t="s">
        <v>550</v>
      </c>
      <c r="AE544" s="559"/>
      <c r="AF544" s="560"/>
      <c r="AG544" s="559"/>
      <c r="AH544" s="582"/>
      <c r="AI544" s="555"/>
      <c r="AJ544" s="583"/>
      <c r="AK544" s="584"/>
      <c r="AL544" s="558"/>
    </row>
    <row r="545" spans="1:38" ht="13.8" x14ac:dyDescent="0.3">
      <c r="A545" s="34" t="str">
        <f t="shared" si="8"/>
        <v>7790-76-3</v>
      </c>
      <c r="B545" s="577" t="s">
        <v>1856</v>
      </c>
      <c r="C545" s="548" t="s">
        <v>1856</v>
      </c>
      <c r="D545" s="547" t="s">
        <v>1856</v>
      </c>
      <c r="E545" s="548" t="s">
        <v>1856</v>
      </c>
      <c r="F545" s="546">
        <v>49</v>
      </c>
      <c r="G545" s="545" t="s">
        <v>1792</v>
      </c>
      <c r="H545" s="547" t="s">
        <v>1856</v>
      </c>
      <c r="I545" s="548" t="s">
        <v>1856</v>
      </c>
      <c r="J545" s="548" t="s">
        <v>1856</v>
      </c>
      <c r="K545" s="548" t="s">
        <v>1856</v>
      </c>
      <c r="L545" s="545">
        <v>1</v>
      </c>
      <c r="M545" s="578" t="s">
        <v>1856</v>
      </c>
      <c r="N545" s="549" t="s">
        <v>1856</v>
      </c>
      <c r="O545" s="550" t="s">
        <v>922</v>
      </c>
      <c r="P545" s="551" t="s">
        <v>921</v>
      </c>
      <c r="Q545" s="552">
        <v>3800000</v>
      </c>
      <c r="R545" s="553" t="s">
        <v>1794</v>
      </c>
      <c r="S545" s="552">
        <v>50000000</v>
      </c>
      <c r="T545" s="553" t="s">
        <v>1794</v>
      </c>
      <c r="U545" s="559" t="s">
        <v>550</v>
      </c>
      <c r="V545" s="560" t="s">
        <v>549</v>
      </c>
      <c r="W545" s="559" t="s">
        <v>550</v>
      </c>
      <c r="X545" s="560" t="s">
        <v>549</v>
      </c>
      <c r="Y545" s="552">
        <v>760000</v>
      </c>
      <c r="Z545" s="554" t="s">
        <v>1791</v>
      </c>
      <c r="AA545" s="552" t="s">
        <v>549</v>
      </c>
      <c r="AB545" s="553" t="s">
        <v>550</v>
      </c>
      <c r="AC545" s="552" t="s">
        <v>550</v>
      </c>
      <c r="AD545" s="560">
        <v>1E-3</v>
      </c>
      <c r="AE545" s="559"/>
      <c r="AF545" s="560"/>
      <c r="AG545" s="552"/>
      <c r="AH545" s="554"/>
      <c r="AI545" s="555"/>
      <c r="AJ545" s="583"/>
      <c r="AK545" s="557"/>
      <c r="AL545" s="558"/>
    </row>
    <row r="546" spans="1:38" ht="14.4" thickBot="1" x14ac:dyDescent="0.35">
      <c r="A546" s="27" t="str">
        <f t="shared" si="8"/>
        <v>7783-28-0</v>
      </c>
      <c r="B546" s="561" t="s">
        <v>1856</v>
      </c>
      <c r="C546" s="562" t="s">
        <v>1856</v>
      </c>
      <c r="D546" s="565" t="s">
        <v>1856</v>
      </c>
      <c r="E546" s="562" t="s">
        <v>1856</v>
      </c>
      <c r="F546" s="563">
        <v>49</v>
      </c>
      <c r="G546" s="564" t="s">
        <v>1792</v>
      </c>
      <c r="H546" s="565" t="s">
        <v>1856</v>
      </c>
      <c r="I546" s="562" t="s">
        <v>1856</v>
      </c>
      <c r="J546" s="562" t="s">
        <v>1856</v>
      </c>
      <c r="K546" s="562" t="s">
        <v>1856</v>
      </c>
      <c r="L546" s="564">
        <v>1</v>
      </c>
      <c r="M546" s="566" t="s">
        <v>1856</v>
      </c>
      <c r="N546" s="581" t="s">
        <v>1856</v>
      </c>
      <c r="O546" s="568" t="s">
        <v>920</v>
      </c>
      <c r="P546" s="569" t="s">
        <v>919</v>
      </c>
      <c r="Q546" s="570">
        <v>3800000</v>
      </c>
      <c r="R546" s="571" t="s">
        <v>1794</v>
      </c>
      <c r="S546" s="570">
        <v>50000000</v>
      </c>
      <c r="T546" s="571" t="s">
        <v>1794</v>
      </c>
      <c r="U546" s="585" t="s">
        <v>550</v>
      </c>
      <c r="V546" s="586" t="s">
        <v>549</v>
      </c>
      <c r="W546" s="585" t="s">
        <v>550</v>
      </c>
      <c r="X546" s="586" t="s">
        <v>549</v>
      </c>
      <c r="Y546" s="570">
        <v>760000</v>
      </c>
      <c r="Z546" s="572" t="s">
        <v>1791</v>
      </c>
      <c r="AA546" s="570" t="s">
        <v>549</v>
      </c>
      <c r="AB546" s="571" t="s">
        <v>550</v>
      </c>
      <c r="AC546" s="570" t="s">
        <v>550</v>
      </c>
      <c r="AD546" s="586">
        <v>1E-3</v>
      </c>
      <c r="AE546" s="585"/>
      <c r="AF546" s="586"/>
      <c r="AG546" s="570"/>
      <c r="AH546" s="572"/>
      <c r="AI546" s="573"/>
      <c r="AJ546" s="592"/>
      <c r="AK546" s="575"/>
      <c r="AL546" s="576"/>
    </row>
    <row r="547" spans="1:38" ht="13.8" x14ac:dyDescent="0.3">
      <c r="A547" s="34" t="str">
        <f t="shared" si="8"/>
        <v>7757-93-9</v>
      </c>
      <c r="B547" s="577" t="s">
        <v>1856</v>
      </c>
      <c r="C547" s="548" t="s">
        <v>1856</v>
      </c>
      <c r="D547" s="547" t="s">
        <v>1856</v>
      </c>
      <c r="E547" s="548" t="s">
        <v>1856</v>
      </c>
      <c r="F547" s="546">
        <v>49</v>
      </c>
      <c r="G547" s="545" t="s">
        <v>1792</v>
      </c>
      <c r="H547" s="547" t="s">
        <v>1856</v>
      </c>
      <c r="I547" s="548" t="s">
        <v>1856</v>
      </c>
      <c r="J547" s="548" t="s">
        <v>1856</v>
      </c>
      <c r="K547" s="548" t="s">
        <v>1856</v>
      </c>
      <c r="L547" s="545">
        <v>1</v>
      </c>
      <c r="M547" s="578" t="s">
        <v>1856</v>
      </c>
      <c r="N547" s="549" t="s">
        <v>1856</v>
      </c>
      <c r="O547" s="550" t="s">
        <v>918</v>
      </c>
      <c r="P547" s="551" t="s">
        <v>917</v>
      </c>
      <c r="Q547" s="552">
        <v>3800000</v>
      </c>
      <c r="R547" s="553" t="s">
        <v>1794</v>
      </c>
      <c r="S547" s="552">
        <v>50000000</v>
      </c>
      <c r="T547" s="553" t="s">
        <v>1794</v>
      </c>
      <c r="U547" s="559" t="s">
        <v>550</v>
      </c>
      <c r="V547" s="560" t="s">
        <v>549</v>
      </c>
      <c r="W547" s="559" t="s">
        <v>550</v>
      </c>
      <c r="X547" s="560" t="s">
        <v>549</v>
      </c>
      <c r="Y547" s="552">
        <v>760000</v>
      </c>
      <c r="Z547" s="554" t="s">
        <v>1791</v>
      </c>
      <c r="AA547" s="552" t="s">
        <v>549</v>
      </c>
      <c r="AB547" s="553" t="s">
        <v>550</v>
      </c>
      <c r="AC547" s="552" t="s">
        <v>550</v>
      </c>
      <c r="AD547" s="560">
        <v>1E-3</v>
      </c>
      <c r="AE547" s="559"/>
      <c r="AF547" s="560"/>
      <c r="AG547" s="552"/>
      <c r="AH547" s="554"/>
      <c r="AI547" s="555"/>
      <c r="AJ547" s="583"/>
      <c r="AK547" s="557"/>
      <c r="AL547" s="558"/>
    </row>
    <row r="548" spans="1:38" ht="13.8" x14ac:dyDescent="0.3">
      <c r="A548" s="34" t="str">
        <f t="shared" si="8"/>
        <v>7782-75-4</v>
      </c>
      <c r="B548" s="577" t="s">
        <v>1856</v>
      </c>
      <c r="C548" s="548" t="s">
        <v>1856</v>
      </c>
      <c r="D548" s="547" t="s">
        <v>1856</v>
      </c>
      <c r="E548" s="548" t="s">
        <v>1856</v>
      </c>
      <c r="F548" s="546">
        <v>49</v>
      </c>
      <c r="G548" s="545" t="s">
        <v>1792</v>
      </c>
      <c r="H548" s="547" t="s">
        <v>1856</v>
      </c>
      <c r="I548" s="548" t="s">
        <v>1856</v>
      </c>
      <c r="J548" s="548" t="s">
        <v>1856</v>
      </c>
      <c r="K548" s="548" t="s">
        <v>1856</v>
      </c>
      <c r="L548" s="545">
        <v>1</v>
      </c>
      <c r="M548" s="578" t="s">
        <v>1856</v>
      </c>
      <c r="N548" s="549" t="s">
        <v>1856</v>
      </c>
      <c r="O548" s="550" t="s">
        <v>916</v>
      </c>
      <c r="P548" s="551" t="s">
        <v>915</v>
      </c>
      <c r="Q548" s="552">
        <v>3800000</v>
      </c>
      <c r="R548" s="553" t="s">
        <v>1794</v>
      </c>
      <c r="S548" s="552">
        <v>50000000</v>
      </c>
      <c r="T548" s="553" t="s">
        <v>1794</v>
      </c>
      <c r="U548" s="559" t="s">
        <v>550</v>
      </c>
      <c r="V548" s="560" t="s">
        <v>549</v>
      </c>
      <c r="W548" s="559" t="s">
        <v>550</v>
      </c>
      <c r="X548" s="560" t="s">
        <v>549</v>
      </c>
      <c r="Y548" s="552">
        <v>760000</v>
      </c>
      <c r="Z548" s="554" t="s">
        <v>1791</v>
      </c>
      <c r="AA548" s="552" t="s">
        <v>549</v>
      </c>
      <c r="AB548" s="553" t="s">
        <v>550</v>
      </c>
      <c r="AC548" s="552" t="s">
        <v>550</v>
      </c>
      <c r="AD548" s="560">
        <v>1E-3</v>
      </c>
      <c r="AE548" s="559"/>
      <c r="AF548" s="560"/>
      <c r="AG548" s="552"/>
      <c r="AH548" s="554"/>
      <c r="AI548" s="555"/>
      <c r="AJ548" s="583"/>
      <c r="AK548" s="557"/>
      <c r="AL548" s="558"/>
    </row>
    <row r="549" spans="1:38" ht="14.4" thickBot="1" x14ac:dyDescent="0.35">
      <c r="A549" s="27" t="str">
        <f t="shared" si="8"/>
        <v>7758-11-4</v>
      </c>
      <c r="B549" s="561" t="s">
        <v>1856</v>
      </c>
      <c r="C549" s="562" t="s">
        <v>1856</v>
      </c>
      <c r="D549" s="565" t="s">
        <v>1856</v>
      </c>
      <c r="E549" s="562" t="s">
        <v>1856</v>
      </c>
      <c r="F549" s="563">
        <v>49</v>
      </c>
      <c r="G549" s="564" t="s">
        <v>1792</v>
      </c>
      <c r="H549" s="565" t="s">
        <v>1856</v>
      </c>
      <c r="I549" s="562" t="s">
        <v>1856</v>
      </c>
      <c r="J549" s="562" t="s">
        <v>1856</v>
      </c>
      <c r="K549" s="562" t="s">
        <v>1856</v>
      </c>
      <c r="L549" s="564">
        <v>1</v>
      </c>
      <c r="M549" s="566" t="s">
        <v>1856</v>
      </c>
      <c r="N549" s="581" t="s">
        <v>1856</v>
      </c>
      <c r="O549" s="568" t="s">
        <v>914</v>
      </c>
      <c r="P549" s="569" t="s">
        <v>913</v>
      </c>
      <c r="Q549" s="570">
        <v>3800000</v>
      </c>
      <c r="R549" s="571" t="s">
        <v>1794</v>
      </c>
      <c r="S549" s="570">
        <v>50000000</v>
      </c>
      <c r="T549" s="571" t="s">
        <v>1794</v>
      </c>
      <c r="U549" s="585" t="s">
        <v>550</v>
      </c>
      <c r="V549" s="586" t="s">
        <v>549</v>
      </c>
      <c r="W549" s="585" t="s">
        <v>550</v>
      </c>
      <c r="X549" s="586" t="s">
        <v>549</v>
      </c>
      <c r="Y549" s="570">
        <v>760000</v>
      </c>
      <c r="Z549" s="572" t="s">
        <v>1791</v>
      </c>
      <c r="AA549" s="570" t="s">
        <v>549</v>
      </c>
      <c r="AB549" s="571" t="s">
        <v>550</v>
      </c>
      <c r="AC549" s="570" t="s">
        <v>550</v>
      </c>
      <c r="AD549" s="586">
        <v>1E-3</v>
      </c>
      <c r="AE549" s="585"/>
      <c r="AF549" s="586"/>
      <c r="AG549" s="570"/>
      <c r="AH549" s="572"/>
      <c r="AI549" s="573"/>
      <c r="AJ549" s="592"/>
      <c r="AK549" s="575"/>
      <c r="AL549" s="576"/>
    </row>
    <row r="550" spans="1:38" ht="13.8" x14ac:dyDescent="0.3">
      <c r="A550" s="34" t="str">
        <f t="shared" si="8"/>
        <v>7558-79-4</v>
      </c>
      <c r="B550" s="577" t="s">
        <v>1856</v>
      </c>
      <c r="C550" s="548" t="s">
        <v>1856</v>
      </c>
      <c r="D550" s="547" t="s">
        <v>1856</v>
      </c>
      <c r="E550" s="548" t="s">
        <v>1856</v>
      </c>
      <c r="F550" s="546">
        <v>49</v>
      </c>
      <c r="G550" s="545" t="s">
        <v>1792</v>
      </c>
      <c r="H550" s="547" t="s">
        <v>1856</v>
      </c>
      <c r="I550" s="548" t="s">
        <v>1856</v>
      </c>
      <c r="J550" s="548" t="s">
        <v>1856</v>
      </c>
      <c r="K550" s="548" t="s">
        <v>1856</v>
      </c>
      <c r="L550" s="545">
        <v>1</v>
      </c>
      <c r="M550" s="578" t="s">
        <v>1856</v>
      </c>
      <c r="N550" s="549" t="s">
        <v>1856</v>
      </c>
      <c r="O550" s="550" t="s">
        <v>912</v>
      </c>
      <c r="P550" s="551" t="s">
        <v>911</v>
      </c>
      <c r="Q550" s="552">
        <v>3800000</v>
      </c>
      <c r="R550" s="553" t="s">
        <v>1794</v>
      </c>
      <c r="S550" s="552">
        <v>50000000</v>
      </c>
      <c r="T550" s="553" t="s">
        <v>1794</v>
      </c>
      <c r="U550" s="559" t="s">
        <v>550</v>
      </c>
      <c r="V550" s="560" t="s">
        <v>549</v>
      </c>
      <c r="W550" s="559" t="s">
        <v>550</v>
      </c>
      <c r="X550" s="560" t="s">
        <v>549</v>
      </c>
      <c r="Y550" s="552">
        <v>760000</v>
      </c>
      <c r="Z550" s="554" t="s">
        <v>1791</v>
      </c>
      <c r="AA550" s="552" t="s">
        <v>549</v>
      </c>
      <c r="AB550" s="553" t="s">
        <v>550</v>
      </c>
      <c r="AC550" s="552" t="s">
        <v>550</v>
      </c>
      <c r="AD550" s="560">
        <v>1E-3</v>
      </c>
      <c r="AE550" s="559"/>
      <c r="AF550" s="560"/>
      <c r="AG550" s="552"/>
      <c r="AH550" s="554"/>
      <c r="AI550" s="555"/>
      <c r="AJ550" s="583"/>
      <c r="AK550" s="557"/>
      <c r="AL550" s="558"/>
    </row>
    <row r="551" spans="1:38" ht="13.8" x14ac:dyDescent="0.3">
      <c r="A551" s="34" t="str">
        <f t="shared" si="8"/>
        <v>13530-50-2</v>
      </c>
      <c r="B551" s="577" t="s">
        <v>1856</v>
      </c>
      <c r="C551" s="548" t="s">
        <v>1856</v>
      </c>
      <c r="D551" s="547" t="s">
        <v>1856</v>
      </c>
      <c r="E551" s="548" t="s">
        <v>1856</v>
      </c>
      <c r="F551" s="546">
        <v>49</v>
      </c>
      <c r="G551" s="545" t="s">
        <v>1792</v>
      </c>
      <c r="H551" s="547" t="s">
        <v>1856</v>
      </c>
      <c r="I551" s="548" t="s">
        <v>1856</v>
      </c>
      <c r="J551" s="548" t="s">
        <v>1856</v>
      </c>
      <c r="K551" s="548" t="s">
        <v>1856</v>
      </c>
      <c r="L551" s="545">
        <v>1</v>
      </c>
      <c r="M551" s="578" t="s">
        <v>1856</v>
      </c>
      <c r="N551" s="549" t="s">
        <v>1856</v>
      </c>
      <c r="O551" s="550" t="s">
        <v>910</v>
      </c>
      <c r="P551" s="551" t="s">
        <v>909</v>
      </c>
      <c r="Q551" s="552">
        <v>3800000</v>
      </c>
      <c r="R551" s="553" t="s">
        <v>1794</v>
      </c>
      <c r="S551" s="552">
        <v>50000000</v>
      </c>
      <c r="T551" s="553" t="s">
        <v>1794</v>
      </c>
      <c r="U551" s="559" t="s">
        <v>550</v>
      </c>
      <c r="V551" s="560" t="s">
        <v>549</v>
      </c>
      <c r="W551" s="559" t="s">
        <v>550</v>
      </c>
      <c r="X551" s="560" t="s">
        <v>549</v>
      </c>
      <c r="Y551" s="552">
        <v>760000</v>
      </c>
      <c r="Z551" s="554" t="s">
        <v>1791</v>
      </c>
      <c r="AA551" s="552" t="s">
        <v>549</v>
      </c>
      <c r="AB551" s="553" t="s">
        <v>550</v>
      </c>
      <c r="AC551" s="552" t="s">
        <v>550</v>
      </c>
      <c r="AD551" s="560">
        <v>1E-3</v>
      </c>
      <c r="AE551" s="559"/>
      <c r="AF551" s="560"/>
      <c r="AG551" s="552"/>
      <c r="AH551" s="554"/>
      <c r="AI551" s="555"/>
      <c r="AJ551" s="583"/>
      <c r="AK551" s="557"/>
      <c r="AL551" s="558"/>
    </row>
    <row r="552" spans="1:38" ht="14.4" thickBot="1" x14ac:dyDescent="0.35">
      <c r="A552" s="27" t="str">
        <f t="shared" si="8"/>
        <v>7722-76-1</v>
      </c>
      <c r="B552" s="561" t="s">
        <v>1856</v>
      </c>
      <c r="C552" s="562" t="s">
        <v>1856</v>
      </c>
      <c r="D552" s="565" t="s">
        <v>1856</v>
      </c>
      <c r="E552" s="562" t="s">
        <v>1856</v>
      </c>
      <c r="F552" s="563">
        <v>49</v>
      </c>
      <c r="G552" s="564" t="s">
        <v>1792</v>
      </c>
      <c r="H552" s="565" t="s">
        <v>1856</v>
      </c>
      <c r="I552" s="562" t="s">
        <v>1856</v>
      </c>
      <c r="J552" s="562" t="s">
        <v>1856</v>
      </c>
      <c r="K552" s="562" t="s">
        <v>1856</v>
      </c>
      <c r="L552" s="564">
        <v>1</v>
      </c>
      <c r="M552" s="566" t="s">
        <v>1856</v>
      </c>
      <c r="N552" s="581" t="s">
        <v>1856</v>
      </c>
      <c r="O552" s="568" t="s">
        <v>908</v>
      </c>
      <c r="P552" s="569" t="s">
        <v>907</v>
      </c>
      <c r="Q552" s="570">
        <v>3800000</v>
      </c>
      <c r="R552" s="571" t="s">
        <v>1794</v>
      </c>
      <c r="S552" s="570">
        <v>50000000</v>
      </c>
      <c r="T552" s="571" t="s">
        <v>1794</v>
      </c>
      <c r="U552" s="585" t="s">
        <v>550</v>
      </c>
      <c r="V552" s="586" t="s">
        <v>549</v>
      </c>
      <c r="W552" s="585" t="s">
        <v>550</v>
      </c>
      <c r="X552" s="586" t="s">
        <v>549</v>
      </c>
      <c r="Y552" s="570">
        <v>760000</v>
      </c>
      <c r="Z552" s="572" t="s">
        <v>1791</v>
      </c>
      <c r="AA552" s="570" t="s">
        <v>549</v>
      </c>
      <c r="AB552" s="571" t="s">
        <v>550</v>
      </c>
      <c r="AC552" s="570" t="s">
        <v>550</v>
      </c>
      <c r="AD552" s="586">
        <v>1E-3</v>
      </c>
      <c r="AE552" s="585"/>
      <c r="AF552" s="586"/>
      <c r="AG552" s="570"/>
      <c r="AH552" s="572"/>
      <c r="AI552" s="573"/>
      <c r="AJ552" s="592"/>
      <c r="AK552" s="575"/>
      <c r="AL552" s="576"/>
    </row>
    <row r="553" spans="1:38" ht="13.8" x14ac:dyDescent="0.3">
      <c r="A553" s="34" t="str">
        <f t="shared" si="8"/>
        <v>7758-23-8</v>
      </c>
      <c r="B553" s="577" t="s">
        <v>1856</v>
      </c>
      <c r="C553" s="548" t="s">
        <v>1856</v>
      </c>
      <c r="D553" s="547" t="s">
        <v>1856</v>
      </c>
      <c r="E553" s="548" t="s">
        <v>1856</v>
      </c>
      <c r="F553" s="546">
        <v>49</v>
      </c>
      <c r="G553" s="545" t="s">
        <v>1792</v>
      </c>
      <c r="H553" s="547" t="s">
        <v>1856</v>
      </c>
      <c r="I553" s="548" t="s">
        <v>1856</v>
      </c>
      <c r="J553" s="548" t="s">
        <v>1856</v>
      </c>
      <c r="K553" s="548" t="s">
        <v>1856</v>
      </c>
      <c r="L553" s="545">
        <v>1</v>
      </c>
      <c r="M553" s="578" t="s">
        <v>1856</v>
      </c>
      <c r="N553" s="549" t="s">
        <v>1856</v>
      </c>
      <c r="O553" s="550" t="s">
        <v>906</v>
      </c>
      <c r="P553" s="551" t="s">
        <v>905</v>
      </c>
      <c r="Q553" s="552">
        <v>3800000</v>
      </c>
      <c r="R553" s="553" t="s">
        <v>1794</v>
      </c>
      <c r="S553" s="552">
        <v>50000000</v>
      </c>
      <c r="T553" s="553" t="s">
        <v>1794</v>
      </c>
      <c r="U553" s="559" t="s">
        <v>550</v>
      </c>
      <c r="V553" s="560" t="s">
        <v>549</v>
      </c>
      <c r="W553" s="559" t="s">
        <v>550</v>
      </c>
      <c r="X553" s="560" t="s">
        <v>549</v>
      </c>
      <c r="Y553" s="552">
        <v>760000</v>
      </c>
      <c r="Z553" s="554" t="s">
        <v>1791</v>
      </c>
      <c r="AA553" s="552" t="s">
        <v>549</v>
      </c>
      <c r="AB553" s="553" t="s">
        <v>550</v>
      </c>
      <c r="AC553" s="552" t="s">
        <v>550</v>
      </c>
      <c r="AD553" s="560">
        <v>1E-3</v>
      </c>
      <c r="AE553" s="559"/>
      <c r="AF553" s="560"/>
      <c r="AG553" s="552"/>
      <c r="AH553" s="554"/>
      <c r="AI553" s="555"/>
      <c r="AJ553" s="583"/>
      <c r="AK553" s="557"/>
      <c r="AL553" s="558"/>
    </row>
    <row r="554" spans="1:38" ht="13.8" x14ac:dyDescent="0.3">
      <c r="A554" s="34" t="str">
        <f t="shared" si="8"/>
        <v>7757-86-0</v>
      </c>
      <c r="B554" s="577" t="s">
        <v>1856</v>
      </c>
      <c r="C554" s="548" t="s">
        <v>1856</v>
      </c>
      <c r="D554" s="547" t="s">
        <v>1856</v>
      </c>
      <c r="E554" s="548" t="s">
        <v>1856</v>
      </c>
      <c r="F554" s="546">
        <v>49</v>
      </c>
      <c r="G554" s="545" t="s">
        <v>1792</v>
      </c>
      <c r="H554" s="547" t="s">
        <v>1856</v>
      </c>
      <c r="I554" s="548" t="s">
        <v>1856</v>
      </c>
      <c r="J554" s="548" t="s">
        <v>1856</v>
      </c>
      <c r="K554" s="548" t="s">
        <v>1856</v>
      </c>
      <c r="L554" s="545">
        <v>1</v>
      </c>
      <c r="M554" s="578" t="s">
        <v>1856</v>
      </c>
      <c r="N554" s="549" t="s">
        <v>1856</v>
      </c>
      <c r="O554" s="550" t="s">
        <v>904</v>
      </c>
      <c r="P554" s="551" t="s">
        <v>903</v>
      </c>
      <c r="Q554" s="552">
        <v>3800000</v>
      </c>
      <c r="R554" s="553" t="s">
        <v>1794</v>
      </c>
      <c r="S554" s="552">
        <v>50000000</v>
      </c>
      <c r="T554" s="553" t="s">
        <v>1794</v>
      </c>
      <c r="U554" s="559" t="s">
        <v>550</v>
      </c>
      <c r="V554" s="560" t="s">
        <v>549</v>
      </c>
      <c r="W554" s="559" t="s">
        <v>550</v>
      </c>
      <c r="X554" s="560" t="s">
        <v>549</v>
      </c>
      <c r="Y554" s="552">
        <v>760000</v>
      </c>
      <c r="Z554" s="554" t="s">
        <v>1791</v>
      </c>
      <c r="AA554" s="552" t="s">
        <v>549</v>
      </c>
      <c r="AB554" s="553" t="s">
        <v>550</v>
      </c>
      <c r="AC554" s="552" t="s">
        <v>550</v>
      </c>
      <c r="AD554" s="560">
        <v>1E-3</v>
      </c>
      <c r="AE554" s="559"/>
      <c r="AF554" s="560"/>
      <c r="AG554" s="552"/>
      <c r="AH554" s="554"/>
      <c r="AI554" s="555"/>
      <c r="AJ554" s="583"/>
      <c r="AK554" s="557"/>
      <c r="AL554" s="558"/>
    </row>
    <row r="555" spans="1:38" ht="14.4" thickBot="1" x14ac:dyDescent="0.35">
      <c r="A555" s="27" t="str">
        <f t="shared" si="8"/>
        <v>7778-77-0</v>
      </c>
      <c r="B555" s="561" t="s">
        <v>1856</v>
      </c>
      <c r="C555" s="562" t="s">
        <v>1856</v>
      </c>
      <c r="D555" s="565" t="s">
        <v>1856</v>
      </c>
      <c r="E555" s="562" t="s">
        <v>1856</v>
      </c>
      <c r="F555" s="563">
        <v>49</v>
      </c>
      <c r="G555" s="564" t="s">
        <v>1792</v>
      </c>
      <c r="H555" s="565" t="s">
        <v>1856</v>
      </c>
      <c r="I555" s="562" t="s">
        <v>1856</v>
      </c>
      <c r="J555" s="562" t="s">
        <v>1856</v>
      </c>
      <c r="K555" s="562" t="s">
        <v>1856</v>
      </c>
      <c r="L555" s="564">
        <v>1</v>
      </c>
      <c r="M555" s="566" t="s">
        <v>1856</v>
      </c>
      <c r="N555" s="581" t="s">
        <v>1856</v>
      </c>
      <c r="O555" s="568" t="s">
        <v>902</v>
      </c>
      <c r="P555" s="569" t="s">
        <v>901</v>
      </c>
      <c r="Q555" s="570">
        <v>3800000</v>
      </c>
      <c r="R555" s="571" t="s">
        <v>1794</v>
      </c>
      <c r="S555" s="570">
        <v>50000000</v>
      </c>
      <c r="T555" s="571" t="s">
        <v>1794</v>
      </c>
      <c r="U555" s="585" t="s">
        <v>550</v>
      </c>
      <c r="V555" s="586" t="s">
        <v>549</v>
      </c>
      <c r="W555" s="585" t="s">
        <v>550</v>
      </c>
      <c r="X555" s="586" t="s">
        <v>549</v>
      </c>
      <c r="Y555" s="570">
        <v>760000</v>
      </c>
      <c r="Z555" s="572" t="s">
        <v>1791</v>
      </c>
      <c r="AA555" s="570" t="s">
        <v>549</v>
      </c>
      <c r="AB555" s="571" t="s">
        <v>550</v>
      </c>
      <c r="AC555" s="570" t="s">
        <v>550</v>
      </c>
      <c r="AD555" s="586">
        <v>1E-3</v>
      </c>
      <c r="AE555" s="585"/>
      <c r="AF555" s="586"/>
      <c r="AG555" s="570"/>
      <c r="AH555" s="572"/>
      <c r="AI555" s="573"/>
      <c r="AJ555" s="592"/>
      <c r="AK555" s="575"/>
      <c r="AL555" s="576"/>
    </row>
    <row r="556" spans="1:38" ht="13.8" x14ac:dyDescent="0.3">
      <c r="A556" s="34" t="str">
        <f t="shared" si="8"/>
        <v>7558-80-7</v>
      </c>
      <c r="B556" s="577" t="s">
        <v>1856</v>
      </c>
      <c r="C556" s="548" t="s">
        <v>1856</v>
      </c>
      <c r="D556" s="547" t="s">
        <v>1856</v>
      </c>
      <c r="E556" s="548" t="s">
        <v>1856</v>
      </c>
      <c r="F556" s="546">
        <v>49</v>
      </c>
      <c r="G556" s="545" t="s">
        <v>1792</v>
      </c>
      <c r="H556" s="547" t="s">
        <v>1856</v>
      </c>
      <c r="I556" s="548" t="s">
        <v>1856</v>
      </c>
      <c r="J556" s="548" t="s">
        <v>1856</v>
      </c>
      <c r="K556" s="548" t="s">
        <v>1856</v>
      </c>
      <c r="L556" s="545">
        <v>1</v>
      </c>
      <c r="M556" s="578" t="s">
        <v>1856</v>
      </c>
      <c r="N556" s="549" t="s">
        <v>1856</v>
      </c>
      <c r="O556" s="550" t="s">
        <v>900</v>
      </c>
      <c r="P556" s="551" t="s">
        <v>899</v>
      </c>
      <c r="Q556" s="552">
        <v>3800000</v>
      </c>
      <c r="R556" s="553" t="s">
        <v>1794</v>
      </c>
      <c r="S556" s="552">
        <v>50000000</v>
      </c>
      <c r="T556" s="553" t="s">
        <v>1794</v>
      </c>
      <c r="U556" s="559" t="s">
        <v>550</v>
      </c>
      <c r="V556" s="560" t="s">
        <v>549</v>
      </c>
      <c r="W556" s="559" t="s">
        <v>550</v>
      </c>
      <c r="X556" s="560" t="s">
        <v>549</v>
      </c>
      <c r="Y556" s="552">
        <v>760000</v>
      </c>
      <c r="Z556" s="554" t="s">
        <v>1791</v>
      </c>
      <c r="AA556" s="552" t="s">
        <v>549</v>
      </c>
      <c r="AB556" s="553" t="s">
        <v>550</v>
      </c>
      <c r="AC556" s="552" t="s">
        <v>550</v>
      </c>
      <c r="AD556" s="560">
        <v>1E-3</v>
      </c>
      <c r="AE556" s="559"/>
      <c r="AF556" s="560"/>
      <c r="AG556" s="552"/>
      <c r="AH556" s="554"/>
      <c r="AI556" s="555"/>
      <c r="AJ556" s="583"/>
      <c r="AK556" s="557"/>
      <c r="AL556" s="558"/>
    </row>
    <row r="557" spans="1:38" ht="13.8" x14ac:dyDescent="0.3">
      <c r="A557" s="34" t="str">
        <f t="shared" si="8"/>
        <v>8017-16-1</v>
      </c>
      <c r="B557" s="577" t="s">
        <v>1856</v>
      </c>
      <c r="C557" s="548" t="s">
        <v>1856</v>
      </c>
      <c r="D557" s="547" t="s">
        <v>1856</v>
      </c>
      <c r="E557" s="548" t="s">
        <v>1856</v>
      </c>
      <c r="F557" s="546">
        <v>49</v>
      </c>
      <c r="G557" s="545" t="s">
        <v>1792</v>
      </c>
      <c r="H557" s="547" t="s">
        <v>1856</v>
      </c>
      <c r="I557" s="548" t="s">
        <v>1856</v>
      </c>
      <c r="J557" s="548" t="s">
        <v>1856</v>
      </c>
      <c r="K557" s="548" t="s">
        <v>1856</v>
      </c>
      <c r="L557" s="545">
        <v>1</v>
      </c>
      <c r="M557" s="578" t="s">
        <v>1856</v>
      </c>
      <c r="N557" s="549" t="s">
        <v>1856</v>
      </c>
      <c r="O557" s="550" t="s">
        <v>898</v>
      </c>
      <c r="P557" s="551" t="s">
        <v>897</v>
      </c>
      <c r="Q557" s="552">
        <v>3800000</v>
      </c>
      <c r="R557" s="553" t="s">
        <v>1794</v>
      </c>
      <c r="S557" s="552">
        <v>50000000</v>
      </c>
      <c r="T557" s="553" t="s">
        <v>1794</v>
      </c>
      <c r="U557" s="559" t="s">
        <v>550</v>
      </c>
      <c r="V557" s="560" t="s">
        <v>549</v>
      </c>
      <c r="W557" s="559" t="s">
        <v>550</v>
      </c>
      <c r="X557" s="560" t="s">
        <v>549</v>
      </c>
      <c r="Y557" s="552">
        <v>760000</v>
      </c>
      <c r="Z557" s="554" t="s">
        <v>1791</v>
      </c>
      <c r="AA557" s="552" t="s">
        <v>549</v>
      </c>
      <c r="AB557" s="553" t="s">
        <v>550</v>
      </c>
      <c r="AC557" s="552" t="s">
        <v>550</v>
      </c>
      <c r="AD557" s="560">
        <v>1E-3</v>
      </c>
      <c r="AE557" s="559"/>
      <c r="AF557" s="560"/>
      <c r="AG557" s="552"/>
      <c r="AH557" s="554"/>
      <c r="AI557" s="555"/>
      <c r="AJ557" s="583"/>
      <c r="AK557" s="557"/>
      <c r="AL557" s="558"/>
    </row>
    <row r="558" spans="1:38" ht="14.4" thickBot="1" x14ac:dyDescent="0.35">
      <c r="A558" s="27" t="str">
        <f t="shared" si="8"/>
        <v>13845-36-8</v>
      </c>
      <c r="B558" s="561" t="s">
        <v>1856</v>
      </c>
      <c r="C558" s="562" t="s">
        <v>1856</v>
      </c>
      <c r="D558" s="565" t="s">
        <v>1856</v>
      </c>
      <c r="E558" s="562" t="s">
        <v>1856</v>
      </c>
      <c r="F558" s="563">
        <v>49</v>
      </c>
      <c r="G558" s="564" t="s">
        <v>1792</v>
      </c>
      <c r="H558" s="565" t="s">
        <v>1856</v>
      </c>
      <c r="I558" s="562" t="s">
        <v>1856</v>
      </c>
      <c r="J558" s="562" t="s">
        <v>1856</v>
      </c>
      <c r="K558" s="562" t="s">
        <v>1856</v>
      </c>
      <c r="L558" s="564">
        <v>1</v>
      </c>
      <c r="M558" s="566" t="s">
        <v>1856</v>
      </c>
      <c r="N558" s="581" t="s">
        <v>1856</v>
      </c>
      <c r="O558" s="568" t="s">
        <v>896</v>
      </c>
      <c r="P558" s="569" t="s">
        <v>895</v>
      </c>
      <c r="Q558" s="570">
        <v>3800000</v>
      </c>
      <c r="R558" s="571" t="s">
        <v>1794</v>
      </c>
      <c r="S558" s="570">
        <v>50000000</v>
      </c>
      <c r="T558" s="571" t="s">
        <v>1794</v>
      </c>
      <c r="U558" s="585" t="s">
        <v>550</v>
      </c>
      <c r="V558" s="586" t="s">
        <v>549</v>
      </c>
      <c r="W558" s="585" t="s">
        <v>550</v>
      </c>
      <c r="X558" s="586" t="s">
        <v>549</v>
      </c>
      <c r="Y558" s="570">
        <v>760000</v>
      </c>
      <c r="Z558" s="572" t="s">
        <v>1791</v>
      </c>
      <c r="AA558" s="570" t="s">
        <v>549</v>
      </c>
      <c r="AB558" s="571" t="s">
        <v>550</v>
      </c>
      <c r="AC558" s="570" t="s">
        <v>550</v>
      </c>
      <c r="AD558" s="586">
        <v>1E-3</v>
      </c>
      <c r="AE558" s="585"/>
      <c r="AF558" s="586"/>
      <c r="AG558" s="570"/>
      <c r="AH558" s="572"/>
      <c r="AI558" s="573"/>
      <c r="AJ558" s="592"/>
      <c r="AK558" s="575"/>
      <c r="AL558" s="576"/>
    </row>
    <row r="559" spans="1:38" ht="13.8" x14ac:dyDescent="0.3">
      <c r="A559" s="34" t="str">
        <f t="shared" si="8"/>
        <v>7758-16-9</v>
      </c>
      <c r="B559" s="577" t="s">
        <v>1856</v>
      </c>
      <c r="C559" s="548" t="s">
        <v>1856</v>
      </c>
      <c r="D559" s="547" t="s">
        <v>1856</v>
      </c>
      <c r="E559" s="548" t="s">
        <v>1856</v>
      </c>
      <c r="F559" s="546">
        <v>49</v>
      </c>
      <c r="G559" s="545" t="s">
        <v>1792</v>
      </c>
      <c r="H559" s="547" t="s">
        <v>1856</v>
      </c>
      <c r="I559" s="548" t="s">
        <v>1856</v>
      </c>
      <c r="J559" s="548" t="s">
        <v>1856</v>
      </c>
      <c r="K559" s="548" t="s">
        <v>1856</v>
      </c>
      <c r="L559" s="545">
        <v>1</v>
      </c>
      <c r="M559" s="578" t="s">
        <v>1856</v>
      </c>
      <c r="N559" s="549" t="s">
        <v>1856</v>
      </c>
      <c r="O559" s="550" t="s">
        <v>894</v>
      </c>
      <c r="P559" s="551" t="s">
        <v>893</v>
      </c>
      <c r="Q559" s="552">
        <v>3800000</v>
      </c>
      <c r="R559" s="553" t="s">
        <v>1794</v>
      </c>
      <c r="S559" s="552">
        <v>50000000</v>
      </c>
      <c r="T559" s="553" t="s">
        <v>1794</v>
      </c>
      <c r="U559" s="559" t="s">
        <v>550</v>
      </c>
      <c r="V559" s="560" t="s">
        <v>549</v>
      </c>
      <c r="W559" s="559" t="s">
        <v>550</v>
      </c>
      <c r="X559" s="560" t="s">
        <v>549</v>
      </c>
      <c r="Y559" s="552">
        <v>760000</v>
      </c>
      <c r="Z559" s="554" t="s">
        <v>1791</v>
      </c>
      <c r="AA559" s="552" t="s">
        <v>549</v>
      </c>
      <c r="AB559" s="553" t="s">
        <v>550</v>
      </c>
      <c r="AC559" s="552" t="s">
        <v>550</v>
      </c>
      <c r="AD559" s="560">
        <v>1E-3</v>
      </c>
      <c r="AE559" s="559"/>
      <c r="AF559" s="560"/>
      <c r="AG559" s="552"/>
      <c r="AH559" s="554"/>
      <c r="AI559" s="555"/>
      <c r="AJ559" s="583"/>
      <c r="AK559" s="557"/>
      <c r="AL559" s="558"/>
    </row>
    <row r="560" spans="1:38" ht="13.8" x14ac:dyDescent="0.3">
      <c r="A560" s="34" t="str">
        <f t="shared" si="8"/>
        <v>7785-88-8</v>
      </c>
      <c r="B560" s="577" t="s">
        <v>1856</v>
      </c>
      <c r="C560" s="548" t="s">
        <v>1856</v>
      </c>
      <c r="D560" s="547" t="s">
        <v>1856</v>
      </c>
      <c r="E560" s="548" t="s">
        <v>1856</v>
      </c>
      <c r="F560" s="546">
        <v>49</v>
      </c>
      <c r="G560" s="545" t="s">
        <v>1792</v>
      </c>
      <c r="H560" s="547" t="s">
        <v>1856</v>
      </c>
      <c r="I560" s="548" t="s">
        <v>1856</v>
      </c>
      <c r="J560" s="548" t="s">
        <v>1856</v>
      </c>
      <c r="K560" s="548" t="s">
        <v>1856</v>
      </c>
      <c r="L560" s="545">
        <v>1</v>
      </c>
      <c r="M560" s="578" t="s">
        <v>1856</v>
      </c>
      <c r="N560" s="549" t="s">
        <v>1856</v>
      </c>
      <c r="O560" s="550" t="s">
        <v>892</v>
      </c>
      <c r="P560" s="551" t="s">
        <v>891</v>
      </c>
      <c r="Q560" s="552">
        <v>3800000</v>
      </c>
      <c r="R560" s="553" t="s">
        <v>1794</v>
      </c>
      <c r="S560" s="552">
        <v>50000000</v>
      </c>
      <c r="T560" s="553" t="s">
        <v>1794</v>
      </c>
      <c r="U560" s="559" t="s">
        <v>550</v>
      </c>
      <c r="V560" s="560" t="s">
        <v>549</v>
      </c>
      <c r="W560" s="559" t="s">
        <v>550</v>
      </c>
      <c r="X560" s="560" t="s">
        <v>549</v>
      </c>
      <c r="Y560" s="552">
        <v>760000</v>
      </c>
      <c r="Z560" s="554" t="s">
        <v>1791</v>
      </c>
      <c r="AA560" s="552" t="s">
        <v>549</v>
      </c>
      <c r="AB560" s="553" t="s">
        <v>550</v>
      </c>
      <c r="AC560" s="552" t="s">
        <v>550</v>
      </c>
      <c r="AD560" s="560">
        <v>1E-3</v>
      </c>
      <c r="AE560" s="559"/>
      <c r="AF560" s="560"/>
      <c r="AG560" s="552"/>
      <c r="AH560" s="554"/>
      <c r="AI560" s="555"/>
      <c r="AJ560" s="583"/>
      <c r="AK560" s="557"/>
      <c r="AL560" s="558"/>
    </row>
    <row r="561" spans="1:38" ht="14.4" thickBot="1" x14ac:dyDescent="0.35">
      <c r="A561" s="27" t="str">
        <f t="shared" si="8"/>
        <v>10279-59-1</v>
      </c>
      <c r="B561" s="561" t="s">
        <v>1856</v>
      </c>
      <c r="C561" s="562" t="s">
        <v>1856</v>
      </c>
      <c r="D561" s="565" t="s">
        <v>1856</v>
      </c>
      <c r="E561" s="562" t="s">
        <v>1856</v>
      </c>
      <c r="F561" s="563">
        <v>49</v>
      </c>
      <c r="G561" s="564" t="s">
        <v>1792</v>
      </c>
      <c r="H561" s="565" t="s">
        <v>1856</v>
      </c>
      <c r="I561" s="562" t="s">
        <v>1856</v>
      </c>
      <c r="J561" s="562" t="s">
        <v>1856</v>
      </c>
      <c r="K561" s="562" t="s">
        <v>1856</v>
      </c>
      <c r="L561" s="564">
        <v>1</v>
      </c>
      <c r="M561" s="566" t="s">
        <v>1856</v>
      </c>
      <c r="N561" s="581" t="s">
        <v>1856</v>
      </c>
      <c r="O561" s="568" t="s">
        <v>890</v>
      </c>
      <c r="P561" s="569" t="s">
        <v>889</v>
      </c>
      <c r="Q561" s="570">
        <v>3800000</v>
      </c>
      <c r="R561" s="571" t="s">
        <v>1794</v>
      </c>
      <c r="S561" s="570">
        <v>50000000</v>
      </c>
      <c r="T561" s="571" t="s">
        <v>1794</v>
      </c>
      <c r="U561" s="585" t="s">
        <v>550</v>
      </c>
      <c r="V561" s="586" t="s">
        <v>549</v>
      </c>
      <c r="W561" s="585" t="s">
        <v>550</v>
      </c>
      <c r="X561" s="586" t="s">
        <v>549</v>
      </c>
      <c r="Y561" s="570">
        <v>760000</v>
      </c>
      <c r="Z561" s="572" t="s">
        <v>1791</v>
      </c>
      <c r="AA561" s="570" t="s">
        <v>549</v>
      </c>
      <c r="AB561" s="571" t="s">
        <v>550</v>
      </c>
      <c r="AC561" s="570" t="s">
        <v>550</v>
      </c>
      <c r="AD561" s="586">
        <v>1E-3</v>
      </c>
      <c r="AE561" s="585"/>
      <c r="AF561" s="586"/>
      <c r="AG561" s="570"/>
      <c r="AH561" s="572"/>
      <c r="AI561" s="573"/>
      <c r="AJ561" s="592"/>
      <c r="AK561" s="575"/>
      <c r="AL561" s="576"/>
    </row>
    <row r="562" spans="1:38" ht="13.8" x14ac:dyDescent="0.3">
      <c r="A562" s="34" t="str">
        <f t="shared" si="8"/>
        <v>10305-76-7</v>
      </c>
      <c r="B562" s="577" t="s">
        <v>1856</v>
      </c>
      <c r="C562" s="548" t="s">
        <v>1856</v>
      </c>
      <c r="D562" s="547" t="s">
        <v>1856</v>
      </c>
      <c r="E562" s="548" t="s">
        <v>1856</v>
      </c>
      <c r="F562" s="546">
        <v>49</v>
      </c>
      <c r="G562" s="545" t="s">
        <v>1792</v>
      </c>
      <c r="H562" s="547" t="s">
        <v>1856</v>
      </c>
      <c r="I562" s="548" t="s">
        <v>1856</v>
      </c>
      <c r="J562" s="548" t="s">
        <v>1856</v>
      </c>
      <c r="K562" s="548" t="s">
        <v>1856</v>
      </c>
      <c r="L562" s="545">
        <v>1</v>
      </c>
      <c r="M562" s="578" t="s">
        <v>1856</v>
      </c>
      <c r="N562" s="549" t="s">
        <v>1856</v>
      </c>
      <c r="O562" s="550" t="s">
        <v>888</v>
      </c>
      <c r="P562" s="551" t="s">
        <v>887</v>
      </c>
      <c r="Q562" s="552">
        <v>3800000</v>
      </c>
      <c r="R562" s="553" t="s">
        <v>1794</v>
      </c>
      <c r="S562" s="552">
        <v>50000000</v>
      </c>
      <c r="T562" s="553" t="s">
        <v>1794</v>
      </c>
      <c r="U562" s="559" t="s">
        <v>550</v>
      </c>
      <c r="V562" s="560" t="s">
        <v>549</v>
      </c>
      <c r="W562" s="559" t="s">
        <v>550</v>
      </c>
      <c r="X562" s="560" t="s">
        <v>549</v>
      </c>
      <c r="Y562" s="552">
        <v>760000</v>
      </c>
      <c r="Z562" s="554" t="s">
        <v>1791</v>
      </c>
      <c r="AA562" s="552" t="s">
        <v>549</v>
      </c>
      <c r="AB562" s="553" t="s">
        <v>550</v>
      </c>
      <c r="AC562" s="552" t="s">
        <v>550</v>
      </c>
      <c r="AD562" s="560">
        <v>1E-3</v>
      </c>
      <c r="AE562" s="559"/>
      <c r="AF562" s="560"/>
      <c r="AG562" s="552"/>
      <c r="AH562" s="554"/>
      <c r="AI562" s="555"/>
      <c r="AJ562" s="583"/>
      <c r="AK562" s="557"/>
      <c r="AL562" s="558"/>
    </row>
    <row r="563" spans="1:38" ht="13.8" x14ac:dyDescent="0.3">
      <c r="A563" s="34" t="str">
        <f t="shared" si="8"/>
        <v>10124-56-8</v>
      </c>
      <c r="B563" s="577" t="s">
        <v>1856</v>
      </c>
      <c r="C563" s="548" t="s">
        <v>1856</v>
      </c>
      <c r="D563" s="547" t="s">
        <v>1856</v>
      </c>
      <c r="E563" s="548" t="s">
        <v>1856</v>
      </c>
      <c r="F563" s="546">
        <v>49</v>
      </c>
      <c r="G563" s="545" t="s">
        <v>1792</v>
      </c>
      <c r="H563" s="547" t="s">
        <v>1856</v>
      </c>
      <c r="I563" s="548" t="s">
        <v>1856</v>
      </c>
      <c r="J563" s="548" t="s">
        <v>1856</v>
      </c>
      <c r="K563" s="548" t="s">
        <v>1856</v>
      </c>
      <c r="L563" s="545">
        <v>1</v>
      </c>
      <c r="M563" s="578" t="s">
        <v>1856</v>
      </c>
      <c r="N563" s="549" t="s">
        <v>1856</v>
      </c>
      <c r="O563" s="550" t="s">
        <v>886</v>
      </c>
      <c r="P563" s="551" t="s">
        <v>885</v>
      </c>
      <c r="Q563" s="552">
        <v>3800000</v>
      </c>
      <c r="R563" s="553" t="s">
        <v>1794</v>
      </c>
      <c r="S563" s="552">
        <v>50000000</v>
      </c>
      <c r="T563" s="553" t="s">
        <v>1794</v>
      </c>
      <c r="U563" s="559" t="s">
        <v>550</v>
      </c>
      <c r="V563" s="560" t="s">
        <v>549</v>
      </c>
      <c r="W563" s="559" t="s">
        <v>550</v>
      </c>
      <c r="X563" s="560" t="s">
        <v>549</v>
      </c>
      <c r="Y563" s="552">
        <v>760000</v>
      </c>
      <c r="Z563" s="554" t="s">
        <v>1791</v>
      </c>
      <c r="AA563" s="552" t="s">
        <v>549</v>
      </c>
      <c r="AB563" s="553" t="s">
        <v>550</v>
      </c>
      <c r="AC563" s="552" t="s">
        <v>550</v>
      </c>
      <c r="AD563" s="560">
        <v>1E-3</v>
      </c>
      <c r="AE563" s="559"/>
      <c r="AF563" s="560"/>
      <c r="AG563" s="552"/>
      <c r="AH563" s="554"/>
      <c r="AI563" s="555"/>
      <c r="AJ563" s="583"/>
      <c r="AK563" s="557"/>
      <c r="AL563" s="558"/>
    </row>
    <row r="564" spans="1:38" ht="14.4" thickBot="1" x14ac:dyDescent="0.35">
      <c r="A564" s="27" t="str">
        <f t="shared" si="8"/>
        <v>68915-31-1</v>
      </c>
      <c r="B564" s="561" t="s">
        <v>1856</v>
      </c>
      <c r="C564" s="562" t="s">
        <v>1856</v>
      </c>
      <c r="D564" s="565" t="s">
        <v>1856</v>
      </c>
      <c r="E564" s="562" t="s">
        <v>1856</v>
      </c>
      <c r="F564" s="563">
        <v>49</v>
      </c>
      <c r="G564" s="564" t="s">
        <v>1792</v>
      </c>
      <c r="H564" s="565" t="s">
        <v>1856</v>
      </c>
      <c r="I564" s="562" t="s">
        <v>1856</v>
      </c>
      <c r="J564" s="562" t="s">
        <v>1856</v>
      </c>
      <c r="K564" s="562" t="s">
        <v>1856</v>
      </c>
      <c r="L564" s="564">
        <v>1</v>
      </c>
      <c r="M564" s="566" t="s">
        <v>1856</v>
      </c>
      <c r="N564" s="581" t="s">
        <v>1856</v>
      </c>
      <c r="O564" s="568" t="s">
        <v>884</v>
      </c>
      <c r="P564" s="569" t="s">
        <v>883</v>
      </c>
      <c r="Q564" s="570">
        <v>3800000</v>
      </c>
      <c r="R564" s="571" t="s">
        <v>1794</v>
      </c>
      <c r="S564" s="570">
        <v>50000000</v>
      </c>
      <c r="T564" s="571" t="s">
        <v>1794</v>
      </c>
      <c r="U564" s="585" t="s">
        <v>550</v>
      </c>
      <c r="V564" s="586" t="s">
        <v>549</v>
      </c>
      <c r="W564" s="585" t="s">
        <v>550</v>
      </c>
      <c r="X564" s="586" t="s">
        <v>549</v>
      </c>
      <c r="Y564" s="570">
        <v>760000</v>
      </c>
      <c r="Z564" s="572" t="s">
        <v>1791</v>
      </c>
      <c r="AA564" s="570" t="s">
        <v>549</v>
      </c>
      <c r="AB564" s="571" t="s">
        <v>550</v>
      </c>
      <c r="AC564" s="570" t="s">
        <v>550</v>
      </c>
      <c r="AD564" s="586">
        <v>1E-3</v>
      </c>
      <c r="AE564" s="585"/>
      <c r="AF564" s="586"/>
      <c r="AG564" s="570"/>
      <c r="AH564" s="572"/>
      <c r="AI564" s="573"/>
      <c r="AJ564" s="592"/>
      <c r="AK564" s="575"/>
      <c r="AL564" s="576"/>
    </row>
    <row r="565" spans="1:38" ht="13.8" x14ac:dyDescent="0.3">
      <c r="A565" s="34" t="str">
        <f t="shared" si="8"/>
        <v>7785-84-4</v>
      </c>
      <c r="B565" s="577" t="s">
        <v>1856</v>
      </c>
      <c r="C565" s="548" t="s">
        <v>1856</v>
      </c>
      <c r="D565" s="547" t="s">
        <v>1856</v>
      </c>
      <c r="E565" s="548" t="s">
        <v>1856</v>
      </c>
      <c r="F565" s="546">
        <v>49</v>
      </c>
      <c r="G565" s="545" t="s">
        <v>1792</v>
      </c>
      <c r="H565" s="547" t="s">
        <v>1856</v>
      </c>
      <c r="I565" s="548" t="s">
        <v>1856</v>
      </c>
      <c r="J565" s="548" t="s">
        <v>1856</v>
      </c>
      <c r="K565" s="548" t="s">
        <v>1856</v>
      </c>
      <c r="L565" s="545">
        <v>1</v>
      </c>
      <c r="M565" s="578" t="s">
        <v>1856</v>
      </c>
      <c r="N565" s="549" t="s">
        <v>1856</v>
      </c>
      <c r="O565" s="550" t="s">
        <v>882</v>
      </c>
      <c r="P565" s="551" t="s">
        <v>881</v>
      </c>
      <c r="Q565" s="552">
        <v>3800000</v>
      </c>
      <c r="R565" s="553" t="s">
        <v>1794</v>
      </c>
      <c r="S565" s="552">
        <v>50000000</v>
      </c>
      <c r="T565" s="553" t="s">
        <v>1794</v>
      </c>
      <c r="U565" s="559" t="s">
        <v>550</v>
      </c>
      <c r="V565" s="560" t="s">
        <v>549</v>
      </c>
      <c r="W565" s="559" t="s">
        <v>550</v>
      </c>
      <c r="X565" s="560" t="s">
        <v>549</v>
      </c>
      <c r="Y565" s="552">
        <v>760000</v>
      </c>
      <c r="Z565" s="554" t="s">
        <v>1791</v>
      </c>
      <c r="AA565" s="552" t="s">
        <v>549</v>
      </c>
      <c r="AB565" s="553" t="s">
        <v>550</v>
      </c>
      <c r="AC565" s="552" t="s">
        <v>550</v>
      </c>
      <c r="AD565" s="560">
        <v>1E-3</v>
      </c>
      <c r="AE565" s="559"/>
      <c r="AF565" s="560"/>
      <c r="AG565" s="552"/>
      <c r="AH565" s="554"/>
      <c r="AI565" s="555"/>
      <c r="AJ565" s="583"/>
      <c r="AK565" s="557"/>
      <c r="AL565" s="558"/>
    </row>
    <row r="566" spans="1:38" ht="13.8" x14ac:dyDescent="0.3">
      <c r="A566" s="34" t="str">
        <f t="shared" si="8"/>
        <v>7758-29-4</v>
      </c>
      <c r="B566" s="577" t="s">
        <v>1856</v>
      </c>
      <c r="C566" s="548" t="s">
        <v>1856</v>
      </c>
      <c r="D566" s="547" t="s">
        <v>1856</v>
      </c>
      <c r="E566" s="548" t="s">
        <v>1856</v>
      </c>
      <c r="F566" s="546">
        <v>49</v>
      </c>
      <c r="G566" s="545" t="s">
        <v>1792</v>
      </c>
      <c r="H566" s="547" t="s">
        <v>1856</v>
      </c>
      <c r="I566" s="548" t="s">
        <v>1856</v>
      </c>
      <c r="J566" s="548" t="s">
        <v>1856</v>
      </c>
      <c r="K566" s="548" t="s">
        <v>1856</v>
      </c>
      <c r="L566" s="545">
        <v>1</v>
      </c>
      <c r="M566" s="578" t="s">
        <v>1856</v>
      </c>
      <c r="N566" s="549" t="s">
        <v>1856</v>
      </c>
      <c r="O566" s="550" t="s">
        <v>880</v>
      </c>
      <c r="P566" s="551" t="s">
        <v>879</v>
      </c>
      <c r="Q566" s="552">
        <v>3800000</v>
      </c>
      <c r="R566" s="553" t="s">
        <v>1794</v>
      </c>
      <c r="S566" s="552">
        <v>50000000</v>
      </c>
      <c r="T566" s="553" t="s">
        <v>1794</v>
      </c>
      <c r="U566" s="559" t="s">
        <v>550</v>
      </c>
      <c r="V566" s="560" t="s">
        <v>549</v>
      </c>
      <c r="W566" s="559" t="s">
        <v>550</v>
      </c>
      <c r="X566" s="560" t="s">
        <v>549</v>
      </c>
      <c r="Y566" s="552">
        <v>760000</v>
      </c>
      <c r="Z566" s="554" t="s">
        <v>1791</v>
      </c>
      <c r="AA566" s="552" t="s">
        <v>549</v>
      </c>
      <c r="AB566" s="553" t="s">
        <v>550</v>
      </c>
      <c r="AC566" s="552" t="s">
        <v>550</v>
      </c>
      <c r="AD566" s="560">
        <v>1E-3</v>
      </c>
      <c r="AE566" s="559"/>
      <c r="AF566" s="560"/>
      <c r="AG566" s="552"/>
      <c r="AH566" s="554"/>
      <c r="AI566" s="555"/>
      <c r="AJ566" s="583"/>
      <c r="AK566" s="557"/>
      <c r="AL566" s="558"/>
    </row>
    <row r="567" spans="1:38" ht="14.4" thickBot="1" x14ac:dyDescent="0.35">
      <c r="A567" s="27" t="str">
        <f t="shared" si="8"/>
        <v>7320-34-5</v>
      </c>
      <c r="B567" s="561" t="s">
        <v>1856</v>
      </c>
      <c r="C567" s="562" t="s">
        <v>1856</v>
      </c>
      <c r="D567" s="565" t="s">
        <v>1856</v>
      </c>
      <c r="E567" s="562" t="s">
        <v>1856</v>
      </c>
      <c r="F567" s="563">
        <v>49</v>
      </c>
      <c r="G567" s="564" t="s">
        <v>1792</v>
      </c>
      <c r="H567" s="565" t="s">
        <v>1856</v>
      </c>
      <c r="I567" s="562" t="s">
        <v>1856</v>
      </c>
      <c r="J567" s="562" t="s">
        <v>1856</v>
      </c>
      <c r="K567" s="562" t="s">
        <v>1856</v>
      </c>
      <c r="L567" s="564">
        <v>1</v>
      </c>
      <c r="M567" s="566" t="s">
        <v>1856</v>
      </c>
      <c r="N567" s="581" t="s">
        <v>1856</v>
      </c>
      <c r="O567" s="568" t="s">
        <v>878</v>
      </c>
      <c r="P567" s="569" t="s">
        <v>877</v>
      </c>
      <c r="Q567" s="570">
        <v>3800000</v>
      </c>
      <c r="R567" s="571" t="s">
        <v>1794</v>
      </c>
      <c r="S567" s="570">
        <v>50000000</v>
      </c>
      <c r="T567" s="571" t="s">
        <v>1794</v>
      </c>
      <c r="U567" s="585" t="s">
        <v>550</v>
      </c>
      <c r="V567" s="586" t="s">
        <v>549</v>
      </c>
      <c r="W567" s="585" t="s">
        <v>550</v>
      </c>
      <c r="X567" s="586" t="s">
        <v>549</v>
      </c>
      <c r="Y567" s="570">
        <v>760000</v>
      </c>
      <c r="Z567" s="572" t="s">
        <v>1791</v>
      </c>
      <c r="AA567" s="570" t="s">
        <v>549</v>
      </c>
      <c r="AB567" s="571" t="s">
        <v>550</v>
      </c>
      <c r="AC567" s="570" t="s">
        <v>550</v>
      </c>
      <c r="AD567" s="586">
        <v>1E-3</v>
      </c>
      <c r="AE567" s="585"/>
      <c r="AF567" s="586"/>
      <c r="AG567" s="570"/>
      <c r="AH567" s="572"/>
      <c r="AI567" s="573"/>
      <c r="AJ567" s="592"/>
      <c r="AK567" s="575"/>
      <c r="AL567" s="576"/>
    </row>
    <row r="568" spans="1:38" ht="13.8" x14ac:dyDescent="0.3">
      <c r="A568" s="34" t="str">
        <f t="shared" si="8"/>
        <v>7722-88-5</v>
      </c>
      <c r="B568" s="577" t="s">
        <v>1856</v>
      </c>
      <c r="C568" s="548" t="s">
        <v>1856</v>
      </c>
      <c r="D568" s="547" t="s">
        <v>1856</v>
      </c>
      <c r="E568" s="548" t="s">
        <v>1856</v>
      </c>
      <c r="F568" s="546">
        <v>49</v>
      </c>
      <c r="G568" s="545" t="s">
        <v>1792</v>
      </c>
      <c r="H568" s="547" t="s">
        <v>1856</v>
      </c>
      <c r="I568" s="548" t="s">
        <v>1856</v>
      </c>
      <c r="J568" s="548" t="s">
        <v>1856</v>
      </c>
      <c r="K568" s="548" t="s">
        <v>1856</v>
      </c>
      <c r="L568" s="545">
        <v>1</v>
      </c>
      <c r="M568" s="578" t="s">
        <v>1856</v>
      </c>
      <c r="N568" s="549" t="s">
        <v>1856</v>
      </c>
      <c r="O568" s="550" t="s">
        <v>876</v>
      </c>
      <c r="P568" s="551" t="s">
        <v>875</v>
      </c>
      <c r="Q568" s="552">
        <v>3800000</v>
      </c>
      <c r="R568" s="553" t="s">
        <v>1794</v>
      </c>
      <c r="S568" s="552">
        <v>50000000</v>
      </c>
      <c r="T568" s="553" t="s">
        <v>1794</v>
      </c>
      <c r="U568" s="559" t="s">
        <v>550</v>
      </c>
      <c r="V568" s="560" t="s">
        <v>549</v>
      </c>
      <c r="W568" s="559" t="s">
        <v>550</v>
      </c>
      <c r="X568" s="560" t="s">
        <v>549</v>
      </c>
      <c r="Y568" s="552">
        <v>760000</v>
      </c>
      <c r="Z568" s="554" t="s">
        <v>1791</v>
      </c>
      <c r="AA568" s="552" t="s">
        <v>549</v>
      </c>
      <c r="AB568" s="553" t="s">
        <v>550</v>
      </c>
      <c r="AC568" s="552" t="s">
        <v>550</v>
      </c>
      <c r="AD568" s="560">
        <v>1E-3</v>
      </c>
      <c r="AE568" s="559"/>
      <c r="AF568" s="560"/>
      <c r="AG568" s="552"/>
      <c r="AH568" s="554"/>
      <c r="AI568" s="555"/>
      <c r="AJ568" s="583"/>
      <c r="AK568" s="557"/>
      <c r="AL568" s="558"/>
    </row>
    <row r="569" spans="1:38" ht="13.8" x14ac:dyDescent="0.3">
      <c r="A569" s="34" t="str">
        <f t="shared" si="8"/>
        <v>15136-87-5</v>
      </c>
      <c r="B569" s="577" t="s">
        <v>1856</v>
      </c>
      <c r="C569" s="548" t="s">
        <v>1856</v>
      </c>
      <c r="D569" s="547" t="s">
        <v>1856</v>
      </c>
      <c r="E569" s="548" t="s">
        <v>1856</v>
      </c>
      <c r="F569" s="546">
        <v>49</v>
      </c>
      <c r="G569" s="545" t="s">
        <v>1792</v>
      </c>
      <c r="H569" s="547" t="s">
        <v>1856</v>
      </c>
      <c r="I569" s="548" t="s">
        <v>1856</v>
      </c>
      <c r="J569" s="548" t="s">
        <v>1856</v>
      </c>
      <c r="K569" s="548" t="s">
        <v>1856</v>
      </c>
      <c r="L569" s="545">
        <v>1</v>
      </c>
      <c r="M569" s="578" t="s">
        <v>1856</v>
      </c>
      <c r="N569" s="549" t="s">
        <v>1856</v>
      </c>
      <c r="O569" s="550" t="s">
        <v>874</v>
      </c>
      <c r="P569" s="551" t="s">
        <v>873</v>
      </c>
      <c r="Q569" s="552">
        <v>3800000</v>
      </c>
      <c r="R569" s="553" t="s">
        <v>1794</v>
      </c>
      <c r="S569" s="552">
        <v>50000000</v>
      </c>
      <c r="T569" s="553" t="s">
        <v>1794</v>
      </c>
      <c r="U569" s="559" t="s">
        <v>550</v>
      </c>
      <c r="V569" s="560" t="s">
        <v>549</v>
      </c>
      <c r="W569" s="559" t="s">
        <v>550</v>
      </c>
      <c r="X569" s="560" t="s">
        <v>549</v>
      </c>
      <c r="Y569" s="552">
        <v>760000</v>
      </c>
      <c r="Z569" s="554" t="s">
        <v>1791</v>
      </c>
      <c r="AA569" s="552" t="s">
        <v>549</v>
      </c>
      <c r="AB569" s="553" t="s">
        <v>550</v>
      </c>
      <c r="AC569" s="552" t="s">
        <v>550</v>
      </c>
      <c r="AD569" s="560">
        <v>1E-3</v>
      </c>
      <c r="AE569" s="559"/>
      <c r="AF569" s="560"/>
      <c r="AG569" s="552"/>
      <c r="AH569" s="554"/>
      <c r="AI569" s="555"/>
      <c r="AJ569" s="583"/>
      <c r="AK569" s="557"/>
      <c r="AL569" s="558"/>
    </row>
    <row r="570" spans="1:38" ht="14.4" thickBot="1" x14ac:dyDescent="0.35">
      <c r="A570" s="27" t="str">
        <f t="shared" si="8"/>
        <v>7758-87-4</v>
      </c>
      <c r="B570" s="561" t="s">
        <v>1856</v>
      </c>
      <c r="C570" s="562" t="s">
        <v>1856</v>
      </c>
      <c r="D570" s="565" t="s">
        <v>1856</v>
      </c>
      <c r="E570" s="562" t="s">
        <v>1856</v>
      </c>
      <c r="F570" s="563">
        <v>49</v>
      </c>
      <c r="G570" s="564" t="s">
        <v>1792</v>
      </c>
      <c r="H570" s="565" t="s">
        <v>1856</v>
      </c>
      <c r="I570" s="562" t="s">
        <v>1856</v>
      </c>
      <c r="J570" s="562" t="s">
        <v>1856</v>
      </c>
      <c r="K570" s="562" t="s">
        <v>1856</v>
      </c>
      <c r="L570" s="564">
        <v>1</v>
      </c>
      <c r="M570" s="566" t="s">
        <v>1856</v>
      </c>
      <c r="N570" s="581" t="s">
        <v>1856</v>
      </c>
      <c r="O570" s="568" t="s">
        <v>872</v>
      </c>
      <c r="P570" s="569" t="s">
        <v>871</v>
      </c>
      <c r="Q570" s="570">
        <v>3800000</v>
      </c>
      <c r="R570" s="571" t="s">
        <v>1794</v>
      </c>
      <c r="S570" s="570">
        <v>50000000</v>
      </c>
      <c r="T570" s="571" t="s">
        <v>1794</v>
      </c>
      <c r="U570" s="585" t="s">
        <v>550</v>
      </c>
      <c r="V570" s="586" t="s">
        <v>549</v>
      </c>
      <c r="W570" s="585" t="s">
        <v>550</v>
      </c>
      <c r="X570" s="586" t="s">
        <v>549</v>
      </c>
      <c r="Y570" s="570">
        <v>760000</v>
      </c>
      <c r="Z570" s="572" t="s">
        <v>1791</v>
      </c>
      <c r="AA570" s="570" t="s">
        <v>549</v>
      </c>
      <c r="AB570" s="571" t="s">
        <v>550</v>
      </c>
      <c r="AC570" s="570" t="s">
        <v>550</v>
      </c>
      <c r="AD570" s="586">
        <v>1E-3</v>
      </c>
      <c r="AE570" s="585"/>
      <c r="AF570" s="586"/>
      <c r="AG570" s="570"/>
      <c r="AH570" s="572"/>
      <c r="AI570" s="573"/>
      <c r="AJ570" s="592"/>
      <c r="AK570" s="575"/>
      <c r="AL570" s="576"/>
    </row>
    <row r="571" spans="1:38" ht="13.8" x14ac:dyDescent="0.3">
      <c r="A571" s="34" t="str">
        <f t="shared" si="8"/>
        <v>7757-87-1</v>
      </c>
      <c r="B571" s="577" t="s">
        <v>1856</v>
      </c>
      <c r="C571" s="548" t="s">
        <v>1856</v>
      </c>
      <c r="D571" s="547" t="s">
        <v>1856</v>
      </c>
      <c r="E571" s="548" t="s">
        <v>1856</v>
      </c>
      <c r="F571" s="546">
        <v>49</v>
      </c>
      <c r="G571" s="545" t="s">
        <v>1792</v>
      </c>
      <c r="H571" s="547" t="s">
        <v>1856</v>
      </c>
      <c r="I571" s="548" t="s">
        <v>1856</v>
      </c>
      <c r="J571" s="548" t="s">
        <v>1856</v>
      </c>
      <c r="K571" s="548" t="s">
        <v>1856</v>
      </c>
      <c r="L571" s="545">
        <v>1</v>
      </c>
      <c r="M571" s="578" t="s">
        <v>1856</v>
      </c>
      <c r="N571" s="549" t="s">
        <v>1856</v>
      </c>
      <c r="O571" s="550" t="s">
        <v>870</v>
      </c>
      <c r="P571" s="551" t="s">
        <v>869</v>
      </c>
      <c r="Q571" s="552">
        <v>3800000</v>
      </c>
      <c r="R571" s="553" t="s">
        <v>1794</v>
      </c>
      <c r="S571" s="552">
        <v>50000000</v>
      </c>
      <c r="T571" s="553" t="s">
        <v>1794</v>
      </c>
      <c r="U571" s="559" t="s">
        <v>550</v>
      </c>
      <c r="V571" s="560" t="s">
        <v>549</v>
      </c>
      <c r="W571" s="559" t="s">
        <v>550</v>
      </c>
      <c r="X571" s="560" t="s">
        <v>549</v>
      </c>
      <c r="Y571" s="552">
        <v>760000</v>
      </c>
      <c r="Z571" s="554" t="s">
        <v>1791</v>
      </c>
      <c r="AA571" s="552" t="s">
        <v>549</v>
      </c>
      <c r="AB571" s="553" t="s">
        <v>550</v>
      </c>
      <c r="AC571" s="552" t="s">
        <v>550</v>
      </c>
      <c r="AD571" s="560">
        <v>1E-3</v>
      </c>
      <c r="AE571" s="559"/>
      <c r="AF571" s="560"/>
      <c r="AG571" s="552"/>
      <c r="AH571" s="554"/>
      <c r="AI571" s="555"/>
      <c r="AJ571" s="583"/>
      <c r="AK571" s="557"/>
      <c r="AL571" s="558"/>
    </row>
    <row r="572" spans="1:38" ht="13.8" x14ac:dyDescent="0.3">
      <c r="A572" s="34" t="str">
        <f t="shared" si="8"/>
        <v>7778-53-2</v>
      </c>
      <c r="B572" s="577" t="s">
        <v>1856</v>
      </c>
      <c r="C572" s="548" t="s">
        <v>1856</v>
      </c>
      <c r="D572" s="547" t="s">
        <v>1856</v>
      </c>
      <c r="E572" s="548" t="s">
        <v>1856</v>
      </c>
      <c r="F572" s="546">
        <v>49</v>
      </c>
      <c r="G572" s="545" t="s">
        <v>1792</v>
      </c>
      <c r="H572" s="547" t="s">
        <v>1856</v>
      </c>
      <c r="I572" s="548" t="s">
        <v>1856</v>
      </c>
      <c r="J572" s="548" t="s">
        <v>1856</v>
      </c>
      <c r="K572" s="548" t="s">
        <v>1856</v>
      </c>
      <c r="L572" s="545">
        <v>1</v>
      </c>
      <c r="M572" s="578" t="s">
        <v>1856</v>
      </c>
      <c r="N572" s="549" t="s">
        <v>1856</v>
      </c>
      <c r="O572" s="550" t="s">
        <v>868</v>
      </c>
      <c r="P572" s="551" t="s">
        <v>867</v>
      </c>
      <c r="Q572" s="552">
        <v>3800000</v>
      </c>
      <c r="R572" s="553" t="s">
        <v>1794</v>
      </c>
      <c r="S572" s="552">
        <v>50000000</v>
      </c>
      <c r="T572" s="553" t="s">
        <v>1794</v>
      </c>
      <c r="U572" s="559" t="s">
        <v>550</v>
      </c>
      <c r="V572" s="560" t="s">
        <v>549</v>
      </c>
      <c r="W572" s="559" t="s">
        <v>550</v>
      </c>
      <c r="X572" s="560" t="s">
        <v>549</v>
      </c>
      <c r="Y572" s="552">
        <v>760000</v>
      </c>
      <c r="Z572" s="554" t="s">
        <v>1791</v>
      </c>
      <c r="AA572" s="552" t="s">
        <v>549</v>
      </c>
      <c r="AB572" s="553" t="s">
        <v>550</v>
      </c>
      <c r="AC572" s="552" t="s">
        <v>550</v>
      </c>
      <c r="AD572" s="560">
        <v>1E-3</v>
      </c>
      <c r="AE572" s="559"/>
      <c r="AF572" s="560"/>
      <c r="AG572" s="552"/>
      <c r="AH572" s="554"/>
      <c r="AI572" s="555"/>
      <c r="AJ572" s="583"/>
      <c r="AK572" s="557"/>
      <c r="AL572" s="558"/>
    </row>
    <row r="573" spans="1:38" ht="14.4" thickBot="1" x14ac:dyDescent="0.35">
      <c r="A573" s="27" t="str">
        <f t="shared" si="8"/>
        <v>7601-54-9</v>
      </c>
      <c r="B573" s="561" t="s">
        <v>1856</v>
      </c>
      <c r="C573" s="562" t="s">
        <v>1856</v>
      </c>
      <c r="D573" s="565" t="s">
        <v>1856</v>
      </c>
      <c r="E573" s="562" t="s">
        <v>1856</v>
      </c>
      <c r="F573" s="563">
        <v>49</v>
      </c>
      <c r="G573" s="564" t="s">
        <v>1792</v>
      </c>
      <c r="H573" s="565" t="s">
        <v>1856</v>
      </c>
      <c r="I573" s="562" t="s">
        <v>1856</v>
      </c>
      <c r="J573" s="562" t="s">
        <v>1856</v>
      </c>
      <c r="K573" s="562" t="s">
        <v>1856</v>
      </c>
      <c r="L573" s="564">
        <v>1</v>
      </c>
      <c r="M573" s="566" t="s">
        <v>1856</v>
      </c>
      <c r="N573" s="581" t="s">
        <v>1856</v>
      </c>
      <c r="O573" s="568" t="s">
        <v>866</v>
      </c>
      <c r="P573" s="569" t="s">
        <v>865</v>
      </c>
      <c r="Q573" s="570">
        <v>3800000</v>
      </c>
      <c r="R573" s="571" t="s">
        <v>1794</v>
      </c>
      <c r="S573" s="570">
        <v>50000000</v>
      </c>
      <c r="T573" s="571" t="s">
        <v>1794</v>
      </c>
      <c r="U573" s="585" t="s">
        <v>550</v>
      </c>
      <c r="V573" s="586" t="s">
        <v>549</v>
      </c>
      <c r="W573" s="585" t="s">
        <v>550</v>
      </c>
      <c r="X573" s="586" t="s">
        <v>549</v>
      </c>
      <c r="Y573" s="570">
        <v>760000</v>
      </c>
      <c r="Z573" s="572" t="s">
        <v>1791</v>
      </c>
      <c r="AA573" s="570" t="s">
        <v>549</v>
      </c>
      <c r="AB573" s="571" t="s">
        <v>550</v>
      </c>
      <c r="AC573" s="570" t="s">
        <v>550</v>
      </c>
      <c r="AD573" s="586">
        <v>1E-3</v>
      </c>
      <c r="AE573" s="585"/>
      <c r="AF573" s="586"/>
      <c r="AG573" s="570"/>
      <c r="AH573" s="572"/>
      <c r="AI573" s="573"/>
      <c r="AJ573" s="592"/>
      <c r="AK573" s="575"/>
      <c r="AL573" s="576"/>
    </row>
    <row r="574" spans="1:38" ht="13.8" x14ac:dyDescent="0.3">
      <c r="A574" s="34" t="str">
        <f t="shared" si="8"/>
        <v>7803-51-2</v>
      </c>
      <c r="B574" s="577" t="s">
        <v>1856</v>
      </c>
      <c r="C574" s="548" t="s">
        <v>1856</v>
      </c>
      <c r="D574" s="547" t="s">
        <v>1856</v>
      </c>
      <c r="E574" s="548" t="s">
        <v>1856</v>
      </c>
      <c r="F574" s="546">
        <v>2.9999999999999997E-4</v>
      </c>
      <c r="G574" s="545" t="s">
        <v>1793</v>
      </c>
      <c r="H574" s="547">
        <v>2.9999999999999997E-4</v>
      </c>
      <c r="I574" s="548" t="s">
        <v>1793</v>
      </c>
      <c r="J574" s="548" t="s">
        <v>1856</v>
      </c>
      <c r="K574" s="548" t="s">
        <v>1856</v>
      </c>
      <c r="L574" s="545">
        <v>1</v>
      </c>
      <c r="M574" s="578" t="s">
        <v>1856</v>
      </c>
      <c r="N574" s="549" t="s">
        <v>1856</v>
      </c>
      <c r="O574" s="550" t="s">
        <v>864</v>
      </c>
      <c r="P574" s="551" t="s">
        <v>863</v>
      </c>
      <c r="Q574" s="552">
        <v>23</v>
      </c>
      <c r="R574" s="553" t="s">
        <v>1791</v>
      </c>
      <c r="S574" s="552">
        <v>310</v>
      </c>
      <c r="T574" s="553" t="s">
        <v>1791</v>
      </c>
      <c r="U574" s="559">
        <v>0.31</v>
      </c>
      <c r="V574" s="560" t="s">
        <v>1791</v>
      </c>
      <c r="W574" s="559">
        <v>1.3</v>
      </c>
      <c r="X574" s="560" t="s">
        <v>1791</v>
      </c>
      <c r="Y574" s="552">
        <v>4.7</v>
      </c>
      <c r="Z574" s="554" t="s">
        <v>1791</v>
      </c>
      <c r="AA574" s="552" t="s">
        <v>549</v>
      </c>
      <c r="AB574" s="553" t="s">
        <v>550</v>
      </c>
      <c r="AC574" s="552" t="s">
        <v>550</v>
      </c>
      <c r="AD574" s="560">
        <v>1E-3</v>
      </c>
      <c r="AE574" s="559"/>
      <c r="AF574" s="560"/>
      <c r="AG574" s="552"/>
      <c r="AH574" s="554"/>
      <c r="AI574" s="555"/>
      <c r="AJ574" s="583"/>
      <c r="AK574" s="557"/>
      <c r="AL574" s="558"/>
    </row>
    <row r="575" spans="1:38" ht="13.8" x14ac:dyDescent="0.3">
      <c r="A575" s="34" t="str">
        <f t="shared" si="8"/>
        <v>7664-38-2</v>
      </c>
      <c r="B575" s="577" t="s">
        <v>1856</v>
      </c>
      <c r="C575" s="548" t="s">
        <v>1856</v>
      </c>
      <c r="D575" s="547" t="s">
        <v>1856</v>
      </c>
      <c r="E575" s="548" t="s">
        <v>1856</v>
      </c>
      <c r="F575" s="546">
        <v>49</v>
      </c>
      <c r="G575" s="545" t="s">
        <v>1792</v>
      </c>
      <c r="H575" s="547">
        <v>0.01</v>
      </c>
      <c r="I575" s="548" t="s">
        <v>1793</v>
      </c>
      <c r="J575" s="548" t="s">
        <v>1856</v>
      </c>
      <c r="K575" s="548" t="s">
        <v>1856</v>
      </c>
      <c r="L575" s="545">
        <v>1</v>
      </c>
      <c r="M575" s="578" t="s">
        <v>1856</v>
      </c>
      <c r="N575" s="549" t="s">
        <v>1856</v>
      </c>
      <c r="O575" s="550" t="s">
        <v>862</v>
      </c>
      <c r="P575" s="551" t="s">
        <v>861</v>
      </c>
      <c r="Q575" s="552">
        <v>3000000</v>
      </c>
      <c r="R575" s="553" t="s">
        <v>1794</v>
      </c>
      <c r="S575" s="552">
        <v>27000000</v>
      </c>
      <c r="T575" s="553" t="s">
        <v>1794</v>
      </c>
      <c r="U575" s="559">
        <v>10</v>
      </c>
      <c r="V575" s="560" t="s">
        <v>1791</v>
      </c>
      <c r="W575" s="559">
        <v>44</v>
      </c>
      <c r="X575" s="560" t="s">
        <v>1791</v>
      </c>
      <c r="Y575" s="552">
        <v>760000</v>
      </c>
      <c r="Z575" s="554" t="s">
        <v>1791</v>
      </c>
      <c r="AA575" s="552" t="s">
        <v>549</v>
      </c>
      <c r="AB575" s="553" t="s">
        <v>550</v>
      </c>
      <c r="AC575" s="552" t="s">
        <v>550</v>
      </c>
      <c r="AD575" s="560">
        <v>1E-3</v>
      </c>
      <c r="AE575" s="559"/>
      <c r="AF575" s="560"/>
      <c r="AG575" s="552"/>
      <c r="AH575" s="554"/>
      <c r="AI575" s="555"/>
      <c r="AJ575" s="583"/>
      <c r="AK575" s="557"/>
      <c r="AL575" s="558"/>
    </row>
    <row r="576" spans="1:38" ht="14.4" thickBot="1" x14ac:dyDescent="0.35">
      <c r="A576" s="27" t="str">
        <f t="shared" si="8"/>
        <v>7723-14-0</v>
      </c>
      <c r="B576" s="561" t="s">
        <v>1856</v>
      </c>
      <c r="C576" s="562" t="s">
        <v>1856</v>
      </c>
      <c r="D576" s="565" t="s">
        <v>1856</v>
      </c>
      <c r="E576" s="562" t="s">
        <v>1856</v>
      </c>
      <c r="F576" s="563">
        <v>2.0000000000000002E-5</v>
      </c>
      <c r="G576" s="564" t="s">
        <v>1793</v>
      </c>
      <c r="H576" s="563" t="s">
        <v>1856</v>
      </c>
      <c r="I576" s="564" t="s">
        <v>1856</v>
      </c>
      <c r="J576" s="562" t="s">
        <v>1856</v>
      </c>
      <c r="K576" s="562" t="s">
        <v>1856</v>
      </c>
      <c r="L576" s="564">
        <v>1</v>
      </c>
      <c r="M576" s="566" t="s">
        <v>1856</v>
      </c>
      <c r="N576" s="581" t="s">
        <v>1856</v>
      </c>
      <c r="O576" s="568" t="s">
        <v>860</v>
      </c>
      <c r="P576" s="569" t="s">
        <v>859</v>
      </c>
      <c r="Q576" s="570">
        <v>1.6</v>
      </c>
      <c r="R576" s="571" t="s">
        <v>1791</v>
      </c>
      <c r="S576" s="570">
        <v>20</v>
      </c>
      <c r="T576" s="571" t="s">
        <v>1791</v>
      </c>
      <c r="U576" s="570" t="s">
        <v>550</v>
      </c>
      <c r="V576" s="571" t="s">
        <v>549</v>
      </c>
      <c r="W576" s="570" t="s">
        <v>550</v>
      </c>
      <c r="X576" s="571" t="s">
        <v>549</v>
      </c>
      <c r="Y576" s="570">
        <v>0.31</v>
      </c>
      <c r="Z576" s="572" t="s">
        <v>1791</v>
      </c>
      <c r="AA576" s="570" t="s">
        <v>549</v>
      </c>
      <c r="AB576" s="571">
        <v>1.1000000000000001E-3</v>
      </c>
      <c r="AC576" s="570" t="s">
        <v>550</v>
      </c>
      <c r="AD576" s="571">
        <v>1E-3</v>
      </c>
      <c r="AE576" s="570"/>
      <c r="AF576" s="571"/>
      <c r="AG576" s="570"/>
      <c r="AH576" s="572"/>
      <c r="AI576" s="573"/>
      <c r="AJ576" s="592"/>
      <c r="AK576" s="575"/>
      <c r="AL576" s="576"/>
    </row>
    <row r="577" spans="1:38" ht="13.8" x14ac:dyDescent="0.3">
      <c r="A577" s="34" t="str">
        <f t="shared" si="8"/>
        <v>100-21-0</v>
      </c>
      <c r="B577" s="577" t="s">
        <v>1856</v>
      </c>
      <c r="C577" s="548" t="s">
        <v>1856</v>
      </c>
      <c r="D577" s="547" t="s">
        <v>1856</v>
      </c>
      <c r="E577" s="548" t="s">
        <v>1856</v>
      </c>
      <c r="F577" s="546">
        <v>1</v>
      </c>
      <c r="G577" s="545" t="s">
        <v>1801</v>
      </c>
      <c r="H577" s="546" t="s">
        <v>1856</v>
      </c>
      <c r="I577" s="545" t="s">
        <v>1856</v>
      </c>
      <c r="J577" s="548" t="s">
        <v>1856</v>
      </c>
      <c r="K577" s="548" t="s">
        <v>1856</v>
      </c>
      <c r="L577" s="545">
        <v>1</v>
      </c>
      <c r="M577" s="578">
        <v>0.1</v>
      </c>
      <c r="N577" s="549" t="s">
        <v>1856</v>
      </c>
      <c r="O577" s="550" t="s">
        <v>858</v>
      </c>
      <c r="P577" s="551" t="s">
        <v>857</v>
      </c>
      <c r="Q577" s="552">
        <v>61000</v>
      </c>
      <c r="R577" s="553" t="s">
        <v>1791</v>
      </c>
      <c r="S577" s="552">
        <v>620000</v>
      </c>
      <c r="T577" s="553" t="s">
        <v>1794</v>
      </c>
      <c r="U577" s="552" t="s">
        <v>550</v>
      </c>
      <c r="V577" s="553" t="s">
        <v>549</v>
      </c>
      <c r="W577" s="552" t="s">
        <v>550</v>
      </c>
      <c r="X577" s="553" t="s">
        <v>549</v>
      </c>
      <c r="Y577" s="552">
        <v>15000</v>
      </c>
      <c r="Z577" s="554" t="s">
        <v>1791</v>
      </c>
      <c r="AA577" s="552" t="s">
        <v>549</v>
      </c>
      <c r="AB577" s="553">
        <v>5.3</v>
      </c>
      <c r="AC577" s="552" t="s">
        <v>550</v>
      </c>
      <c r="AD577" s="553">
        <v>1E-3</v>
      </c>
      <c r="AE577" s="552"/>
      <c r="AF577" s="553"/>
      <c r="AG577" s="552"/>
      <c r="AH577" s="554"/>
      <c r="AI577" s="555"/>
      <c r="AJ577" s="583"/>
      <c r="AK577" s="557"/>
      <c r="AL577" s="558"/>
    </row>
    <row r="578" spans="1:38" ht="13.8" x14ac:dyDescent="0.3">
      <c r="A578" s="34" t="str">
        <f t="shared" si="8"/>
        <v>85-44-9</v>
      </c>
      <c r="B578" s="577" t="s">
        <v>1856</v>
      </c>
      <c r="C578" s="548" t="s">
        <v>1856</v>
      </c>
      <c r="D578" s="547" t="s">
        <v>1856</v>
      </c>
      <c r="E578" s="548" t="s">
        <v>1856</v>
      </c>
      <c r="F578" s="546">
        <v>2</v>
      </c>
      <c r="G578" s="545" t="s">
        <v>1793</v>
      </c>
      <c r="H578" s="547">
        <v>0.02</v>
      </c>
      <c r="I578" s="548" t="s">
        <v>1803</v>
      </c>
      <c r="J578" s="548" t="s">
        <v>1856</v>
      </c>
      <c r="K578" s="548" t="s">
        <v>1856</v>
      </c>
      <c r="L578" s="545">
        <v>1</v>
      </c>
      <c r="M578" s="578">
        <v>0.1</v>
      </c>
      <c r="N578" s="549" t="s">
        <v>1856</v>
      </c>
      <c r="O578" s="550" t="s">
        <v>856</v>
      </c>
      <c r="P578" s="551" t="s">
        <v>855</v>
      </c>
      <c r="Q578" s="552">
        <v>120000</v>
      </c>
      <c r="R578" s="553" t="s">
        <v>1794</v>
      </c>
      <c r="S578" s="552">
        <v>1200000</v>
      </c>
      <c r="T578" s="553" t="s">
        <v>1794</v>
      </c>
      <c r="U578" s="559">
        <v>21</v>
      </c>
      <c r="V578" s="560" t="s">
        <v>1791</v>
      </c>
      <c r="W578" s="559">
        <v>88</v>
      </c>
      <c r="X578" s="560" t="s">
        <v>1791</v>
      </c>
      <c r="Y578" s="552">
        <v>30000</v>
      </c>
      <c r="Z578" s="554" t="s">
        <v>1791</v>
      </c>
      <c r="AA578" s="552" t="s">
        <v>549</v>
      </c>
      <c r="AB578" s="553">
        <v>6.6</v>
      </c>
      <c r="AC578" s="552" t="s">
        <v>550</v>
      </c>
      <c r="AD578" s="560">
        <v>1E-3</v>
      </c>
      <c r="AE578" s="559"/>
      <c r="AF578" s="560"/>
      <c r="AG578" s="552"/>
      <c r="AH578" s="554"/>
      <c r="AI578" s="555"/>
      <c r="AJ578" s="556"/>
      <c r="AK578" s="557"/>
      <c r="AL578" s="558"/>
    </row>
    <row r="579" spans="1:38" ht="14.4" thickBot="1" x14ac:dyDescent="0.35">
      <c r="A579" s="27" t="str">
        <f t="shared" si="8"/>
        <v>1918-02-1</v>
      </c>
      <c r="B579" s="561" t="s">
        <v>1856</v>
      </c>
      <c r="C579" s="562" t="s">
        <v>1856</v>
      </c>
      <c r="D579" s="565" t="s">
        <v>1856</v>
      </c>
      <c r="E579" s="562" t="s">
        <v>1856</v>
      </c>
      <c r="F579" s="565">
        <v>7.0000000000000007E-2</v>
      </c>
      <c r="G579" s="562" t="s">
        <v>1793</v>
      </c>
      <c r="H579" s="565" t="s">
        <v>1856</v>
      </c>
      <c r="I579" s="562" t="s">
        <v>1856</v>
      </c>
      <c r="J579" s="562" t="s">
        <v>1856</v>
      </c>
      <c r="K579" s="562" t="s">
        <v>1856</v>
      </c>
      <c r="L579" s="566">
        <v>1</v>
      </c>
      <c r="M579" s="566">
        <v>0.1</v>
      </c>
      <c r="N579" s="581" t="s">
        <v>1856</v>
      </c>
      <c r="O579" s="595" t="s">
        <v>103</v>
      </c>
      <c r="P579" s="569" t="s">
        <v>854</v>
      </c>
      <c r="Q579" s="585">
        <v>4300</v>
      </c>
      <c r="R579" s="586" t="s">
        <v>1791</v>
      </c>
      <c r="S579" s="585">
        <v>43000</v>
      </c>
      <c r="T579" s="586" t="s">
        <v>1791</v>
      </c>
      <c r="U579" s="585" t="s">
        <v>550</v>
      </c>
      <c r="V579" s="586" t="s">
        <v>549</v>
      </c>
      <c r="W579" s="585" t="s">
        <v>550</v>
      </c>
      <c r="X579" s="586" t="s">
        <v>549</v>
      </c>
      <c r="Y579" s="585">
        <v>1100</v>
      </c>
      <c r="Z579" s="591" t="s">
        <v>1791</v>
      </c>
      <c r="AA579" s="585">
        <v>500</v>
      </c>
      <c r="AB579" s="586">
        <v>0.28999999999999998</v>
      </c>
      <c r="AC579" s="585">
        <v>0.14000000000000001</v>
      </c>
      <c r="AD579" s="586" t="s">
        <v>550</v>
      </c>
      <c r="AE579" s="585"/>
      <c r="AF579" s="586"/>
      <c r="AG579" s="585"/>
      <c r="AH579" s="591"/>
      <c r="AI579" s="573"/>
      <c r="AJ579" s="592"/>
      <c r="AK579" s="593"/>
      <c r="AL579" s="576"/>
    </row>
    <row r="580" spans="1:38" ht="13.8" x14ac:dyDescent="0.3">
      <c r="A580" s="34" t="str">
        <f t="shared" si="8"/>
        <v>96-91-3</v>
      </c>
      <c r="B580" s="544" t="s">
        <v>1856</v>
      </c>
      <c r="C580" s="545" t="s">
        <v>1856</v>
      </c>
      <c r="D580" s="546" t="s">
        <v>1856</v>
      </c>
      <c r="E580" s="545" t="s">
        <v>1856</v>
      </c>
      <c r="F580" s="546">
        <v>1E-4</v>
      </c>
      <c r="G580" s="545" t="s">
        <v>1804</v>
      </c>
      <c r="H580" s="547" t="s">
        <v>1856</v>
      </c>
      <c r="I580" s="548" t="s">
        <v>1856</v>
      </c>
      <c r="J580" s="548" t="s">
        <v>1856</v>
      </c>
      <c r="K580" s="548" t="s">
        <v>1856</v>
      </c>
      <c r="L580" s="545">
        <v>1</v>
      </c>
      <c r="M580" s="545">
        <v>0.1</v>
      </c>
      <c r="N580" s="549" t="s">
        <v>1856</v>
      </c>
      <c r="O580" s="550" t="s">
        <v>853</v>
      </c>
      <c r="P580" s="551" t="s">
        <v>852</v>
      </c>
      <c r="Q580" s="552">
        <v>6.1</v>
      </c>
      <c r="R580" s="553" t="s">
        <v>1791</v>
      </c>
      <c r="S580" s="552">
        <v>62</v>
      </c>
      <c r="T580" s="553" t="s">
        <v>1791</v>
      </c>
      <c r="U580" s="552" t="s">
        <v>550</v>
      </c>
      <c r="V580" s="553" t="s">
        <v>549</v>
      </c>
      <c r="W580" s="552" t="s">
        <v>550</v>
      </c>
      <c r="X580" s="553" t="s">
        <v>549</v>
      </c>
      <c r="Y580" s="552">
        <v>1.5</v>
      </c>
      <c r="Z580" s="554" t="s">
        <v>1791</v>
      </c>
      <c r="AA580" s="552" t="s">
        <v>549</v>
      </c>
      <c r="AB580" s="553">
        <v>1E-3</v>
      </c>
      <c r="AC580" s="552" t="s">
        <v>550</v>
      </c>
      <c r="AD580" s="553">
        <v>1.1299999999999999</v>
      </c>
      <c r="AE580" s="552"/>
      <c r="AF580" s="553"/>
      <c r="AG580" s="552"/>
      <c r="AH580" s="554"/>
      <c r="AI580" s="589"/>
      <c r="AJ580" s="556"/>
      <c r="AK580" s="557"/>
      <c r="AL580" s="590"/>
    </row>
    <row r="581" spans="1:38" ht="13.8" x14ac:dyDescent="0.3">
      <c r="A581" s="34" t="str">
        <f t="shared" si="8"/>
        <v>29232-93-7</v>
      </c>
      <c r="B581" s="577" t="s">
        <v>1856</v>
      </c>
      <c r="C581" s="548" t="s">
        <v>1856</v>
      </c>
      <c r="D581" s="547" t="s">
        <v>1856</v>
      </c>
      <c r="E581" s="548" t="s">
        <v>1856</v>
      </c>
      <c r="F581" s="546">
        <v>0.01</v>
      </c>
      <c r="G581" s="545" t="s">
        <v>1793</v>
      </c>
      <c r="H581" s="547" t="s">
        <v>1856</v>
      </c>
      <c r="I581" s="548" t="s">
        <v>1856</v>
      </c>
      <c r="J581" s="548" t="s">
        <v>1856</v>
      </c>
      <c r="K581" s="548" t="s">
        <v>1856</v>
      </c>
      <c r="L581" s="545">
        <v>1</v>
      </c>
      <c r="M581" s="545">
        <v>0.1</v>
      </c>
      <c r="N581" s="549" t="s">
        <v>1856</v>
      </c>
      <c r="O581" s="550" t="s">
        <v>851</v>
      </c>
      <c r="P581" s="551" t="s">
        <v>850</v>
      </c>
      <c r="Q581" s="552">
        <v>610</v>
      </c>
      <c r="R581" s="553" t="s">
        <v>1791</v>
      </c>
      <c r="S581" s="552">
        <v>6200</v>
      </c>
      <c r="T581" s="553" t="s">
        <v>1791</v>
      </c>
      <c r="U581" s="559" t="s">
        <v>550</v>
      </c>
      <c r="V581" s="560" t="s">
        <v>549</v>
      </c>
      <c r="W581" s="559" t="s">
        <v>550</v>
      </c>
      <c r="X581" s="560" t="s">
        <v>549</v>
      </c>
      <c r="Y581" s="552">
        <v>91</v>
      </c>
      <c r="Z581" s="554" t="s">
        <v>1791</v>
      </c>
      <c r="AA581" s="552" t="s">
        <v>549</v>
      </c>
      <c r="AB581" s="553">
        <v>8.6999999999999994E-2</v>
      </c>
      <c r="AC581" s="552" t="s">
        <v>550</v>
      </c>
      <c r="AD581" s="560">
        <v>1.1599999999999999E-2</v>
      </c>
      <c r="AE581" s="559"/>
      <c r="AF581" s="560"/>
      <c r="AG581" s="552"/>
      <c r="AH581" s="554"/>
      <c r="AI581" s="555"/>
      <c r="AJ581" s="556"/>
      <c r="AK581" s="557"/>
      <c r="AL581" s="558"/>
    </row>
    <row r="582" spans="1:38" ht="14.4" thickBot="1" x14ac:dyDescent="0.35">
      <c r="A582" s="27" t="str">
        <f t="shared" si="8"/>
        <v>59536-65-1</v>
      </c>
      <c r="B582" s="561">
        <v>30</v>
      </c>
      <c r="C582" s="562" t="s">
        <v>1803</v>
      </c>
      <c r="D582" s="565">
        <v>8.6E-3</v>
      </c>
      <c r="E582" s="562" t="s">
        <v>1803</v>
      </c>
      <c r="F582" s="563">
        <v>6.9999999999999999E-6</v>
      </c>
      <c r="G582" s="564" t="s">
        <v>1801</v>
      </c>
      <c r="H582" s="565" t="s">
        <v>1856</v>
      </c>
      <c r="I582" s="562" t="s">
        <v>1856</v>
      </c>
      <c r="J582" s="562" t="s">
        <v>1856</v>
      </c>
      <c r="K582" s="562" t="s">
        <v>1856</v>
      </c>
      <c r="L582" s="564">
        <v>1</v>
      </c>
      <c r="M582" s="564">
        <v>0.1</v>
      </c>
      <c r="N582" s="581" t="s">
        <v>1856</v>
      </c>
      <c r="O582" s="568" t="s">
        <v>849</v>
      </c>
      <c r="P582" s="569" t="s">
        <v>848</v>
      </c>
      <c r="Q582" s="570">
        <v>1.6E-2</v>
      </c>
      <c r="R582" s="571" t="s">
        <v>1800</v>
      </c>
      <c r="S582" s="570">
        <v>5.7000000000000002E-2</v>
      </c>
      <c r="T582" s="571" t="s">
        <v>1800</v>
      </c>
      <c r="U582" s="585">
        <v>2.7999999999999998E-4</v>
      </c>
      <c r="V582" s="586" t="s">
        <v>1798</v>
      </c>
      <c r="W582" s="585">
        <v>1.4E-3</v>
      </c>
      <c r="X582" s="586" t="s">
        <v>1798</v>
      </c>
      <c r="Y582" s="570">
        <v>2.2000000000000001E-3</v>
      </c>
      <c r="Z582" s="572" t="s">
        <v>1800</v>
      </c>
      <c r="AA582" s="570" t="s">
        <v>549</v>
      </c>
      <c r="AB582" s="571" t="s">
        <v>550</v>
      </c>
      <c r="AC582" s="570" t="s">
        <v>550</v>
      </c>
      <c r="AD582" s="586">
        <v>4.2000000000000003E-2</v>
      </c>
      <c r="AE582" s="585"/>
      <c r="AF582" s="586"/>
      <c r="AG582" s="570"/>
      <c r="AH582" s="572"/>
      <c r="AI582" s="573"/>
      <c r="AJ582" s="574"/>
      <c r="AK582" s="575"/>
      <c r="AL582" s="576"/>
    </row>
    <row r="583" spans="1:38" ht="13.8" x14ac:dyDescent="0.3">
      <c r="A583" s="34" t="str">
        <f t="shared" ref="A583:A646" si="9">P583</f>
        <v/>
      </c>
      <c r="B583" s="577" t="s">
        <v>1856</v>
      </c>
      <c r="C583" s="548" t="s">
        <v>1856</v>
      </c>
      <c r="D583" s="547" t="s">
        <v>1856</v>
      </c>
      <c r="E583" s="548" t="s">
        <v>1856</v>
      </c>
      <c r="F583" s="546" t="s">
        <v>1856</v>
      </c>
      <c r="G583" s="545" t="s">
        <v>1856</v>
      </c>
      <c r="H583" s="547" t="s">
        <v>1856</v>
      </c>
      <c r="I583" s="548" t="s">
        <v>1856</v>
      </c>
      <c r="J583" s="548" t="s">
        <v>1856</v>
      </c>
      <c r="K583" s="548" t="s">
        <v>1856</v>
      </c>
      <c r="L583" s="545" t="s">
        <v>1856</v>
      </c>
      <c r="M583" s="545" t="s">
        <v>1856</v>
      </c>
      <c r="N583" s="549" t="s">
        <v>1856</v>
      </c>
      <c r="O583" s="550" t="s">
        <v>847</v>
      </c>
      <c r="P583" s="551" t="s">
        <v>549</v>
      </c>
      <c r="Q583" s="552" t="s">
        <v>550</v>
      </c>
      <c r="R583" s="553" t="s">
        <v>549</v>
      </c>
      <c r="S583" s="552" t="s">
        <v>550</v>
      </c>
      <c r="T583" s="553" t="s">
        <v>549</v>
      </c>
      <c r="U583" s="559" t="s">
        <v>550</v>
      </c>
      <c r="V583" s="560" t="s">
        <v>549</v>
      </c>
      <c r="W583" s="559" t="s">
        <v>550</v>
      </c>
      <c r="X583" s="560" t="s">
        <v>549</v>
      </c>
      <c r="Y583" s="552" t="s">
        <v>550</v>
      </c>
      <c r="Z583" s="554" t="s">
        <v>549</v>
      </c>
      <c r="AA583" s="552" t="s">
        <v>549</v>
      </c>
      <c r="AB583" s="553" t="s">
        <v>550</v>
      </c>
      <c r="AC583" s="552" t="s">
        <v>550</v>
      </c>
      <c r="AD583" s="560">
        <v>3.5999999999999999E-3</v>
      </c>
      <c r="AE583" s="559"/>
      <c r="AF583" s="560"/>
      <c r="AG583" s="552"/>
      <c r="AH583" s="554"/>
      <c r="AI583" s="555"/>
      <c r="AJ583" s="556"/>
      <c r="AK583" s="557"/>
      <c r="AL583" s="558"/>
    </row>
    <row r="584" spans="1:38" ht="13.8" x14ac:dyDescent="0.3">
      <c r="A584" s="34" t="str">
        <f t="shared" si="9"/>
        <v>12674-11-2</v>
      </c>
      <c r="B584" s="577">
        <v>7.0000000000000007E-2</v>
      </c>
      <c r="C584" s="548" t="s">
        <v>1797</v>
      </c>
      <c r="D584" s="547">
        <v>2.0000000000000002E-5</v>
      </c>
      <c r="E584" s="548" t="s">
        <v>1797</v>
      </c>
      <c r="F584" s="546">
        <v>6.9999999999999994E-5</v>
      </c>
      <c r="G584" s="545" t="s">
        <v>1793</v>
      </c>
      <c r="H584" s="547" t="s">
        <v>1856</v>
      </c>
      <c r="I584" s="548" t="s">
        <v>1856</v>
      </c>
      <c r="J584" s="545" t="s">
        <v>1856</v>
      </c>
      <c r="K584" s="548" t="s">
        <v>1856</v>
      </c>
      <c r="L584" s="545">
        <v>1</v>
      </c>
      <c r="M584" s="578">
        <v>0.14000000000000001</v>
      </c>
      <c r="N584" s="549" t="s">
        <v>1856</v>
      </c>
      <c r="O584" s="550" t="s">
        <v>846</v>
      </c>
      <c r="P584" s="551" t="s">
        <v>134</v>
      </c>
      <c r="Q584" s="552">
        <v>3.9</v>
      </c>
      <c r="R584" s="553" t="s">
        <v>1791</v>
      </c>
      <c r="S584" s="552">
        <v>21</v>
      </c>
      <c r="T584" s="553" t="s">
        <v>1802</v>
      </c>
      <c r="U584" s="559">
        <v>0.12</v>
      </c>
      <c r="V584" s="560" t="s">
        <v>1798</v>
      </c>
      <c r="W584" s="559">
        <v>0.61</v>
      </c>
      <c r="X584" s="560" t="s">
        <v>1798</v>
      </c>
      <c r="Y584" s="552">
        <v>0.96</v>
      </c>
      <c r="Z584" s="554" t="s">
        <v>1802</v>
      </c>
      <c r="AA584" s="552" t="s">
        <v>549</v>
      </c>
      <c r="AB584" s="553">
        <v>9.1999999999999998E-2</v>
      </c>
      <c r="AC584" s="552" t="s">
        <v>550</v>
      </c>
      <c r="AD584" s="560">
        <v>3.9899999999999996E-3</v>
      </c>
      <c r="AE584" s="559"/>
      <c r="AF584" s="560"/>
      <c r="AG584" s="552"/>
      <c r="AH584" s="554"/>
      <c r="AI584" s="555"/>
      <c r="AJ584" s="556"/>
      <c r="AK584" s="557"/>
      <c r="AL584" s="558"/>
    </row>
    <row r="585" spans="1:38" ht="14.4" thickBot="1" x14ac:dyDescent="0.35">
      <c r="A585" s="27" t="str">
        <f t="shared" si="9"/>
        <v>11104-28-2</v>
      </c>
      <c r="B585" s="561">
        <v>2</v>
      </c>
      <c r="C585" s="562" t="s">
        <v>1797</v>
      </c>
      <c r="D585" s="565">
        <v>5.6999999999999998E-4</v>
      </c>
      <c r="E585" s="562" t="s">
        <v>1797</v>
      </c>
      <c r="F585" s="563" t="s">
        <v>1856</v>
      </c>
      <c r="G585" s="564" t="s">
        <v>1856</v>
      </c>
      <c r="H585" s="565" t="s">
        <v>1856</v>
      </c>
      <c r="I585" s="562" t="s">
        <v>1856</v>
      </c>
      <c r="J585" s="562" t="s">
        <v>1796</v>
      </c>
      <c r="K585" s="562" t="s">
        <v>1856</v>
      </c>
      <c r="L585" s="564">
        <v>1</v>
      </c>
      <c r="M585" s="564">
        <v>0.14000000000000001</v>
      </c>
      <c r="N585" s="581">
        <v>757</v>
      </c>
      <c r="O585" s="568" t="s">
        <v>845</v>
      </c>
      <c r="P585" s="569" t="s">
        <v>132</v>
      </c>
      <c r="Q585" s="570">
        <v>0.14000000000000001</v>
      </c>
      <c r="R585" s="571" t="s">
        <v>1798</v>
      </c>
      <c r="S585" s="570">
        <v>0.54</v>
      </c>
      <c r="T585" s="571" t="s">
        <v>1798</v>
      </c>
      <c r="U585" s="585">
        <v>4.3E-3</v>
      </c>
      <c r="V585" s="586" t="s">
        <v>1798</v>
      </c>
      <c r="W585" s="585">
        <v>2.1000000000000001E-2</v>
      </c>
      <c r="X585" s="586" t="s">
        <v>1798</v>
      </c>
      <c r="Y585" s="570">
        <v>4.0000000000000001E-3</v>
      </c>
      <c r="Z585" s="572" t="s">
        <v>1798</v>
      </c>
      <c r="AA585" s="570" t="s">
        <v>549</v>
      </c>
      <c r="AB585" s="571">
        <v>6.8999999999999997E-5</v>
      </c>
      <c r="AC585" s="570" t="s">
        <v>550</v>
      </c>
      <c r="AD585" s="586">
        <v>2.4300000000000002</v>
      </c>
      <c r="AE585" s="585"/>
      <c r="AF585" s="586"/>
      <c r="AG585" s="570"/>
      <c r="AH585" s="572"/>
      <c r="AI585" s="573"/>
      <c r="AJ585" s="574"/>
      <c r="AK585" s="575"/>
      <c r="AL585" s="576"/>
    </row>
    <row r="586" spans="1:38" ht="13.8" x14ac:dyDescent="0.3">
      <c r="A586" s="34" t="str">
        <f t="shared" si="9"/>
        <v>11141-16-5</v>
      </c>
      <c r="B586" s="577">
        <v>2</v>
      </c>
      <c r="C586" s="548" t="s">
        <v>1797</v>
      </c>
      <c r="D586" s="547">
        <v>5.6999999999999998E-4</v>
      </c>
      <c r="E586" s="548" t="s">
        <v>1797</v>
      </c>
      <c r="F586" s="546" t="s">
        <v>1856</v>
      </c>
      <c r="G586" s="545" t="s">
        <v>1856</v>
      </c>
      <c r="H586" s="547" t="s">
        <v>1856</v>
      </c>
      <c r="I586" s="548" t="s">
        <v>1856</v>
      </c>
      <c r="J586" s="548" t="s">
        <v>1796</v>
      </c>
      <c r="K586" s="548" t="s">
        <v>1856</v>
      </c>
      <c r="L586" s="545">
        <v>1</v>
      </c>
      <c r="M586" s="545">
        <v>0.14000000000000001</v>
      </c>
      <c r="N586" s="549">
        <v>73.2</v>
      </c>
      <c r="O586" s="550" t="s">
        <v>844</v>
      </c>
      <c r="P586" s="551" t="s">
        <v>843</v>
      </c>
      <c r="Q586" s="552">
        <v>0.14000000000000001</v>
      </c>
      <c r="R586" s="553" t="s">
        <v>1798</v>
      </c>
      <c r="S586" s="552">
        <v>0.54</v>
      </c>
      <c r="T586" s="553" t="s">
        <v>1798</v>
      </c>
      <c r="U586" s="559">
        <v>4.3E-3</v>
      </c>
      <c r="V586" s="560" t="s">
        <v>1798</v>
      </c>
      <c r="W586" s="559">
        <v>2.1000000000000001E-2</v>
      </c>
      <c r="X586" s="560" t="s">
        <v>1798</v>
      </c>
      <c r="Y586" s="552">
        <v>4.0000000000000001E-3</v>
      </c>
      <c r="Z586" s="554" t="s">
        <v>1798</v>
      </c>
      <c r="AA586" s="552" t="s">
        <v>549</v>
      </c>
      <c r="AB586" s="553">
        <v>6.8999999999999997E-5</v>
      </c>
      <c r="AC586" s="552" t="s">
        <v>550</v>
      </c>
      <c r="AD586" s="560">
        <v>3.9100000000000003E-3</v>
      </c>
      <c r="AE586" s="559"/>
      <c r="AF586" s="560"/>
      <c r="AG586" s="552"/>
      <c r="AH586" s="554"/>
      <c r="AI586" s="555"/>
      <c r="AJ586" s="556"/>
      <c r="AK586" s="557"/>
      <c r="AL586" s="558"/>
    </row>
    <row r="587" spans="1:38" ht="13.8" x14ac:dyDescent="0.3">
      <c r="A587" s="34" t="str">
        <f t="shared" si="9"/>
        <v>53469-21-9</v>
      </c>
      <c r="B587" s="577">
        <v>2</v>
      </c>
      <c r="C587" s="548" t="s">
        <v>1797</v>
      </c>
      <c r="D587" s="547">
        <v>5.6999999999999998E-4</v>
      </c>
      <c r="E587" s="548" t="s">
        <v>1797</v>
      </c>
      <c r="F587" s="546" t="s">
        <v>1856</v>
      </c>
      <c r="G587" s="545" t="s">
        <v>1856</v>
      </c>
      <c r="H587" s="546" t="s">
        <v>1856</v>
      </c>
      <c r="I587" s="545" t="s">
        <v>1856</v>
      </c>
      <c r="J587" s="548" t="s">
        <v>1856</v>
      </c>
      <c r="K587" s="548" t="s">
        <v>1856</v>
      </c>
      <c r="L587" s="545">
        <v>1</v>
      </c>
      <c r="M587" s="545">
        <v>0.14000000000000001</v>
      </c>
      <c r="N587" s="549" t="s">
        <v>1856</v>
      </c>
      <c r="O587" s="550" t="s">
        <v>842</v>
      </c>
      <c r="P587" s="551" t="s">
        <v>129</v>
      </c>
      <c r="Q587" s="552">
        <v>0.22</v>
      </c>
      <c r="R587" s="553" t="s">
        <v>1798</v>
      </c>
      <c r="S587" s="552">
        <v>0.74</v>
      </c>
      <c r="T587" s="553" t="s">
        <v>1798</v>
      </c>
      <c r="U587" s="552">
        <v>4.3E-3</v>
      </c>
      <c r="V587" s="553" t="s">
        <v>1798</v>
      </c>
      <c r="W587" s="552">
        <v>2.1000000000000001E-2</v>
      </c>
      <c r="X587" s="553" t="s">
        <v>1798</v>
      </c>
      <c r="Y587" s="552">
        <v>3.4000000000000002E-2</v>
      </c>
      <c r="Z587" s="554" t="s">
        <v>1798</v>
      </c>
      <c r="AA587" s="552" t="s">
        <v>549</v>
      </c>
      <c r="AB587" s="553">
        <v>5.3E-3</v>
      </c>
      <c r="AC587" s="552" t="s">
        <v>550</v>
      </c>
      <c r="AD587" s="553">
        <v>2.6700000000000001E-3</v>
      </c>
      <c r="AE587" s="552"/>
      <c r="AF587" s="553"/>
      <c r="AG587" s="552"/>
      <c r="AH587" s="554"/>
      <c r="AI587" s="555"/>
      <c r="AJ587" s="556"/>
      <c r="AK587" s="557"/>
      <c r="AL587" s="558"/>
    </row>
    <row r="588" spans="1:38" ht="14.4" thickBot="1" x14ac:dyDescent="0.35">
      <c r="A588" s="27" t="str">
        <f t="shared" si="9"/>
        <v>12672-29-6</v>
      </c>
      <c r="B588" s="561">
        <v>2</v>
      </c>
      <c r="C588" s="562" t="s">
        <v>1797</v>
      </c>
      <c r="D588" s="565">
        <v>5.6999999999999998E-4</v>
      </c>
      <c r="E588" s="562" t="s">
        <v>1797</v>
      </c>
      <c r="F588" s="563" t="s">
        <v>1856</v>
      </c>
      <c r="G588" s="564" t="s">
        <v>1856</v>
      </c>
      <c r="H588" s="565" t="s">
        <v>1856</v>
      </c>
      <c r="I588" s="562" t="s">
        <v>1856</v>
      </c>
      <c r="J588" s="562" t="s">
        <v>1856</v>
      </c>
      <c r="K588" s="562" t="s">
        <v>1856</v>
      </c>
      <c r="L588" s="564">
        <v>1</v>
      </c>
      <c r="M588" s="564">
        <v>0.14000000000000001</v>
      </c>
      <c r="N588" s="581" t="s">
        <v>1856</v>
      </c>
      <c r="O588" s="568" t="s">
        <v>841</v>
      </c>
      <c r="P588" s="569" t="s">
        <v>127</v>
      </c>
      <c r="Q588" s="570">
        <v>0.22</v>
      </c>
      <c r="R588" s="571" t="s">
        <v>1798</v>
      </c>
      <c r="S588" s="570">
        <v>0.74</v>
      </c>
      <c r="T588" s="571" t="s">
        <v>1798</v>
      </c>
      <c r="U588" s="585">
        <v>4.3E-3</v>
      </c>
      <c r="V588" s="586" t="s">
        <v>1798</v>
      </c>
      <c r="W588" s="585">
        <v>2.1000000000000001E-2</v>
      </c>
      <c r="X588" s="586" t="s">
        <v>1798</v>
      </c>
      <c r="Y588" s="570">
        <v>3.4000000000000002E-2</v>
      </c>
      <c r="Z588" s="572" t="s">
        <v>1798</v>
      </c>
      <c r="AA588" s="570" t="s">
        <v>549</v>
      </c>
      <c r="AB588" s="571">
        <v>5.1999999999999998E-3</v>
      </c>
      <c r="AC588" s="570" t="s">
        <v>550</v>
      </c>
      <c r="AD588" s="586">
        <v>1.2700000000000001E-3</v>
      </c>
      <c r="AE588" s="585"/>
      <c r="AF588" s="586"/>
      <c r="AG588" s="570"/>
      <c r="AH588" s="572"/>
      <c r="AI588" s="587"/>
      <c r="AJ588" s="574"/>
      <c r="AK588" s="575"/>
      <c r="AL588" s="588"/>
    </row>
    <row r="589" spans="1:38" ht="13.8" x14ac:dyDescent="0.3">
      <c r="A589" s="34" t="str">
        <f t="shared" si="9"/>
        <v>11097-69-1</v>
      </c>
      <c r="B589" s="577">
        <v>2</v>
      </c>
      <c r="C589" s="548" t="s">
        <v>1797</v>
      </c>
      <c r="D589" s="547">
        <v>5.6999999999999998E-4</v>
      </c>
      <c r="E589" s="548" t="s">
        <v>1797</v>
      </c>
      <c r="F589" s="546">
        <v>2.0000000000000002E-5</v>
      </c>
      <c r="G589" s="545" t="s">
        <v>1793</v>
      </c>
      <c r="H589" s="547" t="s">
        <v>1856</v>
      </c>
      <c r="I589" s="548" t="s">
        <v>1856</v>
      </c>
      <c r="J589" s="548" t="s">
        <v>1856</v>
      </c>
      <c r="K589" s="548" t="s">
        <v>1856</v>
      </c>
      <c r="L589" s="545">
        <v>1</v>
      </c>
      <c r="M589" s="545">
        <v>0.14000000000000001</v>
      </c>
      <c r="N589" s="549" t="s">
        <v>1856</v>
      </c>
      <c r="O589" s="550" t="s">
        <v>840</v>
      </c>
      <c r="P589" s="551" t="s">
        <v>125</v>
      </c>
      <c r="Q589" s="552">
        <v>0.22</v>
      </c>
      <c r="R589" s="553" t="s">
        <v>1802</v>
      </c>
      <c r="S589" s="552">
        <v>0.74</v>
      </c>
      <c r="T589" s="553" t="s">
        <v>1800</v>
      </c>
      <c r="U589" s="559">
        <v>4.3E-3</v>
      </c>
      <c r="V589" s="560" t="s">
        <v>1798</v>
      </c>
      <c r="W589" s="559">
        <v>2.1000000000000001E-2</v>
      </c>
      <c r="X589" s="560" t="s">
        <v>1798</v>
      </c>
      <c r="Y589" s="552">
        <v>3.4000000000000002E-2</v>
      </c>
      <c r="Z589" s="554" t="s">
        <v>1802</v>
      </c>
      <c r="AA589" s="552" t="s">
        <v>549</v>
      </c>
      <c r="AB589" s="553">
        <v>8.8000000000000005E-3</v>
      </c>
      <c r="AC589" s="552" t="s">
        <v>550</v>
      </c>
      <c r="AD589" s="560">
        <v>4.9600000000000002E-4</v>
      </c>
      <c r="AE589" s="559"/>
      <c r="AF589" s="560"/>
      <c r="AG589" s="552"/>
      <c r="AH589" s="554"/>
      <c r="AI589" s="555"/>
      <c r="AJ589" s="556"/>
      <c r="AK589" s="557"/>
      <c r="AL589" s="558"/>
    </row>
    <row r="590" spans="1:38" ht="13.8" x14ac:dyDescent="0.3">
      <c r="A590" s="34" t="str">
        <f t="shared" si="9"/>
        <v>11096-82-5</v>
      </c>
      <c r="B590" s="577">
        <v>2</v>
      </c>
      <c r="C590" s="548" t="s">
        <v>1797</v>
      </c>
      <c r="D590" s="547">
        <v>5.6999999999999998E-4</v>
      </c>
      <c r="E590" s="548" t="s">
        <v>1797</v>
      </c>
      <c r="F590" s="546" t="s">
        <v>1856</v>
      </c>
      <c r="G590" s="545" t="s">
        <v>1856</v>
      </c>
      <c r="H590" s="547" t="s">
        <v>1856</v>
      </c>
      <c r="I590" s="548" t="s">
        <v>1856</v>
      </c>
      <c r="J590" s="548" t="s">
        <v>1856</v>
      </c>
      <c r="K590" s="548" t="s">
        <v>1856</v>
      </c>
      <c r="L590" s="545">
        <v>1</v>
      </c>
      <c r="M590" s="545">
        <v>0.14000000000000001</v>
      </c>
      <c r="N590" s="549" t="s">
        <v>1856</v>
      </c>
      <c r="O590" s="550" t="s">
        <v>839</v>
      </c>
      <c r="P590" s="551" t="s">
        <v>123</v>
      </c>
      <c r="Q590" s="552">
        <v>0.22</v>
      </c>
      <c r="R590" s="553" t="s">
        <v>1798</v>
      </c>
      <c r="S590" s="552">
        <v>0.74</v>
      </c>
      <c r="T590" s="553" t="s">
        <v>1798</v>
      </c>
      <c r="U590" s="559">
        <v>4.3E-3</v>
      </c>
      <c r="V590" s="560" t="s">
        <v>1798</v>
      </c>
      <c r="W590" s="559">
        <v>2.1000000000000001E-2</v>
      </c>
      <c r="X590" s="560" t="s">
        <v>1798</v>
      </c>
      <c r="Y590" s="552">
        <v>3.4000000000000002E-2</v>
      </c>
      <c r="Z590" s="554" t="s">
        <v>1798</v>
      </c>
      <c r="AA590" s="552" t="s">
        <v>549</v>
      </c>
      <c r="AB590" s="553">
        <v>2.4E-2</v>
      </c>
      <c r="AC590" s="552" t="s">
        <v>550</v>
      </c>
      <c r="AD590" s="560">
        <v>1.8700000000000001E-2</v>
      </c>
      <c r="AE590" s="559"/>
      <c r="AF590" s="560"/>
      <c r="AG590" s="552"/>
      <c r="AH590" s="554"/>
      <c r="AI590" s="555"/>
      <c r="AJ590" s="556"/>
      <c r="AK590" s="557"/>
      <c r="AL590" s="558"/>
    </row>
    <row r="591" spans="1:38" ht="14.4" thickBot="1" x14ac:dyDescent="0.35">
      <c r="A591" s="27" t="str">
        <f t="shared" si="9"/>
        <v>39635-31-9</v>
      </c>
      <c r="B591" s="580">
        <v>3.9</v>
      </c>
      <c r="C591" s="564" t="s">
        <v>1807</v>
      </c>
      <c r="D591" s="563">
        <v>1.1000000000000001E-3</v>
      </c>
      <c r="E591" s="564" t="s">
        <v>1807</v>
      </c>
      <c r="F591" s="563">
        <v>3.3000000000000003E-5</v>
      </c>
      <c r="G591" s="564" t="s">
        <v>1807</v>
      </c>
      <c r="H591" s="565">
        <v>1.2999999999999999E-3</v>
      </c>
      <c r="I591" s="562" t="s">
        <v>1807</v>
      </c>
      <c r="J591" s="562" t="s">
        <v>1856</v>
      </c>
      <c r="K591" s="562" t="s">
        <v>1856</v>
      </c>
      <c r="L591" s="564">
        <v>1</v>
      </c>
      <c r="M591" s="564">
        <v>0.14000000000000001</v>
      </c>
      <c r="N591" s="581" t="s">
        <v>1856</v>
      </c>
      <c r="O591" s="568" t="s">
        <v>838</v>
      </c>
      <c r="P591" s="569" t="s">
        <v>837</v>
      </c>
      <c r="Q591" s="570">
        <v>0.11</v>
      </c>
      <c r="R591" s="571" t="s">
        <v>1800</v>
      </c>
      <c r="S591" s="570">
        <v>0.38</v>
      </c>
      <c r="T591" s="571" t="s">
        <v>1800</v>
      </c>
      <c r="U591" s="570">
        <v>2.0999999999999999E-3</v>
      </c>
      <c r="V591" s="571" t="s">
        <v>1798</v>
      </c>
      <c r="W591" s="570">
        <v>1.0999999999999999E-2</v>
      </c>
      <c r="X591" s="571" t="s">
        <v>1798</v>
      </c>
      <c r="Y591" s="570">
        <v>1.7000000000000001E-2</v>
      </c>
      <c r="Z591" s="572" t="s">
        <v>1800</v>
      </c>
      <c r="AA591" s="570" t="s">
        <v>549</v>
      </c>
      <c r="AB591" s="571">
        <v>1.2E-2</v>
      </c>
      <c r="AC591" s="570" t="s">
        <v>550</v>
      </c>
      <c r="AD591" s="571" t="s">
        <v>550</v>
      </c>
      <c r="AE591" s="570"/>
      <c r="AF591" s="571"/>
      <c r="AG591" s="570"/>
      <c r="AH591" s="572"/>
      <c r="AI591" s="573"/>
      <c r="AJ591" s="592"/>
      <c r="AK591" s="575"/>
      <c r="AL591" s="576"/>
    </row>
    <row r="592" spans="1:38" ht="13.8" x14ac:dyDescent="0.3">
      <c r="A592" s="34" t="str">
        <f t="shared" si="9"/>
        <v>52663-72-6</v>
      </c>
      <c r="B592" s="577">
        <v>3.9</v>
      </c>
      <c r="C592" s="548" t="s">
        <v>1807</v>
      </c>
      <c r="D592" s="547">
        <v>1.1000000000000001E-3</v>
      </c>
      <c r="E592" s="548" t="s">
        <v>1807</v>
      </c>
      <c r="F592" s="547">
        <v>3.3000000000000003E-5</v>
      </c>
      <c r="G592" s="548" t="s">
        <v>1807</v>
      </c>
      <c r="H592" s="547">
        <v>1.2999999999999999E-3</v>
      </c>
      <c r="I592" s="548" t="s">
        <v>1807</v>
      </c>
      <c r="J592" s="548" t="s">
        <v>1856</v>
      </c>
      <c r="K592" s="548" t="s">
        <v>1856</v>
      </c>
      <c r="L592" s="578">
        <v>1</v>
      </c>
      <c r="M592" s="578">
        <v>0.14000000000000001</v>
      </c>
      <c r="N592" s="549" t="s">
        <v>1856</v>
      </c>
      <c r="O592" s="594" t="s">
        <v>836</v>
      </c>
      <c r="P592" s="551" t="s">
        <v>835</v>
      </c>
      <c r="Q592" s="559">
        <v>0.11</v>
      </c>
      <c r="R592" s="560" t="s">
        <v>1800</v>
      </c>
      <c r="S592" s="559">
        <v>0.38</v>
      </c>
      <c r="T592" s="560" t="s">
        <v>1800</v>
      </c>
      <c r="U592" s="559">
        <v>2.0999999999999999E-3</v>
      </c>
      <c r="V592" s="560" t="s">
        <v>1798</v>
      </c>
      <c r="W592" s="559">
        <v>1.0999999999999999E-2</v>
      </c>
      <c r="X592" s="560" t="s">
        <v>1798</v>
      </c>
      <c r="Y592" s="559">
        <v>1.7000000000000001E-2</v>
      </c>
      <c r="Z592" s="582" t="s">
        <v>1800</v>
      </c>
      <c r="AA592" s="559" t="s">
        <v>549</v>
      </c>
      <c r="AB592" s="560">
        <v>7.1999999999999998E-3</v>
      </c>
      <c r="AC592" s="559" t="s">
        <v>550</v>
      </c>
      <c r="AD592" s="560" t="s">
        <v>550</v>
      </c>
      <c r="AE592" s="559"/>
      <c r="AF592" s="560"/>
      <c r="AG592" s="559"/>
      <c r="AH592" s="582"/>
      <c r="AI592" s="555"/>
      <c r="AJ592" s="583"/>
      <c r="AK592" s="584"/>
      <c r="AL592" s="558"/>
    </row>
    <row r="593" spans="1:38" ht="13.8" x14ac:dyDescent="0.3">
      <c r="A593" s="34" t="str">
        <f t="shared" si="9"/>
        <v>69782-90-7</v>
      </c>
      <c r="B593" s="544">
        <v>3.9</v>
      </c>
      <c r="C593" s="545" t="s">
        <v>1807</v>
      </c>
      <c r="D593" s="546">
        <v>1.1000000000000001E-3</v>
      </c>
      <c r="E593" s="545" t="s">
        <v>1807</v>
      </c>
      <c r="F593" s="546">
        <v>3.3000000000000003E-5</v>
      </c>
      <c r="G593" s="545" t="s">
        <v>1807</v>
      </c>
      <c r="H593" s="547">
        <v>1.2999999999999999E-3</v>
      </c>
      <c r="I593" s="548" t="s">
        <v>1807</v>
      </c>
      <c r="J593" s="548" t="s">
        <v>1856</v>
      </c>
      <c r="K593" s="548" t="s">
        <v>1856</v>
      </c>
      <c r="L593" s="545">
        <v>1</v>
      </c>
      <c r="M593" s="545">
        <v>0.14000000000000001</v>
      </c>
      <c r="N593" s="549" t="s">
        <v>1856</v>
      </c>
      <c r="O593" s="550" t="s">
        <v>834</v>
      </c>
      <c r="P593" s="551" t="s">
        <v>833</v>
      </c>
      <c r="Q593" s="552">
        <v>0.11</v>
      </c>
      <c r="R593" s="553" t="s">
        <v>1800</v>
      </c>
      <c r="S593" s="552">
        <v>0.38</v>
      </c>
      <c r="T593" s="553" t="s">
        <v>1800</v>
      </c>
      <c r="U593" s="552">
        <v>2.0999999999999999E-3</v>
      </c>
      <c r="V593" s="553" t="s">
        <v>1798</v>
      </c>
      <c r="W593" s="552">
        <v>1.0999999999999999E-2</v>
      </c>
      <c r="X593" s="553" t="s">
        <v>1798</v>
      </c>
      <c r="Y593" s="552">
        <v>1.7000000000000001E-2</v>
      </c>
      <c r="Z593" s="554" t="s">
        <v>1800</v>
      </c>
      <c r="AA593" s="552" t="s">
        <v>549</v>
      </c>
      <c r="AB593" s="553">
        <v>7.4000000000000003E-3</v>
      </c>
      <c r="AC593" s="552" t="s">
        <v>550</v>
      </c>
      <c r="AD593" s="553">
        <v>0.30499999999999999</v>
      </c>
      <c r="AE593" s="552"/>
      <c r="AF593" s="553"/>
      <c r="AG593" s="552"/>
      <c r="AH593" s="554"/>
      <c r="AI593" s="555"/>
      <c r="AJ593" s="556"/>
      <c r="AK593" s="557"/>
      <c r="AL593" s="558"/>
    </row>
    <row r="594" spans="1:38" ht="14.4" thickBot="1" x14ac:dyDescent="0.35">
      <c r="A594" s="27" t="str">
        <f t="shared" si="9"/>
        <v>38380-08-4</v>
      </c>
      <c r="B594" s="580">
        <v>3.9</v>
      </c>
      <c r="C594" s="564" t="s">
        <v>1807</v>
      </c>
      <c r="D594" s="563">
        <v>1.1000000000000001E-3</v>
      </c>
      <c r="E594" s="564" t="s">
        <v>1807</v>
      </c>
      <c r="F594" s="565">
        <v>3.3000000000000003E-5</v>
      </c>
      <c r="G594" s="562" t="s">
        <v>1807</v>
      </c>
      <c r="H594" s="565">
        <v>1.2999999999999999E-3</v>
      </c>
      <c r="I594" s="562" t="s">
        <v>1807</v>
      </c>
      <c r="J594" s="564" t="s">
        <v>1856</v>
      </c>
      <c r="K594" s="562" t="s">
        <v>1856</v>
      </c>
      <c r="L594" s="564">
        <v>1</v>
      </c>
      <c r="M594" s="564">
        <v>0.14000000000000001</v>
      </c>
      <c r="N594" s="567" t="s">
        <v>1856</v>
      </c>
      <c r="O594" s="568" t="s">
        <v>832</v>
      </c>
      <c r="P594" s="569" t="s">
        <v>831</v>
      </c>
      <c r="Q594" s="570">
        <v>0.11</v>
      </c>
      <c r="R594" s="571" t="s">
        <v>1800</v>
      </c>
      <c r="S594" s="570">
        <v>0.38</v>
      </c>
      <c r="T594" s="571" t="s">
        <v>1800</v>
      </c>
      <c r="U594" s="570">
        <v>2.0999999999999999E-3</v>
      </c>
      <c r="V594" s="571" t="s">
        <v>1798</v>
      </c>
      <c r="W594" s="570">
        <v>1.0999999999999999E-2</v>
      </c>
      <c r="X594" s="571" t="s">
        <v>1798</v>
      </c>
      <c r="Y594" s="570">
        <v>1.7000000000000001E-2</v>
      </c>
      <c r="Z594" s="572" t="s">
        <v>1800</v>
      </c>
      <c r="AA594" s="570" t="s">
        <v>549</v>
      </c>
      <c r="AB594" s="571">
        <v>7.4000000000000003E-3</v>
      </c>
      <c r="AC594" s="570" t="s">
        <v>550</v>
      </c>
      <c r="AD594" s="571">
        <v>0.16800000000000001</v>
      </c>
      <c r="AE594" s="570"/>
      <c r="AF594" s="571"/>
      <c r="AG594" s="570"/>
      <c r="AH594" s="572"/>
      <c r="AI594" s="573"/>
      <c r="AJ594" s="574"/>
      <c r="AK594" s="575"/>
      <c r="AL594" s="576"/>
    </row>
    <row r="595" spans="1:38" ht="13.8" x14ac:dyDescent="0.3">
      <c r="A595" s="34" t="str">
        <f t="shared" si="9"/>
        <v>32774-16-6</v>
      </c>
      <c r="B595" s="544">
        <v>3900</v>
      </c>
      <c r="C595" s="545" t="s">
        <v>1807</v>
      </c>
      <c r="D595" s="546">
        <v>1.1000000000000001</v>
      </c>
      <c r="E595" s="545" t="s">
        <v>1807</v>
      </c>
      <c r="F595" s="547">
        <v>3.2999999999999998E-8</v>
      </c>
      <c r="G595" s="548" t="s">
        <v>1807</v>
      </c>
      <c r="H595" s="547">
        <v>1.3E-6</v>
      </c>
      <c r="I595" s="548" t="s">
        <v>1807</v>
      </c>
      <c r="J595" s="545" t="s">
        <v>1856</v>
      </c>
      <c r="K595" s="548" t="s">
        <v>1856</v>
      </c>
      <c r="L595" s="545">
        <v>1</v>
      </c>
      <c r="M595" s="545">
        <v>0.14000000000000001</v>
      </c>
      <c r="N595" s="579" t="s">
        <v>1856</v>
      </c>
      <c r="O595" s="550" t="s">
        <v>830</v>
      </c>
      <c r="P595" s="551" t="s">
        <v>829</v>
      </c>
      <c r="Q595" s="552">
        <v>1.1E-4</v>
      </c>
      <c r="R595" s="553" t="s">
        <v>1800</v>
      </c>
      <c r="S595" s="552">
        <v>3.8000000000000002E-4</v>
      </c>
      <c r="T595" s="553" t="s">
        <v>1800</v>
      </c>
      <c r="U595" s="552">
        <v>2.0999999999999998E-6</v>
      </c>
      <c r="V595" s="553" t="s">
        <v>1798</v>
      </c>
      <c r="W595" s="552">
        <v>1.1E-5</v>
      </c>
      <c r="X595" s="553" t="s">
        <v>1798</v>
      </c>
      <c r="Y595" s="552">
        <v>1.7E-5</v>
      </c>
      <c r="Z595" s="554" t="s">
        <v>1800</v>
      </c>
      <c r="AA595" s="552" t="s">
        <v>549</v>
      </c>
      <c r="AB595" s="553">
        <v>7.1999999999999997E-6</v>
      </c>
      <c r="AC595" s="552" t="s">
        <v>550</v>
      </c>
      <c r="AD595" s="553">
        <v>0.16800000000000001</v>
      </c>
      <c r="AE595" s="552"/>
      <c r="AF595" s="553"/>
      <c r="AG595" s="552"/>
      <c r="AH595" s="554"/>
      <c r="AI595" s="555"/>
      <c r="AJ595" s="556"/>
      <c r="AK595" s="557"/>
      <c r="AL595" s="558"/>
    </row>
    <row r="596" spans="1:38" ht="13.8" x14ac:dyDescent="0.3">
      <c r="A596" s="34" t="str">
        <f t="shared" si="9"/>
        <v>65510-44-3</v>
      </c>
      <c r="B596" s="544">
        <v>3.9</v>
      </c>
      <c r="C596" s="545" t="s">
        <v>1807</v>
      </c>
      <c r="D596" s="546">
        <v>1.1000000000000001E-3</v>
      </c>
      <c r="E596" s="545" t="s">
        <v>1807</v>
      </c>
      <c r="F596" s="547">
        <v>3.3000000000000003E-5</v>
      </c>
      <c r="G596" s="548" t="s">
        <v>1807</v>
      </c>
      <c r="H596" s="547">
        <v>1.2999999999999999E-3</v>
      </c>
      <c r="I596" s="548" t="s">
        <v>1807</v>
      </c>
      <c r="J596" s="548" t="s">
        <v>1856</v>
      </c>
      <c r="K596" s="548" t="s">
        <v>1856</v>
      </c>
      <c r="L596" s="545">
        <v>1</v>
      </c>
      <c r="M596" s="545">
        <v>0.14000000000000001</v>
      </c>
      <c r="N596" s="549" t="s">
        <v>1856</v>
      </c>
      <c r="O596" s="550" t="s">
        <v>828</v>
      </c>
      <c r="P596" s="551" t="s">
        <v>827</v>
      </c>
      <c r="Q596" s="552">
        <v>0.11</v>
      </c>
      <c r="R596" s="553" t="s">
        <v>1800</v>
      </c>
      <c r="S596" s="552">
        <v>0.38</v>
      </c>
      <c r="T596" s="553" t="s">
        <v>1800</v>
      </c>
      <c r="U596" s="552">
        <v>2.0999999999999999E-3</v>
      </c>
      <c r="V596" s="553" t="s">
        <v>1798</v>
      </c>
      <c r="W596" s="552">
        <v>1.0999999999999999E-2</v>
      </c>
      <c r="X596" s="553" t="s">
        <v>1798</v>
      </c>
      <c r="Y596" s="552">
        <v>1.7000000000000001E-2</v>
      </c>
      <c r="Z596" s="554" t="s">
        <v>1800</v>
      </c>
      <c r="AA596" s="552" t="s">
        <v>549</v>
      </c>
      <c r="AB596" s="553">
        <v>4.4999999999999997E-3</v>
      </c>
      <c r="AC596" s="552" t="s">
        <v>550</v>
      </c>
      <c r="AD596" s="553">
        <v>0.54500000000000004</v>
      </c>
      <c r="AE596" s="552"/>
      <c r="AF596" s="553"/>
      <c r="AG596" s="552"/>
      <c r="AH596" s="554"/>
      <c r="AI596" s="555"/>
      <c r="AJ596" s="556"/>
      <c r="AK596" s="557"/>
      <c r="AL596" s="558"/>
    </row>
    <row r="597" spans="1:38" ht="14.4" thickBot="1" x14ac:dyDescent="0.35">
      <c r="A597" s="27" t="str">
        <f t="shared" si="9"/>
        <v>31508-00-6</v>
      </c>
      <c r="B597" s="580">
        <v>3.9</v>
      </c>
      <c r="C597" s="564" t="s">
        <v>1807</v>
      </c>
      <c r="D597" s="563">
        <v>1.1000000000000001E-3</v>
      </c>
      <c r="E597" s="564" t="s">
        <v>1807</v>
      </c>
      <c r="F597" s="565">
        <v>3.3000000000000003E-5</v>
      </c>
      <c r="G597" s="562" t="s">
        <v>1807</v>
      </c>
      <c r="H597" s="565">
        <v>1.2999999999999999E-3</v>
      </c>
      <c r="I597" s="562" t="s">
        <v>1807</v>
      </c>
      <c r="J597" s="562" t="s">
        <v>1856</v>
      </c>
      <c r="K597" s="562" t="s">
        <v>1856</v>
      </c>
      <c r="L597" s="564">
        <v>1</v>
      </c>
      <c r="M597" s="564">
        <v>0.14000000000000001</v>
      </c>
      <c r="N597" s="581" t="s">
        <v>1856</v>
      </c>
      <c r="O597" s="568" t="s">
        <v>826</v>
      </c>
      <c r="P597" s="569" t="s">
        <v>825</v>
      </c>
      <c r="Q597" s="570">
        <v>0.11</v>
      </c>
      <c r="R597" s="571" t="s">
        <v>1800</v>
      </c>
      <c r="S597" s="570">
        <v>0.38</v>
      </c>
      <c r="T597" s="571" t="s">
        <v>1800</v>
      </c>
      <c r="U597" s="570">
        <v>2.0999999999999999E-3</v>
      </c>
      <c r="V597" s="571" t="s">
        <v>1798</v>
      </c>
      <c r="W597" s="570">
        <v>1.0999999999999999E-2</v>
      </c>
      <c r="X597" s="571" t="s">
        <v>1798</v>
      </c>
      <c r="Y597" s="570">
        <v>1.7000000000000001E-2</v>
      </c>
      <c r="Z597" s="572" t="s">
        <v>1800</v>
      </c>
      <c r="AA597" s="570" t="s">
        <v>549</v>
      </c>
      <c r="AB597" s="571">
        <v>4.4000000000000003E-3</v>
      </c>
      <c r="AC597" s="570" t="s">
        <v>550</v>
      </c>
      <c r="AD597" s="571">
        <v>0.47499999999999998</v>
      </c>
      <c r="AE597" s="570"/>
      <c r="AF597" s="571"/>
      <c r="AG597" s="570"/>
      <c r="AH597" s="572"/>
      <c r="AI597" s="573"/>
      <c r="AJ597" s="574"/>
      <c r="AK597" s="575"/>
      <c r="AL597" s="576"/>
    </row>
    <row r="598" spans="1:38" ht="13.8" x14ac:dyDescent="0.3">
      <c r="A598" s="34" t="str">
        <f t="shared" si="9"/>
        <v>32598-14-4</v>
      </c>
      <c r="B598" s="544">
        <v>3.9</v>
      </c>
      <c r="C598" s="545" t="s">
        <v>1807</v>
      </c>
      <c r="D598" s="546">
        <v>1.1000000000000001E-3</v>
      </c>
      <c r="E598" s="545" t="s">
        <v>1807</v>
      </c>
      <c r="F598" s="546">
        <v>3.3000000000000003E-5</v>
      </c>
      <c r="G598" s="545" t="s">
        <v>1807</v>
      </c>
      <c r="H598" s="547">
        <v>1.2999999999999999E-3</v>
      </c>
      <c r="I598" s="548" t="s">
        <v>1807</v>
      </c>
      <c r="J598" s="548" t="s">
        <v>1856</v>
      </c>
      <c r="K598" s="548" t="s">
        <v>1856</v>
      </c>
      <c r="L598" s="545">
        <v>1</v>
      </c>
      <c r="M598" s="545">
        <v>0.14000000000000001</v>
      </c>
      <c r="N598" s="549" t="s">
        <v>1856</v>
      </c>
      <c r="O598" s="550" t="s">
        <v>824</v>
      </c>
      <c r="P598" s="551" t="s">
        <v>823</v>
      </c>
      <c r="Q598" s="552">
        <v>0.11</v>
      </c>
      <c r="R598" s="553" t="s">
        <v>1800</v>
      </c>
      <c r="S598" s="552">
        <v>0.38</v>
      </c>
      <c r="T598" s="553" t="s">
        <v>1800</v>
      </c>
      <c r="U598" s="552">
        <v>2.0999999999999999E-3</v>
      </c>
      <c r="V598" s="553" t="s">
        <v>1798</v>
      </c>
      <c r="W598" s="552">
        <v>1.0999999999999999E-2</v>
      </c>
      <c r="X598" s="553" t="s">
        <v>1798</v>
      </c>
      <c r="Y598" s="552">
        <v>1.7000000000000001E-2</v>
      </c>
      <c r="Z598" s="554" t="s">
        <v>1800</v>
      </c>
      <c r="AA598" s="552" t="s">
        <v>549</v>
      </c>
      <c r="AB598" s="553">
        <v>4.4999999999999997E-3</v>
      </c>
      <c r="AC598" s="552" t="s">
        <v>550</v>
      </c>
      <c r="AD598" s="553">
        <v>0.751</v>
      </c>
      <c r="AE598" s="552"/>
      <c r="AF598" s="553"/>
      <c r="AG598" s="552"/>
      <c r="AH598" s="554"/>
      <c r="AI598" s="555"/>
      <c r="AJ598" s="556"/>
      <c r="AK598" s="557"/>
      <c r="AL598" s="558"/>
    </row>
    <row r="599" spans="1:38" ht="13.8" x14ac:dyDescent="0.3">
      <c r="A599" s="34" t="str">
        <f t="shared" si="9"/>
        <v>74472-37-0</v>
      </c>
      <c r="B599" s="544">
        <v>3.9</v>
      </c>
      <c r="C599" s="545" t="s">
        <v>1807</v>
      </c>
      <c r="D599" s="546">
        <v>1.1000000000000001E-3</v>
      </c>
      <c r="E599" s="545" t="s">
        <v>1807</v>
      </c>
      <c r="F599" s="547">
        <v>3.3000000000000003E-5</v>
      </c>
      <c r="G599" s="548" t="s">
        <v>1807</v>
      </c>
      <c r="H599" s="547">
        <v>1.2999999999999999E-3</v>
      </c>
      <c r="I599" s="548" t="s">
        <v>1807</v>
      </c>
      <c r="J599" s="548" t="s">
        <v>1856</v>
      </c>
      <c r="K599" s="548" t="s">
        <v>1856</v>
      </c>
      <c r="L599" s="545">
        <v>1</v>
      </c>
      <c r="M599" s="545">
        <v>0.14000000000000001</v>
      </c>
      <c r="N599" s="549" t="s">
        <v>1856</v>
      </c>
      <c r="O599" s="550" t="s">
        <v>822</v>
      </c>
      <c r="P599" s="551" t="s">
        <v>821</v>
      </c>
      <c r="Q599" s="552">
        <v>0.11</v>
      </c>
      <c r="R599" s="553" t="s">
        <v>1800</v>
      </c>
      <c r="S599" s="552">
        <v>0.38</v>
      </c>
      <c r="T599" s="553" t="s">
        <v>1800</v>
      </c>
      <c r="U599" s="552">
        <v>2.0999999999999999E-3</v>
      </c>
      <c r="V599" s="553" t="s">
        <v>1798</v>
      </c>
      <c r="W599" s="552">
        <v>1.0999999999999999E-2</v>
      </c>
      <c r="X599" s="553" t="s">
        <v>1798</v>
      </c>
      <c r="Y599" s="552">
        <v>1.7000000000000001E-2</v>
      </c>
      <c r="Z599" s="554" t="s">
        <v>1800</v>
      </c>
      <c r="AA599" s="552" t="s">
        <v>549</v>
      </c>
      <c r="AB599" s="553">
        <v>4.4999999999999997E-3</v>
      </c>
      <c r="AC599" s="552" t="s">
        <v>550</v>
      </c>
      <c r="AD599" s="553">
        <v>0.98599999999999999</v>
      </c>
      <c r="AE599" s="552"/>
      <c r="AF599" s="553"/>
      <c r="AG599" s="552"/>
      <c r="AH599" s="554"/>
      <c r="AI599" s="555"/>
      <c r="AJ599" s="556"/>
      <c r="AK599" s="557"/>
      <c r="AL599" s="558"/>
    </row>
    <row r="600" spans="1:38" ht="14.4" thickBot="1" x14ac:dyDescent="0.35">
      <c r="A600" s="27" t="str">
        <f t="shared" si="9"/>
        <v>57465-28-8</v>
      </c>
      <c r="B600" s="561">
        <v>13000</v>
      </c>
      <c r="C600" s="562" t="s">
        <v>1807</v>
      </c>
      <c r="D600" s="565">
        <v>3.8</v>
      </c>
      <c r="E600" s="562" t="s">
        <v>1807</v>
      </c>
      <c r="F600" s="563">
        <v>1E-8</v>
      </c>
      <c r="G600" s="564" t="s">
        <v>1807</v>
      </c>
      <c r="H600" s="565">
        <v>3.9999999999999998E-7</v>
      </c>
      <c r="I600" s="562" t="s">
        <v>1807</v>
      </c>
      <c r="J600" s="562" t="s">
        <v>1856</v>
      </c>
      <c r="K600" s="562" t="s">
        <v>1856</v>
      </c>
      <c r="L600" s="564">
        <v>1</v>
      </c>
      <c r="M600" s="564">
        <v>0.14000000000000001</v>
      </c>
      <c r="N600" s="581" t="s">
        <v>1856</v>
      </c>
      <c r="O600" s="568" t="s">
        <v>820</v>
      </c>
      <c r="P600" s="569" t="s">
        <v>819</v>
      </c>
      <c r="Q600" s="570">
        <v>3.4E-5</v>
      </c>
      <c r="R600" s="571" t="s">
        <v>1800</v>
      </c>
      <c r="S600" s="570">
        <v>1.1E-4</v>
      </c>
      <c r="T600" s="571" t="s">
        <v>1800</v>
      </c>
      <c r="U600" s="585">
        <v>6.4000000000000001E-7</v>
      </c>
      <c r="V600" s="586" t="s">
        <v>1798</v>
      </c>
      <c r="W600" s="585">
        <v>3.1999999999999999E-6</v>
      </c>
      <c r="X600" s="586" t="s">
        <v>1798</v>
      </c>
      <c r="Y600" s="570">
        <v>5.2000000000000002E-6</v>
      </c>
      <c r="Z600" s="572" t="s">
        <v>1800</v>
      </c>
      <c r="AA600" s="570" t="s">
        <v>549</v>
      </c>
      <c r="AB600" s="571">
        <v>1.3E-6</v>
      </c>
      <c r="AC600" s="570" t="s">
        <v>550</v>
      </c>
      <c r="AD600" s="586">
        <v>0.58399999999999996</v>
      </c>
      <c r="AE600" s="585"/>
      <c r="AF600" s="586"/>
      <c r="AG600" s="570"/>
      <c r="AH600" s="572"/>
      <c r="AI600" s="573"/>
      <c r="AJ600" s="574"/>
      <c r="AK600" s="575"/>
      <c r="AL600" s="576"/>
    </row>
    <row r="601" spans="1:38" ht="13.8" x14ac:dyDescent="0.3">
      <c r="A601" s="34" t="str">
        <f t="shared" si="9"/>
        <v>1336-36-3</v>
      </c>
      <c r="B601" s="544">
        <v>2</v>
      </c>
      <c r="C601" s="545" t="s">
        <v>1793</v>
      </c>
      <c r="D601" s="546">
        <v>5.6999999999999998E-4</v>
      </c>
      <c r="E601" s="545" t="s">
        <v>1793</v>
      </c>
      <c r="F601" s="546" t="s">
        <v>1856</v>
      </c>
      <c r="G601" s="545" t="s">
        <v>1856</v>
      </c>
      <c r="H601" s="546" t="s">
        <v>1856</v>
      </c>
      <c r="I601" s="545" t="s">
        <v>1856</v>
      </c>
      <c r="J601" s="548" t="s">
        <v>1856</v>
      </c>
      <c r="K601" s="548" t="s">
        <v>1856</v>
      </c>
      <c r="L601" s="545">
        <v>1</v>
      </c>
      <c r="M601" s="545">
        <v>0.14000000000000001</v>
      </c>
      <c r="N601" s="549" t="s">
        <v>1856</v>
      </c>
      <c r="O601" s="550" t="s">
        <v>818</v>
      </c>
      <c r="P601" s="551" t="s">
        <v>120</v>
      </c>
      <c r="Q601" s="552">
        <v>0.22</v>
      </c>
      <c r="R601" s="553" t="s">
        <v>1798</v>
      </c>
      <c r="S601" s="552">
        <v>0.74</v>
      </c>
      <c r="T601" s="553" t="s">
        <v>1798</v>
      </c>
      <c r="U601" s="552">
        <v>4.3E-3</v>
      </c>
      <c r="V601" s="553" t="s">
        <v>1798</v>
      </c>
      <c r="W601" s="552">
        <v>2.1000000000000001E-2</v>
      </c>
      <c r="X601" s="553" t="s">
        <v>1798</v>
      </c>
      <c r="Y601" s="552" t="s">
        <v>550</v>
      </c>
      <c r="Z601" s="554" t="s">
        <v>549</v>
      </c>
      <c r="AA601" s="552" t="s">
        <v>549</v>
      </c>
      <c r="AB601" s="553" t="s">
        <v>550</v>
      </c>
      <c r="AC601" s="552" t="s">
        <v>550</v>
      </c>
      <c r="AD601" s="553">
        <v>2.96</v>
      </c>
      <c r="AE601" s="552"/>
      <c r="AF601" s="553"/>
      <c r="AG601" s="552"/>
      <c r="AH601" s="554"/>
      <c r="AI601" s="555"/>
      <c r="AJ601" s="556"/>
      <c r="AK601" s="557"/>
      <c r="AL601" s="558"/>
    </row>
    <row r="602" spans="1:38" ht="13.8" x14ac:dyDescent="0.3">
      <c r="A602" s="34" t="str">
        <f t="shared" si="9"/>
        <v>1336-36-3</v>
      </c>
      <c r="B602" s="544">
        <v>0.4</v>
      </c>
      <c r="C602" s="545" t="s">
        <v>1793</v>
      </c>
      <c r="D602" s="546">
        <v>1E-4</v>
      </c>
      <c r="E602" s="545" t="s">
        <v>1793</v>
      </c>
      <c r="F602" s="546" t="s">
        <v>1856</v>
      </c>
      <c r="G602" s="545" t="s">
        <v>1856</v>
      </c>
      <c r="H602" s="546" t="s">
        <v>1856</v>
      </c>
      <c r="I602" s="545" t="s">
        <v>1856</v>
      </c>
      <c r="J602" s="548" t="s">
        <v>1856</v>
      </c>
      <c r="K602" s="548" t="s">
        <v>1856</v>
      </c>
      <c r="L602" s="545">
        <v>1</v>
      </c>
      <c r="M602" s="545">
        <v>0.14000000000000001</v>
      </c>
      <c r="N602" s="549" t="s">
        <v>1856</v>
      </c>
      <c r="O602" s="550" t="s">
        <v>817</v>
      </c>
      <c r="P602" s="551" t="s">
        <v>120</v>
      </c>
      <c r="Q602" s="552" t="s">
        <v>550</v>
      </c>
      <c r="R602" s="553" t="s">
        <v>549</v>
      </c>
      <c r="S602" s="552" t="s">
        <v>550</v>
      </c>
      <c r="T602" s="553" t="s">
        <v>549</v>
      </c>
      <c r="U602" s="552">
        <v>2.4E-2</v>
      </c>
      <c r="V602" s="553" t="s">
        <v>1798</v>
      </c>
      <c r="W602" s="552">
        <v>0.12</v>
      </c>
      <c r="X602" s="553" t="s">
        <v>1798</v>
      </c>
      <c r="Y602" s="552">
        <v>0.17</v>
      </c>
      <c r="Z602" s="554" t="s">
        <v>1798</v>
      </c>
      <c r="AA602" s="552">
        <v>0.5</v>
      </c>
      <c r="AB602" s="553">
        <v>2.5999999999999999E-2</v>
      </c>
      <c r="AC602" s="552">
        <v>7.8E-2</v>
      </c>
      <c r="AD602" s="553">
        <v>1.43</v>
      </c>
      <c r="AE602" s="552"/>
      <c r="AF602" s="553"/>
      <c r="AG602" s="552"/>
      <c r="AH602" s="554"/>
      <c r="AI602" s="555"/>
      <c r="AJ602" s="556"/>
      <c r="AK602" s="557"/>
      <c r="AL602" s="558"/>
    </row>
    <row r="603" spans="1:38" ht="14.4" thickBot="1" x14ac:dyDescent="0.35">
      <c r="A603" s="27" t="str">
        <f t="shared" si="9"/>
        <v>1336-36-3</v>
      </c>
      <c r="B603" s="580">
        <v>7.0000000000000007E-2</v>
      </c>
      <c r="C603" s="564" t="s">
        <v>1793</v>
      </c>
      <c r="D603" s="563">
        <v>2.0000000000000002E-5</v>
      </c>
      <c r="E603" s="564" t="s">
        <v>1793</v>
      </c>
      <c r="F603" s="563" t="s">
        <v>1856</v>
      </c>
      <c r="G603" s="564" t="s">
        <v>1856</v>
      </c>
      <c r="H603" s="563" t="s">
        <v>1856</v>
      </c>
      <c r="I603" s="564" t="s">
        <v>1856</v>
      </c>
      <c r="J603" s="562" t="s">
        <v>1856</v>
      </c>
      <c r="K603" s="562" t="s">
        <v>1856</v>
      </c>
      <c r="L603" s="564">
        <v>1</v>
      </c>
      <c r="M603" s="564">
        <v>0.14000000000000001</v>
      </c>
      <c r="N603" s="581" t="s">
        <v>1856</v>
      </c>
      <c r="O603" s="568" t="s">
        <v>816</v>
      </c>
      <c r="P603" s="569" t="s">
        <v>120</v>
      </c>
      <c r="Q603" s="570" t="s">
        <v>550</v>
      </c>
      <c r="R603" s="571" t="s">
        <v>549</v>
      </c>
      <c r="S603" s="570" t="s">
        <v>550</v>
      </c>
      <c r="T603" s="571" t="s">
        <v>549</v>
      </c>
      <c r="U603" s="570">
        <v>0.12</v>
      </c>
      <c r="V603" s="571" t="s">
        <v>1798</v>
      </c>
      <c r="W603" s="570">
        <v>0.61</v>
      </c>
      <c r="X603" s="571" t="s">
        <v>1798</v>
      </c>
      <c r="Y603" s="570" t="s">
        <v>550</v>
      </c>
      <c r="Z603" s="572" t="s">
        <v>549</v>
      </c>
      <c r="AA603" s="570" t="s">
        <v>549</v>
      </c>
      <c r="AB603" s="571" t="s">
        <v>550</v>
      </c>
      <c r="AC603" s="570" t="s">
        <v>550</v>
      </c>
      <c r="AD603" s="571">
        <v>1.66</v>
      </c>
      <c r="AE603" s="570"/>
      <c r="AF603" s="571"/>
      <c r="AG603" s="570"/>
      <c r="AH603" s="572"/>
      <c r="AI603" s="573"/>
      <c r="AJ603" s="574"/>
      <c r="AK603" s="575"/>
      <c r="AL603" s="576"/>
    </row>
    <row r="604" spans="1:38" ht="13.8" x14ac:dyDescent="0.3">
      <c r="A604" s="34" t="str">
        <f t="shared" si="9"/>
        <v>32598-13-3</v>
      </c>
      <c r="B604" s="544">
        <v>13</v>
      </c>
      <c r="C604" s="545" t="s">
        <v>1807</v>
      </c>
      <c r="D604" s="546">
        <v>3.8E-3</v>
      </c>
      <c r="E604" s="545" t="s">
        <v>1807</v>
      </c>
      <c r="F604" s="546">
        <v>1.0000000000000001E-5</v>
      </c>
      <c r="G604" s="545" t="s">
        <v>1807</v>
      </c>
      <c r="H604" s="546">
        <v>4.0000000000000002E-4</v>
      </c>
      <c r="I604" s="545" t="s">
        <v>1807</v>
      </c>
      <c r="J604" s="548" t="s">
        <v>1856</v>
      </c>
      <c r="K604" s="548" t="s">
        <v>1856</v>
      </c>
      <c r="L604" s="545">
        <v>1</v>
      </c>
      <c r="M604" s="545">
        <v>0.14000000000000001</v>
      </c>
      <c r="N604" s="549" t="s">
        <v>1856</v>
      </c>
      <c r="O604" s="550" t="s">
        <v>815</v>
      </c>
      <c r="P604" s="551" t="s">
        <v>814</v>
      </c>
      <c r="Q604" s="552">
        <v>3.4000000000000002E-2</v>
      </c>
      <c r="R604" s="553" t="s">
        <v>1800</v>
      </c>
      <c r="S604" s="552">
        <v>0.11</v>
      </c>
      <c r="T604" s="553" t="s">
        <v>1800</v>
      </c>
      <c r="U604" s="552">
        <v>6.4000000000000005E-4</v>
      </c>
      <c r="V604" s="553" t="s">
        <v>1798</v>
      </c>
      <c r="W604" s="552">
        <v>3.2000000000000002E-3</v>
      </c>
      <c r="X604" s="553" t="s">
        <v>1798</v>
      </c>
      <c r="Y604" s="552">
        <v>5.1999999999999998E-3</v>
      </c>
      <c r="Z604" s="554" t="s">
        <v>1800</v>
      </c>
      <c r="AA604" s="552" t="s">
        <v>549</v>
      </c>
      <c r="AB604" s="553">
        <v>8.0999999999999996E-4</v>
      </c>
      <c r="AC604" s="552" t="s">
        <v>550</v>
      </c>
      <c r="AD604" s="553">
        <v>1.66</v>
      </c>
      <c r="AE604" s="552"/>
      <c r="AF604" s="553"/>
      <c r="AG604" s="552"/>
      <c r="AH604" s="554"/>
      <c r="AI604" s="555"/>
      <c r="AJ604" s="556"/>
      <c r="AK604" s="557"/>
      <c r="AL604" s="558"/>
    </row>
    <row r="605" spans="1:38" ht="13.8" x14ac:dyDescent="0.3">
      <c r="A605" s="34" t="str">
        <f t="shared" si="9"/>
        <v>70362-50-4</v>
      </c>
      <c r="B605" s="544">
        <v>39</v>
      </c>
      <c r="C605" s="545" t="s">
        <v>1807</v>
      </c>
      <c r="D605" s="546">
        <v>1.0999999999999999E-2</v>
      </c>
      <c r="E605" s="545" t="s">
        <v>1807</v>
      </c>
      <c r="F605" s="546">
        <v>3.3000000000000002E-6</v>
      </c>
      <c r="G605" s="545" t="s">
        <v>1807</v>
      </c>
      <c r="H605" s="546">
        <v>1.2999999999999999E-4</v>
      </c>
      <c r="I605" s="545" t="s">
        <v>1807</v>
      </c>
      <c r="J605" s="548" t="s">
        <v>1856</v>
      </c>
      <c r="K605" s="548" t="s">
        <v>1856</v>
      </c>
      <c r="L605" s="545">
        <v>1</v>
      </c>
      <c r="M605" s="545">
        <v>0.14000000000000001</v>
      </c>
      <c r="N605" s="549" t="s">
        <v>1856</v>
      </c>
      <c r="O605" s="550" t="s">
        <v>813</v>
      </c>
      <c r="P605" s="551" t="s">
        <v>812</v>
      </c>
      <c r="Q605" s="552">
        <v>1.0999999999999999E-2</v>
      </c>
      <c r="R605" s="553" t="s">
        <v>1800</v>
      </c>
      <c r="S605" s="552">
        <v>3.7999999999999999E-2</v>
      </c>
      <c r="T605" s="553" t="s">
        <v>1800</v>
      </c>
      <c r="U605" s="552">
        <v>2.1000000000000001E-4</v>
      </c>
      <c r="V605" s="553" t="s">
        <v>1798</v>
      </c>
      <c r="W605" s="552">
        <v>1.1000000000000001E-3</v>
      </c>
      <c r="X605" s="553" t="s">
        <v>1798</v>
      </c>
      <c r="Y605" s="552">
        <v>1.6999999999999999E-3</v>
      </c>
      <c r="Z605" s="554" t="s">
        <v>1800</v>
      </c>
      <c r="AA605" s="552" t="s">
        <v>549</v>
      </c>
      <c r="AB605" s="553">
        <v>2.7E-4</v>
      </c>
      <c r="AC605" s="552" t="s">
        <v>550</v>
      </c>
      <c r="AD605" s="553">
        <v>1.24</v>
      </c>
      <c r="AE605" s="552"/>
      <c r="AF605" s="553"/>
      <c r="AG605" s="552"/>
      <c r="AH605" s="554"/>
      <c r="AI605" s="555"/>
      <c r="AJ605" s="556"/>
      <c r="AK605" s="557"/>
      <c r="AL605" s="558"/>
    </row>
    <row r="606" spans="1:38" ht="14.4" thickBot="1" x14ac:dyDescent="0.35">
      <c r="A606" s="27" t="str">
        <f t="shared" si="9"/>
        <v>9016-87-9</v>
      </c>
      <c r="B606" s="580" t="s">
        <v>1856</v>
      </c>
      <c r="C606" s="564" t="s">
        <v>1856</v>
      </c>
      <c r="D606" s="563" t="s">
        <v>1856</v>
      </c>
      <c r="E606" s="564" t="s">
        <v>1856</v>
      </c>
      <c r="F606" s="563" t="s">
        <v>1856</v>
      </c>
      <c r="G606" s="564" t="s">
        <v>1856</v>
      </c>
      <c r="H606" s="563">
        <v>5.9999999999999995E-4</v>
      </c>
      <c r="I606" s="564" t="s">
        <v>1793</v>
      </c>
      <c r="J606" s="562" t="s">
        <v>1856</v>
      </c>
      <c r="K606" s="562" t="s">
        <v>1856</v>
      </c>
      <c r="L606" s="564">
        <v>1</v>
      </c>
      <c r="M606" s="564">
        <v>0.1</v>
      </c>
      <c r="N606" s="581" t="s">
        <v>1856</v>
      </c>
      <c r="O606" s="568" t="s">
        <v>811</v>
      </c>
      <c r="P606" s="569" t="s">
        <v>810</v>
      </c>
      <c r="Q606" s="570">
        <v>850000</v>
      </c>
      <c r="R606" s="571" t="s">
        <v>1794</v>
      </c>
      <c r="S606" s="570">
        <v>3600000</v>
      </c>
      <c r="T606" s="571" t="s">
        <v>1794</v>
      </c>
      <c r="U606" s="570">
        <v>0.63</v>
      </c>
      <c r="V606" s="571" t="s">
        <v>1791</v>
      </c>
      <c r="W606" s="570">
        <v>2.6</v>
      </c>
      <c r="X606" s="571" t="s">
        <v>1791</v>
      </c>
      <c r="Y606" s="570" t="s">
        <v>550</v>
      </c>
      <c r="Z606" s="572" t="s">
        <v>549</v>
      </c>
      <c r="AA606" s="570" t="s">
        <v>549</v>
      </c>
      <c r="AB606" s="571" t="s">
        <v>550</v>
      </c>
      <c r="AC606" s="570" t="s">
        <v>550</v>
      </c>
      <c r="AD606" s="571">
        <v>1</v>
      </c>
      <c r="AE606" s="570"/>
      <c r="AF606" s="571"/>
      <c r="AG606" s="570"/>
      <c r="AH606" s="572"/>
      <c r="AI606" s="573"/>
      <c r="AJ606" s="574"/>
      <c r="AK606" s="575"/>
      <c r="AL606" s="576"/>
    </row>
    <row r="607" spans="1:38" ht="13.8" x14ac:dyDescent="0.3">
      <c r="A607" s="34" t="str">
        <f t="shared" si="9"/>
        <v/>
      </c>
      <c r="B607" s="544" t="s">
        <v>1856</v>
      </c>
      <c r="C607" s="545" t="s">
        <v>1856</v>
      </c>
      <c r="D607" s="546" t="s">
        <v>1856</v>
      </c>
      <c r="E607" s="545" t="s">
        <v>1856</v>
      </c>
      <c r="F607" s="546" t="s">
        <v>1856</v>
      </c>
      <c r="G607" s="545" t="s">
        <v>1856</v>
      </c>
      <c r="H607" s="546" t="s">
        <v>1856</v>
      </c>
      <c r="I607" s="545" t="s">
        <v>1856</v>
      </c>
      <c r="J607" s="548" t="s">
        <v>1856</v>
      </c>
      <c r="K607" s="548" t="s">
        <v>1856</v>
      </c>
      <c r="L607" s="545" t="s">
        <v>1856</v>
      </c>
      <c r="M607" s="545" t="s">
        <v>1856</v>
      </c>
      <c r="N607" s="549" t="s">
        <v>1856</v>
      </c>
      <c r="O607" s="550" t="s">
        <v>809</v>
      </c>
      <c r="P607" s="551" t="s">
        <v>549</v>
      </c>
      <c r="Q607" s="552" t="s">
        <v>550</v>
      </c>
      <c r="R607" s="553" t="s">
        <v>549</v>
      </c>
      <c r="S607" s="552" t="s">
        <v>550</v>
      </c>
      <c r="T607" s="553" t="s">
        <v>549</v>
      </c>
      <c r="U607" s="552" t="s">
        <v>550</v>
      </c>
      <c r="V607" s="553" t="s">
        <v>549</v>
      </c>
      <c r="W607" s="552" t="s">
        <v>550</v>
      </c>
      <c r="X607" s="553" t="s">
        <v>549</v>
      </c>
      <c r="Y607" s="552" t="s">
        <v>550</v>
      </c>
      <c r="Z607" s="554" t="s">
        <v>549</v>
      </c>
      <c r="AA607" s="552" t="s">
        <v>549</v>
      </c>
      <c r="AB607" s="553" t="s">
        <v>550</v>
      </c>
      <c r="AC607" s="552" t="s">
        <v>550</v>
      </c>
      <c r="AD607" s="553">
        <v>1.24</v>
      </c>
      <c r="AE607" s="552"/>
      <c r="AF607" s="553"/>
      <c r="AG607" s="552"/>
      <c r="AH607" s="554"/>
      <c r="AI607" s="555"/>
      <c r="AJ607" s="556"/>
      <c r="AK607" s="557"/>
      <c r="AL607" s="558"/>
    </row>
    <row r="608" spans="1:38" ht="13.8" x14ac:dyDescent="0.3">
      <c r="A608" s="34" t="str">
        <f t="shared" si="9"/>
        <v>83-32-9</v>
      </c>
      <c r="B608" s="544" t="s">
        <v>1856</v>
      </c>
      <c r="C608" s="545" t="s">
        <v>1856</v>
      </c>
      <c r="D608" s="546" t="s">
        <v>1856</v>
      </c>
      <c r="E608" s="545" t="s">
        <v>1856</v>
      </c>
      <c r="F608" s="546">
        <v>0.06</v>
      </c>
      <c r="G608" s="545" t="s">
        <v>1793</v>
      </c>
      <c r="H608" s="546" t="s">
        <v>1856</v>
      </c>
      <c r="I608" s="545" t="s">
        <v>1856</v>
      </c>
      <c r="J608" s="548" t="s">
        <v>1796</v>
      </c>
      <c r="K608" s="548" t="s">
        <v>1856</v>
      </c>
      <c r="L608" s="545">
        <v>1</v>
      </c>
      <c r="M608" s="545">
        <v>0.13</v>
      </c>
      <c r="N608" s="549" t="s">
        <v>1856</v>
      </c>
      <c r="O608" s="550" t="s">
        <v>808</v>
      </c>
      <c r="P608" s="551" t="s">
        <v>334</v>
      </c>
      <c r="Q608" s="552">
        <v>3400</v>
      </c>
      <c r="R608" s="553" t="s">
        <v>1791</v>
      </c>
      <c r="S608" s="552">
        <v>33000</v>
      </c>
      <c r="T608" s="553" t="s">
        <v>1791</v>
      </c>
      <c r="U608" s="552" t="s">
        <v>550</v>
      </c>
      <c r="V608" s="553" t="s">
        <v>549</v>
      </c>
      <c r="W608" s="552" t="s">
        <v>550</v>
      </c>
      <c r="X608" s="553" t="s">
        <v>549</v>
      </c>
      <c r="Y608" s="552">
        <v>400</v>
      </c>
      <c r="Z608" s="554" t="s">
        <v>1791</v>
      </c>
      <c r="AA608" s="552" t="s">
        <v>549</v>
      </c>
      <c r="AB608" s="553">
        <v>4.0999999999999996</v>
      </c>
      <c r="AC608" s="552" t="s">
        <v>550</v>
      </c>
      <c r="AD608" s="553">
        <v>0.751</v>
      </c>
      <c r="AE608" s="552"/>
      <c r="AF608" s="553"/>
      <c r="AG608" s="552"/>
      <c r="AH608" s="554"/>
      <c r="AI608" s="555"/>
      <c r="AJ608" s="556"/>
      <c r="AK608" s="557"/>
      <c r="AL608" s="558"/>
    </row>
    <row r="609" spans="1:38" ht="14.4" thickBot="1" x14ac:dyDescent="0.35">
      <c r="A609" s="27" t="str">
        <f t="shared" si="9"/>
        <v>120-12-7</v>
      </c>
      <c r="B609" s="580" t="s">
        <v>1856</v>
      </c>
      <c r="C609" s="564" t="s">
        <v>1856</v>
      </c>
      <c r="D609" s="563" t="s">
        <v>1856</v>
      </c>
      <c r="E609" s="564" t="s">
        <v>1856</v>
      </c>
      <c r="F609" s="563">
        <v>0.3</v>
      </c>
      <c r="G609" s="564" t="s">
        <v>1793</v>
      </c>
      <c r="H609" s="563" t="s">
        <v>1856</v>
      </c>
      <c r="I609" s="564" t="s">
        <v>1856</v>
      </c>
      <c r="J609" s="562" t="s">
        <v>1796</v>
      </c>
      <c r="K609" s="562" t="s">
        <v>1856</v>
      </c>
      <c r="L609" s="564">
        <v>1</v>
      </c>
      <c r="M609" s="564">
        <v>0.13</v>
      </c>
      <c r="N609" s="581" t="s">
        <v>1856</v>
      </c>
      <c r="O609" s="568" t="s">
        <v>807</v>
      </c>
      <c r="P609" s="569" t="s">
        <v>328</v>
      </c>
      <c r="Q609" s="570">
        <v>17000</v>
      </c>
      <c r="R609" s="571" t="s">
        <v>1791</v>
      </c>
      <c r="S609" s="570">
        <v>170000</v>
      </c>
      <c r="T609" s="571" t="s">
        <v>1794</v>
      </c>
      <c r="U609" s="570" t="s">
        <v>550</v>
      </c>
      <c r="V609" s="571" t="s">
        <v>549</v>
      </c>
      <c r="W609" s="570" t="s">
        <v>550</v>
      </c>
      <c r="X609" s="571" t="s">
        <v>549</v>
      </c>
      <c r="Y609" s="570">
        <v>1300</v>
      </c>
      <c r="Z609" s="572" t="s">
        <v>1791</v>
      </c>
      <c r="AA609" s="570" t="s">
        <v>549</v>
      </c>
      <c r="AB609" s="571">
        <v>42</v>
      </c>
      <c r="AC609" s="570" t="s">
        <v>550</v>
      </c>
      <c r="AD609" s="571">
        <v>1</v>
      </c>
      <c r="AE609" s="570"/>
      <c r="AF609" s="571"/>
      <c r="AG609" s="570"/>
      <c r="AH609" s="572"/>
      <c r="AI609" s="573"/>
      <c r="AJ609" s="574"/>
      <c r="AK609" s="575"/>
      <c r="AL609" s="576"/>
    </row>
    <row r="610" spans="1:38" ht="13.8" x14ac:dyDescent="0.3">
      <c r="A610" s="34" t="str">
        <f t="shared" si="9"/>
        <v>56-55-3</v>
      </c>
      <c r="B610" s="544">
        <v>0.73</v>
      </c>
      <c r="C610" s="545" t="s">
        <v>1807</v>
      </c>
      <c r="D610" s="546">
        <v>1.1E-4</v>
      </c>
      <c r="E610" s="545" t="s">
        <v>1803</v>
      </c>
      <c r="F610" s="546" t="s">
        <v>1856</v>
      </c>
      <c r="G610" s="545" t="s">
        <v>1856</v>
      </c>
      <c r="H610" s="546" t="s">
        <v>1856</v>
      </c>
      <c r="I610" s="545" t="s">
        <v>1856</v>
      </c>
      <c r="J610" s="548" t="s">
        <v>1856</v>
      </c>
      <c r="K610" s="548" t="s">
        <v>1799</v>
      </c>
      <c r="L610" s="545">
        <v>1</v>
      </c>
      <c r="M610" s="545">
        <v>0.13</v>
      </c>
      <c r="N610" s="549" t="s">
        <v>1856</v>
      </c>
      <c r="O610" s="550" t="s">
        <v>806</v>
      </c>
      <c r="P610" s="551" t="s">
        <v>322</v>
      </c>
      <c r="Q610" s="552">
        <v>0.15</v>
      </c>
      <c r="R610" s="553" t="s">
        <v>1798</v>
      </c>
      <c r="S610" s="552">
        <v>2.1</v>
      </c>
      <c r="T610" s="553" t="s">
        <v>1798</v>
      </c>
      <c r="U610" s="552">
        <v>8.6999999999999994E-3</v>
      </c>
      <c r="V610" s="553" t="s">
        <v>1798</v>
      </c>
      <c r="W610" s="552">
        <v>0.11</v>
      </c>
      <c r="X610" s="553" t="s">
        <v>1798</v>
      </c>
      <c r="Y610" s="552">
        <v>2.9000000000000001E-2</v>
      </c>
      <c r="Z610" s="554" t="s">
        <v>1798</v>
      </c>
      <c r="AA610" s="552" t="s">
        <v>549</v>
      </c>
      <c r="AB610" s="553">
        <v>0.01</v>
      </c>
      <c r="AC610" s="552" t="s">
        <v>550</v>
      </c>
      <c r="AD610" s="553">
        <v>1</v>
      </c>
      <c r="AE610" s="552"/>
      <c r="AF610" s="553"/>
      <c r="AG610" s="552"/>
      <c r="AH610" s="554"/>
      <c r="AI610" s="555"/>
      <c r="AJ610" s="556"/>
      <c r="AK610" s="557"/>
      <c r="AL610" s="558"/>
    </row>
    <row r="611" spans="1:38" ht="13.8" x14ac:dyDescent="0.3">
      <c r="A611" s="34" t="str">
        <f t="shared" si="9"/>
        <v>205-82-3</v>
      </c>
      <c r="B611" s="544">
        <v>1.2</v>
      </c>
      <c r="C611" s="545" t="s">
        <v>1803</v>
      </c>
      <c r="D611" s="546">
        <v>1.1E-4</v>
      </c>
      <c r="E611" s="545" t="s">
        <v>1803</v>
      </c>
      <c r="F611" s="547" t="s">
        <v>1856</v>
      </c>
      <c r="G611" s="548" t="s">
        <v>1856</v>
      </c>
      <c r="H611" s="547" t="s">
        <v>1856</v>
      </c>
      <c r="I611" s="548" t="s">
        <v>1856</v>
      </c>
      <c r="J611" s="548" t="s">
        <v>1856</v>
      </c>
      <c r="K611" s="548" t="s">
        <v>1856</v>
      </c>
      <c r="L611" s="545">
        <v>1</v>
      </c>
      <c r="M611" s="545">
        <v>0.13</v>
      </c>
      <c r="N611" s="549" t="s">
        <v>1856</v>
      </c>
      <c r="O611" s="550" t="s">
        <v>805</v>
      </c>
      <c r="P611" s="551" t="s">
        <v>804</v>
      </c>
      <c r="Q611" s="552">
        <v>0.38</v>
      </c>
      <c r="R611" s="553" t="s">
        <v>1798</v>
      </c>
      <c r="S611" s="552">
        <v>1.3</v>
      </c>
      <c r="T611" s="553" t="s">
        <v>1798</v>
      </c>
      <c r="U611" s="552">
        <v>2.1999999999999999E-2</v>
      </c>
      <c r="V611" s="553" t="s">
        <v>1798</v>
      </c>
      <c r="W611" s="552">
        <v>0.11</v>
      </c>
      <c r="X611" s="553" t="s">
        <v>1798</v>
      </c>
      <c r="Y611" s="559">
        <v>5.6000000000000001E-2</v>
      </c>
      <c r="Z611" s="582" t="s">
        <v>1798</v>
      </c>
      <c r="AA611" s="552" t="s">
        <v>549</v>
      </c>
      <c r="AB611" s="553">
        <v>6.7000000000000004E-2</v>
      </c>
      <c r="AC611" s="552" t="s">
        <v>550</v>
      </c>
      <c r="AD611" s="553">
        <v>0.54500000000000004</v>
      </c>
      <c r="AE611" s="552"/>
      <c r="AF611" s="553"/>
      <c r="AG611" s="559"/>
      <c r="AH611" s="582"/>
      <c r="AI611" s="555"/>
      <c r="AJ611" s="583"/>
      <c r="AK611" s="584"/>
      <c r="AL611" s="558"/>
    </row>
    <row r="612" spans="1:38" ht="14.4" thickBot="1" x14ac:dyDescent="0.35">
      <c r="A612" s="27" t="str">
        <f t="shared" si="9"/>
        <v>50-32-8</v>
      </c>
      <c r="B612" s="580">
        <v>7.3</v>
      </c>
      <c r="C612" s="564" t="s">
        <v>1793</v>
      </c>
      <c r="D612" s="563">
        <v>1.1000000000000001E-3</v>
      </c>
      <c r="E612" s="564" t="s">
        <v>1803</v>
      </c>
      <c r="F612" s="565" t="s">
        <v>1856</v>
      </c>
      <c r="G612" s="562" t="s">
        <v>1856</v>
      </c>
      <c r="H612" s="565" t="s">
        <v>1856</v>
      </c>
      <c r="I612" s="562" t="s">
        <v>1856</v>
      </c>
      <c r="J612" s="562" t="s">
        <v>1856</v>
      </c>
      <c r="K612" s="562" t="s">
        <v>1799</v>
      </c>
      <c r="L612" s="564">
        <v>1</v>
      </c>
      <c r="M612" s="564">
        <v>0.13</v>
      </c>
      <c r="N612" s="581" t="s">
        <v>1856</v>
      </c>
      <c r="O612" s="568" t="s">
        <v>803</v>
      </c>
      <c r="P612" s="569" t="s">
        <v>320</v>
      </c>
      <c r="Q612" s="585">
        <v>1.4999999999999999E-2</v>
      </c>
      <c r="R612" s="586" t="s">
        <v>1798</v>
      </c>
      <c r="S612" s="585">
        <v>0.21</v>
      </c>
      <c r="T612" s="586" t="s">
        <v>1798</v>
      </c>
      <c r="U612" s="570">
        <v>8.7000000000000001E-4</v>
      </c>
      <c r="V612" s="571" t="s">
        <v>1798</v>
      </c>
      <c r="W612" s="570">
        <v>1.0999999999999999E-2</v>
      </c>
      <c r="X612" s="571" t="s">
        <v>1798</v>
      </c>
      <c r="Y612" s="570">
        <v>2.8999999999999998E-3</v>
      </c>
      <c r="Z612" s="572" t="s">
        <v>1798</v>
      </c>
      <c r="AA612" s="585">
        <v>0.2</v>
      </c>
      <c r="AB612" s="586">
        <v>3.5000000000000001E-3</v>
      </c>
      <c r="AC612" s="585">
        <v>0.24</v>
      </c>
      <c r="AD612" s="571">
        <v>0.54500000000000004</v>
      </c>
      <c r="AE612" s="570"/>
      <c r="AF612" s="571"/>
      <c r="AG612" s="570"/>
      <c r="AH612" s="572"/>
      <c r="AI612" s="587"/>
      <c r="AJ612" s="574"/>
      <c r="AK612" s="575"/>
      <c r="AL612" s="588"/>
    </row>
    <row r="613" spans="1:38" ht="13.8" x14ac:dyDescent="0.3">
      <c r="A613" s="34" t="str">
        <f t="shared" si="9"/>
        <v>205-99-2</v>
      </c>
      <c r="B613" s="544">
        <v>0.73</v>
      </c>
      <c r="C613" s="545" t="s">
        <v>1807</v>
      </c>
      <c r="D613" s="546">
        <v>1.1E-4</v>
      </c>
      <c r="E613" s="545" t="s">
        <v>1803</v>
      </c>
      <c r="F613" s="547" t="s">
        <v>1856</v>
      </c>
      <c r="G613" s="548" t="s">
        <v>1856</v>
      </c>
      <c r="H613" s="547" t="s">
        <v>1856</v>
      </c>
      <c r="I613" s="548" t="s">
        <v>1856</v>
      </c>
      <c r="J613" s="548" t="s">
        <v>1856</v>
      </c>
      <c r="K613" s="548" t="s">
        <v>1799</v>
      </c>
      <c r="L613" s="545">
        <v>1</v>
      </c>
      <c r="M613" s="545">
        <v>0.13</v>
      </c>
      <c r="N613" s="549" t="s">
        <v>1856</v>
      </c>
      <c r="O613" s="550" t="s">
        <v>802</v>
      </c>
      <c r="P613" s="551" t="s">
        <v>318</v>
      </c>
      <c r="Q613" s="559">
        <v>0.15</v>
      </c>
      <c r="R613" s="560" t="s">
        <v>1798</v>
      </c>
      <c r="S613" s="559">
        <v>2.1</v>
      </c>
      <c r="T613" s="560" t="s">
        <v>1798</v>
      </c>
      <c r="U613" s="552">
        <v>8.6999999999999994E-3</v>
      </c>
      <c r="V613" s="553" t="s">
        <v>1798</v>
      </c>
      <c r="W613" s="552">
        <v>0.11</v>
      </c>
      <c r="X613" s="553" t="s">
        <v>1798</v>
      </c>
      <c r="Y613" s="559">
        <v>2.9000000000000001E-2</v>
      </c>
      <c r="Z613" s="582" t="s">
        <v>1798</v>
      </c>
      <c r="AA613" s="559" t="s">
        <v>549</v>
      </c>
      <c r="AB613" s="560">
        <v>3.5000000000000003E-2</v>
      </c>
      <c r="AC613" s="559" t="s">
        <v>550</v>
      </c>
      <c r="AD613" s="553">
        <v>0.54500000000000004</v>
      </c>
      <c r="AE613" s="552"/>
      <c r="AF613" s="553"/>
      <c r="AG613" s="559"/>
      <c r="AH613" s="582"/>
      <c r="AI613" s="555"/>
      <c r="AJ613" s="583"/>
      <c r="AK613" s="584"/>
      <c r="AL613" s="558"/>
    </row>
    <row r="614" spans="1:38" ht="13.8" x14ac:dyDescent="0.3">
      <c r="A614" s="34" t="str">
        <f t="shared" si="9"/>
        <v>207-08-9</v>
      </c>
      <c r="B614" s="544">
        <v>7.2999999999999995E-2</v>
      </c>
      <c r="C614" s="545" t="s">
        <v>1807</v>
      </c>
      <c r="D614" s="546">
        <v>1.1E-4</v>
      </c>
      <c r="E614" s="545" t="s">
        <v>1803</v>
      </c>
      <c r="F614" s="546" t="s">
        <v>1856</v>
      </c>
      <c r="G614" s="545" t="s">
        <v>1856</v>
      </c>
      <c r="H614" s="546" t="s">
        <v>1856</v>
      </c>
      <c r="I614" s="545" t="s">
        <v>1856</v>
      </c>
      <c r="J614" s="548" t="s">
        <v>1856</v>
      </c>
      <c r="K614" s="548" t="s">
        <v>1799</v>
      </c>
      <c r="L614" s="545">
        <v>1</v>
      </c>
      <c r="M614" s="545">
        <v>0.13</v>
      </c>
      <c r="N614" s="549" t="s">
        <v>1856</v>
      </c>
      <c r="O614" s="550" t="s">
        <v>801</v>
      </c>
      <c r="P614" s="551" t="s">
        <v>314</v>
      </c>
      <c r="Q614" s="552">
        <v>1.5</v>
      </c>
      <c r="R614" s="553" t="s">
        <v>1798</v>
      </c>
      <c r="S614" s="552">
        <v>21</v>
      </c>
      <c r="T614" s="553" t="s">
        <v>1798</v>
      </c>
      <c r="U614" s="552">
        <v>8.6999999999999994E-3</v>
      </c>
      <c r="V614" s="553" t="s">
        <v>1798</v>
      </c>
      <c r="W614" s="552">
        <v>0.11</v>
      </c>
      <c r="X614" s="553" t="s">
        <v>1798</v>
      </c>
      <c r="Y614" s="552">
        <v>0.28999999999999998</v>
      </c>
      <c r="Z614" s="554" t="s">
        <v>1798</v>
      </c>
      <c r="AA614" s="552" t="s">
        <v>549</v>
      </c>
      <c r="AB614" s="553">
        <v>0.35</v>
      </c>
      <c r="AC614" s="552" t="s">
        <v>550</v>
      </c>
      <c r="AD614" s="553">
        <v>0.91700000000000004</v>
      </c>
      <c r="AE614" s="552"/>
      <c r="AF614" s="553"/>
      <c r="AG614" s="552"/>
      <c r="AH614" s="554"/>
      <c r="AI614" s="555"/>
      <c r="AJ614" s="556"/>
      <c r="AK614" s="557"/>
      <c r="AL614" s="558"/>
    </row>
    <row r="615" spans="1:38" ht="14.4" thickBot="1" x14ac:dyDescent="0.35">
      <c r="A615" s="27" t="str">
        <f t="shared" si="9"/>
        <v>218-01-9</v>
      </c>
      <c r="B615" s="580">
        <v>7.3000000000000001E-3</v>
      </c>
      <c r="C615" s="564" t="s">
        <v>1807</v>
      </c>
      <c r="D615" s="563">
        <v>1.1E-5</v>
      </c>
      <c r="E615" s="564" t="s">
        <v>1803</v>
      </c>
      <c r="F615" s="563" t="s">
        <v>1856</v>
      </c>
      <c r="G615" s="564" t="s">
        <v>1856</v>
      </c>
      <c r="H615" s="563" t="s">
        <v>1856</v>
      </c>
      <c r="I615" s="564" t="s">
        <v>1856</v>
      </c>
      <c r="J615" s="562" t="s">
        <v>1856</v>
      </c>
      <c r="K615" s="562" t="s">
        <v>1799</v>
      </c>
      <c r="L615" s="564">
        <v>1</v>
      </c>
      <c r="M615" s="564">
        <v>0.13</v>
      </c>
      <c r="N615" s="581" t="s">
        <v>1856</v>
      </c>
      <c r="O615" s="568" t="s">
        <v>800</v>
      </c>
      <c r="P615" s="569" t="s">
        <v>296</v>
      </c>
      <c r="Q615" s="570">
        <v>15</v>
      </c>
      <c r="R615" s="571" t="s">
        <v>1798</v>
      </c>
      <c r="S615" s="570">
        <v>210</v>
      </c>
      <c r="T615" s="571" t="s">
        <v>1798</v>
      </c>
      <c r="U615" s="570">
        <v>8.6999999999999994E-2</v>
      </c>
      <c r="V615" s="571" t="s">
        <v>1798</v>
      </c>
      <c r="W615" s="570">
        <v>1.1000000000000001</v>
      </c>
      <c r="X615" s="571" t="s">
        <v>1798</v>
      </c>
      <c r="Y615" s="570">
        <v>2.9</v>
      </c>
      <c r="Z615" s="572" t="s">
        <v>1798</v>
      </c>
      <c r="AA615" s="570" t="s">
        <v>549</v>
      </c>
      <c r="AB615" s="571">
        <v>1.1000000000000001</v>
      </c>
      <c r="AC615" s="570" t="s">
        <v>550</v>
      </c>
      <c r="AD615" s="571">
        <v>0.58399999999999996</v>
      </c>
      <c r="AE615" s="570"/>
      <c r="AF615" s="571"/>
      <c r="AG615" s="570"/>
      <c r="AH615" s="572"/>
      <c r="AI615" s="573"/>
      <c r="AJ615" s="574"/>
      <c r="AK615" s="575"/>
      <c r="AL615" s="576"/>
    </row>
    <row r="616" spans="1:38" ht="13.8" x14ac:dyDescent="0.3">
      <c r="A616" s="34" t="str">
        <f t="shared" si="9"/>
        <v>53-70-3</v>
      </c>
      <c r="B616" s="577">
        <v>7.3</v>
      </c>
      <c r="C616" s="548" t="s">
        <v>1807</v>
      </c>
      <c r="D616" s="547">
        <v>1.1999999999999999E-3</v>
      </c>
      <c r="E616" s="548" t="s">
        <v>1803</v>
      </c>
      <c r="F616" s="547" t="s">
        <v>1856</v>
      </c>
      <c r="G616" s="548" t="s">
        <v>1856</v>
      </c>
      <c r="H616" s="546" t="s">
        <v>1856</v>
      </c>
      <c r="I616" s="545" t="s">
        <v>1856</v>
      </c>
      <c r="J616" s="548" t="s">
        <v>1856</v>
      </c>
      <c r="K616" s="548" t="s">
        <v>1799</v>
      </c>
      <c r="L616" s="545">
        <v>1</v>
      </c>
      <c r="M616" s="545">
        <v>0.13</v>
      </c>
      <c r="N616" s="549" t="s">
        <v>1856</v>
      </c>
      <c r="O616" s="550" t="s">
        <v>799</v>
      </c>
      <c r="P616" s="551" t="s">
        <v>292</v>
      </c>
      <c r="Q616" s="552">
        <v>1.4999999999999999E-2</v>
      </c>
      <c r="R616" s="553" t="s">
        <v>1798</v>
      </c>
      <c r="S616" s="552">
        <v>0.21</v>
      </c>
      <c r="T616" s="553" t="s">
        <v>1798</v>
      </c>
      <c r="U616" s="552">
        <v>8.0000000000000004E-4</v>
      </c>
      <c r="V616" s="553" t="s">
        <v>1798</v>
      </c>
      <c r="W616" s="552">
        <v>0.01</v>
      </c>
      <c r="X616" s="553" t="s">
        <v>1798</v>
      </c>
      <c r="Y616" s="559">
        <v>2.8999999999999998E-3</v>
      </c>
      <c r="Z616" s="582" t="s">
        <v>1798</v>
      </c>
      <c r="AA616" s="552" t="s">
        <v>549</v>
      </c>
      <c r="AB616" s="553">
        <v>1.0999999999999999E-2</v>
      </c>
      <c r="AC616" s="552" t="s">
        <v>550</v>
      </c>
      <c r="AD616" s="553">
        <v>18.600000000000001</v>
      </c>
      <c r="AE616" s="552"/>
      <c r="AF616" s="553"/>
      <c r="AG616" s="559"/>
      <c r="AH616" s="582"/>
      <c r="AI616" s="555"/>
      <c r="AJ616" s="583"/>
      <c r="AK616" s="584"/>
      <c r="AL616" s="558"/>
    </row>
    <row r="617" spans="1:38" ht="13.8" x14ac:dyDescent="0.3">
      <c r="A617" s="34" t="str">
        <f t="shared" si="9"/>
        <v>192-65-4</v>
      </c>
      <c r="B617" s="577">
        <v>12</v>
      </c>
      <c r="C617" s="548" t="s">
        <v>1803</v>
      </c>
      <c r="D617" s="547">
        <v>1.1000000000000001E-3</v>
      </c>
      <c r="E617" s="548" t="s">
        <v>1803</v>
      </c>
      <c r="F617" s="547" t="s">
        <v>1856</v>
      </c>
      <c r="G617" s="548" t="s">
        <v>1856</v>
      </c>
      <c r="H617" s="547" t="s">
        <v>1856</v>
      </c>
      <c r="I617" s="548" t="s">
        <v>1856</v>
      </c>
      <c r="J617" s="548" t="s">
        <v>1856</v>
      </c>
      <c r="K617" s="548" t="s">
        <v>1856</v>
      </c>
      <c r="L617" s="578">
        <v>1</v>
      </c>
      <c r="M617" s="578">
        <v>0.13</v>
      </c>
      <c r="N617" s="549" t="s">
        <v>1856</v>
      </c>
      <c r="O617" s="594" t="s">
        <v>798</v>
      </c>
      <c r="P617" s="551" t="s">
        <v>797</v>
      </c>
      <c r="Q617" s="559">
        <v>3.7999999999999999E-2</v>
      </c>
      <c r="R617" s="560" t="s">
        <v>1798</v>
      </c>
      <c r="S617" s="559">
        <v>0.13</v>
      </c>
      <c r="T617" s="560" t="s">
        <v>1798</v>
      </c>
      <c r="U617" s="559">
        <v>2.2000000000000001E-3</v>
      </c>
      <c r="V617" s="560" t="s">
        <v>1798</v>
      </c>
      <c r="W617" s="559">
        <v>1.0999999999999999E-2</v>
      </c>
      <c r="X617" s="560" t="s">
        <v>1798</v>
      </c>
      <c r="Y617" s="559">
        <v>5.5999999999999999E-3</v>
      </c>
      <c r="Z617" s="582" t="s">
        <v>1798</v>
      </c>
      <c r="AA617" s="559" t="s">
        <v>549</v>
      </c>
      <c r="AB617" s="560">
        <v>7.2999999999999995E-2</v>
      </c>
      <c r="AC617" s="559" t="s">
        <v>550</v>
      </c>
      <c r="AD617" s="560" t="s">
        <v>550</v>
      </c>
      <c r="AE617" s="559"/>
      <c r="AF617" s="560"/>
      <c r="AG617" s="559"/>
      <c r="AH617" s="582"/>
      <c r="AI617" s="555"/>
      <c r="AJ617" s="583"/>
      <c r="AK617" s="584"/>
      <c r="AL617" s="558"/>
    </row>
    <row r="618" spans="1:38" ht="14.4" thickBot="1" x14ac:dyDescent="0.35">
      <c r="A618" s="27" t="str">
        <f t="shared" si="9"/>
        <v>57-97-6</v>
      </c>
      <c r="B618" s="561">
        <v>250</v>
      </c>
      <c r="C618" s="562" t="s">
        <v>1803</v>
      </c>
      <c r="D618" s="565">
        <v>7.0999999999999994E-2</v>
      </c>
      <c r="E618" s="562" t="s">
        <v>1803</v>
      </c>
      <c r="F618" s="563" t="s">
        <v>1856</v>
      </c>
      <c r="G618" s="564" t="s">
        <v>1856</v>
      </c>
      <c r="H618" s="565" t="s">
        <v>1856</v>
      </c>
      <c r="I618" s="562" t="s">
        <v>1856</v>
      </c>
      <c r="J618" s="564" t="s">
        <v>1856</v>
      </c>
      <c r="K618" s="562" t="s">
        <v>1799</v>
      </c>
      <c r="L618" s="564">
        <v>1</v>
      </c>
      <c r="M618" s="564">
        <v>0.13</v>
      </c>
      <c r="N618" s="581" t="s">
        <v>1856</v>
      </c>
      <c r="O618" s="568" t="s">
        <v>796</v>
      </c>
      <c r="P618" s="569" t="s">
        <v>795</v>
      </c>
      <c r="Q618" s="570">
        <v>4.2999999999999999E-4</v>
      </c>
      <c r="R618" s="571" t="s">
        <v>1798</v>
      </c>
      <c r="S618" s="570">
        <v>6.1999999999999998E-3</v>
      </c>
      <c r="T618" s="571" t="s">
        <v>1798</v>
      </c>
      <c r="U618" s="585">
        <v>1.4E-5</v>
      </c>
      <c r="V618" s="586" t="s">
        <v>1798</v>
      </c>
      <c r="W618" s="585">
        <v>1.7000000000000001E-4</v>
      </c>
      <c r="X618" s="586" t="s">
        <v>1798</v>
      </c>
      <c r="Y618" s="570">
        <v>8.6000000000000003E-5</v>
      </c>
      <c r="Z618" s="572" t="s">
        <v>1798</v>
      </c>
      <c r="AA618" s="570" t="s">
        <v>549</v>
      </c>
      <c r="AB618" s="571">
        <v>8.5000000000000006E-5</v>
      </c>
      <c r="AC618" s="570" t="s">
        <v>550</v>
      </c>
      <c r="AD618" s="586">
        <v>8.5999999999999993E-2</v>
      </c>
      <c r="AE618" s="585"/>
      <c r="AF618" s="586"/>
      <c r="AG618" s="570"/>
      <c r="AH618" s="572"/>
      <c r="AI618" s="573"/>
      <c r="AJ618" s="574"/>
      <c r="AK618" s="575"/>
      <c r="AL618" s="576"/>
    </row>
    <row r="619" spans="1:38" ht="13.8" x14ac:dyDescent="0.3">
      <c r="A619" s="34" t="str">
        <f t="shared" si="9"/>
        <v>206-44-0</v>
      </c>
      <c r="B619" s="577" t="s">
        <v>1856</v>
      </c>
      <c r="C619" s="548" t="s">
        <v>1856</v>
      </c>
      <c r="D619" s="547" t="s">
        <v>1856</v>
      </c>
      <c r="E619" s="548" t="s">
        <v>1856</v>
      </c>
      <c r="F619" s="546">
        <v>0.04</v>
      </c>
      <c r="G619" s="545" t="s">
        <v>1793</v>
      </c>
      <c r="H619" s="547" t="s">
        <v>1856</v>
      </c>
      <c r="I619" s="548" t="s">
        <v>1856</v>
      </c>
      <c r="J619" s="545" t="s">
        <v>1856</v>
      </c>
      <c r="K619" s="548" t="s">
        <v>1856</v>
      </c>
      <c r="L619" s="545">
        <v>1</v>
      </c>
      <c r="M619" s="545">
        <v>0.13</v>
      </c>
      <c r="N619" s="549" t="s">
        <v>1856</v>
      </c>
      <c r="O619" s="550" t="s">
        <v>794</v>
      </c>
      <c r="P619" s="551" t="s">
        <v>278</v>
      </c>
      <c r="Q619" s="552">
        <v>2300</v>
      </c>
      <c r="R619" s="553" t="s">
        <v>1791</v>
      </c>
      <c r="S619" s="552">
        <v>22000</v>
      </c>
      <c r="T619" s="553" t="s">
        <v>1791</v>
      </c>
      <c r="U619" s="559" t="s">
        <v>550</v>
      </c>
      <c r="V619" s="560" t="s">
        <v>549</v>
      </c>
      <c r="W619" s="559" t="s">
        <v>550</v>
      </c>
      <c r="X619" s="560" t="s">
        <v>549</v>
      </c>
      <c r="Y619" s="552">
        <v>630</v>
      </c>
      <c r="Z619" s="554" t="s">
        <v>1791</v>
      </c>
      <c r="AA619" s="552" t="s">
        <v>549</v>
      </c>
      <c r="AB619" s="553">
        <v>70</v>
      </c>
      <c r="AC619" s="552" t="s">
        <v>550</v>
      </c>
      <c r="AD619" s="560">
        <v>0.14199999999999999</v>
      </c>
      <c r="AE619" s="559"/>
      <c r="AF619" s="560"/>
      <c r="AG619" s="552"/>
      <c r="AH619" s="554"/>
      <c r="AI619" s="555"/>
      <c r="AJ619" s="556"/>
      <c r="AK619" s="557"/>
      <c r="AL619" s="558"/>
    </row>
    <row r="620" spans="1:38" ht="13.8" x14ac:dyDescent="0.3">
      <c r="A620" s="34" t="str">
        <f t="shared" si="9"/>
        <v>86-73-7</v>
      </c>
      <c r="B620" s="544" t="s">
        <v>1856</v>
      </c>
      <c r="C620" s="545" t="s">
        <v>1856</v>
      </c>
      <c r="D620" s="546" t="s">
        <v>1856</v>
      </c>
      <c r="E620" s="545" t="s">
        <v>1856</v>
      </c>
      <c r="F620" s="547">
        <v>0.04</v>
      </c>
      <c r="G620" s="548" t="s">
        <v>1793</v>
      </c>
      <c r="H620" s="547" t="s">
        <v>1856</v>
      </c>
      <c r="I620" s="548" t="s">
        <v>1856</v>
      </c>
      <c r="J620" s="548" t="s">
        <v>1796</v>
      </c>
      <c r="K620" s="545" t="s">
        <v>1856</v>
      </c>
      <c r="L620" s="545">
        <v>1</v>
      </c>
      <c r="M620" s="545">
        <v>0.13</v>
      </c>
      <c r="N620" s="549" t="s">
        <v>1856</v>
      </c>
      <c r="O620" s="550" t="s">
        <v>793</v>
      </c>
      <c r="P620" s="551" t="s">
        <v>276</v>
      </c>
      <c r="Q620" s="552">
        <v>2300</v>
      </c>
      <c r="R620" s="553" t="s">
        <v>1791</v>
      </c>
      <c r="S620" s="552">
        <v>22000</v>
      </c>
      <c r="T620" s="553" t="s">
        <v>1791</v>
      </c>
      <c r="U620" s="552" t="s">
        <v>550</v>
      </c>
      <c r="V620" s="553" t="s">
        <v>549</v>
      </c>
      <c r="W620" s="552" t="s">
        <v>550</v>
      </c>
      <c r="X620" s="553" t="s">
        <v>549</v>
      </c>
      <c r="Y620" s="552">
        <v>220</v>
      </c>
      <c r="Z620" s="554" t="s">
        <v>1791</v>
      </c>
      <c r="AA620" s="552" t="s">
        <v>549</v>
      </c>
      <c r="AB620" s="553">
        <v>4</v>
      </c>
      <c r="AC620" s="552" t="s">
        <v>550</v>
      </c>
      <c r="AD620" s="553">
        <v>0.55200000000000005</v>
      </c>
      <c r="AE620" s="552"/>
      <c r="AF620" s="553"/>
      <c r="AG620" s="552"/>
      <c r="AH620" s="554"/>
      <c r="AI620" s="555"/>
      <c r="AJ620" s="556"/>
      <c r="AK620" s="557"/>
      <c r="AL620" s="558"/>
    </row>
    <row r="621" spans="1:38" ht="14.4" thickBot="1" x14ac:dyDescent="0.35">
      <c r="A621" s="27" t="str">
        <f t="shared" si="9"/>
        <v>193-39-5</v>
      </c>
      <c r="B621" s="580">
        <v>0.73</v>
      </c>
      <c r="C621" s="564" t="s">
        <v>1807</v>
      </c>
      <c r="D621" s="563">
        <v>1.1E-4</v>
      </c>
      <c r="E621" s="564" t="s">
        <v>1803</v>
      </c>
      <c r="F621" s="565" t="s">
        <v>1856</v>
      </c>
      <c r="G621" s="562" t="s">
        <v>1856</v>
      </c>
      <c r="H621" s="565" t="s">
        <v>1856</v>
      </c>
      <c r="I621" s="562" t="s">
        <v>1856</v>
      </c>
      <c r="J621" s="562" t="s">
        <v>1856</v>
      </c>
      <c r="K621" s="562" t="s">
        <v>1799</v>
      </c>
      <c r="L621" s="564">
        <v>1</v>
      </c>
      <c r="M621" s="564">
        <v>0.13</v>
      </c>
      <c r="N621" s="581" t="s">
        <v>1856</v>
      </c>
      <c r="O621" s="568" t="s">
        <v>792</v>
      </c>
      <c r="P621" s="569" t="s">
        <v>266</v>
      </c>
      <c r="Q621" s="570">
        <v>0.15</v>
      </c>
      <c r="R621" s="571" t="s">
        <v>1798</v>
      </c>
      <c r="S621" s="570">
        <v>2.1</v>
      </c>
      <c r="T621" s="571" t="s">
        <v>1798</v>
      </c>
      <c r="U621" s="570">
        <v>8.6999999999999994E-3</v>
      </c>
      <c r="V621" s="571" t="s">
        <v>1798</v>
      </c>
      <c r="W621" s="570">
        <v>0.11</v>
      </c>
      <c r="X621" s="571" t="s">
        <v>1798</v>
      </c>
      <c r="Y621" s="570">
        <v>2.9000000000000001E-2</v>
      </c>
      <c r="Z621" s="572" t="s">
        <v>1798</v>
      </c>
      <c r="AA621" s="570" t="s">
        <v>549</v>
      </c>
      <c r="AB621" s="571">
        <v>0.2</v>
      </c>
      <c r="AC621" s="570" t="s">
        <v>550</v>
      </c>
      <c r="AD621" s="571">
        <v>0.69</v>
      </c>
      <c r="AE621" s="570"/>
      <c r="AF621" s="571"/>
      <c r="AG621" s="570"/>
      <c r="AH621" s="572"/>
      <c r="AI621" s="573"/>
      <c r="AJ621" s="574"/>
      <c r="AK621" s="575"/>
      <c r="AL621" s="576"/>
    </row>
    <row r="622" spans="1:38" ht="13.8" x14ac:dyDescent="0.3">
      <c r="A622" s="34" t="str">
        <f t="shared" si="9"/>
        <v>90-12-0</v>
      </c>
      <c r="B622" s="544">
        <v>2.9000000000000001E-2</v>
      </c>
      <c r="C622" s="545" t="s">
        <v>1792</v>
      </c>
      <c r="D622" s="546" t="s">
        <v>1856</v>
      </c>
      <c r="E622" s="545" t="s">
        <v>1856</v>
      </c>
      <c r="F622" s="547">
        <v>7.0000000000000007E-2</v>
      </c>
      <c r="G622" s="548" t="s">
        <v>1806</v>
      </c>
      <c r="H622" s="547" t="s">
        <v>1856</v>
      </c>
      <c r="I622" s="548" t="s">
        <v>1856</v>
      </c>
      <c r="J622" s="548" t="s">
        <v>1796</v>
      </c>
      <c r="K622" s="545" t="s">
        <v>1856</v>
      </c>
      <c r="L622" s="545">
        <v>1</v>
      </c>
      <c r="M622" s="545">
        <v>0.13</v>
      </c>
      <c r="N622" s="549" t="s">
        <v>1856</v>
      </c>
      <c r="O622" s="550" t="s">
        <v>791</v>
      </c>
      <c r="P622" s="551" t="s">
        <v>790</v>
      </c>
      <c r="Q622" s="552">
        <v>16</v>
      </c>
      <c r="R622" s="553" t="s">
        <v>1798</v>
      </c>
      <c r="S622" s="552">
        <v>53</v>
      </c>
      <c r="T622" s="553" t="s">
        <v>1798</v>
      </c>
      <c r="U622" s="552" t="s">
        <v>550</v>
      </c>
      <c r="V622" s="553" t="s">
        <v>549</v>
      </c>
      <c r="W622" s="552" t="s">
        <v>550</v>
      </c>
      <c r="X622" s="553" t="s">
        <v>549</v>
      </c>
      <c r="Y622" s="552">
        <v>0.97</v>
      </c>
      <c r="Z622" s="554" t="s">
        <v>1798</v>
      </c>
      <c r="AA622" s="552" t="s">
        <v>549</v>
      </c>
      <c r="AB622" s="553">
        <v>5.1000000000000004E-3</v>
      </c>
      <c r="AC622" s="552" t="s">
        <v>550</v>
      </c>
      <c r="AD622" s="553">
        <v>0.71299999999999997</v>
      </c>
      <c r="AE622" s="552"/>
      <c r="AF622" s="553"/>
      <c r="AG622" s="552"/>
      <c r="AH622" s="554"/>
      <c r="AI622" s="589"/>
      <c r="AJ622" s="556"/>
      <c r="AK622" s="557"/>
      <c r="AL622" s="590"/>
    </row>
    <row r="623" spans="1:38" ht="13.8" x14ac:dyDescent="0.3">
      <c r="A623" s="34" t="str">
        <f t="shared" si="9"/>
        <v>91-57-6</v>
      </c>
      <c r="B623" s="544" t="s">
        <v>1856</v>
      </c>
      <c r="C623" s="545" t="s">
        <v>1856</v>
      </c>
      <c r="D623" s="546" t="s">
        <v>1856</v>
      </c>
      <c r="E623" s="545" t="s">
        <v>1856</v>
      </c>
      <c r="F623" s="547">
        <v>4.0000000000000001E-3</v>
      </c>
      <c r="G623" s="548" t="s">
        <v>1793</v>
      </c>
      <c r="H623" s="547" t="s">
        <v>1856</v>
      </c>
      <c r="I623" s="548" t="s">
        <v>1856</v>
      </c>
      <c r="J623" s="548" t="s">
        <v>1796</v>
      </c>
      <c r="K623" s="545" t="s">
        <v>1856</v>
      </c>
      <c r="L623" s="545">
        <v>1</v>
      </c>
      <c r="M623" s="545">
        <v>0.13</v>
      </c>
      <c r="N623" s="549" t="s">
        <v>1856</v>
      </c>
      <c r="O623" s="550" t="s">
        <v>789</v>
      </c>
      <c r="P623" s="551" t="s">
        <v>368</v>
      </c>
      <c r="Q623" s="552">
        <v>230</v>
      </c>
      <c r="R623" s="553" t="s">
        <v>1791</v>
      </c>
      <c r="S623" s="552">
        <v>2200</v>
      </c>
      <c r="T623" s="553" t="s">
        <v>1791</v>
      </c>
      <c r="U623" s="552" t="s">
        <v>550</v>
      </c>
      <c r="V623" s="553" t="s">
        <v>549</v>
      </c>
      <c r="W623" s="552" t="s">
        <v>550</v>
      </c>
      <c r="X623" s="553" t="s">
        <v>549</v>
      </c>
      <c r="Y623" s="552">
        <v>27</v>
      </c>
      <c r="Z623" s="554" t="s">
        <v>1791</v>
      </c>
      <c r="AA623" s="552" t="s">
        <v>549</v>
      </c>
      <c r="AB623" s="553">
        <v>0.14000000000000001</v>
      </c>
      <c r="AC623" s="552" t="s">
        <v>550</v>
      </c>
      <c r="AD623" s="553">
        <v>0.41699999999999998</v>
      </c>
      <c r="AE623" s="552"/>
      <c r="AF623" s="553"/>
      <c r="AG623" s="552"/>
      <c r="AH623" s="554"/>
      <c r="AI623" s="555"/>
      <c r="AJ623" s="556"/>
      <c r="AK623" s="557"/>
      <c r="AL623" s="558"/>
    </row>
    <row r="624" spans="1:38" ht="14.4" thickBot="1" x14ac:dyDescent="0.35">
      <c r="A624" s="27" t="str">
        <f t="shared" si="9"/>
        <v>91-20-3</v>
      </c>
      <c r="B624" s="580" t="s">
        <v>1856</v>
      </c>
      <c r="C624" s="564" t="s">
        <v>1856</v>
      </c>
      <c r="D624" s="563">
        <v>3.4E-5</v>
      </c>
      <c r="E624" s="564" t="s">
        <v>1803</v>
      </c>
      <c r="F624" s="565">
        <v>0.02</v>
      </c>
      <c r="G624" s="562" t="s">
        <v>1793</v>
      </c>
      <c r="H624" s="565">
        <v>3.0000000000000001E-3</v>
      </c>
      <c r="I624" s="562" t="s">
        <v>1793</v>
      </c>
      <c r="J624" s="562" t="s">
        <v>1796</v>
      </c>
      <c r="K624" s="564" t="s">
        <v>1856</v>
      </c>
      <c r="L624" s="564">
        <v>1</v>
      </c>
      <c r="M624" s="564">
        <v>0.13</v>
      </c>
      <c r="N624" s="581" t="s">
        <v>1856</v>
      </c>
      <c r="O624" s="568" t="s">
        <v>788</v>
      </c>
      <c r="P624" s="569" t="s">
        <v>260</v>
      </c>
      <c r="Q624" s="570">
        <v>3.6</v>
      </c>
      <c r="R624" s="571" t="s">
        <v>1800</v>
      </c>
      <c r="S624" s="570">
        <v>18</v>
      </c>
      <c r="T624" s="571" t="s">
        <v>1800</v>
      </c>
      <c r="U624" s="570">
        <v>7.1999999999999995E-2</v>
      </c>
      <c r="V624" s="571" t="s">
        <v>1800</v>
      </c>
      <c r="W624" s="570">
        <v>0.36</v>
      </c>
      <c r="X624" s="571" t="s">
        <v>1800</v>
      </c>
      <c r="Y624" s="570">
        <v>0.14000000000000001</v>
      </c>
      <c r="Z624" s="572" t="s">
        <v>1800</v>
      </c>
      <c r="AA624" s="570" t="s">
        <v>549</v>
      </c>
      <c r="AB624" s="571">
        <v>4.6999999999999999E-4</v>
      </c>
      <c r="AC624" s="570" t="s">
        <v>550</v>
      </c>
      <c r="AD624" s="571">
        <v>0.69099999999999995</v>
      </c>
      <c r="AE624" s="570"/>
      <c r="AF624" s="571"/>
      <c r="AG624" s="570"/>
      <c r="AH624" s="572"/>
      <c r="AI624" s="573"/>
      <c r="AJ624" s="574"/>
      <c r="AK624" s="575"/>
      <c r="AL624" s="576"/>
    </row>
    <row r="625" spans="1:38" ht="13.8" x14ac:dyDescent="0.3">
      <c r="A625" s="34" t="str">
        <f t="shared" si="9"/>
        <v>57835-92-4</v>
      </c>
      <c r="B625" s="577">
        <v>1.2</v>
      </c>
      <c r="C625" s="548" t="s">
        <v>1803</v>
      </c>
      <c r="D625" s="547">
        <v>1.1E-4</v>
      </c>
      <c r="E625" s="548" t="s">
        <v>1803</v>
      </c>
      <c r="F625" s="546" t="s">
        <v>1856</v>
      </c>
      <c r="G625" s="545" t="s">
        <v>1856</v>
      </c>
      <c r="H625" s="547" t="s">
        <v>1856</v>
      </c>
      <c r="I625" s="548" t="s">
        <v>1856</v>
      </c>
      <c r="J625" s="545" t="s">
        <v>1856</v>
      </c>
      <c r="K625" s="548" t="s">
        <v>1856</v>
      </c>
      <c r="L625" s="545">
        <v>1</v>
      </c>
      <c r="M625" s="578">
        <v>0.13</v>
      </c>
      <c r="N625" s="549" t="s">
        <v>1856</v>
      </c>
      <c r="O625" s="550" t="s">
        <v>787</v>
      </c>
      <c r="P625" s="551" t="s">
        <v>786</v>
      </c>
      <c r="Q625" s="552">
        <v>0.38</v>
      </c>
      <c r="R625" s="553" t="s">
        <v>1798</v>
      </c>
      <c r="S625" s="552">
        <v>1.3</v>
      </c>
      <c r="T625" s="553" t="s">
        <v>1798</v>
      </c>
      <c r="U625" s="559">
        <v>2.1999999999999999E-2</v>
      </c>
      <c r="V625" s="560" t="s">
        <v>1798</v>
      </c>
      <c r="W625" s="559">
        <v>0.11</v>
      </c>
      <c r="X625" s="560" t="s">
        <v>1798</v>
      </c>
      <c r="Y625" s="552">
        <v>1.6E-2</v>
      </c>
      <c r="Z625" s="554" t="s">
        <v>1798</v>
      </c>
      <c r="AA625" s="552" t="s">
        <v>549</v>
      </c>
      <c r="AB625" s="553">
        <v>2.8E-3</v>
      </c>
      <c r="AC625" s="552" t="s">
        <v>550</v>
      </c>
      <c r="AD625" s="560">
        <v>7.4899999999999994E-2</v>
      </c>
      <c r="AE625" s="559"/>
      <c r="AF625" s="560"/>
      <c r="AG625" s="552"/>
      <c r="AH625" s="554"/>
      <c r="AI625" s="555"/>
      <c r="AJ625" s="556"/>
      <c r="AK625" s="557"/>
      <c r="AL625" s="558"/>
    </row>
    <row r="626" spans="1:38" ht="13.8" x14ac:dyDescent="0.3">
      <c r="A626" s="34" t="str">
        <f t="shared" si="9"/>
        <v>129-00-0</v>
      </c>
      <c r="B626" s="544" t="s">
        <v>1856</v>
      </c>
      <c r="C626" s="545" t="s">
        <v>1856</v>
      </c>
      <c r="D626" s="546" t="s">
        <v>1856</v>
      </c>
      <c r="E626" s="545" t="s">
        <v>1856</v>
      </c>
      <c r="F626" s="547">
        <v>0.03</v>
      </c>
      <c r="G626" s="548" t="s">
        <v>1793</v>
      </c>
      <c r="H626" s="547" t="s">
        <v>1856</v>
      </c>
      <c r="I626" s="548" t="s">
        <v>1856</v>
      </c>
      <c r="J626" s="548" t="s">
        <v>1796</v>
      </c>
      <c r="K626" s="545" t="s">
        <v>1856</v>
      </c>
      <c r="L626" s="545">
        <v>1</v>
      </c>
      <c r="M626" s="545">
        <v>0.13</v>
      </c>
      <c r="N626" s="549" t="s">
        <v>1856</v>
      </c>
      <c r="O626" s="550" t="s">
        <v>785</v>
      </c>
      <c r="P626" s="551" t="s">
        <v>242</v>
      </c>
      <c r="Q626" s="552">
        <v>1700</v>
      </c>
      <c r="R626" s="553" t="s">
        <v>1791</v>
      </c>
      <c r="S626" s="552">
        <v>17000</v>
      </c>
      <c r="T626" s="553" t="s">
        <v>1791</v>
      </c>
      <c r="U626" s="552" t="s">
        <v>550</v>
      </c>
      <c r="V626" s="553" t="s">
        <v>549</v>
      </c>
      <c r="W626" s="552" t="s">
        <v>550</v>
      </c>
      <c r="X626" s="553" t="s">
        <v>549</v>
      </c>
      <c r="Y626" s="552">
        <v>87</v>
      </c>
      <c r="Z626" s="554" t="s">
        <v>1791</v>
      </c>
      <c r="AA626" s="552" t="s">
        <v>549</v>
      </c>
      <c r="AB626" s="553">
        <v>9.5</v>
      </c>
      <c r="AC626" s="552" t="s">
        <v>550</v>
      </c>
      <c r="AD626" s="553">
        <v>0.59599999999999997</v>
      </c>
      <c r="AE626" s="552"/>
      <c r="AF626" s="553"/>
      <c r="AG626" s="552"/>
      <c r="AH626" s="554"/>
      <c r="AI626" s="555"/>
      <c r="AJ626" s="556"/>
      <c r="AK626" s="557"/>
      <c r="AL626" s="558"/>
    </row>
    <row r="627" spans="1:38" ht="14.4" thickBot="1" x14ac:dyDescent="0.35">
      <c r="A627" s="27" t="str">
        <f t="shared" si="9"/>
        <v>67747-09-5</v>
      </c>
      <c r="B627" s="580">
        <v>0.15</v>
      </c>
      <c r="C627" s="564" t="s">
        <v>1793</v>
      </c>
      <c r="D627" s="563" t="s">
        <v>1856</v>
      </c>
      <c r="E627" s="564" t="s">
        <v>1856</v>
      </c>
      <c r="F627" s="565">
        <v>8.9999999999999993E-3</v>
      </c>
      <c r="G627" s="562" t="s">
        <v>1793</v>
      </c>
      <c r="H627" s="565" t="s">
        <v>1856</v>
      </c>
      <c r="I627" s="562" t="s">
        <v>1856</v>
      </c>
      <c r="J627" s="562" t="s">
        <v>1856</v>
      </c>
      <c r="K627" s="564" t="s">
        <v>1856</v>
      </c>
      <c r="L627" s="564">
        <v>1</v>
      </c>
      <c r="M627" s="564">
        <v>0.1</v>
      </c>
      <c r="N627" s="581" t="s">
        <v>1856</v>
      </c>
      <c r="O627" s="568" t="s">
        <v>784</v>
      </c>
      <c r="P627" s="569" t="s">
        <v>783</v>
      </c>
      <c r="Q627" s="570">
        <v>3.2</v>
      </c>
      <c r="R627" s="571" t="s">
        <v>1798</v>
      </c>
      <c r="S627" s="570">
        <v>11</v>
      </c>
      <c r="T627" s="571" t="s">
        <v>1798</v>
      </c>
      <c r="U627" s="570" t="s">
        <v>550</v>
      </c>
      <c r="V627" s="571" t="s">
        <v>549</v>
      </c>
      <c r="W627" s="570" t="s">
        <v>550</v>
      </c>
      <c r="X627" s="571" t="s">
        <v>549</v>
      </c>
      <c r="Y627" s="570">
        <v>0.32</v>
      </c>
      <c r="Z627" s="572" t="s">
        <v>1798</v>
      </c>
      <c r="AA627" s="570" t="s">
        <v>549</v>
      </c>
      <c r="AB627" s="571">
        <v>1.6000000000000001E-3</v>
      </c>
      <c r="AC627" s="570" t="s">
        <v>550</v>
      </c>
      <c r="AD627" s="571">
        <v>0.95299999999999996</v>
      </c>
      <c r="AE627" s="570"/>
      <c r="AF627" s="571"/>
      <c r="AG627" s="570"/>
      <c r="AH627" s="572"/>
      <c r="AI627" s="573"/>
      <c r="AJ627" s="574"/>
      <c r="AK627" s="575"/>
      <c r="AL627" s="576"/>
    </row>
    <row r="628" spans="1:38" ht="13.8" x14ac:dyDescent="0.3">
      <c r="A628" s="34" t="str">
        <f t="shared" si="9"/>
        <v>26399-36-0</v>
      </c>
      <c r="B628" s="544" t="s">
        <v>1856</v>
      </c>
      <c r="C628" s="545" t="s">
        <v>1856</v>
      </c>
      <c r="D628" s="546" t="s">
        <v>1856</v>
      </c>
      <c r="E628" s="545" t="s">
        <v>1856</v>
      </c>
      <c r="F628" s="547">
        <v>6.0000000000000001E-3</v>
      </c>
      <c r="G628" s="548" t="s">
        <v>1801</v>
      </c>
      <c r="H628" s="547" t="s">
        <v>1856</v>
      </c>
      <c r="I628" s="548" t="s">
        <v>1856</v>
      </c>
      <c r="J628" s="548" t="s">
        <v>1856</v>
      </c>
      <c r="K628" s="548" t="s">
        <v>1856</v>
      </c>
      <c r="L628" s="545">
        <v>1</v>
      </c>
      <c r="M628" s="545">
        <v>0.1</v>
      </c>
      <c r="N628" s="549" t="s">
        <v>1856</v>
      </c>
      <c r="O628" s="550" t="s">
        <v>782</v>
      </c>
      <c r="P628" s="551" t="s">
        <v>781</v>
      </c>
      <c r="Q628" s="552">
        <v>370</v>
      </c>
      <c r="R628" s="553" t="s">
        <v>1791</v>
      </c>
      <c r="S628" s="552">
        <v>3700</v>
      </c>
      <c r="T628" s="553" t="s">
        <v>1791</v>
      </c>
      <c r="U628" s="552" t="s">
        <v>550</v>
      </c>
      <c r="V628" s="553" t="s">
        <v>549</v>
      </c>
      <c r="W628" s="552" t="s">
        <v>550</v>
      </c>
      <c r="X628" s="553" t="s">
        <v>549</v>
      </c>
      <c r="Y628" s="552">
        <v>19</v>
      </c>
      <c r="Z628" s="554" t="s">
        <v>1791</v>
      </c>
      <c r="AA628" s="552" t="s">
        <v>549</v>
      </c>
      <c r="AB628" s="553">
        <v>1.2</v>
      </c>
      <c r="AC628" s="552" t="s">
        <v>550</v>
      </c>
      <c r="AD628" s="553">
        <v>4.1900000000000004</v>
      </c>
      <c r="AE628" s="552"/>
      <c r="AF628" s="553"/>
      <c r="AG628" s="552"/>
      <c r="AH628" s="554"/>
      <c r="AI628" s="555"/>
      <c r="AJ628" s="556"/>
      <c r="AK628" s="557"/>
      <c r="AL628" s="558"/>
    </row>
    <row r="629" spans="1:38" ht="13.8" x14ac:dyDescent="0.3">
      <c r="A629" s="34" t="str">
        <f t="shared" si="9"/>
        <v>1610-18-0</v>
      </c>
      <c r="B629" s="544" t="s">
        <v>1856</v>
      </c>
      <c r="C629" s="545" t="s">
        <v>1856</v>
      </c>
      <c r="D629" s="546" t="s">
        <v>1856</v>
      </c>
      <c r="E629" s="545" t="s">
        <v>1856</v>
      </c>
      <c r="F629" s="547">
        <v>1.4999999999999999E-2</v>
      </c>
      <c r="G629" s="548" t="s">
        <v>1793</v>
      </c>
      <c r="H629" s="547" t="s">
        <v>1856</v>
      </c>
      <c r="I629" s="548" t="s">
        <v>1856</v>
      </c>
      <c r="J629" s="548" t="s">
        <v>1856</v>
      </c>
      <c r="K629" s="545" t="s">
        <v>1856</v>
      </c>
      <c r="L629" s="545">
        <v>1</v>
      </c>
      <c r="M629" s="545">
        <v>0.1</v>
      </c>
      <c r="N629" s="549" t="s">
        <v>1856</v>
      </c>
      <c r="O629" s="550" t="s">
        <v>780</v>
      </c>
      <c r="P629" s="551" t="s">
        <v>779</v>
      </c>
      <c r="Q629" s="552">
        <v>920</v>
      </c>
      <c r="R629" s="553" t="s">
        <v>1791</v>
      </c>
      <c r="S629" s="552">
        <v>9200</v>
      </c>
      <c r="T629" s="553" t="s">
        <v>1791</v>
      </c>
      <c r="U629" s="552" t="s">
        <v>550</v>
      </c>
      <c r="V629" s="553" t="s">
        <v>549</v>
      </c>
      <c r="W629" s="552" t="s">
        <v>550</v>
      </c>
      <c r="X629" s="553" t="s">
        <v>549</v>
      </c>
      <c r="Y629" s="552">
        <v>190</v>
      </c>
      <c r="Z629" s="554" t="s">
        <v>1791</v>
      </c>
      <c r="AA629" s="552" t="s">
        <v>549</v>
      </c>
      <c r="AB629" s="553">
        <v>9.1999999999999998E-2</v>
      </c>
      <c r="AC629" s="552" t="s">
        <v>550</v>
      </c>
      <c r="AD629" s="553">
        <v>0.40799999999999997</v>
      </c>
      <c r="AE629" s="552"/>
      <c r="AF629" s="553"/>
      <c r="AG629" s="552"/>
      <c r="AH629" s="554"/>
      <c r="AI629" s="555"/>
      <c r="AJ629" s="556"/>
      <c r="AK629" s="557"/>
      <c r="AL629" s="558"/>
    </row>
    <row r="630" spans="1:38" ht="14.4" thickBot="1" x14ac:dyDescent="0.35">
      <c r="A630" s="27" t="str">
        <f t="shared" si="9"/>
        <v>7287-19-6</v>
      </c>
      <c r="B630" s="561" t="s">
        <v>1856</v>
      </c>
      <c r="C630" s="562" t="s">
        <v>1856</v>
      </c>
      <c r="D630" s="565" t="s">
        <v>1856</v>
      </c>
      <c r="E630" s="562" t="s">
        <v>1856</v>
      </c>
      <c r="F630" s="563">
        <v>4.0000000000000001E-3</v>
      </c>
      <c r="G630" s="564" t="s">
        <v>1793</v>
      </c>
      <c r="H630" s="565" t="s">
        <v>1856</v>
      </c>
      <c r="I630" s="562" t="s">
        <v>1856</v>
      </c>
      <c r="J630" s="562" t="s">
        <v>1856</v>
      </c>
      <c r="K630" s="562" t="s">
        <v>1856</v>
      </c>
      <c r="L630" s="564">
        <v>1</v>
      </c>
      <c r="M630" s="564">
        <v>0.1</v>
      </c>
      <c r="N630" s="581" t="s">
        <v>1856</v>
      </c>
      <c r="O630" s="568" t="s">
        <v>778</v>
      </c>
      <c r="P630" s="569" t="s">
        <v>777</v>
      </c>
      <c r="Q630" s="570">
        <v>240</v>
      </c>
      <c r="R630" s="571" t="s">
        <v>1791</v>
      </c>
      <c r="S630" s="570">
        <v>2500</v>
      </c>
      <c r="T630" s="571" t="s">
        <v>1791</v>
      </c>
      <c r="U630" s="585" t="s">
        <v>550</v>
      </c>
      <c r="V630" s="586" t="s">
        <v>549</v>
      </c>
      <c r="W630" s="585" t="s">
        <v>550</v>
      </c>
      <c r="X630" s="586" t="s">
        <v>549</v>
      </c>
      <c r="Y630" s="570">
        <v>45</v>
      </c>
      <c r="Z630" s="572" t="s">
        <v>1791</v>
      </c>
      <c r="AA630" s="570" t="s">
        <v>549</v>
      </c>
      <c r="AB630" s="571">
        <v>6.9000000000000006E-2</v>
      </c>
      <c r="AC630" s="570" t="s">
        <v>550</v>
      </c>
      <c r="AD630" s="586">
        <v>0.308</v>
      </c>
      <c r="AE630" s="585"/>
      <c r="AF630" s="586"/>
      <c r="AG630" s="570"/>
      <c r="AH630" s="572"/>
      <c r="AI630" s="573"/>
      <c r="AJ630" s="574"/>
      <c r="AK630" s="575"/>
      <c r="AL630" s="576"/>
    </row>
    <row r="631" spans="1:38" ht="13.8" x14ac:dyDescent="0.3">
      <c r="A631" s="34" t="str">
        <f t="shared" si="9"/>
        <v>1918-16-7</v>
      </c>
      <c r="B631" s="577" t="s">
        <v>1856</v>
      </c>
      <c r="C631" s="548" t="s">
        <v>1856</v>
      </c>
      <c r="D631" s="547" t="s">
        <v>1856</v>
      </c>
      <c r="E631" s="548" t="s">
        <v>1856</v>
      </c>
      <c r="F631" s="546">
        <v>1.2999999999999999E-2</v>
      </c>
      <c r="G631" s="545" t="s">
        <v>1793</v>
      </c>
      <c r="H631" s="547" t="s">
        <v>1856</v>
      </c>
      <c r="I631" s="548" t="s">
        <v>1856</v>
      </c>
      <c r="J631" s="545" t="s">
        <v>1856</v>
      </c>
      <c r="K631" s="548" t="s">
        <v>1856</v>
      </c>
      <c r="L631" s="545">
        <v>1</v>
      </c>
      <c r="M631" s="545">
        <v>0.1</v>
      </c>
      <c r="N631" s="549" t="s">
        <v>1856</v>
      </c>
      <c r="O631" s="550" t="s">
        <v>776</v>
      </c>
      <c r="P631" s="551" t="s">
        <v>775</v>
      </c>
      <c r="Q631" s="552">
        <v>790</v>
      </c>
      <c r="R631" s="553" t="s">
        <v>1791</v>
      </c>
      <c r="S631" s="552">
        <v>8000</v>
      </c>
      <c r="T631" s="553" t="s">
        <v>1791</v>
      </c>
      <c r="U631" s="559" t="s">
        <v>550</v>
      </c>
      <c r="V631" s="560" t="s">
        <v>549</v>
      </c>
      <c r="W631" s="559" t="s">
        <v>550</v>
      </c>
      <c r="X631" s="560" t="s">
        <v>549</v>
      </c>
      <c r="Y631" s="552">
        <v>190</v>
      </c>
      <c r="Z631" s="554" t="s">
        <v>1791</v>
      </c>
      <c r="AA631" s="552" t="s">
        <v>549</v>
      </c>
      <c r="AB631" s="553">
        <v>0.12</v>
      </c>
      <c r="AC631" s="552" t="s">
        <v>550</v>
      </c>
      <c r="AD631" s="560">
        <v>0.11</v>
      </c>
      <c r="AE631" s="559"/>
      <c r="AF631" s="560"/>
      <c r="AG631" s="552"/>
      <c r="AH631" s="554"/>
      <c r="AI631" s="555"/>
      <c r="AJ631" s="556"/>
      <c r="AK631" s="557"/>
      <c r="AL631" s="558"/>
    </row>
    <row r="632" spans="1:38" ht="13.8" x14ac:dyDescent="0.3">
      <c r="A632" s="34" t="str">
        <f t="shared" si="9"/>
        <v>709-98-8</v>
      </c>
      <c r="B632" s="544" t="s">
        <v>1856</v>
      </c>
      <c r="C632" s="545" t="s">
        <v>1856</v>
      </c>
      <c r="D632" s="546" t="s">
        <v>1856</v>
      </c>
      <c r="E632" s="545" t="s">
        <v>1856</v>
      </c>
      <c r="F632" s="547">
        <v>5.0000000000000001E-3</v>
      </c>
      <c r="G632" s="548" t="s">
        <v>1793</v>
      </c>
      <c r="H632" s="547" t="s">
        <v>1856</v>
      </c>
      <c r="I632" s="548" t="s">
        <v>1856</v>
      </c>
      <c r="J632" s="548" t="s">
        <v>1856</v>
      </c>
      <c r="K632" s="545" t="s">
        <v>1856</v>
      </c>
      <c r="L632" s="545">
        <v>1</v>
      </c>
      <c r="M632" s="545">
        <v>0.1</v>
      </c>
      <c r="N632" s="549" t="s">
        <v>1856</v>
      </c>
      <c r="O632" s="550" t="s">
        <v>774</v>
      </c>
      <c r="P632" s="551" t="s">
        <v>773</v>
      </c>
      <c r="Q632" s="552">
        <v>310</v>
      </c>
      <c r="R632" s="553" t="s">
        <v>1791</v>
      </c>
      <c r="S632" s="552">
        <v>3100</v>
      </c>
      <c r="T632" s="553" t="s">
        <v>1791</v>
      </c>
      <c r="U632" s="552" t="s">
        <v>550</v>
      </c>
      <c r="V632" s="553" t="s">
        <v>549</v>
      </c>
      <c r="W632" s="552" t="s">
        <v>550</v>
      </c>
      <c r="X632" s="553" t="s">
        <v>549</v>
      </c>
      <c r="Y632" s="552">
        <v>63</v>
      </c>
      <c r="Z632" s="554" t="s">
        <v>1791</v>
      </c>
      <c r="AA632" s="552" t="s">
        <v>549</v>
      </c>
      <c r="AB632" s="553">
        <v>3.5000000000000003E-2</v>
      </c>
      <c r="AC632" s="552" t="s">
        <v>550</v>
      </c>
      <c r="AD632" s="553">
        <v>1.0408204999999999</v>
      </c>
      <c r="AE632" s="552"/>
      <c r="AF632" s="553"/>
      <c r="AG632" s="552"/>
      <c r="AH632" s="554"/>
      <c r="AI632" s="555"/>
      <c r="AJ632" s="556"/>
      <c r="AK632" s="557"/>
      <c r="AL632" s="558"/>
    </row>
    <row r="633" spans="1:38" ht="14.4" thickBot="1" x14ac:dyDescent="0.35">
      <c r="A633" s="27" t="str">
        <f t="shared" si="9"/>
        <v>2312-35-8</v>
      </c>
      <c r="B633" s="580" t="s">
        <v>1856</v>
      </c>
      <c r="C633" s="564" t="s">
        <v>1856</v>
      </c>
      <c r="D633" s="565" t="s">
        <v>1856</v>
      </c>
      <c r="E633" s="562" t="s">
        <v>1856</v>
      </c>
      <c r="F633" s="563">
        <v>0.02</v>
      </c>
      <c r="G633" s="564" t="s">
        <v>1793</v>
      </c>
      <c r="H633" s="565" t="s">
        <v>1856</v>
      </c>
      <c r="I633" s="562" t="s">
        <v>1856</v>
      </c>
      <c r="J633" s="564" t="s">
        <v>1856</v>
      </c>
      <c r="K633" s="562" t="s">
        <v>1856</v>
      </c>
      <c r="L633" s="564">
        <v>1</v>
      </c>
      <c r="M633" s="564">
        <v>0.1</v>
      </c>
      <c r="N633" s="581" t="s">
        <v>1856</v>
      </c>
      <c r="O633" s="568" t="s">
        <v>772</v>
      </c>
      <c r="P633" s="569" t="s">
        <v>771</v>
      </c>
      <c r="Q633" s="570">
        <v>1200</v>
      </c>
      <c r="R633" s="571" t="s">
        <v>1791</v>
      </c>
      <c r="S633" s="570">
        <v>12000</v>
      </c>
      <c r="T633" s="571" t="s">
        <v>1791</v>
      </c>
      <c r="U633" s="585" t="s">
        <v>550</v>
      </c>
      <c r="V633" s="586" t="s">
        <v>549</v>
      </c>
      <c r="W633" s="585" t="s">
        <v>550</v>
      </c>
      <c r="X633" s="586" t="s">
        <v>549</v>
      </c>
      <c r="Y633" s="570">
        <v>120</v>
      </c>
      <c r="Z633" s="572" t="s">
        <v>1791</v>
      </c>
      <c r="AA633" s="570" t="s">
        <v>549</v>
      </c>
      <c r="AB633" s="571">
        <v>8.8000000000000007</v>
      </c>
      <c r="AC633" s="570" t="s">
        <v>550</v>
      </c>
      <c r="AD633" s="586">
        <v>9.3100000000000002E-2</v>
      </c>
      <c r="AE633" s="585"/>
      <c r="AF633" s="586"/>
      <c r="AG633" s="570"/>
      <c r="AH633" s="572"/>
      <c r="AI633" s="573"/>
      <c r="AJ633" s="574"/>
      <c r="AK633" s="575"/>
      <c r="AL633" s="576"/>
    </row>
    <row r="634" spans="1:38" ht="13.8" x14ac:dyDescent="0.3">
      <c r="A634" s="34" t="str">
        <f t="shared" si="9"/>
        <v>107-19-7</v>
      </c>
      <c r="B634" s="577" t="s">
        <v>1856</v>
      </c>
      <c r="C634" s="548" t="s">
        <v>1856</v>
      </c>
      <c r="D634" s="547" t="s">
        <v>1856</v>
      </c>
      <c r="E634" s="548" t="s">
        <v>1856</v>
      </c>
      <c r="F634" s="546">
        <v>2E-3</v>
      </c>
      <c r="G634" s="545" t="s">
        <v>1793</v>
      </c>
      <c r="H634" s="547" t="s">
        <v>1856</v>
      </c>
      <c r="I634" s="548" t="s">
        <v>1856</v>
      </c>
      <c r="J634" s="545" t="s">
        <v>1856</v>
      </c>
      <c r="K634" s="548" t="s">
        <v>1856</v>
      </c>
      <c r="L634" s="545">
        <v>1</v>
      </c>
      <c r="M634" s="545">
        <v>0.1</v>
      </c>
      <c r="N634" s="549" t="s">
        <v>1856</v>
      </c>
      <c r="O634" s="550" t="s">
        <v>770</v>
      </c>
      <c r="P634" s="551" t="s">
        <v>769</v>
      </c>
      <c r="Q634" s="552">
        <v>120</v>
      </c>
      <c r="R634" s="553" t="s">
        <v>1791</v>
      </c>
      <c r="S634" s="552">
        <v>1200</v>
      </c>
      <c r="T634" s="553" t="s">
        <v>1791</v>
      </c>
      <c r="U634" s="559" t="s">
        <v>550</v>
      </c>
      <c r="V634" s="560" t="s">
        <v>549</v>
      </c>
      <c r="W634" s="559" t="s">
        <v>550</v>
      </c>
      <c r="X634" s="560" t="s">
        <v>549</v>
      </c>
      <c r="Y634" s="552">
        <v>31</v>
      </c>
      <c r="Z634" s="554" t="s">
        <v>1791</v>
      </c>
      <c r="AA634" s="552" t="s">
        <v>549</v>
      </c>
      <c r="AB634" s="553">
        <v>6.4000000000000003E-3</v>
      </c>
      <c r="AC634" s="552" t="s">
        <v>550</v>
      </c>
      <c r="AD634" s="560">
        <v>9.1700000000000004E-2</v>
      </c>
      <c r="AE634" s="559"/>
      <c r="AF634" s="560"/>
      <c r="AG634" s="552"/>
      <c r="AH634" s="554"/>
      <c r="AI634" s="555"/>
      <c r="AJ634" s="556"/>
      <c r="AK634" s="557"/>
      <c r="AL634" s="558"/>
    </row>
    <row r="635" spans="1:38" ht="13.8" x14ac:dyDescent="0.3">
      <c r="A635" s="34" t="str">
        <f t="shared" si="9"/>
        <v>139-40-2</v>
      </c>
      <c r="B635" s="577" t="s">
        <v>1856</v>
      </c>
      <c r="C635" s="548" t="s">
        <v>1856</v>
      </c>
      <c r="D635" s="546" t="s">
        <v>1856</v>
      </c>
      <c r="E635" s="545" t="s">
        <v>1856</v>
      </c>
      <c r="F635" s="546">
        <v>0.02</v>
      </c>
      <c r="G635" s="545" t="s">
        <v>1793</v>
      </c>
      <c r="H635" s="546" t="s">
        <v>1856</v>
      </c>
      <c r="I635" s="545" t="s">
        <v>1856</v>
      </c>
      <c r="J635" s="545" t="s">
        <v>1856</v>
      </c>
      <c r="K635" s="548" t="s">
        <v>1856</v>
      </c>
      <c r="L635" s="545">
        <v>1</v>
      </c>
      <c r="M635" s="545">
        <v>0.1</v>
      </c>
      <c r="N635" s="549" t="s">
        <v>1856</v>
      </c>
      <c r="O635" s="550" t="s">
        <v>768</v>
      </c>
      <c r="P635" s="551" t="s">
        <v>767</v>
      </c>
      <c r="Q635" s="552">
        <v>1200</v>
      </c>
      <c r="R635" s="553" t="s">
        <v>1791</v>
      </c>
      <c r="S635" s="552">
        <v>12000</v>
      </c>
      <c r="T635" s="553" t="s">
        <v>1791</v>
      </c>
      <c r="U635" s="552" t="s">
        <v>550</v>
      </c>
      <c r="V635" s="553" t="s">
        <v>549</v>
      </c>
      <c r="W635" s="552" t="s">
        <v>550</v>
      </c>
      <c r="X635" s="553" t="s">
        <v>549</v>
      </c>
      <c r="Y635" s="552">
        <v>260</v>
      </c>
      <c r="Z635" s="554" t="s">
        <v>1791</v>
      </c>
      <c r="AA635" s="552" t="s">
        <v>549</v>
      </c>
      <c r="AB635" s="553">
        <v>0.23</v>
      </c>
      <c r="AC635" s="552" t="s">
        <v>550</v>
      </c>
      <c r="AD635" s="553">
        <v>4.6600000000000003E-2</v>
      </c>
      <c r="AE635" s="552"/>
      <c r="AF635" s="553"/>
      <c r="AG635" s="552"/>
      <c r="AH635" s="554"/>
      <c r="AI635" s="555"/>
      <c r="AJ635" s="556"/>
      <c r="AK635" s="557"/>
      <c r="AL635" s="558"/>
    </row>
    <row r="636" spans="1:38" ht="14.4" thickBot="1" x14ac:dyDescent="0.35">
      <c r="A636" s="27" t="str">
        <f t="shared" si="9"/>
        <v>122-42-9</v>
      </c>
      <c r="B636" s="580" t="s">
        <v>1856</v>
      </c>
      <c r="C636" s="564" t="s">
        <v>1856</v>
      </c>
      <c r="D636" s="563" t="s">
        <v>1856</v>
      </c>
      <c r="E636" s="564" t="s">
        <v>1856</v>
      </c>
      <c r="F636" s="565">
        <v>0.02</v>
      </c>
      <c r="G636" s="562" t="s">
        <v>1793</v>
      </c>
      <c r="H636" s="565" t="s">
        <v>1856</v>
      </c>
      <c r="I636" s="562" t="s">
        <v>1856</v>
      </c>
      <c r="J636" s="562" t="s">
        <v>1856</v>
      </c>
      <c r="K636" s="562" t="s">
        <v>1856</v>
      </c>
      <c r="L636" s="564">
        <v>1</v>
      </c>
      <c r="M636" s="564">
        <v>0.1</v>
      </c>
      <c r="N636" s="581" t="s">
        <v>1856</v>
      </c>
      <c r="O636" s="568" t="s">
        <v>766</v>
      </c>
      <c r="P636" s="569" t="s">
        <v>765</v>
      </c>
      <c r="Q636" s="570">
        <v>1200</v>
      </c>
      <c r="R636" s="571" t="s">
        <v>1791</v>
      </c>
      <c r="S636" s="570">
        <v>12000</v>
      </c>
      <c r="T636" s="571" t="s">
        <v>1791</v>
      </c>
      <c r="U636" s="570" t="s">
        <v>550</v>
      </c>
      <c r="V636" s="571" t="s">
        <v>549</v>
      </c>
      <c r="W636" s="570" t="s">
        <v>550</v>
      </c>
      <c r="X636" s="571" t="s">
        <v>549</v>
      </c>
      <c r="Y636" s="570">
        <v>270</v>
      </c>
      <c r="Z636" s="572" t="s">
        <v>1791</v>
      </c>
      <c r="AA636" s="570" t="s">
        <v>549</v>
      </c>
      <c r="AB636" s="571">
        <v>0.17</v>
      </c>
      <c r="AC636" s="570" t="s">
        <v>550</v>
      </c>
      <c r="AD636" s="571">
        <v>9.2200000000000004E-2</v>
      </c>
      <c r="AE636" s="570"/>
      <c r="AF636" s="571"/>
      <c r="AG636" s="570"/>
      <c r="AH636" s="572"/>
      <c r="AI636" s="573"/>
      <c r="AJ636" s="574"/>
      <c r="AK636" s="575"/>
      <c r="AL636" s="576"/>
    </row>
    <row r="637" spans="1:38" ht="13.8" x14ac:dyDescent="0.3">
      <c r="A637" s="34" t="str">
        <f t="shared" si="9"/>
        <v>60207-90-1</v>
      </c>
      <c r="B637" s="577" t="s">
        <v>1856</v>
      </c>
      <c r="C637" s="548" t="s">
        <v>1856</v>
      </c>
      <c r="D637" s="547" t="s">
        <v>1856</v>
      </c>
      <c r="E637" s="548" t="s">
        <v>1856</v>
      </c>
      <c r="F637" s="546">
        <v>1.2999999999999999E-2</v>
      </c>
      <c r="G637" s="545" t="s">
        <v>1793</v>
      </c>
      <c r="H637" s="547" t="s">
        <v>1856</v>
      </c>
      <c r="I637" s="548" t="s">
        <v>1856</v>
      </c>
      <c r="J637" s="545" t="s">
        <v>1856</v>
      </c>
      <c r="K637" s="548" t="s">
        <v>1856</v>
      </c>
      <c r="L637" s="545">
        <v>1</v>
      </c>
      <c r="M637" s="545">
        <v>0.1</v>
      </c>
      <c r="N637" s="549" t="s">
        <v>1856</v>
      </c>
      <c r="O637" s="550" t="s">
        <v>764</v>
      </c>
      <c r="P637" s="551" t="s">
        <v>763</v>
      </c>
      <c r="Q637" s="552">
        <v>790</v>
      </c>
      <c r="R637" s="553" t="s">
        <v>1791</v>
      </c>
      <c r="S637" s="552">
        <v>8000</v>
      </c>
      <c r="T637" s="553" t="s">
        <v>1791</v>
      </c>
      <c r="U637" s="559" t="s">
        <v>550</v>
      </c>
      <c r="V637" s="560" t="s">
        <v>549</v>
      </c>
      <c r="W637" s="559" t="s">
        <v>550</v>
      </c>
      <c r="X637" s="560" t="s">
        <v>549</v>
      </c>
      <c r="Y637" s="552">
        <v>160</v>
      </c>
      <c r="Z637" s="554" t="s">
        <v>1791</v>
      </c>
      <c r="AA637" s="552" t="s">
        <v>549</v>
      </c>
      <c r="AB637" s="553">
        <v>0.53</v>
      </c>
      <c r="AC637" s="552" t="s">
        <v>550</v>
      </c>
      <c r="AD637" s="560">
        <v>0.20100000000000001</v>
      </c>
      <c r="AE637" s="559"/>
      <c r="AF637" s="560"/>
      <c r="AG637" s="552"/>
      <c r="AH637" s="554"/>
      <c r="AI637" s="555"/>
      <c r="AJ637" s="556"/>
      <c r="AK637" s="557"/>
      <c r="AL637" s="558"/>
    </row>
    <row r="638" spans="1:38" ht="13.8" x14ac:dyDescent="0.3">
      <c r="A638" s="34" t="str">
        <f t="shared" si="9"/>
        <v>123-38-6</v>
      </c>
      <c r="B638" s="544" t="s">
        <v>1856</v>
      </c>
      <c r="C638" s="545" t="s">
        <v>1856</v>
      </c>
      <c r="D638" s="547" t="s">
        <v>1856</v>
      </c>
      <c r="E638" s="548" t="s">
        <v>1856</v>
      </c>
      <c r="F638" s="546" t="s">
        <v>1856</v>
      </c>
      <c r="G638" s="545" t="s">
        <v>1856</v>
      </c>
      <c r="H638" s="547">
        <v>8.0000000000000002E-3</v>
      </c>
      <c r="I638" s="548" t="s">
        <v>1793</v>
      </c>
      <c r="J638" s="548" t="s">
        <v>1796</v>
      </c>
      <c r="K638" s="548" t="s">
        <v>1856</v>
      </c>
      <c r="L638" s="545">
        <v>1</v>
      </c>
      <c r="M638" s="545" t="s">
        <v>1856</v>
      </c>
      <c r="N638" s="549">
        <v>32600</v>
      </c>
      <c r="O638" s="550" t="s">
        <v>762</v>
      </c>
      <c r="P638" s="551" t="s">
        <v>761</v>
      </c>
      <c r="Q638" s="552">
        <v>80</v>
      </c>
      <c r="R638" s="553" t="s">
        <v>1791</v>
      </c>
      <c r="S638" s="552">
        <v>340</v>
      </c>
      <c r="T638" s="553" t="s">
        <v>1791</v>
      </c>
      <c r="U638" s="559">
        <v>8.3000000000000007</v>
      </c>
      <c r="V638" s="560" t="s">
        <v>1791</v>
      </c>
      <c r="W638" s="559">
        <v>35</v>
      </c>
      <c r="X638" s="560" t="s">
        <v>1791</v>
      </c>
      <c r="Y638" s="552">
        <v>17</v>
      </c>
      <c r="Z638" s="554" t="s">
        <v>1791</v>
      </c>
      <c r="AA638" s="552" t="s">
        <v>549</v>
      </c>
      <c r="AB638" s="553">
        <v>3.3999999999999998E-3</v>
      </c>
      <c r="AC638" s="552" t="s">
        <v>550</v>
      </c>
      <c r="AD638" s="560">
        <v>6.4000000000000003E-3</v>
      </c>
      <c r="AE638" s="559"/>
      <c r="AF638" s="560"/>
      <c r="AG638" s="552"/>
      <c r="AH638" s="554"/>
      <c r="AI638" s="555"/>
      <c r="AJ638" s="556"/>
      <c r="AK638" s="557"/>
      <c r="AL638" s="558"/>
    </row>
    <row r="639" spans="1:38" ht="14.4" thickBot="1" x14ac:dyDescent="0.35">
      <c r="A639" s="27" t="str">
        <f t="shared" si="9"/>
        <v>103-65-1</v>
      </c>
      <c r="B639" s="561" t="s">
        <v>1856</v>
      </c>
      <c r="C639" s="562" t="s">
        <v>1856</v>
      </c>
      <c r="D639" s="565" t="s">
        <v>1856</v>
      </c>
      <c r="E639" s="562" t="s">
        <v>1856</v>
      </c>
      <c r="F639" s="563">
        <v>0.1</v>
      </c>
      <c r="G639" s="564" t="s">
        <v>1804</v>
      </c>
      <c r="H639" s="565">
        <v>1</v>
      </c>
      <c r="I639" s="562" t="s">
        <v>1804</v>
      </c>
      <c r="J639" s="562" t="s">
        <v>1796</v>
      </c>
      <c r="K639" s="562" t="s">
        <v>1856</v>
      </c>
      <c r="L639" s="564">
        <v>1</v>
      </c>
      <c r="M639" s="564">
        <v>0.1</v>
      </c>
      <c r="N639" s="581">
        <v>264</v>
      </c>
      <c r="O639" s="568" t="s">
        <v>760</v>
      </c>
      <c r="P639" s="569" t="s">
        <v>438</v>
      </c>
      <c r="Q639" s="570">
        <v>3400</v>
      </c>
      <c r="R639" s="571" t="s">
        <v>1795</v>
      </c>
      <c r="S639" s="570">
        <v>21000</v>
      </c>
      <c r="T639" s="571" t="s">
        <v>1795</v>
      </c>
      <c r="U639" s="585">
        <v>1000</v>
      </c>
      <c r="V639" s="586" t="s">
        <v>1791</v>
      </c>
      <c r="W639" s="585">
        <v>4400</v>
      </c>
      <c r="X639" s="586" t="s">
        <v>1791</v>
      </c>
      <c r="Y639" s="570">
        <v>530</v>
      </c>
      <c r="Z639" s="572" t="s">
        <v>1791</v>
      </c>
      <c r="AA639" s="570" t="s">
        <v>549</v>
      </c>
      <c r="AB639" s="571">
        <v>0.99</v>
      </c>
      <c r="AC639" s="570" t="s">
        <v>550</v>
      </c>
      <c r="AD639" s="586">
        <v>0.09</v>
      </c>
      <c r="AE639" s="585"/>
      <c r="AF639" s="586"/>
      <c r="AG639" s="570"/>
      <c r="AH639" s="572"/>
      <c r="AI639" s="573"/>
      <c r="AJ639" s="574"/>
      <c r="AK639" s="575"/>
      <c r="AL639" s="576"/>
    </row>
    <row r="640" spans="1:38" ht="13.8" x14ac:dyDescent="0.3">
      <c r="A640" s="34" t="str">
        <f t="shared" si="9"/>
        <v>115-07-1</v>
      </c>
      <c r="B640" s="577" t="s">
        <v>1856</v>
      </c>
      <c r="C640" s="548" t="s">
        <v>1856</v>
      </c>
      <c r="D640" s="547" t="s">
        <v>1856</v>
      </c>
      <c r="E640" s="548" t="s">
        <v>1856</v>
      </c>
      <c r="F640" s="546" t="s">
        <v>1856</v>
      </c>
      <c r="G640" s="545" t="s">
        <v>1856</v>
      </c>
      <c r="H640" s="547">
        <v>3</v>
      </c>
      <c r="I640" s="548" t="s">
        <v>1803</v>
      </c>
      <c r="J640" s="548" t="s">
        <v>1796</v>
      </c>
      <c r="K640" s="548" t="s">
        <v>1856</v>
      </c>
      <c r="L640" s="545">
        <v>1</v>
      </c>
      <c r="M640" s="545">
        <v>0.1</v>
      </c>
      <c r="N640" s="549">
        <v>349</v>
      </c>
      <c r="O640" s="550" t="s">
        <v>759</v>
      </c>
      <c r="P640" s="551" t="s">
        <v>758</v>
      </c>
      <c r="Q640" s="552">
        <v>2400</v>
      </c>
      <c r="R640" s="553" t="s">
        <v>1795</v>
      </c>
      <c r="S640" s="552">
        <v>10000</v>
      </c>
      <c r="T640" s="553" t="s">
        <v>1795</v>
      </c>
      <c r="U640" s="559">
        <v>3100</v>
      </c>
      <c r="V640" s="560" t="s">
        <v>1791</v>
      </c>
      <c r="W640" s="559">
        <v>13000</v>
      </c>
      <c r="X640" s="560" t="s">
        <v>1791</v>
      </c>
      <c r="Y640" s="552">
        <v>6300</v>
      </c>
      <c r="Z640" s="554" t="s">
        <v>1791</v>
      </c>
      <c r="AA640" s="552" t="s">
        <v>549</v>
      </c>
      <c r="AB640" s="553">
        <v>6</v>
      </c>
      <c r="AC640" s="552" t="s">
        <v>550</v>
      </c>
      <c r="AD640" s="560">
        <v>8.2699999999999996E-3</v>
      </c>
      <c r="AE640" s="559"/>
      <c r="AF640" s="560"/>
      <c r="AG640" s="552"/>
      <c r="AH640" s="554"/>
      <c r="AI640" s="555"/>
      <c r="AJ640" s="556"/>
      <c r="AK640" s="557"/>
      <c r="AL640" s="558"/>
    </row>
    <row r="641" spans="1:38" ht="13.8" x14ac:dyDescent="0.3">
      <c r="A641" s="34" t="str">
        <f t="shared" si="9"/>
        <v>57-55-6</v>
      </c>
      <c r="B641" s="577" t="s">
        <v>1856</v>
      </c>
      <c r="C641" s="548" t="s">
        <v>1856</v>
      </c>
      <c r="D641" s="547" t="s">
        <v>1856</v>
      </c>
      <c r="E641" s="548" t="s">
        <v>1856</v>
      </c>
      <c r="F641" s="546">
        <v>20</v>
      </c>
      <c r="G641" s="545" t="s">
        <v>1792</v>
      </c>
      <c r="H641" s="547" t="s">
        <v>1856</v>
      </c>
      <c r="I641" s="548" t="s">
        <v>1856</v>
      </c>
      <c r="J641" s="548" t="s">
        <v>1856</v>
      </c>
      <c r="K641" s="548" t="s">
        <v>1856</v>
      </c>
      <c r="L641" s="545">
        <v>1</v>
      </c>
      <c r="M641" s="545">
        <v>0.1</v>
      </c>
      <c r="N641" s="549" t="s">
        <v>1856</v>
      </c>
      <c r="O641" s="550" t="s">
        <v>757</v>
      </c>
      <c r="P641" s="551" t="s">
        <v>244</v>
      </c>
      <c r="Q641" s="552">
        <v>1200000</v>
      </c>
      <c r="R641" s="553" t="s">
        <v>1794</v>
      </c>
      <c r="S641" s="552">
        <v>12000000</v>
      </c>
      <c r="T641" s="553" t="s">
        <v>1794</v>
      </c>
      <c r="U641" s="559" t="s">
        <v>550</v>
      </c>
      <c r="V641" s="560" t="s">
        <v>549</v>
      </c>
      <c r="W641" s="559" t="s">
        <v>550</v>
      </c>
      <c r="X641" s="560" t="s">
        <v>549</v>
      </c>
      <c r="Y641" s="552">
        <v>310000</v>
      </c>
      <c r="Z641" s="554" t="s">
        <v>1791</v>
      </c>
      <c r="AA641" s="552" t="s">
        <v>549</v>
      </c>
      <c r="AB641" s="553">
        <v>63</v>
      </c>
      <c r="AC641" s="552" t="s">
        <v>550</v>
      </c>
      <c r="AD641" s="560">
        <v>1.49E-2</v>
      </c>
      <c r="AE641" s="559"/>
      <c r="AF641" s="560"/>
      <c r="AG641" s="552"/>
      <c r="AH641" s="554"/>
      <c r="AI641" s="555"/>
      <c r="AJ641" s="556"/>
      <c r="AK641" s="557"/>
      <c r="AL641" s="558"/>
    </row>
    <row r="642" spans="1:38" ht="14.4" thickBot="1" x14ac:dyDescent="0.35">
      <c r="A642" s="27" t="str">
        <f t="shared" si="9"/>
        <v>6423-43-4</v>
      </c>
      <c r="B642" s="561" t="s">
        <v>1856</v>
      </c>
      <c r="C642" s="562" t="s">
        <v>1856</v>
      </c>
      <c r="D642" s="565" t="s">
        <v>1856</v>
      </c>
      <c r="E642" s="562" t="s">
        <v>1856</v>
      </c>
      <c r="F642" s="563" t="s">
        <v>1856</v>
      </c>
      <c r="G642" s="564" t="s">
        <v>1856</v>
      </c>
      <c r="H642" s="565">
        <v>2.7E-4</v>
      </c>
      <c r="I642" s="562" t="s">
        <v>1806</v>
      </c>
      <c r="J642" s="562" t="s">
        <v>1856</v>
      </c>
      <c r="K642" s="562" t="s">
        <v>1856</v>
      </c>
      <c r="L642" s="564">
        <v>1</v>
      </c>
      <c r="M642" s="564">
        <v>0.1</v>
      </c>
      <c r="N642" s="581" t="s">
        <v>1856</v>
      </c>
      <c r="O642" s="568" t="s">
        <v>756</v>
      </c>
      <c r="P642" s="569" t="s">
        <v>755</v>
      </c>
      <c r="Q642" s="570">
        <v>390000</v>
      </c>
      <c r="R642" s="571" t="s">
        <v>1794</v>
      </c>
      <c r="S642" s="570">
        <v>1600000</v>
      </c>
      <c r="T642" s="571" t="s">
        <v>1794</v>
      </c>
      <c r="U642" s="585">
        <v>0.28000000000000003</v>
      </c>
      <c r="V642" s="586" t="s">
        <v>1791</v>
      </c>
      <c r="W642" s="585">
        <v>1.2</v>
      </c>
      <c r="X642" s="586" t="s">
        <v>1791</v>
      </c>
      <c r="Y642" s="570" t="s">
        <v>550</v>
      </c>
      <c r="Z642" s="572" t="s">
        <v>549</v>
      </c>
      <c r="AA642" s="570" t="s">
        <v>549</v>
      </c>
      <c r="AB642" s="571" t="s">
        <v>550</v>
      </c>
      <c r="AC642" s="570" t="s">
        <v>550</v>
      </c>
      <c r="AD642" s="586">
        <v>2.8600000000000001E-3</v>
      </c>
      <c r="AE642" s="585"/>
      <c r="AF642" s="586"/>
      <c r="AG642" s="570"/>
      <c r="AH642" s="572"/>
      <c r="AI642" s="573"/>
      <c r="AJ642" s="574"/>
      <c r="AK642" s="575"/>
      <c r="AL642" s="576"/>
    </row>
    <row r="643" spans="1:38" ht="13.8" x14ac:dyDescent="0.3">
      <c r="A643" s="34" t="str">
        <f t="shared" si="9"/>
        <v>1569-02-4</v>
      </c>
      <c r="B643" s="577" t="s">
        <v>1856</v>
      </c>
      <c r="C643" s="548" t="s">
        <v>1856</v>
      </c>
      <c r="D643" s="547" t="s">
        <v>1856</v>
      </c>
      <c r="E643" s="548" t="s">
        <v>1856</v>
      </c>
      <c r="F643" s="546">
        <v>0.7</v>
      </c>
      <c r="G643" s="545" t="s">
        <v>1801</v>
      </c>
      <c r="H643" s="547" t="s">
        <v>1856</v>
      </c>
      <c r="I643" s="548" t="s">
        <v>1856</v>
      </c>
      <c r="J643" s="548" t="s">
        <v>1856</v>
      </c>
      <c r="K643" s="548" t="s">
        <v>1856</v>
      </c>
      <c r="L643" s="545">
        <v>1</v>
      </c>
      <c r="M643" s="545">
        <v>0.1</v>
      </c>
      <c r="N643" s="549" t="s">
        <v>1856</v>
      </c>
      <c r="O643" s="550" t="s">
        <v>754</v>
      </c>
      <c r="P643" s="551" t="s">
        <v>753</v>
      </c>
      <c r="Q643" s="552">
        <v>43000</v>
      </c>
      <c r="R643" s="553" t="s">
        <v>1791</v>
      </c>
      <c r="S643" s="552">
        <v>430000</v>
      </c>
      <c r="T643" s="553" t="s">
        <v>1794</v>
      </c>
      <c r="U643" s="559" t="s">
        <v>550</v>
      </c>
      <c r="V643" s="560" t="s">
        <v>549</v>
      </c>
      <c r="W643" s="559" t="s">
        <v>550</v>
      </c>
      <c r="X643" s="560" t="s">
        <v>549</v>
      </c>
      <c r="Y643" s="552">
        <v>11000</v>
      </c>
      <c r="Z643" s="554" t="s">
        <v>1791</v>
      </c>
      <c r="AA643" s="552" t="s">
        <v>549</v>
      </c>
      <c r="AB643" s="553">
        <v>2.2000000000000002</v>
      </c>
      <c r="AC643" s="552" t="s">
        <v>550</v>
      </c>
      <c r="AD643" s="560">
        <v>1.03E-2</v>
      </c>
      <c r="AE643" s="559"/>
      <c r="AF643" s="560"/>
      <c r="AG643" s="552"/>
      <c r="AH643" s="554"/>
      <c r="AI643" s="555"/>
      <c r="AJ643" s="556"/>
      <c r="AK643" s="557"/>
      <c r="AL643" s="558"/>
    </row>
    <row r="644" spans="1:38" ht="13.8" x14ac:dyDescent="0.3">
      <c r="A644" s="34" t="str">
        <f t="shared" si="9"/>
        <v>107-98-2</v>
      </c>
      <c r="B644" s="577" t="s">
        <v>1856</v>
      </c>
      <c r="C644" s="548" t="s">
        <v>1856</v>
      </c>
      <c r="D644" s="547" t="s">
        <v>1856</v>
      </c>
      <c r="E644" s="548" t="s">
        <v>1856</v>
      </c>
      <c r="F644" s="546">
        <v>0.7</v>
      </c>
      <c r="G644" s="545" t="s">
        <v>1801</v>
      </c>
      <c r="H644" s="547">
        <v>2</v>
      </c>
      <c r="I644" s="548" t="s">
        <v>1793</v>
      </c>
      <c r="J644" s="548" t="s">
        <v>1856</v>
      </c>
      <c r="K644" s="548" t="s">
        <v>1856</v>
      </c>
      <c r="L644" s="545">
        <v>1</v>
      </c>
      <c r="M644" s="545">
        <v>0.1</v>
      </c>
      <c r="N644" s="549" t="s">
        <v>1856</v>
      </c>
      <c r="O644" s="550" t="s">
        <v>752</v>
      </c>
      <c r="P644" s="551" t="s">
        <v>751</v>
      </c>
      <c r="Q644" s="552">
        <v>43000</v>
      </c>
      <c r="R644" s="553" t="s">
        <v>1791</v>
      </c>
      <c r="S644" s="552">
        <v>430000</v>
      </c>
      <c r="T644" s="553" t="s">
        <v>1794</v>
      </c>
      <c r="U644" s="559">
        <v>2100</v>
      </c>
      <c r="V644" s="560" t="s">
        <v>1791</v>
      </c>
      <c r="W644" s="559">
        <v>8800</v>
      </c>
      <c r="X644" s="560" t="s">
        <v>1791</v>
      </c>
      <c r="Y644" s="552">
        <v>11000</v>
      </c>
      <c r="Z644" s="554" t="s">
        <v>1791</v>
      </c>
      <c r="AA644" s="552" t="s">
        <v>549</v>
      </c>
      <c r="AB644" s="553">
        <v>2.2000000000000002</v>
      </c>
      <c r="AC644" s="552" t="s">
        <v>550</v>
      </c>
      <c r="AD644" s="560">
        <v>3.56E-2</v>
      </c>
      <c r="AE644" s="559"/>
      <c r="AF644" s="560"/>
      <c r="AG644" s="552"/>
      <c r="AH644" s="554"/>
      <c r="AI644" s="555"/>
      <c r="AJ644" s="556"/>
      <c r="AK644" s="557"/>
      <c r="AL644" s="558"/>
    </row>
    <row r="645" spans="1:38" ht="14.4" thickBot="1" x14ac:dyDescent="0.35">
      <c r="A645" s="27" t="str">
        <f t="shared" si="9"/>
        <v>75-56-9</v>
      </c>
      <c r="B645" s="561">
        <v>0.24</v>
      </c>
      <c r="C645" s="562" t="s">
        <v>1793</v>
      </c>
      <c r="D645" s="565">
        <v>3.7000000000000002E-6</v>
      </c>
      <c r="E645" s="562" t="s">
        <v>1793</v>
      </c>
      <c r="F645" s="563" t="s">
        <v>1856</v>
      </c>
      <c r="G645" s="564" t="s">
        <v>1856</v>
      </c>
      <c r="H645" s="565">
        <v>0.03</v>
      </c>
      <c r="I645" s="562" t="s">
        <v>1793</v>
      </c>
      <c r="J645" s="562" t="s">
        <v>1796</v>
      </c>
      <c r="K645" s="562" t="s">
        <v>1856</v>
      </c>
      <c r="L645" s="564">
        <v>1</v>
      </c>
      <c r="M645" s="564" t="s">
        <v>1856</v>
      </c>
      <c r="N645" s="581">
        <v>77700</v>
      </c>
      <c r="O645" s="568" t="s">
        <v>750</v>
      </c>
      <c r="P645" s="569" t="s">
        <v>749</v>
      </c>
      <c r="Q645" s="570">
        <v>2</v>
      </c>
      <c r="R645" s="571" t="s">
        <v>1798</v>
      </c>
      <c r="S645" s="570">
        <v>9</v>
      </c>
      <c r="T645" s="571" t="s">
        <v>1798</v>
      </c>
      <c r="U645" s="585">
        <v>0.66</v>
      </c>
      <c r="V645" s="586" t="s">
        <v>1800</v>
      </c>
      <c r="W645" s="585">
        <v>3.3</v>
      </c>
      <c r="X645" s="586" t="s">
        <v>1800</v>
      </c>
      <c r="Y645" s="570">
        <v>0.23</v>
      </c>
      <c r="Z645" s="572" t="s">
        <v>1798</v>
      </c>
      <c r="AA645" s="570" t="s">
        <v>549</v>
      </c>
      <c r="AB645" s="571">
        <v>4.8000000000000001E-5</v>
      </c>
      <c r="AC645" s="570" t="s">
        <v>550</v>
      </c>
      <c r="AD645" s="586">
        <v>4.2400000000000001E-4</v>
      </c>
      <c r="AE645" s="585"/>
      <c r="AF645" s="586"/>
      <c r="AG645" s="570"/>
      <c r="AH645" s="572"/>
      <c r="AI645" s="573"/>
      <c r="AJ645" s="574"/>
      <c r="AK645" s="575"/>
      <c r="AL645" s="576"/>
    </row>
    <row r="646" spans="1:38" ht="13.8" x14ac:dyDescent="0.3">
      <c r="A646" s="34" t="str">
        <f t="shared" si="9"/>
        <v>81335-77-5</v>
      </c>
      <c r="B646" s="577" t="s">
        <v>1856</v>
      </c>
      <c r="C646" s="548" t="s">
        <v>1856</v>
      </c>
      <c r="D646" s="547" t="s">
        <v>1856</v>
      </c>
      <c r="E646" s="548" t="s">
        <v>1856</v>
      </c>
      <c r="F646" s="546">
        <v>0.25</v>
      </c>
      <c r="G646" s="545" t="s">
        <v>1793</v>
      </c>
      <c r="H646" s="547" t="s">
        <v>1856</v>
      </c>
      <c r="I646" s="548" t="s">
        <v>1856</v>
      </c>
      <c r="J646" s="548" t="s">
        <v>1856</v>
      </c>
      <c r="K646" s="548" t="s">
        <v>1856</v>
      </c>
      <c r="L646" s="545">
        <v>1</v>
      </c>
      <c r="M646" s="545">
        <v>0.1</v>
      </c>
      <c r="N646" s="549" t="s">
        <v>1856</v>
      </c>
      <c r="O646" s="550" t="s">
        <v>748</v>
      </c>
      <c r="P646" s="551" t="s">
        <v>747</v>
      </c>
      <c r="Q646" s="552">
        <v>15000</v>
      </c>
      <c r="R646" s="553" t="s">
        <v>1791</v>
      </c>
      <c r="S646" s="552">
        <v>150000</v>
      </c>
      <c r="T646" s="553" t="s">
        <v>1794</v>
      </c>
      <c r="U646" s="559" t="s">
        <v>550</v>
      </c>
      <c r="V646" s="560" t="s">
        <v>549</v>
      </c>
      <c r="W646" s="559" t="s">
        <v>550</v>
      </c>
      <c r="X646" s="560" t="s">
        <v>549</v>
      </c>
      <c r="Y646" s="552">
        <v>3600</v>
      </c>
      <c r="Z646" s="554" t="s">
        <v>1791</v>
      </c>
      <c r="AA646" s="552" t="s">
        <v>549</v>
      </c>
      <c r="AB646" s="553">
        <v>3.2</v>
      </c>
      <c r="AC646" s="552" t="s">
        <v>550</v>
      </c>
      <c r="AD646" s="560">
        <v>7.1300000000000001E-3</v>
      </c>
      <c r="AE646" s="559"/>
      <c r="AF646" s="560"/>
      <c r="AG646" s="552"/>
      <c r="AH646" s="554"/>
      <c r="AI646" s="555"/>
      <c r="AJ646" s="556"/>
      <c r="AK646" s="557"/>
      <c r="AL646" s="558"/>
    </row>
    <row r="647" spans="1:38" ht="13.8" x14ac:dyDescent="0.3">
      <c r="A647" s="34" t="str">
        <f t="shared" ref="A647:A710" si="10">P647</f>
        <v>51630-58-1</v>
      </c>
      <c r="B647" s="577" t="s">
        <v>1856</v>
      </c>
      <c r="C647" s="548" t="s">
        <v>1856</v>
      </c>
      <c r="D647" s="547" t="s">
        <v>1856</v>
      </c>
      <c r="E647" s="548" t="s">
        <v>1856</v>
      </c>
      <c r="F647" s="546">
        <v>2.5000000000000001E-2</v>
      </c>
      <c r="G647" s="545" t="s">
        <v>1793</v>
      </c>
      <c r="H647" s="547" t="s">
        <v>1856</v>
      </c>
      <c r="I647" s="548" t="s">
        <v>1856</v>
      </c>
      <c r="J647" s="548" t="s">
        <v>1856</v>
      </c>
      <c r="K647" s="548" t="s">
        <v>1856</v>
      </c>
      <c r="L647" s="545">
        <v>1</v>
      </c>
      <c r="M647" s="545">
        <v>0.1</v>
      </c>
      <c r="N647" s="549" t="s">
        <v>1856</v>
      </c>
      <c r="O647" s="550" t="s">
        <v>746</v>
      </c>
      <c r="P647" s="551" t="s">
        <v>745</v>
      </c>
      <c r="Q647" s="552">
        <v>1500</v>
      </c>
      <c r="R647" s="553" t="s">
        <v>1791</v>
      </c>
      <c r="S647" s="552">
        <v>15000</v>
      </c>
      <c r="T647" s="553" t="s">
        <v>1791</v>
      </c>
      <c r="U647" s="559" t="s">
        <v>550</v>
      </c>
      <c r="V647" s="560" t="s">
        <v>549</v>
      </c>
      <c r="W647" s="559" t="s">
        <v>550</v>
      </c>
      <c r="X647" s="560" t="s">
        <v>549</v>
      </c>
      <c r="Y647" s="552">
        <v>390</v>
      </c>
      <c r="Z647" s="554" t="s">
        <v>1791</v>
      </c>
      <c r="AA647" s="552" t="s">
        <v>549</v>
      </c>
      <c r="AB647" s="553">
        <v>250</v>
      </c>
      <c r="AC647" s="552" t="s">
        <v>550</v>
      </c>
      <c r="AD647" s="560">
        <v>8.26E-3</v>
      </c>
      <c r="AE647" s="559"/>
      <c r="AF647" s="560"/>
      <c r="AG647" s="552"/>
      <c r="AH647" s="554"/>
      <c r="AI647" s="555"/>
      <c r="AJ647" s="556"/>
      <c r="AK647" s="557"/>
      <c r="AL647" s="558"/>
    </row>
    <row r="648" spans="1:38" ht="14.4" thickBot="1" x14ac:dyDescent="0.35">
      <c r="A648" s="27" t="str">
        <f t="shared" si="10"/>
        <v>110-86-1</v>
      </c>
      <c r="B648" s="561" t="s">
        <v>1856</v>
      </c>
      <c r="C648" s="562" t="s">
        <v>1856</v>
      </c>
      <c r="D648" s="565" t="s">
        <v>1856</v>
      </c>
      <c r="E648" s="562" t="s">
        <v>1856</v>
      </c>
      <c r="F648" s="563">
        <v>1E-3</v>
      </c>
      <c r="G648" s="564" t="s">
        <v>1793</v>
      </c>
      <c r="H648" s="565" t="s">
        <v>1856</v>
      </c>
      <c r="I648" s="562" t="s">
        <v>1856</v>
      </c>
      <c r="J648" s="562" t="s">
        <v>1796</v>
      </c>
      <c r="K648" s="562" t="s">
        <v>1856</v>
      </c>
      <c r="L648" s="564">
        <v>1</v>
      </c>
      <c r="M648" s="564" t="s">
        <v>1856</v>
      </c>
      <c r="N648" s="581">
        <v>530000</v>
      </c>
      <c r="O648" s="568" t="s">
        <v>744</v>
      </c>
      <c r="P648" s="569" t="s">
        <v>743</v>
      </c>
      <c r="Q648" s="570">
        <v>78</v>
      </c>
      <c r="R648" s="571" t="s">
        <v>1791</v>
      </c>
      <c r="S648" s="570">
        <v>1000</v>
      </c>
      <c r="T648" s="571" t="s">
        <v>1791</v>
      </c>
      <c r="U648" s="585" t="s">
        <v>550</v>
      </c>
      <c r="V648" s="586" t="s">
        <v>549</v>
      </c>
      <c r="W648" s="585" t="s">
        <v>550</v>
      </c>
      <c r="X648" s="586" t="s">
        <v>549</v>
      </c>
      <c r="Y648" s="570">
        <v>15</v>
      </c>
      <c r="Z648" s="572" t="s">
        <v>1791</v>
      </c>
      <c r="AA648" s="570" t="s">
        <v>549</v>
      </c>
      <c r="AB648" s="571">
        <v>5.3E-3</v>
      </c>
      <c r="AC648" s="570" t="s">
        <v>550</v>
      </c>
      <c r="AD648" s="586">
        <v>5.5799999999999999E-3</v>
      </c>
      <c r="AE648" s="585"/>
      <c r="AF648" s="586"/>
      <c r="AG648" s="570"/>
      <c r="AH648" s="572"/>
      <c r="AI648" s="573"/>
      <c r="AJ648" s="574"/>
      <c r="AK648" s="575"/>
      <c r="AL648" s="576"/>
    </row>
    <row r="649" spans="1:38" ht="13.8" x14ac:dyDescent="0.3">
      <c r="A649" s="34" t="str">
        <f t="shared" si="10"/>
        <v>13593-03-8</v>
      </c>
      <c r="B649" s="577" t="s">
        <v>1856</v>
      </c>
      <c r="C649" s="548" t="s">
        <v>1856</v>
      </c>
      <c r="D649" s="547" t="s">
        <v>1856</v>
      </c>
      <c r="E649" s="548" t="s">
        <v>1856</v>
      </c>
      <c r="F649" s="547">
        <v>5.0000000000000001E-4</v>
      </c>
      <c r="G649" s="548" t="s">
        <v>1793</v>
      </c>
      <c r="H649" s="546" t="s">
        <v>1856</v>
      </c>
      <c r="I649" s="545" t="s">
        <v>1856</v>
      </c>
      <c r="J649" s="545" t="s">
        <v>1856</v>
      </c>
      <c r="K649" s="548" t="s">
        <v>1856</v>
      </c>
      <c r="L649" s="545">
        <v>1</v>
      </c>
      <c r="M649" s="578">
        <v>0.1</v>
      </c>
      <c r="N649" s="579" t="s">
        <v>1856</v>
      </c>
      <c r="O649" s="550" t="s">
        <v>742</v>
      </c>
      <c r="P649" s="551" t="s">
        <v>741</v>
      </c>
      <c r="Q649" s="552">
        <v>31</v>
      </c>
      <c r="R649" s="553" t="s">
        <v>1791</v>
      </c>
      <c r="S649" s="552">
        <v>310</v>
      </c>
      <c r="T649" s="553" t="s">
        <v>1791</v>
      </c>
      <c r="U649" s="552" t="s">
        <v>550</v>
      </c>
      <c r="V649" s="553" t="s">
        <v>549</v>
      </c>
      <c r="W649" s="552" t="s">
        <v>550</v>
      </c>
      <c r="X649" s="553" t="s">
        <v>549</v>
      </c>
      <c r="Y649" s="552">
        <v>3.8</v>
      </c>
      <c r="Z649" s="554" t="s">
        <v>1791</v>
      </c>
      <c r="AA649" s="552" t="s">
        <v>549</v>
      </c>
      <c r="AB649" s="553">
        <v>3.2000000000000001E-2</v>
      </c>
      <c r="AC649" s="552" t="s">
        <v>550</v>
      </c>
      <c r="AD649" s="553">
        <v>1.82E-3</v>
      </c>
      <c r="AE649" s="552"/>
      <c r="AF649" s="553"/>
      <c r="AG649" s="552"/>
      <c r="AH649" s="554"/>
      <c r="AI649" s="555"/>
      <c r="AJ649" s="556"/>
      <c r="AK649" s="557"/>
      <c r="AL649" s="558"/>
    </row>
    <row r="650" spans="1:38" ht="13.8" x14ac:dyDescent="0.3">
      <c r="A650" s="34" t="str">
        <f t="shared" si="10"/>
        <v>91-22-5</v>
      </c>
      <c r="B650" s="577">
        <v>3</v>
      </c>
      <c r="C650" s="548" t="s">
        <v>1793</v>
      </c>
      <c r="D650" s="547" t="s">
        <v>1856</v>
      </c>
      <c r="E650" s="548" t="s">
        <v>1856</v>
      </c>
      <c r="F650" s="546" t="s">
        <v>1856</v>
      </c>
      <c r="G650" s="545" t="s">
        <v>1856</v>
      </c>
      <c r="H650" s="546" t="s">
        <v>1856</v>
      </c>
      <c r="I650" s="545" t="s">
        <v>1856</v>
      </c>
      <c r="J650" s="545" t="s">
        <v>1856</v>
      </c>
      <c r="K650" s="548" t="s">
        <v>1856</v>
      </c>
      <c r="L650" s="545">
        <v>1</v>
      </c>
      <c r="M650" s="545">
        <v>0.1</v>
      </c>
      <c r="N650" s="579" t="s">
        <v>1856</v>
      </c>
      <c r="O650" s="550" t="s">
        <v>740</v>
      </c>
      <c r="P650" s="551" t="s">
        <v>739</v>
      </c>
      <c r="Q650" s="552">
        <v>0.16</v>
      </c>
      <c r="R650" s="553" t="s">
        <v>1798</v>
      </c>
      <c r="S650" s="552">
        <v>0.56999999999999995</v>
      </c>
      <c r="T650" s="553" t="s">
        <v>1798</v>
      </c>
      <c r="U650" s="552" t="s">
        <v>550</v>
      </c>
      <c r="V650" s="553" t="s">
        <v>549</v>
      </c>
      <c r="W650" s="552" t="s">
        <v>550</v>
      </c>
      <c r="X650" s="553" t="s">
        <v>549</v>
      </c>
      <c r="Y650" s="552">
        <v>2.1000000000000001E-2</v>
      </c>
      <c r="Z650" s="554" t="s">
        <v>1798</v>
      </c>
      <c r="AA650" s="552" t="s">
        <v>549</v>
      </c>
      <c r="AB650" s="553">
        <v>6.7999999999999999E-5</v>
      </c>
      <c r="AC650" s="552" t="s">
        <v>550</v>
      </c>
      <c r="AD650" s="553">
        <v>9.3899999999999997E-2</v>
      </c>
      <c r="AE650" s="552"/>
      <c r="AF650" s="553"/>
      <c r="AG650" s="552"/>
      <c r="AH650" s="554"/>
      <c r="AI650" s="555"/>
      <c r="AJ650" s="556"/>
      <c r="AK650" s="557"/>
      <c r="AL650" s="558"/>
    </row>
    <row r="651" spans="1:38" ht="14.4" thickBot="1" x14ac:dyDescent="0.35">
      <c r="A651" s="27" t="str">
        <f t="shared" si="10"/>
        <v>NA</v>
      </c>
      <c r="B651" s="561" t="s">
        <v>1856</v>
      </c>
      <c r="C651" s="562" t="s">
        <v>1856</v>
      </c>
      <c r="D651" s="565" t="s">
        <v>1856</v>
      </c>
      <c r="E651" s="562" t="s">
        <v>1856</v>
      </c>
      <c r="F651" s="565" t="s">
        <v>1856</v>
      </c>
      <c r="G651" s="562" t="s">
        <v>1856</v>
      </c>
      <c r="H651" s="563">
        <v>0.03</v>
      </c>
      <c r="I651" s="564" t="s">
        <v>1806</v>
      </c>
      <c r="J651" s="564" t="s">
        <v>1856</v>
      </c>
      <c r="K651" s="562" t="s">
        <v>1856</v>
      </c>
      <c r="L651" s="564">
        <v>1</v>
      </c>
      <c r="M651" s="564" t="s">
        <v>1856</v>
      </c>
      <c r="N651" s="567" t="s">
        <v>1856</v>
      </c>
      <c r="O651" s="568" t="s">
        <v>738</v>
      </c>
      <c r="P651" s="569" t="s">
        <v>576</v>
      </c>
      <c r="Q651" s="570">
        <v>43000000</v>
      </c>
      <c r="R651" s="571" t="s">
        <v>1794</v>
      </c>
      <c r="S651" s="570">
        <v>180000000</v>
      </c>
      <c r="T651" s="571" t="s">
        <v>1794</v>
      </c>
      <c r="U651" s="570">
        <v>31</v>
      </c>
      <c r="V651" s="571" t="s">
        <v>1791</v>
      </c>
      <c r="W651" s="570">
        <v>130</v>
      </c>
      <c r="X651" s="571" t="s">
        <v>1791</v>
      </c>
      <c r="Y651" s="570" t="s">
        <v>550</v>
      </c>
      <c r="Z651" s="572" t="s">
        <v>549</v>
      </c>
      <c r="AA651" s="570" t="s">
        <v>549</v>
      </c>
      <c r="AB651" s="571" t="s">
        <v>550</v>
      </c>
      <c r="AC651" s="570" t="s">
        <v>550</v>
      </c>
      <c r="AD651" s="571">
        <v>1.3599999999999999E-2</v>
      </c>
      <c r="AE651" s="570"/>
      <c r="AF651" s="571"/>
      <c r="AG651" s="570"/>
      <c r="AH651" s="572"/>
      <c r="AI651" s="573"/>
      <c r="AJ651" s="574"/>
      <c r="AK651" s="575"/>
      <c r="AL651" s="576"/>
    </row>
    <row r="652" spans="1:38" ht="13.8" x14ac:dyDescent="0.3">
      <c r="A652" s="34" t="str">
        <f t="shared" si="10"/>
        <v>10453-86-8</v>
      </c>
      <c r="B652" s="577" t="s">
        <v>1856</v>
      </c>
      <c r="C652" s="548" t="s">
        <v>1856</v>
      </c>
      <c r="D652" s="547" t="s">
        <v>1856</v>
      </c>
      <c r="E652" s="548" t="s">
        <v>1856</v>
      </c>
      <c r="F652" s="546">
        <v>0.03</v>
      </c>
      <c r="G652" s="545" t="s">
        <v>1793</v>
      </c>
      <c r="H652" s="547" t="s">
        <v>1856</v>
      </c>
      <c r="I652" s="548" t="s">
        <v>1856</v>
      </c>
      <c r="J652" s="548" t="s">
        <v>1856</v>
      </c>
      <c r="K652" s="548" t="s">
        <v>1856</v>
      </c>
      <c r="L652" s="545">
        <v>1</v>
      </c>
      <c r="M652" s="545">
        <v>0.1</v>
      </c>
      <c r="N652" s="549" t="s">
        <v>1856</v>
      </c>
      <c r="O652" s="550" t="s">
        <v>737</v>
      </c>
      <c r="P652" s="551" t="s">
        <v>736</v>
      </c>
      <c r="Q652" s="552">
        <v>1800</v>
      </c>
      <c r="R652" s="553" t="s">
        <v>1791</v>
      </c>
      <c r="S652" s="552">
        <v>18000</v>
      </c>
      <c r="T652" s="553" t="s">
        <v>1791</v>
      </c>
      <c r="U652" s="559" t="s">
        <v>550</v>
      </c>
      <c r="V652" s="560" t="s">
        <v>549</v>
      </c>
      <c r="W652" s="559" t="s">
        <v>550</v>
      </c>
      <c r="X652" s="560" t="s">
        <v>549</v>
      </c>
      <c r="Y652" s="552">
        <v>48</v>
      </c>
      <c r="Z652" s="554" t="s">
        <v>1791</v>
      </c>
      <c r="AA652" s="552" t="s">
        <v>549</v>
      </c>
      <c r="AB652" s="553">
        <v>30</v>
      </c>
      <c r="AC652" s="552" t="s">
        <v>550</v>
      </c>
      <c r="AD652" s="560">
        <v>1.4300000000000001E-4</v>
      </c>
      <c r="AE652" s="559"/>
      <c r="AF652" s="560"/>
      <c r="AG652" s="552"/>
      <c r="AH652" s="554"/>
      <c r="AI652" s="555"/>
      <c r="AJ652" s="556"/>
      <c r="AK652" s="557"/>
      <c r="AL652" s="558"/>
    </row>
    <row r="653" spans="1:38" ht="13.8" x14ac:dyDescent="0.3">
      <c r="A653" s="34" t="str">
        <f t="shared" si="10"/>
        <v>299-84-3</v>
      </c>
      <c r="B653" s="577" t="s">
        <v>1856</v>
      </c>
      <c r="C653" s="548" t="s">
        <v>1856</v>
      </c>
      <c r="D653" s="547" t="s">
        <v>1856</v>
      </c>
      <c r="E653" s="548" t="s">
        <v>1856</v>
      </c>
      <c r="F653" s="547">
        <v>0.05</v>
      </c>
      <c r="G653" s="548" t="s">
        <v>1801</v>
      </c>
      <c r="H653" s="546" t="s">
        <v>1856</v>
      </c>
      <c r="I653" s="545" t="s">
        <v>1856</v>
      </c>
      <c r="J653" s="548" t="s">
        <v>1856</v>
      </c>
      <c r="K653" s="548" t="s">
        <v>1856</v>
      </c>
      <c r="L653" s="545">
        <v>1</v>
      </c>
      <c r="M653" s="545">
        <v>0.1</v>
      </c>
      <c r="N653" s="549" t="s">
        <v>1856</v>
      </c>
      <c r="O653" s="550" t="s">
        <v>735</v>
      </c>
      <c r="P653" s="551" t="s">
        <v>734</v>
      </c>
      <c r="Q653" s="552">
        <v>3100</v>
      </c>
      <c r="R653" s="553" t="s">
        <v>1791</v>
      </c>
      <c r="S653" s="552">
        <v>31000</v>
      </c>
      <c r="T653" s="553" t="s">
        <v>1791</v>
      </c>
      <c r="U653" s="552" t="s">
        <v>550</v>
      </c>
      <c r="V653" s="553" t="s">
        <v>549</v>
      </c>
      <c r="W653" s="552" t="s">
        <v>550</v>
      </c>
      <c r="X653" s="553" t="s">
        <v>549</v>
      </c>
      <c r="Y653" s="559">
        <v>300</v>
      </c>
      <c r="Z653" s="582" t="s">
        <v>1791</v>
      </c>
      <c r="AA653" s="552" t="s">
        <v>549</v>
      </c>
      <c r="AB653" s="553">
        <v>2.7</v>
      </c>
      <c r="AC653" s="552" t="s">
        <v>550</v>
      </c>
      <c r="AD653" s="553">
        <v>2.0799999999999998E-3</v>
      </c>
      <c r="AE653" s="552"/>
      <c r="AF653" s="553"/>
      <c r="AG653" s="559"/>
      <c r="AH653" s="582"/>
      <c r="AI653" s="555"/>
      <c r="AJ653" s="583"/>
      <c r="AK653" s="584"/>
      <c r="AL653" s="558"/>
    </row>
    <row r="654" spans="1:38" ht="14.4" thickBot="1" x14ac:dyDescent="0.35">
      <c r="A654" s="27" t="str">
        <f t="shared" si="10"/>
        <v>83-79-4</v>
      </c>
      <c r="B654" s="561" t="s">
        <v>1856</v>
      </c>
      <c r="C654" s="562" t="s">
        <v>1856</v>
      </c>
      <c r="D654" s="565" t="s">
        <v>1856</v>
      </c>
      <c r="E654" s="562" t="s">
        <v>1856</v>
      </c>
      <c r="F654" s="563">
        <v>4.0000000000000001E-3</v>
      </c>
      <c r="G654" s="564" t="s">
        <v>1793</v>
      </c>
      <c r="H654" s="565" t="s">
        <v>1856</v>
      </c>
      <c r="I654" s="562" t="s">
        <v>1856</v>
      </c>
      <c r="J654" s="562" t="s">
        <v>1856</v>
      </c>
      <c r="K654" s="562" t="s">
        <v>1856</v>
      </c>
      <c r="L654" s="564">
        <v>1</v>
      </c>
      <c r="M654" s="564">
        <v>0.1</v>
      </c>
      <c r="N654" s="581" t="s">
        <v>1856</v>
      </c>
      <c r="O654" s="568" t="s">
        <v>733</v>
      </c>
      <c r="P654" s="569" t="s">
        <v>732</v>
      </c>
      <c r="Q654" s="570">
        <v>240</v>
      </c>
      <c r="R654" s="571" t="s">
        <v>1791</v>
      </c>
      <c r="S654" s="570">
        <v>2500</v>
      </c>
      <c r="T654" s="571" t="s">
        <v>1791</v>
      </c>
      <c r="U654" s="585" t="s">
        <v>550</v>
      </c>
      <c r="V654" s="586" t="s">
        <v>549</v>
      </c>
      <c r="W654" s="585" t="s">
        <v>550</v>
      </c>
      <c r="X654" s="586" t="s">
        <v>549</v>
      </c>
      <c r="Y654" s="570">
        <v>47</v>
      </c>
      <c r="Z654" s="572" t="s">
        <v>1791</v>
      </c>
      <c r="AA654" s="570" t="s">
        <v>549</v>
      </c>
      <c r="AB654" s="571">
        <v>24</v>
      </c>
      <c r="AC654" s="570" t="s">
        <v>550</v>
      </c>
      <c r="AD654" s="586">
        <v>4.0900000000000002E-4</v>
      </c>
      <c r="AE654" s="585"/>
      <c r="AF654" s="586"/>
      <c r="AG654" s="570"/>
      <c r="AH654" s="572"/>
      <c r="AI654" s="573"/>
      <c r="AJ654" s="574"/>
      <c r="AK654" s="575"/>
      <c r="AL654" s="576"/>
    </row>
    <row r="655" spans="1:38" ht="13.8" x14ac:dyDescent="0.3">
      <c r="A655" s="34" t="str">
        <f t="shared" si="10"/>
        <v>94-59-7</v>
      </c>
      <c r="B655" s="577">
        <v>0.22</v>
      </c>
      <c r="C655" s="548" t="s">
        <v>1803</v>
      </c>
      <c r="D655" s="547">
        <v>6.3E-5</v>
      </c>
      <c r="E655" s="548" t="s">
        <v>1803</v>
      </c>
      <c r="F655" s="546" t="s">
        <v>1856</v>
      </c>
      <c r="G655" s="545" t="s">
        <v>1856</v>
      </c>
      <c r="H655" s="546" t="s">
        <v>1856</v>
      </c>
      <c r="I655" s="545" t="s">
        <v>1856</v>
      </c>
      <c r="J655" s="548" t="s">
        <v>1856</v>
      </c>
      <c r="K655" s="548" t="s">
        <v>1799</v>
      </c>
      <c r="L655" s="545">
        <v>1</v>
      </c>
      <c r="M655" s="545">
        <v>0.1</v>
      </c>
      <c r="N655" s="549" t="s">
        <v>1856</v>
      </c>
      <c r="O655" s="550" t="s">
        <v>731</v>
      </c>
      <c r="P655" s="551" t="s">
        <v>730</v>
      </c>
      <c r="Q655" s="552">
        <v>0.52</v>
      </c>
      <c r="R655" s="553" t="s">
        <v>1798</v>
      </c>
      <c r="S655" s="552">
        <v>7.8</v>
      </c>
      <c r="T655" s="553" t="s">
        <v>1798</v>
      </c>
      <c r="U655" s="552">
        <v>1.4999999999999999E-2</v>
      </c>
      <c r="V655" s="553" t="s">
        <v>1798</v>
      </c>
      <c r="W655" s="552">
        <v>0.19</v>
      </c>
      <c r="X655" s="553" t="s">
        <v>1798</v>
      </c>
      <c r="Y655" s="552">
        <v>8.3000000000000004E-2</v>
      </c>
      <c r="Z655" s="554" t="s">
        <v>1798</v>
      </c>
      <c r="AA655" s="552" t="s">
        <v>549</v>
      </c>
      <c r="AB655" s="553">
        <v>5.1E-5</v>
      </c>
      <c r="AC655" s="552" t="s">
        <v>550</v>
      </c>
      <c r="AD655" s="553">
        <v>3.7169999999999998E-4</v>
      </c>
      <c r="AE655" s="552"/>
      <c r="AF655" s="553"/>
      <c r="AG655" s="552"/>
      <c r="AH655" s="554"/>
      <c r="AI655" s="555"/>
      <c r="AJ655" s="556"/>
      <c r="AK655" s="557"/>
      <c r="AL655" s="558"/>
    </row>
    <row r="656" spans="1:38" ht="13.8" x14ac:dyDescent="0.3">
      <c r="A656" s="34" t="str">
        <f t="shared" si="10"/>
        <v>78587-05-0</v>
      </c>
      <c r="B656" s="544" t="s">
        <v>1856</v>
      </c>
      <c r="C656" s="545" t="s">
        <v>1856</v>
      </c>
      <c r="D656" s="546" t="s">
        <v>1856</v>
      </c>
      <c r="E656" s="545" t="s">
        <v>1856</v>
      </c>
      <c r="F656" s="547">
        <v>2.5000000000000001E-2</v>
      </c>
      <c r="G656" s="548" t="s">
        <v>1793</v>
      </c>
      <c r="H656" s="546" t="s">
        <v>1856</v>
      </c>
      <c r="I656" s="545" t="s">
        <v>1856</v>
      </c>
      <c r="J656" s="545" t="s">
        <v>1856</v>
      </c>
      <c r="K656" s="548" t="s">
        <v>1856</v>
      </c>
      <c r="L656" s="545">
        <v>1</v>
      </c>
      <c r="M656" s="578">
        <v>0.1</v>
      </c>
      <c r="N656" s="579" t="s">
        <v>1856</v>
      </c>
      <c r="O656" s="550" t="s">
        <v>729</v>
      </c>
      <c r="P656" s="551" t="s">
        <v>728</v>
      </c>
      <c r="Q656" s="552">
        <v>1500</v>
      </c>
      <c r="R656" s="553" t="s">
        <v>1791</v>
      </c>
      <c r="S656" s="552">
        <v>15000</v>
      </c>
      <c r="T656" s="553" t="s">
        <v>1791</v>
      </c>
      <c r="U656" s="552" t="s">
        <v>550</v>
      </c>
      <c r="V656" s="553" t="s">
        <v>549</v>
      </c>
      <c r="W656" s="552" t="s">
        <v>550</v>
      </c>
      <c r="X656" s="553" t="s">
        <v>549</v>
      </c>
      <c r="Y656" s="552">
        <v>81</v>
      </c>
      <c r="Z656" s="554" t="s">
        <v>1791</v>
      </c>
      <c r="AA656" s="552" t="s">
        <v>549</v>
      </c>
      <c r="AB656" s="553">
        <v>0.36</v>
      </c>
      <c r="AC656" s="552" t="s">
        <v>550</v>
      </c>
      <c r="AD656" s="553">
        <v>7.7399999999999995E-4</v>
      </c>
      <c r="AE656" s="552"/>
      <c r="AF656" s="553"/>
      <c r="AG656" s="552"/>
      <c r="AH656" s="554"/>
      <c r="AI656" s="555"/>
      <c r="AJ656" s="556"/>
      <c r="AK656" s="557"/>
      <c r="AL656" s="558"/>
    </row>
    <row r="657" spans="1:38" ht="14.4" thickBot="1" x14ac:dyDescent="0.35">
      <c r="A657" s="27" t="str">
        <f t="shared" si="10"/>
        <v>7783-00-8</v>
      </c>
      <c r="B657" s="561" t="s">
        <v>1856</v>
      </c>
      <c r="C657" s="562" t="s">
        <v>1856</v>
      </c>
      <c r="D657" s="565" t="s">
        <v>1856</v>
      </c>
      <c r="E657" s="562" t="s">
        <v>1856</v>
      </c>
      <c r="F657" s="563">
        <v>5.0000000000000001E-3</v>
      </c>
      <c r="G657" s="564" t="s">
        <v>1793</v>
      </c>
      <c r="H657" s="565" t="s">
        <v>1856</v>
      </c>
      <c r="I657" s="562" t="s">
        <v>1856</v>
      </c>
      <c r="J657" s="562" t="s">
        <v>1856</v>
      </c>
      <c r="K657" s="562" t="s">
        <v>1856</v>
      </c>
      <c r="L657" s="564">
        <v>1</v>
      </c>
      <c r="M657" s="564" t="s">
        <v>1856</v>
      </c>
      <c r="N657" s="581" t="s">
        <v>1856</v>
      </c>
      <c r="O657" s="568" t="s">
        <v>727</v>
      </c>
      <c r="P657" s="569" t="s">
        <v>726</v>
      </c>
      <c r="Q657" s="570">
        <v>390</v>
      </c>
      <c r="R657" s="571" t="s">
        <v>1791</v>
      </c>
      <c r="S657" s="570">
        <v>5100</v>
      </c>
      <c r="T657" s="571" t="s">
        <v>1791</v>
      </c>
      <c r="U657" s="585" t="s">
        <v>550</v>
      </c>
      <c r="V657" s="586" t="s">
        <v>549</v>
      </c>
      <c r="W657" s="585" t="s">
        <v>550</v>
      </c>
      <c r="X657" s="586" t="s">
        <v>549</v>
      </c>
      <c r="Y657" s="570">
        <v>78</v>
      </c>
      <c r="Z657" s="572" t="s">
        <v>1791</v>
      </c>
      <c r="AA657" s="570" t="s">
        <v>549</v>
      </c>
      <c r="AB657" s="571" t="s">
        <v>550</v>
      </c>
      <c r="AC657" s="570" t="s">
        <v>550</v>
      </c>
      <c r="AD657" s="586">
        <v>2E-3</v>
      </c>
      <c r="AE657" s="585"/>
      <c r="AF657" s="586"/>
      <c r="AG657" s="570"/>
      <c r="AH657" s="572"/>
      <c r="AI657" s="573"/>
      <c r="AJ657" s="574"/>
      <c r="AK657" s="575"/>
      <c r="AL657" s="576"/>
    </row>
    <row r="658" spans="1:38" ht="13.8" x14ac:dyDescent="0.3">
      <c r="A658" s="34" t="str">
        <f t="shared" si="10"/>
        <v>7782-49-2</v>
      </c>
      <c r="B658" s="577" t="s">
        <v>1856</v>
      </c>
      <c r="C658" s="548" t="s">
        <v>1856</v>
      </c>
      <c r="D658" s="547" t="s">
        <v>1856</v>
      </c>
      <c r="E658" s="548" t="s">
        <v>1856</v>
      </c>
      <c r="F658" s="546">
        <v>5.0000000000000001E-3</v>
      </c>
      <c r="G658" s="545" t="s">
        <v>1793</v>
      </c>
      <c r="H658" s="547">
        <v>0.02</v>
      </c>
      <c r="I658" s="548" t="s">
        <v>1803</v>
      </c>
      <c r="J658" s="548" t="s">
        <v>1856</v>
      </c>
      <c r="K658" s="548" t="s">
        <v>1856</v>
      </c>
      <c r="L658" s="545">
        <v>1</v>
      </c>
      <c r="M658" s="545" t="s">
        <v>1856</v>
      </c>
      <c r="N658" s="549" t="s">
        <v>1856</v>
      </c>
      <c r="O658" s="550" t="s">
        <v>48</v>
      </c>
      <c r="P658" s="551" t="s">
        <v>47</v>
      </c>
      <c r="Q658" s="552">
        <v>390</v>
      </c>
      <c r="R658" s="553" t="s">
        <v>1791</v>
      </c>
      <c r="S658" s="552">
        <v>5100</v>
      </c>
      <c r="T658" s="553" t="s">
        <v>1791</v>
      </c>
      <c r="U658" s="559">
        <v>21</v>
      </c>
      <c r="V658" s="560" t="s">
        <v>1791</v>
      </c>
      <c r="W658" s="559">
        <v>88</v>
      </c>
      <c r="X658" s="560" t="s">
        <v>1791</v>
      </c>
      <c r="Y658" s="552">
        <v>78</v>
      </c>
      <c r="Z658" s="554" t="s">
        <v>1791</v>
      </c>
      <c r="AA658" s="552">
        <v>50</v>
      </c>
      <c r="AB658" s="553">
        <v>0.4</v>
      </c>
      <c r="AC658" s="552">
        <v>0.26</v>
      </c>
      <c r="AD658" s="560">
        <v>9.3799999999999994E-2</v>
      </c>
      <c r="AE658" s="559"/>
      <c r="AF658" s="560"/>
      <c r="AG658" s="552"/>
      <c r="AH658" s="554"/>
      <c r="AI658" s="555"/>
      <c r="AJ658" s="556"/>
      <c r="AK658" s="557"/>
      <c r="AL658" s="558"/>
    </row>
    <row r="659" spans="1:38" ht="13.8" x14ac:dyDescent="0.3">
      <c r="A659" s="34" t="str">
        <f t="shared" si="10"/>
        <v>7446-34-6</v>
      </c>
      <c r="B659" s="577" t="s">
        <v>1856</v>
      </c>
      <c r="C659" s="548" t="s">
        <v>1856</v>
      </c>
      <c r="D659" s="547" t="s">
        <v>1856</v>
      </c>
      <c r="E659" s="548" t="s">
        <v>1856</v>
      </c>
      <c r="F659" s="546">
        <v>5.0000000000000001E-3</v>
      </c>
      <c r="G659" s="545" t="s">
        <v>1803</v>
      </c>
      <c r="H659" s="547">
        <v>0.02</v>
      </c>
      <c r="I659" s="548" t="s">
        <v>1803</v>
      </c>
      <c r="J659" s="545" t="s">
        <v>1856</v>
      </c>
      <c r="K659" s="548" t="s">
        <v>1856</v>
      </c>
      <c r="L659" s="545">
        <v>1</v>
      </c>
      <c r="M659" s="578" t="s">
        <v>1856</v>
      </c>
      <c r="N659" s="579" t="s">
        <v>1856</v>
      </c>
      <c r="O659" s="550" t="s">
        <v>725</v>
      </c>
      <c r="P659" s="551" t="s">
        <v>724</v>
      </c>
      <c r="Q659" s="552">
        <v>390</v>
      </c>
      <c r="R659" s="553" t="s">
        <v>1791</v>
      </c>
      <c r="S659" s="552">
        <v>5100</v>
      </c>
      <c r="T659" s="553" t="s">
        <v>1791</v>
      </c>
      <c r="U659" s="559">
        <v>21</v>
      </c>
      <c r="V659" s="560" t="s">
        <v>1791</v>
      </c>
      <c r="W659" s="559">
        <v>88</v>
      </c>
      <c r="X659" s="560" t="s">
        <v>1791</v>
      </c>
      <c r="Y659" s="552">
        <v>78</v>
      </c>
      <c r="Z659" s="554" t="s">
        <v>1791</v>
      </c>
      <c r="AA659" s="552" t="s">
        <v>549</v>
      </c>
      <c r="AB659" s="553" t="s">
        <v>550</v>
      </c>
      <c r="AC659" s="552" t="s">
        <v>550</v>
      </c>
      <c r="AD659" s="560">
        <v>1.5200000000000001E-3</v>
      </c>
      <c r="AE659" s="559"/>
      <c r="AF659" s="560"/>
      <c r="AG659" s="552"/>
      <c r="AH659" s="554"/>
      <c r="AI659" s="555"/>
      <c r="AJ659" s="556"/>
      <c r="AK659" s="557"/>
      <c r="AL659" s="558"/>
    </row>
    <row r="660" spans="1:38" ht="14.4" thickBot="1" x14ac:dyDescent="0.35">
      <c r="A660" s="27" t="str">
        <f t="shared" si="10"/>
        <v>74051-80-2</v>
      </c>
      <c r="B660" s="561" t="s">
        <v>1856</v>
      </c>
      <c r="C660" s="562" t="s">
        <v>1856</v>
      </c>
      <c r="D660" s="565" t="s">
        <v>1856</v>
      </c>
      <c r="E660" s="562" t="s">
        <v>1856</v>
      </c>
      <c r="F660" s="563">
        <v>0.09</v>
      </c>
      <c r="G660" s="564" t="s">
        <v>1793</v>
      </c>
      <c r="H660" s="565" t="s">
        <v>1856</v>
      </c>
      <c r="I660" s="562" t="s">
        <v>1856</v>
      </c>
      <c r="J660" s="562" t="s">
        <v>1856</v>
      </c>
      <c r="K660" s="562" t="s">
        <v>1856</v>
      </c>
      <c r="L660" s="564">
        <v>1</v>
      </c>
      <c r="M660" s="564">
        <v>0.1</v>
      </c>
      <c r="N660" s="581" t="s">
        <v>1856</v>
      </c>
      <c r="O660" s="568" t="s">
        <v>723</v>
      </c>
      <c r="P660" s="569" t="s">
        <v>722</v>
      </c>
      <c r="Q660" s="570">
        <v>5500</v>
      </c>
      <c r="R660" s="571" t="s">
        <v>1791</v>
      </c>
      <c r="S660" s="570">
        <v>55000</v>
      </c>
      <c r="T660" s="571" t="s">
        <v>1791</v>
      </c>
      <c r="U660" s="585" t="s">
        <v>550</v>
      </c>
      <c r="V660" s="586" t="s">
        <v>549</v>
      </c>
      <c r="W660" s="585" t="s">
        <v>550</v>
      </c>
      <c r="X660" s="586" t="s">
        <v>549</v>
      </c>
      <c r="Y660" s="570">
        <v>780</v>
      </c>
      <c r="Z660" s="572" t="s">
        <v>1791</v>
      </c>
      <c r="AA660" s="570" t="s">
        <v>549</v>
      </c>
      <c r="AB660" s="571">
        <v>6.9</v>
      </c>
      <c r="AC660" s="570" t="s">
        <v>550</v>
      </c>
      <c r="AD660" s="586">
        <v>2.9600000000000001E-2</v>
      </c>
      <c r="AE660" s="585"/>
      <c r="AF660" s="586"/>
      <c r="AG660" s="570"/>
      <c r="AH660" s="572"/>
      <c r="AI660" s="573"/>
      <c r="AJ660" s="574"/>
      <c r="AK660" s="575"/>
      <c r="AL660" s="576"/>
    </row>
    <row r="661" spans="1:38" ht="13.8" x14ac:dyDescent="0.3">
      <c r="A661" s="34" t="str">
        <f t="shared" si="10"/>
        <v>7631-86-9</v>
      </c>
      <c r="B661" s="544" t="s">
        <v>1856</v>
      </c>
      <c r="C661" s="545" t="s">
        <v>1856</v>
      </c>
      <c r="D661" s="547" t="s">
        <v>1856</v>
      </c>
      <c r="E661" s="548" t="s">
        <v>1856</v>
      </c>
      <c r="F661" s="547" t="s">
        <v>1856</v>
      </c>
      <c r="G661" s="548" t="s">
        <v>1856</v>
      </c>
      <c r="H661" s="547">
        <v>3.0000000000000001E-3</v>
      </c>
      <c r="I661" s="548" t="s">
        <v>1803</v>
      </c>
      <c r="J661" s="548" t="s">
        <v>1856</v>
      </c>
      <c r="K661" s="548" t="s">
        <v>1856</v>
      </c>
      <c r="L661" s="545">
        <v>1</v>
      </c>
      <c r="M661" s="545" t="s">
        <v>1856</v>
      </c>
      <c r="N661" s="549" t="s">
        <v>1856</v>
      </c>
      <c r="O661" s="550" t="s">
        <v>721</v>
      </c>
      <c r="P661" s="551" t="s">
        <v>720</v>
      </c>
      <c r="Q661" s="552">
        <v>4300000</v>
      </c>
      <c r="R661" s="553" t="s">
        <v>1794</v>
      </c>
      <c r="S661" s="552">
        <v>18000000</v>
      </c>
      <c r="T661" s="553" t="s">
        <v>1794</v>
      </c>
      <c r="U661" s="559">
        <v>3.1</v>
      </c>
      <c r="V661" s="560" t="s">
        <v>1791</v>
      </c>
      <c r="W661" s="559">
        <v>13</v>
      </c>
      <c r="X661" s="560" t="s">
        <v>1791</v>
      </c>
      <c r="Y661" s="552" t="s">
        <v>550</v>
      </c>
      <c r="Z661" s="554" t="s">
        <v>549</v>
      </c>
      <c r="AA661" s="552" t="s">
        <v>549</v>
      </c>
      <c r="AB661" s="553" t="s">
        <v>550</v>
      </c>
      <c r="AC661" s="552" t="s">
        <v>550</v>
      </c>
      <c r="AD661" s="560">
        <v>6.5900000000000004E-3</v>
      </c>
      <c r="AE661" s="559"/>
      <c r="AF661" s="560"/>
      <c r="AG661" s="552"/>
      <c r="AH661" s="554"/>
      <c r="AI661" s="555"/>
      <c r="AJ661" s="556"/>
      <c r="AK661" s="557"/>
      <c r="AL661" s="558"/>
    </row>
    <row r="662" spans="1:38" ht="13.8" x14ac:dyDescent="0.3">
      <c r="A662" s="34" t="str">
        <f t="shared" si="10"/>
        <v>7440-22-4</v>
      </c>
      <c r="B662" s="577" t="s">
        <v>1856</v>
      </c>
      <c r="C662" s="548" t="s">
        <v>1856</v>
      </c>
      <c r="D662" s="547" t="s">
        <v>1856</v>
      </c>
      <c r="E662" s="548" t="s">
        <v>1856</v>
      </c>
      <c r="F662" s="547">
        <v>5.0000000000000001E-3</v>
      </c>
      <c r="G662" s="548" t="s">
        <v>1793</v>
      </c>
      <c r="H662" s="546" t="s">
        <v>1856</v>
      </c>
      <c r="I662" s="545" t="s">
        <v>1856</v>
      </c>
      <c r="J662" s="548" t="s">
        <v>1856</v>
      </c>
      <c r="K662" s="548" t="s">
        <v>1856</v>
      </c>
      <c r="L662" s="545">
        <v>0.04</v>
      </c>
      <c r="M662" s="578" t="s">
        <v>1856</v>
      </c>
      <c r="N662" s="549" t="s">
        <v>1856</v>
      </c>
      <c r="O662" s="550" t="s">
        <v>46</v>
      </c>
      <c r="P662" s="551" t="s">
        <v>45</v>
      </c>
      <c r="Q662" s="552">
        <v>390</v>
      </c>
      <c r="R662" s="553" t="s">
        <v>1791</v>
      </c>
      <c r="S662" s="552">
        <v>5100</v>
      </c>
      <c r="T662" s="553" t="s">
        <v>1791</v>
      </c>
      <c r="U662" s="552" t="s">
        <v>550</v>
      </c>
      <c r="V662" s="553" t="s">
        <v>549</v>
      </c>
      <c r="W662" s="552" t="s">
        <v>550</v>
      </c>
      <c r="X662" s="553" t="s">
        <v>549</v>
      </c>
      <c r="Y662" s="559">
        <v>71</v>
      </c>
      <c r="Z662" s="582" t="s">
        <v>1791</v>
      </c>
      <c r="AA662" s="552" t="s">
        <v>549</v>
      </c>
      <c r="AB662" s="553">
        <v>0.6</v>
      </c>
      <c r="AC662" s="552" t="s">
        <v>550</v>
      </c>
      <c r="AD662" s="553">
        <v>1E-3</v>
      </c>
      <c r="AE662" s="552"/>
      <c r="AF662" s="553"/>
      <c r="AG662" s="559"/>
      <c r="AH662" s="582"/>
      <c r="AI662" s="555"/>
      <c r="AJ662" s="583"/>
      <c r="AK662" s="584"/>
      <c r="AL662" s="558"/>
    </row>
    <row r="663" spans="1:38" ht="14.4" thickBot="1" x14ac:dyDescent="0.35">
      <c r="A663" s="27" t="str">
        <f t="shared" si="10"/>
        <v>122-34-9</v>
      </c>
      <c r="B663" s="561">
        <v>0.12</v>
      </c>
      <c r="C663" s="562" t="s">
        <v>1801</v>
      </c>
      <c r="D663" s="565" t="s">
        <v>1856</v>
      </c>
      <c r="E663" s="562" t="s">
        <v>1856</v>
      </c>
      <c r="F663" s="563">
        <v>5.0000000000000001E-3</v>
      </c>
      <c r="G663" s="564" t="s">
        <v>1793</v>
      </c>
      <c r="H663" s="565" t="s">
        <v>1856</v>
      </c>
      <c r="I663" s="562" t="s">
        <v>1856</v>
      </c>
      <c r="J663" s="562" t="s">
        <v>1856</v>
      </c>
      <c r="K663" s="562" t="s">
        <v>1856</v>
      </c>
      <c r="L663" s="564">
        <v>1</v>
      </c>
      <c r="M663" s="564">
        <v>0.1</v>
      </c>
      <c r="N663" s="581" t="s">
        <v>1856</v>
      </c>
      <c r="O663" s="568" t="s">
        <v>140</v>
      </c>
      <c r="P663" s="569" t="s">
        <v>139</v>
      </c>
      <c r="Q663" s="570">
        <v>4.0999999999999996</v>
      </c>
      <c r="R663" s="571" t="s">
        <v>1800</v>
      </c>
      <c r="S663" s="570">
        <v>14</v>
      </c>
      <c r="T663" s="571" t="s">
        <v>1798</v>
      </c>
      <c r="U663" s="585" t="s">
        <v>550</v>
      </c>
      <c r="V663" s="586" t="s">
        <v>549</v>
      </c>
      <c r="W663" s="585" t="s">
        <v>550</v>
      </c>
      <c r="X663" s="586" t="s">
        <v>549</v>
      </c>
      <c r="Y663" s="570">
        <v>0.52</v>
      </c>
      <c r="Z663" s="572" t="s">
        <v>1798</v>
      </c>
      <c r="AA663" s="570">
        <v>4</v>
      </c>
      <c r="AB663" s="571">
        <v>2.5999999999999998E-4</v>
      </c>
      <c r="AC663" s="570">
        <v>2E-3</v>
      </c>
      <c r="AD663" s="586">
        <v>0.23799999999999999</v>
      </c>
      <c r="AE663" s="585"/>
      <c r="AF663" s="586"/>
      <c r="AG663" s="570"/>
      <c r="AH663" s="572"/>
      <c r="AI663" s="573"/>
      <c r="AJ663" s="574"/>
      <c r="AK663" s="575"/>
      <c r="AL663" s="576"/>
    </row>
    <row r="664" spans="1:38" ht="13.8" x14ac:dyDescent="0.3">
      <c r="A664" s="34" t="str">
        <f t="shared" si="10"/>
        <v>62476-59-9</v>
      </c>
      <c r="B664" s="577" t="s">
        <v>1856</v>
      </c>
      <c r="C664" s="548" t="s">
        <v>1856</v>
      </c>
      <c r="D664" s="547" t="s">
        <v>1856</v>
      </c>
      <c r="E664" s="548" t="s">
        <v>1856</v>
      </c>
      <c r="F664" s="546">
        <v>1.2999999999999999E-2</v>
      </c>
      <c r="G664" s="545" t="s">
        <v>1793</v>
      </c>
      <c r="H664" s="547" t="s">
        <v>1856</v>
      </c>
      <c r="I664" s="548" t="s">
        <v>1856</v>
      </c>
      <c r="J664" s="548" t="s">
        <v>1856</v>
      </c>
      <c r="K664" s="548" t="s">
        <v>1856</v>
      </c>
      <c r="L664" s="545">
        <v>1</v>
      </c>
      <c r="M664" s="545">
        <v>0.1</v>
      </c>
      <c r="N664" s="549" t="s">
        <v>1856</v>
      </c>
      <c r="O664" s="550" t="s">
        <v>719</v>
      </c>
      <c r="P664" s="551" t="s">
        <v>718</v>
      </c>
      <c r="Q664" s="552">
        <v>790</v>
      </c>
      <c r="R664" s="553" t="s">
        <v>1791</v>
      </c>
      <c r="S664" s="552">
        <v>8000</v>
      </c>
      <c r="T664" s="553" t="s">
        <v>1791</v>
      </c>
      <c r="U664" s="559" t="s">
        <v>550</v>
      </c>
      <c r="V664" s="560" t="s">
        <v>549</v>
      </c>
      <c r="W664" s="559" t="s">
        <v>550</v>
      </c>
      <c r="X664" s="560" t="s">
        <v>549</v>
      </c>
      <c r="Y664" s="552">
        <v>200</v>
      </c>
      <c r="Z664" s="554" t="s">
        <v>1791</v>
      </c>
      <c r="AA664" s="552" t="s">
        <v>549</v>
      </c>
      <c r="AB664" s="553">
        <v>1.6</v>
      </c>
      <c r="AC664" s="552" t="s">
        <v>550</v>
      </c>
      <c r="AD664" s="560">
        <v>4.2999999999999997E-2</v>
      </c>
      <c r="AE664" s="559"/>
      <c r="AF664" s="560"/>
      <c r="AG664" s="552"/>
      <c r="AH664" s="554"/>
      <c r="AI664" s="555"/>
      <c r="AJ664" s="556"/>
      <c r="AK664" s="557"/>
      <c r="AL664" s="558"/>
    </row>
    <row r="665" spans="1:38" ht="13.8" x14ac:dyDescent="0.3">
      <c r="A665" s="34" t="str">
        <f t="shared" si="10"/>
        <v>26628-22-8</v>
      </c>
      <c r="B665" s="577" t="s">
        <v>1856</v>
      </c>
      <c r="C665" s="548" t="s">
        <v>1856</v>
      </c>
      <c r="D665" s="547" t="s">
        <v>1856</v>
      </c>
      <c r="E665" s="548" t="s">
        <v>1856</v>
      </c>
      <c r="F665" s="546">
        <v>4.0000000000000001E-3</v>
      </c>
      <c r="G665" s="545" t="s">
        <v>1793</v>
      </c>
      <c r="H665" s="547" t="s">
        <v>1856</v>
      </c>
      <c r="I665" s="548" t="s">
        <v>1856</v>
      </c>
      <c r="J665" s="548" t="s">
        <v>1856</v>
      </c>
      <c r="K665" s="548" t="s">
        <v>1856</v>
      </c>
      <c r="L665" s="545">
        <v>1</v>
      </c>
      <c r="M665" s="545" t="s">
        <v>1856</v>
      </c>
      <c r="N665" s="549" t="s">
        <v>1856</v>
      </c>
      <c r="O665" s="550" t="s">
        <v>717</v>
      </c>
      <c r="P665" s="551" t="s">
        <v>716</v>
      </c>
      <c r="Q665" s="552">
        <v>310</v>
      </c>
      <c r="R665" s="553" t="s">
        <v>1791</v>
      </c>
      <c r="S665" s="552">
        <v>4100</v>
      </c>
      <c r="T665" s="553" t="s">
        <v>1791</v>
      </c>
      <c r="U665" s="559" t="s">
        <v>550</v>
      </c>
      <c r="V665" s="560" t="s">
        <v>549</v>
      </c>
      <c r="W665" s="559" t="s">
        <v>550</v>
      </c>
      <c r="X665" s="560" t="s">
        <v>549</v>
      </c>
      <c r="Y665" s="552">
        <v>62</v>
      </c>
      <c r="Z665" s="554" t="s">
        <v>1791</v>
      </c>
      <c r="AA665" s="552" t="s">
        <v>549</v>
      </c>
      <c r="AB665" s="553" t="s">
        <v>550</v>
      </c>
      <c r="AC665" s="552" t="s">
        <v>550</v>
      </c>
      <c r="AD665" s="560">
        <v>5.0899999999999999E-3</v>
      </c>
      <c r="AE665" s="559"/>
      <c r="AF665" s="560"/>
      <c r="AG665" s="552"/>
      <c r="AH665" s="554"/>
      <c r="AI665" s="555"/>
      <c r="AJ665" s="556"/>
      <c r="AK665" s="557"/>
      <c r="AL665" s="558"/>
    </row>
    <row r="666" spans="1:38" ht="14.4" thickBot="1" x14ac:dyDescent="0.35">
      <c r="A666" s="27" t="str">
        <f t="shared" si="10"/>
        <v>148-18-5</v>
      </c>
      <c r="B666" s="580">
        <v>0.27</v>
      </c>
      <c r="C666" s="564" t="s">
        <v>1801</v>
      </c>
      <c r="D666" s="563" t="s">
        <v>1856</v>
      </c>
      <c r="E666" s="564" t="s">
        <v>1856</v>
      </c>
      <c r="F666" s="565">
        <v>0.03</v>
      </c>
      <c r="G666" s="562" t="s">
        <v>1793</v>
      </c>
      <c r="H666" s="565" t="s">
        <v>1856</v>
      </c>
      <c r="I666" s="562" t="s">
        <v>1856</v>
      </c>
      <c r="J666" s="562" t="s">
        <v>1856</v>
      </c>
      <c r="K666" s="564" t="s">
        <v>1856</v>
      </c>
      <c r="L666" s="564">
        <v>1</v>
      </c>
      <c r="M666" s="564">
        <v>0.1</v>
      </c>
      <c r="N666" s="581" t="s">
        <v>1856</v>
      </c>
      <c r="O666" s="568" t="s">
        <v>715</v>
      </c>
      <c r="P666" s="569" t="s">
        <v>714</v>
      </c>
      <c r="Q666" s="570">
        <v>1.8</v>
      </c>
      <c r="R666" s="571" t="s">
        <v>1798</v>
      </c>
      <c r="S666" s="570">
        <v>6.4</v>
      </c>
      <c r="T666" s="571" t="s">
        <v>1798</v>
      </c>
      <c r="U666" s="570" t="s">
        <v>550</v>
      </c>
      <c r="V666" s="571" t="s">
        <v>549</v>
      </c>
      <c r="W666" s="570" t="s">
        <v>550</v>
      </c>
      <c r="X666" s="571" t="s">
        <v>549</v>
      </c>
      <c r="Y666" s="570">
        <v>0.25</v>
      </c>
      <c r="Z666" s="572" t="s">
        <v>1798</v>
      </c>
      <c r="AA666" s="570" t="s">
        <v>549</v>
      </c>
      <c r="AB666" s="571" t="s">
        <v>550</v>
      </c>
      <c r="AC666" s="570" t="s">
        <v>550</v>
      </c>
      <c r="AD666" s="571">
        <v>1.1285E-2</v>
      </c>
      <c r="AE666" s="570"/>
      <c r="AF666" s="571"/>
      <c r="AG666" s="570"/>
      <c r="AH666" s="572"/>
      <c r="AI666" s="573"/>
      <c r="AJ666" s="574"/>
      <c r="AK666" s="575"/>
      <c r="AL666" s="576"/>
    </row>
    <row r="667" spans="1:38" ht="13.8" x14ac:dyDescent="0.3">
      <c r="A667" s="34" t="str">
        <f t="shared" si="10"/>
        <v>7681-49-4</v>
      </c>
      <c r="B667" s="577" t="s">
        <v>1856</v>
      </c>
      <c r="C667" s="548" t="s">
        <v>1856</v>
      </c>
      <c r="D667" s="547" t="s">
        <v>1856</v>
      </c>
      <c r="E667" s="548" t="s">
        <v>1856</v>
      </c>
      <c r="F667" s="546">
        <v>0.05</v>
      </c>
      <c r="G667" s="545" t="s">
        <v>1806</v>
      </c>
      <c r="H667" s="547">
        <v>1.2999999999999999E-2</v>
      </c>
      <c r="I667" s="548" t="s">
        <v>1803</v>
      </c>
      <c r="J667" s="548" t="s">
        <v>1856</v>
      </c>
      <c r="K667" s="548" t="s">
        <v>1856</v>
      </c>
      <c r="L667" s="545">
        <v>1</v>
      </c>
      <c r="M667" s="545" t="s">
        <v>1856</v>
      </c>
      <c r="N667" s="549" t="s">
        <v>1856</v>
      </c>
      <c r="O667" s="550" t="s">
        <v>713</v>
      </c>
      <c r="P667" s="551" t="s">
        <v>10</v>
      </c>
      <c r="Q667" s="552">
        <v>3900</v>
      </c>
      <c r="R667" s="553" t="s">
        <v>1791</v>
      </c>
      <c r="S667" s="552">
        <v>51000</v>
      </c>
      <c r="T667" s="553" t="s">
        <v>1791</v>
      </c>
      <c r="U667" s="559">
        <v>14</v>
      </c>
      <c r="V667" s="560" t="s">
        <v>1791</v>
      </c>
      <c r="W667" s="559">
        <v>57</v>
      </c>
      <c r="X667" s="560" t="s">
        <v>1791</v>
      </c>
      <c r="Y667" s="552">
        <v>780</v>
      </c>
      <c r="Z667" s="554" t="s">
        <v>1791</v>
      </c>
      <c r="AA667" s="552" t="s">
        <v>549</v>
      </c>
      <c r="AB667" s="553" t="s">
        <v>550</v>
      </c>
      <c r="AC667" s="552" t="s">
        <v>550</v>
      </c>
      <c r="AD667" s="560">
        <v>8.2799999999999999E-2</v>
      </c>
      <c r="AE667" s="559"/>
      <c r="AF667" s="560"/>
      <c r="AG667" s="552"/>
      <c r="AH667" s="554"/>
      <c r="AI667" s="555"/>
      <c r="AJ667" s="556"/>
      <c r="AK667" s="557"/>
      <c r="AL667" s="558"/>
    </row>
    <row r="668" spans="1:38" ht="13.8" x14ac:dyDescent="0.3">
      <c r="A668" s="34" t="str">
        <f t="shared" si="10"/>
        <v>62-74-8</v>
      </c>
      <c r="B668" s="577" t="s">
        <v>1856</v>
      </c>
      <c r="C668" s="548" t="s">
        <v>1856</v>
      </c>
      <c r="D668" s="547" t="s">
        <v>1856</v>
      </c>
      <c r="E668" s="548" t="s">
        <v>1856</v>
      </c>
      <c r="F668" s="546">
        <v>2.0000000000000002E-5</v>
      </c>
      <c r="G668" s="545" t="s">
        <v>1793</v>
      </c>
      <c r="H668" s="547" t="s">
        <v>1856</v>
      </c>
      <c r="I668" s="548" t="s">
        <v>1856</v>
      </c>
      <c r="J668" s="548" t="s">
        <v>1856</v>
      </c>
      <c r="K668" s="548" t="s">
        <v>1856</v>
      </c>
      <c r="L668" s="545">
        <v>1</v>
      </c>
      <c r="M668" s="578">
        <v>0.1</v>
      </c>
      <c r="N668" s="549" t="s">
        <v>1856</v>
      </c>
      <c r="O668" s="550" t="s">
        <v>712</v>
      </c>
      <c r="P668" s="551" t="s">
        <v>711</v>
      </c>
      <c r="Q668" s="552">
        <v>1.2</v>
      </c>
      <c r="R668" s="553" t="s">
        <v>1791</v>
      </c>
      <c r="S668" s="552">
        <v>12</v>
      </c>
      <c r="T668" s="553" t="s">
        <v>1791</v>
      </c>
      <c r="U668" s="559" t="s">
        <v>550</v>
      </c>
      <c r="V668" s="560" t="s">
        <v>549</v>
      </c>
      <c r="W668" s="559" t="s">
        <v>550</v>
      </c>
      <c r="X668" s="560" t="s">
        <v>549</v>
      </c>
      <c r="Y668" s="552">
        <v>0.31</v>
      </c>
      <c r="Z668" s="554" t="s">
        <v>1791</v>
      </c>
      <c r="AA668" s="552" t="s">
        <v>549</v>
      </c>
      <c r="AB668" s="553">
        <v>6.3E-5</v>
      </c>
      <c r="AC668" s="552" t="s">
        <v>550</v>
      </c>
      <c r="AD668" s="560">
        <v>1E-3</v>
      </c>
      <c r="AE668" s="559"/>
      <c r="AF668" s="560"/>
      <c r="AG668" s="552"/>
      <c r="AH668" s="554"/>
      <c r="AI668" s="555"/>
      <c r="AJ668" s="583"/>
      <c r="AK668" s="557"/>
      <c r="AL668" s="558"/>
    </row>
    <row r="669" spans="1:38" ht="14.4" thickBot="1" x14ac:dyDescent="0.35">
      <c r="A669" s="27" t="str">
        <f t="shared" si="10"/>
        <v>13718-26-8</v>
      </c>
      <c r="B669" s="561" t="s">
        <v>1856</v>
      </c>
      <c r="C669" s="562" t="s">
        <v>1856</v>
      </c>
      <c r="D669" s="565" t="s">
        <v>1856</v>
      </c>
      <c r="E669" s="562" t="s">
        <v>1856</v>
      </c>
      <c r="F669" s="563">
        <v>1E-3</v>
      </c>
      <c r="G669" s="564" t="s">
        <v>1801</v>
      </c>
      <c r="H669" s="563" t="s">
        <v>1856</v>
      </c>
      <c r="I669" s="564" t="s">
        <v>1856</v>
      </c>
      <c r="J669" s="562" t="s">
        <v>1856</v>
      </c>
      <c r="K669" s="562" t="s">
        <v>1856</v>
      </c>
      <c r="L669" s="564">
        <v>1</v>
      </c>
      <c r="M669" s="566" t="s">
        <v>1856</v>
      </c>
      <c r="N669" s="581" t="s">
        <v>1856</v>
      </c>
      <c r="O669" s="568" t="s">
        <v>710</v>
      </c>
      <c r="P669" s="569" t="s">
        <v>709</v>
      </c>
      <c r="Q669" s="570">
        <v>78</v>
      </c>
      <c r="R669" s="571" t="s">
        <v>1791</v>
      </c>
      <c r="S669" s="570">
        <v>1000</v>
      </c>
      <c r="T669" s="571" t="s">
        <v>1791</v>
      </c>
      <c r="U669" s="570" t="s">
        <v>550</v>
      </c>
      <c r="V669" s="571" t="s">
        <v>549</v>
      </c>
      <c r="W669" s="570" t="s">
        <v>550</v>
      </c>
      <c r="X669" s="571" t="s">
        <v>549</v>
      </c>
      <c r="Y669" s="570">
        <v>16</v>
      </c>
      <c r="Z669" s="572" t="s">
        <v>1791</v>
      </c>
      <c r="AA669" s="570" t="s">
        <v>549</v>
      </c>
      <c r="AB669" s="571" t="s">
        <v>550</v>
      </c>
      <c r="AC669" s="570" t="s">
        <v>550</v>
      </c>
      <c r="AD669" s="571">
        <v>1E-3</v>
      </c>
      <c r="AE669" s="570"/>
      <c r="AF669" s="571"/>
      <c r="AG669" s="570"/>
      <c r="AH669" s="572"/>
      <c r="AI669" s="587"/>
      <c r="AJ669" s="574"/>
      <c r="AK669" s="575"/>
      <c r="AL669" s="588"/>
    </row>
    <row r="670" spans="1:38" ht="13.8" x14ac:dyDescent="0.3">
      <c r="A670" s="34" t="str">
        <f t="shared" si="10"/>
        <v>961-11-5</v>
      </c>
      <c r="B670" s="577">
        <v>2.4E-2</v>
      </c>
      <c r="C670" s="548" t="s">
        <v>1801</v>
      </c>
      <c r="D670" s="547" t="s">
        <v>1856</v>
      </c>
      <c r="E670" s="548" t="s">
        <v>1856</v>
      </c>
      <c r="F670" s="546">
        <v>0.03</v>
      </c>
      <c r="G670" s="545" t="s">
        <v>1793</v>
      </c>
      <c r="H670" s="546" t="s">
        <v>1856</v>
      </c>
      <c r="I670" s="545" t="s">
        <v>1856</v>
      </c>
      <c r="J670" s="548" t="s">
        <v>1856</v>
      </c>
      <c r="K670" s="548" t="s">
        <v>1856</v>
      </c>
      <c r="L670" s="545">
        <v>1</v>
      </c>
      <c r="M670" s="578">
        <v>0.1</v>
      </c>
      <c r="N670" s="549" t="s">
        <v>1856</v>
      </c>
      <c r="O670" s="550" t="s">
        <v>708</v>
      </c>
      <c r="P670" s="551" t="s">
        <v>707</v>
      </c>
      <c r="Q670" s="552">
        <v>20</v>
      </c>
      <c r="R670" s="553" t="s">
        <v>1800</v>
      </c>
      <c r="S670" s="552">
        <v>72</v>
      </c>
      <c r="T670" s="553" t="s">
        <v>1798</v>
      </c>
      <c r="U670" s="552" t="s">
        <v>550</v>
      </c>
      <c r="V670" s="553" t="s">
        <v>549</v>
      </c>
      <c r="W670" s="552" t="s">
        <v>550</v>
      </c>
      <c r="X670" s="553" t="s">
        <v>549</v>
      </c>
      <c r="Y670" s="552">
        <v>2.4</v>
      </c>
      <c r="Z670" s="554" t="s">
        <v>1798</v>
      </c>
      <c r="AA670" s="552" t="s">
        <v>549</v>
      </c>
      <c r="AB670" s="553">
        <v>7.0000000000000001E-3</v>
      </c>
      <c r="AC670" s="552" t="s">
        <v>550</v>
      </c>
      <c r="AD670" s="553">
        <v>1E-3</v>
      </c>
      <c r="AE670" s="552"/>
      <c r="AF670" s="553"/>
      <c r="AG670" s="552"/>
      <c r="AH670" s="554"/>
      <c r="AI670" s="555"/>
      <c r="AJ670" s="583"/>
      <c r="AK670" s="557"/>
      <c r="AL670" s="558"/>
    </row>
    <row r="671" spans="1:38" ht="13.8" x14ac:dyDescent="0.3">
      <c r="A671" s="34" t="str">
        <f t="shared" si="10"/>
        <v>7440-24-6</v>
      </c>
      <c r="B671" s="577" t="s">
        <v>1856</v>
      </c>
      <c r="C671" s="548" t="s">
        <v>1856</v>
      </c>
      <c r="D671" s="547" t="s">
        <v>1856</v>
      </c>
      <c r="E671" s="548" t="s">
        <v>1856</v>
      </c>
      <c r="F671" s="546">
        <v>0.6</v>
      </c>
      <c r="G671" s="545" t="s">
        <v>1793</v>
      </c>
      <c r="H671" s="547" t="s">
        <v>1856</v>
      </c>
      <c r="I671" s="548" t="s">
        <v>1856</v>
      </c>
      <c r="J671" s="548" t="s">
        <v>1856</v>
      </c>
      <c r="K671" s="548" t="s">
        <v>1856</v>
      </c>
      <c r="L671" s="545">
        <v>1</v>
      </c>
      <c r="M671" s="545" t="s">
        <v>1856</v>
      </c>
      <c r="N671" s="549" t="s">
        <v>1856</v>
      </c>
      <c r="O671" s="550" t="s">
        <v>706</v>
      </c>
      <c r="P671" s="551" t="s">
        <v>41</v>
      </c>
      <c r="Q671" s="552">
        <v>47000</v>
      </c>
      <c r="R671" s="553" t="s">
        <v>1791</v>
      </c>
      <c r="S671" s="552">
        <v>610000</v>
      </c>
      <c r="T671" s="553" t="s">
        <v>1794</v>
      </c>
      <c r="U671" s="559" t="s">
        <v>550</v>
      </c>
      <c r="V671" s="560" t="s">
        <v>549</v>
      </c>
      <c r="W671" s="559" t="s">
        <v>550</v>
      </c>
      <c r="X671" s="560" t="s">
        <v>549</v>
      </c>
      <c r="Y671" s="552">
        <v>9300</v>
      </c>
      <c r="Z671" s="554" t="s">
        <v>1791</v>
      </c>
      <c r="AA671" s="552" t="s">
        <v>549</v>
      </c>
      <c r="AB671" s="553">
        <v>330</v>
      </c>
      <c r="AC671" s="552" t="s">
        <v>550</v>
      </c>
      <c r="AD671" s="560">
        <v>1.8499999999999999E-2</v>
      </c>
      <c r="AE671" s="559"/>
      <c r="AF671" s="560"/>
      <c r="AG671" s="552"/>
      <c r="AH671" s="554"/>
      <c r="AI671" s="555"/>
      <c r="AJ671" s="556"/>
      <c r="AK671" s="557"/>
      <c r="AL671" s="558"/>
    </row>
    <row r="672" spans="1:38" ht="14.4" thickBot="1" x14ac:dyDescent="0.35">
      <c r="A672" s="27" t="str">
        <f t="shared" si="10"/>
        <v>57-24-9</v>
      </c>
      <c r="B672" s="561" t="s">
        <v>1856</v>
      </c>
      <c r="C672" s="562" t="s">
        <v>1856</v>
      </c>
      <c r="D672" s="565" t="s">
        <v>1856</v>
      </c>
      <c r="E672" s="562" t="s">
        <v>1856</v>
      </c>
      <c r="F672" s="565">
        <v>2.9999999999999997E-4</v>
      </c>
      <c r="G672" s="562" t="s">
        <v>1793</v>
      </c>
      <c r="H672" s="563" t="s">
        <v>1856</v>
      </c>
      <c r="I672" s="564" t="s">
        <v>1856</v>
      </c>
      <c r="J672" s="562" t="s">
        <v>1856</v>
      </c>
      <c r="K672" s="562" t="s">
        <v>1856</v>
      </c>
      <c r="L672" s="564">
        <v>1</v>
      </c>
      <c r="M672" s="566">
        <v>0.1</v>
      </c>
      <c r="N672" s="581" t="s">
        <v>1856</v>
      </c>
      <c r="O672" s="568" t="s">
        <v>705</v>
      </c>
      <c r="P672" s="569" t="s">
        <v>704</v>
      </c>
      <c r="Q672" s="570">
        <v>18</v>
      </c>
      <c r="R672" s="571" t="s">
        <v>1791</v>
      </c>
      <c r="S672" s="570">
        <v>180</v>
      </c>
      <c r="T672" s="571" t="s">
        <v>1791</v>
      </c>
      <c r="U672" s="570" t="s">
        <v>550</v>
      </c>
      <c r="V672" s="571" t="s">
        <v>549</v>
      </c>
      <c r="W672" s="570" t="s">
        <v>550</v>
      </c>
      <c r="X672" s="571" t="s">
        <v>549</v>
      </c>
      <c r="Y672" s="585">
        <v>4.5999999999999996</v>
      </c>
      <c r="Z672" s="591" t="s">
        <v>1791</v>
      </c>
      <c r="AA672" s="570" t="s">
        <v>549</v>
      </c>
      <c r="AB672" s="571">
        <v>5.0999999999999997E-2</v>
      </c>
      <c r="AC672" s="570" t="s">
        <v>550</v>
      </c>
      <c r="AD672" s="571">
        <v>1E-3</v>
      </c>
      <c r="AE672" s="570"/>
      <c r="AF672" s="571"/>
      <c r="AG672" s="585"/>
      <c r="AH672" s="591"/>
      <c r="AI672" s="573"/>
      <c r="AJ672" s="592"/>
      <c r="AK672" s="593"/>
      <c r="AL672" s="576"/>
    </row>
    <row r="673" spans="1:38" ht="13.8" x14ac:dyDescent="0.3">
      <c r="A673" s="34" t="str">
        <f t="shared" si="10"/>
        <v>100-42-5</v>
      </c>
      <c r="B673" s="577" t="s">
        <v>1856</v>
      </c>
      <c r="C673" s="548" t="s">
        <v>1856</v>
      </c>
      <c r="D673" s="547" t="s">
        <v>1856</v>
      </c>
      <c r="E673" s="548" t="s">
        <v>1856</v>
      </c>
      <c r="F673" s="546">
        <v>0.2</v>
      </c>
      <c r="G673" s="545" t="s">
        <v>1793</v>
      </c>
      <c r="H673" s="547">
        <v>1</v>
      </c>
      <c r="I673" s="548" t="s">
        <v>1793</v>
      </c>
      <c r="J673" s="548" t="s">
        <v>1796</v>
      </c>
      <c r="K673" s="548" t="s">
        <v>1856</v>
      </c>
      <c r="L673" s="545">
        <v>1</v>
      </c>
      <c r="M673" s="578" t="s">
        <v>1856</v>
      </c>
      <c r="N673" s="549">
        <v>867</v>
      </c>
      <c r="O673" s="550" t="s">
        <v>433</v>
      </c>
      <c r="P673" s="551" t="s">
        <v>432</v>
      </c>
      <c r="Q673" s="552">
        <v>6300</v>
      </c>
      <c r="R673" s="553" t="s">
        <v>1795</v>
      </c>
      <c r="S673" s="552">
        <v>36000</v>
      </c>
      <c r="T673" s="553" t="s">
        <v>1795</v>
      </c>
      <c r="U673" s="559">
        <v>1000</v>
      </c>
      <c r="V673" s="560" t="s">
        <v>1791</v>
      </c>
      <c r="W673" s="559">
        <v>4400</v>
      </c>
      <c r="X673" s="560" t="s">
        <v>1791</v>
      </c>
      <c r="Y673" s="552">
        <v>1100</v>
      </c>
      <c r="Z673" s="554" t="s">
        <v>1791</v>
      </c>
      <c r="AA673" s="552">
        <v>100</v>
      </c>
      <c r="AB673" s="553">
        <v>1.2</v>
      </c>
      <c r="AC673" s="552">
        <v>0.11</v>
      </c>
      <c r="AD673" s="560">
        <v>5.9999999999999995E-4</v>
      </c>
      <c r="AE673" s="559"/>
      <c r="AF673" s="560"/>
      <c r="AG673" s="552"/>
      <c r="AH673" s="554"/>
      <c r="AI673" s="555"/>
      <c r="AJ673" s="556"/>
      <c r="AK673" s="557"/>
      <c r="AL673" s="558"/>
    </row>
    <row r="674" spans="1:38" ht="13.8" x14ac:dyDescent="0.3">
      <c r="A674" s="34" t="str">
        <f t="shared" si="10"/>
        <v>126-33-0</v>
      </c>
      <c r="B674" s="544" t="s">
        <v>1856</v>
      </c>
      <c r="C674" s="545" t="s">
        <v>1856</v>
      </c>
      <c r="D674" s="547" t="s">
        <v>1856</v>
      </c>
      <c r="E674" s="548" t="s">
        <v>1856</v>
      </c>
      <c r="F674" s="546">
        <v>1E-3</v>
      </c>
      <c r="G674" s="545" t="s">
        <v>1792</v>
      </c>
      <c r="H674" s="547">
        <v>2E-3</v>
      </c>
      <c r="I674" s="548" t="s">
        <v>1792</v>
      </c>
      <c r="J674" s="548" t="s">
        <v>1856</v>
      </c>
      <c r="K674" s="548" t="s">
        <v>1856</v>
      </c>
      <c r="L674" s="545">
        <v>1</v>
      </c>
      <c r="M674" s="545">
        <v>0.1</v>
      </c>
      <c r="N674" s="549" t="s">
        <v>1856</v>
      </c>
      <c r="O674" s="550" t="s">
        <v>703</v>
      </c>
      <c r="P674" s="551" t="s">
        <v>702</v>
      </c>
      <c r="Q674" s="552">
        <v>61</v>
      </c>
      <c r="R674" s="553" t="s">
        <v>1791</v>
      </c>
      <c r="S674" s="552">
        <v>620</v>
      </c>
      <c r="T674" s="553" t="s">
        <v>1791</v>
      </c>
      <c r="U674" s="559">
        <v>2.1</v>
      </c>
      <c r="V674" s="560" t="s">
        <v>1791</v>
      </c>
      <c r="W674" s="559">
        <v>8.8000000000000007</v>
      </c>
      <c r="X674" s="560" t="s">
        <v>1791</v>
      </c>
      <c r="Y674" s="552">
        <v>16</v>
      </c>
      <c r="Z674" s="554" t="s">
        <v>1791</v>
      </c>
      <c r="AA674" s="552" t="s">
        <v>549</v>
      </c>
      <c r="AB674" s="553">
        <v>3.3999999999999998E-3</v>
      </c>
      <c r="AC674" s="552" t="s">
        <v>550</v>
      </c>
      <c r="AD674" s="560">
        <v>3.2499999999999999E-3</v>
      </c>
      <c r="AE674" s="559"/>
      <c r="AF674" s="560"/>
      <c r="AG674" s="552"/>
      <c r="AH674" s="554"/>
      <c r="AI674" s="589"/>
      <c r="AJ674" s="556"/>
      <c r="AK674" s="557"/>
      <c r="AL674" s="590"/>
    </row>
    <row r="675" spans="1:38" ht="14.4" thickBot="1" x14ac:dyDescent="0.35">
      <c r="A675" s="27" t="str">
        <f t="shared" si="10"/>
        <v>80-07-9</v>
      </c>
      <c r="B675" s="561" t="s">
        <v>1856</v>
      </c>
      <c r="C675" s="562" t="s">
        <v>1856</v>
      </c>
      <c r="D675" s="565" t="s">
        <v>1856</v>
      </c>
      <c r="E675" s="562" t="s">
        <v>1856</v>
      </c>
      <c r="F675" s="563">
        <v>8.0000000000000004E-4</v>
      </c>
      <c r="G675" s="564" t="s">
        <v>1792</v>
      </c>
      <c r="H675" s="565" t="s">
        <v>1856</v>
      </c>
      <c r="I675" s="562" t="s">
        <v>1856</v>
      </c>
      <c r="J675" s="562" t="s">
        <v>1856</v>
      </c>
      <c r="K675" s="562" t="s">
        <v>1856</v>
      </c>
      <c r="L675" s="564">
        <v>1</v>
      </c>
      <c r="M675" s="564">
        <v>0.1</v>
      </c>
      <c r="N675" s="581" t="s">
        <v>1856</v>
      </c>
      <c r="O675" s="568" t="s">
        <v>701</v>
      </c>
      <c r="P675" s="569" t="s">
        <v>700</v>
      </c>
      <c r="Q675" s="570">
        <v>49</v>
      </c>
      <c r="R675" s="571" t="s">
        <v>1791</v>
      </c>
      <c r="S675" s="570">
        <v>490</v>
      </c>
      <c r="T675" s="571" t="s">
        <v>1791</v>
      </c>
      <c r="U675" s="585" t="s">
        <v>550</v>
      </c>
      <c r="V675" s="586" t="s">
        <v>549</v>
      </c>
      <c r="W675" s="585" t="s">
        <v>550</v>
      </c>
      <c r="X675" s="586" t="s">
        <v>549</v>
      </c>
      <c r="Y675" s="570">
        <v>8.3000000000000007</v>
      </c>
      <c r="Z675" s="572" t="s">
        <v>1791</v>
      </c>
      <c r="AA675" s="570" t="s">
        <v>549</v>
      </c>
      <c r="AB675" s="571">
        <v>4.9000000000000002E-2</v>
      </c>
      <c r="AC675" s="570" t="s">
        <v>550</v>
      </c>
      <c r="AD675" s="586">
        <v>1.95E-5</v>
      </c>
      <c r="AE675" s="585"/>
      <c r="AF675" s="586"/>
      <c r="AG675" s="570"/>
      <c r="AH675" s="572"/>
      <c r="AI675" s="573"/>
      <c r="AJ675" s="574"/>
      <c r="AK675" s="575"/>
      <c r="AL675" s="576"/>
    </row>
    <row r="676" spans="1:38" ht="13.8" x14ac:dyDescent="0.3">
      <c r="A676" s="34" t="str">
        <f t="shared" si="10"/>
        <v>7664-93-9</v>
      </c>
      <c r="B676" s="577" t="s">
        <v>1856</v>
      </c>
      <c r="C676" s="548" t="s">
        <v>1856</v>
      </c>
      <c r="D676" s="547" t="s">
        <v>1856</v>
      </c>
      <c r="E676" s="548" t="s">
        <v>1856</v>
      </c>
      <c r="F676" s="546" t="s">
        <v>1856</v>
      </c>
      <c r="G676" s="545" t="s">
        <v>1856</v>
      </c>
      <c r="H676" s="547">
        <v>1E-3</v>
      </c>
      <c r="I676" s="548" t="s">
        <v>1803</v>
      </c>
      <c r="J676" s="548" t="s">
        <v>1856</v>
      </c>
      <c r="K676" s="548" t="s">
        <v>1856</v>
      </c>
      <c r="L676" s="545">
        <v>1</v>
      </c>
      <c r="M676" s="578" t="s">
        <v>1856</v>
      </c>
      <c r="N676" s="549" t="s">
        <v>1856</v>
      </c>
      <c r="O676" s="550" t="s">
        <v>699</v>
      </c>
      <c r="P676" s="551" t="s">
        <v>698</v>
      </c>
      <c r="Q676" s="552">
        <v>1400000</v>
      </c>
      <c r="R676" s="553" t="s">
        <v>1794</v>
      </c>
      <c r="S676" s="552">
        <v>6000000</v>
      </c>
      <c r="T676" s="553" t="s">
        <v>1794</v>
      </c>
      <c r="U676" s="559">
        <v>1</v>
      </c>
      <c r="V676" s="560" t="s">
        <v>1791</v>
      </c>
      <c r="W676" s="559">
        <v>4.4000000000000004</v>
      </c>
      <c r="X676" s="560" t="s">
        <v>1791</v>
      </c>
      <c r="Y676" s="552" t="s">
        <v>550</v>
      </c>
      <c r="Z676" s="554" t="s">
        <v>549</v>
      </c>
      <c r="AA676" s="552" t="s">
        <v>549</v>
      </c>
      <c r="AB676" s="553" t="s">
        <v>550</v>
      </c>
      <c r="AC676" s="552" t="s">
        <v>550</v>
      </c>
      <c r="AD676" s="560">
        <v>1E-3</v>
      </c>
      <c r="AE676" s="559"/>
      <c r="AF676" s="560"/>
      <c r="AG676" s="552"/>
      <c r="AH676" s="554"/>
      <c r="AI676" s="555"/>
      <c r="AJ676" s="583"/>
      <c r="AK676" s="557"/>
      <c r="AL676" s="558"/>
    </row>
    <row r="677" spans="1:38" ht="13.8" x14ac:dyDescent="0.3">
      <c r="A677" s="34" t="str">
        <f t="shared" si="10"/>
        <v>88671-89-0</v>
      </c>
      <c r="B677" s="544" t="s">
        <v>1856</v>
      </c>
      <c r="C677" s="545" t="s">
        <v>1856</v>
      </c>
      <c r="D677" s="547" t="s">
        <v>1856</v>
      </c>
      <c r="E677" s="548" t="s">
        <v>1856</v>
      </c>
      <c r="F677" s="546">
        <v>2.5000000000000001E-2</v>
      </c>
      <c r="G677" s="545" t="s">
        <v>1793</v>
      </c>
      <c r="H677" s="547" t="s">
        <v>1856</v>
      </c>
      <c r="I677" s="548" t="s">
        <v>1856</v>
      </c>
      <c r="J677" s="548" t="s">
        <v>1856</v>
      </c>
      <c r="K677" s="548" t="s">
        <v>1856</v>
      </c>
      <c r="L677" s="545">
        <v>1</v>
      </c>
      <c r="M677" s="545">
        <v>0.1</v>
      </c>
      <c r="N677" s="549" t="s">
        <v>1856</v>
      </c>
      <c r="O677" s="550" t="s">
        <v>697</v>
      </c>
      <c r="P677" s="551" t="s">
        <v>696</v>
      </c>
      <c r="Q677" s="552">
        <v>1500</v>
      </c>
      <c r="R677" s="553" t="s">
        <v>1791</v>
      </c>
      <c r="S677" s="552">
        <v>15000</v>
      </c>
      <c r="T677" s="553" t="s">
        <v>1791</v>
      </c>
      <c r="U677" s="559" t="s">
        <v>550</v>
      </c>
      <c r="V677" s="560" t="s">
        <v>549</v>
      </c>
      <c r="W677" s="559" t="s">
        <v>550</v>
      </c>
      <c r="X677" s="560" t="s">
        <v>549</v>
      </c>
      <c r="Y677" s="552">
        <v>350</v>
      </c>
      <c r="Z677" s="554" t="s">
        <v>1791</v>
      </c>
      <c r="AA677" s="552" t="s">
        <v>549</v>
      </c>
      <c r="AB677" s="553">
        <v>4.3</v>
      </c>
      <c r="AC677" s="552" t="s">
        <v>550</v>
      </c>
      <c r="AD677" s="560">
        <v>1.9199999999999999E-5</v>
      </c>
      <c r="AE677" s="559"/>
      <c r="AF677" s="560"/>
      <c r="AG677" s="552"/>
      <c r="AH677" s="554"/>
      <c r="AI677" s="555"/>
      <c r="AJ677" s="583"/>
      <c r="AK677" s="557"/>
      <c r="AL677" s="558"/>
    </row>
    <row r="678" spans="1:38" ht="14.4" thickBot="1" x14ac:dyDescent="0.35">
      <c r="A678" s="27" t="str">
        <f t="shared" si="10"/>
        <v>21564-17-0</v>
      </c>
      <c r="B678" s="561" t="s">
        <v>1856</v>
      </c>
      <c r="C678" s="562" t="s">
        <v>1856</v>
      </c>
      <c r="D678" s="565" t="s">
        <v>1856</v>
      </c>
      <c r="E678" s="562" t="s">
        <v>1856</v>
      </c>
      <c r="F678" s="563">
        <v>0.03</v>
      </c>
      <c r="G678" s="564" t="s">
        <v>1801</v>
      </c>
      <c r="H678" s="563" t="s">
        <v>1856</v>
      </c>
      <c r="I678" s="564" t="s">
        <v>1856</v>
      </c>
      <c r="J678" s="562" t="s">
        <v>1856</v>
      </c>
      <c r="K678" s="562" t="s">
        <v>1856</v>
      </c>
      <c r="L678" s="564">
        <v>1</v>
      </c>
      <c r="M678" s="566">
        <v>0.1</v>
      </c>
      <c r="N678" s="581" t="s">
        <v>1856</v>
      </c>
      <c r="O678" s="568" t="s">
        <v>695</v>
      </c>
      <c r="P678" s="569" t="s">
        <v>694</v>
      </c>
      <c r="Q678" s="570">
        <v>1800</v>
      </c>
      <c r="R678" s="571" t="s">
        <v>1791</v>
      </c>
      <c r="S678" s="570">
        <v>18000</v>
      </c>
      <c r="T678" s="571" t="s">
        <v>1791</v>
      </c>
      <c r="U678" s="570" t="s">
        <v>550</v>
      </c>
      <c r="V678" s="571" t="s">
        <v>549</v>
      </c>
      <c r="W678" s="570" t="s">
        <v>550</v>
      </c>
      <c r="X678" s="571" t="s">
        <v>549</v>
      </c>
      <c r="Y678" s="570">
        <v>370</v>
      </c>
      <c r="Z678" s="572" t="s">
        <v>1791</v>
      </c>
      <c r="AA678" s="570" t="s">
        <v>549</v>
      </c>
      <c r="AB678" s="571">
        <v>2.6</v>
      </c>
      <c r="AC678" s="570" t="s">
        <v>550</v>
      </c>
      <c r="AD678" s="571">
        <v>1E-3</v>
      </c>
      <c r="AE678" s="570"/>
      <c r="AF678" s="571"/>
      <c r="AG678" s="570"/>
      <c r="AH678" s="572"/>
      <c r="AI678" s="573"/>
      <c r="AJ678" s="592"/>
      <c r="AK678" s="575"/>
      <c r="AL678" s="576"/>
    </row>
    <row r="679" spans="1:38" ht="13.8" x14ac:dyDescent="0.3">
      <c r="A679" s="34" t="str">
        <f t="shared" si="10"/>
        <v>34014-18-1</v>
      </c>
      <c r="B679" s="577" t="s">
        <v>1856</v>
      </c>
      <c r="C679" s="548" t="s">
        <v>1856</v>
      </c>
      <c r="D679" s="547" t="s">
        <v>1856</v>
      </c>
      <c r="E679" s="548" t="s">
        <v>1856</v>
      </c>
      <c r="F679" s="546">
        <v>7.0000000000000007E-2</v>
      </c>
      <c r="G679" s="545" t="s">
        <v>1793</v>
      </c>
      <c r="H679" s="547" t="s">
        <v>1856</v>
      </c>
      <c r="I679" s="548" t="s">
        <v>1856</v>
      </c>
      <c r="J679" s="548" t="s">
        <v>1856</v>
      </c>
      <c r="K679" s="548" t="s">
        <v>1856</v>
      </c>
      <c r="L679" s="545">
        <v>1</v>
      </c>
      <c r="M679" s="545">
        <v>0.1</v>
      </c>
      <c r="N679" s="549" t="s">
        <v>1856</v>
      </c>
      <c r="O679" s="550" t="s">
        <v>693</v>
      </c>
      <c r="P679" s="551" t="s">
        <v>692</v>
      </c>
      <c r="Q679" s="552">
        <v>4300</v>
      </c>
      <c r="R679" s="553" t="s">
        <v>1791</v>
      </c>
      <c r="S679" s="552">
        <v>43000</v>
      </c>
      <c r="T679" s="553" t="s">
        <v>1791</v>
      </c>
      <c r="U679" s="559" t="s">
        <v>550</v>
      </c>
      <c r="V679" s="560" t="s">
        <v>549</v>
      </c>
      <c r="W679" s="559" t="s">
        <v>550</v>
      </c>
      <c r="X679" s="560" t="s">
        <v>549</v>
      </c>
      <c r="Y679" s="552">
        <v>1100</v>
      </c>
      <c r="Z679" s="554" t="s">
        <v>1791</v>
      </c>
      <c r="AA679" s="552" t="s">
        <v>549</v>
      </c>
      <c r="AB679" s="553">
        <v>0.3</v>
      </c>
      <c r="AC679" s="552" t="s">
        <v>550</v>
      </c>
      <c r="AD679" s="560">
        <v>1.3200000000000001E-6</v>
      </c>
      <c r="AE679" s="559"/>
      <c r="AF679" s="560"/>
      <c r="AG679" s="552"/>
      <c r="AH679" s="554"/>
      <c r="AI679" s="555"/>
      <c r="AJ679" s="556"/>
      <c r="AK679" s="557"/>
      <c r="AL679" s="558"/>
    </row>
    <row r="680" spans="1:38" ht="13.8" x14ac:dyDescent="0.3">
      <c r="A680" s="34" t="str">
        <f t="shared" si="10"/>
        <v>3383-96-8</v>
      </c>
      <c r="B680" s="577" t="s">
        <v>1856</v>
      </c>
      <c r="C680" s="548" t="s">
        <v>1856</v>
      </c>
      <c r="D680" s="547" t="s">
        <v>1856</v>
      </c>
      <c r="E680" s="548" t="s">
        <v>1856</v>
      </c>
      <c r="F680" s="546">
        <v>0.02</v>
      </c>
      <c r="G680" s="545" t="s">
        <v>1801</v>
      </c>
      <c r="H680" s="547" t="s">
        <v>1856</v>
      </c>
      <c r="I680" s="548" t="s">
        <v>1856</v>
      </c>
      <c r="J680" s="548" t="s">
        <v>1856</v>
      </c>
      <c r="K680" s="548" t="s">
        <v>1856</v>
      </c>
      <c r="L680" s="545">
        <v>1</v>
      </c>
      <c r="M680" s="578">
        <v>0.1</v>
      </c>
      <c r="N680" s="549" t="s">
        <v>1856</v>
      </c>
      <c r="O680" s="550" t="s">
        <v>691</v>
      </c>
      <c r="P680" s="551" t="s">
        <v>690</v>
      </c>
      <c r="Q680" s="552">
        <v>1200</v>
      </c>
      <c r="R680" s="553" t="s">
        <v>1791</v>
      </c>
      <c r="S680" s="552">
        <v>12000</v>
      </c>
      <c r="T680" s="553" t="s">
        <v>1791</v>
      </c>
      <c r="U680" s="559" t="s">
        <v>550</v>
      </c>
      <c r="V680" s="560" t="s">
        <v>549</v>
      </c>
      <c r="W680" s="559" t="s">
        <v>550</v>
      </c>
      <c r="X680" s="560" t="s">
        <v>549</v>
      </c>
      <c r="Y680" s="552">
        <v>310</v>
      </c>
      <c r="Z680" s="554" t="s">
        <v>1791</v>
      </c>
      <c r="AA680" s="552" t="s">
        <v>549</v>
      </c>
      <c r="AB680" s="553">
        <v>60</v>
      </c>
      <c r="AC680" s="552" t="s">
        <v>550</v>
      </c>
      <c r="AD680" s="560">
        <v>1E-3</v>
      </c>
      <c r="AE680" s="559"/>
      <c r="AF680" s="560"/>
      <c r="AG680" s="552"/>
      <c r="AH680" s="554"/>
      <c r="AI680" s="555"/>
      <c r="AJ680" s="583"/>
      <c r="AK680" s="557"/>
      <c r="AL680" s="558"/>
    </row>
    <row r="681" spans="1:38" ht="14.4" thickBot="1" x14ac:dyDescent="0.35">
      <c r="A681" s="27" t="str">
        <f t="shared" si="10"/>
        <v>5902-51-2</v>
      </c>
      <c r="B681" s="580" t="s">
        <v>1856</v>
      </c>
      <c r="C681" s="564" t="s">
        <v>1856</v>
      </c>
      <c r="D681" s="565" t="s">
        <v>1856</v>
      </c>
      <c r="E681" s="562" t="s">
        <v>1856</v>
      </c>
      <c r="F681" s="563">
        <v>1.2999999999999999E-2</v>
      </c>
      <c r="G681" s="564" t="s">
        <v>1793</v>
      </c>
      <c r="H681" s="565" t="s">
        <v>1856</v>
      </c>
      <c r="I681" s="562" t="s">
        <v>1856</v>
      </c>
      <c r="J681" s="562" t="s">
        <v>1856</v>
      </c>
      <c r="K681" s="562" t="s">
        <v>1856</v>
      </c>
      <c r="L681" s="564">
        <v>1</v>
      </c>
      <c r="M681" s="564">
        <v>0.1</v>
      </c>
      <c r="N681" s="581" t="s">
        <v>1856</v>
      </c>
      <c r="O681" s="568" t="s">
        <v>689</v>
      </c>
      <c r="P681" s="569" t="s">
        <v>688</v>
      </c>
      <c r="Q681" s="570">
        <v>790</v>
      </c>
      <c r="R681" s="571" t="s">
        <v>1791</v>
      </c>
      <c r="S681" s="570">
        <v>8000</v>
      </c>
      <c r="T681" s="571" t="s">
        <v>1791</v>
      </c>
      <c r="U681" s="585" t="s">
        <v>550</v>
      </c>
      <c r="V681" s="586" t="s">
        <v>549</v>
      </c>
      <c r="W681" s="585" t="s">
        <v>550</v>
      </c>
      <c r="X681" s="586" t="s">
        <v>549</v>
      </c>
      <c r="Y681" s="570">
        <v>200</v>
      </c>
      <c r="Z681" s="572" t="s">
        <v>1791</v>
      </c>
      <c r="AA681" s="570" t="s">
        <v>549</v>
      </c>
      <c r="AB681" s="571">
        <v>5.8999999999999997E-2</v>
      </c>
      <c r="AC681" s="570" t="s">
        <v>550</v>
      </c>
      <c r="AD681" s="586">
        <v>3.0699999999999998E-3</v>
      </c>
      <c r="AE681" s="585"/>
      <c r="AF681" s="586"/>
      <c r="AG681" s="570"/>
      <c r="AH681" s="572"/>
      <c r="AI681" s="573"/>
      <c r="AJ681" s="574"/>
      <c r="AK681" s="575"/>
      <c r="AL681" s="576"/>
    </row>
    <row r="682" spans="1:38" ht="13.8" x14ac:dyDescent="0.3">
      <c r="A682" s="34" t="str">
        <f t="shared" si="10"/>
        <v>13071-79-9</v>
      </c>
      <c r="B682" s="577" t="s">
        <v>1856</v>
      </c>
      <c r="C682" s="548" t="s">
        <v>1856</v>
      </c>
      <c r="D682" s="547" t="s">
        <v>1856</v>
      </c>
      <c r="E682" s="548" t="s">
        <v>1856</v>
      </c>
      <c r="F682" s="546">
        <v>2.5000000000000001E-5</v>
      </c>
      <c r="G682" s="545" t="s">
        <v>1801</v>
      </c>
      <c r="H682" s="547" t="s">
        <v>1856</v>
      </c>
      <c r="I682" s="548" t="s">
        <v>1856</v>
      </c>
      <c r="J682" s="548" t="s">
        <v>1856</v>
      </c>
      <c r="K682" s="548" t="s">
        <v>1856</v>
      </c>
      <c r="L682" s="545">
        <v>1</v>
      </c>
      <c r="M682" s="578">
        <v>0.1</v>
      </c>
      <c r="N682" s="549" t="s">
        <v>1856</v>
      </c>
      <c r="O682" s="550" t="s">
        <v>687</v>
      </c>
      <c r="P682" s="551" t="s">
        <v>686</v>
      </c>
      <c r="Q682" s="552">
        <v>1.5</v>
      </c>
      <c r="R682" s="553" t="s">
        <v>1791</v>
      </c>
      <c r="S682" s="552">
        <v>15</v>
      </c>
      <c r="T682" s="553" t="s">
        <v>1791</v>
      </c>
      <c r="U682" s="559" t="s">
        <v>550</v>
      </c>
      <c r="V682" s="560" t="s">
        <v>549</v>
      </c>
      <c r="W682" s="559" t="s">
        <v>550</v>
      </c>
      <c r="X682" s="560" t="s">
        <v>549</v>
      </c>
      <c r="Y682" s="552">
        <v>0.18</v>
      </c>
      <c r="Z682" s="554" t="s">
        <v>1791</v>
      </c>
      <c r="AA682" s="552" t="s">
        <v>549</v>
      </c>
      <c r="AB682" s="553">
        <v>3.8999999999999999E-4</v>
      </c>
      <c r="AC682" s="552" t="s">
        <v>550</v>
      </c>
      <c r="AD682" s="560">
        <v>1E-3</v>
      </c>
      <c r="AE682" s="559"/>
      <c r="AF682" s="560"/>
      <c r="AG682" s="552"/>
      <c r="AH682" s="554"/>
      <c r="AI682" s="555"/>
      <c r="AJ682" s="556"/>
      <c r="AK682" s="557"/>
      <c r="AL682" s="558"/>
    </row>
    <row r="683" spans="1:38" ht="13.8" x14ac:dyDescent="0.3">
      <c r="A683" s="34" t="str">
        <f t="shared" si="10"/>
        <v>886-50-0</v>
      </c>
      <c r="B683" s="577" t="s">
        <v>1856</v>
      </c>
      <c r="C683" s="548" t="s">
        <v>1856</v>
      </c>
      <c r="D683" s="547" t="s">
        <v>1856</v>
      </c>
      <c r="E683" s="548" t="s">
        <v>1856</v>
      </c>
      <c r="F683" s="546">
        <v>1E-3</v>
      </c>
      <c r="G683" s="545" t="s">
        <v>1793</v>
      </c>
      <c r="H683" s="547" t="s">
        <v>1856</v>
      </c>
      <c r="I683" s="548" t="s">
        <v>1856</v>
      </c>
      <c r="J683" s="548" t="s">
        <v>1856</v>
      </c>
      <c r="K683" s="548" t="s">
        <v>1856</v>
      </c>
      <c r="L683" s="545">
        <v>1</v>
      </c>
      <c r="M683" s="545">
        <v>0.1</v>
      </c>
      <c r="N683" s="549" t="s">
        <v>1856</v>
      </c>
      <c r="O683" s="550" t="s">
        <v>685</v>
      </c>
      <c r="P683" s="551" t="s">
        <v>684</v>
      </c>
      <c r="Q683" s="552">
        <v>61</v>
      </c>
      <c r="R683" s="553" t="s">
        <v>1791</v>
      </c>
      <c r="S683" s="552">
        <v>620</v>
      </c>
      <c r="T683" s="553" t="s">
        <v>1791</v>
      </c>
      <c r="U683" s="559" t="s">
        <v>550</v>
      </c>
      <c r="V683" s="560" t="s">
        <v>549</v>
      </c>
      <c r="W683" s="559" t="s">
        <v>550</v>
      </c>
      <c r="X683" s="560" t="s">
        <v>549</v>
      </c>
      <c r="Y683" s="552">
        <v>10</v>
      </c>
      <c r="Z683" s="554" t="s">
        <v>1791</v>
      </c>
      <c r="AA683" s="552" t="s">
        <v>549</v>
      </c>
      <c r="AB683" s="553">
        <v>1.4E-2</v>
      </c>
      <c r="AC683" s="552" t="s">
        <v>550</v>
      </c>
      <c r="AD683" s="560">
        <v>3.9899999999999999E-4</v>
      </c>
      <c r="AE683" s="559"/>
      <c r="AF683" s="560"/>
      <c r="AG683" s="552"/>
      <c r="AH683" s="554"/>
      <c r="AI683" s="555"/>
      <c r="AJ683" s="556"/>
      <c r="AK683" s="557"/>
      <c r="AL683" s="558"/>
    </row>
    <row r="684" spans="1:38" ht="14.4" thickBot="1" x14ac:dyDescent="0.35">
      <c r="A684" s="27" t="str">
        <f t="shared" si="10"/>
        <v>5436-43-1</v>
      </c>
      <c r="B684" s="561" t="s">
        <v>1856</v>
      </c>
      <c r="C684" s="562" t="s">
        <v>1856</v>
      </c>
      <c r="D684" s="565" t="s">
        <v>1856</v>
      </c>
      <c r="E684" s="562" t="s">
        <v>1856</v>
      </c>
      <c r="F684" s="563">
        <v>1E-4</v>
      </c>
      <c r="G684" s="564" t="s">
        <v>1793</v>
      </c>
      <c r="H684" s="563" t="s">
        <v>1856</v>
      </c>
      <c r="I684" s="564" t="s">
        <v>1856</v>
      </c>
      <c r="J684" s="564" t="s">
        <v>1856</v>
      </c>
      <c r="K684" s="562" t="s">
        <v>1856</v>
      </c>
      <c r="L684" s="564">
        <v>1</v>
      </c>
      <c r="M684" s="566">
        <v>0.1</v>
      </c>
      <c r="N684" s="567" t="s">
        <v>1856</v>
      </c>
      <c r="O684" s="568" t="s">
        <v>683</v>
      </c>
      <c r="P684" s="569" t="s">
        <v>682</v>
      </c>
      <c r="Q684" s="570">
        <v>6.1</v>
      </c>
      <c r="R684" s="571" t="s">
        <v>1791</v>
      </c>
      <c r="S684" s="570">
        <v>62</v>
      </c>
      <c r="T684" s="571" t="s">
        <v>1791</v>
      </c>
      <c r="U684" s="570" t="s">
        <v>550</v>
      </c>
      <c r="V684" s="571" t="s">
        <v>549</v>
      </c>
      <c r="W684" s="570" t="s">
        <v>550</v>
      </c>
      <c r="X684" s="571" t="s">
        <v>549</v>
      </c>
      <c r="Y684" s="570">
        <v>1.6</v>
      </c>
      <c r="Z684" s="572" t="s">
        <v>1791</v>
      </c>
      <c r="AA684" s="570" t="s">
        <v>549</v>
      </c>
      <c r="AB684" s="571">
        <v>4.2000000000000003E-2</v>
      </c>
      <c r="AC684" s="570" t="s">
        <v>550</v>
      </c>
      <c r="AD684" s="571">
        <v>3.7199999999999997E-2</v>
      </c>
      <c r="AE684" s="570"/>
      <c r="AF684" s="571"/>
      <c r="AG684" s="570"/>
      <c r="AH684" s="572"/>
      <c r="AI684" s="587"/>
      <c r="AJ684" s="574"/>
      <c r="AK684" s="575"/>
      <c r="AL684" s="588"/>
    </row>
    <row r="685" spans="1:38" ht="13.8" x14ac:dyDescent="0.3">
      <c r="A685" s="34" t="str">
        <f t="shared" si="10"/>
        <v>95-94-3</v>
      </c>
      <c r="B685" s="577" t="s">
        <v>1856</v>
      </c>
      <c r="C685" s="548" t="s">
        <v>1856</v>
      </c>
      <c r="D685" s="547" t="s">
        <v>1856</v>
      </c>
      <c r="E685" s="548" t="s">
        <v>1856</v>
      </c>
      <c r="F685" s="546">
        <v>2.9999999999999997E-4</v>
      </c>
      <c r="G685" s="545" t="s">
        <v>1793</v>
      </c>
      <c r="H685" s="546" t="s">
        <v>1856</v>
      </c>
      <c r="I685" s="545" t="s">
        <v>1856</v>
      </c>
      <c r="J685" s="548" t="s">
        <v>1856</v>
      </c>
      <c r="K685" s="548" t="s">
        <v>1856</v>
      </c>
      <c r="L685" s="545">
        <v>1</v>
      </c>
      <c r="M685" s="545">
        <v>0.1</v>
      </c>
      <c r="N685" s="549" t="s">
        <v>1856</v>
      </c>
      <c r="O685" s="550" t="s">
        <v>681</v>
      </c>
      <c r="P685" s="551" t="s">
        <v>680</v>
      </c>
      <c r="Q685" s="552">
        <v>18</v>
      </c>
      <c r="R685" s="553" t="s">
        <v>1791</v>
      </c>
      <c r="S685" s="552">
        <v>180</v>
      </c>
      <c r="T685" s="553" t="s">
        <v>1791</v>
      </c>
      <c r="U685" s="552" t="s">
        <v>550</v>
      </c>
      <c r="V685" s="553" t="s">
        <v>549</v>
      </c>
      <c r="W685" s="552" t="s">
        <v>550</v>
      </c>
      <c r="X685" s="553" t="s">
        <v>549</v>
      </c>
      <c r="Y685" s="552">
        <v>1.2</v>
      </c>
      <c r="Z685" s="554" t="s">
        <v>1791</v>
      </c>
      <c r="AA685" s="552" t="s">
        <v>549</v>
      </c>
      <c r="AB685" s="553">
        <v>5.7999999999999996E-3</v>
      </c>
      <c r="AC685" s="552" t="s">
        <v>550</v>
      </c>
      <c r="AD685" s="553">
        <v>1.02E-4</v>
      </c>
      <c r="AE685" s="552"/>
      <c r="AF685" s="553"/>
      <c r="AG685" s="552"/>
      <c r="AH685" s="554"/>
      <c r="AI685" s="555"/>
      <c r="AJ685" s="556"/>
      <c r="AK685" s="557"/>
      <c r="AL685" s="558"/>
    </row>
    <row r="686" spans="1:38" ht="13.8" x14ac:dyDescent="0.3">
      <c r="A686" s="34" t="str">
        <f t="shared" si="10"/>
        <v>630-20-6</v>
      </c>
      <c r="B686" s="577">
        <v>2.5999999999999999E-2</v>
      </c>
      <c r="C686" s="548" t="s">
        <v>1793</v>
      </c>
      <c r="D686" s="547">
        <v>7.4000000000000003E-6</v>
      </c>
      <c r="E686" s="548" t="s">
        <v>1793</v>
      </c>
      <c r="F686" s="546">
        <v>0.03</v>
      </c>
      <c r="G686" s="545" t="s">
        <v>1793</v>
      </c>
      <c r="H686" s="547" t="s">
        <v>1856</v>
      </c>
      <c r="I686" s="548" t="s">
        <v>1856</v>
      </c>
      <c r="J686" s="548" t="s">
        <v>1796</v>
      </c>
      <c r="K686" s="548" t="s">
        <v>1856</v>
      </c>
      <c r="L686" s="545">
        <v>1</v>
      </c>
      <c r="M686" s="545" t="s">
        <v>1856</v>
      </c>
      <c r="N686" s="549">
        <v>680</v>
      </c>
      <c r="O686" s="550" t="s">
        <v>679</v>
      </c>
      <c r="P686" s="551" t="s">
        <v>546</v>
      </c>
      <c r="Q686" s="552">
        <v>1.9</v>
      </c>
      <c r="R686" s="553" t="s">
        <v>1798</v>
      </c>
      <c r="S686" s="552">
        <v>9.3000000000000007</v>
      </c>
      <c r="T686" s="553" t="s">
        <v>1798</v>
      </c>
      <c r="U686" s="559">
        <v>0.33</v>
      </c>
      <c r="V686" s="560" t="s">
        <v>1798</v>
      </c>
      <c r="W686" s="559">
        <v>1.7</v>
      </c>
      <c r="X686" s="560" t="s">
        <v>1798</v>
      </c>
      <c r="Y686" s="552">
        <v>0.5</v>
      </c>
      <c r="Z686" s="554" t="s">
        <v>1798</v>
      </c>
      <c r="AA686" s="552" t="s">
        <v>549</v>
      </c>
      <c r="AB686" s="553">
        <v>1.9000000000000001E-4</v>
      </c>
      <c r="AC686" s="552" t="s">
        <v>550</v>
      </c>
      <c r="AD686" s="560">
        <v>1.49E-2</v>
      </c>
      <c r="AE686" s="559"/>
      <c r="AF686" s="560"/>
      <c r="AG686" s="552"/>
      <c r="AH686" s="554"/>
      <c r="AI686" s="555"/>
      <c r="AJ686" s="556"/>
      <c r="AK686" s="557"/>
      <c r="AL686" s="558"/>
    </row>
    <row r="687" spans="1:38" ht="14.4" thickBot="1" x14ac:dyDescent="0.35">
      <c r="A687" s="27" t="str">
        <f t="shared" si="10"/>
        <v>79-34-5</v>
      </c>
      <c r="B687" s="561">
        <v>0.2</v>
      </c>
      <c r="C687" s="562" t="s">
        <v>1793</v>
      </c>
      <c r="D687" s="565">
        <v>5.8E-5</v>
      </c>
      <c r="E687" s="562" t="s">
        <v>1803</v>
      </c>
      <c r="F687" s="565">
        <v>0.02</v>
      </c>
      <c r="G687" s="562" t="s">
        <v>1793</v>
      </c>
      <c r="H687" s="563" t="s">
        <v>1856</v>
      </c>
      <c r="I687" s="564" t="s">
        <v>1856</v>
      </c>
      <c r="J687" s="562" t="s">
        <v>1796</v>
      </c>
      <c r="K687" s="562" t="s">
        <v>1856</v>
      </c>
      <c r="L687" s="564">
        <v>1</v>
      </c>
      <c r="M687" s="566" t="s">
        <v>1856</v>
      </c>
      <c r="N687" s="581">
        <v>1900</v>
      </c>
      <c r="O687" s="568" t="s">
        <v>678</v>
      </c>
      <c r="P687" s="569" t="s">
        <v>542</v>
      </c>
      <c r="Q687" s="570">
        <v>0.56000000000000005</v>
      </c>
      <c r="R687" s="571" t="s">
        <v>1798</v>
      </c>
      <c r="S687" s="570">
        <v>2.8</v>
      </c>
      <c r="T687" s="571" t="s">
        <v>1798</v>
      </c>
      <c r="U687" s="570">
        <v>4.2000000000000003E-2</v>
      </c>
      <c r="V687" s="571" t="s">
        <v>1798</v>
      </c>
      <c r="W687" s="570">
        <v>0.21</v>
      </c>
      <c r="X687" s="571" t="s">
        <v>1798</v>
      </c>
      <c r="Y687" s="585">
        <v>6.6000000000000003E-2</v>
      </c>
      <c r="Z687" s="591" t="s">
        <v>1798</v>
      </c>
      <c r="AA687" s="570" t="s">
        <v>549</v>
      </c>
      <c r="AB687" s="571">
        <v>2.5999999999999998E-5</v>
      </c>
      <c r="AC687" s="570" t="s">
        <v>550</v>
      </c>
      <c r="AD687" s="571">
        <v>1E-3</v>
      </c>
      <c r="AE687" s="570"/>
      <c r="AF687" s="571"/>
      <c r="AG687" s="585"/>
      <c r="AH687" s="591"/>
      <c r="AI687" s="573"/>
      <c r="AJ687" s="592"/>
      <c r="AK687" s="593"/>
      <c r="AL687" s="576"/>
    </row>
    <row r="688" spans="1:38" ht="13.8" x14ac:dyDescent="0.3">
      <c r="A688" s="34" t="str">
        <f t="shared" si="10"/>
        <v>127-18-4</v>
      </c>
      <c r="B688" s="577">
        <v>2.0999999999999999E-3</v>
      </c>
      <c r="C688" s="548" t="s">
        <v>1793</v>
      </c>
      <c r="D688" s="547">
        <v>2.6E-7</v>
      </c>
      <c r="E688" s="548" t="s">
        <v>1793</v>
      </c>
      <c r="F688" s="546">
        <v>6.0000000000000001E-3</v>
      </c>
      <c r="G688" s="545" t="s">
        <v>1793</v>
      </c>
      <c r="H688" s="547">
        <v>0.04</v>
      </c>
      <c r="I688" s="548" t="s">
        <v>1793</v>
      </c>
      <c r="J688" s="548" t="s">
        <v>1796</v>
      </c>
      <c r="K688" s="548" t="s">
        <v>1856</v>
      </c>
      <c r="L688" s="545">
        <v>1</v>
      </c>
      <c r="M688" s="545" t="s">
        <v>1856</v>
      </c>
      <c r="N688" s="549">
        <v>166</v>
      </c>
      <c r="O688" s="550" t="s">
        <v>677</v>
      </c>
      <c r="P688" s="551" t="s">
        <v>428</v>
      </c>
      <c r="Q688" s="552">
        <v>22</v>
      </c>
      <c r="R688" s="553" t="s">
        <v>1802</v>
      </c>
      <c r="S688" s="552">
        <v>110</v>
      </c>
      <c r="T688" s="553" t="s">
        <v>1802</v>
      </c>
      <c r="U688" s="559">
        <v>9.4</v>
      </c>
      <c r="V688" s="560" t="s">
        <v>1802</v>
      </c>
      <c r="W688" s="559">
        <v>47</v>
      </c>
      <c r="X688" s="560" t="s">
        <v>1802</v>
      </c>
      <c r="Y688" s="552">
        <v>9.6999999999999993</v>
      </c>
      <c r="Z688" s="554" t="s">
        <v>1802</v>
      </c>
      <c r="AA688" s="552">
        <v>5</v>
      </c>
      <c r="AB688" s="553">
        <v>4.4000000000000003E-3</v>
      </c>
      <c r="AC688" s="552">
        <v>2.3E-3</v>
      </c>
      <c r="AD688" s="560">
        <v>3.3700000000000002E-3</v>
      </c>
      <c r="AE688" s="559"/>
      <c r="AF688" s="560"/>
      <c r="AG688" s="552"/>
      <c r="AH688" s="554"/>
      <c r="AI688" s="555"/>
      <c r="AJ688" s="556"/>
      <c r="AK688" s="557"/>
      <c r="AL688" s="558"/>
    </row>
    <row r="689" spans="1:38" ht="13.8" x14ac:dyDescent="0.3">
      <c r="A689" s="34" t="str">
        <f t="shared" si="10"/>
        <v>58-90-2</v>
      </c>
      <c r="B689" s="577" t="s">
        <v>1856</v>
      </c>
      <c r="C689" s="548" t="s">
        <v>1856</v>
      </c>
      <c r="D689" s="547" t="s">
        <v>1856</v>
      </c>
      <c r="E689" s="548" t="s">
        <v>1856</v>
      </c>
      <c r="F689" s="546">
        <v>0.03</v>
      </c>
      <c r="G689" s="545" t="s">
        <v>1793</v>
      </c>
      <c r="H689" s="547" t="s">
        <v>1856</v>
      </c>
      <c r="I689" s="548" t="s">
        <v>1856</v>
      </c>
      <c r="J689" s="548" t="s">
        <v>1856</v>
      </c>
      <c r="K689" s="548" t="s">
        <v>1856</v>
      </c>
      <c r="L689" s="545">
        <v>1</v>
      </c>
      <c r="M689" s="545">
        <v>0.1</v>
      </c>
      <c r="N689" s="549" t="s">
        <v>1856</v>
      </c>
      <c r="O689" s="550" t="s">
        <v>676</v>
      </c>
      <c r="P689" s="551" t="s">
        <v>386</v>
      </c>
      <c r="Q689" s="552">
        <v>1800</v>
      </c>
      <c r="R689" s="553" t="s">
        <v>1791</v>
      </c>
      <c r="S689" s="552">
        <v>18000</v>
      </c>
      <c r="T689" s="553" t="s">
        <v>1791</v>
      </c>
      <c r="U689" s="559" t="s">
        <v>550</v>
      </c>
      <c r="V689" s="560" t="s">
        <v>549</v>
      </c>
      <c r="W689" s="559" t="s">
        <v>550</v>
      </c>
      <c r="X689" s="560" t="s">
        <v>549</v>
      </c>
      <c r="Y689" s="552">
        <v>170</v>
      </c>
      <c r="Z689" s="554" t="s">
        <v>1791</v>
      </c>
      <c r="AA689" s="552" t="s">
        <v>549</v>
      </c>
      <c r="AB689" s="553">
        <v>1.1000000000000001</v>
      </c>
      <c r="AC689" s="552" t="s">
        <v>550</v>
      </c>
      <c r="AD689" s="560">
        <v>1.12E-2</v>
      </c>
      <c r="AE689" s="559"/>
      <c r="AF689" s="560"/>
      <c r="AG689" s="552"/>
      <c r="AH689" s="554"/>
      <c r="AI689" s="555"/>
      <c r="AJ689" s="556"/>
      <c r="AK689" s="557"/>
      <c r="AL689" s="558"/>
    </row>
    <row r="690" spans="1:38" ht="14.4" thickBot="1" x14ac:dyDescent="0.35">
      <c r="A690" s="27" t="str">
        <f t="shared" si="10"/>
        <v>5216-25-1</v>
      </c>
      <c r="B690" s="561">
        <v>20</v>
      </c>
      <c r="C690" s="562" t="s">
        <v>1801</v>
      </c>
      <c r="D690" s="565" t="s">
        <v>1856</v>
      </c>
      <c r="E690" s="562" t="s">
        <v>1856</v>
      </c>
      <c r="F690" s="563" t="s">
        <v>1856</v>
      </c>
      <c r="G690" s="564" t="s">
        <v>1856</v>
      </c>
      <c r="H690" s="565" t="s">
        <v>1856</v>
      </c>
      <c r="I690" s="562" t="s">
        <v>1856</v>
      </c>
      <c r="J690" s="562" t="s">
        <v>1856</v>
      </c>
      <c r="K690" s="562" t="s">
        <v>1856</v>
      </c>
      <c r="L690" s="564">
        <v>1</v>
      </c>
      <c r="M690" s="564">
        <v>0.1</v>
      </c>
      <c r="N690" s="581" t="s">
        <v>1856</v>
      </c>
      <c r="O690" s="568" t="s">
        <v>675</v>
      </c>
      <c r="P690" s="569" t="s">
        <v>674</v>
      </c>
      <c r="Q690" s="570">
        <v>2.4E-2</v>
      </c>
      <c r="R690" s="571" t="s">
        <v>1798</v>
      </c>
      <c r="S690" s="570">
        <v>8.5999999999999993E-2</v>
      </c>
      <c r="T690" s="571" t="s">
        <v>1798</v>
      </c>
      <c r="U690" s="585" t="s">
        <v>550</v>
      </c>
      <c r="V690" s="586" t="s">
        <v>549</v>
      </c>
      <c r="W690" s="585" t="s">
        <v>550</v>
      </c>
      <c r="X690" s="586" t="s">
        <v>549</v>
      </c>
      <c r="Y690" s="570">
        <v>1.1000000000000001E-3</v>
      </c>
      <c r="Z690" s="572" t="s">
        <v>1798</v>
      </c>
      <c r="AA690" s="570" t="s">
        <v>549</v>
      </c>
      <c r="AB690" s="571">
        <v>3.8999999999999999E-6</v>
      </c>
      <c r="AC690" s="570" t="s">
        <v>550</v>
      </c>
      <c r="AD690" s="586">
        <v>1.2700000000000001E-3</v>
      </c>
      <c r="AE690" s="585"/>
      <c r="AF690" s="586"/>
      <c r="AG690" s="570"/>
      <c r="AH690" s="572"/>
      <c r="AI690" s="573"/>
      <c r="AJ690" s="574"/>
      <c r="AK690" s="575"/>
      <c r="AL690" s="576"/>
    </row>
    <row r="691" spans="1:38" ht="13.8" x14ac:dyDescent="0.3">
      <c r="A691" s="34" t="str">
        <f t="shared" si="10"/>
        <v>3689-24-5</v>
      </c>
      <c r="B691" s="577" t="s">
        <v>1856</v>
      </c>
      <c r="C691" s="548" t="s">
        <v>1856</v>
      </c>
      <c r="D691" s="547" t="s">
        <v>1856</v>
      </c>
      <c r="E691" s="548" t="s">
        <v>1856</v>
      </c>
      <c r="F691" s="546">
        <v>5.0000000000000001E-4</v>
      </c>
      <c r="G691" s="545" t="s">
        <v>1793</v>
      </c>
      <c r="H691" s="547" t="s">
        <v>1856</v>
      </c>
      <c r="I691" s="548" t="s">
        <v>1856</v>
      </c>
      <c r="J691" s="548" t="s">
        <v>1856</v>
      </c>
      <c r="K691" s="548" t="s">
        <v>1856</v>
      </c>
      <c r="L691" s="545">
        <v>1</v>
      </c>
      <c r="M691" s="545">
        <v>0.1</v>
      </c>
      <c r="N691" s="549" t="s">
        <v>1856</v>
      </c>
      <c r="O691" s="550" t="s">
        <v>673</v>
      </c>
      <c r="P691" s="551" t="s">
        <v>136</v>
      </c>
      <c r="Q691" s="552">
        <v>31</v>
      </c>
      <c r="R691" s="553" t="s">
        <v>1791</v>
      </c>
      <c r="S691" s="552">
        <v>310</v>
      </c>
      <c r="T691" s="553" t="s">
        <v>1791</v>
      </c>
      <c r="U691" s="559" t="s">
        <v>550</v>
      </c>
      <c r="V691" s="560" t="s">
        <v>549</v>
      </c>
      <c r="W691" s="559" t="s">
        <v>550</v>
      </c>
      <c r="X691" s="560" t="s">
        <v>549</v>
      </c>
      <c r="Y691" s="552">
        <v>5.3</v>
      </c>
      <c r="Z691" s="554" t="s">
        <v>1791</v>
      </c>
      <c r="AA691" s="552" t="s">
        <v>549</v>
      </c>
      <c r="AB691" s="553">
        <v>3.8999999999999998E-3</v>
      </c>
      <c r="AC691" s="552" t="s">
        <v>550</v>
      </c>
      <c r="AD691" s="560">
        <v>3.4500000000000003E-2</v>
      </c>
      <c r="AE691" s="559"/>
      <c r="AF691" s="560"/>
      <c r="AG691" s="552"/>
      <c r="AH691" s="554"/>
      <c r="AI691" s="555"/>
      <c r="AJ691" s="556"/>
      <c r="AK691" s="557"/>
      <c r="AL691" s="558"/>
    </row>
    <row r="692" spans="1:38" ht="13.8" x14ac:dyDescent="0.3">
      <c r="A692" s="34" t="str">
        <f t="shared" si="10"/>
        <v>811-97-2</v>
      </c>
      <c r="B692" s="577" t="s">
        <v>1856</v>
      </c>
      <c r="C692" s="548" t="s">
        <v>1856</v>
      </c>
      <c r="D692" s="547" t="s">
        <v>1856</v>
      </c>
      <c r="E692" s="548" t="s">
        <v>1856</v>
      </c>
      <c r="F692" s="546" t="s">
        <v>1856</v>
      </c>
      <c r="G692" s="545" t="s">
        <v>1856</v>
      </c>
      <c r="H692" s="547">
        <v>80</v>
      </c>
      <c r="I692" s="548" t="s">
        <v>1793</v>
      </c>
      <c r="J692" s="548" t="s">
        <v>1796</v>
      </c>
      <c r="K692" s="548" t="s">
        <v>1856</v>
      </c>
      <c r="L692" s="545">
        <v>1</v>
      </c>
      <c r="M692" s="545" t="s">
        <v>1856</v>
      </c>
      <c r="N692" s="549">
        <v>1090</v>
      </c>
      <c r="O692" s="550" t="s">
        <v>672</v>
      </c>
      <c r="P692" s="551" t="s">
        <v>671</v>
      </c>
      <c r="Q692" s="552">
        <v>110000</v>
      </c>
      <c r="R692" s="553" t="s">
        <v>1805</v>
      </c>
      <c r="S692" s="552">
        <v>460000</v>
      </c>
      <c r="T692" s="553" t="s">
        <v>1805</v>
      </c>
      <c r="U692" s="559">
        <v>83000</v>
      </c>
      <c r="V692" s="560" t="s">
        <v>1791</v>
      </c>
      <c r="W692" s="559">
        <v>350000</v>
      </c>
      <c r="X692" s="560" t="s">
        <v>1791</v>
      </c>
      <c r="Y692" s="552">
        <v>170000</v>
      </c>
      <c r="Z692" s="554" t="s">
        <v>1791</v>
      </c>
      <c r="AA692" s="552" t="s">
        <v>549</v>
      </c>
      <c r="AB692" s="553">
        <v>93</v>
      </c>
      <c r="AC692" s="552" t="s">
        <v>550</v>
      </c>
      <c r="AD692" s="560">
        <v>1.72E-3</v>
      </c>
      <c r="AE692" s="559"/>
      <c r="AF692" s="560"/>
      <c r="AG692" s="552"/>
      <c r="AH692" s="554"/>
      <c r="AI692" s="555"/>
      <c r="AJ692" s="556"/>
      <c r="AK692" s="557"/>
      <c r="AL692" s="558"/>
    </row>
    <row r="693" spans="1:38" ht="14.4" thickBot="1" x14ac:dyDescent="0.35">
      <c r="A693" s="27" t="str">
        <f t="shared" si="10"/>
        <v>479-45-8</v>
      </c>
      <c r="B693" s="561" t="s">
        <v>1856</v>
      </c>
      <c r="C693" s="562" t="s">
        <v>1856</v>
      </c>
      <c r="D693" s="565" t="s">
        <v>1856</v>
      </c>
      <c r="E693" s="562" t="s">
        <v>1856</v>
      </c>
      <c r="F693" s="563">
        <v>4.0000000000000001E-3</v>
      </c>
      <c r="G693" s="564" t="s">
        <v>1792</v>
      </c>
      <c r="H693" s="565" t="s">
        <v>1856</v>
      </c>
      <c r="I693" s="562" t="s">
        <v>1856</v>
      </c>
      <c r="J693" s="562" t="s">
        <v>1856</v>
      </c>
      <c r="K693" s="562" t="s">
        <v>1856</v>
      </c>
      <c r="L693" s="564">
        <v>1</v>
      </c>
      <c r="M693" s="564">
        <v>0.1</v>
      </c>
      <c r="N693" s="581" t="s">
        <v>1856</v>
      </c>
      <c r="O693" s="568" t="s">
        <v>209</v>
      </c>
      <c r="P693" s="569" t="s">
        <v>208</v>
      </c>
      <c r="Q693" s="570">
        <v>240</v>
      </c>
      <c r="R693" s="571" t="s">
        <v>1791</v>
      </c>
      <c r="S693" s="570">
        <v>2500</v>
      </c>
      <c r="T693" s="571" t="s">
        <v>1791</v>
      </c>
      <c r="U693" s="585" t="s">
        <v>550</v>
      </c>
      <c r="V693" s="586" t="s">
        <v>549</v>
      </c>
      <c r="W693" s="585" t="s">
        <v>550</v>
      </c>
      <c r="X693" s="586" t="s">
        <v>549</v>
      </c>
      <c r="Y693" s="570">
        <v>61</v>
      </c>
      <c r="Z693" s="572" t="s">
        <v>1791</v>
      </c>
      <c r="AA693" s="570" t="s">
        <v>549</v>
      </c>
      <c r="AB693" s="571">
        <v>0.57999999999999996</v>
      </c>
      <c r="AC693" s="570" t="s">
        <v>550</v>
      </c>
      <c r="AD693" s="586">
        <v>3.5799999999999998E-2</v>
      </c>
      <c r="AE693" s="585"/>
      <c r="AF693" s="586"/>
      <c r="AG693" s="570"/>
      <c r="AH693" s="572"/>
      <c r="AI693" s="573"/>
      <c r="AJ693" s="574"/>
      <c r="AK693" s="575"/>
      <c r="AL693" s="576"/>
    </row>
    <row r="694" spans="1:38" ht="13.8" x14ac:dyDescent="0.3">
      <c r="A694" s="34" t="str">
        <f t="shared" si="10"/>
        <v>10102-45-1</v>
      </c>
      <c r="B694" s="577" t="s">
        <v>1856</v>
      </c>
      <c r="C694" s="548" t="s">
        <v>1856</v>
      </c>
      <c r="D694" s="547" t="s">
        <v>1856</v>
      </c>
      <c r="E694" s="548" t="s">
        <v>1856</v>
      </c>
      <c r="F694" s="546">
        <v>6.9999999999999999E-6</v>
      </c>
      <c r="G694" s="545" t="s">
        <v>1804</v>
      </c>
      <c r="H694" s="547" t="s">
        <v>1856</v>
      </c>
      <c r="I694" s="548" t="s">
        <v>1856</v>
      </c>
      <c r="J694" s="548" t="s">
        <v>1856</v>
      </c>
      <c r="K694" s="548" t="s">
        <v>1856</v>
      </c>
      <c r="L694" s="545">
        <v>1</v>
      </c>
      <c r="M694" s="545" t="s">
        <v>1856</v>
      </c>
      <c r="N694" s="549" t="s">
        <v>1856</v>
      </c>
      <c r="O694" s="550" t="s">
        <v>670</v>
      </c>
      <c r="P694" s="551" t="s">
        <v>669</v>
      </c>
      <c r="Q694" s="552">
        <v>0.55000000000000004</v>
      </c>
      <c r="R694" s="553" t="s">
        <v>1791</v>
      </c>
      <c r="S694" s="552">
        <v>7.2</v>
      </c>
      <c r="T694" s="553" t="s">
        <v>1791</v>
      </c>
      <c r="U694" s="559" t="s">
        <v>550</v>
      </c>
      <c r="V694" s="560" t="s">
        <v>549</v>
      </c>
      <c r="W694" s="559" t="s">
        <v>550</v>
      </c>
      <c r="X694" s="560" t="s">
        <v>549</v>
      </c>
      <c r="Y694" s="552">
        <v>0.11</v>
      </c>
      <c r="Z694" s="554" t="s">
        <v>1791</v>
      </c>
      <c r="AA694" s="552" t="s">
        <v>549</v>
      </c>
      <c r="AB694" s="553" t="s">
        <v>550</v>
      </c>
      <c r="AC694" s="552" t="s">
        <v>550</v>
      </c>
      <c r="AD694" s="560">
        <v>2.12E-2</v>
      </c>
      <c r="AE694" s="559"/>
      <c r="AF694" s="560"/>
      <c r="AG694" s="552"/>
      <c r="AH694" s="554"/>
      <c r="AI694" s="555"/>
      <c r="AJ694" s="556"/>
      <c r="AK694" s="557"/>
      <c r="AL694" s="558"/>
    </row>
    <row r="695" spans="1:38" ht="13.8" x14ac:dyDescent="0.3">
      <c r="A695" s="34" t="str">
        <f t="shared" si="10"/>
        <v>7440-28-0</v>
      </c>
      <c r="B695" s="577" t="s">
        <v>1856</v>
      </c>
      <c r="C695" s="548" t="s">
        <v>1856</v>
      </c>
      <c r="D695" s="547" t="s">
        <v>1856</v>
      </c>
      <c r="E695" s="548" t="s">
        <v>1856</v>
      </c>
      <c r="F695" s="546">
        <v>1.0000000000000001E-5</v>
      </c>
      <c r="G695" s="545" t="s">
        <v>1804</v>
      </c>
      <c r="H695" s="547" t="s">
        <v>1856</v>
      </c>
      <c r="I695" s="548" t="s">
        <v>1856</v>
      </c>
      <c r="J695" s="548" t="s">
        <v>1856</v>
      </c>
      <c r="K695" s="548" t="s">
        <v>1856</v>
      </c>
      <c r="L695" s="545">
        <v>1</v>
      </c>
      <c r="M695" s="545" t="s">
        <v>1856</v>
      </c>
      <c r="N695" s="549" t="s">
        <v>1856</v>
      </c>
      <c r="O695" s="550" t="s">
        <v>668</v>
      </c>
      <c r="P695" s="551" t="s">
        <v>39</v>
      </c>
      <c r="Q695" s="552">
        <v>0.78</v>
      </c>
      <c r="R695" s="553" t="s">
        <v>1791</v>
      </c>
      <c r="S695" s="552">
        <v>10</v>
      </c>
      <c r="T695" s="553" t="s">
        <v>1791</v>
      </c>
      <c r="U695" s="559" t="s">
        <v>550</v>
      </c>
      <c r="V695" s="560" t="s">
        <v>549</v>
      </c>
      <c r="W695" s="559" t="s">
        <v>550</v>
      </c>
      <c r="X695" s="560" t="s">
        <v>549</v>
      </c>
      <c r="Y695" s="552">
        <v>0.16</v>
      </c>
      <c r="Z695" s="554" t="s">
        <v>1791</v>
      </c>
      <c r="AA695" s="552">
        <v>2</v>
      </c>
      <c r="AB695" s="553">
        <v>1.0999999999999999E-2</v>
      </c>
      <c r="AC695" s="552">
        <v>0.14000000000000001</v>
      </c>
      <c r="AD695" s="560">
        <v>9.2899999999999996E-2</v>
      </c>
      <c r="AE695" s="559"/>
      <c r="AF695" s="560"/>
      <c r="AG695" s="552"/>
      <c r="AH695" s="554"/>
      <c r="AI695" s="555"/>
      <c r="AJ695" s="556"/>
      <c r="AK695" s="557"/>
      <c r="AL695" s="558"/>
    </row>
    <row r="696" spans="1:38" ht="14.4" thickBot="1" x14ac:dyDescent="0.35">
      <c r="A696" s="27" t="str">
        <f t="shared" si="10"/>
        <v>563-68-8</v>
      </c>
      <c r="B696" s="561" t="s">
        <v>1856</v>
      </c>
      <c r="C696" s="562" t="s">
        <v>1856</v>
      </c>
      <c r="D696" s="565" t="s">
        <v>1856</v>
      </c>
      <c r="E696" s="562" t="s">
        <v>1856</v>
      </c>
      <c r="F696" s="563">
        <v>6.0000000000000002E-6</v>
      </c>
      <c r="G696" s="564" t="s">
        <v>1804</v>
      </c>
      <c r="H696" s="565" t="s">
        <v>1856</v>
      </c>
      <c r="I696" s="562" t="s">
        <v>1856</v>
      </c>
      <c r="J696" s="562" t="s">
        <v>1856</v>
      </c>
      <c r="K696" s="562" t="s">
        <v>1856</v>
      </c>
      <c r="L696" s="564">
        <v>1</v>
      </c>
      <c r="M696" s="564" t="s">
        <v>1856</v>
      </c>
      <c r="N696" s="581" t="s">
        <v>1856</v>
      </c>
      <c r="O696" s="568" t="s">
        <v>667</v>
      </c>
      <c r="P696" s="569" t="s">
        <v>666</v>
      </c>
      <c r="Q696" s="570">
        <v>0.47</v>
      </c>
      <c r="R696" s="571" t="s">
        <v>1791</v>
      </c>
      <c r="S696" s="570">
        <v>6.1</v>
      </c>
      <c r="T696" s="571" t="s">
        <v>1791</v>
      </c>
      <c r="U696" s="585" t="s">
        <v>550</v>
      </c>
      <c r="V696" s="586" t="s">
        <v>549</v>
      </c>
      <c r="W696" s="585" t="s">
        <v>550</v>
      </c>
      <c r="X696" s="586" t="s">
        <v>549</v>
      </c>
      <c r="Y696" s="570">
        <v>9.2999999999999999E-2</v>
      </c>
      <c r="Z696" s="572" t="s">
        <v>1791</v>
      </c>
      <c r="AA696" s="570" t="s">
        <v>549</v>
      </c>
      <c r="AB696" s="571" t="s">
        <v>550</v>
      </c>
      <c r="AC696" s="570" t="s">
        <v>550</v>
      </c>
      <c r="AD696" s="586">
        <v>0.11700000000000001</v>
      </c>
      <c r="AE696" s="585"/>
      <c r="AF696" s="586"/>
      <c r="AG696" s="570"/>
      <c r="AH696" s="572"/>
      <c r="AI696" s="573"/>
      <c r="AJ696" s="574"/>
      <c r="AK696" s="575"/>
      <c r="AL696" s="576"/>
    </row>
    <row r="697" spans="1:38" ht="13.8" x14ac:dyDescent="0.3">
      <c r="A697" s="34" t="str">
        <f t="shared" si="10"/>
        <v>6533-73-9</v>
      </c>
      <c r="B697" s="544" t="s">
        <v>1856</v>
      </c>
      <c r="C697" s="545" t="s">
        <v>1856</v>
      </c>
      <c r="D697" s="546" t="s">
        <v>1856</v>
      </c>
      <c r="E697" s="545" t="s">
        <v>1856</v>
      </c>
      <c r="F697" s="546">
        <v>2.0000000000000002E-5</v>
      </c>
      <c r="G697" s="545" t="s">
        <v>1804</v>
      </c>
      <c r="H697" s="547" t="s">
        <v>1856</v>
      </c>
      <c r="I697" s="548" t="s">
        <v>1856</v>
      </c>
      <c r="J697" s="545" t="s">
        <v>1856</v>
      </c>
      <c r="K697" s="548" t="s">
        <v>1856</v>
      </c>
      <c r="L697" s="545">
        <v>1</v>
      </c>
      <c r="M697" s="578" t="s">
        <v>1856</v>
      </c>
      <c r="N697" s="579" t="s">
        <v>1856</v>
      </c>
      <c r="O697" s="550" t="s">
        <v>665</v>
      </c>
      <c r="P697" s="551" t="s">
        <v>664</v>
      </c>
      <c r="Q697" s="552">
        <v>1.6</v>
      </c>
      <c r="R697" s="553" t="s">
        <v>1791</v>
      </c>
      <c r="S697" s="552">
        <v>20</v>
      </c>
      <c r="T697" s="553" t="s">
        <v>1791</v>
      </c>
      <c r="U697" s="552" t="s">
        <v>550</v>
      </c>
      <c r="V697" s="553" t="s">
        <v>549</v>
      </c>
      <c r="W697" s="552" t="s">
        <v>550</v>
      </c>
      <c r="X697" s="553" t="s">
        <v>549</v>
      </c>
      <c r="Y697" s="552">
        <v>0.31</v>
      </c>
      <c r="Z697" s="554" t="s">
        <v>1791</v>
      </c>
      <c r="AA697" s="552" t="s">
        <v>549</v>
      </c>
      <c r="AB697" s="553" t="s">
        <v>550</v>
      </c>
      <c r="AC697" s="552" t="s">
        <v>550</v>
      </c>
      <c r="AD697" s="553">
        <v>1.5900000000000001E-2</v>
      </c>
      <c r="AE697" s="552"/>
      <c r="AF697" s="553"/>
      <c r="AG697" s="552"/>
      <c r="AH697" s="554"/>
      <c r="AI697" s="555"/>
      <c r="AJ697" s="556"/>
      <c r="AK697" s="557"/>
      <c r="AL697" s="558"/>
    </row>
    <row r="698" spans="1:38" ht="13.8" x14ac:dyDescent="0.3">
      <c r="A698" s="34" t="str">
        <f t="shared" si="10"/>
        <v>7791-12-0</v>
      </c>
      <c r="B698" s="544" t="s">
        <v>1856</v>
      </c>
      <c r="C698" s="545" t="s">
        <v>1856</v>
      </c>
      <c r="D698" s="546" t="s">
        <v>1856</v>
      </c>
      <c r="E698" s="545" t="s">
        <v>1856</v>
      </c>
      <c r="F698" s="546">
        <v>6.0000000000000002E-6</v>
      </c>
      <c r="G698" s="545" t="s">
        <v>1804</v>
      </c>
      <c r="H698" s="547" t="s">
        <v>1856</v>
      </c>
      <c r="I698" s="548" t="s">
        <v>1856</v>
      </c>
      <c r="J698" s="545" t="s">
        <v>1856</v>
      </c>
      <c r="K698" s="548" t="s">
        <v>1856</v>
      </c>
      <c r="L698" s="545">
        <v>1</v>
      </c>
      <c r="M698" s="578" t="s">
        <v>1856</v>
      </c>
      <c r="N698" s="579" t="s">
        <v>1856</v>
      </c>
      <c r="O698" s="550" t="s">
        <v>663</v>
      </c>
      <c r="P698" s="551" t="s">
        <v>662</v>
      </c>
      <c r="Q698" s="552">
        <v>0.47</v>
      </c>
      <c r="R698" s="553" t="s">
        <v>1791</v>
      </c>
      <c r="S698" s="552">
        <v>6.1</v>
      </c>
      <c r="T698" s="553" t="s">
        <v>1791</v>
      </c>
      <c r="U698" s="552" t="s">
        <v>550</v>
      </c>
      <c r="V698" s="553" t="s">
        <v>549</v>
      </c>
      <c r="W698" s="552" t="s">
        <v>550</v>
      </c>
      <c r="X698" s="553" t="s">
        <v>549</v>
      </c>
      <c r="Y698" s="552">
        <v>9.2999999999999999E-2</v>
      </c>
      <c r="Z698" s="554" t="s">
        <v>1791</v>
      </c>
      <c r="AA698" s="552" t="s">
        <v>549</v>
      </c>
      <c r="AB698" s="553" t="s">
        <v>550</v>
      </c>
      <c r="AC698" s="552" t="s">
        <v>550</v>
      </c>
      <c r="AD698" s="553">
        <v>6.94E-3</v>
      </c>
      <c r="AE698" s="552"/>
      <c r="AF698" s="553"/>
      <c r="AG698" s="552"/>
      <c r="AH698" s="554"/>
      <c r="AI698" s="555"/>
      <c r="AJ698" s="556"/>
      <c r="AK698" s="557"/>
      <c r="AL698" s="558"/>
    </row>
    <row r="699" spans="1:38" ht="14.4" thickBot="1" x14ac:dyDescent="0.35">
      <c r="A699" s="27" t="str">
        <f t="shared" si="10"/>
        <v>7446-18-6</v>
      </c>
      <c r="B699" s="580" t="s">
        <v>1856</v>
      </c>
      <c r="C699" s="564" t="s">
        <v>1856</v>
      </c>
      <c r="D699" s="563" t="s">
        <v>1856</v>
      </c>
      <c r="E699" s="564" t="s">
        <v>1856</v>
      </c>
      <c r="F699" s="563">
        <v>2.0000000000000002E-5</v>
      </c>
      <c r="G699" s="564" t="s">
        <v>1804</v>
      </c>
      <c r="H699" s="563" t="s">
        <v>1856</v>
      </c>
      <c r="I699" s="564" t="s">
        <v>1856</v>
      </c>
      <c r="J699" s="564" t="s">
        <v>1856</v>
      </c>
      <c r="K699" s="562" t="s">
        <v>1856</v>
      </c>
      <c r="L699" s="564">
        <v>1</v>
      </c>
      <c r="M699" s="566" t="s">
        <v>1856</v>
      </c>
      <c r="N699" s="567" t="s">
        <v>1856</v>
      </c>
      <c r="O699" s="568" t="s">
        <v>661</v>
      </c>
      <c r="P699" s="569" t="s">
        <v>660</v>
      </c>
      <c r="Q699" s="570">
        <v>1.6</v>
      </c>
      <c r="R699" s="571" t="s">
        <v>1791</v>
      </c>
      <c r="S699" s="570">
        <v>20</v>
      </c>
      <c r="T699" s="571" t="s">
        <v>1791</v>
      </c>
      <c r="U699" s="570" t="s">
        <v>550</v>
      </c>
      <c r="V699" s="571" t="s">
        <v>549</v>
      </c>
      <c r="W699" s="570" t="s">
        <v>550</v>
      </c>
      <c r="X699" s="571" t="s">
        <v>549</v>
      </c>
      <c r="Y699" s="570">
        <v>0.31</v>
      </c>
      <c r="Z699" s="572" t="s">
        <v>1791</v>
      </c>
      <c r="AA699" s="570" t="s">
        <v>549</v>
      </c>
      <c r="AB699" s="571" t="s">
        <v>550</v>
      </c>
      <c r="AC699" s="570" t="s">
        <v>550</v>
      </c>
      <c r="AD699" s="571">
        <v>3.3399999999999999E-2</v>
      </c>
      <c r="AE699" s="570"/>
      <c r="AF699" s="571"/>
      <c r="AG699" s="570"/>
      <c r="AH699" s="572"/>
      <c r="AI699" s="587"/>
      <c r="AJ699" s="574"/>
      <c r="AK699" s="575"/>
      <c r="AL699" s="588"/>
    </row>
    <row r="700" spans="1:38" ht="13.8" x14ac:dyDescent="0.3">
      <c r="A700" s="34" t="str">
        <f t="shared" si="10"/>
        <v>28249-77-6</v>
      </c>
      <c r="B700" s="577" t="s">
        <v>1856</v>
      </c>
      <c r="C700" s="548" t="s">
        <v>1856</v>
      </c>
      <c r="D700" s="547" t="s">
        <v>1856</v>
      </c>
      <c r="E700" s="548" t="s">
        <v>1856</v>
      </c>
      <c r="F700" s="546">
        <v>0.01</v>
      </c>
      <c r="G700" s="545" t="s">
        <v>1793</v>
      </c>
      <c r="H700" s="547" t="s">
        <v>1856</v>
      </c>
      <c r="I700" s="548" t="s">
        <v>1856</v>
      </c>
      <c r="J700" s="548" t="s">
        <v>1856</v>
      </c>
      <c r="K700" s="548" t="s">
        <v>1856</v>
      </c>
      <c r="L700" s="545">
        <v>1</v>
      </c>
      <c r="M700" s="545">
        <v>0.1</v>
      </c>
      <c r="N700" s="549" t="s">
        <v>1856</v>
      </c>
      <c r="O700" s="550" t="s">
        <v>659</v>
      </c>
      <c r="P700" s="551" t="s">
        <v>658</v>
      </c>
      <c r="Q700" s="552">
        <v>610</v>
      </c>
      <c r="R700" s="553" t="s">
        <v>1791</v>
      </c>
      <c r="S700" s="552">
        <v>6200</v>
      </c>
      <c r="T700" s="553" t="s">
        <v>1791</v>
      </c>
      <c r="U700" s="559" t="s">
        <v>550</v>
      </c>
      <c r="V700" s="560" t="s">
        <v>549</v>
      </c>
      <c r="W700" s="559" t="s">
        <v>550</v>
      </c>
      <c r="X700" s="560" t="s">
        <v>549</v>
      </c>
      <c r="Y700" s="552">
        <v>120</v>
      </c>
      <c r="Z700" s="554" t="s">
        <v>1791</v>
      </c>
      <c r="AA700" s="552" t="s">
        <v>549</v>
      </c>
      <c r="AB700" s="553">
        <v>0.42</v>
      </c>
      <c r="AC700" s="552" t="s">
        <v>550</v>
      </c>
      <c r="AD700" s="560">
        <v>7.0999999999999994E-2</v>
      </c>
      <c r="AE700" s="559"/>
      <c r="AF700" s="560"/>
      <c r="AG700" s="552"/>
      <c r="AH700" s="554"/>
      <c r="AI700" s="555"/>
      <c r="AJ700" s="556"/>
      <c r="AK700" s="557"/>
      <c r="AL700" s="558"/>
    </row>
    <row r="701" spans="1:38" ht="13.8" x14ac:dyDescent="0.3">
      <c r="A701" s="34" t="str">
        <f t="shared" si="10"/>
        <v>111-48-8</v>
      </c>
      <c r="B701" s="544" t="s">
        <v>1856</v>
      </c>
      <c r="C701" s="545" t="s">
        <v>1856</v>
      </c>
      <c r="D701" s="547" t="s">
        <v>1856</v>
      </c>
      <c r="E701" s="548" t="s">
        <v>1856</v>
      </c>
      <c r="F701" s="547">
        <v>7.0000000000000007E-2</v>
      </c>
      <c r="G701" s="548" t="s">
        <v>1804</v>
      </c>
      <c r="H701" s="547" t="s">
        <v>1856</v>
      </c>
      <c r="I701" s="548" t="s">
        <v>1856</v>
      </c>
      <c r="J701" s="548" t="s">
        <v>1856</v>
      </c>
      <c r="K701" s="548" t="s">
        <v>1856</v>
      </c>
      <c r="L701" s="545">
        <v>1</v>
      </c>
      <c r="M701" s="545">
        <v>7.4999999999999997E-3</v>
      </c>
      <c r="N701" s="549" t="s">
        <v>1856</v>
      </c>
      <c r="O701" s="550" t="s">
        <v>657</v>
      </c>
      <c r="P701" s="551" t="s">
        <v>656</v>
      </c>
      <c r="Q701" s="552">
        <v>5400</v>
      </c>
      <c r="R701" s="553" t="s">
        <v>1791</v>
      </c>
      <c r="S701" s="552">
        <v>68000</v>
      </c>
      <c r="T701" s="553" t="s">
        <v>1791</v>
      </c>
      <c r="U701" s="559" t="s">
        <v>550</v>
      </c>
      <c r="V701" s="560" t="s">
        <v>549</v>
      </c>
      <c r="W701" s="559" t="s">
        <v>550</v>
      </c>
      <c r="X701" s="560" t="s">
        <v>549</v>
      </c>
      <c r="Y701" s="552">
        <v>1100</v>
      </c>
      <c r="Z701" s="554" t="s">
        <v>1791</v>
      </c>
      <c r="AA701" s="552" t="s">
        <v>549</v>
      </c>
      <c r="AB701" s="553">
        <v>0.22</v>
      </c>
      <c r="AC701" s="552" t="s">
        <v>550</v>
      </c>
      <c r="AD701" s="560">
        <v>8.3599999999999994E-2</v>
      </c>
      <c r="AE701" s="559"/>
      <c r="AF701" s="560"/>
      <c r="AG701" s="552"/>
      <c r="AH701" s="554"/>
      <c r="AI701" s="555"/>
      <c r="AJ701" s="556"/>
      <c r="AK701" s="557"/>
      <c r="AL701" s="558"/>
    </row>
    <row r="702" spans="1:38" ht="14.4" thickBot="1" x14ac:dyDescent="0.35">
      <c r="A702" s="27" t="str">
        <f t="shared" si="10"/>
        <v>39196-18-4</v>
      </c>
      <c r="B702" s="561" t="s">
        <v>1856</v>
      </c>
      <c r="C702" s="562" t="s">
        <v>1856</v>
      </c>
      <c r="D702" s="565" t="s">
        <v>1856</v>
      </c>
      <c r="E702" s="562" t="s">
        <v>1856</v>
      </c>
      <c r="F702" s="563">
        <v>2.9999999999999997E-4</v>
      </c>
      <c r="G702" s="564" t="s">
        <v>1801</v>
      </c>
      <c r="H702" s="565" t="s">
        <v>1856</v>
      </c>
      <c r="I702" s="562" t="s">
        <v>1856</v>
      </c>
      <c r="J702" s="562" t="s">
        <v>1856</v>
      </c>
      <c r="K702" s="562" t="s">
        <v>1856</v>
      </c>
      <c r="L702" s="564">
        <v>1</v>
      </c>
      <c r="M702" s="564">
        <v>0.1</v>
      </c>
      <c r="N702" s="581" t="s">
        <v>1856</v>
      </c>
      <c r="O702" s="568" t="s">
        <v>655</v>
      </c>
      <c r="P702" s="569" t="s">
        <v>654</v>
      </c>
      <c r="Q702" s="570">
        <v>18</v>
      </c>
      <c r="R702" s="571" t="s">
        <v>1791</v>
      </c>
      <c r="S702" s="570">
        <v>180</v>
      </c>
      <c r="T702" s="571" t="s">
        <v>1791</v>
      </c>
      <c r="U702" s="585" t="s">
        <v>550</v>
      </c>
      <c r="V702" s="586" t="s">
        <v>549</v>
      </c>
      <c r="W702" s="585" t="s">
        <v>550</v>
      </c>
      <c r="X702" s="586" t="s">
        <v>549</v>
      </c>
      <c r="Y702" s="570">
        <v>4.0999999999999996</v>
      </c>
      <c r="Z702" s="572" t="s">
        <v>1791</v>
      </c>
      <c r="AA702" s="570" t="s">
        <v>549</v>
      </c>
      <c r="AB702" s="571">
        <v>1.4E-3</v>
      </c>
      <c r="AC702" s="570" t="s">
        <v>550</v>
      </c>
      <c r="AD702" s="586">
        <v>1.09E-2</v>
      </c>
      <c r="AE702" s="585"/>
      <c r="AF702" s="586"/>
      <c r="AG702" s="570"/>
      <c r="AH702" s="572"/>
      <c r="AI702" s="573"/>
      <c r="AJ702" s="574"/>
      <c r="AK702" s="575"/>
      <c r="AL702" s="576"/>
    </row>
    <row r="703" spans="1:38" ht="13.8" x14ac:dyDescent="0.3">
      <c r="A703" s="34" t="str">
        <f t="shared" si="10"/>
        <v>23564-05-8</v>
      </c>
      <c r="B703" s="577" t="s">
        <v>1856</v>
      </c>
      <c r="C703" s="548" t="s">
        <v>1856</v>
      </c>
      <c r="D703" s="547" t="s">
        <v>1856</v>
      </c>
      <c r="E703" s="548" t="s">
        <v>1856</v>
      </c>
      <c r="F703" s="547">
        <v>0.08</v>
      </c>
      <c r="G703" s="548" t="s">
        <v>1793</v>
      </c>
      <c r="H703" s="546" t="s">
        <v>1856</v>
      </c>
      <c r="I703" s="545" t="s">
        <v>1856</v>
      </c>
      <c r="J703" s="545" t="s">
        <v>1856</v>
      </c>
      <c r="K703" s="548" t="s">
        <v>1856</v>
      </c>
      <c r="L703" s="545">
        <v>1</v>
      </c>
      <c r="M703" s="578">
        <v>0.1</v>
      </c>
      <c r="N703" s="579" t="s">
        <v>1856</v>
      </c>
      <c r="O703" s="550" t="s">
        <v>653</v>
      </c>
      <c r="P703" s="551" t="s">
        <v>652</v>
      </c>
      <c r="Q703" s="552">
        <v>4900</v>
      </c>
      <c r="R703" s="553" t="s">
        <v>1791</v>
      </c>
      <c r="S703" s="552">
        <v>49000</v>
      </c>
      <c r="T703" s="553" t="s">
        <v>1791</v>
      </c>
      <c r="U703" s="552" t="s">
        <v>550</v>
      </c>
      <c r="V703" s="553" t="s">
        <v>549</v>
      </c>
      <c r="W703" s="552" t="s">
        <v>550</v>
      </c>
      <c r="X703" s="553" t="s">
        <v>549</v>
      </c>
      <c r="Y703" s="552">
        <v>1200</v>
      </c>
      <c r="Z703" s="554" t="s">
        <v>1791</v>
      </c>
      <c r="AA703" s="552" t="s">
        <v>549</v>
      </c>
      <c r="AB703" s="553">
        <v>1.1000000000000001</v>
      </c>
      <c r="AC703" s="552" t="s">
        <v>550</v>
      </c>
      <c r="AD703" s="553">
        <v>5.4799999999999996E-3</v>
      </c>
      <c r="AE703" s="552"/>
      <c r="AF703" s="553"/>
      <c r="AG703" s="552"/>
      <c r="AH703" s="554"/>
      <c r="AI703" s="555"/>
      <c r="AJ703" s="556"/>
      <c r="AK703" s="557"/>
      <c r="AL703" s="558"/>
    </row>
    <row r="704" spans="1:38" ht="13.8" x14ac:dyDescent="0.3">
      <c r="A704" s="34" t="str">
        <f t="shared" si="10"/>
        <v>137-26-8</v>
      </c>
      <c r="B704" s="577" t="s">
        <v>1856</v>
      </c>
      <c r="C704" s="548" t="s">
        <v>1856</v>
      </c>
      <c r="D704" s="547" t="s">
        <v>1856</v>
      </c>
      <c r="E704" s="548" t="s">
        <v>1856</v>
      </c>
      <c r="F704" s="546">
        <v>5.0000000000000001E-3</v>
      </c>
      <c r="G704" s="545" t="s">
        <v>1793</v>
      </c>
      <c r="H704" s="547" t="s">
        <v>1856</v>
      </c>
      <c r="I704" s="548" t="s">
        <v>1856</v>
      </c>
      <c r="J704" s="548" t="s">
        <v>1856</v>
      </c>
      <c r="K704" s="548" t="s">
        <v>1856</v>
      </c>
      <c r="L704" s="545">
        <v>1</v>
      </c>
      <c r="M704" s="545">
        <v>0.1</v>
      </c>
      <c r="N704" s="549" t="s">
        <v>1856</v>
      </c>
      <c r="O704" s="550" t="s">
        <v>651</v>
      </c>
      <c r="P704" s="551" t="s">
        <v>650</v>
      </c>
      <c r="Q704" s="552">
        <v>310</v>
      </c>
      <c r="R704" s="553" t="s">
        <v>1791</v>
      </c>
      <c r="S704" s="552">
        <v>3100</v>
      </c>
      <c r="T704" s="553" t="s">
        <v>1791</v>
      </c>
      <c r="U704" s="559" t="s">
        <v>550</v>
      </c>
      <c r="V704" s="560" t="s">
        <v>549</v>
      </c>
      <c r="W704" s="559" t="s">
        <v>550</v>
      </c>
      <c r="X704" s="560" t="s">
        <v>549</v>
      </c>
      <c r="Y704" s="552">
        <v>76</v>
      </c>
      <c r="Z704" s="554" t="s">
        <v>1791</v>
      </c>
      <c r="AA704" s="552" t="s">
        <v>549</v>
      </c>
      <c r="AB704" s="553">
        <v>0.11</v>
      </c>
      <c r="AC704" s="552" t="s">
        <v>550</v>
      </c>
      <c r="AD704" s="560">
        <v>4.7399999999999997E-4</v>
      </c>
      <c r="AE704" s="559"/>
      <c r="AF704" s="560"/>
      <c r="AG704" s="552"/>
      <c r="AH704" s="554"/>
      <c r="AI704" s="555"/>
      <c r="AJ704" s="556"/>
      <c r="AK704" s="557"/>
      <c r="AL704" s="558"/>
    </row>
    <row r="705" spans="1:38" ht="14.4" thickBot="1" x14ac:dyDescent="0.35">
      <c r="A705" s="27" t="str">
        <f t="shared" si="10"/>
        <v>7440-31-5</v>
      </c>
      <c r="B705" s="561" t="s">
        <v>1856</v>
      </c>
      <c r="C705" s="562" t="s">
        <v>1856</v>
      </c>
      <c r="D705" s="565" t="s">
        <v>1856</v>
      </c>
      <c r="E705" s="562" t="s">
        <v>1856</v>
      </c>
      <c r="F705" s="563">
        <v>0.6</v>
      </c>
      <c r="G705" s="564" t="s">
        <v>1801</v>
      </c>
      <c r="H705" s="565" t="s">
        <v>1856</v>
      </c>
      <c r="I705" s="562" t="s">
        <v>1856</v>
      </c>
      <c r="J705" s="562" t="s">
        <v>1856</v>
      </c>
      <c r="K705" s="562" t="s">
        <v>1856</v>
      </c>
      <c r="L705" s="564">
        <v>1</v>
      </c>
      <c r="M705" s="566" t="s">
        <v>1856</v>
      </c>
      <c r="N705" s="581" t="s">
        <v>1856</v>
      </c>
      <c r="O705" s="568" t="s">
        <v>38</v>
      </c>
      <c r="P705" s="569" t="s">
        <v>37</v>
      </c>
      <c r="Q705" s="570">
        <v>47000</v>
      </c>
      <c r="R705" s="571" t="s">
        <v>1791</v>
      </c>
      <c r="S705" s="570">
        <v>610000</v>
      </c>
      <c r="T705" s="571" t="s">
        <v>1794</v>
      </c>
      <c r="U705" s="585" t="s">
        <v>550</v>
      </c>
      <c r="V705" s="586" t="s">
        <v>549</v>
      </c>
      <c r="W705" s="585" t="s">
        <v>550</v>
      </c>
      <c r="X705" s="586" t="s">
        <v>549</v>
      </c>
      <c r="Y705" s="570">
        <v>9300</v>
      </c>
      <c r="Z705" s="572" t="s">
        <v>1791</v>
      </c>
      <c r="AA705" s="570" t="s">
        <v>549</v>
      </c>
      <c r="AB705" s="571">
        <v>2300</v>
      </c>
      <c r="AC705" s="570" t="s">
        <v>550</v>
      </c>
      <c r="AD705" s="586">
        <v>1E-3</v>
      </c>
      <c r="AE705" s="585"/>
      <c r="AF705" s="586"/>
      <c r="AG705" s="570"/>
      <c r="AH705" s="572"/>
      <c r="AI705" s="573"/>
      <c r="AJ705" s="592"/>
      <c r="AK705" s="575"/>
      <c r="AL705" s="576"/>
    </row>
    <row r="706" spans="1:38" ht="13.8" x14ac:dyDescent="0.3">
      <c r="A706" s="34" t="str">
        <f t="shared" si="10"/>
        <v>7550-45-0</v>
      </c>
      <c r="B706" s="577" t="s">
        <v>1856</v>
      </c>
      <c r="C706" s="548" t="s">
        <v>1856</v>
      </c>
      <c r="D706" s="547" t="s">
        <v>1856</v>
      </c>
      <c r="E706" s="548" t="s">
        <v>1856</v>
      </c>
      <c r="F706" s="546" t="s">
        <v>1856</v>
      </c>
      <c r="G706" s="545" t="s">
        <v>1856</v>
      </c>
      <c r="H706" s="547">
        <v>1E-4</v>
      </c>
      <c r="I706" s="548" t="s">
        <v>1806</v>
      </c>
      <c r="J706" s="548" t="s">
        <v>1856</v>
      </c>
      <c r="K706" s="548" t="s">
        <v>1856</v>
      </c>
      <c r="L706" s="545">
        <v>1</v>
      </c>
      <c r="M706" s="578" t="s">
        <v>1856</v>
      </c>
      <c r="N706" s="549" t="s">
        <v>1856</v>
      </c>
      <c r="O706" s="550" t="s">
        <v>649</v>
      </c>
      <c r="P706" s="551" t="s">
        <v>648</v>
      </c>
      <c r="Q706" s="552">
        <v>140000</v>
      </c>
      <c r="R706" s="553" t="s">
        <v>1794</v>
      </c>
      <c r="S706" s="552">
        <v>600000</v>
      </c>
      <c r="T706" s="553" t="s">
        <v>1794</v>
      </c>
      <c r="U706" s="559">
        <v>0.1</v>
      </c>
      <c r="V706" s="560" t="s">
        <v>1791</v>
      </c>
      <c r="W706" s="559">
        <v>0.44</v>
      </c>
      <c r="X706" s="560" t="s">
        <v>1791</v>
      </c>
      <c r="Y706" s="552" t="s">
        <v>550</v>
      </c>
      <c r="Z706" s="554" t="s">
        <v>549</v>
      </c>
      <c r="AA706" s="552" t="s">
        <v>549</v>
      </c>
      <c r="AB706" s="553" t="s">
        <v>550</v>
      </c>
      <c r="AC706" s="552" t="s">
        <v>550</v>
      </c>
      <c r="AD706" s="560">
        <v>1E-3</v>
      </c>
      <c r="AE706" s="559"/>
      <c r="AF706" s="560"/>
      <c r="AG706" s="552"/>
      <c r="AH706" s="554"/>
      <c r="AI706" s="589"/>
      <c r="AJ706" s="556"/>
      <c r="AK706" s="557"/>
      <c r="AL706" s="590"/>
    </row>
    <row r="707" spans="1:38" ht="13.8" x14ac:dyDescent="0.3">
      <c r="A707" s="34" t="str">
        <f t="shared" si="10"/>
        <v>108-88-3</v>
      </c>
      <c r="B707" s="577" t="s">
        <v>1856</v>
      </c>
      <c r="C707" s="548" t="s">
        <v>1856</v>
      </c>
      <c r="D707" s="547" t="s">
        <v>1856</v>
      </c>
      <c r="E707" s="548" t="s">
        <v>1856</v>
      </c>
      <c r="F707" s="546">
        <v>0.08</v>
      </c>
      <c r="G707" s="545" t="s">
        <v>1793</v>
      </c>
      <c r="H707" s="547">
        <v>5</v>
      </c>
      <c r="I707" s="548" t="s">
        <v>1793</v>
      </c>
      <c r="J707" s="548" t="s">
        <v>1796</v>
      </c>
      <c r="K707" s="548" t="s">
        <v>1856</v>
      </c>
      <c r="L707" s="545">
        <v>1</v>
      </c>
      <c r="M707" s="578" t="s">
        <v>1856</v>
      </c>
      <c r="N707" s="549">
        <v>818</v>
      </c>
      <c r="O707" s="550" t="s">
        <v>427</v>
      </c>
      <c r="P707" s="551" t="s">
        <v>426</v>
      </c>
      <c r="Q707" s="552">
        <v>5000</v>
      </c>
      <c r="R707" s="553" t="s">
        <v>1795</v>
      </c>
      <c r="S707" s="552">
        <v>45000</v>
      </c>
      <c r="T707" s="553" t="s">
        <v>1795</v>
      </c>
      <c r="U707" s="559">
        <v>5200</v>
      </c>
      <c r="V707" s="560" t="s">
        <v>1791</v>
      </c>
      <c r="W707" s="559">
        <v>22000</v>
      </c>
      <c r="X707" s="560" t="s">
        <v>1791</v>
      </c>
      <c r="Y707" s="552">
        <v>860</v>
      </c>
      <c r="Z707" s="554" t="s">
        <v>1791</v>
      </c>
      <c r="AA707" s="552">
        <v>1000</v>
      </c>
      <c r="AB707" s="553">
        <v>0.59</v>
      </c>
      <c r="AC707" s="552">
        <v>0.69</v>
      </c>
      <c r="AD707" s="560">
        <v>1E-3</v>
      </c>
      <c r="AE707" s="559"/>
      <c r="AF707" s="560"/>
      <c r="AG707" s="552"/>
      <c r="AH707" s="554"/>
      <c r="AI707" s="555"/>
      <c r="AJ707" s="583"/>
      <c r="AK707" s="557"/>
      <c r="AL707" s="558"/>
    </row>
    <row r="708" spans="1:38" ht="14.4" thickBot="1" x14ac:dyDescent="0.35">
      <c r="A708" s="27" t="str">
        <f t="shared" si="10"/>
        <v>95-70-5</v>
      </c>
      <c r="B708" s="561" t="s">
        <v>1856</v>
      </c>
      <c r="C708" s="562" t="s">
        <v>1856</v>
      </c>
      <c r="D708" s="565" t="s">
        <v>1856</v>
      </c>
      <c r="E708" s="562" t="s">
        <v>1856</v>
      </c>
      <c r="F708" s="563">
        <v>0.6</v>
      </c>
      <c r="G708" s="564" t="s">
        <v>1801</v>
      </c>
      <c r="H708" s="565" t="s">
        <v>1856</v>
      </c>
      <c r="I708" s="562" t="s">
        <v>1856</v>
      </c>
      <c r="J708" s="562" t="s">
        <v>1856</v>
      </c>
      <c r="K708" s="562" t="s">
        <v>1856</v>
      </c>
      <c r="L708" s="564">
        <v>1</v>
      </c>
      <c r="M708" s="566">
        <v>0.1</v>
      </c>
      <c r="N708" s="581" t="s">
        <v>1856</v>
      </c>
      <c r="O708" s="568" t="s">
        <v>647</v>
      </c>
      <c r="P708" s="569" t="s">
        <v>646</v>
      </c>
      <c r="Q708" s="570">
        <v>37000</v>
      </c>
      <c r="R708" s="571" t="s">
        <v>1791</v>
      </c>
      <c r="S708" s="570">
        <v>370000</v>
      </c>
      <c r="T708" s="571" t="s">
        <v>1794</v>
      </c>
      <c r="U708" s="585" t="s">
        <v>550</v>
      </c>
      <c r="V708" s="586" t="s">
        <v>549</v>
      </c>
      <c r="W708" s="585" t="s">
        <v>550</v>
      </c>
      <c r="X708" s="586" t="s">
        <v>549</v>
      </c>
      <c r="Y708" s="570">
        <v>9300</v>
      </c>
      <c r="Z708" s="572" t="s">
        <v>1791</v>
      </c>
      <c r="AA708" s="570" t="s">
        <v>549</v>
      </c>
      <c r="AB708" s="571">
        <v>2.9</v>
      </c>
      <c r="AC708" s="570" t="s">
        <v>550</v>
      </c>
      <c r="AD708" s="586">
        <v>1E-3</v>
      </c>
      <c r="AE708" s="585"/>
      <c r="AF708" s="586"/>
      <c r="AG708" s="570"/>
      <c r="AH708" s="572"/>
      <c r="AI708" s="573"/>
      <c r="AJ708" s="592"/>
      <c r="AK708" s="575"/>
      <c r="AL708" s="576"/>
    </row>
    <row r="709" spans="1:38" ht="13.8" x14ac:dyDescent="0.3">
      <c r="A709" s="34" t="str">
        <f t="shared" si="10"/>
        <v>106-49-0</v>
      </c>
      <c r="B709" s="577">
        <v>0.03</v>
      </c>
      <c r="C709" s="548" t="s">
        <v>1792</v>
      </c>
      <c r="D709" s="547" t="s">
        <v>1856</v>
      </c>
      <c r="E709" s="548" t="s">
        <v>1856</v>
      </c>
      <c r="F709" s="546">
        <v>4.0000000000000001E-3</v>
      </c>
      <c r="G709" s="545" t="s">
        <v>1804</v>
      </c>
      <c r="H709" s="547" t="s">
        <v>1856</v>
      </c>
      <c r="I709" s="548" t="s">
        <v>1856</v>
      </c>
      <c r="J709" s="548" t="s">
        <v>1856</v>
      </c>
      <c r="K709" s="548" t="s">
        <v>1856</v>
      </c>
      <c r="L709" s="545">
        <v>1</v>
      </c>
      <c r="M709" s="578">
        <v>0.1</v>
      </c>
      <c r="N709" s="549" t="s">
        <v>1856</v>
      </c>
      <c r="O709" s="550" t="s">
        <v>645</v>
      </c>
      <c r="P709" s="551" t="s">
        <v>644</v>
      </c>
      <c r="Q709" s="552">
        <v>16</v>
      </c>
      <c r="R709" s="553" t="s">
        <v>1800</v>
      </c>
      <c r="S709" s="552">
        <v>57</v>
      </c>
      <c r="T709" s="553" t="s">
        <v>1800</v>
      </c>
      <c r="U709" s="559" t="s">
        <v>550</v>
      </c>
      <c r="V709" s="560" t="s">
        <v>549</v>
      </c>
      <c r="W709" s="559" t="s">
        <v>550</v>
      </c>
      <c r="X709" s="560" t="s">
        <v>549</v>
      </c>
      <c r="Y709" s="552">
        <v>2.2000000000000002</v>
      </c>
      <c r="Z709" s="554" t="s">
        <v>1800</v>
      </c>
      <c r="AA709" s="552" t="s">
        <v>549</v>
      </c>
      <c r="AB709" s="553">
        <v>9.2000000000000003E-4</v>
      </c>
      <c r="AC709" s="552" t="s">
        <v>550</v>
      </c>
      <c r="AD709" s="560">
        <v>1E-3</v>
      </c>
      <c r="AE709" s="559"/>
      <c r="AF709" s="560"/>
      <c r="AG709" s="552"/>
      <c r="AH709" s="554"/>
      <c r="AI709" s="555"/>
      <c r="AJ709" s="583"/>
      <c r="AK709" s="557"/>
      <c r="AL709" s="558"/>
    </row>
    <row r="710" spans="1:38" ht="13.8" x14ac:dyDescent="0.3">
      <c r="A710" s="34" t="str">
        <f t="shared" si="10"/>
        <v>8001-35-2</v>
      </c>
      <c r="B710" s="577">
        <v>1.1000000000000001</v>
      </c>
      <c r="C710" s="548" t="s">
        <v>1793</v>
      </c>
      <c r="D710" s="547">
        <v>3.2000000000000003E-4</v>
      </c>
      <c r="E710" s="548" t="s">
        <v>1793</v>
      </c>
      <c r="F710" s="546" t="s">
        <v>1856</v>
      </c>
      <c r="G710" s="545" t="s">
        <v>1856</v>
      </c>
      <c r="H710" s="547" t="s">
        <v>1856</v>
      </c>
      <c r="I710" s="548" t="s">
        <v>1856</v>
      </c>
      <c r="J710" s="548" t="s">
        <v>1856</v>
      </c>
      <c r="K710" s="548" t="s">
        <v>1856</v>
      </c>
      <c r="L710" s="545">
        <v>1</v>
      </c>
      <c r="M710" s="578">
        <v>0.1</v>
      </c>
      <c r="N710" s="549" t="s">
        <v>1856</v>
      </c>
      <c r="O710" s="550" t="s">
        <v>158</v>
      </c>
      <c r="P710" s="551" t="s">
        <v>157</v>
      </c>
      <c r="Q710" s="552">
        <v>0.44</v>
      </c>
      <c r="R710" s="553" t="s">
        <v>1798</v>
      </c>
      <c r="S710" s="552">
        <v>1.6</v>
      </c>
      <c r="T710" s="553" t="s">
        <v>1798</v>
      </c>
      <c r="U710" s="559">
        <v>7.6E-3</v>
      </c>
      <c r="V710" s="560" t="s">
        <v>1798</v>
      </c>
      <c r="W710" s="559">
        <v>3.7999999999999999E-2</v>
      </c>
      <c r="X710" s="560" t="s">
        <v>1798</v>
      </c>
      <c r="Y710" s="552">
        <v>1.2999999999999999E-2</v>
      </c>
      <c r="Z710" s="554" t="s">
        <v>1798</v>
      </c>
      <c r="AA710" s="552">
        <v>3</v>
      </c>
      <c r="AB710" s="553">
        <v>2.0999999999999999E-3</v>
      </c>
      <c r="AC710" s="552">
        <v>0.46</v>
      </c>
      <c r="AD710" s="560">
        <v>1E-3</v>
      </c>
      <c r="AE710" s="559"/>
      <c r="AF710" s="560"/>
      <c r="AG710" s="552"/>
      <c r="AH710" s="554"/>
      <c r="AI710" s="555"/>
      <c r="AJ710" s="583"/>
      <c r="AK710" s="557"/>
      <c r="AL710" s="558"/>
    </row>
    <row r="711" spans="1:38" ht="14.4" thickBot="1" x14ac:dyDescent="0.35">
      <c r="A711" s="27" t="str">
        <f t="shared" ref="A711:A767" si="11">P711</f>
        <v>66841-25-6</v>
      </c>
      <c r="B711" s="561" t="s">
        <v>1856</v>
      </c>
      <c r="C711" s="562" t="s">
        <v>1856</v>
      </c>
      <c r="D711" s="565" t="s">
        <v>1856</v>
      </c>
      <c r="E711" s="562" t="s">
        <v>1856</v>
      </c>
      <c r="F711" s="563">
        <v>7.4999999999999997E-3</v>
      </c>
      <c r="G711" s="564" t="s">
        <v>1793</v>
      </c>
      <c r="H711" s="565" t="s">
        <v>1856</v>
      </c>
      <c r="I711" s="562" t="s">
        <v>1856</v>
      </c>
      <c r="J711" s="562" t="s">
        <v>1856</v>
      </c>
      <c r="K711" s="562" t="s">
        <v>1856</v>
      </c>
      <c r="L711" s="564">
        <v>1</v>
      </c>
      <c r="M711" s="564">
        <v>0.1</v>
      </c>
      <c r="N711" s="581" t="s">
        <v>1856</v>
      </c>
      <c r="O711" s="568" t="s">
        <v>642</v>
      </c>
      <c r="P711" s="569" t="s">
        <v>641</v>
      </c>
      <c r="Q711" s="570">
        <v>460</v>
      </c>
      <c r="R711" s="571" t="s">
        <v>1791</v>
      </c>
      <c r="S711" s="570">
        <v>4600</v>
      </c>
      <c r="T711" s="571" t="s">
        <v>1791</v>
      </c>
      <c r="U711" s="585" t="s">
        <v>550</v>
      </c>
      <c r="V711" s="586" t="s">
        <v>549</v>
      </c>
      <c r="W711" s="585" t="s">
        <v>550</v>
      </c>
      <c r="X711" s="586" t="s">
        <v>549</v>
      </c>
      <c r="Y711" s="570">
        <v>120</v>
      </c>
      <c r="Z711" s="572" t="s">
        <v>1791</v>
      </c>
      <c r="AA711" s="570" t="s">
        <v>549</v>
      </c>
      <c r="AB711" s="571">
        <v>45</v>
      </c>
      <c r="AC711" s="570" t="s">
        <v>550</v>
      </c>
      <c r="AD711" s="586">
        <v>1.0200000000000001E-2</v>
      </c>
      <c r="AE711" s="585"/>
      <c r="AF711" s="586"/>
      <c r="AG711" s="570"/>
      <c r="AH711" s="572"/>
      <c r="AI711" s="573"/>
      <c r="AJ711" s="574"/>
      <c r="AK711" s="575"/>
      <c r="AL711" s="576"/>
    </row>
    <row r="712" spans="1:38" ht="13.8" x14ac:dyDescent="0.3">
      <c r="A712" s="34" t="str">
        <f t="shared" si="11"/>
        <v>688-73-3</v>
      </c>
      <c r="B712" s="577" t="s">
        <v>1856</v>
      </c>
      <c r="C712" s="548" t="s">
        <v>1856</v>
      </c>
      <c r="D712" s="547" t="s">
        <v>1856</v>
      </c>
      <c r="E712" s="548" t="s">
        <v>1856</v>
      </c>
      <c r="F712" s="546">
        <v>2.9999999999999997E-4</v>
      </c>
      <c r="G712" s="545" t="s">
        <v>1806</v>
      </c>
      <c r="H712" s="547" t="s">
        <v>1856</v>
      </c>
      <c r="I712" s="548" t="s">
        <v>1856</v>
      </c>
      <c r="J712" s="548" t="s">
        <v>1856</v>
      </c>
      <c r="K712" s="548" t="s">
        <v>1856</v>
      </c>
      <c r="L712" s="545">
        <v>1</v>
      </c>
      <c r="M712" s="545">
        <v>0.1</v>
      </c>
      <c r="N712" s="549" t="s">
        <v>1856</v>
      </c>
      <c r="O712" s="550" t="s">
        <v>640</v>
      </c>
      <c r="P712" s="551" t="s">
        <v>639</v>
      </c>
      <c r="Q712" s="552">
        <v>18</v>
      </c>
      <c r="R712" s="553" t="s">
        <v>1791</v>
      </c>
      <c r="S712" s="552">
        <v>180</v>
      </c>
      <c r="T712" s="553" t="s">
        <v>1791</v>
      </c>
      <c r="U712" s="559" t="s">
        <v>550</v>
      </c>
      <c r="V712" s="560" t="s">
        <v>549</v>
      </c>
      <c r="W712" s="559" t="s">
        <v>550</v>
      </c>
      <c r="X712" s="560" t="s">
        <v>549</v>
      </c>
      <c r="Y712" s="552">
        <v>2.8</v>
      </c>
      <c r="Z712" s="554" t="s">
        <v>1791</v>
      </c>
      <c r="AA712" s="552" t="s">
        <v>549</v>
      </c>
      <c r="AB712" s="553">
        <v>6.2E-2</v>
      </c>
      <c r="AC712" s="552" t="s">
        <v>550</v>
      </c>
      <c r="AD712" s="560">
        <v>1.2300000000000001E-4</v>
      </c>
      <c r="AE712" s="559"/>
      <c r="AF712" s="560"/>
      <c r="AG712" s="552"/>
      <c r="AH712" s="554"/>
      <c r="AI712" s="555"/>
      <c r="AJ712" s="556"/>
      <c r="AK712" s="557"/>
      <c r="AL712" s="558"/>
    </row>
    <row r="713" spans="1:38" ht="13.8" x14ac:dyDescent="0.3">
      <c r="A713" s="34" t="str">
        <f t="shared" si="11"/>
        <v>102-76-1</v>
      </c>
      <c r="B713" s="577" t="s">
        <v>1856</v>
      </c>
      <c r="C713" s="548" t="s">
        <v>1856</v>
      </c>
      <c r="D713" s="547" t="s">
        <v>1856</v>
      </c>
      <c r="E713" s="548" t="s">
        <v>1856</v>
      </c>
      <c r="F713" s="546">
        <v>80</v>
      </c>
      <c r="G713" s="545" t="s">
        <v>1804</v>
      </c>
      <c r="H713" s="547" t="s">
        <v>1856</v>
      </c>
      <c r="I713" s="548" t="s">
        <v>1856</v>
      </c>
      <c r="J713" s="548" t="s">
        <v>1856</v>
      </c>
      <c r="K713" s="548" t="s">
        <v>1799</v>
      </c>
      <c r="L713" s="545">
        <v>1</v>
      </c>
      <c r="M713" s="545">
        <v>0.1</v>
      </c>
      <c r="N713" s="549" t="s">
        <v>1856</v>
      </c>
      <c r="O713" s="550" t="s">
        <v>638</v>
      </c>
      <c r="P713" s="551" t="s">
        <v>637</v>
      </c>
      <c r="Q713" s="552">
        <v>4900000</v>
      </c>
      <c r="R713" s="553" t="s">
        <v>1794</v>
      </c>
      <c r="S713" s="552">
        <v>49000000</v>
      </c>
      <c r="T713" s="553" t="s">
        <v>1794</v>
      </c>
      <c r="U713" s="559" t="s">
        <v>550</v>
      </c>
      <c r="V713" s="560" t="s">
        <v>549</v>
      </c>
      <c r="W713" s="559" t="s">
        <v>550</v>
      </c>
      <c r="X713" s="560" t="s">
        <v>549</v>
      </c>
      <c r="Y713" s="552">
        <v>1200000</v>
      </c>
      <c r="Z713" s="554" t="s">
        <v>1791</v>
      </c>
      <c r="AA713" s="552" t="s">
        <v>549</v>
      </c>
      <c r="AB713" s="553">
        <v>350</v>
      </c>
      <c r="AC713" s="552" t="s">
        <v>550</v>
      </c>
      <c r="AD713" s="560">
        <v>6.2700000000000004E-3</v>
      </c>
      <c r="AE713" s="559"/>
      <c r="AF713" s="560"/>
      <c r="AG713" s="552"/>
      <c r="AH713" s="554"/>
      <c r="AI713" s="555"/>
      <c r="AJ713" s="556"/>
      <c r="AK713" s="557"/>
      <c r="AL713" s="558"/>
    </row>
    <row r="714" spans="1:38" ht="14.4" thickBot="1" x14ac:dyDescent="0.35">
      <c r="A714" s="27" t="str">
        <f t="shared" si="11"/>
        <v>2303-17-5</v>
      </c>
      <c r="B714" s="561" t="s">
        <v>1856</v>
      </c>
      <c r="C714" s="562" t="s">
        <v>1856</v>
      </c>
      <c r="D714" s="565" t="s">
        <v>1856</v>
      </c>
      <c r="E714" s="562" t="s">
        <v>1856</v>
      </c>
      <c r="F714" s="563">
        <v>1.2999999999999999E-2</v>
      </c>
      <c r="G714" s="564" t="s">
        <v>1793</v>
      </c>
      <c r="H714" s="565" t="s">
        <v>1856</v>
      </c>
      <c r="I714" s="562" t="s">
        <v>1856</v>
      </c>
      <c r="J714" s="562" t="s">
        <v>1856</v>
      </c>
      <c r="K714" s="562" t="s">
        <v>1856</v>
      </c>
      <c r="L714" s="564">
        <v>1</v>
      </c>
      <c r="M714" s="564">
        <v>0.1</v>
      </c>
      <c r="N714" s="581" t="s">
        <v>1856</v>
      </c>
      <c r="O714" s="568" t="s">
        <v>636</v>
      </c>
      <c r="P714" s="569" t="s">
        <v>635</v>
      </c>
      <c r="Q714" s="570">
        <v>790</v>
      </c>
      <c r="R714" s="571" t="s">
        <v>1791</v>
      </c>
      <c r="S714" s="570">
        <v>8000</v>
      </c>
      <c r="T714" s="571" t="s">
        <v>1791</v>
      </c>
      <c r="U714" s="585" t="s">
        <v>550</v>
      </c>
      <c r="V714" s="586" t="s">
        <v>549</v>
      </c>
      <c r="W714" s="585" t="s">
        <v>550</v>
      </c>
      <c r="X714" s="586" t="s">
        <v>549</v>
      </c>
      <c r="Y714" s="570">
        <v>87</v>
      </c>
      <c r="Z714" s="572" t="s">
        <v>1791</v>
      </c>
      <c r="AA714" s="570" t="s">
        <v>549</v>
      </c>
      <c r="AB714" s="571">
        <v>0.19</v>
      </c>
      <c r="AC714" s="570" t="s">
        <v>550</v>
      </c>
      <c r="AD714" s="586">
        <v>1.6000000000000001E-4</v>
      </c>
      <c r="AE714" s="585"/>
      <c r="AF714" s="586"/>
      <c r="AG714" s="570"/>
      <c r="AH714" s="572"/>
      <c r="AI714" s="573"/>
      <c r="AJ714" s="574"/>
      <c r="AK714" s="575"/>
      <c r="AL714" s="576"/>
    </row>
    <row r="715" spans="1:38" ht="13.8" x14ac:dyDescent="0.3">
      <c r="A715" s="34" t="str">
        <f t="shared" si="11"/>
        <v>82097-50-5</v>
      </c>
      <c r="B715" s="577" t="s">
        <v>1856</v>
      </c>
      <c r="C715" s="548" t="s">
        <v>1856</v>
      </c>
      <c r="D715" s="547" t="s">
        <v>1856</v>
      </c>
      <c r="E715" s="548" t="s">
        <v>1856</v>
      </c>
      <c r="F715" s="546">
        <v>0.01</v>
      </c>
      <c r="G715" s="545" t="s">
        <v>1793</v>
      </c>
      <c r="H715" s="547" t="s">
        <v>1856</v>
      </c>
      <c r="I715" s="548" t="s">
        <v>1856</v>
      </c>
      <c r="J715" s="548" t="s">
        <v>1856</v>
      </c>
      <c r="K715" s="548" t="s">
        <v>1856</v>
      </c>
      <c r="L715" s="545">
        <v>1</v>
      </c>
      <c r="M715" s="545">
        <v>0.1</v>
      </c>
      <c r="N715" s="549" t="s">
        <v>1856</v>
      </c>
      <c r="O715" s="550" t="s">
        <v>634</v>
      </c>
      <c r="P715" s="551" t="s">
        <v>633</v>
      </c>
      <c r="Q715" s="552">
        <v>610</v>
      </c>
      <c r="R715" s="553" t="s">
        <v>1791</v>
      </c>
      <c r="S715" s="552">
        <v>6200</v>
      </c>
      <c r="T715" s="553" t="s">
        <v>1791</v>
      </c>
      <c r="U715" s="559" t="s">
        <v>550</v>
      </c>
      <c r="V715" s="560" t="s">
        <v>549</v>
      </c>
      <c r="W715" s="559" t="s">
        <v>550</v>
      </c>
      <c r="X715" s="560" t="s">
        <v>549</v>
      </c>
      <c r="Y715" s="552">
        <v>160</v>
      </c>
      <c r="Z715" s="554" t="s">
        <v>1791</v>
      </c>
      <c r="AA715" s="552" t="s">
        <v>549</v>
      </c>
      <c r="AB715" s="553">
        <v>0.16</v>
      </c>
      <c r="AC715" s="552" t="s">
        <v>550</v>
      </c>
      <c r="AD715" s="560">
        <v>9.8999999999999999E-4</v>
      </c>
      <c r="AE715" s="559"/>
      <c r="AF715" s="560"/>
      <c r="AG715" s="552"/>
      <c r="AH715" s="554"/>
      <c r="AI715" s="555"/>
      <c r="AJ715" s="556"/>
      <c r="AK715" s="557"/>
      <c r="AL715" s="558"/>
    </row>
    <row r="716" spans="1:38" ht="13.8" x14ac:dyDescent="0.3">
      <c r="A716" s="34" t="str">
        <f t="shared" si="11"/>
        <v>615-54-3</v>
      </c>
      <c r="B716" s="577" t="s">
        <v>1856</v>
      </c>
      <c r="C716" s="548" t="s">
        <v>1856</v>
      </c>
      <c r="D716" s="547" t="s">
        <v>1856</v>
      </c>
      <c r="E716" s="548" t="s">
        <v>1856</v>
      </c>
      <c r="F716" s="546">
        <v>5.0000000000000001E-3</v>
      </c>
      <c r="G716" s="545" t="s">
        <v>1793</v>
      </c>
      <c r="H716" s="547" t="s">
        <v>1856</v>
      </c>
      <c r="I716" s="548" t="s">
        <v>1856</v>
      </c>
      <c r="J716" s="548" t="s">
        <v>1856</v>
      </c>
      <c r="K716" s="548" t="s">
        <v>1856</v>
      </c>
      <c r="L716" s="545">
        <v>1</v>
      </c>
      <c r="M716" s="578">
        <v>0.1</v>
      </c>
      <c r="N716" s="549" t="s">
        <v>1856</v>
      </c>
      <c r="O716" s="550" t="s">
        <v>632</v>
      </c>
      <c r="P716" s="551" t="s">
        <v>631</v>
      </c>
      <c r="Q716" s="552">
        <v>310</v>
      </c>
      <c r="R716" s="553" t="s">
        <v>1791</v>
      </c>
      <c r="S716" s="552">
        <v>3100</v>
      </c>
      <c r="T716" s="553" t="s">
        <v>1791</v>
      </c>
      <c r="U716" s="559" t="s">
        <v>550</v>
      </c>
      <c r="V716" s="560" t="s">
        <v>549</v>
      </c>
      <c r="W716" s="559" t="s">
        <v>550</v>
      </c>
      <c r="X716" s="560" t="s">
        <v>549</v>
      </c>
      <c r="Y716" s="552">
        <v>33</v>
      </c>
      <c r="Z716" s="554" t="s">
        <v>1791</v>
      </c>
      <c r="AA716" s="552" t="s">
        <v>549</v>
      </c>
      <c r="AB716" s="553">
        <v>4.7E-2</v>
      </c>
      <c r="AC716" s="552" t="s">
        <v>550</v>
      </c>
      <c r="AD716" s="560">
        <v>1E-3</v>
      </c>
      <c r="AE716" s="559"/>
      <c r="AF716" s="560"/>
      <c r="AG716" s="552"/>
      <c r="AH716" s="554"/>
      <c r="AI716" s="555"/>
      <c r="AJ716" s="556"/>
      <c r="AK716" s="557"/>
      <c r="AL716" s="558"/>
    </row>
    <row r="717" spans="1:38" ht="14.4" thickBot="1" x14ac:dyDescent="0.35">
      <c r="A717" s="27" t="str">
        <f t="shared" si="11"/>
        <v>126-73-8</v>
      </c>
      <c r="B717" s="561">
        <v>8.9999999999999993E-3</v>
      </c>
      <c r="C717" s="562" t="s">
        <v>1792</v>
      </c>
      <c r="D717" s="565" t="s">
        <v>1856</v>
      </c>
      <c r="E717" s="562" t="s">
        <v>1856</v>
      </c>
      <c r="F717" s="565">
        <v>0.01</v>
      </c>
      <c r="G717" s="562" t="s">
        <v>1792</v>
      </c>
      <c r="H717" s="563" t="s">
        <v>1856</v>
      </c>
      <c r="I717" s="564" t="s">
        <v>1856</v>
      </c>
      <c r="J717" s="562" t="s">
        <v>1856</v>
      </c>
      <c r="K717" s="562" t="s">
        <v>1856</v>
      </c>
      <c r="L717" s="564">
        <v>1</v>
      </c>
      <c r="M717" s="566">
        <v>0.1</v>
      </c>
      <c r="N717" s="581" t="s">
        <v>1856</v>
      </c>
      <c r="O717" s="568" t="s">
        <v>630</v>
      </c>
      <c r="P717" s="569" t="s">
        <v>629</v>
      </c>
      <c r="Q717" s="570">
        <v>54</v>
      </c>
      <c r="R717" s="571" t="s">
        <v>1800</v>
      </c>
      <c r="S717" s="570">
        <v>190</v>
      </c>
      <c r="T717" s="571" t="s">
        <v>1800</v>
      </c>
      <c r="U717" s="570" t="s">
        <v>550</v>
      </c>
      <c r="V717" s="571" t="s">
        <v>549</v>
      </c>
      <c r="W717" s="570" t="s">
        <v>550</v>
      </c>
      <c r="X717" s="571" t="s">
        <v>549</v>
      </c>
      <c r="Y717" s="585">
        <v>4.5</v>
      </c>
      <c r="Z717" s="591" t="s">
        <v>1800</v>
      </c>
      <c r="AA717" s="570" t="s">
        <v>549</v>
      </c>
      <c r="AB717" s="571">
        <v>2.1999999999999999E-2</v>
      </c>
      <c r="AC717" s="570" t="s">
        <v>550</v>
      </c>
      <c r="AD717" s="571">
        <v>1E-3</v>
      </c>
      <c r="AE717" s="570"/>
      <c r="AF717" s="571"/>
      <c r="AG717" s="585"/>
      <c r="AH717" s="591"/>
      <c r="AI717" s="573"/>
      <c r="AJ717" s="592"/>
      <c r="AK717" s="593"/>
      <c r="AL717" s="576"/>
    </row>
    <row r="718" spans="1:38" ht="13.8" x14ac:dyDescent="0.3">
      <c r="A718" s="34" t="str">
        <f t="shared" si="11"/>
        <v>NA</v>
      </c>
      <c r="B718" s="577" t="s">
        <v>1856</v>
      </c>
      <c r="C718" s="548" t="s">
        <v>1856</v>
      </c>
      <c r="D718" s="547" t="s">
        <v>1856</v>
      </c>
      <c r="E718" s="548" t="s">
        <v>1856</v>
      </c>
      <c r="F718" s="546">
        <v>2.9999999999999997E-4</v>
      </c>
      <c r="G718" s="545" t="s">
        <v>1792</v>
      </c>
      <c r="H718" s="546" t="s">
        <v>1856</v>
      </c>
      <c r="I718" s="545" t="s">
        <v>1856</v>
      </c>
      <c r="J718" s="545" t="s">
        <v>1856</v>
      </c>
      <c r="K718" s="548" t="s">
        <v>1856</v>
      </c>
      <c r="L718" s="545">
        <v>1</v>
      </c>
      <c r="M718" s="578">
        <v>0.1</v>
      </c>
      <c r="N718" s="579" t="s">
        <v>1856</v>
      </c>
      <c r="O718" s="550" t="s">
        <v>628</v>
      </c>
      <c r="P718" s="551" t="s">
        <v>576</v>
      </c>
      <c r="Q718" s="552">
        <v>18</v>
      </c>
      <c r="R718" s="553" t="s">
        <v>1791</v>
      </c>
      <c r="S718" s="552">
        <v>180</v>
      </c>
      <c r="T718" s="553" t="s">
        <v>1791</v>
      </c>
      <c r="U718" s="552" t="s">
        <v>550</v>
      </c>
      <c r="V718" s="553" t="s">
        <v>549</v>
      </c>
      <c r="W718" s="552" t="s">
        <v>550</v>
      </c>
      <c r="X718" s="553" t="s">
        <v>549</v>
      </c>
      <c r="Y718" s="552">
        <v>4.7</v>
      </c>
      <c r="Z718" s="554" t="s">
        <v>1791</v>
      </c>
      <c r="AA718" s="552" t="s">
        <v>549</v>
      </c>
      <c r="AB718" s="553" t="s">
        <v>550</v>
      </c>
      <c r="AC718" s="552" t="s">
        <v>550</v>
      </c>
      <c r="AD718" s="553">
        <v>3.1099999999999999E-2</v>
      </c>
      <c r="AE718" s="552"/>
      <c r="AF718" s="553"/>
      <c r="AG718" s="552"/>
      <c r="AH718" s="554"/>
      <c r="AI718" s="589"/>
      <c r="AJ718" s="556"/>
      <c r="AK718" s="557"/>
      <c r="AL718" s="590"/>
    </row>
    <row r="719" spans="1:38" ht="13.8" x14ac:dyDescent="0.3">
      <c r="A719" s="34" t="str">
        <f t="shared" si="11"/>
        <v>56-35-9</v>
      </c>
      <c r="B719" s="544" t="s">
        <v>1856</v>
      </c>
      <c r="C719" s="545" t="s">
        <v>1856</v>
      </c>
      <c r="D719" s="547" t="s">
        <v>1856</v>
      </c>
      <c r="E719" s="548" t="s">
        <v>1856</v>
      </c>
      <c r="F719" s="546">
        <v>2.9999999999999997E-4</v>
      </c>
      <c r="G719" s="545" t="s">
        <v>1793</v>
      </c>
      <c r="H719" s="547" t="s">
        <v>1856</v>
      </c>
      <c r="I719" s="548" t="s">
        <v>1856</v>
      </c>
      <c r="J719" s="548" t="s">
        <v>1856</v>
      </c>
      <c r="K719" s="548" t="s">
        <v>1856</v>
      </c>
      <c r="L719" s="545">
        <v>1</v>
      </c>
      <c r="M719" s="545">
        <v>0.1</v>
      </c>
      <c r="N719" s="549" t="s">
        <v>1856</v>
      </c>
      <c r="O719" s="550" t="s">
        <v>627</v>
      </c>
      <c r="P719" s="551" t="s">
        <v>626</v>
      </c>
      <c r="Q719" s="552">
        <v>18</v>
      </c>
      <c r="R719" s="553" t="s">
        <v>1791</v>
      </c>
      <c r="S719" s="552">
        <v>180</v>
      </c>
      <c r="T719" s="553" t="s">
        <v>1791</v>
      </c>
      <c r="U719" s="559" t="s">
        <v>550</v>
      </c>
      <c r="V719" s="560" t="s">
        <v>549</v>
      </c>
      <c r="W719" s="559" t="s">
        <v>550</v>
      </c>
      <c r="X719" s="560" t="s">
        <v>549</v>
      </c>
      <c r="Y719" s="552">
        <v>4.4000000000000004</v>
      </c>
      <c r="Z719" s="554" t="s">
        <v>1791</v>
      </c>
      <c r="AA719" s="552" t="s">
        <v>549</v>
      </c>
      <c r="AB719" s="553">
        <v>230</v>
      </c>
      <c r="AC719" s="552" t="s">
        <v>550</v>
      </c>
      <c r="AD719" s="560">
        <v>4.0999999999999999E-4</v>
      </c>
      <c r="AE719" s="559"/>
      <c r="AF719" s="560"/>
      <c r="AG719" s="552"/>
      <c r="AH719" s="554"/>
      <c r="AI719" s="555"/>
      <c r="AJ719" s="556"/>
      <c r="AK719" s="557"/>
      <c r="AL719" s="558"/>
    </row>
    <row r="720" spans="1:38" ht="14.4" thickBot="1" x14ac:dyDescent="0.35">
      <c r="A720" s="27" t="str">
        <f t="shared" si="11"/>
        <v>76-13-1</v>
      </c>
      <c r="B720" s="580" t="s">
        <v>1856</v>
      </c>
      <c r="C720" s="564" t="s">
        <v>1856</v>
      </c>
      <c r="D720" s="565" t="s">
        <v>1856</v>
      </c>
      <c r="E720" s="562" t="s">
        <v>1856</v>
      </c>
      <c r="F720" s="563">
        <v>30</v>
      </c>
      <c r="G720" s="564" t="s">
        <v>1793</v>
      </c>
      <c r="H720" s="565">
        <v>30</v>
      </c>
      <c r="I720" s="562" t="s">
        <v>1801</v>
      </c>
      <c r="J720" s="562" t="s">
        <v>1796</v>
      </c>
      <c r="K720" s="562" t="s">
        <v>1856</v>
      </c>
      <c r="L720" s="564">
        <v>1</v>
      </c>
      <c r="M720" s="564" t="s">
        <v>1856</v>
      </c>
      <c r="N720" s="581">
        <v>910</v>
      </c>
      <c r="O720" s="568" t="s">
        <v>625</v>
      </c>
      <c r="P720" s="569" t="s">
        <v>540</v>
      </c>
      <c r="Q720" s="570">
        <v>43000</v>
      </c>
      <c r="R720" s="571" t="s">
        <v>1795</v>
      </c>
      <c r="S720" s="570">
        <v>180000</v>
      </c>
      <c r="T720" s="571" t="s">
        <v>1805</v>
      </c>
      <c r="U720" s="585">
        <v>31000</v>
      </c>
      <c r="V720" s="586" t="s">
        <v>1791</v>
      </c>
      <c r="W720" s="585">
        <v>130000</v>
      </c>
      <c r="X720" s="586" t="s">
        <v>1791</v>
      </c>
      <c r="Y720" s="570">
        <v>53000</v>
      </c>
      <c r="Z720" s="572" t="s">
        <v>1791</v>
      </c>
      <c r="AA720" s="570" t="s">
        <v>549</v>
      </c>
      <c r="AB720" s="571">
        <v>130</v>
      </c>
      <c r="AC720" s="570" t="s">
        <v>550</v>
      </c>
      <c r="AD720" s="586">
        <v>3.29E-3</v>
      </c>
      <c r="AE720" s="585"/>
      <c r="AF720" s="586"/>
      <c r="AG720" s="570"/>
      <c r="AH720" s="572"/>
      <c r="AI720" s="573"/>
      <c r="AJ720" s="574"/>
      <c r="AK720" s="575"/>
      <c r="AL720" s="576"/>
    </row>
    <row r="721" spans="1:38" ht="13.8" x14ac:dyDescent="0.3">
      <c r="A721" s="34" t="str">
        <f t="shared" si="11"/>
        <v>76-03-9</v>
      </c>
      <c r="B721" s="577">
        <v>7.0000000000000007E-2</v>
      </c>
      <c r="C721" s="548" t="s">
        <v>1793</v>
      </c>
      <c r="D721" s="547" t="s">
        <v>1856</v>
      </c>
      <c r="E721" s="548" t="s">
        <v>1856</v>
      </c>
      <c r="F721" s="546">
        <v>0.02</v>
      </c>
      <c r="G721" s="545" t="s">
        <v>1793</v>
      </c>
      <c r="H721" s="547" t="s">
        <v>1856</v>
      </c>
      <c r="I721" s="548" t="s">
        <v>1856</v>
      </c>
      <c r="J721" s="545" t="s">
        <v>1856</v>
      </c>
      <c r="K721" s="548" t="s">
        <v>1856</v>
      </c>
      <c r="L721" s="545">
        <v>1</v>
      </c>
      <c r="M721" s="578">
        <v>0.1</v>
      </c>
      <c r="N721" s="579" t="s">
        <v>1856</v>
      </c>
      <c r="O721" s="550" t="s">
        <v>624</v>
      </c>
      <c r="P721" s="551" t="s">
        <v>237</v>
      </c>
      <c r="Q721" s="552">
        <v>6.9</v>
      </c>
      <c r="R721" s="553" t="s">
        <v>1798</v>
      </c>
      <c r="S721" s="552">
        <v>25</v>
      </c>
      <c r="T721" s="553" t="s">
        <v>1798</v>
      </c>
      <c r="U721" s="559" t="s">
        <v>550</v>
      </c>
      <c r="V721" s="560" t="s">
        <v>549</v>
      </c>
      <c r="W721" s="559" t="s">
        <v>550</v>
      </c>
      <c r="X721" s="560" t="s">
        <v>549</v>
      </c>
      <c r="Y721" s="552">
        <v>0.94</v>
      </c>
      <c r="Z721" s="554" t="s">
        <v>1798</v>
      </c>
      <c r="AA721" s="552">
        <v>60</v>
      </c>
      <c r="AB721" s="553">
        <v>1.9000000000000001E-4</v>
      </c>
      <c r="AC721" s="552">
        <v>1.2E-2</v>
      </c>
      <c r="AD721" s="560">
        <v>1.96</v>
      </c>
      <c r="AE721" s="559"/>
      <c r="AF721" s="560"/>
      <c r="AG721" s="552"/>
      <c r="AH721" s="554"/>
      <c r="AI721" s="555"/>
      <c r="AJ721" s="556"/>
      <c r="AK721" s="557"/>
      <c r="AL721" s="558"/>
    </row>
    <row r="722" spans="1:38" ht="13.8" x14ac:dyDescent="0.3">
      <c r="A722" s="34" t="str">
        <f t="shared" si="11"/>
        <v>33663-50-2</v>
      </c>
      <c r="B722" s="577">
        <v>2.9000000000000001E-2</v>
      </c>
      <c r="C722" s="548" t="s">
        <v>1801</v>
      </c>
      <c r="D722" s="547" t="s">
        <v>1856</v>
      </c>
      <c r="E722" s="548" t="s">
        <v>1856</v>
      </c>
      <c r="F722" s="547" t="s">
        <v>1856</v>
      </c>
      <c r="G722" s="548" t="s">
        <v>1856</v>
      </c>
      <c r="H722" s="546" t="s">
        <v>1856</v>
      </c>
      <c r="I722" s="545" t="s">
        <v>1856</v>
      </c>
      <c r="J722" s="545" t="s">
        <v>1856</v>
      </c>
      <c r="K722" s="548" t="s">
        <v>1856</v>
      </c>
      <c r="L722" s="545">
        <v>1</v>
      </c>
      <c r="M722" s="578">
        <v>0.1</v>
      </c>
      <c r="N722" s="579" t="s">
        <v>1856</v>
      </c>
      <c r="O722" s="550" t="s">
        <v>623</v>
      </c>
      <c r="P722" s="551" t="s">
        <v>622</v>
      </c>
      <c r="Q722" s="552">
        <v>17</v>
      </c>
      <c r="R722" s="553" t="s">
        <v>1798</v>
      </c>
      <c r="S722" s="552">
        <v>59</v>
      </c>
      <c r="T722" s="553" t="s">
        <v>1798</v>
      </c>
      <c r="U722" s="552" t="s">
        <v>550</v>
      </c>
      <c r="V722" s="553" t="s">
        <v>549</v>
      </c>
      <c r="W722" s="552" t="s">
        <v>550</v>
      </c>
      <c r="X722" s="553" t="s">
        <v>549</v>
      </c>
      <c r="Y722" s="552">
        <v>2.2999999999999998</v>
      </c>
      <c r="Z722" s="554" t="s">
        <v>1798</v>
      </c>
      <c r="AA722" s="552" t="s">
        <v>549</v>
      </c>
      <c r="AB722" s="553">
        <v>6.4000000000000003E-3</v>
      </c>
      <c r="AC722" s="552" t="s">
        <v>550</v>
      </c>
      <c r="AD722" s="553">
        <v>0.20100000000000001</v>
      </c>
      <c r="AE722" s="552"/>
      <c r="AF722" s="553"/>
      <c r="AG722" s="552"/>
      <c r="AH722" s="554"/>
      <c r="AI722" s="555"/>
      <c r="AJ722" s="556"/>
      <c r="AK722" s="557"/>
      <c r="AL722" s="558"/>
    </row>
    <row r="723" spans="1:38" ht="14.4" thickBot="1" x14ac:dyDescent="0.35">
      <c r="A723" s="27" t="str">
        <f t="shared" si="11"/>
        <v>634-93-5</v>
      </c>
      <c r="B723" s="561">
        <v>7.0000000000000001E-3</v>
      </c>
      <c r="C723" s="562" t="s">
        <v>1804</v>
      </c>
      <c r="D723" s="565" t="s">
        <v>1856</v>
      </c>
      <c r="E723" s="562" t="s">
        <v>1856</v>
      </c>
      <c r="F723" s="563">
        <v>3.0000000000000001E-5</v>
      </c>
      <c r="G723" s="564" t="s">
        <v>1804</v>
      </c>
      <c r="H723" s="563" t="s">
        <v>1856</v>
      </c>
      <c r="I723" s="564" t="s">
        <v>1856</v>
      </c>
      <c r="J723" s="564" t="s">
        <v>1856</v>
      </c>
      <c r="K723" s="562" t="s">
        <v>1856</v>
      </c>
      <c r="L723" s="564">
        <v>1</v>
      </c>
      <c r="M723" s="566">
        <v>0.1</v>
      </c>
      <c r="N723" s="567" t="s">
        <v>1856</v>
      </c>
      <c r="O723" s="568" t="s">
        <v>621</v>
      </c>
      <c r="P723" s="569" t="s">
        <v>620</v>
      </c>
      <c r="Q723" s="570">
        <v>1.8</v>
      </c>
      <c r="R723" s="571" t="s">
        <v>1791</v>
      </c>
      <c r="S723" s="570">
        <v>18</v>
      </c>
      <c r="T723" s="571" t="s">
        <v>1791</v>
      </c>
      <c r="U723" s="570" t="s">
        <v>550</v>
      </c>
      <c r="V723" s="571" t="s">
        <v>549</v>
      </c>
      <c r="W723" s="570" t="s">
        <v>550</v>
      </c>
      <c r="X723" s="571" t="s">
        <v>549</v>
      </c>
      <c r="Y723" s="570">
        <v>0.3</v>
      </c>
      <c r="Z723" s="572" t="s">
        <v>1791</v>
      </c>
      <c r="AA723" s="570" t="s">
        <v>549</v>
      </c>
      <c r="AB723" s="571">
        <v>2.7000000000000001E-3</v>
      </c>
      <c r="AC723" s="570" t="s">
        <v>550</v>
      </c>
      <c r="AD723" s="571">
        <v>1.7</v>
      </c>
      <c r="AE723" s="570"/>
      <c r="AF723" s="571"/>
      <c r="AG723" s="570"/>
      <c r="AH723" s="572"/>
      <c r="AI723" s="573"/>
      <c r="AJ723" s="574"/>
      <c r="AK723" s="575"/>
      <c r="AL723" s="576"/>
    </row>
    <row r="724" spans="1:38" ht="13.8" x14ac:dyDescent="0.3">
      <c r="A724" s="34" t="str">
        <f t="shared" si="11"/>
        <v>87-61-6</v>
      </c>
      <c r="B724" s="577" t="s">
        <v>1856</v>
      </c>
      <c r="C724" s="548" t="s">
        <v>1856</v>
      </c>
      <c r="D724" s="547" t="s">
        <v>1856</v>
      </c>
      <c r="E724" s="548" t="s">
        <v>1856</v>
      </c>
      <c r="F724" s="546">
        <v>8.0000000000000004E-4</v>
      </c>
      <c r="G724" s="545" t="s">
        <v>1804</v>
      </c>
      <c r="H724" s="547" t="s">
        <v>1856</v>
      </c>
      <c r="I724" s="548" t="s">
        <v>1856</v>
      </c>
      <c r="J724" s="548" t="s">
        <v>1796</v>
      </c>
      <c r="K724" s="548" t="s">
        <v>1856</v>
      </c>
      <c r="L724" s="545">
        <v>1</v>
      </c>
      <c r="M724" s="545">
        <v>0.1</v>
      </c>
      <c r="N724" s="549" t="s">
        <v>1856</v>
      </c>
      <c r="O724" s="550" t="s">
        <v>619</v>
      </c>
      <c r="P724" s="551" t="s">
        <v>530</v>
      </c>
      <c r="Q724" s="552">
        <v>49</v>
      </c>
      <c r="R724" s="553" t="s">
        <v>1791</v>
      </c>
      <c r="S724" s="552">
        <v>490</v>
      </c>
      <c r="T724" s="553" t="s">
        <v>1791</v>
      </c>
      <c r="U724" s="559" t="s">
        <v>550</v>
      </c>
      <c r="V724" s="560" t="s">
        <v>549</v>
      </c>
      <c r="W724" s="559" t="s">
        <v>550</v>
      </c>
      <c r="X724" s="560" t="s">
        <v>549</v>
      </c>
      <c r="Y724" s="552">
        <v>5.2</v>
      </c>
      <c r="Z724" s="554" t="s">
        <v>1791</v>
      </c>
      <c r="AA724" s="552" t="s">
        <v>549</v>
      </c>
      <c r="AB724" s="553">
        <v>1.4999999999999999E-2</v>
      </c>
      <c r="AC724" s="552" t="s">
        <v>550</v>
      </c>
      <c r="AD724" s="560">
        <v>0.308</v>
      </c>
      <c r="AE724" s="559"/>
      <c r="AF724" s="560"/>
      <c r="AG724" s="552"/>
      <c r="AH724" s="554"/>
      <c r="AI724" s="555"/>
      <c r="AJ724" s="556"/>
      <c r="AK724" s="557"/>
      <c r="AL724" s="558"/>
    </row>
    <row r="725" spans="1:38" ht="13.8" x14ac:dyDescent="0.3">
      <c r="A725" s="34" t="str">
        <f t="shared" si="11"/>
        <v>120-82-1</v>
      </c>
      <c r="B725" s="577">
        <v>2.9000000000000001E-2</v>
      </c>
      <c r="C725" s="548" t="s">
        <v>1792</v>
      </c>
      <c r="D725" s="547" t="s">
        <v>1856</v>
      </c>
      <c r="E725" s="548" t="s">
        <v>1856</v>
      </c>
      <c r="F725" s="546">
        <v>0.01</v>
      </c>
      <c r="G725" s="545" t="s">
        <v>1793</v>
      </c>
      <c r="H725" s="546">
        <v>2E-3</v>
      </c>
      <c r="I725" s="545" t="s">
        <v>1792</v>
      </c>
      <c r="J725" s="545" t="s">
        <v>1796</v>
      </c>
      <c r="K725" s="548" t="s">
        <v>1856</v>
      </c>
      <c r="L725" s="545">
        <v>1</v>
      </c>
      <c r="M725" s="578" t="s">
        <v>1856</v>
      </c>
      <c r="N725" s="579">
        <v>404</v>
      </c>
      <c r="O725" s="550" t="s">
        <v>618</v>
      </c>
      <c r="P725" s="551" t="s">
        <v>394</v>
      </c>
      <c r="Q725" s="552">
        <v>22</v>
      </c>
      <c r="R725" s="553" t="s">
        <v>1802</v>
      </c>
      <c r="S725" s="552">
        <v>99</v>
      </c>
      <c r="T725" s="553" t="s">
        <v>1802</v>
      </c>
      <c r="U725" s="552">
        <v>2.1</v>
      </c>
      <c r="V725" s="553" t="s">
        <v>1791</v>
      </c>
      <c r="W725" s="552">
        <v>8.8000000000000007</v>
      </c>
      <c r="X725" s="553" t="s">
        <v>1791</v>
      </c>
      <c r="Y725" s="552">
        <v>0.99</v>
      </c>
      <c r="Z725" s="554" t="s">
        <v>1802</v>
      </c>
      <c r="AA725" s="552">
        <v>70</v>
      </c>
      <c r="AB725" s="553">
        <v>2.8999999999999998E-3</v>
      </c>
      <c r="AC725" s="552">
        <v>0.2</v>
      </c>
      <c r="AD725" s="553">
        <v>1.49E-2</v>
      </c>
      <c r="AE725" s="552"/>
      <c r="AF725" s="553"/>
      <c r="AG725" s="552"/>
      <c r="AH725" s="554"/>
      <c r="AI725" s="555"/>
      <c r="AJ725" s="556"/>
      <c r="AK725" s="557"/>
      <c r="AL725" s="558"/>
    </row>
    <row r="726" spans="1:38" ht="14.4" thickBot="1" x14ac:dyDescent="0.35">
      <c r="A726" s="27" t="str">
        <f t="shared" si="11"/>
        <v>71-55-6</v>
      </c>
      <c r="B726" s="561" t="s">
        <v>1856</v>
      </c>
      <c r="C726" s="562" t="s">
        <v>1856</v>
      </c>
      <c r="D726" s="565" t="s">
        <v>1856</v>
      </c>
      <c r="E726" s="562" t="s">
        <v>1856</v>
      </c>
      <c r="F726" s="563">
        <v>2</v>
      </c>
      <c r="G726" s="564" t="s">
        <v>1793</v>
      </c>
      <c r="H726" s="563">
        <v>5</v>
      </c>
      <c r="I726" s="564" t="s">
        <v>1793</v>
      </c>
      <c r="J726" s="564" t="s">
        <v>1796</v>
      </c>
      <c r="K726" s="562" t="s">
        <v>1856</v>
      </c>
      <c r="L726" s="564">
        <v>1</v>
      </c>
      <c r="M726" s="566" t="s">
        <v>1856</v>
      </c>
      <c r="N726" s="581">
        <v>640</v>
      </c>
      <c r="O726" s="568" t="s">
        <v>617</v>
      </c>
      <c r="P726" s="569" t="s">
        <v>544</v>
      </c>
      <c r="Q726" s="570">
        <v>8700</v>
      </c>
      <c r="R726" s="571" t="s">
        <v>1795</v>
      </c>
      <c r="S726" s="570">
        <v>38000</v>
      </c>
      <c r="T726" s="571" t="s">
        <v>1795</v>
      </c>
      <c r="U726" s="570">
        <v>5200</v>
      </c>
      <c r="V726" s="571" t="s">
        <v>1791</v>
      </c>
      <c r="W726" s="570">
        <v>22000</v>
      </c>
      <c r="X726" s="571" t="s">
        <v>1791</v>
      </c>
      <c r="Y726" s="570">
        <v>7500</v>
      </c>
      <c r="Z726" s="572" t="s">
        <v>1791</v>
      </c>
      <c r="AA726" s="570">
        <v>200</v>
      </c>
      <c r="AB726" s="571">
        <v>2.6</v>
      </c>
      <c r="AC726" s="570">
        <v>7.0000000000000007E-2</v>
      </c>
      <c r="AD726" s="571">
        <v>6.9150000000000003E-2</v>
      </c>
      <c r="AE726" s="570"/>
      <c r="AF726" s="571"/>
      <c r="AG726" s="570"/>
      <c r="AH726" s="572"/>
      <c r="AI726" s="573"/>
      <c r="AJ726" s="574"/>
      <c r="AK726" s="575"/>
      <c r="AL726" s="576"/>
    </row>
    <row r="727" spans="1:38" ht="13.8" x14ac:dyDescent="0.3">
      <c r="A727" s="34" t="str">
        <f t="shared" si="11"/>
        <v>79-00-5</v>
      </c>
      <c r="B727" s="544">
        <v>5.7000000000000002E-2</v>
      </c>
      <c r="C727" s="545" t="s">
        <v>1793</v>
      </c>
      <c r="D727" s="546">
        <v>1.5999999999999999E-5</v>
      </c>
      <c r="E727" s="545" t="s">
        <v>1793</v>
      </c>
      <c r="F727" s="547">
        <v>4.0000000000000001E-3</v>
      </c>
      <c r="G727" s="548" t="s">
        <v>1793</v>
      </c>
      <c r="H727" s="547">
        <v>2.0000000000000001E-4</v>
      </c>
      <c r="I727" s="548" t="s">
        <v>1804</v>
      </c>
      <c r="J727" s="548" t="s">
        <v>1796</v>
      </c>
      <c r="K727" s="548" t="s">
        <v>1856</v>
      </c>
      <c r="L727" s="545">
        <v>1</v>
      </c>
      <c r="M727" s="545" t="s">
        <v>1856</v>
      </c>
      <c r="N727" s="549">
        <v>2160</v>
      </c>
      <c r="O727" s="550" t="s">
        <v>616</v>
      </c>
      <c r="P727" s="551" t="s">
        <v>538</v>
      </c>
      <c r="Q727" s="552">
        <v>1.1000000000000001</v>
      </c>
      <c r="R727" s="553" t="s">
        <v>1802</v>
      </c>
      <c r="S727" s="552">
        <v>5.3</v>
      </c>
      <c r="T727" s="553" t="s">
        <v>1802</v>
      </c>
      <c r="U727" s="552">
        <v>0.15</v>
      </c>
      <c r="V727" s="553" t="s">
        <v>1802</v>
      </c>
      <c r="W727" s="552">
        <v>0.77</v>
      </c>
      <c r="X727" s="553" t="s">
        <v>1802</v>
      </c>
      <c r="Y727" s="552">
        <v>0.24</v>
      </c>
      <c r="Z727" s="554" t="s">
        <v>1802</v>
      </c>
      <c r="AA727" s="552">
        <v>5</v>
      </c>
      <c r="AB727" s="553">
        <v>7.7000000000000001E-5</v>
      </c>
      <c r="AC727" s="552">
        <v>1.6000000000000001E-3</v>
      </c>
      <c r="AD727" s="553">
        <v>5.1799999999999999E-2</v>
      </c>
      <c r="AE727" s="552"/>
      <c r="AF727" s="553"/>
      <c r="AG727" s="552"/>
      <c r="AH727" s="554"/>
      <c r="AI727" s="589"/>
      <c r="AJ727" s="556"/>
      <c r="AK727" s="557"/>
      <c r="AL727" s="590"/>
    </row>
    <row r="728" spans="1:38" ht="13.8" x14ac:dyDescent="0.3">
      <c r="A728" s="34" t="str">
        <f t="shared" si="11"/>
        <v>79-01-6</v>
      </c>
      <c r="B728" s="577">
        <v>4.5999999999999999E-2</v>
      </c>
      <c r="C728" s="548" t="s">
        <v>1793</v>
      </c>
      <c r="D728" s="547">
        <v>4.0999999999999997E-6</v>
      </c>
      <c r="E728" s="548" t="s">
        <v>1793</v>
      </c>
      <c r="F728" s="546">
        <v>5.0000000000000001E-4</v>
      </c>
      <c r="G728" s="545" t="s">
        <v>1793</v>
      </c>
      <c r="H728" s="547">
        <v>2E-3</v>
      </c>
      <c r="I728" s="548" t="s">
        <v>1793</v>
      </c>
      <c r="J728" s="548" t="s">
        <v>1796</v>
      </c>
      <c r="K728" s="548" t="s">
        <v>1799</v>
      </c>
      <c r="L728" s="545">
        <v>1</v>
      </c>
      <c r="M728" s="545" t="s">
        <v>1856</v>
      </c>
      <c r="N728" s="549">
        <v>692</v>
      </c>
      <c r="O728" s="550" t="s">
        <v>615</v>
      </c>
      <c r="P728" s="551" t="s">
        <v>418</v>
      </c>
      <c r="Q728" s="552">
        <v>0.91</v>
      </c>
      <c r="R728" s="553" t="s">
        <v>1802</v>
      </c>
      <c r="S728" s="552">
        <v>6.4</v>
      </c>
      <c r="T728" s="553" t="s">
        <v>1802</v>
      </c>
      <c r="U728" s="559">
        <v>0.43</v>
      </c>
      <c r="V728" s="560" t="s">
        <v>1802</v>
      </c>
      <c r="W728" s="559">
        <v>3</v>
      </c>
      <c r="X728" s="560" t="s">
        <v>1802</v>
      </c>
      <c r="Y728" s="552">
        <v>0.44</v>
      </c>
      <c r="Z728" s="554" t="s">
        <v>1802</v>
      </c>
      <c r="AA728" s="552">
        <v>5</v>
      </c>
      <c r="AB728" s="553">
        <v>1.6000000000000001E-4</v>
      </c>
      <c r="AC728" s="552">
        <v>1.8E-3</v>
      </c>
      <c r="AD728" s="560">
        <v>3.0499999999999999E-2</v>
      </c>
      <c r="AE728" s="559"/>
      <c r="AF728" s="560"/>
      <c r="AG728" s="552"/>
      <c r="AH728" s="554"/>
      <c r="AI728" s="555"/>
      <c r="AJ728" s="556"/>
      <c r="AK728" s="557"/>
      <c r="AL728" s="558"/>
    </row>
    <row r="729" spans="1:38" ht="14.4" thickBot="1" x14ac:dyDescent="0.35">
      <c r="A729" s="27" t="str">
        <f t="shared" si="11"/>
        <v>75-69-4</v>
      </c>
      <c r="B729" s="561" t="s">
        <v>1856</v>
      </c>
      <c r="C729" s="562" t="s">
        <v>1856</v>
      </c>
      <c r="D729" s="565" t="s">
        <v>1856</v>
      </c>
      <c r="E729" s="562" t="s">
        <v>1856</v>
      </c>
      <c r="F729" s="563">
        <v>0.3</v>
      </c>
      <c r="G729" s="564" t="s">
        <v>1793</v>
      </c>
      <c r="H729" s="565">
        <v>0.7</v>
      </c>
      <c r="I729" s="562" t="s">
        <v>1801</v>
      </c>
      <c r="J729" s="562" t="s">
        <v>1796</v>
      </c>
      <c r="K729" s="562" t="s">
        <v>1856</v>
      </c>
      <c r="L729" s="564">
        <v>1</v>
      </c>
      <c r="M729" s="564" t="s">
        <v>1856</v>
      </c>
      <c r="N729" s="581">
        <v>1230</v>
      </c>
      <c r="O729" s="568" t="s">
        <v>417</v>
      </c>
      <c r="P729" s="569" t="s">
        <v>416</v>
      </c>
      <c r="Q729" s="570">
        <v>790</v>
      </c>
      <c r="R729" s="571" t="s">
        <v>1791</v>
      </c>
      <c r="S729" s="570">
        <v>3400</v>
      </c>
      <c r="T729" s="571" t="s">
        <v>1795</v>
      </c>
      <c r="U729" s="585">
        <v>730</v>
      </c>
      <c r="V729" s="586" t="s">
        <v>1791</v>
      </c>
      <c r="W729" s="585">
        <v>3100</v>
      </c>
      <c r="X729" s="586" t="s">
        <v>1791</v>
      </c>
      <c r="Y729" s="570">
        <v>1100</v>
      </c>
      <c r="Z729" s="572" t="s">
        <v>1791</v>
      </c>
      <c r="AA729" s="570" t="s">
        <v>549</v>
      </c>
      <c r="AB729" s="571">
        <v>0.69</v>
      </c>
      <c r="AC729" s="570" t="s">
        <v>550</v>
      </c>
      <c r="AD729" s="586">
        <v>1.9300000000000001E-2</v>
      </c>
      <c r="AE729" s="585"/>
      <c r="AF729" s="586"/>
      <c r="AG729" s="570"/>
      <c r="AH729" s="572"/>
      <c r="AI729" s="573"/>
      <c r="AJ729" s="574"/>
      <c r="AK729" s="575"/>
      <c r="AL729" s="576"/>
    </row>
    <row r="730" spans="1:38" ht="13.8" x14ac:dyDescent="0.3">
      <c r="A730" s="34" t="str">
        <f t="shared" si="11"/>
        <v>95-95-4</v>
      </c>
      <c r="B730" s="577" t="s">
        <v>1856</v>
      </c>
      <c r="C730" s="548" t="s">
        <v>1856</v>
      </c>
      <c r="D730" s="547" t="s">
        <v>1856</v>
      </c>
      <c r="E730" s="548" t="s">
        <v>1856</v>
      </c>
      <c r="F730" s="546">
        <v>0.1</v>
      </c>
      <c r="G730" s="545" t="s">
        <v>1793</v>
      </c>
      <c r="H730" s="547" t="s">
        <v>1856</v>
      </c>
      <c r="I730" s="548" t="s">
        <v>1856</v>
      </c>
      <c r="J730" s="548" t="s">
        <v>1856</v>
      </c>
      <c r="K730" s="548" t="s">
        <v>1856</v>
      </c>
      <c r="L730" s="545">
        <v>1</v>
      </c>
      <c r="M730" s="545">
        <v>0.1</v>
      </c>
      <c r="N730" s="549" t="s">
        <v>1856</v>
      </c>
      <c r="O730" s="550" t="s">
        <v>614</v>
      </c>
      <c r="P730" s="551" t="s">
        <v>384</v>
      </c>
      <c r="Q730" s="552">
        <v>6100</v>
      </c>
      <c r="R730" s="553" t="s">
        <v>1791</v>
      </c>
      <c r="S730" s="552">
        <v>62000</v>
      </c>
      <c r="T730" s="553" t="s">
        <v>1791</v>
      </c>
      <c r="U730" s="559" t="s">
        <v>550</v>
      </c>
      <c r="V730" s="560" t="s">
        <v>549</v>
      </c>
      <c r="W730" s="559" t="s">
        <v>550</v>
      </c>
      <c r="X730" s="560" t="s">
        <v>549</v>
      </c>
      <c r="Y730" s="552">
        <v>890</v>
      </c>
      <c r="Z730" s="554" t="s">
        <v>1791</v>
      </c>
      <c r="AA730" s="552" t="s">
        <v>549</v>
      </c>
      <c r="AB730" s="553">
        <v>3.3</v>
      </c>
      <c r="AC730" s="552" t="s">
        <v>550</v>
      </c>
      <c r="AD730" s="560">
        <v>1.37E-4</v>
      </c>
      <c r="AE730" s="559"/>
      <c r="AF730" s="560"/>
      <c r="AG730" s="552"/>
      <c r="AH730" s="554"/>
      <c r="AI730" s="555"/>
      <c r="AJ730" s="556"/>
      <c r="AK730" s="557"/>
      <c r="AL730" s="558"/>
    </row>
    <row r="731" spans="1:38" ht="13.8" x14ac:dyDescent="0.3">
      <c r="A731" s="34" t="str">
        <f t="shared" si="11"/>
        <v>88-06-2</v>
      </c>
      <c r="B731" s="577">
        <v>1.0999999999999999E-2</v>
      </c>
      <c r="C731" s="548" t="s">
        <v>1793</v>
      </c>
      <c r="D731" s="547">
        <v>3.1E-6</v>
      </c>
      <c r="E731" s="548" t="s">
        <v>1793</v>
      </c>
      <c r="F731" s="546">
        <v>1E-3</v>
      </c>
      <c r="G731" s="545" t="s">
        <v>1792</v>
      </c>
      <c r="H731" s="547" t="s">
        <v>1856</v>
      </c>
      <c r="I731" s="548" t="s">
        <v>1856</v>
      </c>
      <c r="J731" s="548" t="s">
        <v>1856</v>
      </c>
      <c r="K731" s="548" t="s">
        <v>1856</v>
      </c>
      <c r="L731" s="545">
        <v>1</v>
      </c>
      <c r="M731" s="545">
        <v>0.1</v>
      </c>
      <c r="N731" s="549" t="s">
        <v>1856</v>
      </c>
      <c r="O731" s="550" t="s">
        <v>613</v>
      </c>
      <c r="P731" s="551" t="s">
        <v>382</v>
      </c>
      <c r="Q731" s="552">
        <v>44</v>
      </c>
      <c r="R731" s="553" t="s">
        <v>1802</v>
      </c>
      <c r="S731" s="552">
        <v>160</v>
      </c>
      <c r="T731" s="553" t="s">
        <v>1802</v>
      </c>
      <c r="U731" s="559">
        <v>0.78</v>
      </c>
      <c r="V731" s="560" t="s">
        <v>1798</v>
      </c>
      <c r="W731" s="559">
        <v>4</v>
      </c>
      <c r="X731" s="560" t="s">
        <v>1798</v>
      </c>
      <c r="Y731" s="552">
        <v>3.5</v>
      </c>
      <c r="Z731" s="554" t="s">
        <v>1802</v>
      </c>
      <c r="AA731" s="552" t="s">
        <v>549</v>
      </c>
      <c r="AB731" s="553">
        <v>1.2999999999999999E-2</v>
      </c>
      <c r="AC731" s="552" t="s">
        <v>550</v>
      </c>
      <c r="AD731" s="560">
        <v>3.49E-2</v>
      </c>
      <c r="AE731" s="559"/>
      <c r="AF731" s="560"/>
      <c r="AG731" s="552"/>
      <c r="AH731" s="554"/>
      <c r="AI731" s="555"/>
      <c r="AJ731" s="556"/>
      <c r="AK731" s="557"/>
      <c r="AL731" s="558"/>
    </row>
    <row r="732" spans="1:38" ht="14.4" thickBot="1" x14ac:dyDescent="0.35">
      <c r="A732" s="27" t="str">
        <f t="shared" si="11"/>
        <v>93-76-5</v>
      </c>
      <c r="B732" s="561" t="s">
        <v>1856</v>
      </c>
      <c r="C732" s="562" t="s">
        <v>1856</v>
      </c>
      <c r="D732" s="565" t="s">
        <v>1856</v>
      </c>
      <c r="E732" s="562" t="s">
        <v>1856</v>
      </c>
      <c r="F732" s="563">
        <v>0.01</v>
      </c>
      <c r="G732" s="564" t="s">
        <v>1793</v>
      </c>
      <c r="H732" s="565" t="s">
        <v>1856</v>
      </c>
      <c r="I732" s="562" t="s">
        <v>1856</v>
      </c>
      <c r="J732" s="562" t="s">
        <v>1856</v>
      </c>
      <c r="K732" s="562" t="s">
        <v>1856</v>
      </c>
      <c r="L732" s="564">
        <v>1</v>
      </c>
      <c r="M732" s="564">
        <v>0.1</v>
      </c>
      <c r="N732" s="581" t="s">
        <v>1856</v>
      </c>
      <c r="O732" s="568" t="s">
        <v>612</v>
      </c>
      <c r="P732" s="569" t="s">
        <v>611</v>
      </c>
      <c r="Q732" s="570">
        <v>610</v>
      </c>
      <c r="R732" s="571" t="s">
        <v>1791</v>
      </c>
      <c r="S732" s="570">
        <v>6200</v>
      </c>
      <c r="T732" s="571" t="s">
        <v>1791</v>
      </c>
      <c r="U732" s="585" t="s">
        <v>550</v>
      </c>
      <c r="V732" s="586" t="s">
        <v>549</v>
      </c>
      <c r="W732" s="585" t="s">
        <v>550</v>
      </c>
      <c r="X732" s="586" t="s">
        <v>549</v>
      </c>
      <c r="Y732" s="570">
        <v>120</v>
      </c>
      <c r="Z732" s="572" t="s">
        <v>1791</v>
      </c>
      <c r="AA732" s="570" t="s">
        <v>549</v>
      </c>
      <c r="AB732" s="571">
        <v>5.1999999999999998E-2</v>
      </c>
      <c r="AC732" s="570" t="s">
        <v>550</v>
      </c>
      <c r="AD732" s="586">
        <v>4.6900000000000002E-5</v>
      </c>
      <c r="AE732" s="585"/>
      <c r="AF732" s="586"/>
      <c r="AG732" s="570"/>
      <c r="AH732" s="572"/>
      <c r="AI732" s="573"/>
      <c r="AJ732" s="574"/>
      <c r="AK732" s="575"/>
      <c r="AL732" s="576"/>
    </row>
    <row r="733" spans="1:38" ht="13.8" x14ac:dyDescent="0.3">
      <c r="A733" s="34" t="str">
        <f t="shared" si="11"/>
        <v>93-72-1</v>
      </c>
      <c r="B733" s="577" t="s">
        <v>1856</v>
      </c>
      <c r="C733" s="548" t="s">
        <v>1856</v>
      </c>
      <c r="D733" s="547" t="s">
        <v>1856</v>
      </c>
      <c r="E733" s="548" t="s">
        <v>1856</v>
      </c>
      <c r="F733" s="546">
        <v>8.0000000000000002E-3</v>
      </c>
      <c r="G733" s="545" t="s">
        <v>1793</v>
      </c>
      <c r="H733" s="547" t="s">
        <v>1856</v>
      </c>
      <c r="I733" s="548" t="s">
        <v>1856</v>
      </c>
      <c r="J733" s="548" t="s">
        <v>1856</v>
      </c>
      <c r="K733" s="548" t="s">
        <v>1856</v>
      </c>
      <c r="L733" s="545">
        <v>1</v>
      </c>
      <c r="M733" s="545">
        <v>0.1</v>
      </c>
      <c r="N733" s="549" t="s">
        <v>1856</v>
      </c>
      <c r="O733" s="550" t="s">
        <v>610</v>
      </c>
      <c r="P733" s="551" t="s">
        <v>118</v>
      </c>
      <c r="Q733" s="552">
        <v>490</v>
      </c>
      <c r="R733" s="553" t="s">
        <v>1791</v>
      </c>
      <c r="S733" s="552">
        <v>4900</v>
      </c>
      <c r="T733" s="553" t="s">
        <v>1791</v>
      </c>
      <c r="U733" s="559" t="s">
        <v>550</v>
      </c>
      <c r="V733" s="560" t="s">
        <v>549</v>
      </c>
      <c r="W733" s="559" t="s">
        <v>550</v>
      </c>
      <c r="X733" s="560" t="s">
        <v>549</v>
      </c>
      <c r="Y733" s="552">
        <v>84</v>
      </c>
      <c r="Z733" s="554" t="s">
        <v>1791</v>
      </c>
      <c r="AA733" s="552">
        <v>50</v>
      </c>
      <c r="AB733" s="553">
        <v>4.5999999999999999E-2</v>
      </c>
      <c r="AC733" s="552">
        <v>2.8000000000000001E-2</v>
      </c>
      <c r="AD733" s="560">
        <v>3.3700000000000001E-2</v>
      </c>
      <c r="AE733" s="559"/>
      <c r="AF733" s="560"/>
      <c r="AG733" s="552"/>
      <c r="AH733" s="554"/>
      <c r="AI733" s="555"/>
      <c r="AJ733" s="556"/>
      <c r="AK733" s="557"/>
      <c r="AL733" s="558"/>
    </row>
    <row r="734" spans="1:38" ht="13.8" x14ac:dyDescent="0.3">
      <c r="A734" s="34" t="str">
        <f t="shared" si="11"/>
        <v>598-77-6</v>
      </c>
      <c r="B734" s="544" t="s">
        <v>1856</v>
      </c>
      <c r="C734" s="545" t="s">
        <v>1856</v>
      </c>
      <c r="D734" s="547" t="s">
        <v>1856</v>
      </c>
      <c r="E734" s="548" t="s">
        <v>1856</v>
      </c>
      <c r="F734" s="546">
        <v>5.0000000000000001E-3</v>
      </c>
      <c r="G734" s="545" t="s">
        <v>1793</v>
      </c>
      <c r="H734" s="547" t="s">
        <v>1856</v>
      </c>
      <c r="I734" s="548" t="s">
        <v>1856</v>
      </c>
      <c r="J734" s="548" t="s">
        <v>1796</v>
      </c>
      <c r="K734" s="548" t="s">
        <v>1856</v>
      </c>
      <c r="L734" s="545">
        <v>1</v>
      </c>
      <c r="M734" s="545" t="s">
        <v>1856</v>
      </c>
      <c r="N734" s="549">
        <v>1280</v>
      </c>
      <c r="O734" s="550" t="s">
        <v>609</v>
      </c>
      <c r="P734" s="551" t="s">
        <v>608</v>
      </c>
      <c r="Q734" s="552">
        <v>390</v>
      </c>
      <c r="R734" s="553" t="s">
        <v>1791</v>
      </c>
      <c r="S734" s="552">
        <v>5100</v>
      </c>
      <c r="T734" s="553" t="s">
        <v>1795</v>
      </c>
      <c r="U734" s="559" t="s">
        <v>550</v>
      </c>
      <c r="V734" s="560" t="s">
        <v>549</v>
      </c>
      <c r="W734" s="559" t="s">
        <v>550</v>
      </c>
      <c r="X734" s="560" t="s">
        <v>549</v>
      </c>
      <c r="Y734" s="552">
        <v>68</v>
      </c>
      <c r="Z734" s="554" t="s">
        <v>1791</v>
      </c>
      <c r="AA734" s="552" t="s">
        <v>549</v>
      </c>
      <c r="AB734" s="553">
        <v>2.7E-2</v>
      </c>
      <c r="AC734" s="552" t="s">
        <v>550</v>
      </c>
      <c r="AD734" s="560">
        <v>2.2800000000000001E-2</v>
      </c>
      <c r="AE734" s="559"/>
      <c r="AF734" s="560"/>
      <c r="AG734" s="552"/>
      <c r="AH734" s="554"/>
      <c r="AI734" s="555"/>
      <c r="AJ734" s="556"/>
      <c r="AK734" s="557"/>
      <c r="AL734" s="558"/>
    </row>
    <row r="735" spans="1:38" ht="14.4" thickBot="1" x14ac:dyDescent="0.35">
      <c r="A735" s="27" t="str">
        <f t="shared" si="11"/>
        <v>96-18-4</v>
      </c>
      <c r="B735" s="561">
        <v>30</v>
      </c>
      <c r="C735" s="562" t="s">
        <v>1793</v>
      </c>
      <c r="D735" s="565" t="s">
        <v>1856</v>
      </c>
      <c r="E735" s="562" t="s">
        <v>1856</v>
      </c>
      <c r="F735" s="563">
        <v>4.0000000000000001E-3</v>
      </c>
      <c r="G735" s="564" t="s">
        <v>1793</v>
      </c>
      <c r="H735" s="565">
        <v>2.9999999999999997E-4</v>
      </c>
      <c r="I735" s="562" t="s">
        <v>1793</v>
      </c>
      <c r="J735" s="562" t="s">
        <v>1796</v>
      </c>
      <c r="K735" s="562" t="s">
        <v>1799</v>
      </c>
      <c r="L735" s="564">
        <v>1</v>
      </c>
      <c r="M735" s="564" t="s">
        <v>1856</v>
      </c>
      <c r="N735" s="581">
        <v>1400</v>
      </c>
      <c r="O735" s="568" t="s">
        <v>607</v>
      </c>
      <c r="P735" s="569" t="s">
        <v>528</v>
      </c>
      <c r="Q735" s="570">
        <v>5.0000000000000001E-3</v>
      </c>
      <c r="R735" s="571" t="s">
        <v>1798</v>
      </c>
      <c r="S735" s="570">
        <v>9.5000000000000001E-2</v>
      </c>
      <c r="T735" s="571" t="s">
        <v>1798</v>
      </c>
      <c r="U735" s="585">
        <v>0.31</v>
      </c>
      <c r="V735" s="586" t="s">
        <v>1791</v>
      </c>
      <c r="W735" s="585">
        <v>1.3</v>
      </c>
      <c r="X735" s="586" t="s">
        <v>1791</v>
      </c>
      <c r="Y735" s="570">
        <v>6.4999999999999997E-4</v>
      </c>
      <c r="Z735" s="572" t="s">
        <v>1798</v>
      </c>
      <c r="AA735" s="570" t="s">
        <v>549</v>
      </c>
      <c r="AB735" s="571">
        <v>2.8000000000000002E-7</v>
      </c>
      <c r="AC735" s="570" t="s">
        <v>550</v>
      </c>
      <c r="AD735" s="586" t="s">
        <v>550</v>
      </c>
      <c r="AE735" s="585"/>
      <c r="AF735" s="586"/>
      <c r="AG735" s="570"/>
      <c r="AH735" s="572"/>
      <c r="AI735" s="573"/>
      <c r="AJ735" s="592"/>
      <c r="AK735" s="575"/>
      <c r="AL735" s="576"/>
    </row>
    <row r="736" spans="1:38" ht="13.8" x14ac:dyDescent="0.3">
      <c r="A736" s="34" t="str">
        <f t="shared" si="11"/>
        <v>96-19-5</v>
      </c>
      <c r="B736" s="577" t="s">
        <v>1856</v>
      </c>
      <c r="C736" s="548" t="s">
        <v>1856</v>
      </c>
      <c r="D736" s="547" t="s">
        <v>1856</v>
      </c>
      <c r="E736" s="548" t="s">
        <v>1856</v>
      </c>
      <c r="F736" s="546">
        <v>3.0000000000000001E-3</v>
      </c>
      <c r="G736" s="545" t="s">
        <v>1804</v>
      </c>
      <c r="H736" s="547">
        <v>2.9999999999999997E-4</v>
      </c>
      <c r="I736" s="548" t="s">
        <v>1792</v>
      </c>
      <c r="J736" s="548" t="s">
        <v>1796</v>
      </c>
      <c r="K736" s="548" t="s">
        <v>1856</v>
      </c>
      <c r="L736" s="545">
        <v>1</v>
      </c>
      <c r="M736" s="545" t="s">
        <v>1856</v>
      </c>
      <c r="N736" s="549">
        <v>451</v>
      </c>
      <c r="O736" s="550" t="s">
        <v>606</v>
      </c>
      <c r="P736" s="551" t="s">
        <v>605</v>
      </c>
      <c r="Q736" s="552">
        <v>0.78</v>
      </c>
      <c r="R736" s="553" t="s">
        <v>1791</v>
      </c>
      <c r="S736" s="552">
        <v>3.3</v>
      </c>
      <c r="T736" s="553" t="s">
        <v>1791</v>
      </c>
      <c r="U736" s="559">
        <v>0.31</v>
      </c>
      <c r="V736" s="560" t="s">
        <v>1791</v>
      </c>
      <c r="W736" s="559">
        <v>1.3</v>
      </c>
      <c r="X736" s="560" t="s">
        <v>1791</v>
      </c>
      <c r="Y736" s="552">
        <v>0.62</v>
      </c>
      <c r="Z736" s="554" t="s">
        <v>1791</v>
      </c>
      <c r="AA736" s="552" t="s">
        <v>549</v>
      </c>
      <c r="AB736" s="553">
        <v>3.1E-4</v>
      </c>
      <c r="AC736" s="552" t="s">
        <v>550</v>
      </c>
      <c r="AD736" s="560">
        <v>2.52E-4</v>
      </c>
      <c r="AE736" s="559"/>
      <c r="AF736" s="560"/>
      <c r="AG736" s="552"/>
      <c r="AH736" s="554"/>
      <c r="AI736" s="555"/>
      <c r="AJ736" s="556"/>
      <c r="AK736" s="557"/>
      <c r="AL736" s="558"/>
    </row>
    <row r="737" spans="1:38" ht="13.8" x14ac:dyDescent="0.3">
      <c r="A737" s="34" t="str">
        <f t="shared" si="11"/>
        <v>58138-08-2</v>
      </c>
      <c r="B737" s="577" t="s">
        <v>1856</v>
      </c>
      <c r="C737" s="548" t="s">
        <v>1856</v>
      </c>
      <c r="D737" s="547" t="s">
        <v>1856</v>
      </c>
      <c r="E737" s="548" t="s">
        <v>1856</v>
      </c>
      <c r="F737" s="546">
        <v>3.0000000000000001E-3</v>
      </c>
      <c r="G737" s="545" t="s">
        <v>1793</v>
      </c>
      <c r="H737" s="546" t="s">
        <v>1856</v>
      </c>
      <c r="I737" s="545" t="s">
        <v>1856</v>
      </c>
      <c r="J737" s="545" t="s">
        <v>1856</v>
      </c>
      <c r="K737" s="548" t="s">
        <v>1856</v>
      </c>
      <c r="L737" s="545">
        <v>1</v>
      </c>
      <c r="M737" s="578">
        <v>0.1</v>
      </c>
      <c r="N737" s="579" t="s">
        <v>1856</v>
      </c>
      <c r="O737" s="550" t="s">
        <v>604</v>
      </c>
      <c r="P737" s="551" t="s">
        <v>603</v>
      </c>
      <c r="Q737" s="552">
        <v>180</v>
      </c>
      <c r="R737" s="553" t="s">
        <v>1791</v>
      </c>
      <c r="S737" s="552">
        <v>1800</v>
      </c>
      <c r="T737" s="553" t="s">
        <v>1791</v>
      </c>
      <c r="U737" s="552" t="s">
        <v>550</v>
      </c>
      <c r="V737" s="553" t="s">
        <v>549</v>
      </c>
      <c r="W737" s="552" t="s">
        <v>550</v>
      </c>
      <c r="X737" s="553" t="s">
        <v>549</v>
      </c>
      <c r="Y737" s="552">
        <v>13</v>
      </c>
      <c r="Z737" s="554" t="s">
        <v>1791</v>
      </c>
      <c r="AA737" s="552" t="s">
        <v>549</v>
      </c>
      <c r="AB737" s="553">
        <v>9.2999999999999999E-2</v>
      </c>
      <c r="AC737" s="552" t="s">
        <v>550</v>
      </c>
      <c r="AD737" s="553">
        <v>1.7500000000000002E-2</v>
      </c>
      <c r="AE737" s="552"/>
      <c r="AF737" s="553"/>
      <c r="AG737" s="552"/>
      <c r="AH737" s="554"/>
      <c r="AI737" s="555"/>
      <c r="AJ737" s="556"/>
      <c r="AK737" s="557"/>
      <c r="AL737" s="558"/>
    </row>
    <row r="738" spans="1:38" ht="14.4" thickBot="1" x14ac:dyDescent="0.35">
      <c r="A738" s="27" t="str">
        <f t="shared" si="11"/>
        <v>121-44-8</v>
      </c>
      <c r="B738" s="580" t="s">
        <v>1856</v>
      </c>
      <c r="C738" s="564" t="s">
        <v>1856</v>
      </c>
      <c r="D738" s="565" t="s">
        <v>1856</v>
      </c>
      <c r="E738" s="562" t="s">
        <v>1856</v>
      </c>
      <c r="F738" s="563" t="s">
        <v>1856</v>
      </c>
      <c r="G738" s="564" t="s">
        <v>1856</v>
      </c>
      <c r="H738" s="565">
        <v>7.0000000000000001E-3</v>
      </c>
      <c r="I738" s="562" t="s">
        <v>1793</v>
      </c>
      <c r="J738" s="562" t="s">
        <v>1796</v>
      </c>
      <c r="K738" s="562" t="s">
        <v>1856</v>
      </c>
      <c r="L738" s="564">
        <v>1</v>
      </c>
      <c r="M738" s="564" t="s">
        <v>1856</v>
      </c>
      <c r="N738" s="581">
        <v>27900</v>
      </c>
      <c r="O738" s="568" t="s">
        <v>602</v>
      </c>
      <c r="P738" s="569" t="s">
        <v>601</v>
      </c>
      <c r="Q738" s="570">
        <v>120</v>
      </c>
      <c r="R738" s="571" t="s">
        <v>1791</v>
      </c>
      <c r="S738" s="570">
        <v>520</v>
      </c>
      <c r="T738" s="571" t="s">
        <v>1791</v>
      </c>
      <c r="U738" s="585">
        <v>7.3</v>
      </c>
      <c r="V738" s="586" t="s">
        <v>1791</v>
      </c>
      <c r="W738" s="585">
        <v>31</v>
      </c>
      <c r="X738" s="586" t="s">
        <v>1791</v>
      </c>
      <c r="Y738" s="570">
        <v>15</v>
      </c>
      <c r="Z738" s="572" t="s">
        <v>1791</v>
      </c>
      <c r="AA738" s="570" t="s">
        <v>549</v>
      </c>
      <c r="AB738" s="571">
        <v>4.4000000000000003E-3</v>
      </c>
      <c r="AC738" s="570" t="s">
        <v>550</v>
      </c>
      <c r="AD738" s="586">
        <v>1.4499999999999999E-3</v>
      </c>
      <c r="AE738" s="585"/>
      <c r="AF738" s="586"/>
      <c r="AG738" s="570"/>
      <c r="AH738" s="572"/>
      <c r="AI738" s="587"/>
      <c r="AJ738" s="574"/>
      <c r="AK738" s="575"/>
      <c r="AL738" s="588"/>
    </row>
    <row r="739" spans="1:38" ht="13.8" x14ac:dyDescent="0.3">
      <c r="A739" s="34" t="str">
        <f t="shared" si="11"/>
        <v>1582-09-8</v>
      </c>
      <c r="B739" s="544">
        <v>7.7000000000000002E-3</v>
      </c>
      <c r="C739" s="545" t="s">
        <v>1793</v>
      </c>
      <c r="D739" s="547" t="s">
        <v>1856</v>
      </c>
      <c r="E739" s="548" t="s">
        <v>1856</v>
      </c>
      <c r="F739" s="547">
        <v>7.4999999999999997E-3</v>
      </c>
      <c r="G739" s="548" t="s">
        <v>1793</v>
      </c>
      <c r="H739" s="547" t="s">
        <v>1856</v>
      </c>
      <c r="I739" s="548" t="s">
        <v>1856</v>
      </c>
      <c r="J739" s="548" t="s">
        <v>1856</v>
      </c>
      <c r="K739" s="548" t="s">
        <v>1856</v>
      </c>
      <c r="L739" s="545">
        <v>1</v>
      </c>
      <c r="M739" s="545">
        <v>0.1</v>
      </c>
      <c r="N739" s="549" t="s">
        <v>1856</v>
      </c>
      <c r="O739" s="550" t="s">
        <v>600</v>
      </c>
      <c r="P739" s="551" t="s">
        <v>599</v>
      </c>
      <c r="Q739" s="552">
        <v>63</v>
      </c>
      <c r="R739" s="553" t="s">
        <v>1802</v>
      </c>
      <c r="S739" s="552">
        <v>220</v>
      </c>
      <c r="T739" s="553" t="s">
        <v>1800</v>
      </c>
      <c r="U739" s="559" t="s">
        <v>550</v>
      </c>
      <c r="V739" s="560" t="s">
        <v>549</v>
      </c>
      <c r="W739" s="559" t="s">
        <v>550</v>
      </c>
      <c r="X739" s="560" t="s">
        <v>549</v>
      </c>
      <c r="Y739" s="552">
        <v>2.2000000000000002</v>
      </c>
      <c r="Z739" s="554" t="s">
        <v>1800</v>
      </c>
      <c r="AA739" s="552" t="s">
        <v>549</v>
      </c>
      <c r="AB739" s="553">
        <v>7.1999999999999995E-2</v>
      </c>
      <c r="AC739" s="552" t="s">
        <v>550</v>
      </c>
      <c r="AD739" s="560">
        <v>2.76E-5</v>
      </c>
      <c r="AE739" s="559"/>
      <c r="AF739" s="560"/>
      <c r="AG739" s="552"/>
      <c r="AH739" s="554"/>
      <c r="AI739" s="555"/>
      <c r="AJ739" s="556"/>
      <c r="AK739" s="557"/>
      <c r="AL739" s="558"/>
    </row>
    <row r="740" spans="1:38" ht="13.8" x14ac:dyDescent="0.3">
      <c r="A740" s="34" t="str">
        <f t="shared" si="11"/>
        <v>512-56-1</v>
      </c>
      <c r="B740" s="544">
        <v>0.02</v>
      </c>
      <c r="C740" s="545" t="s">
        <v>1792</v>
      </c>
      <c r="D740" s="547" t="s">
        <v>1856</v>
      </c>
      <c r="E740" s="548" t="s">
        <v>1856</v>
      </c>
      <c r="F740" s="546">
        <v>0.01</v>
      </c>
      <c r="G740" s="545" t="s">
        <v>1792</v>
      </c>
      <c r="H740" s="547" t="s">
        <v>1856</v>
      </c>
      <c r="I740" s="548" t="s">
        <v>1856</v>
      </c>
      <c r="J740" s="548" t="s">
        <v>1856</v>
      </c>
      <c r="K740" s="548" t="s">
        <v>1856</v>
      </c>
      <c r="L740" s="545">
        <v>1</v>
      </c>
      <c r="M740" s="545">
        <v>0.1</v>
      </c>
      <c r="N740" s="549" t="s">
        <v>1856</v>
      </c>
      <c r="O740" s="550" t="s">
        <v>598</v>
      </c>
      <c r="P740" s="551" t="s">
        <v>597</v>
      </c>
      <c r="Q740" s="552">
        <v>24</v>
      </c>
      <c r="R740" s="553" t="s">
        <v>1800</v>
      </c>
      <c r="S740" s="552">
        <v>86</v>
      </c>
      <c r="T740" s="553" t="s">
        <v>1800</v>
      </c>
      <c r="U740" s="559" t="s">
        <v>550</v>
      </c>
      <c r="V740" s="560" t="s">
        <v>549</v>
      </c>
      <c r="W740" s="559" t="s">
        <v>550</v>
      </c>
      <c r="X740" s="560" t="s">
        <v>549</v>
      </c>
      <c r="Y740" s="552">
        <v>3.4</v>
      </c>
      <c r="Z740" s="554" t="s">
        <v>1800</v>
      </c>
      <c r="AA740" s="552" t="s">
        <v>549</v>
      </c>
      <c r="AB740" s="553">
        <v>7.3999999999999999E-4</v>
      </c>
      <c r="AC740" s="552" t="s">
        <v>550</v>
      </c>
      <c r="AD740" s="560">
        <v>2.7E-2</v>
      </c>
      <c r="AE740" s="559"/>
      <c r="AF740" s="560"/>
      <c r="AG740" s="552"/>
      <c r="AH740" s="554"/>
      <c r="AI740" s="555"/>
      <c r="AJ740" s="556"/>
      <c r="AK740" s="557"/>
      <c r="AL740" s="558"/>
    </row>
    <row r="741" spans="1:38" ht="14.4" thickBot="1" x14ac:dyDescent="0.35">
      <c r="A741" s="27" t="str">
        <f t="shared" si="11"/>
        <v>526-73-8</v>
      </c>
      <c r="B741" s="561" t="s">
        <v>1856</v>
      </c>
      <c r="C741" s="562" t="s">
        <v>1856</v>
      </c>
      <c r="D741" s="565" t="s">
        <v>1856</v>
      </c>
      <c r="E741" s="562" t="s">
        <v>1856</v>
      </c>
      <c r="F741" s="563" t="s">
        <v>1856</v>
      </c>
      <c r="G741" s="564" t="s">
        <v>1856</v>
      </c>
      <c r="H741" s="565">
        <v>5.0000000000000001E-3</v>
      </c>
      <c r="I741" s="562" t="s">
        <v>1792</v>
      </c>
      <c r="J741" s="564" t="s">
        <v>1796</v>
      </c>
      <c r="K741" s="562" t="s">
        <v>1856</v>
      </c>
      <c r="L741" s="564">
        <v>1</v>
      </c>
      <c r="M741" s="564" t="s">
        <v>1856</v>
      </c>
      <c r="N741" s="581">
        <v>293</v>
      </c>
      <c r="O741" s="568" t="s">
        <v>596</v>
      </c>
      <c r="P741" s="569" t="s">
        <v>595</v>
      </c>
      <c r="Q741" s="570">
        <v>53</v>
      </c>
      <c r="R741" s="571" t="s">
        <v>1791</v>
      </c>
      <c r="S741" s="570">
        <v>220</v>
      </c>
      <c r="T741" s="571" t="s">
        <v>1791</v>
      </c>
      <c r="U741" s="585">
        <v>5.2</v>
      </c>
      <c r="V741" s="586" t="s">
        <v>1791</v>
      </c>
      <c r="W741" s="585">
        <v>22</v>
      </c>
      <c r="X741" s="586" t="s">
        <v>1791</v>
      </c>
      <c r="Y741" s="570">
        <v>10</v>
      </c>
      <c r="Z741" s="572" t="s">
        <v>1791</v>
      </c>
      <c r="AA741" s="570" t="s">
        <v>549</v>
      </c>
      <c r="AB741" s="571">
        <v>1.4999999999999999E-2</v>
      </c>
      <c r="AC741" s="570" t="s">
        <v>550</v>
      </c>
      <c r="AD741" s="586">
        <v>7.3800000000000004E-2</v>
      </c>
      <c r="AE741" s="585"/>
      <c r="AF741" s="586"/>
      <c r="AG741" s="570"/>
      <c r="AH741" s="572"/>
      <c r="AI741" s="573"/>
      <c r="AJ741" s="574"/>
      <c r="AK741" s="575"/>
      <c r="AL741" s="576"/>
    </row>
    <row r="742" spans="1:38" ht="13.8" x14ac:dyDescent="0.3">
      <c r="A742" s="34" t="str">
        <f t="shared" si="11"/>
        <v>95-63-6</v>
      </c>
      <c r="B742" s="544" t="s">
        <v>1856</v>
      </c>
      <c r="C742" s="545" t="s">
        <v>1856</v>
      </c>
      <c r="D742" s="547" t="s">
        <v>1856</v>
      </c>
      <c r="E742" s="548" t="s">
        <v>1856</v>
      </c>
      <c r="F742" s="546" t="s">
        <v>1856</v>
      </c>
      <c r="G742" s="545" t="s">
        <v>1856</v>
      </c>
      <c r="H742" s="546">
        <v>7.0000000000000001E-3</v>
      </c>
      <c r="I742" s="545" t="s">
        <v>1792</v>
      </c>
      <c r="J742" s="545" t="s">
        <v>1796</v>
      </c>
      <c r="K742" s="548" t="s">
        <v>1856</v>
      </c>
      <c r="L742" s="545">
        <v>1</v>
      </c>
      <c r="M742" s="578" t="s">
        <v>1856</v>
      </c>
      <c r="N742" s="579">
        <v>219</v>
      </c>
      <c r="O742" s="550" t="s">
        <v>594</v>
      </c>
      <c r="P742" s="551" t="s">
        <v>526</v>
      </c>
      <c r="Q742" s="552">
        <v>62</v>
      </c>
      <c r="R742" s="553" t="s">
        <v>1791</v>
      </c>
      <c r="S742" s="552">
        <v>260</v>
      </c>
      <c r="T742" s="553" t="s">
        <v>1795</v>
      </c>
      <c r="U742" s="552">
        <v>7.3</v>
      </c>
      <c r="V742" s="553" t="s">
        <v>1791</v>
      </c>
      <c r="W742" s="552">
        <v>31</v>
      </c>
      <c r="X742" s="553" t="s">
        <v>1791</v>
      </c>
      <c r="Y742" s="552">
        <v>15</v>
      </c>
      <c r="Z742" s="554" t="s">
        <v>1791</v>
      </c>
      <c r="AA742" s="552" t="s">
        <v>549</v>
      </c>
      <c r="AB742" s="553">
        <v>2.1000000000000001E-2</v>
      </c>
      <c r="AC742" s="552" t="s">
        <v>550</v>
      </c>
      <c r="AD742" s="553">
        <v>7.0499999999999993E-2</v>
      </c>
      <c r="AE742" s="552"/>
      <c r="AF742" s="553"/>
      <c r="AG742" s="552"/>
      <c r="AH742" s="554"/>
      <c r="AI742" s="589"/>
      <c r="AJ742" s="556"/>
      <c r="AK742" s="557"/>
      <c r="AL742" s="590"/>
    </row>
    <row r="743" spans="1:38" ht="13.8" x14ac:dyDescent="0.3">
      <c r="A743" s="34" t="str">
        <f t="shared" si="11"/>
        <v>108-67-8</v>
      </c>
      <c r="B743" s="577" t="s">
        <v>1856</v>
      </c>
      <c r="C743" s="548" t="s">
        <v>1856</v>
      </c>
      <c r="D743" s="547" t="s">
        <v>1856</v>
      </c>
      <c r="E743" s="548" t="s">
        <v>1856</v>
      </c>
      <c r="F743" s="546">
        <v>0.01</v>
      </c>
      <c r="G743" s="545" t="s">
        <v>1804</v>
      </c>
      <c r="H743" s="546" t="s">
        <v>1856</v>
      </c>
      <c r="I743" s="545" t="s">
        <v>1856</v>
      </c>
      <c r="J743" s="545" t="s">
        <v>1796</v>
      </c>
      <c r="K743" s="548" t="s">
        <v>1856</v>
      </c>
      <c r="L743" s="545">
        <v>1</v>
      </c>
      <c r="M743" s="578" t="s">
        <v>1856</v>
      </c>
      <c r="N743" s="579">
        <v>182</v>
      </c>
      <c r="O743" s="550" t="s">
        <v>593</v>
      </c>
      <c r="P743" s="551" t="s">
        <v>516</v>
      </c>
      <c r="Q743" s="552">
        <v>780</v>
      </c>
      <c r="R743" s="553" t="s">
        <v>1795</v>
      </c>
      <c r="S743" s="552">
        <v>10000</v>
      </c>
      <c r="T743" s="553" t="s">
        <v>1795</v>
      </c>
      <c r="U743" s="552" t="s">
        <v>550</v>
      </c>
      <c r="V743" s="553" t="s">
        <v>549</v>
      </c>
      <c r="W743" s="552" t="s">
        <v>550</v>
      </c>
      <c r="X743" s="553" t="s">
        <v>549</v>
      </c>
      <c r="Y743" s="552">
        <v>87</v>
      </c>
      <c r="Z743" s="554" t="s">
        <v>1791</v>
      </c>
      <c r="AA743" s="552" t="s">
        <v>549</v>
      </c>
      <c r="AB743" s="553">
        <v>0.12</v>
      </c>
      <c r="AC743" s="552" t="s">
        <v>550</v>
      </c>
      <c r="AD743" s="553">
        <v>1.26E-2</v>
      </c>
      <c r="AE743" s="552"/>
      <c r="AF743" s="553"/>
      <c r="AG743" s="552"/>
      <c r="AH743" s="554"/>
      <c r="AI743" s="589"/>
      <c r="AJ743" s="556"/>
      <c r="AK743" s="557"/>
      <c r="AL743" s="590"/>
    </row>
    <row r="744" spans="1:38" ht="14.4" thickBot="1" x14ac:dyDescent="0.35">
      <c r="A744" s="27" t="str">
        <f t="shared" si="11"/>
        <v>99-35-4</v>
      </c>
      <c r="B744" s="580" t="s">
        <v>1856</v>
      </c>
      <c r="C744" s="564" t="s">
        <v>1856</v>
      </c>
      <c r="D744" s="563" t="s">
        <v>1856</v>
      </c>
      <c r="E744" s="564" t="s">
        <v>1856</v>
      </c>
      <c r="F744" s="563">
        <v>0.03</v>
      </c>
      <c r="G744" s="564" t="s">
        <v>1793</v>
      </c>
      <c r="H744" s="563" t="s">
        <v>1856</v>
      </c>
      <c r="I744" s="564" t="s">
        <v>1856</v>
      </c>
      <c r="J744" s="564" t="s">
        <v>1856</v>
      </c>
      <c r="K744" s="562" t="s">
        <v>1856</v>
      </c>
      <c r="L744" s="564">
        <v>1</v>
      </c>
      <c r="M744" s="566">
        <v>1.9E-2</v>
      </c>
      <c r="N744" s="567" t="s">
        <v>1856</v>
      </c>
      <c r="O744" s="568" t="s">
        <v>592</v>
      </c>
      <c r="P744" s="569" t="s">
        <v>235</v>
      </c>
      <c r="Q744" s="570">
        <v>2200</v>
      </c>
      <c r="R744" s="571" t="s">
        <v>1791</v>
      </c>
      <c r="S744" s="570">
        <v>27000</v>
      </c>
      <c r="T744" s="571" t="s">
        <v>1791</v>
      </c>
      <c r="U744" s="570" t="s">
        <v>550</v>
      </c>
      <c r="V744" s="571" t="s">
        <v>549</v>
      </c>
      <c r="W744" s="570" t="s">
        <v>550</v>
      </c>
      <c r="X744" s="571" t="s">
        <v>549</v>
      </c>
      <c r="Y744" s="570">
        <v>460</v>
      </c>
      <c r="Z744" s="572" t="s">
        <v>1791</v>
      </c>
      <c r="AA744" s="570" t="s">
        <v>549</v>
      </c>
      <c r="AB744" s="571">
        <v>1.7</v>
      </c>
      <c r="AC744" s="570" t="s">
        <v>550</v>
      </c>
      <c r="AD744" s="571">
        <v>5.0400000000000002E-3</v>
      </c>
      <c r="AE744" s="570"/>
      <c r="AF744" s="571"/>
      <c r="AG744" s="570"/>
      <c r="AH744" s="572"/>
      <c r="AI744" s="587"/>
      <c r="AJ744" s="574"/>
      <c r="AK744" s="575"/>
      <c r="AL744" s="588"/>
    </row>
    <row r="745" spans="1:38" ht="13.8" x14ac:dyDescent="0.3">
      <c r="A745" s="34" t="str">
        <f t="shared" si="11"/>
        <v>118-96-7</v>
      </c>
      <c r="B745" s="544">
        <v>0.03</v>
      </c>
      <c r="C745" s="545" t="s">
        <v>1793</v>
      </c>
      <c r="D745" s="546" t="s">
        <v>1856</v>
      </c>
      <c r="E745" s="545" t="s">
        <v>1856</v>
      </c>
      <c r="F745" s="546">
        <v>5.0000000000000001E-4</v>
      </c>
      <c r="G745" s="545" t="s">
        <v>1793</v>
      </c>
      <c r="H745" s="546" t="s">
        <v>1856</v>
      </c>
      <c r="I745" s="545" t="s">
        <v>1856</v>
      </c>
      <c r="J745" s="545" t="s">
        <v>1856</v>
      </c>
      <c r="K745" s="545" t="s">
        <v>1856</v>
      </c>
      <c r="L745" s="545">
        <v>1</v>
      </c>
      <c r="M745" s="578">
        <v>3.2000000000000001E-2</v>
      </c>
      <c r="N745" s="579" t="s">
        <v>1856</v>
      </c>
      <c r="O745" s="596" t="s">
        <v>591</v>
      </c>
      <c r="P745" s="551" t="s">
        <v>231</v>
      </c>
      <c r="Q745" s="552">
        <v>19</v>
      </c>
      <c r="R745" s="553" t="s">
        <v>1802</v>
      </c>
      <c r="S745" s="552">
        <v>79</v>
      </c>
      <c r="T745" s="553" t="s">
        <v>1802</v>
      </c>
      <c r="U745" s="552" t="s">
        <v>550</v>
      </c>
      <c r="V745" s="553" t="s">
        <v>549</v>
      </c>
      <c r="W745" s="552" t="s">
        <v>550</v>
      </c>
      <c r="X745" s="553" t="s">
        <v>549</v>
      </c>
      <c r="Y745" s="552">
        <v>2.2000000000000002</v>
      </c>
      <c r="Z745" s="554" t="s">
        <v>1802</v>
      </c>
      <c r="AA745" s="552" t="s">
        <v>549</v>
      </c>
      <c r="AB745" s="553">
        <v>1.2999999999999999E-2</v>
      </c>
      <c r="AC745" s="552" t="s">
        <v>550</v>
      </c>
      <c r="AD745" s="553">
        <v>1.1599999999999999E-2</v>
      </c>
      <c r="AE745" s="552"/>
      <c r="AF745" s="553"/>
      <c r="AG745" s="552"/>
      <c r="AH745" s="554"/>
      <c r="AI745" s="589"/>
      <c r="AJ745" s="556"/>
      <c r="AK745" s="557"/>
      <c r="AL745" s="590"/>
    </row>
    <row r="746" spans="1:38" ht="13.8" x14ac:dyDescent="0.3">
      <c r="A746" s="34" t="str">
        <f t="shared" si="11"/>
        <v>791-28-6</v>
      </c>
      <c r="B746" s="577" t="s">
        <v>1856</v>
      </c>
      <c r="C746" s="548" t="s">
        <v>1856</v>
      </c>
      <c r="D746" s="547" t="s">
        <v>1856</v>
      </c>
      <c r="E746" s="548" t="s">
        <v>1856</v>
      </c>
      <c r="F746" s="546">
        <v>0.02</v>
      </c>
      <c r="G746" s="545" t="s">
        <v>1792</v>
      </c>
      <c r="H746" s="546" t="s">
        <v>1856</v>
      </c>
      <c r="I746" s="545" t="s">
        <v>1856</v>
      </c>
      <c r="J746" s="545" t="s">
        <v>1856</v>
      </c>
      <c r="K746" s="548" t="s">
        <v>1856</v>
      </c>
      <c r="L746" s="545">
        <v>1</v>
      </c>
      <c r="M746" s="578">
        <v>0.1</v>
      </c>
      <c r="N746" s="579" t="s">
        <v>1856</v>
      </c>
      <c r="O746" s="550" t="s">
        <v>590</v>
      </c>
      <c r="P746" s="551" t="s">
        <v>589</v>
      </c>
      <c r="Q746" s="552">
        <v>1200</v>
      </c>
      <c r="R746" s="553" t="s">
        <v>1791</v>
      </c>
      <c r="S746" s="552">
        <v>12000</v>
      </c>
      <c r="T746" s="553" t="s">
        <v>1791</v>
      </c>
      <c r="U746" s="552" t="s">
        <v>550</v>
      </c>
      <c r="V746" s="553" t="s">
        <v>549</v>
      </c>
      <c r="W746" s="552" t="s">
        <v>550</v>
      </c>
      <c r="X746" s="553" t="s">
        <v>549</v>
      </c>
      <c r="Y746" s="552">
        <v>280</v>
      </c>
      <c r="Z746" s="554" t="s">
        <v>1791</v>
      </c>
      <c r="AA746" s="552" t="s">
        <v>549</v>
      </c>
      <c r="AB746" s="553">
        <v>1.2</v>
      </c>
      <c r="AC746" s="552" t="s">
        <v>550</v>
      </c>
      <c r="AD746" s="553">
        <v>1.2699999999999999E-2</v>
      </c>
      <c r="AE746" s="552"/>
      <c r="AF746" s="553"/>
      <c r="AG746" s="552"/>
      <c r="AH746" s="554"/>
      <c r="AI746" s="555"/>
      <c r="AJ746" s="556"/>
      <c r="AK746" s="557"/>
      <c r="AL746" s="558"/>
    </row>
    <row r="747" spans="1:38" ht="14.4" thickBot="1" x14ac:dyDescent="0.35">
      <c r="A747" s="27" t="str">
        <f t="shared" si="11"/>
        <v>13674-84-5</v>
      </c>
      <c r="B747" s="561" t="s">
        <v>1856</v>
      </c>
      <c r="C747" s="562" t="s">
        <v>1856</v>
      </c>
      <c r="D747" s="565" t="s">
        <v>1856</v>
      </c>
      <c r="E747" s="562" t="s">
        <v>1856</v>
      </c>
      <c r="F747" s="563">
        <v>0.01</v>
      </c>
      <c r="G747" s="564" t="s">
        <v>1804</v>
      </c>
      <c r="H747" s="565" t="s">
        <v>1856</v>
      </c>
      <c r="I747" s="562" t="s">
        <v>1856</v>
      </c>
      <c r="J747" s="562" t="s">
        <v>1856</v>
      </c>
      <c r="K747" s="562" t="s">
        <v>1799</v>
      </c>
      <c r="L747" s="564">
        <v>1</v>
      </c>
      <c r="M747" s="564">
        <v>0.1</v>
      </c>
      <c r="N747" s="581" t="s">
        <v>1856</v>
      </c>
      <c r="O747" s="568" t="s">
        <v>588</v>
      </c>
      <c r="P747" s="569" t="s">
        <v>587</v>
      </c>
      <c r="Q747" s="570">
        <v>610</v>
      </c>
      <c r="R747" s="571" t="s">
        <v>1791</v>
      </c>
      <c r="S747" s="570">
        <v>6200</v>
      </c>
      <c r="T747" s="571" t="s">
        <v>1791</v>
      </c>
      <c r="U747" s="585" t="s">
        <v>550</v>
      </c>
      <c r="V747" s="586" t="s">
        <v>549</v>
      </c>
      <c r="W747" s="585" t="s">
        <v>550</v>
      </c>
      <c r="X747" s="586" t="s">
        <v>549</v>
      </c>
      <c r="Y747" s="570">
        <v>150</v>
      </c>
      <c r="Z747" s="572" t="s">
        <v>1791</v>
      </c>
      <c r="AA747" s="570" t="s">
        <v>549</v>
      </c>
      <c r="AB747" s="571">
        <v>0.5</v>
      </c>
      <c r="AC747" s="570" t="s">
        <v>550</v>
      </c>
      <c r="AD747" s="586">
        <v>3.6200000000000003E-2</v>
      </c>
      <c r="AE747" s="585"/>
      <c r="AF747" s="586"/>
      <c r="AG747" s="570"/>
      <c r="AH747" s="572"/>
      <c r="AI747" s="573"/>
      <c r="AJ747" s="574"/>
      <c r="AK747" s="575"/>
      <c r="AL747" s="576"/>
    </row>
    <row r="748" spans="1:38" ht="13.8" x14ac:dyDescent="0.3">
      <c r="A748" s="34" t="str">
        <f t="shared" si="11"/>
        <v>115-96-8</v>
      </c>
      <c r="B748" s="544">
        <v>0.02</v>
      </c>
      <c r="C748" s="545" t="s">
        <v>1792</v>
      </c>
      <c r="D748" s="546" t="s">
        <v>1856</v>
      </c>
      <c r="E748" s="545" t="s">
        <v>1856</v>
      </c>
      <c r="F748" s="546">
        <v>7.0000000000000001E-3</v>
      </c>
      <c r="G748" s="545" t="s">
        <v>1792</v>
      </c>
      <c r="H748" s="547" t="s">
        <v>1856</v>
      </c>
      <c r="I748" s="548" t="s">
        <v>1856</v>
      </c>
      <c r="J748" s="548" t="s">
        <v>1856</v>
      </c>
      <c r="K748" s="548" t="s">
        <v>1856</v>
      </c>
      <c r="L748" s="545">
        <v>1</v>
      </c>
      <c r="M748" s="545">
        <v>0.1</v>
      </c>
      <c r="N748" s="549" t="s">
        <v>1856</v>
      </c>
      <c r="O748" s="550" t="s">
        <v>586</v>
      </c>
      <c r="P748" s="551" t="s">
        <v>585</v>
      </c>
      <c r="Q748" s="552">
        <v>24</v>
      </c>
      <c r="R748" s="553" t="s">
        <v>1800</v>
      </c>
      <c r="S748" s="552">
        <v>86</v>
      </c>
      <c r="T748" s="553" t="s">
        <v>1800</v>
      </c>
      <c r="U748" s="552" t="s">
        <v>550</v>
      </c>
      <c r="V748" s="553" t="s">
        <v>549</v>
      </c>
      <c r="W748" s="552" t="s">
        <v>550</v>
      </c>
      <c r="X748" s="553" t="s">
        <v>549</v>
      </c>
      <c r="Y748" s="552">
        <v>3.3</v>
      </c>
      <c r="Z748" s="554" t="s">
        <v>1800</v>
      </c>
      <c r="AA748" s="552" t="s">
        <v>549</v>
      </c>
      <c r="AB748" s="553">
        <v>3.2000000000000002E-3</v>
      </c>
      <c r="AC748" s="552" t="s">
        <v>550</v>
      </c>
      <c r="AD748" s="553">
        <v>3.4599999999999999E-2</v>
      </c>
      <c r="AE748" s="552"/>
      <c r="AF748" s="553"/>
      <c r="AG748" s="552"/>
      <c r="AH748" s="554"/>
      <c r="AI748" s="555"/>
      <c r="AJ748" s="556"/>
      <c r="AK748" s="557"/>
      <c r="AL748" s="558"/>
    </row>
    <row r="749" spans="1:38" ht="13.8" x14ac:dyDescent="0.3">
      <c r="A749" s="34" t="str">
        <f t="shared" si="11"/>
        <v>78-42-2</v>
      </c>
      <c r="B749" s="577">
        <v>3.2000000000000002E-3</v>
      </c>
      <c r="C749" s="548" t="s">
        <v>1792</v>
      </c>
      <c r="D749" s="547" t="s">
        <v>1856</v>
      </c>
      <c r="E749" s="548" t="s">
        <v>1856</v>
      </c>
      <c r="F749" s="546">
        <v>0.1</v>
      </c>
      <c r="G749" s="545" t="s">
        <v>1792</v>
      </c>
      <c r="H749" s="547" t="s">
        <v>1856</v>
      </c>
      <c r="I749" s="548" t="s">
        <v>1856</v>
      </c>
      <c r="J749" s="548" t="s">
        <v>1856</v>
      </c>
      <c r="K749" s="548" t="s">
        <v>1856</v>
      </c>
      <c r="L749" s="545">
        <v>1</v>
      </c>
      <c r="M749" s="545">
        <v>0.1</v>
      </c>
      <c r="N749" s="549" t="s">
        <v>1856</v>
      </c>
      <c r="O749" s="550" t="s">
        <v>584</v>
      </c>
      <c r="P749" s="551" t="s">
        <v>583</v>
      </c>
      <c r="Q749" s="552">
        <v>150</v>
      </c>
      <c r="R749" s="553" t="s">
        <v>1800</v>
      </c>
      <c r="S749" s="552">
        <v>540</v>
      </c>
      <c r="T749" s="553" t="s">
        <v>1798</v>
      </c>
      <c r="U749" s="559" t="s">
        <v>550</v>
      </c>
      <c r="V749" s="560" t="s">
        <v>549</v>
      </c>
      <c r="W749" s="559" t="s">
        <v>550</v>
      </c>
      <c r="X749" s="560" t="s">
        <v>549</v>
      </c>
      <c r="Y749" s="552">
        <v>21</v>
      </c>
      <c r="Z749" s="554" t="s">
        <v>1800</v>
      </c>
      <c r="AA749" s="552" t="s">
        <v>549</v>
      </c>
      <c r="AB749" s="553">
        <v>100</v>
      </c>
      <c r="AC749" s="552" t="s">
        <v>550</v>
      </c>
      <c r="AD749" s="560">
        <v>9.1400000000000006E-3</v>
      </c>
      <c r="AE749" s="559"/>
      <c r="AF749" s="560"/>
      <c r="AG749" s="552"/>
      <c r="AH749" s="554"/>
      <c r="AI749" s="555"/>
      <c r="AJ749" s="556"/>
      <c r="AK749" s="557"/>
      <c r="AL749" s="558"/>
    </row>
    <row r="750" spans="1:38" ht="14.4" thickBot="1" x14ac:dyDescent="0.35">
      <c r="A750" s="27" t="str">
        <f t="shared" si="11"/>
        <v>NA</v>
      </c>
      <c r="B750" s="561" t="s">
        <v>1856</v>
      </c>
      <c r="C750" s="562" t="s">
        <v>1856</v>
      </c>
      <c r="D750" s="565" t="s">
        <v>1856</v>
      </c>
      <c r="E750" s="562" t="s">
        <v>1856</v>
      </c>
      <c r="F750" s="563">
        <v>3.0000000000000001E-3</v>
      </c>
      <c r="G750" s="564" t="s">
        <v>1793</v>
      </c>
      <c r="H750" s="565" t="s">
        <v>1856</v>
      </c>
      <c r="I750" s="562" t="s">
        <v>1856</v>
      </c>
      <c r="J750" s="562" t="s">
        <v>1856</v>
      </c>
      <c r="K750" s="562" t="s">
        <v>1856</v>
      </c>
      <c r="L750" s="564">
        <v>1</v>
      </c>
      <c r="M750" s="564" t="s">
        <v>1856</v>
      </c>
      <c r="N750" s="581" t="s">
        <v>1856</v>
      </c>
      <c r="O750" s="568" t="s">
        <v>582</v>
      </c>
      <c r="P750" s="569" t="s">
        <v>576</v>
      </c>
      <c r="Q750" s="570">
        <v>230</v>
      </c>
      <c r="R750" s="571" t="s">
        <v>1791</v>
      </c>
      <c r="S750" s="570">
        <v>3100</v>
      </c>
      <c r="T750" s="571" t="s">
        <v>1791</v>
      </c>
      <c r="U750" s="585" t="s">
        <v>550</v>
      </c>
      <c r="V750" s="586" t="s">
        <v>549</v>
      </c>
      <c r="W750" s="585" t="s">
        <v>550</v>
      </c>
      <c r="X750" s="586" t="s">
        <v>549</v>
      </c>
      <c r="Y750" s="570">
        <v>47</v>
      </c>
      <c r="Z750" s="572" t="s">
        <v>1791</v>
      </c>
      <c r="AA750" s="570">
        <v>30</v>
      </c>
      <c r="AB750" s="571">
        <v>21</v>
      </c>
      <c r="AC750" s="570">
        <v>14</v>
      </c>
      <c r="AD750" s="586">
        <v>1.61E-2</v>
      </c>
      <c r="AE750" s="585"/>
      <c r="AF750" s="586"/>
      <c r="AG750" s="570"/>
      <c r="AH750" s="572"/>
      <c r="AI750" s="587"/>
      <c r="AJ750" s="574"/>
      <c r="AK750" s="575"/>
      <c r="AL750" s="588"/>
    </row>
    <row r="751" spans="1:38" ht="13.8" x14ac:dyDescent="0.3">
      <c r="A751" s="34" t="str">
        <f t="shared" si="11"/>
        <v>51-79-6</v>
      </c>
      <c r="B751" s="577">
        <v>1</v>
      </c>
      <c r="C751" s="548" t="s">
        <v>1803</v>
      </c>
      <c r="D751" s="547">
        <v>2.9E-4</v>
      </c>
      <c r="E751" s="548" t="s">
        <v>1803</v>
      </c>
      <c r="F751" s="546" t="s">
        <v>1856</v>
      </c>
      <c r="G751" s="545" t="s">
        <v>1856</v>
      </c>
      <c r="H751" s="547" t="s">
        <v>1856</v>
      </c>
      <c r="I751" s="548" t="s">
        <v>1856</v>
      </c>
      <c r="J751" s="545" t="s">
        <v>1856</v>
      </c>
      <c r="K751" s="548" t="s">
        <v>1799</v>
      </c>
      <c r="L751" s="545">
        <v>1</v>
      </c>
      <c r="M751" s="578">
        <v>0.1</v>
      </c>
      <c r="N751" s="579" t="s">
        <v>1856</v>
      </c>
      <c r="O751" s="550" t="s">
        <v>581</v>
      </c>
      <c r="P751" s="551" t="s">
        <v>580</v>
      </c>
      <c r="Q751" s="552">
        <v>0.12</v>
      </c>
      <c r="R751" s="553" t="s">
        <v>1798</v>
      </c>
      <c r="S751" s="552">
        <v>1.7</v>
      </c>
      <c r="T751" s="553" t="s">
        <v>1798</v>
      </c>
      <c r="U751" s="559">
        <v>3.3E-3</v>
      </c>
      <c r="V751" s="560" t="s">
        <v>1798</v>
      </c>
      <c r="W751" s="559">
        <v>4.2000000000000003E-2</v>
      </c>
      <c r="X751" s="560" t="s">
        <v>1798</v>
      </c>
      <c r="Y751" s="552">
        <v>2.1000000000000001E-2</v>
      </c>
      <c r="Z751" s="554" t="s">
        <v>1798</v>
      </c>
      <c r="AA751" s="552" t="s">
        <v>549</v>
      </c>
      <c r="AB751" s="553">
        <v>4.7999999999999998E-6</v>
      </c>
      <c r="AC751" s="552" t="s">
        <v>550</v>
      </c>
      <c r="AD751" s="560">
        <v>9.5999999999999992E-3</v>
      </c>
      <c r="AE751" s="559"/>
      <c r="AF751" s="560"/>
      <c r="AG751" s="552"/>
      <c r="AH751" s="554"/>
      <c r="AI751" s="555"/>
      <c r="AJ751" s="556"/>
      <c r="AK751" s="557"/>
      <c r="AL751" s="558"/>
    </row>
    <row r="752" spans="1:38" ht="13.8" x14ac:dyDescent="0.3">
      <c r="A752" s="34" t="str">
        <f t="shared" si="11"/>
        <v>1314-62-1</v>
      </c>
      <c r="B752" s="544" t="s">
        <v>1856</v>
      </c>
      <c r="C752" s="545" t="s">
        <v>1856</v>
      </c>
      <c r="D752" s="547">
        <v>8.3000000000000001E-3</v>
      </c>
      <c r="E752" s="548" t="s">
        <v>1792</v>
      </c>
      <c r="F752" s="546">
        <v>8.9999999999999993E-3</v>
      </c>
      <c r="G752" s="545" t="s">
        <v>1793</v>
      </c>
      <c r="H752" s="546">
        <v>6.9999999999999999E-6</v>
      </c>
      <c r="I752" s="545" t="s">
        <v>1792</v>
      </c>
      <c r="J752" s="545" t="s">
        <v>1856</v>
      </c>
      <c r="K752" s="545" t="s">
        <v>1856</v>
      </c>
      <c r="L752" s="545">
        <v>2.5999999999999999E-2</v>
      </c>
      <c r="M752" s="578" t="s">
        <v>1856</v>
      </c>
      <c r="N752" s="579" t="s">
        <v>1856</v>
      </c>
      <c r="O752" s="550" t="s">
        <v>579</v>
      </c>
      <c r="P752" s="551" t="s">
        <v>578</v>
      </c>
      <c r="Q752" s="552">
        <v>400</v>
      </c>
      <c r="R752" s="553" t="s">
        <v>1802</v>
      </c>
      <c r="S752" s="552">
        <v>2000</v>
      </c>
      <c r="T752" s="553" t="s">
        <v>1802</v>
      </c>
      <c r="U752" s="552">
        <v>2.9E-4</v>
      </c>
      <c r="V752" s="553" t="s">
        <v>1800</v>
      </c>
      <c r="W752" s="552">
        <v>1.5E-3</v>
      </c>
      <c r="X752" s="553" t="s">
        <v>1800</v>
      </c>
      <c r="Y752" s="552">
        <v>110</v>
      </c>
      <c r="Z752" s="554" t="s">
        <v>1791</v>
      </c>
      <c r="AA752" s="552" t="s">
        <v>549</v>
      </c>
      <c r="AB752" s="553" t="s">
        <v>550</v>
      </c>
      <c r="AC752" s="552" t="s">
        <v>550</v>
      </c>
      <c r="AD752" s="553">
        <v>7.5199999999999998E-3</v>
      </c>
      <c r="AE752" s="552"/>
      <c r="AF752" s="553"/>
      <c r="AG752" s="552"/>
      <c r="AH752" s="554"/>
      <c r="AI752" s="555"/>
      <c r="AJ752" s="556"/>
      <c r="AK752" s="557"/>
      <c r="AL752" s="558"/>
    </row>
    <row r="753" spans="1:38" ht="14.4" thickBot="1" x14ac:dyDescent="0.35">
      <c r="A753" s="27" t="str">
        <f t="shared" si="11"/>
        <v>NA</v>
      </c>
      <c r="B753" s="561" t="s">
        <v>1856</v>
      </c>
      <c r="C753" s="562" t="s">
        <v>1856</v>
      </c>
      <c r="D753" s="565" t="s">
        <v>1856</v>
      </c>
      <c r="E753" s="562" t="s">
        <v>1856</v>
      </c>
      <c r="F753" s="563">
        <v>5.0000000000000001E-3</v>
      </c>
      <c r="G753" s="564" t="s">
        <v>1797</v>
      </c>
      <c r="H753" s="563" t="s">
        <v>1856</v>
      </c>
      <c r="I753" s="564" t="s">
        <v>1856</v>
      </c>
      <c r="J753" s="564" t="s">
        <v>1856</v>
      </c>
      <c r="K753" s="562" t="s">
        <v>1856</v>
      </c>
      <c r="L753" s="564">
        <v>1</v>
      </c>
      <c r="M753" s="566" t="s">
        <v>1856</v>
      </c>
      <c r="N753" s="567" t="s">
        <v>1856</v>
      </c>
      <c r="O753" s="568" t="s">
        <v>577</v>
      </c>
      <c r="P753" s="569" t="s">
        <v>576</v>
      </c>
      <c r="Q753" s="570">
        <v>390</v>
      </c>
      <c r="R753" s="571" t="s">
        <v>1791</v>
      </c>
      <c r="S753" s="570">
        <v>5200</v>
      </c>
      <c r="T753" s="571" t="s">
        <v>1791</v>
      </c>
      <c r="U753" s="570" t="s">
        <v>550</v>
      </c>
      <c r="V753" s="571" t="s">
        <v>549</v>
      </c>
      <c r="W753" s="570" t="s">
        <v>550</v>
      </c>
      <c r="X753" s="571" t="s">
        <v>549</v>
      </c>
      <c r="Y753" s="570">
        <v>78</v>
      </c>
      <c r="Z753" s="572" t="s">
        <v>1791</v>
      </c>
      <c r="AA753" s="570" t="s">
        <v>549</v>
      </c>
      <c r="AB753" s="571">
        <v>78</v>
      </c>
      <c r="AC753" s="570" t="s">
        <v>550</v>
      </c>
      <c r="AD753" s="571">
        <v>1.6899999999999998E-2</v>
      </c>
      <c r="AE753" s="570"/>
      <c r="AF753" s="571"/>
      <c r="AG753" s="570"/>
      <c r="AH753" s="572"/>
      <c r="AI753" s="573"/>
      <c r="AJ753" s="574"/>
      <c r="AK753" s="575"/>
      <c r="AL753" s="576"/>
    </row>
    <row r="754" spans="1:38" ht="13.8" x14ac:dyDescent="0.3">
      <c r="A754" s="34" t="str">
        <f t="shared" si="11"/>
        <v>1929-77-7</v>
      </c>
      <c r="B754" s="577" t="s">
        <v>1856</v>
      </c>
      <c r="C754" s="548" t="s">
        <v>1856</v>
      </c>
      <c r="D754" s="547" t="s">
        <v>1856</v>
      </c>
      <c r="E754" s="548" t="s">
        <v>1856</v>
      </c>
      <c r="F754" s="546">
        <v>1E-3</v>
      </c>
      <c r="G754" s="545" t="s">
        <v>1793</v>
      </c>
      <c r="H754" s="547" t="s">
        <v>1856</v>
      </c>
      <c r="I754" s="548" t="s">
        <v>1856</v>
      </c>
      <c r="J754" s="548" t="s">
        <v>1856</v>
      </c>
      <c r="K754" s="548" t="s">
        <v>1856</v>
      </c>
      <c r="L754" s="545">
        <v>1</v>
      </c>
      <c r="M754" s="545">
        <v>0.1</v>
      </c>
      <c r="N754" s="549" t="s">
        <v>1856</v>
      </c>
      <c r="O754" s="550" t="s">
        <v>575</v>
      </c>
      <c r="P754" s="551" t="s">
        <v>574</v>
      </c>
      <c r="Q754" s="552">
        <v>61</v>
      </c>
      <c r="R754" s="553" t="s">
        <v>1791</v>
      </c>
      <c r="S754" s="552">
        <v>620</v>
      </c>
      <c r="T754" s="553" t="s">
        <v>1791</v>
      </c>
      <c r="U754" s="559" t="s">
        <v>550</v>
      </c>
      <c r="V754" s="560" t="s">
        <v>549</v>
      </c>
      <c r="W754" s="559" t="s">
        <v>550</v>
      </c>
      <c r="X754" s="560" t="s">
        <v>549</v>
      </c>
      <c r="Y754" s="552">
        <v>8.3000000000000007</v>
      </c>
      <c r="Z754" s="554" t="s">
        <v>1791</v>
      </c>
      <c r="AA754" s="552" t="s">
        <v>549</v>
      </c>
      <c r="AB754" s="553">
        <v>6.6E-3</v>
      </c>
      <c r="AC754" s="552" t="s">
        <v>550</v>
      </c>
      <c r="AD754" s="560">
        <v>3.3399999999999999E-2</v>
      </c>
      <c r="AE754" s="559"/>
      <c r="AF754" s="560"/>
      <c r="AG754" s="552"/>
      <c r="AH754" s="554"/>
      <c r="AI754" s="555"/>
      <c r="AJ754" s="556"/>
      <c r="AK754" s="557"/>
      <c r="AL754" s="558"/>
    </row>
    <row r="755" spans="1:38" ht="13.8" x14ac:dyDescent="0.3">
      <c r="A755" s="34" t="str">
        <f t="shared" si="11"/>
        <v>50471-44-8</v>
      </c>
      <c r="B755" s="577" t="s">
        <v>1856</v>
      </c>
      <c r="C755" s="548" t="s">
        <v>1856</v>
      </c>
      <c r="D755" s="547" t="s">
        <v>1856</v>
      </c>
      <c r="E755" s="548" t="s">
        <v>1856</v>
      </c>
      <c r="F755" s="546">
        <v>2.5000000000000001E-2</v>
      </c>
      <c r="G755" s="545" t="s">
        <v>1793</v>
      </c>
      <c r="H755" s="547" t="s">
        <v>1856</v>
      </c>
      <c r="I755" s="548" t="s">
        <v>1856</v>
      </c>
      <c r="J755" s="548" t="s">
        <v>1856</v>
      </c>
      <c r="K755" s="548" t="s">
        <v>1856</v>
      </c>
      <c r="L755" s="545">
        <v>1</v>
      </c>
      <c r="M755" s="545">
        <v>0.1</v>
      </c>
      <c r="N755" s="549" t="s">
        <v>1856</v>
      </c>
      <c r="O755" s="550" t="s">
        <v>573</v>
      </c>
      <c r="P755" s="551" t="s">
        <v>572</v>
      </c>
      <c r="Q755" s="552">
        <v>1500</v>
      </c>
      <c r="R755" s="553" t="s">
        <v>1791</v>
      </c>
      <c r="S755" s="552">
        <v>15000</v>
      </c>
      <c r="T755" s="553" t="s">
        <v>1791</v>
      </c>
      <c r="U755" s="559" t="s">
        <v>550</v>
      </c>
      <c r="V755" s="560" t="s">
        <v>549</v>
      </c>
      <c r="W755" s="559" t="s">
        <v>550</v>
      </c>
      <c r="X755" s="560" t="s">
        <v>549</v>
      </c>
      <c r="Y755" s="552">
        <v>340</v>
      </c>
      <c r="Z755" s="554" t="s">
        <v>1791</v>
      </c>
      <c r="AA755" s="552" t="s">
        <v>549</v>
      </c>
      <c r="AB755" s="553">
        <v>0.26</v>
      </c>
      <c r="AC755" s="552" t="s">
        <v>550</v>
      </c>
      <c r="AD755" s="560">
        <v>6.8900000000000003E-2</v>
      </c>
      <c r="AE755" s="559"/>
      <c r="AF755" s="560"/>
      <c r="AG755" s="552"/>
      <c r="AH755" s="554"/>
      <c r="AI755" s="555"/>
      <c r="AJ755" s="556"/>
      <c r="AK755" s="557"/>
      <c r="AL755" s="558"/>
    </row>
    <row r="756" spans="1:38" ht="14.4" thickBot="1" x14ac:dyDescent="0.35">
      <c r="A756" s="27" t="str">
        <f t="shared" si="11"/>
        <v>108-05-4</v>
      </c>
      <c r="B756" s="561" t="s">
        <v>1856</v>
      </c>
      <c r="C756" s="562" t="s">
        <v>1856</v>
      </c>
      <c r="D756" s="565" t="s">
        <v>1856</v>
      </c>
      <c r="E756" s="562" t="s">
        <v>1856</v>
      </c>
      <c r="F756" s="565">
        <v>1</v>
      </c>
      <c r="G756" s="562" t="s">
        <v>1801</v>
      </c>
      <c r="H756" s="563">
        <v>0.2</v>
      </c>
      <c r="I756" s="564" t="s">
        <v>1793</v>
      </c>
      <c r="J756" s="564" t="s">
        <v>1796</v>
      </c>
      <c r="K756" s="562" t="s">
        <v>1856</v>
      </c>
      <c r="L756" s="564">
        <v>1</v>
      </c>
      <c r="M756" s="566" t="s">
        <v>1856</v>
      </c>
      <c r="N756" s="567">
        <v>2750</v>
      </c>
      <c r="O756" s="568" t="s">
        <v>415</v>
      </c>
      <c r="P756" s="569" t="s">
        <v>414</v>
      </c>
      <c r="Q756" s="570">
        <v>970</v>
      </c>
      <c r="R756" s="571" t="s">
        <v>1791</v>
      </c>
      <c r="S756" s="570">
        <v>4100</v>
      </c>
      <c r="T756" s="571" t="s">
        <v>1795</v>
      </c>
      <c r="U756" s="570">
        <v>210</v>
      </c>
      <c r="V756" s="571" t="s">
        <v>1791</v>
      </c>
      <c r="W756" s="570">
        <v>880</v>
      </c>
      <c r="X756" s="571" t="s">
        <v>1791</v>
      </c>
      <c r="Y756" s="570">
        <v>410</v>
      </c>
      <c r="Z756" s="572" t="s">
        <v>1791</v>
      </c>
      <c r="AA756" s="570" t="s">
        <v>549</v>
      </c>
      <c r="AB756" s="571">
        <v>8.6999999999999994E-2</v>
      </c>
      <c r="AC756" s="570" t="s">
        <v>550</v>
      </c>
      <c r="AD756" s="571">
        <v>3.8999999999999998E-3</v>
      </c>
      <c r="AE756" s="570"/>
      <c r="AF756" s="571"/>
      <c r="AG756" s="570"/>
      <c r="AH756" s="572"/>
      <c r="AI756" s="573"/>
      <c r="AJ756" s="574"/>
      <c r="AK756" s="575"/>
      <c r="AL756" s="576"/>
    </row>
    <row r="757" spans="1:38" ht="13.8" x14ac:dyDescent="0.3">
      <c r="A757" s="34" t="str">
        <f t="shared" si="11"/>
        <v>593-60-2</v>
      </c>
      <c r="B757" s="544" t="s">
        <v>1856</v>
      </c>
      <c r="C757" s="545" t="s">
        <v>1856</v>
      </c>
      <c r="D757" s="547">
        <v>3.1999999999999999E-5</v>
      </c>
      <c r="E757" s="548" t="s">
        <v>1801</v>
      </c>
      <c r="F757" s="546" t="s">
        <v>1856</v>
      </c>
      <c r="G757" s="545" t="s">
        <v>1856</v>
      </c>
      <c r="H757" s="547">
        <v>3.0000000000000001E-3</v>
      </c>
      <c r="I757" s="548" t="s">
        <v>1793</v>
      </c>
      <c r="J757" s="548" t="s">
        <v>1796</v>
      </c>
      <c r="K757" s="548" t="s">
        <v>1856</v>
      </c>
      <c r="L757" s="545">
        <v>1</v>
      </c>
      <c r="M757" s="545" t="s">
        <v>1856</v>
      </c>
      <c r="N757" s="549">
        <v>3370</v>
      </c>
      <c r="O757" s="550" t="s">
        <v>571</v>
      </c>
      <c r="P757" s="551" t="s">
        <v>570</v>
      </c>
      <c r="Q757" s="552">
        <v>0.11</v>
      </c>
      <c r="R757" s="553" t="s">
        <v>1800</v>
      </c>
      <c r="S757" s="552">
        <v>0.56000000000000005</v>
      </c>
      <c r="T757" s="553" t="s">
        <v>1800</v>
      </c>
      <c r="U757" s="559">
        <v>7.5999999999999998E-2</v>
      </c>
      <c r="V757" s="560" t="s">
        <v>1800</v>
      </c>
      <c r="W757" s="559">
        <v>0.38</v>
      </c>
      <c r="X757" s="560" t="s">
        <v>1800</v>
      </c>
      <c r="Y757" s="552">
        <v>0.15</v>
      </c>
      <c r="Z757" s="554" t="s">
        <v>1800</v>
      </c>
      <c r="AA757" s="552" t="s">
        <v>549</v>
      </c>
      <c r="AB757" s="553">
        <v>4.3999999999999999E-5</v>
      </c>
      <c r="AC757" s="552" t="s">
        <v>550</v>
      </c>
      <c r="AD757" s="560">
        <v>7.2800000000000004E-2</v>
      </c>
      <c r="AE757" s="559"/>
      <c r="AF757" s="560"/>
      <c r="AG757" s="552"/>
      <c r="AH757" s="554"/>
      <c r="AI757" s="555"/>
      <c r="AJ757" s="556"/>
      <c r="AK757" s="557"/>
      <c r="AL757" s="558"/>
    </row>
    <row r="758" spans="1:38" ht="13.8" x14ac:dyDescent="0.3">
      <c r="A758" s="34" t="str">
        <f t="shared" si="11"/>
        <v>75-01-4</v>
      </c>
      <c r="B758" s="544">
        <v>0.72</v>
      </c>
      <c r="C758" s="545" t="s">
        <v>1793</v>
      </c>
      <c r="D758" s="547">
        <v>4.4000000000000002E-6</v>
      </c>
      <c r="E758" s="548" t="s">
        <v>1793</v>
      </c>
      <c r="F758" s="546">
        <v>3.0000000000000001E-3</v>
      </c>
      <c r="G758" s="545" t="s">
        <v>1793</v>
      </c>
      <c r="H758" s="547">
        <v>0.1</v>
      </c>
      <c r="I758" s="548" t="s">
        <v>1793</v>
      </c>
      <c r="J758" s="548" t="s">
        <v>1796</v>
      </c>
      <c r="K758" s="548" t="s">
        <v>1799</v>
      </c>
      <c r="L758" s="545">
        <v>1</v>
      </c>
      <c r="M758" s="545" t="s">
        <v>1856</v>
      </c>
      <c r="N758" s="549">
        <v>3920</v>
      </c>
      <c r="O758" s="550" t="s">
        <v>413</v>
      </c>
      <c r="P758" s="551" t="s">
        <v>412</v>
      </c>
      <c r="Q758" s="552">
        <v>0.06</v>
      </c>
      <c r="R758" s="553" t="s">
        <v>1798</v>
      </c>
      <c r="S758" s="552">
        <v>1.7</v>
      </c>
      <c r="T758" s="553" t="s">
        <v>1798</v>
      </c>
      <c r="U758" s="559">
        <v>0.16</v>
      </c>
      <c r="V758" s="560" t="s">
        <v>1798</v>
      </c>
      <c r="W758" s="559">
        <v>2.8</v>
      </c>
      <c r="X758" s="560" t="s">
        <v>1798</v>
      </c>
      <c r="Y758" s="552">
        <v>1.4999999999999999E-2</v>
      </c>
      <c r="Z758" s="554" t="s">
        <v>1798</v>
      </c>
      <c r="AA758" s="552">
        <v>2</v>
      </c>
      <c r="AB758" s="553">
        <v>5.3000000000000001E-6</v>
      </c>
      <c r="AC758" s="552">
        <v>6.8999999999999997E-4</v>
      </c>
      <c r="AD758" s="560">
        <v>9.48E-5</v>
      </c>
      <c r="AE758" s="559"/>
      <c r="AF758" s="560"/>
      <c r="AG758" s="552"/>
      <c r="AH758" s="554"/>
      <c r="AI758" s="555"/>
      <c r="AJ758" s="556"/>
      <c r="AK758" s="557"/>
      <c r="AL758" s="558"/>
    </row>
    <row r="759" spans="1:38" ht="14.4" thickBot="1" x14ac:dyDescent="0.35">
      <c r="A759" s="27" t="str">
        <f t="shared" si="11"/>
        <v>81-81-2</v>
      </c>
      <c r="B759" s="561" t="s">
        <v>1856</v>
      </c>
      <c r="C759" s="562" t="s">
        <v>1856</v>
      </c>
      <c r="D759" s="565" t="s">
        <v>1856</v>
      </c>
      <c r="E759" s="562" t="s">
        <v>1856</v>
      </c>
      <c r="F759" s="565">
        <v>2.9999999999999997E-4</v>
      </c>
      <c r="G759" s="562" t="s">
        <v>1793</v>
      </c>
      <c r="H759" s="563" t="s">
        <v>1856</v>
      </c>
      <c r="I759" s="564" t="s">
        <v>1856</v>
      </c>
      <c r="J759" s="564" t="s">
        <v>1856</v>
      </c>
      <c r="K759" s="562" t="s">
        <v>1856</v>
      </c>
      <c r="L759" s="564">
        <v>1</v>
      </c>
      <c r="M759" s="566">
        <v>0.1</v>
      </c>
      <c r="N759" s="567" t="s">
        <v>1856</v>
      </c>
      <c r="O759" s="568" t="s">
        <v>569</v>
      </c>
      <c r="P759" s="569" t="s">
        <v>568</v>
      </c>
      <c r="Q759" s="570">
        <v>18</v>
      </c>
      <c r="R759" s="571" t="s">
        <v>1791</v>
      </c>
      <c r="S759" s="570">
        <v>180</v>
      </c>
      <c r="T759" s="571" t="s">
        <v>1791</v>
      </c>
      <c r="U759" s="570" t="s">
        <v>550</v>
      </c>
      <c r="V759" s="571" t="s">
        <v>549</v>
      </c>
      <c r="W759" s="570" t="s">
        <v>550</v>
      </c>
      <c r="X759" s="571" t="s">
        <v>549</v>
      </c>
      <c r="Y759" s="570">
        <v>4.4000000000000004</v>
      </c>
      <c r="Z759" s="572" t="s">
        <v>1791</v>
      </c>
      <c r="AA759" s="570" t="s">
        <v>549</v>
      </c>
      <c r="AB759" s="571">
        <v>4.5999999999999999E-3</v>
      </c>
      <c r="AC759" s="570" t="s">
        <v>550</v>
      </c>
      <c r="AD759" s="571">
        <v>8.9700000000000002E-2</v>
      </c>
      <c r="AE759" s="570"/>
      <c r="AF759" s="571"/>
      <c r="AG759" s="570"/>
      <c r="AH759" s="572"/>
      <c r="AI759" s="573"/>
      <c r="AJ759" s="574"/>
      <c r="AK759" s="575"/>
      <c r="AL759" s="576"/>
    </row>
    <row r="760" spans="1:38" ht="13.8" x14ac:dyDescent="0.3">
      <c r="A760" s="34" t="str">
        <f t="shared" si="11"/>
        <v>106-42-3</v>
      </c>
      <c r="B760" s="577" t="s">
        <v>1856</v>
      </c>
      <c r="C760" s="548" t="s">
        <v>1856</v>
      </c>
      <c r="D760" s="547" t="s">
        <v>1856</v>
      </c>
      <c r="E760" s="548" t="s">
        <v>1856</v>
      </c>
      <c r="F760" s="547">
        <v>0.2</v>
      </c>
      <c r="G760" s="548" t="s">
        <v>1797</v>
      </c>
      <c r="H760" s="546">
        <v>0.1</v>
      </c>
      <c r="I760" s="545" t="s">
        <v>1797</v>
      </c>
      <c r="J760" s="545" t="s">
        <v>1796</v>
      </c>
      <c r="K760" s="548" t="s">
        <v>1856</v>
      </c>
      <c r="L760" s="545">
        <v>1</v>
      </c>
      <c r="M760" s="578" t="s">
        <v>1856</v>
      </c>
      <c r="N760" s="579">
        <v>390</v>
      </c>
      <c r="O760" s="550" t="s">
        <v>567</v>
      </c>
      <c r="P760" s="551" t="s">
        <v>566</v>
      </c>
      <c r="Q760" s="552">
        <v>600</v>
      </c>
      <c r="R760" s="553" t="s">
        <v>1795</v>
      </c>
      <c r="S760" s="552">
        <v>2600</v>
      </c>
      <c r="T760" s="553" t="s">
        <v>1795</v>
      </c>
      <c r="U760" s="552">
        <v>100</v>
      </c>
      <c r="V760" s="553" t="s">
        <v>1791</v>
      </c>
      <c r="W760" s="552">
        <v>440</v>
      </c>
      <c r="X760" s="553" t="s">
        <v>1791</v>
      </c>
      <c r="Y760" s="552">
        <v>190</v>
      </c>
      <c r="Z760" s="554" t="s">
        <v>1791</v>
      </c>
      <c r="AA760" s="552" t="s">
        <v>549</v>
      </c>
      <c r="AB760" s="553">
        <v>0.18</v>
      </c>
      <c r="AC760" s="552" t="s">
        <v>550</v>
      </c>
      <c r="AD760" s="553">
        <v>8.5699999999999998E-2</v>
      </c>
      <c r="AE760" s="552"/>
      <c r="AF760" s="553"/>
      <c r="AG760" s="552"/>
      <c r="AH760" s="554"/>
      <c r="AI760" s="555"/>
      <c r="AJ760" s="556"/>
      <c r="AK760" s="557"/>
      <c r="AL760" s="558"/>
    </row>
    <row r="761" spans="1:38" ht="13.8" x14ac:dyDescent="0.3">
      <c r="A761" s="34" t="str">
        <f t="shared" si="11"/>
        <v>108-38-3</v>
      </c>
      <c r="B761" s="577" t="s">
        <v>1856</v>
      </c>
      <c r="C761" s="548" t="s">
        <v>1856</v>
      </c>
      <c r="D761" s="547" t="s">
        <v>1856</v>
      </c>
      <c r="E761" s="548" t="s">
        <v>1856</v>
      </c>
      <c r="F761" s="546">
        <v>0.2</v>
      </c>
      <c r="G761" s="545" t="s">
        <v>1797</v>
      </c>
      <c r="H761" s="547">
        <v>0.1</v>
      </c>
      <c r="I761" s="548" t="s">
        <v>1797</v>
      </c>
      <c r="J761" s="545" t="s">
        <v>1796</v>
      </c>
      <c r="K761" s="548" t="s">
        <v>1856</v>
      </c>
      <c r="L761" s="545">
        <v>1</v>
      </c>
      <c r="M761" s="578" t="s">
        <v>1856</v>
      </c>
      <c r="N761" s="579">
        <v>388</v>
      </c>
      <c r="O761" s="550" t="s">
        <v>565</v>
      </c>
      <c r="P761" s="551" t="s">
        <v>564</v>
      </c>
      <c r="Q761" s="552">
        <v>590</v>
      </c>
      <c r="R761" s="553" t="s">
        <v>1795</v>
      </c>
      <c r="S761" s="552">
        <v>2500</v>
      </c>
      <c r="T761" s="553" t="s">
        <v>1795</v>
      </c>
      <c r="U761" s="559">
        <v>100</v>
      </c>
      <c r="V761" s="560" t="s">
        <v>1791</v>
      </c>
      <c r="W761" s="559">
        <v>440</v>
      </c>
      <c r="X761" s="560" t="s">
        <v>1791</v>
      </c>
      <c r="Y761" s="552">
        <v>190</v>
      </c>
      <c r="Z761" s="554" t="s">
        <v>1791</v>
      </c>
      <c r="AA761" s="552" t="s">
        <v>549</v>
      </c>
      <c r="AB761" s="553">
        <v>0.18</v>
      </c>
      <c r="AC761" s="552" t="s">
        <v>550</v>
      </c>
      <c r="AD761" s="560">
        <v>6.2100000000000002E-2</v>
      </c>
      <c r="AE761" s="559"/>
      <c r="AF761" s="560"/>
      <c r="AG761" s="552"/>
      <c r="AH761" s="554"/>
      <c r="AI761" s="555"/>
      <c r="AJ761" s="556"/>
      <c r="AK761" s="557"/>
      <c r="AL761" s="558"/>
    </row>
    <row r="762" spans="1:38" ht="14.4" thickBot="1" x14ac:dyDescent="0.35">
      <c r="A762" s="27" t="str">
        <f t="shared" si="11"/>
        <v>95-47-6</v>
      </c>
      <c r="B762" s="561" t="s">
        <v>1856</v>
      </c>
      <c r="C762" s="562" t="s">
        <v>1856</v>
      </c>
      <c r="D762" s="565" t="s">
        <v>1856</v>
      </c>
      <c r="E762" s="562" t="s">
        <v>1856</v>
      </c>
      <c r="F762" s="563">
        <v>0.2</v>
      </c>
      <c r="G762" s="564" t="s">
        <v>1797</v>
      </c>
      <c r="H762" s="565">
        <v>0.1</v>
      </c>
      <c r="I762" s="562" t="s">
        <v>1797</v>
      </c>
      <c r="J762" s="562" t="s">
        <v>1796</v>
      </c>
      <c r="K762" s="562" t="s">
        <v>1856</v>
      </c>
      <c r="L762" s="564">
        <v>1</v>
      </c>
      <c r="M762" s="564" t="s">
        <v>1856</v>
      </c>
      <c r="N762" s="581">
        <v>434</v>
      </c>
      <c r="O762" s="568" t="s">
        <v>563</v>
      </c>
      <c r="P762" s="569" t="s">
        <v>408</v>
      </c>
      <c r="Q762" s="570">
        <v>690</v>
      </c>
      <c r="R762" s="571" t="s">
        <v>1795</v>
      </c>
      <c r="S762" s="570">
        <v>3000</v>
      </c>
      <c r="T762" s="571" t="s">
        <v>1795</v>
      </c>
      <c r="U762" s="585">
        <v>100</v>
      </c>
      <c r="V762" s="586" t="s">
        <v>1791</v>
      </c>
      <c r="W762" s="585">
        <v>440</v>
      </c>
      <c r="X762" s="586" t="s">
        <v>1791</v>
      </c>
      <c r="Y762" s="570">
        <v>190</v>
      </c>
      <c r="Z762" s="572" t="s">
        <v>1791</v>
      </c>
      <c r="AA762" s="570" t="s">
        <v>549</v>
      </c>
      <c r="AB762" s="571">
        <v>0.19</v>
      </c>
      <c r="AC762" s="570" t="s">
        <v>550</v>
      </c>
      <c r="AD762" s="586">
        <v>6.0700000000000001E-4</v>
      </c>
      <c r="AE762" s="585"/>
      <c r="AF762" s="586"/>
      <c r="AG762" s="570"/>
      <c r="AH762" s="572"/>
      <c r="AI762" s="573"/>
      <c r="AJ762" s="574"/>
      <c r="AK762" s="575"/>
      <c r="AL762" s="576"/>
    </row>
    <row r="763" spans="1:38" ht="13.8" x14ac:dyDescent="0.3">
      <c r="A763" s="34" t="str">
        <f t="shared" si="11"/>
        <v>1330-20-7</v>
      </c>
      <c r="B763" s="544" t="s">
        <v>1856</v>
      </c>
      <c r="C763" s="545" t="s">
        <v>1856</v>
      </c>
      <c r="D763" s="547" t="s">
        <v>1856</v>
      </c>
      <c r="E763" s="548" t="s">
        <v>1856</v>
      </c>
      <c r="F763" s="546">
        <v>0.2</v>
      </c>
      <c r="G763" s="545" t="s">
        <v>1793</v>
      </c>
      <c r="H763" s="547">
        <v>0.1</v>
      </c>
      <c r="I763" s="548" t="s">
        <v>1793</v>
      </c>
      <c r="J763" s="548" t="s">
        <v>1796</v>
      </c>
      <c r="K763" s="548" t="s">
        <v>1856</v>
      </c>
      <c r="L763" s="545">
        <v>1</v>
      </c>
      <c r="M763" s="545" t="s">
        <v>1856</v>
      </c>
      <c r="N763" s="549">
        <v>258</v>
      </c>
      <c r="O763" s="550" t="s">
        <v>562</v>
      </c>
      <c r="P763" s="551" t="s">
        <v>405</v>
      </c>
      <c r="Q763" s="552">
        <v>630</v>
      </c>
      <c r="R763" s="553" t="s">
        <v>1795</v>
      </c>
      <c r="S763" s="552">
        <v>2700</v>
      </c>
      <c r="T763" s="553" t="s">
        <v>1795</v>
      </c>
      <c r="U763" s="559">
        <v>100</v>
      </c>
      <c r="V763" s="560" t="s">
        <v>1791</v>
      </c>
      <c r="W763" s="559">
        <v>440</v>
      </c>
      <c r="X763" s="560" t="s">
        <v>1791</v>
      </c>
      <c r="Y763" s="552">
        <v>190</v>
      </c>
      <c r="Z763" s="554" t="s">
        <v>1791</v>
      </c>
      <c r="AA763" s="552">
        <v>10000</v>
      </c>
      <c r="AB763" s="553">
        <v>0.19</v>
      </c>
      <c r="AC763" s="552">
        <v>9.8000000000000007</v>
      </c>
      <c r="AD763" s="560">
        <v>9.6299999999999999E-4</v>
      </c>
      <c r="AE763" s="559"/>
      <c r="AF763" s="560"/>
      <c r="AG763" s="552"/>
      <c r="AH763" s="554"/>
      <c r="AI763" s="555"/>
      <c r="AJ763" s="556"/>
      <c r="AK763" s="557"/>
      <c r="AL763" s="558"/>
    </row>
    <row r="764" spans="1:38" ht="13.8" x14ac:dyDescent="0.3">
      <c r="A764" s="34" t="str">
        <f t="shared" si="11"/>
        <v>1314-84-7</v>
      </c>
      <c r="B764" s="577" t="s">
        <v>1856</v>
      </c>
      <c r="C764" s="548" t="s">
        <v>1856</v>
      </c>
      <c r="D764" s="547" t="s">
        <v>1856</v>
      </c>
      <c r="E764" s="548" t="s">
        <v>1856</v>
      </c>
      <c r="F764" s="546">
        <v>2.9999999999999997E-4</v>
      </c>
      <c r="G764" s="545" t="s">
        <v>1793</v>
      </c>
      <c r="H764" s="547" t="s">
        <v>1856</v>
      </c>
      <c r="I764" s="548" t="s">
        <v>1856</v>
      </c>
      <c r="J764" s="548" t="s">
        <v>1856</v>
      </c>
      <c r="K764" s="548" t="s">
        <v>1856</v>
      </c>
      <c r="L764" s="545">
        <v>1</v>
      </c>
      <c r="M764" s="545" t="s">
        <v>1856</v>
      </c>
      <c r="N764" s="549" t="s">
        <v>1856</v>
      </c>
      <c r="O764" s="550" t="s">
        <v>561</v>
      </c>
      <c r="P764" s="551" t="s">
        <v>560</v>
      </c>
      <c r="Q764" s="552">
        <v>23</v>
      </c>
      <c r="R764" s="553" t="s">
        <v>1791</v>
      </c>
      <c r="S764" s="552">
        <v>310</v>
      </c>
      <c r="T764" s="553" t="s">
        <v>1791</v>
      </c>
      <c r="U764" s="559" t="s">
        <v>550</v>
      </c>
      <c r="V764" s="560" t="s">
        <v>549</v>
      </c>
      <c r="W764" s="559" t="s">
        <v>550</v>
      </c>
      <c r="X764" s="560" t="s">
        <v>549</v>
      </c>
      <c r="Y764" s="552">
        <v>4.7</v>
      </c>
      <c r="Z764" s="554" t="s">
        <v>1791</v>
      </c>
      <c r="AA764" s="552" t="s">
        <v>549</v>
      </c>
      <c r="AB764" s="553" t="s">
        <v>550</v>
      </c>
      <c r="AC764" s="552" t="s">
        <v>550</v>
      </c>
      <c r="AD764" s="560">
        <v>3.2699999999999999E-3</v>
      </c>
      <c r="AE764" s="559"/>
      <c r="AF764" s="560"/>
      <c r="AG764" s="552"/>
      <c r="AH764" s="554"/>
      <c r="AI764" s="555"/>
      <c r="AJ764" s="556"/>
      <c r="AK764" s="557"/>
      <c r="AL764" s="558"/>
    </row>
    <row r="765" spans="1:38" ht="14.4" thickBot="1" x14ac:dyDescent="0.35">
      <c r="A765" s="27" t="str">
        <f t="shared" si="11"/>
        <v>7440-66-6</v>
      </c>
      <c r="B765" s="561" t="s">
        <v>1856</v>
      </c>
      <c r="C765" s="562" t="s">
        <v>1856</v>
      </c>
      <c r="D765" s="565" t="s">
        <v>1856</v>
      </c>
      <c r="E765" s="562" t="s">
        <v>1856</v>
      </c>
      <c r="F765" s="563">
        <v>0.3</v>
      </c>
      <c r="G765" s="564" t="s">
        <v>1793</v>
      </c>
      <c r="H765" s="565" t="s">
        <v>1856</v>
      </c>
      <c r="I765" s="562" t="s">
        <v>1856</v>
      </c>
      <c r="J765" s="562" t="s">
        <v>1856</v>
      </c>
      <c r="K765" s="562" t="s">
        <v>1856</v>
      </c>
      <c r="L765" s="564">
        <v>1</v>
      </c>
      <c r="M765" s="564" t="s">
        <v>1856</v>
      </c>
      <c r="N765" s="581" t="s">
        <v>1856</v>
      </c>
      <c r="O765" s="568" t="s">
        <v>559</v>
      </c>
      <c r="P765" s="569" t="s">
        <v>32</v>
      </c>
      <c r="Q765" s="570">
        <v>23000</v>
      </c>
      <c r="R765" s="571" t="s">
        <v>1791</v>
      </c>
      <c r="S765" s="570">
        <v>310000</v>
      </c>
      <c r="T765" s="571" t="s">
        <v>1794</v>
      </c>
      <c r="U765" s="585" t="s">
        <v>550</v>
      </c>
      <c r="V765" s="586" t="s">
        <v>549</v>
      </c>
      <c r="W765" s="585" t="s">
        <v>550</v>
      </c>
      <c r="X765" s="586" t="s">
        <v>549</v>
      </c>
      <c r="Y765" s="570">
        <v>4700</v>
      </c>
      <c r="Z765" s="572" t="s">
        <v>1791</v>
      </c>
      <c r="AA765" s="570" t="s">
        <v>549</v>
      </c>
      <c r="AB765" s="571">
        <v>290</v>
      </c>
      <c r="AC765" s="570" t="s">
        <v>550</v>
      </c>
      <c r="AD765" s="586">
        <v>1.5900000000000001E-3</v>
      </c>
      <c r="AE765" s="585"/>
      <c r="AF765" s="586"/>
      <c r="AG765" s="570"/>
      <c r="AH765" s="572"/>
      <c r="AI765" s="573"/>
      <c r="AJ765" s="574"/>
      <c r="AK765" s="575"/>
      <c r="AL765" s="576"/>
    </row>
    <row r="766" spans="1:38" ht="13.8" x14ac:dyDescent="0.3">
      <c r="A766" s="23" t="str">
        <f t="shared" si="11"/>
        <v>12122-67-7</v>
      </c>
      <c r="B766" s="577" t="s">
        <v>1856</v>
      </c>
      <c r="C766" s="548" t="s">
        <v>1856</v>
      </c>
      <c r="D766" s="547" t="s">
        <v>1856</v>
      </c>
      <c r="E766" s="548" t="s">
        <v>1856</v>
      </c>
      <c r="F766" s="546">
        <v>0.05</v>
      </c>
      <c r="G766" s="545" t="s">
        <v>1793</v>
      </c>
      <c r="H766" s="547" t="s">
        <v>1856</v>
      </c>
      <c r="I766" s="548" t="s">
        <v>1856</v>
      </c>
      <c r="J766" s="548" t="s">
        <v>1856</v>
      </c>
      <c r="K766" s="548" t="s">
        <v>1856</v>
      </c>
      <c r="L766" s="545">
        <v>1</v>
      </c>
      <c r="M766" s="545">
        <v>0.1</v>
      </c>
      <c r="N766" s="549" t="s">
        <v>1856</v>
      </c>
      <c r="O766" s="550" t="s">
        <v>557</v>
      </c>
      <c r="P766" s="551" t="s">
        <v>556</v>
      </c>
      <c r="Q766" s="552">
        <v>3100</v>
      </c>
      <c r="R766" s="553" t="s">
        <v>1791</v>
      </c>
      <c r="S766" s="552">
        <v>31000</v>
      </c>
      <c r="T766" s="553" t="s">
        <v>1791</v>
      </c>
      <c r="U766" s="559" t="s">
        <v>550</v>
      </c>
      <c r="V766" s="560" t="s">
        <v>549</v>
      </c>
      <c r="W766" s="559" t="s">
        <v>550</v>
      </c>
      <c r="X766" s="560" t="s">
        <v>549</v>
      </c>
      <c r="Y766" s="552">
        <v>770</v>
      </c>
      <c r="Z766" s="554" t="s">
        <v>1791</v>
      </c>
      <c r="AA766" s="552" t="s">
        <v>549</v>
      </c>
      <c r="AB766" s="553">
        <v>2.2000000000000002</v>
      </c>
      <c r="AC766" s="552" t="s">
        <v>550</v>
      </c>
      <c r="AD766" s="560">
        <v>1.1999999999999999E-3</v>
      </c>
      <c r="AE766" s="559"/>
      <c r="AF766" s="560"/>
      <c r="AG766" s="552"/>
      <c r="AH766" s="554"/>
      <c r="AI766" s="555"/>
      <c r="AJ766" s="556"/>
      <c r="AK766" s="557"/>
      <c r="AL766" s="558"/>
    </row>
    <row r="767" spans="1:38" ht="14.4" thickBot="1" x14ac:dyDescent="0.35">
      <c r="A767" s="4" t="str">
        <f t="shared" si="11"/>
        <v>7440-67-7</v>
      </c>
      <c r="B767" s="544" t="s">
        <v>1856</v>
      </c>
      <c r="C767" s="545" t="s">
        <v>1856</v>
      </c>
      <c r="D767" s="547" t="s">
        <v>1856</v>
      </c>
      <c r="E767" s="548" t="s">
        <v>1856</v>
      </c>
      <c r="F767" s="546">
        <v>8.0000000000000007E-5</v>
      </c>
      <c r="G767" s="545" t="s">
        <v>1792</v>
      </c>
      <c r="H767" s="547" t="s">
        <v>1856</v>
      </c>
      <c r="I767" s="548" t="s">
        <v>1856</v>
      </c>
      <c r="J767" s="548" t="s">
        <v>1856</v>
      </c>
      <c r="K767" s="548" t="s">
        <v>1856</v>
      </c>
      <c r="L767" s="545">
        <v>1</v>
      </c>
      <c r="M767" s="545" t="s">
        <v>1856</v>
      </c>
      <c r="N767" s="549" t="s">
        <v>1856</v>
      </c>
      <c r="O767" s="550" t="s">
        <v>554</v>
      </c>
      <c r="P767" s="551" t="s">
        <v>553</v>
      </c>
      <c r="Q767" s="552">
        <v>6.3</v>
      </c>
      <c r="R767" s="553" t="s">
        <v>1791</v>
      </c>
      <c r="S767" s="552">
        <v>82</v>
      </c>
      <c r="T767" s="553" t="s">
        <v>1791</v>
      </c>
      <c r="U767" s="559" t="s">
        <v>550</v>
      </c>
      <c r="V767" s="560" t="s">
        <v>549</v>
      </c>
      <c r="W767" s="559" t="s">
        <v>550</v>
      </c>
      <c r="X767" s="560" t="s">
        <v>549</v>
      </c>
      <c r="Y767" s="552">
        <v>1.2</v>
      </c>
      <c r="Z767" s="554" t="s">
        <v>1791</v>
      </c>
      <c r="AA767" s="552" t="s">
        <v>549</v>
      </c>
      <c r="AB767" s="553">
        <v>3.7</v>
      </c>
      <c r="AC767" s="552" t="s">
        <v>550</v>
      </c>
      <c r="AD767" s="560">
        <v>3.5500000000000001E-4</v>
      </c>
      <c r="AE767" s="559"/>
      <c r="AF767" s="560"/>
      <c r="AG767" s="552"/>
      <c r="AH767" s="554"/>
      <c r="AI767" s="555"/>
      <c r="AJ767" s="556"/>
      <c r="AK767" s="557"/>
      <c r="AL767" s="558"/>
    </row>
    <row r="768" spans="1:38" ht="14.4" thickBot="1" x14ac:dyDescent="0.35">
      <c r="B768" s="580"/>
      <c r="C768" s="564"/>
      <c r="D768" s="565"/>
      <c r="E768" s="562"/>
      <c r="F768" s="563"/>
      <c r="G768" s="564"/>
      <c r="H768" s="565"/>
      <c r="I768" s="562"/>
      <c r="J768" s="562"/>
      <c r="K768" s="562"/>
      <c r="L768" s="564"/>
      <c r="M768" s="564"/>
      <c r="N768" s="581"/>
      <c r="O768" s="568"/>
      <c r="P768" s="569"/>
      <c r="Q768" s="570"/>
      <c r="R768" s="571"/>
      <c r="S768" s="570"/>
      <c r="T768" s="571"/>
      <c r="U768" s="585"/>
      <c r="V768" s="586"/>
      <c r="W768" s="585"/>
      <c r="X768" s="586"/>
      <c r="Y768" s="570"/>
      <c r="Z768" s="572"/>
      <c r="AA768" s="570"/>
      <c r="AB768" s="571"/>
      <c r="AC768" s="570"/>
      <c r="AD768" s="586">
        <v>11.6</v>
      </c>
      <c r="AE768" s="585"/>
      <c r="AF768" s="586"/>
      <c r="AG768" s="570"/>
      <c r="AH768" s="572"/>
      <c r="AI768" s="573"/>
      <c r="AJ768" s="574"/>
      <c r="AK768" s="575"/>
      <c r="AL768" s="576"/>
    </row>
    <row r="769" spans="2:38" ht="13.8" x14ac:dyDescent="0.3">
      <c r="B769" s="577"/>
      <c r="C769" s="548"/>
      <c r="D769" s="547"/>
      <c r="E769" s="548"/>
      <c r="F769" s="546"/>
      <c r="G769" s="545"/>
      <c r="H769" s="546"/>
      <c r="I769" s="545"/>
      <c r="J769" s="548"/>
      <c r="K769" s="548"/>
      <c r="L769" s="545"/>
      <c r="M769" s="578"/>
      <c r="N769" s="549"/>
      <c r="O769" s="550"/>
      <c r="P769" s="551"/>
      <c r="Q769" s="552"/>
      <c r="R769" s="553"/>
      <c r="S769" s="552"/>
      <c r="T769" s="553"/>
      <c r="U769" s="552"/>
      <c r="V769" s="553"/>
      <c r="W769" s="552"/>
      <c r="X769" s="553"/>
      <c r="Y769" s="552"/>
      <c r="Z769" s="554"/>
      <c r="AA769" s="552"/>
      <c r="AB769" s="553"/>
      <c r="AC769" s="552"/>
      <c r="AD769" s="553">
        <v>1E-3</v>
      </c>
      <c r="AE769" s="552"/>
      <c r="AF769" s="553"/>
      <c r="AG769" s="552"/>
      <c r="AH769" s="554"/>
      <c r="AI769" s="589"/>
      <c r="AJ769" s="556"/>
      <c r="AK769" s="557"/>
      <c r="AL769" s="590"/>
    </row>
    <row r="770" spans="2:38" ht="13.8" x14ac:dyDescent="0.3">
      <c r="B770" s="544"/>
      <c r="C770" s="545"/>
      <c r="D770" s="546"/>
      <c r="E770" s="545"/>
      <c r="F770" s="547"/>
      <c r="G770" s="548"/>
      <c r="H770" s="547"/>
      <c r="I770" s="548"/>
      <c r="J770" s="548"/>
      <c r="K770" s="545"/>
      <c r="L770" s="545"/>
      <c r="M770" s="545"/>
      <c r="N770" s="549"/>
      <c r="O770" s="550"/>
      <c r="P770" s="551"/>
      <c r="Q770" s="552"/>
      <c r="R770" s="553"/>
      <c r="S770" s="552"/>
      <c r="T770" s="553"/>
      <c r="U770" s="552"/>
      <c r="V770" s="553"/>
      <c r="W770" s="552"/>
      <c r="X770" s="553"/>
      <c r="Y770" s="552"/>
      <c r="Z770" s="554"/>
      <c r="AA770" s="552"/>
      <c r="AB770" s="553"/>
      <c r="AC770" s="552"/>
      <c r="AD770" s="553">
        <v>3.9399999999999998E-4</v>
      </c>
      <c r="AE770" s="552"/>
      <c r="AF770" s="553"/>
      <c r="AG770" s="552"/>
      <c r="AH770" s="554"/>
      <c r="AI770" s="555"/>
      <c r="AJ770" s="556"/>
      <c r="AK770" s="557"/>
      <c r="AL770" s="558"/>
    </row>
    <row r="771" spans="2:38" ht="14.4" thickBot="1" x14ac:dyDescent="0.35">
      <c r="B771" s="561"/>
      <c r="C771" s="562"/>
      <c r="D771" s="563"/>
      <c r="E771" s="564"/>
      <c r="F771" s="563"/>
      <c r="G771" s="564"/>
      <c r="H771" s="563"/>
      <c r="I771" s="564"/>
      <c r="J771" s="562"/>
      <c r="K771" s="562"/>
      <c r="L771" s="564"/>
      <c r="M771" s="566"/>
      <c r="N771" s="581"/>
      <c r="O771" s="568"/>
      <c r="P771" s="569"/>
      <c r="Q771" s="570"/>
      <c r="R771" s="571"/>
      <c r="S771" s="570"/>
      <c r="T771" s="571"/>
      <c r="U771" s="570"/>
      <c r="V771" s="571"/>
      <c r="W771" s="570"/>
      <c r="X771" s="571"/>
      <c r="Y771" s="570"/>
      <c r="Z771" s="572"/>
      <c r="AA771" s="570"/>
      <c r="AB771" s="571"/>
      <c r="AC771" s="570"/>
      <c r="AD771" s="571">
        <v>1E-3</v>
      </c>
      <c r="AE771" s="570"/>
      <c r="AF771" s="571"/>
      <c r="AG771" s="570"/>
      <c r="AH771" s="572"/>
      <c r="AI771" s="573"/>
      <c r="AJ771" s="592"/>
      <c r="AK771" s="575"/>
      <c r="AL771" s="576"/>
    </row>
    <row r="772" spans="2:38" ht="13.8" x14ac:dyDescent="0.3">
      <c r="B772" s="577"/>
      <c r="C772" s="548"/>
      <c r="D772" s="547"/>
      <c r="E772" s="548"/>
      <c r="F772" s="546"/>
      <c r="G772" s="545"/>
      <c r="H772" s="546"/>
      <c r="I772" s="545"/>
      <c r="J772" s="548"/>
      <c r="K772" s="548"/>
      <c r="L772" s="545"/>
      <c r="M772" s="578"/>
      <c r="N772" s="549"/>
      <c r="O772" s="550"/>
      <c r="P772" s="551"/>
      <c r="Q772" s="552"/>
      <c r="R772" s="553"/>
      <c r="S772" s="552"/>
      <c r="T772" s="553"/>
      <c r="U772" s="552"/>
      <c r="V772" s="553"/>
      <c r="W772" s="552"/>
      <c r="X772" s="553"/>
      <c r="Y772" s="552"/>
      <c r="Z772" s="554"/>
      <c r="AA772" s="552"/>
      <c r="AB772" s="553"/>
      <c r="AC772" s="552"/>
      <c r="AD772" s="553">
        <v>1E-3</v>
      </c>
      <c r="AE772" s="552"/>
      <c r="AF772" s="553"/>
      <c r="AG772" s="552"/>
      <c r="AH772" s="554"/>
      <c r="AI772" s="555"/>
      <c r="AJ772" s="556"/>
      <c r="AK772" s="557"/>
      <c r="AL772" s="558"/>
    </row>
    <row r="773" spans="2:38" ht="13.8" x14ac:dyDescent="0.3">
      <c r="B773" s="577"/>
      <c r="C773" s="548"/>
      <c r="D773" s="547"/>
      <c r="E773" s="548"/>
      <c r="F773" s="546"/>
      <c r="G773" s="545"/>
      <c r="H773" s="547"/>
      <c r="I773" s="548"/>
      <c r="J773" s="548"/>
      <c r="K773" s="548"/>
      <c r="L773" s="545"/>
      <c r="M773" s="545"/>
      <c r="N773" s="549"/>
      <c r="O773" s="550"/>
      <c r="P773" s="551"/>
      <c r="Q773" s="552"/>
      <c r="R773" s="553"/>
      <c r="S773" s="552"/>
      <c r="T773" s="553"/>
      <c r="U773" s="559"/>
      <c r="V773" s="560"/>
      <c r="W773" s="559"/>
      <c r="X773" s="560"/>
      <c r="Y773" s="552"/>
      <c r="Z773" s="554"/>
      <c r="AA773" s="552"/>
      <c r="AB773" s="553"/>
      <c r="AC773" s="552"/>
      <c r="AD773" s="560">
        <v>4.0300000000000002E-2</v>
      </c>
      <c r="AE773" s="559"/>
      <c r="AF773" s="560"/>
      <c r="AG773" s="552"/>
      <c r="AH773" s="554"/>
      <c r="AI773" s="555"/>
      <c r="AJ773" s="556"/>
      <c r="AK773" s="557"/>
      <c r="AL773" s="558"/>
    </row>
    <row r="774" spans="2:38" ht="14.4" thickBot="1" x14ac:dyDescent="0.35">
      <c r="B774" s="561"/>
      <c r="C774" s="562"/>
      <c r="D774" s="565"/>
      <c r="E774" s="562"/>
      <c r="F774" s="563"/>
      <c r="G774" s="564"/>
      <c r="H774" s="565"/>
      <c r="I774" s="562"/>
      <c r="J774" s="562"/>
      <c r="K774" s="562"/>
      <c r="L774" s="564"/>
      <c r="M774" s="564"/>
      <c r="N774" s="581"/>
      <c r="O774" s="568"/>
      <c r="P774" s="569"/>
      <c r="Q774" s="570"/>
      <c r="R774" s="571"/>
      <c r="S774" s="570"/>
      <c r="T774" s="571"/>
      <c r="U774" s="585"/>
      <c r="V774" s="586"/>
      <c r="W774" s="585"/>
      <c r="X774" s="586"/>
      <c r="Y774" s="570"/>
      <c r="Z774" s="572"/>
      <c r="AA774" s="570"/>
      <c r="AB774" s="571"/>
      <c r="AC774" s="570"/>
      <c r="AD774" s="586">
        <v>4.4600000000000004E-3</v>
      </c>
      <c r="AE774" s="585"/>
      <c r="AF774" s="586"/>
      <c r="AG774" s="570"/>
      <c r="AH774" s="572"/>
      <c r="AI774" s="573"/>
      <c r="AJ774" s="574"/>
      <c r="AK774" s="575"/>
      <c r="AL774" s="576"/>
    </row>
    <row r="775" spans="2:38" ht="13.8" x14ac:dyDescent="0.3">
      <c r="B775" s="577"/>
      <c r="C775" s="548"/>
      <c r="D775" s="547"/>
      <c r="E775" s="548"/>
      <c r="F775" s="546"/>
      <c r="G775" s="545"/>
      <c r="H775" s="546"/>
      <c r="I775" s="545"/>
      <c r="J775" s="545"/>
      <c r="K775" s="548"/>
      <c r="L775" s="545"/>
      <c r="M775" s="578"/>
      <c r="N775" s="579"/>
      <c r="O775" s="550"/>
      <c r="P775" s="551"/>
      <c r="Q775" s="552"/>
      <c r="R775" s="553"/>
      <c r="S775" s="552"/>
      <c r="T775" s="553"/>
      <c r="U775" s="552"/>
      <c r="V775" s="553"/>
      <c r="W775" s="552"/>
      <c r="X775" s="553"/>
      <c r="Y775" s="552"/>
      <c r="Z775" s="554"/>
      <c r="AA775" s="552"/>
      <c r="AB775" s="553"/>
      <c r="AC775" s="552"/>
      <c r="AD775" s="553">
        <v>1.57E-3</v>
      </c>
      <c r="AE775" s="552"/>
      <c r="AF775" s="553"/>
      <c r="AG775" s="552"/>
      <c r="AH775" s="554"/>
      <c r="AI775" s="555"/>
      <c r="AJ775" s="556"/>
      <c r="AK775" s="557"/>
      <c r="AL775" s="558"/>
    </row>
    <row r="776" spans="2:38" ht="13.8" x14ac:dyDescent="0.3">
      <c r="B776" s="577"/>
      <c r="C776" s="548"/>
      <c r="D776" s="546"/>
      <c r="E776" s="545"/>
      <c r="F776" s="547"/>
      <c r="G776" s="548"/>
      <c r="H776" s="546"/>
      <c r="I776" s="545"/>
      <c r="J776" s="545"/>
      <c r="K776" s="548"/>
      <c r="L776" s="545"/>
      <c r="M776" s="578"/>
      <c r="N776" s="579"/>
      <c r="O776" s="550"/>
      <c r="P776" s="551"/>
      <c r="Q776" s="552"/>
      <c r="R776" s="553"/>
      <c r="S776" s="552"/>
      <c r="T776" s="553"/>
      <c r="U776" s="552"/>
      <c r="V776" s="553"/>
      <c r="W776" s="552"/>
      <c r="X776" s="553"/>
      <c r="Y776" s="552"/>
      <c r="Z776" s="554"/>
      <c r="AA776" s="552"/>
      <c r="AB776" s="553"/>
      <c r="AC776" s="552"/>
      <c r="AD776" s="553">
        <v>4.3499999999999997E-3</v>
      </c>
      <c r="AE776" s="552"/>
      <c r="AF776" s="553"/>
      <c r="AG776" s="552"/>
      <c r="AH776" s="554"/>
      <c r="AI776" s="555"/>
      <c r="AJ776" s="556"/>
      <c r="AK776" s="557"/>
      <c r="AL776" s="558"/>
    </row>
    <row r="777" spans="2:38" ht="14.4" thickBot="1" x14ac:dyDescent="0.35">
      <c r="B777" s="580"/>
      <c r="C777" s="564"/>
      <c r="D777" s="563"/>
      <c r="E777" s="564"/>
      <c r="F777" s="563"/>
      <c r="G777" s="564"/>
      <c r="H777" s="563"/>
      <c r="I777" s="564"/>
      <c r="J777" s="564"/>
      <c r="K777" s="564"/>
      <c r="L777" s="564"/>
      <c r="M777" s="566"/>
      <c r="N777" s="567"/>
      <c r="O777" s="568"/>
      <c r="P777" s="569"/>
      <c r="Q777" s="570"/>
      <c r="R777" s="571"/>
      <c r="S777" s="570"/>
      <c r="T777" s="571"/>
      <c r="U777" s="570"/>
      <c r="V777" s="571"/>
      <c r="W777" s="570"/>
      <c r="X777" s="571"/>
      <c r="Y777" s="570"/>
      <c r="Z777" s="572"/>
      <c r="AA777" s="570"/>
      <c r="AB777" s="571"/>
      <c r="AC777" s="570"/>
      <c r="AD777" s="571">
        <v>8.3800000000000003E-3</v>
      </c>
      <c r="AE777" s="570"/>
      <c r="AF777" s="571"/>
      <c r="AG777" s="570"/>
      <c r="AH777" s="572"/>
      <c r="AI777" s="587"/>
      <c r="AJ777" s="574"/>
      <c r="AK777" s="575"/>
      <c r="AL777" s="588"/>
    </row>
    <row r="778" spans="2:38" ht="13.8" x14ac:dyDescent="0.3">
      <c r="B778" s="577"/>
      <c r="C778" s="548"/>
      <c r="D778" s="547"/>
      <c r="E778" s="548"/>
      <c r="F778" s="546"/>
      <c r="G778" s="545"/>
      <c r="H778" s="547"/>
      <c r="I778" s="548"/>
      <c r="J778" s="548"/>
      <c r="K778" s="548"/>
      <c r="L778" s="545"/>
      <c r="M778" s="545"/>
      <c r="N778" s="549"/>
      <c r="O778" s="550"/>
      <c r="P778" s="551"/>
      <c r="Q778" s="552"/>
      <c r="R778" s="553"/>
      <c r="S778" s="552"/>
      <c r="T778" s="553"/>
      <c r="U778" s="559"/>
      <c r="V778" s="560"/>
      <c r="W778" s="559"/>
      <c r="X778" s="560"/>
      <c r="Y778" s="552"/>
      <c r="Z778" s="554"/>
      <c r="AA778" s="552"/>
      <c r="AB778" s="553"/>
      <c r="AC778" s="552"/>
      <c r="AD778" s="560">
        <v>1.82E-3</v>
      </c>
      <c r="AE778" s="559"/>
      <c r="AF778" s="560"/>
      <c r="AG778" s="552"/>
      <c r="AH778" s="554"/>
      <c r="AI778" s="555"/>
      <c r="AJ778" s="556"/>
      <c r="AK778" s="557"/>
      <c r="AL778" s="558"/>
    </row>
    <row r="779" spans="2:38" ht="13.8" x14ac:dyDescent="0.3">
      <c r="B779" s="577"/>
      <c r="C779" s="548"/>
      <c r="D779" s="547"/>
      <c r="E779" s="548"/>
      <c r="F779" s="546"/>
      <c r="G779" s="545"/>
      <c r="H779" s="546"/>
      <c r="I779" s="545"/>
      <c r="J779" s="545"/>
      <c r="K779" s="548"/>
      <c r="L779" s="545"/>
      <c r="M779" s="578"/>
      <c r="N779" s="579"/>
      <c r="O779" s="550"/>
      <c r="P779" s="551"/>
      <c r="Q779" s="552"/>
      <c r="R779" s="553"/>
      <c r="S779" s="552"/>
      <c r="T779" s="553"/>
      <c r="U779" s="552"/>
      <c r="V779" s="553"/>
      <c r="W779" s="552"/>
      <c r="X779" s="553"/>
      <c r="Y779" s="552"/>
      <c r="Z779" s="554"/>
      <c r="AA779" s="552"/>
      <c r="AB779" s="553"/>
      <c r="AC779" s="552"/>
      <c r="AD779" s="553">
        <v>4.9299999999999997E-2</v>
      </c>
      <c r="AE779" s="552"/>
      <c r="AF779" s="553"/>
      <c r="AG779" s="552"/>
      <c r="AH779" s="554"/>
      <c r="AI779" s="555"/>
      <c r="AJ779" s="556"/>
      <c r="AK779" s="557"/>
      <c r="AL779" s="558"/>
    </row>
    <row r="780" spans="2:38" ht="14.4" thickBot="1" x14ac:dyDescent="0.35">
      <c r="B780" s="561"/>
      <c r="C780" s="562"/>
      <c r="D780" s="565"/>
      <c r="E780" s="562"/>
      <c r="F780" s="563"/>
      <c r="G780" s="564"/>
      <c r="H780" s="563"/>
      <c r="I780" s="564"/>
      <c r="J780" s="564"/>
      <c r="K780" s="562"/>
      <c r="L780" s="564"/>
      <c r="M780" s="566"/>
      <c r="N780" s="567"/>
      <c r="O780" s="568"/>
      <c r="P780" s="569"/>
      <c r="Q780" s="570"/>
      <c r="R780" s="571"/>
      <c r="S780" s="570"/>
      <c r="T780" s="571"/>
      <c r="U780" s="570"/>
      <c r="V780" s="571"/>
      <c r="W780" s="570"/>
      <c r="X780" s="571"/>
      <c r="Y780" s="570"/>
      <c r="Z780" s="572"/>
      <c r="AA780" s="570"/>
      <c r="AB780" s="571"/>
      <c r="AC780" s="570"/>
      <c r="AD780" s="571">
        <v>5.3199999999999997E-2</v>
      </c>
      <c r="AE780" s="570"/>
      <c r="AF780" s="571"/>
      <c r="AG780" s="570"/>
      <c r="AH780" s="572"/>
      <c r="AI780" s="573"/>
      <c r="AJ780" s="574"/>
      <c r="AK780" s="575"/>
      <c r="AL780" s="576"/>
    </row>
    <row r="781" spans="2:38" ht="13.8" x14ac:dyDescent="0.3">
      <c r="B781" s="577"/>
      <c r="C781" s="548"/>
      <c r="D781" s="547"/>
      <c r="E781" s="548"/>
      <c r="F781" s="546"/>
      <c r="G781" s="545"/>
      <c r="H781" s="546"/>
      <c r="I781" s="545"/>
      <c r="J781" s="545"/>
      <c r="K781" s="548"/>
      <c r="L781" s="545"/>
      <c r="M781" s="578"/>
      <c r="N781" s="579"/>
      <c r="O781" s="550"/>
      <c r="P781" s="551"/>
      <c r="Q781" s="552"/>
      <c r="R781" s="553"/>
      <c r="S781" s="552"/>
      <c r="T781" s="553"/>
      <c r="U781" s="552"/>
      <c r="V781" s="553"/>
      <c r="W781" s="552"/>
      <c r="X781" s="553"/>
      <c r="Y781" s="552"/>
      <c r="Z781" s="554"/>
      <c r="AA781" s="552"/>
      <c r="AB781" s="553"/>
      <c r="AC781" s="552"/>
      <c r="AD781" s="553">
        <v>4.7100000000000003E-2</v>
      </c>
      <c r="AE781" s="552"/>
      <c r="AF781" s="553"/>
      <c r="AG781" s="552"/>
      <c r="AH781" s="554"/>
      <c r="AI781" s="555"/>
      <c r="AJ781" s="556"/>
      <c r="AK781" s="557"/>
      <c r="AL781" s="558"/>
    </row>
    <row r="782" spans="2:38" ht="13.8" x14ac:dyDescent="0.3">
      <c r="B782" s="577"/>
      <c r="C782" s="548"/>
      <c r="D782" s="547"/>
      <c r="E782" s="548"/>
      <c r="F782" s="546"/>
      <c r="G782" s="545"/>
      <c r="H782" s="546"/>
      <c r="I782" s="545"/>
      <c r="J782" s="545"/>
      <c r="K782" s="548"/>
      <c r="L782" s="545"/>
      <c r="M782" s="578"/>
      <c r="N782" s="579"/>
      <c r="O782" s="550"/>
      <c r="P782" s="551"/>
      <c r="Q782" s="552"/>
      <c r="R782" s="553"/>
      <c r="S782" s="552"/>
      <c r="T782" s="553"/>
      <c r="U782" s="552"/>
      <c r="V782" s="553"/>
      <c r="W782" s="552"/>
      <c r="X782" s="553"/>
      <c r="Y782" s="552"/>
      <c r="Z782" s="554"/>
      <c r="AA782" s="552"/>
      <c r="AB782" s="553"/>
      <c r="AC782" s="552"/>
      <c r="AD782" s="553">
        <v>0.05</v>
      </c>
      <c r="AE782" s="552"/>
      <c r="AF782" s="553"/>
      <c r="AG782" s="552"/>
      <c r="AH782" s="554"/>
      <c r="AI782" s="589"/>
      <c r="AJ782" s="556"/>
      <c r="AK782" s="557"/>
      <c r="AL782" s="590"/>
    </row>
    <row r="783" spans="2:38" ht="14.4" thickBot="1" x14ac:dyDescent="0.35">
      <c r="B783" s="561"/>
      <c r="C783" s="562"/>
      <c r="D783" s="565"/>
      <c r="E783" s="562"/>
      <c r="F783" s="563"/>
      <c r="G783" s="564"/>
      <c r="H783" s="565"/>
      <c r="I783" s="562"/>
      <c r="J783" s="562"/>
      <c r="K783" s="562"/>
      <c r="L783" s="564"/>
      <c r="M783" s="566"/>
      <c r="N783" s="581"/>
      <c r="O783" s="568"/>
      <c r="P783" s="569"/>
      <c r="Q783" s="570"/>
      <c r="R783" s="571"/>
      <c r="S783" s="570"/>
      <c r="T783" s="571"/>
      <c r="U783" s="585"/>
      <c r="V783" s="586"/>
      <c r="W783" s="585"/>
      <c r="X783" s="586"/>
      <c r="Y783" s="570"/>
      <c r="Z783" s="572"/>
      <c r="AA783" s="570"/>
      <c r="AB783" s="571"/>
      <c r="AC783" s="570"/>
      <c r="AD783" s="586">
        <v>5.9999999999999995E-4</v>
      </c>
      <c r="AE783" s="585"/>
      <c r="AF783" s="586"/>
      <c r="AG783" s="570"/>
      <c r="AH783" s="572"/>
      <c r="AI783" s="573"/>
      <c r="AJ783" s="592"/>
      <c r="AK783" s="575"/>
      <c r="AL783" s="576"/>
    </row>
    <row r="784" spans="2:38" ht="13.8" x14ac:dyDescent="0.3">
      <c r="B784" s="577"/>
      <c r="C784" s="548"/>
      <c r="D784" s="547"/>
      <c r="E784" s="548"/>
      <c r="F784" s="546"/>
      <c r="G784" s="545"/>
      <c r="H784" s="547"/>
      <c r="I784" s="548"/>
      <c r="J784" s="548"/>
      <c r="K784" s="548"/>
      <c r="L784" s="545"/>
      <c r="M784" s="578"/>
      <c r="N784" s="549"/>
      <c r="O784" s="550"/>
      <c r="P784" s="551"/>
      <c r="Q784" s="552"/>
      <c r="R784" s="553"/>
      <c r="S784" s="552"/>
      <c r="T784" s="553"/>
      <c r="U784" s="559"/>
      <c r="V784" s="560"/>
      <c r="W784" s="559"/>
      <c r="X784" s="560"/>
      <c r="Y784" s="552"/>
      <c r="Z784" s="554"/>
      <c r="AA784" s="552"/>
      <c r="AB784" s="553"/>
      <c r="AC784" s="552"/>
      <c r="AD784" s="560">
        <v>5.9999999999999995E-4</v>
      </c>
      <c r="AE784" s="559"/>
      <c r="AF784" s="560"/>
      <c r="AG784" s="552"/>
      <c r="AH784" s="554"/>
      <c r="AI784" s="555"/>
      <c r="AJ784" s="556"/>
      <c r="AK784" s="557"/>
      <c r="AL784" s="558"/>
    </row>
    <row r="785" spans="2:38" ht="13.8" x14ac:dyDescent="0.3">
      <c r="B785" s="577"/>
      <c r="C785" s="548"/>
      <c r="D785" s="547"/>
      <c r="E785" s="548"/>
      <c r="F785" s="546"/>
      <c r="G785" s="545"/>
      <c r="H785" s="547"/>
      <c r="I785" s="548"/>
      <c r="J785" s="548"/>
      <c r="K785" s="548"/>
      <c r="L785" s="545"/>
      <c r="M785" s="545"/>
      <c r="N785" s="549"/>
      <c r="O785" s="550"/>
      <c r="P785" s="551"/>
      <c r="Q785" s="552"/>
      <c r="R785" s="553"/>
      <c r="S785" s="552"/>
      <c r="T785" s="553"/>
      <c r="U785" s="559"/>
      <c r="V785" s="560"/>
      <c r="W785" s="559"/>
      <c r="X785" s="560"/>
      <c r="Y785" s="552"/>
      <c r="Z785" s="554"/>
      <c r="AA785" s="552"/>
      <c r="AB785" s="553"/>
      <c r="AC785" s="552"/>
      <c r="AD785" s="560">
        <v>3.2499999999999999E-4</v>
      </c>
      <c r="AE785" s="559"/>
      <c r="AF785" s="560"/>
      <c r="AG785" s="552"/>
      <c r="AH785" s="554"/>
      <c r="AI785" s="555"/>
      <c r="AJ785" s="556"/>
      <c r="AK785" s="557"/>
      <c r="AL785" s="558"/>
    </row>
    <row r="786" spans="2:38" ht="14.4" thickBot="1" x14ac:dyDescent="0.35">
      <c r="B786" s="561"/>
      <c r="C786" s="562"/>
      <c r="D786" s="565"/>
      <c r="E786" s="562"/>
      <c r="F786" s="563"/>
      <c r="G786" s="564"/>
      <c r="H786" s="565"/>
      <c r="I786" s="562"/>
      <c r="J786" s="562"/>
      <c r="K786" s="562"/>
      <c r="L786" s="564"/>
      <c r="M786" s="566"/>
      <c r="N786" s="581"/>
      <c r="O786" s="568"/>
      <c r="P786" s="569"/>
      <c r="Q786" s="570"/>
      <c r="R786" s="571"/>
      <c r="S786" s="570"/>
      <c r="T786" s="571"/>
      <c r="U786" s="585"/>
      <c r="V786" s="586"/>
      <c r="W786" s="585"/>
      <c r="X786" s="586"/>
      <c r="Y786" s="570"/>
      <c r="Z786" s="572"/>
      <c r="AA786" s="570"/>
      <c r="AB786" s="571"/>
      <c r="AC786" s="570"/>
      <c r="AD786" s="586">
        <v>1E-3</v>
      </c>
      <c r="AE786" s="585"/>
      <c r="AF786" s="586"/>
      <c r="AG786" s="570"/>
      <c r="AH786" s="572"/>
      <c r="AI786" s="573"/>
      <c r="AJ786" s="574"/>
      <c r="AK786" s="575"/>
      <c r="AL786" s="576"/>
    </row>
  </sheetData>
  <mergeCells count="4">
    <mergeCell ref="B2:N2"/>
    <mergeCell ref="O2:P2"/>
    <mergeCell ref="Q2:AA2"/>
    <mergeCell ref="AB2:AC2"/>
  </mergeCells>
  <printOptions horizontalCentered="1"/>
  <pageMargins left="0.7" right="0.7" top="0.75" bottom="0.75" header="0.3" footer="0.3"/>
  <pageSetup paperSize="17" scale="75" orientation="landscape" r:id="rId1"/>
  <headerFooter>
    <oddHeader>&amp;L&amp;A</oddHeader>
    <oddFooter>&amp;L&amp;Z&amp;F\&amp;A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3"/>
  <sheetViews>
    <sheetView showGridLines="0" view="pageBreakPreview" zoomScaleNormal="100" zoomScaleSheetLayoutView="100" workbookViewId="0">
      <pane xSplit="3" ySplit="3" topLeftCell="D4" activePane="bottomRight" state="frozen"/>
      <selection activeCell="AG41" sqref="AG41"/>
      <selection pane="topRight" activeCell="AG41" sqref="AG41"/>
      <selection pane="bottomLeft" activeCell="AG41" sqref="AG41"/>
      <selection pane="bottomRight" activeCell="E36" sqref="E36"/>
    </sheetView>
  </sheetViews>
  <sheetFormatPr defaultColWidth="9.109375" defaultRowHeight="13.2" x14ac:dyDescent="0.25"/>
  <cols>
    <col min="1" max="1" width="6.33203125" style="278" bestFit="1" customWidth="1"/>
    <col min="2" max="2" width="50.88671875" style="278" bestFit="1" customWidth="1"/>
    <col min="3" max="3" width="11.109375" style="279" bestFit="1" customWidth="1"/>
    <col min="4" max="4" width="11.109375" style="279" customWidth="1"/>
    <col min="5" max="17" width="11.5546875" style="279" customWidth="1"/>
    <col min="18" max="18" width="9.109375" style="279"/>
    <col min="19" max="16384" width="9.109375" style="278"/>
  </cols>
  <sheetData>
    <row r="1" spans="1:18" ht="13.8" thickBot="1" x14ac:dyDescent="0.3">
      <c r="A1" s="277" t="s">
        <v>1863</v>
      </c>
    </row>
    <row r="2" spans="1:18" x14ac:dyDescent="0.25">
      <c r="A2" s="280"/>
      <c r="B2" s="281"/>
      <c r="C2" s="282"/>
      <c r="D2" s="282" t="s">
        <v>2476</v>
      </c>
      <c r="E2" s="283" t="s">
        <v>1838</v>
      </c>
      <c r="F2" s="283" t="s">
        <v>1849</v>
      </c>
      <c r="G2" s="283" t="s">
        <v>1839</v>
      </c>
      <c r="H2" s="283" t="s">
        <v>1847</v>
      </c>
      <c r="I2" s="283" t="s">
        <v>1850</v>
      </c>
      <c r="J2" s="283" t="s">
        <v>1848</v>
      </c>
      <c r="K2" s="283" t="s">
        <v>1851</v>
      </c>
      <c r="L2" s="283" t="s">
        <v>1840</v>
      </c>
      <c r="M2" s="283" t="s">
        <v>1779</v>
      </c>
      <c r="N2" s="283" t="s">
        <v>1852</v>
      </c>
      <c r="O2" s="283" t="s">
        <v>1853</v>
      </c>
      <c r="P2" s="283" t="s">
        <v>1854</v>
      </c>
      <c r="Q2" s="283" t="s">
        <v>1855</v>
      </c>
      <c r="R2" s="284" t="s">
        <v>1797</v>
      </c>
    </row>
    <row r="3" spans="1:18" ht="16.2" thickBot="1" x14ac:dyDescent="0.3">
      <c r="A3" s="285" t="s">
        <v>1841</v>
      </c>
      <c r="B3" s="286" t="s">
        <v>1781</v>
      </c>
      <c r="C3" s="287" t="s">
        <v>1842</v>
      </c>
      <c r="D3" s="287" t="s">
        <v>2478</v>
      </c>
      <c r="E3" s="288" t="s">
        <v>1864</v>
      </c>
      <c r="F3" s="288" t="s">
        <v>1868</v>
      </c>
      <c r="G3" s="288" t="s">
        <v>1864</v>
      </c>
      <c r="H3" s="288" t="s">
        <v>1865</v>
      </c>
      <c r="I3" s="288" t="s">
        <v>1866</v>
      </c>
      <c r="J3" s="288" t="s">
        <v>1867</v>
      </c>
      <c r="K3" s="288" t="s">
        <v>1865</v>
      </c>
      <c r="L3" s="288" t="s">
        <v>1866</v>
      </c>
      <c r="M3" s="288" t="s">
        <v>1869</v>
      </c>
      <c r="N3" s="288" t="s">
        <v>1865</v>
      </c>
      <c r="O3" s="288" t="s">
        <v>1872</v>
      </c>
      <c r="P3" s="288" t="s">
        <v>1872</v>
      </c>
      <c r="Q3" s="288" t="s">
        <v>1871</v>
      </c>
      <c r="R3" s="289" t="s">
        <v>0</v>
      </c>
    </row>
    <row r="4" spans="1:18" x14ac:dyDescent="0.25">
      <c r="A4" s="290" t="s">
        <v>407</v>
      </c>
      <c r="B4" s="291" t="s">
        <v>547</v>
      </c>
      <c r="C4" s="240" t="s">
        <v>546</v>
      </c>
      <c r="D4" s="240" t="str">
        <f>IFERROR(VLOOKUP(C4,RSL_Composite!$A$3:$AA$767,27,FALSE),"")</f>
        <v/>
      </c>
      <c r="E4" s="240">
        <f>IFERROR(VLOOKUP(C4,RSL_Composite!$A$4:$N$767,6,FALSE),"--")</f>
        <v>0.03</v>
      </c>
      <c r="F4" s="240" t="str">
        <f>IFERROR(VLOOKUP(C4,RSL_Composite!$A$4:$N$767,8,FALSE),"--")</f>
        <v>--</v>
      </c>
      <c r="G4" s="240">
        <f>IF(E4="--","--",IF(E4="--","--",E4*H4))</f>
        <v>0.03</v>
      </c>
      <c r="H4" s="240">
        <f>IFERROR(VLOOKUP(C4,RSL_Composite!$A$4:$N$767,12,FALSE),"--")</f>
        <v>1</v>
      </c>
      <c r="I4" s="240">
        <f>IFERROR(VLOOKUP(C4,RSL_Composite!$A$4:$N$767,2,FALSE),"--")</f>
        <v>2.5999999999999999E-2</v>
      </c>
      <c r="J4" s="240">
        <f>IFERROR(VLOOKUP(C4,RSL_Composite!$A$4:$N$767,4,FALSE),"--")</f>
        <v>7.4000000000000003E-6</v>
      </c>
      <c r="K4" s="240" t="str">
        <f>IFERROR(VLOOKUP(C4,RSL_Composite!A4:N767,13,FALSE),"--")</f>
        <v>--</v>
      </c>
      <c r="L4" s="240">
        <f>IF(I4="--","--",IF(I4="--","--",I4/H4))</f>
        <v>2.5999999999999999E-2</v>
      </c>
      <c r="M4" s="240">
        <v>167.85</v>
      </c>
      <c r="N4" s="240">
        <v>0.1022077</v>
      </c>
      <c r="O4" s="240">
        <v>4.8176099999999999E-2</v>
      </c>
      <c r="P4" s="240">
        <v>9.0976999999999993E-6</v>
      </c>
      <c r="Q4" s="240">
        <v>86.03</v>
      </c>
      <c r="R4" s="292">
        <v>1070</v>
      </c>
    </row>
    <row r="5" spans="1:18" x14ac:dyDescent="0.25">
      <c r="A5" s="293" t="s">
        <v>407</v>
      </c>
      <c r="B5" s="294" t="s">
        <v>545</v>
      </c>
      <c r="C5" s="208" t="s">
        <v>544</v>
      </c>
      <c r="D5" s="240">
        <f>IFERROR(VLOOKUP(C5,RSL_Composite!$A$3:$AA$767,27,FALSE),"")</f>
        <v>200</v>
      </c>
      <c r="E5" s="208">
        <f>IFERROR(VLOOKUP(C5,RSL_Composite!$A$4:$N$767,6,FALSE),"--")</f>
        <v>2</v>
      </c>
      <c r="F5" s="208">
        <f>IFERROR(VLOOKUP(C5,RSL_Composite!$A$4:$N$767,8,FALSE),"--")</f>
        <v>5</v>
      </c>
      <c r="G5" s="240">
        <f t="shared" ref="G5:G68" si="0">IF(E5="--","--",IF(E5="--","--",E5*H5))</f>
        <v>2</v>
      </c>
      <c r="H5" s="208">
        <f>IFERROR(VLOOKUP(C5,RSL_Composite!$A$4:$N$767,12,FALSE),"--")</f>
        <v>1</v>
      </c>
      <c r="I5" s="208" t="str">
        <f>IFERROR(VLOOKUP(C5,RSL_Composite!$A$4:$N$767,2,FALSE),"--")</f>
        <v>--</v>
      </c>
      <c r="J5" s="208" t="str">
        <f>IFERROR(VLOOKUP(C5,RSL_Composite!$A$4:$N$767,4,FALSE),"--")</f>
        <v>--</v>
      </c>
      <c r="K5" s="208" t="str">
        <f>IFERROR(VLOOKUP(C5,RSL_Composite!A5:N768,13,FALSE),"--")</f>
        <v>--</v>
      </c>
      <c r="L5" s="208" t="str">
        <f t="shared" ref="L5:L68" si="1">IF(I5="--","--",IF(I5="--","--",I5/H5))</f>
        <v>--</v>
      </c>
      <c r="M5" s="208">
        <v>133.41</v>
      </c>
      <c r="N5" s="208">
        <v>0.70318890000000001</v>
      </c>
      <c r="O5" s="208">
        <v>6.4817399999999997E-2</v>
      </c>
      <c r="P5" s="208">
        <v>9.5990000000000008E-6</v>
      </c>
      <c r="Q5" s="208">
        <v>43.89</v>
      </c>
      <c r="R5" s="295">
        <v>1290</v>
      </c>
    </row>
    <row r="6" spans="1:18" x14ac:dyDescent="0.25">
      <c r="A6" s="293" t="s">
        <v>407</v>
      </c>
      <c r="B6" s="294" t="s">
        <v>543</v>
      </c>
      <c r="C6" s="208" t="s">
        <v>542</v>
      </c>
      <c r="D6" s="240" t="str">
        <f>IFERROR(VLOOKUP(C6,RSL_Composite!$A$3:$AA$767,27,FALSE),"")</f>
        <v/>
      </c>
      <c r="E6" s="208">
        <f>IFERROR(VLOOKUP(C6,RSL_Composite!$A$4:$N$767,6,FALSE),"--")</f>
        <v>0.02</v>
      </c>
      <c r="F6" s="208" t="str">
        <f>IFERROR(VLOOKUP(C6,RSL_Composite!$A$4:$N$767,8,FALSE),"--")</f>
        <v>--</v>
      </c>
      <c r="G6" s="240">
        <f t="shared" si="0"/>
        <v>0.02</v>
      </c>
      <c r="H6" s="208">
        <f>IFERROR(VLOOKUP(C6,RSL_Composite!$A$4:$N$767,12,FALSE),"--")</f>
        <v>1</v>
      </c>
      <c r="I6" s="208">
        <f>IFERROR(VLOOKUP(C6,RSL_Composite!$A$4:$N$767,2,FALSE),"--")</f>
        <v>0.2</v>
      </c>
      <c r="J6" s="208">
        <f>IFERROR(VLOOKUP(C6,RSL_Composite!$A$4:$N$767,4,FALSE),"--")</f>
        <v>5.8E-5</v>
      </c>
      <c r="K6" s="208" t="str">
        <f>IFERROR(VLOOKUP(C6,RSL_Composite!A6:N769,13,FALSE),"--")</f>
        <v>--</v>
      </c>
      <c r="L6" s="208">
        <f t="shared" si="1"/>
        <v>0.2</v>
      </c>
      <c r="M6" s="208">
        <v>167.85</v>
      </c>
      <c r="N6" s="208">
        <v>1.5004099999999999E-2</v>
      </c>
      <c r="O6" s="208">
        <v>4.8920600000000002E-2</v>
      </c>
      <c r="P6" s="208">
        <v>9.2901999999999996E-6</v>
      </c>
      <c r="Q6" s="208">
        <v>94.94</v>
      </c>
      <c r="R6" s="295">
        <v>2830</v>
      </c>
    </row>
    <row r="7" spans="1:18" x14ac:dyDescent="0.25">
      <c r="A7" s="293" t="s">
        <v>407</v>
      </c>
      <c r="B7" s="296" t="s">
        <v>541</v>
      </c>
      <c r="C7" s="208" t="s">
        <v>540</v>
      </c>
      <c r="D7" s="240" t="str">
        <f>IFERROR(VLOOKUP(C7,RSL_Composite!$A$3:$AA$767,27,FALSE),"")</f>
        <v/>
      </c>
      <c r="E7" s="208">
        <f>IFERROR(VLOOKUP(C7,RSL_Composite!$A$4:$N$767,6,FALSE),"--")</f>
        <v>30</v>
      </c>
      <c r="F7" s="208">
        <f>IFERROR(VLOOKUP(C7,RSL_Composite!$A$4:$N$767,8,FALSE),"--")</f>
        <v>30</v>
      </c>
      <c r="G7" s="240">
        <f t="shared" si="0"/>
        <v>30</v>
      </c>
      <c r="H7" s="208">
        <f>IFERROR(VLOOKUP(C7,RSL_Composite!$A$4:$N$767,12,FALSE),"--")</f>
        <v>1</v>
      </c>
      <c r="I7" s="208" t="str">
        <f>IFERROR(VLOOKUP(C7,RSL_Composite!$A$4:$N$767,2,FALSE),"--")</f>
        <v>--</v>
      </c>
      <c r="J7" s="208" t="str">
        <f>IFERROR(VLOOKUP(C7,RSL_Composite!$A$4:$N$767,4,FALSE),"--")</f>
        <v>--</v>
      </c>
      <c r="K7" s="208" t="str">
        <f>IFERROR(VLOOKUP(C7,RSL_Composite!A7:N770,13,FALSE),"--")</f>
        <v>--</v>
      </c>
      <c r="L7" s="208" t="str">
        <f t="shared" si="1"/>
        <v>--</v>
      </c>
      <c r="M7" s="208">
        <v>187.38</v>
      </c>
      <c r="N7" s="208">
        <v>21.504497000000001</v>
      </c>
      <c r="O7" s="208">
        <v>3.7565800000000003E-2</v>
      </c>
      <c r="P7" s="208">
        <v>8.5920000000000001E-6</v>
      </c>
      <c r="Q7" s="208">
        <v>196.8</v>
      </c>
      <c r="R7" s="295">
        <v>170</v>
      </c>
    </row>
    <row r="8" spans="1:18" x14ac:dyDescent="0.25">
      <c r="A8" s="293" t="s">
        <v>407</v>
      </c>
      <c r="B8" s="294" t="s">
        <v>539</v>
      </c>
      <c r="C8" s="208" t="s">
        <v>538</v>
      </c>
      <c r="D8" s="240">
        <f>IFERROR(VLOOKUP(C8,RSL_Composite!$A$3:$AA$767,27,FALSE),"")</f>
        <v>5</v>
      </c>
      <c r="E8" s="208">
        <f>IFERROR(VLOOKUP(C8,RSL_Composite!$A$4:$N$767,6,FALSE),"--")</f>
        <v>4.0000000000000001E-3</v>
      </c>
      <c r="F8" s="208">
        <f>IFERROR(VLOOKUP(C8,RSL_Composite!$A$4:$N$767,8,FALSE),"--")</f>
        <v>2.0000000000000001E-4</v>
      </c>
      <c r="G8" s="240">
        <f t="shared" si="0"/>
        <v>4.0000000000000001E-3</v>
      </c>
      <c r="H8" s="208">
        <f>IFERROR(VLOOKUP(C8,RSL_Composite!$A$4:$N$767,12,FALSE),"--")</f>
        <v>1</v>
      </c>
      <c r="I8" s="208">
        <f>IFERROR(VLOOKUP(C8,RSL_Composite!$A$4:$N$767,2,FALSE),"--")</f>
        <v>5.7000000000000002E-2</v>
      </c>
      <c r="J8" s="208">
        <f>IFERROR(VLOOKUP(C8,RSL_Composite!$A$4:$N$767,4,FALSE),"--")</f>
        <v>1.5999999999999999E-5</v>
      </c>
      <c r="K8" s="208" t="str">
        <f>IFERROR(VLOOKUP(C8,RSL_Composite!A8:N771,13,FALSE),"--")</f>
        <v>--</v>
      </c>
      <c r="L8" s="208">
        <f t="shared" si="1"/>
        <v>5.7000000000000002E-2</v>
      </c>
      <c r="M8" s="208">
        <v>133.41</v>
      </c>
      <c r="N8" s="208">
        <v>3.3687700000000001E-2</v>
      </c>
      <c r="O8" s="208">
        <v>6.6890400000000003E-2</v>
      </c>
      <c r="P8" s="208">
        <v>1.0000000000000001E-5</v>
      </c>
      <c r="Q8" s="208">
        <v>60.7</v>
      </c>
      <c r="R8" s="295">
        <v>4590</v>
      </c>
    </row>
    <row r="9" spans="1:18" x14ac:dyDescent="0.25">
      <c r="A9" s="293" t="s">
        <v>407</v>
      </c>
      <c r="B9" s="294" t="s">
        <v>537</v>
      </c>
      <c r="C9" s="208" t="s">
        <v>536</v>
      </c>
      <c r="D9" s="240" t="str">
        <f>IFERROR(VLOOKUP(C9,RSL_Composite!$A$3:$AA$767,27,FALSE),"")</f>
        <v/>
      </c>
      <c r="E9" s="208">
        <f>IFERROR(VLOOKUP(C9,RSL_Composite!$A$4:$N$767,6,FALSE),"--")</f>
        <v>0.2</v>
      </c>
      <c r="F9" s="208" t="str">
        <f>IFERROR(VLOOKUP(C9,RSL_Composite!$A$4:$N$767,8,FALSE),"--")</f>
        <v>--</v>
      </c>
      <c r="G9" s="240">
        <f t="shared" si="0"/>
        <v>0.2</v>
      </c>
      <c r="H9" s="208">
        <f>IFERROR(VLOOKUP(C9,RSL_Composite!$A$4:$N$767,12,FALSE),"--")</f>
        <v>1</v>
      </c>
      <c r="I9" s="208">
        <f>IFERROR(VLOOKUP(C9,RSL_Composite!$A$4:$N$767,2,FALSE),"--")</f>
        <v>5.7000000000000002E-3</v>
      </c>
      <c r="J9" s="208">
        <f>IFERROR(VLOOKUP(C9,RSL_Composite!$A$4:$N$767,4,FALSE),"--")</f>
        <v>1.5999999999999999E-6</v>
      </c>
      <c r="K9" s="208" t="str">
        <f>IFERROR(VLOOKUP(C9,RSL_Composite!A9:N772,13,FALSE),"--")</f>
        <v>--</v>
      </c>
      <c r="L9" s="208">
        <f t="shared" si="1"/>
        <v>5.7000000000000002E-3</v>
      </c>
      <c r="M9" s="208">
        <v>98.96</v>
      </c>
      <c r="N9" s="208">
        <v>0.22976289999999999</v>
      </c>
      <c r="O9" s="208">
        <v>8.36446E-2</v>
      </c>
      <c r="P9" s="208">
        <v>1.06E-5</v>
      </c>
      <c r="Q9" s="208">
        <v>31.82</v>
      </c>
      <c r="R9" s="295">
        <v>5040</v>
      </c>
    </row>
    <row r="10" spans="1:18" x14ac:dyDescent="0.25">
      <c r="A10" s="293" t="s">
        <v>407</v>
      </c>
      <c r="B10" s="294" t="s">
        <v>535</v>
      </c>
      <c r="C10" s="208" t="s">
        <v>534</v>
      </c>
      <c r="D10" s="240">
        <f>IFERROR(VLOOKUP(C10,RSL_Composite!$A$3:$AA$767,27,FALSE),"")</f>
        <v>7</v>
      </c>
      <c r="E10" s="208">
        <f>IFERROR(VLOOKUP(C10,RSL_Composite!$A$4:$N$767,6,FALSE),"--")</f>
        <v>0.05</v>
      </c>
      <c r="F10" s="208">
        <f>IFERROR(VLOOKUP(C10,RSL_Composite!$A$4:$N$767,8,FALSE),"--")</f>
        <v>0.2</v>
      </c>
      <c r="G10" s="240">
        <f t="shared" si="0"/>
        <v>0.05</v>
      </c>
      <c r="H10" s="208">
        <f>IFERROR(VLOOKUP(C10,RSL_Composite!$A$4:$N$767,12,FALSE),"--")</f>
        <v>1</v>
      </c>
      <c r="I10" s="208" t="str">
        <f>IFERROR(VLOOKUP(C10,RSL_Composite!$A$4:$N$767,2,FALSE),"--")</f>
        <v>--</v>
      </c>
      <c r="J10" s="208" t="str">
        <f>IFERROR(VLOOKUP(C10,RSL_Composite!$A$4:$N$767,4,FALSE),"--")</f>
        <v>--</v>
      </c>
      <c r="K10" s="208" t="str">
        <f>IFERROR(VLOOKUP(C10,RSL_Composite!A10:N773,13,FALSE),"--")</f>
        <v>--</v>
      </c>
      <c r="L10" s="208" t="str">
        <f t="shared" si="1"/>
        <v>--</v>
      </c>
      <c r="M10" s="208">
        <v>96.94</v>
      </c>
      <c r="N10" s="208">
        <v>1.0670481999999999</v>
      </c>
      <c r="O10" s="208">
        <v>8.6313799999999996E-2</v>
      </c>
      <c r="P10" s="208">
        <v>1.1E-5</v>
      </c>
      <c r="Q10" s="208">
        <v>31.82</v>
      </c>
      <c r="R10" s="295">
        <v>2420</v>
      </c>
    </row>
    <row r="11" spans="1:18" x14ac:dyDescent="0.25">
      <c r="A11" s="293" t="s">
        <v>407</v>
      </c>
      <c r="B11" s="294" t="s">
        <v>533</v>
      </c>
      <c r="C11" s="208" t="s">
        <v>532</v>
      </c>
      <c r="D11" s="240" t="str">
        <f>IFERROR(VLOOKUP(C11,RSL_Composite!$A$3:$AA$767,27,FALSE),"")</f>
        <v/>
      </c>
      <c r="E11" s="208" t="str">
        <f>IFERROR(VLOOKUP(C11,RSL_Composite!$A$4:$N$767,6,FALSE),"--")</f>
        <v>--</v>
      </c>
      <c r="F11" s="208" t="str">
        <f>IFERROR(VLOOKUP(C11,RSL_Composite!$A$4:$N$767,8,FALSE),"--")</f>
        <v>--</v>
      </c>
      <c r="G11" s="240" t="str">
        <f t="shared" si="0"/>
        <v>--</v>
      </c>
      <c r="H11" s="208" t="str">
        <f>IFERROR(VLOOKUP(C11,RSL_Composite!$A$4:$N$767,12,FALSE),"--")</f>
        <v>--</v>
      </c>
      <c r="I11" s="208" t="str">
        <f>IFERROR(VLOOKUP(C11,RSL_Composite!$A$4:$N$767,2,FALSE),"--")</f>
        <v>--</v>
      </c>
      <c r="J11" s="208" t="str">
        <f>IFERROR(VLOOKUP(C11,RSL_Composite!$A$4:$N$767,4,FALSE),"--")</f>
        <v>--</v>
      </c>
      <c r="K11" s="208" t="str">
        <f>IFERROR(VLOOKUP(C11,RSL_Composite!A11:N774,13,FALSE),"--")</f>
        <v>--</v>
      </c>
      <c r="L11" s="208" t="str">
        <f t="shared" si="1"/>
        <v>--</v>
      </c>
      <c r="M11" s="208" t="s">
        <v>1856</v>
      </c>
      <c r="N11" s="208" t="s">
        <v>1856</v>
      </c>
      <c r="O11" s="208" t="s">
        <v>1856</v>
      </c>
      <c r="P11" s="208" t="s">
        <v>1856</v>
      </c>
      <c r="Q11" s="208" t="s">
        <v>1856</v>
      </c>
      <c r="R11" s="295" t="s">
        <v>1856</v>
      </c>
    </row>
    <row r="12" spans="1:18" x14ac:dyDescent="0.25">
      <c r="A12" s="293" t="s">
        <v>407</v>
      </c>
      <c r="B12" s="294" t="s">
        <v>531</v>
      </c>
      <c r="C12" s="208" t="s">
        <v>530</v>
      </c>
      <c r="D12" s="240" t="str">
        <f>IFERROR(VLOOKUP(C12,RSL_Composite!$A$3:$AA$767,27,FALSE),"")</f>
        <v/>
      </c>
      <c r="E12" s="208">
        <f>IFERROR(VLOOKUP(C12,RSL_Composite!$A$4:$N$767,6,FALSE),"--")</f>
        <v>8.0000000000000004E-4</v>
      </c>
      <c r="F12" s="208" t="str">
        <f>IFERROR(VLOOKUP(C12,RSL_Composite!$A$4:$N$767,8,FALSE),"--")</f>
        <v>--</v>
      </c>
      <c r="G12" s="240">
        <f t="shared" si="0"/>
        <v>8.0000000000000004E-4</v>
      </c>
      <c r="H12" s="208">
        <f>IFERROR(VLOOKUP(C12,RSL_Composite!$A$4:$N$767,12,FALSE),"--")</f>
        <v>1</v>
      </c>
      <c r="I12" s="208" t="str">
        <f>IFERROR(VLOOKUP(C12,RSL_Composite!$A$4:$N$767,2,FALSE),"--")</f>
        <v>--</v>
      </c>
      <c r="J12" s="208" t="str">
        <f>IFERROR(VLOOKUP(C12,RSL_Composite!$A$4:$N$767,4,FALSE),"--")</f>
        <v>--</v>
      </c>
      <c r="K12" s="208">
        <f>IFERROR(VLOOKUP(C12,RSL_Composite!A12:N775,13,FALSE),"--")</f>
        <v>0.1</v>
      </c>
      <c r="L12" s="208" t="str">
        <f t="shared" si="1"/>
        <v>--</v>
      </c>
      <c r="M12" s="208">
        <v>181.45</v>
      </c>
      <c r="N12" s="208">
        <v>5.1103799999999998E-2</v>
      </c>
      <c r="O12" s="208">
        <v>3.9530000000000003E-2</v>
      </c>
      <c r="P12" s="208">
        <v>8.3836000000000005E-6</v>
      </c>
      <c r="Q12" s="208">
        <v>1383</v>
      </c>
      <c r="R12" s="295">
        <v>18</v>
      </c>
    </row>
    <row r="13" spans="1:18" x14ac:dyDescent="0.25">
      <c r="A13" s="293" t="s">
        <v>407</v>
      </c>
      <c r="B13" s="294" t="s">
        <v>529</v>
      </c>
      <c r="C13" s="208" t="s">
        <v>528</v>
      </c>
      <c r="D13" s="240" t="str">
        <f>IFERROR(VLOOKUP(C13,RSL_Composite!$A$3:$AA$767,27,FALSE),"")</f>
        <v/>
      </c>
      <c r="E13" s="208">
        <f>IFERROR(VLOOKUP(C13,RSL_Composite!$A$4:$N$767,6,FALSE),"--")</f>
        <v>4.0000000000000001E-3</v>
      </c>
      <c r="F13" s="208">
        <f>IFERROR(VLOOKUP(C13,RSL_Composite!$A$4:$N$767,8,FALSE),"--")</f>
        <v>2.9999999999999997E-4</v>
      </c>
      <c r="G13" s="240">
        <f t="shared" si="0"/>
        <v>4.0000000000000001E-3</v>
      </c>
      <c r="H13" s="208">
        <f>IFERROR(VLOOKUP(C13,RSL_Composite!$A$4:$N$767,12,FALSE),"--")</f>
        <v>1</v>
      </c>
      <c r="I13" s="208">
        <f>IFERROR(VLOOKUP(C13,RSL_Composite!$A$4:$N$767,2,FALSE),"--")</f>
        <v>30</v>
      </c>
      <c r="J13" s="208" t="str">
        <f>IFERROR(VLOOKUP(C13,RSL_Composite!$A$4:$N$767,4,FALSE),"--")</f>
        <v>--</v>
      </c>
      <c r="K13" s="208" t="str">
        <f>IFERROR(VLOOKUP(C13,RSL_Composite!A13:N776,13,FALSE),"--")</f>
        <v>--</v>
      </c>
      <c r="L13" s="208">
        <f t="shared" si="1"/>
        <v>30</v>
      </c>
      <c r="M13" s="208">
        <v>147.43</v>
      </c>
      <c r="N13" s="208">
        <v>1.40229E-2</v>
      </c>
      <c r="O13" s="208">
        <v>5.7466099999999999E-2</v>
      </c>
      <c r="P13" s="208">
        <v>9.2411000000000003E-6</v>
      </c>
      <c r="Q13" s="208">
        <v>115.8</v>
      </c>
      <c r="R13" s="295">
        <v>1750</v>
      </c>
    </row>
    <row r="14" spans="1:18" x14ac:dyDescent="0.25">
      <c r="A14" s="293" t="s">
        <v>407</v>
      </c>
      <c r="B14" s="294" t="s">
        <v>395</v>
      </c>
      <c r="C14" s="208" t="s">
        <v>394</v>
      </c>
      <c r="D14" s="240">
        <f>IFERROR(VLOOKUP(C14,RSL_Composite!$A$3:$AA$767,27,FALSE),"")</f>
        <v>70</v>
      </c>
      <c r="E14" s="208">
        <f>IFERROR(VLOOKUP(C14,RSL_Composite!$A$4:$N$767,6,FALSE),"--")</f>
        <v>0.01</v>
      </c>
      <c r="F14" s="208">
        <f>IFERROR(VLOOKUP(C14,RSL_Composite!$A$4:$N$767,8,FALSE),"--")</f>
        <v>2E-3</v>
      </c>
      <c r="G14" s="240">
        <f t="shared" si="0"/>
        <v>0.01</v>
      </c>
      <c r="H14" s="208">
        <f>IFERROR(VLOOKUP(C14,RSL_Composite!$A$4:$N$767,12,FALSE),"--")</f>
        <v>1</v>
      </c>
      <c r="I14" s="208">
        <f>IFERROR(VLOOKUP(C14,RSL_Composite!$A$4:$N$767,2,FALSE),"--")</f>
        <v>2.9000000000000001E-2</v>
      </c>
      <c r="J14" s="208" t="str">
        <f>IFERROR(VLOOKUP(C14,RSL_Composite!$A$4:$N$767,4,FALSE),"--")</f>
        <v>--</v>
      </c>
      <c r="K14" s="208" t="str">
        <f>IFERROR(VLOOKUP(C14,RSL_Composite!A14:N777,13,FALSE),"--")</f>
        <v>--</v>
      </c>
      <c r="L14" s="208">
        <f>IF(I14="--","--",IF(I14="--","--",I14/H14))</f>
        <v>2.9000000000000001E-2</v>
      </c>
      <c r="M14" s="208">
        <v>181.45</v>
      </c>
      <c r="N14" s="208">
        <v>5.8054000000000001E-2</v>
      </c>
      <c r="O14" s="208">
        <v>3.9599200000000001E-2</v>
      </c>
      <c r="P14" s="208">
        <v>8.4032999999999997E-6</v>
      </c>
      <c r="Q14" s="208">
        <v>1356</v>
      </c>
      <c r="R14" s="295">
        <v>49</v>
      </c>
    </row>
    <row r="15" spans="1:18" x14ac:dyDescent="0.25">
      <c r="A15" s="293" t="s">
        <v>407</v>
      </c>
      <c r="B15" s="294" t="s">
        <v>527</v>
      </c>
      <c r="C15" s="208" t="s">
        <v>526</v>
      </c>
      <c r="D15" s="240" t="str">
        <f>IFERROR(VLOOKUP(C15,RSL_Composite!$A$3:$AA$767,27,FALSE),"")</f>
        <v/>
      </c>
      <c r="E15" s="208" t="str">
        <f>IFERROR(VLOOKUP(C15,RSL_Composite!$A$4:$N$767,6,FALSE),"--")</f>
        <v>--</v>
      </c>
      <c r="F15" s="208">
        <f>IFERROR(VLOOKUP(C15,RSL_Composite!$A$4:$N$767,8,FALSE),"--")</f>
        <v>7.0000000000000001E-3</v>
      </c>
      <c r="G15" s="240" t="str">
        <f t="shared" si="0"/>
        <v>--</v>
      </c>
      <c r="H15" s="208">
        <f>IFERROR(VLOOKUP(C15,RSL_Composite!$A$4:$N$767,12,FALSE),"--")</f>
        <v>1</v>
      </c>
      <c r="I15" s="208" t="str">
        <f>IFERROR(VLOOKUP(C15,RSL_Composite!$A$4:$N$767,2,FALSE),"--")</f>
        <v>--</v>
      </c>
      <c r="J15" s="208" t="str">
        <f>IFERROR(VLOOKUP(C15,RSL_Composite!$A$4:$N$767,4,FALSE),"--")</f>
        <v>--</v>
      </c>
      <c r="K15" s="208" t="str">
        <f>IFERROR(VLOOKUP(C15,RSL_Composite!A15:N778,13,FALSE),"--")</f>
        <v>--</v>
      </c>
      <c r="L15" s="208" t="str">
        <f t="shared" si="1"/>
        <v>--</v>
      </c>
      <c r="M15" s="208">
        <v>120.2</v>
      </c>
      <c r="N15" s="208">
        <v>0.2518397</v>
      </c>
      <c r="O15" s="208">
        <v>6.0675399999999997E-2</v>
      </c>
      <c r="P15" s="208">
        <v>7.9209000000000007E-6</v>
      </c>
      <c r="Q15" s="208">
        <v>614.29999999999995</v>
      </c>
      <c r="R15" s="295">
        <v>57</v>
      </c>
    </row>
    <row r="16" spans="1:18" x14ac:dyDescent="0.25">
      <c r="A16" s="293" t="s">
        <v>407</v>
      </c>
      <c r="B16" s="296" t="s">
        <v>525</v>
      </c>
      <c r="C16" s="208" t="s">
        <v>524</v>
      </c>
      <c r="D16" s="240">
        <f>IFERROR(VLOOKUP(C16,RSL_Composite!$A$3:$AA$767,27,FALSE),"")</f>
        <v>0.2</v>
      </c>
      <c r="E16" s="208">
        <f>IFERROR(VLOOKUP(C16,RSL_Composite!$A$4:$N$767,6,FALSE),"--")</f>
        <v>2.0000000000000001E-4</v>
      </c>
      <c r="F16" s="208">
        <f>IFERROR(VLOOKUP(C16,RSL_Composite!$A$4:$N$767,8,FALSE),"--")</f>
        <v>2.0000000000000001E-4</v>
      </c>
      <c r="G16" s="240">
        <f t="shared" si="0"/>
        <v>2.0000000000000001E-4</v>
      </c>
      <c r="H16" s="208">
        <f>IFERROR(VLOOKUP(C16,RSL_Composite!$A$4:$N$767,12,FALSE),"--")</f>
        <v>1</v>
      </c>
      <c r="I16" s="208">
        <f>IFERROR(VLOOKUP(C16,RSL_Composite!$A$4:$N$767,2,FALSE),"--")</f>
        <v>0.8</v>
      </c>
      <c r="J16" s="208">
        <f>IFERROR(VLOOKUP(C16,RSL_Composite!$A$4:$N$767,4,FALSE),"--")</f>
        <v>6.0000000000000001E-3</v>
      </c>
      <c r="K16" s="208" t="str">
        <f>IFERROR(VLOOKUP(C16,RSL_Composite!A16:N779,13,FALSE),"--")</f>
        <v>--</v>
      </c>
      <c r="L16" s="208">
        <f t="shared" si="1"/>
        <v>0.8</v>
      </c>
      <c r="M16" s="208">
        <v>236.33</v>
      </c>
      <c r="N16" s="208">
        <v>6.0098E-3</v>
      </c>
      <c r="O16" s="208">
        <v>3.21351E-2</v>
      </c>
      <c r="P16" s="208">
        <v>8.9047999999999999E-6</v>
      </c>
      <c r="Q16" s="208">
        <v>115.8</v>
      </c>
      <c r="R16" s="295">
        <v>1230</v>
      </c>
    </row>
    <row r="17" spans="1:18" x14ac:dyDescent="0.25">
      <c r="A17" s="293" t="s">
        <v>407</v>
      </c>
      <c r="B17" s="296" t="s">
        <v>523</v>
      </c>
      <c r="C17" s="208" t="s">
        <v>522</v>
      </c>
      <c r="D17" s="240">
        <f>IFERROR(VLOOKUP(C17,RSL_Composite!$A$3:$AA$767,27,FALSE),"")</f>
        <v>0.05</v>
      </c>
      <c r="E17" s="208">
        <f>IFERROR(VLOOKUP(C17,RSL_Composite!$A$4:$N$767,6,FALSE),"--")</f>
        <v>8.9999999999999993E-3</v>
      </c>
      <c r="F17" s="208">
        <f>IFERROR(VLOOKUP(C17,RSL_Composite!$A$4:$N$767,8,FALSE),"--")</f>
        <v>8.9999999999999993E-3</v>
      </c>
      <c r="G17" s="240">
        <f t="shared" si="0"/>
        <v>8.9999999999999993E-3</v>
      </c>
      <c r="H17" s="208">
        <f>IFERROR(VLOOKUP(C17,RSL_Composite!$A$4:$N$767,12,FALSE),"--")</f>
        <v>1</v>
      </c>
      <c r="I17" s="208">
        <f>IFERROR(VLOOKUP(C17,RSL_Composite!$A$4:$N$767,2,FALSE),"--")</f>
        <v>2</v>
      </c>
      <c r="J17" s="208">
        <f>IFERROR(VLOOKUP(C17,RSL_Composite!$A$4:$N$767,4,FALSE),"--")</f>
        <v>5.9999999999999995E-4</v>
      </c>
      <c r="K17" s="208" t="str">
        <f>IFERROR(VLOOKUP(C17,RSL_Composite!A17:N780,13,FALSE),"--")</f>
        <v>--</v>
      </c>
      <c r="L17" s="208">
        <f t="shared" si="1"/>
        <v>2</v>
      </c>
      <c r="M17" s="208">
        <v>187.86</v>
      </c>
      <c r="N17" s="208">
        <v>2.6574E-2</v>
      </c>
      <c r="O17" s="208">
        <v>4.3034799999999998E-2</v>
      </c>
      <c r="P17" s="208">
        <v>1.04E-5</v>
      </c>
      <c r="Q17" s="208">
        <v>39.6</v>
      </c>
      <c r="R17" s="295">
        <v>3910</v>
      </c>
    </row>
    <row r="18" spans="1:18" x14ac:dyDescent="0.25">
      <c r="A18" s="293" t="s">
        <v>407</v>
      </c>
      <c r="B18" s="296" t="s">
        <v>393</v>
      </c>
      <c r="C18" s="208" t="s">
        <v>392</v>
      </c>
      <c r="D18" s="240">
        <f>IFERROR(VLOOKUP(C18,RSL_Composite!$A$3:$AA$767,27,FALSE),"")</f>
        <v>600</v>
      </c>
      <c r="E18" s="208">
        <f>IFERROR(VLOOKUP(C18,RSL_Composite!$A$4:$N$767,6,FALSE),"--")</f>
        <v>0.09</v>
      </c>
      <c r="F18" s="208">
        <f>IFERROR(VLOOKUP(C18,RSL_Composite!$A$4:$N$767,8,FALSE),"--")</f>
        <v>0.2</v>
      </c>
      <c r="G18" s="240">
        <f t="shared" si="0"/>
        <v>0.09</v>
      </c>
      <c r="H18" s="208">
        <f>IFERROR(VLOOKUP(C18,RSL_Composite!$A$4:$N$767,12,FALSE),"--")</f>
        <v>1</v>
      </c>
      <c r="I18" s="208" t="str">
        <f>IFERROR(VLOOKUP(C18,RSL_Composite!$A$4:$N$767,2,FALSE),"--")</f>
        <v>--</v>
      </c>
      <c r="J18" s="208" t="str">
        <f>IFERROR(VLOOKUP(C18,RSL_Composite!$A$4:$N$767,4,FALSE),"--")</f>
        <v>--</v>
      </c>
      <c r="K18" s="208" t="str">
        <f>IFERROR(VLOOKUP(C18,RSL_Composite!A18:N781,13,FALSE),"--")</f>
        <v>--</v>
      </c>
      <c r="L18" s="208" t="str">
        <f t="shared" si="1"/>
        <v>--</v>
      </c>
      <c r="M18" s="208">
        <v>147</v>
      </c>
      <c r="N18" s="208">
        <v>7.8495499999999996E-2</v>
      </c>
      <c r="O18" s="208">
        <v>5.6170299999999999E-2</v>
      </c>
      <c r="P18" s="208">
        <v>8.9213000000000005E-6</v>
      </c>
      <c r="Q18" s="208">
        <v>382.9</v>
      </c>
      <c r="R18" s="295">
        <v>156</v>
      </c>
    </row>
    <row r="19" spans="1:18" x14ac:dyDescent="0.25">
      <c r="A19" s="293" t="s">
        <v>407</v>
      </c>
      <c r="B19" s="296" t="s">
        <v>521</v>
      </c>
      <c r="C19" s="208" t="s">
        <v>520</v>
      </c>
      <c r="D19" s="240">
        <f>IFERROR(VLOOKUP(C19,RSL_Composite!$A$3:$AA$767,27,FALSE),"")</f>
        <v>5</v>
      </c>
      <c r="E19" s="208">
        <f>IFERROR(VLOOKUP(C19,RSL_Composite!$A$4:$N$767,6,FALSE),"--")</f>
        <v>6.0000000000000001E-3</v>
      </c>
      <c r="F19" s="208">
        <f>IFERROR(VLOOKUP(C19,RSL_Composite!$A$4:$N$767,8,FALSE),"--")</f>
        <v>7.0000000000000001E-3</v>
      </c>
      <c r="G19" s="240">
        <f t="shared" si="0"/>
        <v>6.0000000000000001E-3</v>
      </c>
      <c r="H19" s="208">
        <f>IFERROR(VLOOKUP(C19,RSL_Composite!$A$4:$N$767,12,FALSE),"--")</f>
        <v>1</v>
      </c>
      <c r="I19" s="208">
        <f>IFERROR(VLOOKUP(C19,RSL_Composite!$A$4:$N$767,2,FALSE),"--")</f>
        <v>9.0999999999999998E-2</v>
      </c>
      <c r="J19" s="208">
        <f>IFERROR(VLOOKUP(C19,RSL_Composite!$A$4:$N$767,4,FALSE),"--")</f>
        <v>2.5999999999999998E-5</v>
      </c>
      <c r="K19" s="208" t="str">
        <f>IFERROR(VLOOKUP(C19,RSL_Composite!A19:N782,13,FALSE),"--")</f>
        <v>--</v>
      </c>
      <c r="L19" s="208">
        <f t="shared" si="1"/>
        <v>9.0999999999999998E-2</v>
      </c>
      <c r="M19" s="208">
        <v>98.96</v>
      </c>
      <c r="N19" s="208">
        <v>4.8242E-2</v>
      </c>
      <c r="O19" s="208">
        <v>8.5722099999999996E-2</v>
      </c>
      <c r="P19" s="208">
        <v>1.1E-5</v>
      </c>
      <c r="Q19" s="208">
        <v>39.6</v>
      </c>
      <c r="R19" s="295">
        <v>8600</v>
      </c>
    </row>
    <row r="20" spans="1:18" x14ac:dyDescent="0.25">
      <c r="A20" s="293" t="s">
        <v>407</v>
      </c>
      <c r="B20" s="294" t="s">
        <v>519</v>
      </c>
      <c r="C20" s="208" t="s">
        <v>518</v>
      </c>
      <c r="D20" s="240">
        <f>IFERROR(VLOOKUP(C20,RSL_Composite!$A$3:$AA$767,27,FALSE),"")</f>
        <v>5</v>
      </c>
      <c r="E20" s="208">
        <f>IFERROR(VLOOKUP(C20,RSL_Composite!$A$4:$N$767,6,FALSE),"--")</f>
        <v>0.09</v>
      </c>
      <c r="F20" s="208">
        <f>IFERROR(VLOOKUP(C20,RSL_Composite!$A$4:$N$767,8,FALSE),"--")</f>
        <v>4.0000000000000001E-3</v>
      </c>
      <c r="G20" s="240">
        <f t="shared" si="0"/>
        <v>0.09</v>
      </c>
      <c r="H20" s="208">
        <f>IFERROR(VLOOKUP(C20,RSL_Composite!$A$4:$N$767,12,FALSE),"--")</f>
        <v>1</v>
      </c>
      <c r="I20" s="208">
        <f>IFERROR(VLOOKUP(C20,RSL_Composite!$A$4:$N$767,2,FALSE),"--")</f>
        <v>3.5999999999999997E-2</v>
      </c>
      <c r="J20" s="208">
        <f>IFERROR(VLOOKUP(C20,RSL_Composite!$A$4:$N$767,4,FALSE),"--")</f>
        <v>1.0000000000000001E-5</v>
      </c>
      <c r="K20" s="208" t="str">
        <f>IFERROR(VLOOKUP(C20,RSL_Composite!A20:N783,13,FALSE),"--")</f>
        <v>--</v>
      </c>
      <c r="L20" s="208">
        <f t="shared" si="1"/>
        <v>3.5999999999999997E-2</v>
      </c>
      <c r="M20" s="208">
        <v>112.99</v>
      </c>
      <c r="N20" s="208">
        <v>0.1152903</v>
      </c>
      <c r="O20" s="208">
        <v>7.3340199999999994E-2</v>
      </c>
      <c r="P20" s="208">
        <v>9.7251999999999997E-6</v>
      </c>
      <c r="Q20" s="208">
        <v>60.7</v>
      </c>
      <c r="R20" s="295">
        <v>2800</v>
      </c>
    </row>
    <row r="21" spans="1:18" x14ac:dyDescent="0.25">
      <c r="A21" s="293" t="s">
        <v>407</v>
      </c>
      <c r="B21" s="294" t="s">
        <v>517</v>
      </c>
      <c r="C21" s="208" t="s">
        <v>516</v>
      </c>
      <c r="D21" s="240" t="str">
        <f>IFERROR(VLOOKUP(C21,RSL_Composite!$A$3:$AA$767,27,FALSE),"")</f>
        <v/>
      </c>
      <c r="E21" s="208">
        <f>IFERROR(VLOOKUP(C21,RSL_Composite!$A$4:$N$767,6,FALSE),"--")</f>
        <v>0.01</v>
      </c>
      <c r="F21" s="208" t="str">
        <f>IFERROR(VLOOKUP(C21,RSL_Composite!$A$4:$N$767,8,FALSE),"--")</f>
        <v>--</v>
      </c>
      <c r="G21" s="240">
        <f t="shared" si="0"/>
        <v>0.01</v>
      </c>
      <c r="H21" s="208">
        <f>IFERROR(VLOOKUP(C21,RSL_Composite!$A$4:$N$767,12,FALSE),"--")</f>
        <v>1</v>
      </c>
      <c r="I21" s="208" t="str">
        <f>IFERROR(VLOOKUP(C21,RSL_Composite!$A$4:$N$767,2,FALSE),"--")</f>
        <v>--</v>
      </c>
      <c r="J21" s="208" t="str">
        <f>IFERROR(VLOOKUP(C21,RSL_Composite!$A$4:$N$767,4,FALSE),"--")</f>
        <v>--</v>
      </c>
      <c r="K21" s="208" t="str">
        <f>IFERROR(VLOOKUP(C21,RSL_Composite!A21:N784,13,FALSE),"--")</f>
        <v>--</v>
      </c>
      <c r="L21" s="208" t="str">
        <f t="shared" si="1"/>
        <v>--</v>
      </c>
      <c r="M21" s="208">
        <v>120.2</v>
      </c>
      <c r="N21" s="208">
        <v>0.35854459999999999</v>
      </c>
      <c r="O21" s="208">
        <v>6.0225399999999998E-2</v>
      </c>
      <c r="P21" s="208">
        <v>7.8429999999999993E-6</v>
      </c>
      <c r="Q21" s="208">
        <v>602.1</v>
      </c>
      <c r="R21" s="295">
        <v>48.2</v>
      </c>
    </row>
    <row r="22" spans="1:18" x14ac:dyDescent="0.25">
      <c r="A22" s="293" t="s">
        <v>407</v>
      </c>
      <c r="B22" s="296" t="s">
        <v>391</v>
      </c>
      <c r="C22" s="208" t="s">
        <v>390</v>
      </c>
      <c r="D22" s="240" t="str">
        <f>IFERROR(VLOOKUP(C22,RSL_Composite!$A$3:$AA$767,27,FALSE),"")</f>
        <v/>
      </c>
      <c r="E22" s="208" t="str">
        <f>IFERROR(VLOOKUP(C22,RSL_Composite!$A$4:$N$767,6,FALSE),"--")</f>
        <v>--</v>
      </c>
      <c r="F22" s="208" t="str">
        <f>IFERROR(VLOOKUP(C22,RSL_Composite!$A$4:$N$767,8,FALSE),"--")</f>
        <v>--</v>
      </c>
      <c r="G22" s="240" t="str">
        <f t="shared" si="0"/>
        <v>--</v>
      </c>
      <c r="H22" s="208" t="str">
        <f>IFERROR(VLOOKUP(C22,RSL_Composite!$A$4:$N$767,12,FALSE),"--")</f>
        <v>--</v>
      </c>
      <c r="I22" s="208" t="str">
        <f>IFERROR(VLOOKUP(C22,RSL_Composite!$A$4:$N$767,2,FALSE),"--")</f>
        <v>--</v>
      </c>
      <c r="J22" s="208" t="str">
        <f>IFERROR(VLOOKUP(C22,RSL_Composite!$A$4:$N$767,4,FALSE),"--")</f>
        <v>--</v>
      </c>
      <c r="K22" s="208" t="str">
        <f>IFERROR(VLOOKUP(C22,RSL_Composite!A22:N785,13,FALSE),"--")</f>
        <v>--</v>
      </c>
      <c r="L22" s="208" t="str">
        <f t="shared" si="1"/>
        <v>--</v>
      </c>
      <c r="M22" s="208" t="s">
        <v>1856</v>
      </c>
      <c r="N22" s="208" t="s">
        <v>1856</v>
      </c>
      <c r="O22" s="208" t="s">
        <v>1856</v>
      </c>
      <c r="P22" s="208" t="s">
        <v>1856</v>
      </c>
      <c r="Q22" s="208" t="s">
        <v>1856</v>
      </c>
      <c r="R22" s="295" t="s">
        <v>1856</v>
      </c>
    </row>
    <row r="23" spans="1:18" x14ac:dyDescent="0.25">
      <c r="A23" s="293" t="s">
        <v>407</v>
      </c>
      <c r="B23" s="294" t="s">
        <v>515</v>
      </c>
      <c r="C23" s="208" t="s">
        <v>514</v>
      </c>
      <c r="D23" s="240" t="str">
        <f>IFERROR(VLOOKUP(C23,RSL_Composite!$A$3:$AA$767,27,FALSE),"")</f>
        <v/>
      </c>
      <c r="E23" s="208">
        <f>IFERROR(VLOOKUP(C23,RSL_Composite!$A$4:$N$767,6,FALSE),"--")</f>
        <v>0.02</v>
      </c>
      <c r="F23" s="208" t="str">
        <f>IFERROR(VLOOKUP(C23,RSL_Composite!$A$4:$N$767,8,FALSE),"--")</f>
        <v>--</v>
      </c>
      <c r="G23" s="240">
        <f t="shared" si="0"/>
        <v>0.02</v>
      </c>
      <c r="H23" s="208">
        <f>IFERROR(VLOOKUP(C23,RSL_Composite!$A$4:$N$767,12,FALSE),"--")</f>
        <v>1</v>
      </c>
      <c r="I23" s="208" t="str">
        <f>IFERROR(VLOOKUP(C23,RSL_Composite!$A$4:$N$767,2,FALSE),"--")</f>
        <v>--</v>
      </c>
      <c r="J23" s="208" t="str">
        <f>IFERROR(VLOOKUP(C23,RSL_Composite!$A$4:$N$767,4,FALSE),"--")</f>
        <v>--</v>
      </c>
      <c r="K23" s="208" t="str">
        <f>IFERROR(VLOOKUP(C23,RSL_Composite!A23:N786,13,FALSE),"--")</f>
        <v>--</v>
      </c>
      <c r="L23" s="208" t="str">
        <f t="shared" si="1"/>
        <v>--</v>
      </c>
      <c r="M23" s="208">
        <v>112.99</v>
      </c>
      <c r="N23" s="208">
        <v>3.9901899999999997E-2</v>
      </c>
      <c r="O23" s="208">
        <v>7.3873800000000003E-2</v>
      </c>
      <c r="P23" s="208">
        <v>9.8230000000000006E-6</v>
      </c>
      <c r="Q23" s="208">
        <v>72.17</v>
      </c>
      <c r="R23" s="295">
        <v>2750</v>
      </c>
    </row>
    <row r="24" spans="1:18" x14ac:dyDescent="0.25">
      <c r="A24" s="293" t="s">
        <v>407</v>
      </c>
      <c r="B24" s="296" t="s">
        <v>389</v>
      </c>
      <c r="C24" s="208" t="s">
        <v>388</v>
      </c>
      <c r="D24" s="240">
        <f>IFERROR(VLOOKUP(C24,RSL_Composite!$A$3:$AA$767,27,FALSE),"")</f>
        <v>75</v>
      </c>
      <c r="E24" s="208">
        <f>IFERROR(VLOOKUP(C24,RSL_Composite!$A$4:$N$767,6,FALSE),"--")</f>
        <v>7.0000000000000007E-2</v>
      </c>
      <c r="F24" s="208">
        <f>IFERROR(VLOOKUP(C24,RSL_Composite!$A$4:$N$767,8,FALSE),"--")</f>
        <v>0.8</v>
      </c>
      <c r="G24" s="240">
        <f t="shared" si="0"/>
        <v>7.0000000000000007E-2</v>
      </c>
      <c r="H24" s="208">
        <f>IFERROR(VLOOKUP(C24,RSL_Composite!$A$4:$N$767,12,FALSE),"--")</f>
        <v>1</v>
      </c>
      <c r="I24" s="208">
        <f>IFERROR(VLOOKUP(C24,RSL_Composite!$A$4:$N$767,2,FALSE),"--")</f>
        <v>5.4000000000000003E-3</v>
      </c>
      <c r="J24" s="208">
        <f>IFERROR(VLOOKUP(C24,RSL_Composite!$A$4:$N$767,4,FALSE),"--")</f>
        <v>1.1E-5</v>
      </c>
      <c r="K24" s="208" t="str">
        <f>IFERROR(VLOOKUP(C24,RSL_Composite!A24:N787,13,FALSE),"--")</f>
        <v>--</v>
      </c>
      <c r="L24" s="208">
        <f t="shared" si="1"/>
        <v>5.4000000000000003E-3</v>
      </c>
      <c r="M24" s="208">
        <v>147</v>
      </c>
      <c r="N24" s="208">
        <v>9.8528199999999996E-2</v>
      </c>
      <c r="O24" s="208">
        <v>5.5042899999999999E-2</v>
      </c>
      <c r="P24" s="208">
        <v>8.6796999999999992E-6</v>
      </c>
      <c r="Q24" s="208">
        <v>375.3</v>
      </c>
      <c r="R24" s="295">
        <v>81.3</v>
      </c>
    </row>
    <row r="25" spans="1:18" x14ac:dyDescent="0.25">
      <c r="A25" s="293" t="s">
        <v>407</v>
      </c>
      <c r="B25" s="294" t="s">
        <v>513</v>
      </c>
      <c r="C25" s="208" t="s">
        <v>512</v>
      </c>
      <c r="D25" s="240" t="str">
        <f>IFERROR(VLOOKUP(C25,RSL_Composite!$A$3:$AA$767,27,FALSE),"")</f>
        <v/>
      </c>
      <c r="E25" s="208" t="str">
        <f>IFERROR(VLOOKUP(C25,RSL_Composite!$A$4:$N$767,6,FALSE),"--")</f>
        <v>--</v>
      </c>
      <c r="F25" s="208" t="str">
        <f>IFERROR(VLOOKUP(C25,RSL_Composite!$A$4:$N$767,8,FALSE),"--")</f>
        <v>--</v>
      </c>
      <c r="G25" s="240" t="str">
        <f t="shared" si="0"/>
        <v>--</v>
      </c>
      <c r="H25" s="208" t="str">
        <f>IFERROR(VLOOKUP(C25,RSL_Composite!$A$4:$N$767,12,FALSE),"--")</f>
        <v>--</v>
      </c>
      <c r="I25" s="208" t="str">
        <f>IFERROR(VLOOKUP(C25,RSL_Composite!$A$4:$N$767,2,FALSE),"--")</f>
        <v>--</v>
      </c>
      <c r="J25" s="208" t="str">
        <f>IFERROR(VLOOKUP(C25,RSL_Composite!$A$4:$N$767,4,FALSE),"--")</f>
        <v>--</v>
      </c>
      <c r="K25" s="208" t="str">
        <f>IFERROR(VLOOKUP(C25,RSL_Composite!A25:N788,13,FALSE),"--")</f>
        <v>--</v>
      </c>
      <c r="L25" s="208" t="str">
        <f t="shared" si="1"/>
        <v>--</v>
      </c>
      <c r="M25" s="208" t="s">
        <v>1856</v>
      </c>
      <c r="N25" s="208" t="s">
        <v>1856</v>
      </c>
      <c r="O25" s="208" t="s">
        <v>1856</v>
      </c>
      <c r="P25" s="208" t="s">
        <v>1856</v>
      </c>
      <c r="Q25" s="208" t="s">
        <v>1856</v>
      </c>
      <c r="R25" s="295" t="s">
        <v>1856</v>
      </c>
    </row>
    <row r="26" spans="1:18" x14ac:dyDescent="0.25">
      <c r="A26" s="293" t="s">
        <v>407</v>
      </c>
      <c r="B26" s="296" t="s">
        <v>511</v>
      </c>
      <c r="C26" s="208" t="s">
        <v>510</v>
      </c>
      <c r="D26" s="240" t="str">
        <f>IFERROR(VLOOKUP(C26,RSL_Composite!$A$3:$AA$767,27,FALSE),"")</f>
        <v/>
      </c>
      <c r="E26" s="208">
        <f>IFERROR(VLOOKUP(C26,RSL_Composite!$A$4:$N$767,6,FALSE),"--")</f>
        <v>0.6</v>
      </c>
      <c r="F26" s="208">
        <f>IFERROR(VLOOKUP(C26,RSL_Composite!$A$4:$N$767,8,FALSE),"--")</f>
        <v>5</v>
      </c>
      <c r="G26" s="240">
        <f t="shared" si="0"/>
        <v>0.6</v>
      </c>
      <c r="H26" s="208">
        <f>IFERROR(VLOOKUP(C26,RSL_Composite!$A$4:$N$767,12,FALSE),"--")</f>
        <v>1</v>
      </c>
      <c r="I26" s="208" t="str">
        <f>IFERROR(VLOOKUP(C26,RSL_Composite!$A$4:$N$767,2,FALSE),"--")</f>
        <v>--</v>
      </c>
      <c r="J26" s="208" t="str">
        <f>IFERROR(VLOOKUP(C26,RSL_Composite!$A$4:$N$767,4,FALSE),"--")</f>
        <v>--</v>
      </c>
      <c r="K26" s="208" t="str">
        <f>IFERROR(VLOOKUP(C26,RSL_Composite!A26:N789,13,FALSE),"--")</f>
        <v>--</v>
      </c>
      <c r="L26" s="208" t="str">
        <f t="shared" si="1"/>
        <v>--</v>
      </c>
      <c r="M26" s="208">
        <v>72.11</v>
      </c>
      <c r="N26" s="208">
        <v>2.3262000000000001E-3</v>
      </c>
      <c r="O26" s="208">
        <v>9.1444300000000006E-2</v>
      </c>
      <c r="P26" s="208">
        <v>1.0200000000000001E-5</v>
      </c>
      <c r="Q26" s="208">
        <v>4.51</v>
      </c>
      <c r="R26" s="295">
        <v>223000</v>
      </c>
    </row>
    <row r="27" spans="1:18" x14ac:dyDescent="0.25">
      <c r="A27" s="293" t="s">
        <v>407</v>
      </c>
      <c r="B27" s="296" t="s">
        <v>509</v>
      </c>
      <c r="C27" s="208" t="s">
        <v>508</v>
      </c>
      <c r="D27" s="240" t="str">
        <f>IFERROR(VLOOKUP(C27,RSL_Composite!$A$3:$AA$767,27,FALSE),"")</f>
        <v/>
      </c>
      <c r="E27" s="208">
        <f>IFERROR(VLOOKUP(C27,RSL_Composite!$A$4:$N$767,6,FALSE),"--")</f>
        <v>0.02</v>
      </c>
      <c r="F27" s="208" t="str">
        <f>IFERROR(VLOOKUP(C27,RSL_Composite!$A$4:$N$767,8,FALSE),"--")</f>
        <v>--</v>
      </c>
      <c r="G27" s="240">
        <f t="shared" si="0"/>
        <v>0.02</v>
      </c>
      <c r="H27" s="208">
        <f>IFERROR(VLOOKUP(C27,RSL_Composite!$A$4:$N$767,12,FALSE),"--")</f>
        <v>1</v>
      </c>
      <c r="I27" s="208" t="str">
        <f>IFERROR(VLOOKUP(C27,RSL_Composite!$A$4:$N$767,2,FALSE),"--")</f>
        <v>--</v>
      </c>
      <c r="J27" s="208" t="str">
        <f>IFERROR(VLOOKUP(C27,RSL_Composite!$A$4:$N$767,4,FALSE),"--")</f>
        <v>--</v>
      </c>
      <c r="K27" s="208" t="str">
        <f>IFERROR(VLOOKUP(C27,RSL_Composite!A27:N790,13,FALSE),"--")</f>
        <v>--</v>
      </c>
      <c r="L27" s="208" t="str">
        <f t="shared" si="1"/>
        <v>--</v>
      </c>
      <c r="M27" s="208">
        <v>126.59</v>
      </c>
      <c r="N27" s="208">
        <v>0.14595259999999999</v>
      </c>
      <c r="O27" s="208">
        <v>6.29025E-2</v>
      </c>
      <c r="P27" s="208">
        <v>8.7193999999999999E-6</v>
      </c>
      <c r="Q27" s="208">
        <v>382.9</v>
      </c>
      <c r="R27" s="295">
        <v>374</v>
      </c>
    </row>
    <row r="28" spans="1:18" x14ac:dyDescent="0.25">
      <c r="A28" s="293" t="s">
        <v>407</v>
      </c>
      <c r="B28" s="294" t="s">
        <v>507</v>
      </c>
      <c r="C28" s="208" t="s">
        <v>506</v>
      </c>
      <c r="D28" s="240" t="str">
        <f>IFERROR(VLOOKUP(C28,RSL_Composite!$A$3:$AA$767,27,FALSE),"")</f>
        <v/>
      </c>
      <c r="E28" s="208">
        <f>IFERROR(VLOOKUP(C28,RSL_Composite!$A$4:$N$767,6,FALSE),"--")</f>
        <v>5.0000000000000001E-3</v>
      </c>
      <c r="F28" s="208">
        <f>IFERROR(VLOOKUP(C28,RSL_Composite!$A$4:$N$767,8,FALSE),"--")</f>
        <v>0.03</v>
      </c>
      <c r="G28" s="240">
        <f t="shared" si="0"/>
        <v>5.0000000000000001E-3</v>
      </c>
      <c r="H28" s="208">
        <f>IFERROR(VLOOKUP(C28,RSL_Composite!$A$4:$N$767,12,FALSE),"--")</f>
        <v>1</v>
      </c>
      <c r="I28" s="208" t="str">
        <f>IFERROR(VLOOKUP(C28,RSL_Composite!$A$4:$N$767,2,FALSE),"--")</f>
        <v>--</v>
      </c>
      <c r="J28" s="208" t="str">
        <f>IFERROR(VLOOKUP(C28,RSL_Composite!$A$4:$N$767,4,FALSE),"--")</f>
        <v>--</v>
      </c>
      <c r="K28" s="208" t="str">
        <f>IFERROR(VLOOKUP(C28,RSL_Composite!A28:N791,13,FALSE),"--")</f>
        <v>--</v>
      </c>
      <c r="L28" s="208" t="str">
        <f t="shared" si="1"/>
        <v>--</v>
      </c>
      <c r="M28" s="208">
        <v>100.16</v>
      </c>
      <c r="N28" s="208">
        <v>3.8103E-3</v>
      </c>
      <c r="O28" s="208">
        <v>7.0356399999999999E-2</v>
      </c>
      <c r="P28" s="208">
        <v>8.4403999999999997E-6</v>
      </c>
      <c r="Q28" s="208">
        <v>14.98</v>
      </c>
      <c r="R28" s="295">
        <v>17200</v>
      </c>
    </row>
    <row r="29" spans="1:18" x14ac:dyDescent="0.25">
      <c r="A29" s="293" t="s">
        <v>407</v>
      </c>
      <c r="B29" s="294" t="s">
        <v>505</v>
      </c>
      <c r="C29" s="208" t="s">
        <v>504</v>
      </c>
      <c r="D29" s="240" t="str">
        <f>IFERROR(VLOOKUP(C29,RSL_Composite!$A$3:$AA$767,27,FALSE),"")</f>
        <v/>
      </c>
      <c r="E29" s="208">
        <f>IFERROR(VLOOKUP(C29,RSL_Composite!$A$4:$N$767,6,FALSE),"--")</f>
        <v>0.02</v>
      </c>
      <c r="F29" s="208" t="str">
        <f>IFERROR(VLOOKUP(C29,RSL_Composite!$A$4:$N$767,8,FALSE),"--")</f>
        <v>--</v>
      </c>
      <c r="G29" s="240">
        <f t="shared" si="0"/>
        <v>0.02</v>
      </c>
      <c r="H29" s="208">
        <f>IFERROR(VLOOKUP(C29,RSL_Composite!$A$4:$N$767,12,FALSE),"--")</f>
        <v>1</v>
      </c>
      <c r="I29" s="208" t="str">
        <f>IFERROR(VLOOKUP(C29,RSL_Composite!$A$4:$N$767,2,FALSE),"--")</f>
        <v>--</v>
      </c>
      <c r="J29" s="208" t="str">
        <f>IFERROR(VLOOKUP(C29,RSL_Composite!$A$4:$N$767,4,FALSE),"--")</f>
        <v>--</v>
      </c>
      <c r="K29" s="208" t="str">
        <f>IFERROR(VLOOKUP(C29,RSL_Composite!A29:N792,13,FALSE),"--")</f>
        <v>--</v>
      </c>
      <c r="L29" s="208" t="str">
        <f t="shared" si="1"/>
        <v>--</v>
      </c>
      <c r="M29" s="208">
        <v>126.59</v>
      </c>
      <c r="N29" s="208">
        <v>0.1790679</v>
      </c>
      <c r="O29" s="208">
        <v>6.2571000000000002E-2</v>
      </c>
      <c r="P29" s="208">
        <v>8.6573999999999995E-6</v>
      </c>
      <c r="Q29" s="208">
        <v>375.3</v>
      </c>
      <c r="R29" s="295">
        <v>106</v>
      </c>
    </row>
    <row r="30" spans="1:18" x14ac:dyDescent="0.25">
      <c r="A30" s="293" t="s">
        <v>407</v>
      </c>
      <c r="B30" s="296" t="s">
        <v>503</v>
      </c>
      <c r="C30" s="208" t="s">
        <v>502</v>
      </c>
      <c r="D30" s="240" t="str">
        <f>IFERROR(VLOOKUP(C30,RSL_Composite!$A$3:$AA$767,27,FALSE),"")</f>
        <v/>
      </c>
      <c r="E30" s="208">
        <f>IFERROR(VLOOKUP(C30,RSL_Composite!$A$4:$N$767,6,FALSE),"--")</f>
        <v>0.08</v>
      </c>
      <c r="F30" s="208">
        <f>IFERROR(VLOOKUP(C30,RSL_Composite!$A$4:$N$767,8,FALSE),"--")</f>
        <v>3</v>
      </c>
      <c r="G30" s="240">
        <f t="shared" si="0"/>
        <v>0.08</v>
      </c>
      <c r="H30" s="208">
        <f>IFERROR(VLOOKUP(C30,RSL_Composite!$A$4:$N$767,12,FALSE),"--")</f>
        <v>1</v>
      </c>
      <c r="I30" s="208" t="str">
        <f>IFERROR(VLOOKUP(C30,RSL_Composite!$A$4:$N$767,2,FALSE),"--")</f>
        <v>--</v>
      </c>
      <c r="J30" s="208" t="str">
        <f>IFERROR(VLOOKUP(C30,RSL_Composite!$A$4:$N$767,4,FALSE),"--")</f>
        <v>--</v>
      </c>
      <c r="K30" s="208" t="str">
        <f>IFERROR(VLOOKUP(C30,RSL_Composite!A30:N793,13,FALSE),"--")</f>
        <v>--</v>
      </c>
      <c r="L30" s="208" t="str">
        <f t="shared" si="1"/>
        <v>--</v>
      </c>
      <c r="M30" s="208">
        <v>100.16</v>
      </c>
      <c r="N30" s="208">
        <v>5.6419E-3</v>
      </c>
      <c r="O30" s="208">
        <v>6.97797E-2</v>
      </c>
      <c r="P30" s="208">
        <v>8.3476999999999997E-6</v>
      </c>
      <c r="Q30" s="208">
        <v>12.6</v>
      </c>
      <c r="R30" s="295">
        <v>19000</v>
      </c>
    </row>
    <row r="31" spans="1:18" x14ac:dyDescent="0.25">
      <c r="A31" s="293" t="s">
        <v>407</v>
      </c>
      <c r="B31" s="294" t="s">
        <v>501</v>
      </c>
      <c r="C31" s="208" t="s">
        <v>500</v>
      </c>
      <c r="D31" s="240" t="str">
        <f>IFERROR(VLOOKUP(C31,RSL_Composite!$A$3:$AA$767,27,FALSE),"")</f>
        <v/>
      </c>
      <c r="E31" s="208">
        <f>IFERROR(VLOOKUP(C31,RSL_Composite!$A$4:$N$767,6,FALSE),"--")</f>
        <v>0.9</v>
      </c>
      <c r="F31" s="208">
        <f>IFERROR(VLOOKUP(C31,RSL_Composite!$A$4:$N$767,8,FALSE),"--")</f>
        <v>31</v>
      </c>
      <c r="G31" s="240">
        <f t="shared" si="0"/>
        <v>0.9</v>
      </c>
      <c r="H31" s="208">
        <f>IFERROR(VLOOKUP(C31,RSL_Composite!$A$4:$N$767,12,FALSE),"--")</f>
        <v>1</v>
      </c>
      <c r="I31" s="208" t="str">
        <f>IFERROR(VLOOKUP(C31,RSL_Composite!$A$4:$N$767,2,FALSE),"--")</f>
        <v>--</v>
      </c>
      <c r="J31" s="208" t="str">
        <f>IFERROR(VLOOKUP(C31,RSL_Composite!$A$4:$N$767,4,FALSE),"--")</f>
        <v>--</v>
      </c>
      <c r="K31" s="208" t="str">
        <f>IFERROR(VLOOKUP(C31,RSL_Composite!A31:N794,13,FALSE),"--")</f>
        <v>--</v>
      </c>
      <c r="L31" s="208" t="str">
        <f t="shared" si="1"/>
        <v>--</v>
      </c>
      <c r="M31" s="208">
        <v>58.08</v>
      </c>
      <c r="N31" s="208">
        <v>1.4308999999999999E-3</v>
      </c>
      <c r="O31" s="208">
        <v>0.1059228</v>
      </c>
      <c r="P31" s="208">
        <v>1.15E-5</v>
      </c>
      <c r="Q31" s="208">
        <v>2.3639999999999999</v>
      </c>
      <c r="R31" s="295">
        <v>1000000</v>
      </c>
    </row>
    <row r="32" spans="1:18" x14ac:dyDescent="0.25">
      <c r="A32" s="293" t="s">
        <v>407</v>
      </c>
      <c r="B32" s="294" t="s">
        <v>499</v>
      </c>
      <c r="C32" s="208" t="s">
        <v>498</v>
      </c>
      <c r="D32" s="240" t="str">
        <f>IFERROR(VLOOKUP(C32,RSL_Composite!$A$3:$AA$767,27,FALSE),"")</f>
        <v/>
      </c>
      <c r="E32" s="208" t="str">
        <f>IFERROR(VLOOKUP(C32,RSL_Composite!$A$4:$N$767,6,FALSE),"--")</f>
        <v>--</v>
      </c>
      <c r="F32" s="208">
        <f>IFERROR(VLOOKUP(C32,RSL_Composite!$A$4:$N$767,8,FALSE),"--")</f>
        <v>0.06</v>
      </c>
      <c r="G32" s="240" t="str">
        <f t="shared" si="0"/>
        <v>--</v>
      </c>
      <c r="H32" s="208">
        <f>IFERROR(VLOOKUP(C32,RSL_Composite!$A$4:$N$767,12,FALSE),"--")</f>
        <v>1</v>
      </c>
      <c r="I32" s="208" t="str">
        <f>IFERROR(VLOOKUP(C32,RSL_Composite!$A$4:$N$767,2,FALSE),"--")</f>
        <v>--</v>
      </c>
      <c r="J32" s="208" t="str">
        <f>IFERROR(VLOOKUP(C32,RSL_Composite!$A$4:$N$767,4,FALSE),"--")</f>
        <v>--</v>
      </c>
      <c r="K32" s="208" t="str">
        <f>IFERROR(VLOOKUP(C32,RSL_Composite!A32:N795,13,FALSE),"--")</f>
        <v>--</v>
      </c>
      <c r="L32" s="208" t="str">
        <f t="shared" si="1"/>
        <v>--</v>
      </c>
      <c r="M32" s="208">
        <v>41.05</v>
      </c>
      <c r="N32" s="208">
        <v>1.4105000000000001E-3</v>
      </c>
      <c r="O32" s="208">
        <v>0.13400039999999999</v>
      </c>
      <c r="P32" s="208">
        <v>1.4100000000000001E-5</v>
      </c>
      <c r="Q32" s="208">
        <v>4.67</v>
      </c>
      <c r="R32" s="295">
        <v>1000000</v>
      </c>
    </row>
    <row r="33" spans="1:18" x14ac:dyDescent="0.25">
      <c r="A33" s="293" t="s">
        <v>407</v>
      </c>
      <c r="B33" s="294" t="s">
        <v>497</v>
      </c>
      <c r="C33" s="208" t="s">
        <v>496</v>
      </c>
      <c r="D33" s="240" t="str">
        <f>IFERROR(VLOOKUP(C33,RSL_Composite!$A$3:$AA$767,27,FALSE),"")</f>
        <v/>
      </c>
      <c r="E33" s="208">
        <f>IFERROR(VLOOKUP(C33,RSL_Composite!$A$4:$N$767,6,FALSE),"--")</f>
        <v>5.0000000000000001E-4</v>
      </c>
      <c r="F33" s="208">
        <f>IFERROR(VLOOKUP(C33,RSL_Composite!$A$4:$N$767,8,FALSE),"--")</f>
        <v>2.0000000000000002E-5</v>
      </c>
      <c r="G33" s="240">
        <f t="shared" si="0"/>
        <v>5.0000000000000001E-4</v>
      </c>
      <c r="H33" s="208">
        <f>IFERROR(VLOOKUP(C33,RSL_Composite!$A$4:$N$767,12,FALSE),"--")</f>
        <v>1</v>
      </c>
      <c r="I33" s="208" t="str">
        <f>IFERROR(VLOOKUP(C33,RSL_Composite!$A$4:$N$767,2,FALSE),"--")</f>
        <v>--</v>
      </c>
      <c r="J33" s="208" t="str">
        <f>IFERROR(VLOOKUP(C33,RSL_Composite!$A$4:$N$767,4,FALSE),"--")</f>
        <v>--</v>
      </c>
      <c r="K33" s="208" t="str">
        <f>IFERROR(VLOOKUP(C33,RSL_Composite!A33:N796,13,FALSE),"--")</f>
        <v>--</v>
      </c>
      <c r="L33" s="208" t="str">
        <f t="shared" si="1"/>
        <v>--</v>
      </c>
      <c r="M33" s="208">
        <v>56.06</v>
      </c>
      <c r="N33" s="208">
        <v>4.9877000000000003E-3</v>
      </c>
      <c r="O33" s="208">
        <v>0.111693</v>
      </c>
      <c r="P33" s="208">
        <v>1.22E-5</v>
      </c>
      <c r="Q33" s="208">
        <v>1</v>
      </c>
      <c r="R33" s="295">
        <v>212000</v>
      </c>
    </row>
    <row r="34" spans="1:18" x14ac:dyDescent="0.25">
      <c r="A34" s="293" t="s">
        <v>407</v>
      </c>
      <c r="B34" s="294" t="s">
        <v>495</v>
      </c>
      <c r="C34" s="208" t="s">
        <v>494</v>
      </c>
      <c r="D34" s="240" t="str">
        <f>IFERROR(VLOOKUP(C34,RSL_Composite!$A$3:$AA$767,27,FALSE),"")</f>
        <v/>
      </c>
      <c r="E34" s="208">
        <f>IFERROR(VLOOKUP(C34,RSL_Composite!$A$4:$N$767,6,FALSE),"--")</f>
        <v>0.04</v>
      </c>
      <c r="F34" s="208">
        <f>IFERROR(VLOOKUP(C34,RSL_Composite!$A$4:$N$767,8,FALSE),"--")</f>
        <v>2E-3</v>
      </c>
      <c r="G34" s="240">
        <f t="shared" si="0"/>
        <v>0.04</v>
      </c>
      <c r="H34" s="208">
        <f>IFERROR(VLOOKUP(C34,RSL_Composite!$A$4:$N$767,12,FALSE),"--")</f>
        <v>1</v>
      </c>
      <c r="I34" s="208">
        <f>IFERROR(VLOOKUP(C34,RSL_Composite!$A$4:$N$767,2,FALSE),"--")</f>
        <v>0.54</v>
      </c>
      <c r="J34" s="208">
        <f>IFERROR(VLOOKUP(C34,RSL_Composite!$A$4:$N$767,4,FALSE),"--")</f>
        <v>6.7999999999999999E-5</v>
      </c>
      <c r="K34" s="208" t="str">
        <f>IFERROR(VLOOKUP(C34,RSL_Composite!A34:N797,13,FALSE),"--")</f>
        <v>--</v>
      </c>
      <c r="L34" s="208">
        <f t="shared" si="1"/>
        <v>0.54</v>
      </c>
      <c r="M34" s="208">
        <v>53.06</v>
      </c>
      <c r="N34" s="208">
        <v>5.6419E-3</v>
      </c>
      <c r="O34" s="208">
        <v>0.1136895</v>
      </c>
      <c r="P34" s="208">
        <v>1.2300000000000001E-5</v>
      </c>
      <c r="Q34" s="208">
        <v>8.5109999999999992</v>
      </c>
      <c r="R34" s="295">
        <v>74500</v>
      </c>
    </row>
    <row r="35" spans="1:18" x14ac:dyDescent="0.25">
      <c r="A35" s="293" t="s">
        <v>407</v>
      </c>
      <c r="B35" s="296" t="s">
        <v>493</v>
      </c>
      <c r="C35" s="208" t="s">
        <v>492</v>
      </c>
      <c r="D35" s="240" t="str">
        <f>IFERROR(VLOOKUP(C35,RSL_Composite!$A$3:$AA$767,27,FALSE),"")</f>
        <v/>
      </c>
      <c r="E35" s="208" t="str">
        <f>IFERROR(VLOOKUP(C35,RSL_Composite!$A$4:$N$767,6,FALSE),"--")</f>
        <v>--</v>
      </c>
      <c r="F35" s="208">
        <f>IFERROR(VLOOKUP(C35,RSL_Composite!$A$4:$N$767,8,FALSE),"--")</f>
        <v>1E-3</v>
      </c>
      <c r="G35" s="240" t="str">
        <f t="shared" si="0"/>
        <v>--</v>
      </c>
      <c r="H35" s="208">
        <f>IFERROR(VLOOKUP(C35,RSL_Composite!$A$4:$N$767,12,FALSE),"--")</f>
        <v>1</v>
      </c>
      <c r="I35" s="208">
        <f>IFERROR(VLOOKUP(C35,RSL_Composite!$A$4:$N$767,2,FALSE),"--")</f>
        <v>2.1000000000000001E-2</v>
      </c>
      <c r="J35" s="208">
        <f>IFERROR(VLOOKUP(C35,RSL_Composite!$A$4:$N$767,4,FALSE),"--")</f>
        <v>6.0000000000000002E-6</v>
      </c>
      <c r="K35" s="208" t="str">
        <f>IFERROR(VLOOKUP(C35,RSL_Composite!A35:N798,13,FALSE),"--")</f>
        <v>--</v>
      </c>
      <c r="L35" s="208">
        <f t="shared" si="1"/>
        <v>2.1000000000000001E-2</v>
      </c>
      <c r="M35" s="208">
        <v>76.53</v>
      </c>
      <c r="N35" s="208">
        <v>0.4497138</v>
      </c>
      <c r="O35" s="208">
        <v>9.3607200000000002E-2</v>
      </c>
      <c r="P35" s="208">
        <v>1.08E-5</v>
      </c>
      <c r="Q35" s="208">
        <v>39.6</v>
      </c>
      <c r="R35" s="295">
        <v>3370</v>
      </c>
    </row>
    <row r="36" spans="1:18" x14ac:dyDescent="0.25">
      <c r="A36" s="293" t="s">
        <v>407</v>
      </c>
      <c r="B36" s="294" t="s">
        <v>491</v>
      </c>
      <c r="C36" s="208" t="s">
        <v>490</v>
      </c>
      <c r="D36" s="240">
        <f>IFERROR(VLOOKUP(C36,RSL_Composite!$A$3:$AA$767,27,FALSE),"")</f>
        <v>5</v>
      </c>
      <c r="E36" s="208">
        <f>IFERROR(VLOOKUP(C36,RSL_Composite!$A$4:$N$767,6,FALSE),"--")</f>
        <v>4.0000000000000001E-3</v>
      </c>
      <c r="F36" s="208">
        <f>IFERROR(VLOOKUP(C36,RSL_Composite!$A$4:$N$767,8,FALSE),"--")</f>
        <v>0.03</v>
      </c>
      <c r="G36" s="240">
        <f t="shared" si="0"/>
        <v>4.0000000000000001E-3</v>
      </c>
      <c r="H36" s="208">
        <f>IFERROR(VLOOKUP(C36,RSL_Composite!$A$4:$N$767,12,FALSE),"--")</f>
        <v>1</v>
      </c>
      <c r="I36" s="208">
        <f>IFERROR(VLOOKUP(C36,RSL_Composite!$A$4:$N$767,2,FALSE),"--")</f>
        <v>5.5E-2</v>
      </c>
      <c r="J36" s="208">
        <f>IFERROR(VLOOKUP(C36,RSL_Composite!$A$4:$N$767,4,FALSE),"--")</f>
        <v>7.7999999999999999E-6</v>
      </c>
      <c r="K36" s="208" t="str">
        <f>IFERROR(VLOOKUP(C36,RSL_Composite!A36:N799,13,FALSE),"--")</f>
        <v>--</v>
      </c>
      <c r="L36" s="208">
        <f t="shared" si="1"/>
        <v>5.5E-2</v>
      </c>
      <c r="M36" s="208">
        <v>78.11</v>
      </c>
      <c r="N36" s="208">
        <v>0.22690109999999999</v>
      </c>
      <c r="O36" s="208">
        <v>8.9538400000000004E-2</v>
      </c>
      <c r="P36" s="208">
        <v>1.03E-5</v>
      </c>
      <c r="Q36" s="208">
        <v>145.80000000000001</v>
      </c>
      <c r="R36" s="295">
        <v>1790</v>
      </c>
    </row>
    <row r="37" spans="1:18" x14ac:dyDescent="0.25">
      <c r="A37" s="293" t="s">
        <v>407</v>
      </c>
      <c r="B37" s="294" t="s">
        <v>489</v>
      </c>
      <c r="C37" s="208" t="s">
        <v>488</v>
      </c>
      <c r="D37" s="240" t="str">
        <f>IFERROR(VLOOKUP(C37,RSL_Composite!$A$3:$AA$767,27,FALSE),"")</f>
        <v/>
      </c>
      <c r="E37" s="208">
        <f>IFERROR(VLOOKUP(C37,RSL_Composite!$A$4:$N$767,6,FALSE),"--")</f>
        <v>8.0000000000000002E-3</v>
      </c>
      <c r="F37" s="208">
        <f>IFERROR(VLOOKUP(C37,RSL_Composite!$A$4:$N$767,8,FALSE),"--")</f>
        <v>0.06</v>
      </c>
      <c r="G37" s="240">
        <f t="shared" si="0"/>
        <v>8.0000000000000002E-3</v>
      </c>
      <c r="H37" s="208">
        <f>IFERROR(VLOOKUP(C37,RSL_Composite!$A$4:$N$767,12,FALSE),"--")</f>
        <v>1</v>
      </c>
      <c r="I37" s="208" t="str">
        <f>IFERROR(VLOOKUP(C37,RSL_Composite!$A$4:$N$767,2,FALSE),"--")</f>
        <v>--</v>
      </c>
      <c r="J37" s="208" t="str">
        <f>IFERROR(VLOOKUP(C37,RSL_Composite!$A$4:$N$767,4,FALSE),"--")</f>
        <v>--</v>
      </c>
      <c r="K37" s="208" t="str">
        <f>IFERROR(VLOOKUP(C37,RSL_Composite!A37:N800,13,FALSE),"--")</f>
        <v>--</v>
      </c>
      <c r="L37" s="208" t="str">
        <f t="shared" si="1"/>
        <v>--</v>
      </c>
      <c r="M37" s="208">
        <v>157.01</v>
      </c>
      <c r="N37" s="208">
        <v>0.10098119999999999</v>
      </c>
      <c r="O37" s="208">
        <v>5.3713200000000003E-2</v>
      </c>
      <c r="P37" s="208">
        <v>9.3003999999999999E-6</v>
      </c>
      <c r="Q37" s="208">
        <v>233.9</v>
      </c>
      <c r="R37" s="295">
        <v>446</v>
      </c>
    </row>
    <row r="38" spans="1:18" x14ac:dyDescent="0.25">
      <c r="A38" s="293" t="s">
        <v>407</v>
      </c>
      <c r="B38" s="294" t="s">
        <v>487</v>
      </c>
      <c r="C38" s="208" t="s">
        <v>486</v>
      </c>
      <c r="D38" s="240" t="str">
        <f>IFERROR(VLOOKUP(C38,RSL_Composite!$A$3:$AA$767,27,FALSE),"")</f>
        <v/>
      </c>
      <c r="E38" s="208" t="str">
        <f>IFERROR(VLOOKUP(C38,RSL_Composite!$A$4:$N$767,6,FALSE),"--")</f>
        <v>--</v>
      </c>
      <c r="F38" s="208">
        <f>IFERROR(VLOOKUP(C38,RSL_Composite!$A$4:$N$767,8,FALSE),"--")</f>
        <v>0.04</v>
      </c>
      <c r="G38" s="240" t="str">
        <f t="shared" si="0"/>
        <v>--</v>
      </c>
      <c r="H38" s="208">
        <f>IFERROR(VLOOKUP(C38,RSL_Composite!$A$4:$N$767,12,FALSE),"--")</f>
        <v>1</v>
      </c>
      <c r="I38" s="208" t="str">
        <f>IFERROR(VLOOKUP(C38,RSL_Composite!$A$4:$N$767,2,FALSE),"--")</f>
        <v>--</v>
      </c>
      <c r="J38" s="208" t="str">
        <f>IFERROR(VLOOKUP(C38,RSL_Composite!$A$4:$N$767,4,FALSE),"--")</f>
        <v>--</v>
      </c>
      <c r="K38" s="208" t="str">
        <f>IFERROR(VLOOKUP(C38,RSL_Composite!A38:N801,13,FALSE),"--")</f>
        <v>--</v>
      </c>
      <c r="L38" s="208" t="str">
        <f t="shared" si="1"/>
        <v>--</v>
      </c>
      <c r="M38" s="208">
        <v>129.38</v>
      </c>
      <c r="N38" s="208">
        <v>5.9689300000000001E-2</v>
      </c>
      <c r="O38" s="208">
        <v>7.8691999999999998E-2</v>
      </c>
      <c r="P38" s="208">
        <v>1.22E-5</v>
      </c>
      <c r="Q38" s="208">
        <v>21.73</v>
      </c>
      <c r="R38" s="295">
        <v>16700</v>
      </c>
    </row>
    <row r="39" spans="1:18" x14ac:dyDescent="0.25">
      <c r="A39" s="293" t="s">
        <v>407</v>
      </c>
      <c r="B39" s="294" t="s">
        <v>485</v>
      </c>
      <c r="C39" s="208" t="s">
        <v>484</v>
      </c>
      <c r="D39" s="240" t="str">
        <f>IFERROR(VLOOKUP(C39,RSL_Composite!$A$3:$AA$767,27,FALSE),"")</f>
        <v>8.0E+01(F)</v>
      </c>
      <c r="E39" s="208">
        <f>IFERROR(VLOOKUP(C39,RSL_Composite!$A$4:$N$767,6,FALSE),"--")</f>
        <v>0.02</v>
      </c>
      <c r="F39" s="208" t="str">
        <f>IFERROR(VLOOKUP(C39,RSL_Composite!$A$4:$N$767,8,FALSE),"--")</f>
        <v>--</v>
      </c>
      <c r="G39" s="240">
        <f t="shared" si="0"/>
        <v>0.02</v>
      </c>
      <c r="H39" s="208">
        <f>IFERROR(VLOOKUP(C39,RSL_Composite!$A$4:$N$767,12,FALSE),"--")</f>
        <v>1</v>
      </c>
      <c r="I39" s="208">
        <f>IFERROR(VLOOKUP(C39,RSL_Composite!$A$4:$N$767,2,FALSE),"--")</f>
        <v>6.2E-2</v>
      </c>
      <c r="J39" s="208">
        <f>IFERROR(VLOOKUP(C39,RSL_Composite!$A$4:$N$767,4,FALSE),"--")</f>
        <v>3.6999999999999998E-5</v>
      </c>
      <c r="K39" s="208" t="str">
        <f>IFERROR(VLOOKUP(C39,RSL_Composite!A39:N802,13,FALSE),"--")</f>
        <v>--</v>
      </c>
      <c r="L39" s="208">
        <f t="shared" si="1"/>
        <v>6.2E-2</v>
      </c>
      <c r="M39" s="208">
        <v>163.83000000000001</v>
      </c>
      <c r="N39" s="208">
        <v>8.6672100000000002E-2</v>
      </c>
      <c r="O39" s="208">
        <v>5.6262899999999998E-2</v>
      </c>
      <c r="P39" s="208">
        <v>1.0699999999999999E-5</v>
      </c>
      <c r="Q39" s="208">
        <v>31.82</v>
      </c>
      <c r="R39" s="295">
        <v>3030</v>
      </c>
    </row>
    <row r="40" spans="1:18" x14ac:dyDescent="0.25">
      <c r="A40" s="293" t="s">
        <v>407</v>
      </c>
      <c r="B40" s="296" t="s">
        <v>483</v>
      </c>
      <c r="C40" s="208" t="s">
        <v>482</v>
      </c>
      <c r="D40" s="240" t="str">
        <f>IFERROR(VLOOKUP(C40,RSL_Composite!$A$3:$AA$767,27,FALSE),"")</f>
        <v>8.0E+01(F)</v>
      </c>
      <c r="E40" s="208">
        <f>IFERROR(VLOOKUP(C40,RSL_Composite!$A$4:$N$767,6,FALSE),"--")</f>
        <v>0.02</v>
      </c>
      <c r="F40" s="208" t="str">
        <f>IFERROR(VLOOKUP(C40,RSL_Composite!$A$4:$N$767,8,FALSE),"--")</f>
        <v>--</v>
      </c>
      <c r="G40" s="240">
        <f t="shared" si="0"/>
        <v>0.02</v>
      </c>
      <c r="H40" s="208">
        <f>IFERROR(VLOOKUP(C40,RSL_Composite!$A$4:$N$767,12,FALSE),"--")</f>
        <v>1</v>
      </c>
      <c r="I40" s="208">
        <f>IFERROR(VLOOKUP(C40,RSL_Composite!$A$4:$N$767,2,FALSE),"--")</f>
        <v>7.9000000000000008E-3</v>
      </c>
      <c r="J40" s="208">
        <f>IFERROR(VLOOKUP(C40,RSL_Composite!$A$4:$N$767,4,FALSE),"--")</f>
        <v>1.1000000000000001E-6</v>
      </c>
      <c r="K40" s="208">
        <f>IFERROR(VLOOKUP(C40,RSL_Composite!A40:N803,13,FALSE),"--")</f>
        <v>0.1</v>
      </c>
      <c r="L40" s="208">
        <f t="shared" si="1"/>
        <v>7.9000000000000008E-3</v>
      </c>
      <c r="M40" s="208">
        <v>252.73</v>
      </c>
      <c r="N40" s="208">
        <v>2.18724E-2</v>
      </c>
      <c r="O40" s="208">
        <v>3.5732399999999997E-2</v>
      </c>
      <c r="P40" s="208">
        <v>1.04E-5</v>
      </c>
      <c r="Q40" s="208">
        <v>31.82</v>
      </c>
      <c r="R40" s="295">
        <v>3100</v>
      </c>
    </row>
    <row r="41" spans="1:18" x14ac:dyDescent="0.25">
      <c r="A41" s="293" t="s">
        <v>407</v>
      </c>
      <c r="B41" s="296" t="s">
        <v>481</v>
      </c>
      <c r="C41" s="208" t="s">
        <v>480</v>
      </c>
      <c r="D41" s="240" t="str">
        <f>IFERROR(VLOOKUP(C41,RSL_Composite!$A$3:$AA$767,27,FALSE),"")</f>
        <v/>
      </c>
      <c r="E41" s="208">
        <f>IFERROR(VLOOKUP(C41,RSL_Composite!$A$4:$N$767,6,FALSE),"--")</f>
        <v>1.4E-3</v>
      </c>
      <c r="F41" s="208">
        <f>IFERROR(VLOOKUP(C41,RSL_Composite!$A$4:$N$767,8,FALSE),"--")</f>
        <v>5.0000000000000001E-3</v>
      </c>
      <c r="G41" s="240">
        <f t="shared" si="0"/>
        <v>1.4E-3</v>
      </c>
      <c r="H41" s="208">
        <f>IFERROR(VLOOKUP(C41,RSL_Composite!$A$4:$N$767,12,FALSE),"--")</f>
        <v>1</v>
      </c>
      <c r="I41" s="208" t="str">
        <f>IFERROR(VLOOKUP(C41,RSL_Composite!$A$4:$N$767,2,FALSE),"--")</f>
        <v>--</v>
      </c>
      <c r="J41" s="208" t="str">
        <f>IFERROR(VLOOKUP(C41,RSL_Composite!$A$4:$N$767,4,FALSE),"--")</f>
        <v>--</v>
      </c>
      <c r="K41" s="208" t="str">
        <f>IFERROR(VLOOKUP(C41,RSL_Composite!A41:N804,13,FALSE),"--")</f>
        <v>--</v>
      </c>
      <c r="L41" s="208" t="str">
        <f t="shared" si="1"/>
        <v>--</v>
      </c>
      <c r="M41" s="208">
        <v>94.94</v>
      </c>
      <c r="N41" s="208">
        <v>0.30008180000000001</v>
      </c>
      <c r="O41" s="208">
        <v>0.10049669999999999</v>
      </c>
      <c r="P41" s="208">
        <v>1.3499999999999999E-5</v>
      </c>
      <c r="Q41" s="208">
        <v>13.22</v>
      </c>
      <c r="R41" s="295">
        <v>15200</v>
      </c>
    </row>
    <row r="42" spans="1:18" x14ac:dyDescent="0.25">
      <c r="A42" s="293" t="s">
        <v>407</v>
      </c>
      <c r="B42" s="296" t="s">
        <v>479</v>
      </c>
      <c r="C42" s="208" t="s">
        <v>478</v>
      </c>
      <c r="D42" s="240" t="str">
        <f>IFERROR(VLOOKUP(C42,RSL_Composite!$A$3:$AA$767,27,FALSE),"")</f>
        <v/>
      </c>
      <c r="E42" s="208">
        <f>IFERROR(VLOOKUP(C42,RSL_Composite!$A$4:$N$767,6,FALSE),"--")</f>
        <v>0.1</v>
      </c>
      <c r="F42" s="208">
        <f>IFERROR(VLOOKUP(C42,RSL_Composite!$A$4:$N$767,8,FALSE),"--")</f>
        <v>0.7</v>
      </c>
      <c r="G42" s="240">
        <f t="shared" si="0"/>
        <v>0.1</v>
      </c>
      <c r="H42" s="208">
        <f>IFERROR(VLOOKUP(C42,RSL_Composite!$A$4:$N$767,12,FALSE),"--")</f>
        <v>1</v>
      </c>
      <c r="I42" s="208" t="str">
        <f>IFERROR(VLOOKUP(C42,RSL_Composite!$A$4:$N$767,2,FALSE),"--")</f>
        <v>--</v>
      </c>
      <c r="J42" s="208" t="str">
        <f>IFERROR(VLOOKUP(C42,RSL_Composite!$A$4:$N$767,4,FALSE),"--")</f>
        <v>--</v>
      </c>
      <c r="K42" s="208" t="str">
        <f>IFERROR(VLOOKUP(C42,RSL_Composite!A42:N805,13,FALSE),"--")</f>
        <v>--</v>
      </c>
      <c r="L42" s="208" t="str">
        <f t="shared" si="1"/>
        <v>--</v>
      </c>
      <c r="M42" s="208">
        <v>76.13</v>
      </c>
      <c r="N42" s="208">
        <v>0.58871629999999997</v>
      </c>
      <c r="O42" s="208">
        <v>0.1064466</v>
      </c>
      <c r="P42" s="208">
        <v>1.2999999999999999E-5</v>
      </c>
      <c r="Q42" s="208">
        <v>21.73</v>
      </c>
      <c r="R42" s="295">
        <v>2160</v>
      </c>
    </row>
    <row r="43" spans="1:18" x14ac:dyDescent="0.25">
      <c r="A43" s="293" t="s">
        <v>407</v>
      </c>
      <c r="B43" s="296" t="s">
        <v>477</v>
      </c>
      <c r="C43" s="208" t="s">
        <v>476</v>
      </c>
      <c r="D43" s="240">
        <f>IFERROR(VLOOKUP(C43,RSL_Composite!$A$3:$AA$767,27,FALSE),"")</f>
        <v>5</v>
      </c>
      <c r="E43" s="208">
        <f>IFERROR(VLOOKUP(C43,RSL_Composite!$A$4:$N$767,6,FALSE),"--")</f>
        <v>4.0000000000000001E-3</v>
      </c>
      <c r="F43" s="208">
        <f>IFERROR(VLOOKUP(C43,RSL_Composite!$A$4:$N$767,8,FALSE),"--")</f>
        <v>0.1</v>
      </c>
      <c r="G43" s="240">
        <f t="shared" si="0"/>
        <v>4.0000000000000001E-3</v>
      </c>
      <c r="H43" s="208">
        <f>IFERROR(VLOOKUP(C43,RSL_Composite!$A$4:$N$767,12,FALSE),"--")</f>
        <v>1</v>
      </c>
      <c r="I43" s="208">
        <f>IFERROR(VLOOKUP(C43,RSL_Composite!$A$4:$N$767,2,FALSE),"--")</f>
        <v>7.0000000000000007E-2</v>
      </c>
      <c r="J43" s="208">
        <f>IFERROR(VLOOKUP(C43,RSL_Composite!$A$4:$N$767,4,FALSE),"--")</f>
        <v>6.0000000000000002E-6</v>
      </c>
      <c r="K43" s="208" t="str">
        <f>IFERROR(VLOOKUP(C43,RSL_Composite!A43:N806,13,FALSE),"--")</f>
        <v>--</v>
      </c>
      <c r="L43" s="208">
        <f t="shared" si="1"/>
        <v>7.0000000000000007E-2</v>
      </c>
      <c r="M43" s="208">
        <v>153.82</v>
      </c>
      <c r="N43" s="208">
        <v>1.1283729</v>
      </c>
      <c r="O43" s="208">
        <v>5.71435E-2</v>
      </c>
      <c r="P43" s="208">
        <v>9.7849000000000001E-6</v>
      </c>
      <c r="Q43" s="208">
        <v>43.89</v>
      </c>
      <c r="R43" s="295">
        <v>793</v>
      </c>
    </row>
    <row r="44" spans="1:18" x14ac:dyDescent="0.25">
      <c r="A44" s="293" t="s">
        <v>407</v>
      </c>
      <c r="B44" s="296" t="s">
        <v>475</v>
      </c>
      <c r="C44" s="208" t="s">
        <v>474</v>
      </c>
      <c r="D44" s="240">
        <f>IFERROR(VLOOKUP(C44,RSL_Composite!$A$3:$AA$767,27,FALSE),"")</f>
        <v>100</v>
      </c>
      <c r="E44" s="208">
        <f>IFERROR(VLOOKUP(C44,RSL_Composite!$A$4:$N$767,6,FALSE),"--")</f>
        <v>0.02</v>
      </c>
      <c r="F44" s="208">
        <f>IFERROR(VLOOKUP(C44,RSL_Composite!$A$4:$N$767,8,FALSE),"--")</f>
        <v>0.05</v>
      </c>
      <c r="G44" s="240">
        <f t="shared" si="0"/>
        <v>0.02</v>
      </c>
      <c r="H44" s="208">
        <f>IFERROR(VLOOKUP(C44,RSL_Composite!$A$4:$N$767,12,FALSE),"--")</f>
        <v>1</v>
      </c>
      <c r="I44" s="208" t="str">
        <f>IFERROR(VLOOKUP(C44,RSL_Composite!$A$4:$N$767,2,FALSE),"--")</f>
        <v>--</v>
      </c>
      <c r="J44" s="208" t="str">
        <f>IFERROR(VLOOKUP(C44,RSL_Composite!$A$4:$N$767,4,FALSE),"--")</f>
        <v>--</v>
      </c>
      <c r="K44" s="208" t="str">
        <f>IFERROR(VLOOKUP(C44,RSL_Composite!A44:N807,13,FALSE),"--")</f>
        <v>--</v>
      </c>
      <c r="L44" s="208" t="str">
        <f t="shared" si="1"/>
        <v>--</v>
      </c>
      <c r="M44" s="208">
        <v>112.56</v>
      </c>
      <c r="N44" s="208">
        <v>0.12714639999999999</v>
      </c>
      <c r="O44" s="208">
        <v>7.2130600000000003E-2</v>
      </c>
      <c r="P44" s="208">
        <v>9.4764999999999998E-6</v>
      </c>
      <c r="Q44" s="208">
        <v>233.9</v>
      </c>
      <c r="R44" s="295">
        <v>498</v>
      </c>
    </row>
    <row r="45" spans="1:18" x14ac:dyDescent="0.25">
      <c r="A45" s="293" t="s">
        <v>407</v>
      </c>
      <c r="B45" s="294" t="s">
        <v>473</v>
      </c>
      <c r="C45" s="208" t="s">
        <v>472</v>
      </c>
      <c r="D45" s="240" t="str">
        <f>IFERROR(VLOOKUP(C45,RSL_Composite!$A$3:$AA$767,27,FALSE),"")</f>
        <v/>
      </c>
      <c r="E45" s="208" t="str">
        <f>IFERROR(VLOOKUP(C45,RSL_Composite!$A$4:$N$767,6,FALSE),"--")</f>
        <v>--</v>
      </c>
      <c r="F45" s="208">
        <f>IFERROR(VLOOKUP(C45,RSL_Composite!$A$4:$N$767,8,FALSE),"--")</f>
        <v>10</v>
      </c>
      <c r="G45" s="240" t="str">
        <f t="shared" si="0"/>
        <v>--</v>
      </c>
      <c r="H45" s="208">
        <f>IFERROR(VLOOKUP(C45,RSL_Composite!$A$4:$N$767,12,FALSE),"--")</f>
        <v>1</v>
      </c>
      <c r="I45" s="208" t="str">
        <f>IFERROR(VLOOKUP(C45,RSL_Composite!$A$4:$N$767,2,FALSE),"--")</f>
        <v>--</v>
      </c>
      <c r="J45" s="208" t="str">
        <f>IFERROR(VLOOKUP(C45,RSL_Composite!$A$4:$N$767,4,FALSE),"--")</f>
        <v>--</v>
      </c>
      <c r="K45" s="208" t="str">
        <f>IFERROR(VLOOKUP(C45,RSL_Composite!A45:N808,13,FALSE),"--")</f>
        <v>--</v>
      </c>
      <c r="L45" s="208" t="str">
        <f t="shared" si="1"/>
        <v>--</v>
      </c>
      <c r="M45" s="208">
        <v>64.52</v>
      </c>
      <c r="N45" s="208">
        <v>0.45380209999999999</v>
      </c>
      <c r="O45" s="208">
        <v>0.103754</v>
      </c>
      <c r="P45" s="208">
        <v>1.1600000000000001E-5</v>
      </c>
      <c r="Q45" s="208">
        <v>21.73</v>
      </c>
      <c r="R45" s="295">
        <v>6710</v>
      </c>
    </row>
    <row r="46" spans="1:18" x14ac:dyDescent="0.25">
      <c r="A46" s="293" t="s">
        <v>407</v>
      </c>
      <c r="B46" s="294" t="s">
        <v>471</v>
      </c>
      <c r="C46" s="208" t="s">
        <v>470</v>
      </c>
      <c r="D46" s="240" t="str">
        <f>IFERROR(VLOOKUP(C46,RSL_Composite!$A$3:$AA$767,27,FALSE),"")</f>
        <v>8.0E+01(F)</v>
      </c>
      <c r="E46" s="208">
        <f>IFERROR(VLOOKUP(C46,RSL_Composite!$A$4:$N$767,6,FALSE),"--")</f>
        <v>0.01</v>
      </c>
      <c r="F46" s="208">
        <f>IFERROR(VLOOKUP(C46,RSL_Composite!$A$4:$N$767,8,FALSE),"--")</f>
        <v>9.8000000000000004E-2</v>
      </c>
      <c r="G46" s="240">
        <f t="shared" si="0"/>
        <v>0.01</v>
      </c>
      <c r="H46" s="208">
        <f>IFERROR(VLOOKUP(C46,RSL_Composite!$A$4:$N$767,12,FALSE),"--")</f>
        <v>1</v>
      </c>
      <c r="I46" s="208">
        <f>IFERROR(VLOOKUP(C46,RSL_Composite!$A$4:$N$767,2,FALSE),"--")</f>
        <v>3.1E-2</v>
      </c>
      <c r="J46" s="208">
        <f>IFERROR(VLOOKUP(C46,RSL_Composite!$A$4:$N$767,4,FALSE),"--")</f>
        <v>2.3E-5</v>
      </c>
      <c r="K46" s="208" t="str">
        <f>IFERROR(VLOOKUP(C46,RSL_Composite!A46:N809,13,FALSE),"--")</f>
        <v>--</v>
      </c>
      <c r="L46" s="208">
        <f t="shared" si="1"/>
        <v>3.1E-2</v>
      </c>
      <c r="M46" s="208">
        <v>119.38</v>
      </c>
      <c r="N46" s="208">
        <v>0.1500409</v>
      </c>
      <c r="O46" s="208">
        <v>7.6919699999999994E-2</v>
      </c>
      <c r="P46" s="208">
        <v>1.0900000000000001E-5</v>
      </c>
      <c r="Q46" s="208">
        <v>31.82</v>
      </c>
      <c r="R46" s="295">
        <v>7950</v>
      </c>
    </row>
    <row r="47" spans="1:18" x14ac:dyDescent="0.25">
      <c r="A47" s="293" t="s">
        <v>407</v>
      </c>
      <c r="B47" s="296" t="s">
        <v>469</v>
      </c>
      <c r="C47" s="208" t="s">
        <v>468</v>
      </c>
      <c r="D47" s="240" t="str">
        <f>IFERROR(VLOOKUP(C47,RSL_Composite!$A$3:$AA$767,27,FALSE),"")</f>
        <v/>
      </c>
      <c r="E47" s="208" t="str">
        <f>IFERROR(VLOOKUP(C47,RSL_Composite!$A$4:$N$767,6,FALSE),"--")</f>
        <v>--</v>
      </c>
      <c r="F47" s="208">
        <f>IFERROR(VLOOKUP(C47,RSL_Composite!$A$4:$N$767,8,FALSE),"--")</f>
        <v>0.09</v>
      </c>
      <c r="G47" s="240" t="str">
        <f t="shared" si="0"/>
        <v>--</v>
      </c>
      <c r="H47" s="208">
        <f>IFERROR(VLOOKUP(C47,RSL_Composite!$A$4:$N$767,12,FALSE),"--")</f>
        <v>1</v>
      </c>
      <c r="I47" s="208" t="str">
        <f>IFERROR(VLOOKUP(C47,RSL_Composite!$A$4:$N$767,2,FALSE),"--")</f>
        <v>--</v>
      </c>
      <c r="J47" s="208" t="str">
        <f>IFERROR(VLOOKUP(C47,RSL_Composite!$A$4:$N$767,4,FALSE),"--")</f>
        <v>--</v>
      </c>
      <c r="K47" s="208" t="str">
        <f>IFERROR(VLOOKUP(C47,RSL_Composite!A47:N810,13,FALSE),"--")</f>
        <v>--</v>
      </c>
      <c r="L47" s="208" t="str">
        <f t="shared" si="1"/>
        <v>--</v>
      </c>
      <c r="M47" s="208">
        <v>50.49</v>
      </c>
      <c r="N47" s="208">
        <v>0.36058869999999998</v>
      </c>
      <c r="O47" s="208">
        <v>0.1239618</v>
      </c>
      <c r="P47" s="208">
        <v>1.36E-5</v>
      </c>
      <c r="Q47" s="208">
        <v>13.22</v>
      </c>
      <c r="R47" s="295">
        <v>5320</v>
      </c>
    </row>
    <row r="48" spans="1:18" x14ac:dyDescent="0.25">
      <c r="A48" s="293" t="s">
        <v>407</v>
      </c>
      <c r="B48" s="294" t="s">
        <v>467</v>
      </c>
      <c r="C48" s="208" t="s">
        <v>466</v>
      </c>
      <c r="D48" s="240">
        <f>IFERROR(VLOOKUP(C48,RSL_Composite!$A$3:$AA$767,27,FALSE),"")</f>
        <v>70</v>
      </c>
      <c r="E48" s="208">
        <f>IFERROR(VLOOKUP(C48,RSL_Composite!$A$4:$N$767,6,FALSE),"--")</f>
        <v>2E-3</v>
      </c>
      <c r="F48" s="208" t="str">
        <f>IFERROR(VLOOKUP(C48,RSL_Composite!$A$4:$N$767,8,FALSE),"--")</f>
        <v>--</v>
      </c>
      <c r="G48" s="240">
        <f t="shared" si="0"/>
        <v>2E-3</v>
      </c>
      <c r="H48" s="208">
        <f>IFERROR(VLOOKUP(C48,RSL_Composite!$A$4:$N$767,12,FALSE),"--")</f>
        <v>1</v>
      </c>
      <c r="I48" s="208" t="str">
        <f>IFERROR(VLOOKUP(C48,RSL_Composite!$A$4:$N$767,2,FALSE),"--")</f>
        <v>--</v>
      </c>
      <c r="J48" s="208" t="str">
        <f>IFERROR(VLOOKUP(C48,RSL_Composite!$A$4:$N$767,4,FALSE),"--")</f>
        <v>--</v>
      </c>
      <c r="K48" s="208" t="str">
        <f>IFERROR(VLOOKUP(C48,RSL_Composite!A48:N811,13,FALSE),"--")</f>
        <v>--</v>
      </c>
      <c r="L48" s="208" t="str">
        <f t="shared" si="1"/>
        <v>--</v>
      </c>
      <c r="M48" s="208">
        <v>96.94</v>
      </c>
      <c r="N48" s="208">
        <v>0.1668029</v>
      </c>
      <c r="O48" s="208">
        <v>8.8408799999999996E-2</v>
      </c>
      <c r="P48" s="208">
        <v>1.13E-5</v>
      </c>
      <c r="Q48" s="208">
        <v>39.6</v>
      </c>
      <c r="R48" s="295">
        <v>6410</v>
      </c>
    </row>
    <row r="49" spans="1:18" x14ac:dyDescent="0.25">
      <c r="A49" s="293" t="s">
        <v>407</v>
      </c>
      <c r="B49" s="294" t="s">
        <v>465</v>
      </c>
      <c r="C49" s="208" t="s">
        <v>464</v>
      </c>
      <c r="D49" s="240" t="str">
        <f>IFERROR(VLOOKUP(C49,RSL_Composite!$A$3:$AA$767,27,FALSE),"")</f>
        <v/>
      </c>
      <c r="E49" s="208" t="str">
        <f>IFERROR(VLOOKUP(C49,RSL_Composite!$A$4:$N$767,6,FALSE),"--")</f>
        <v>--</v>
      </c>
      <c r="F49" s="208" t="str">
        <f>IFERROR(VLOOKUP(C49,RSL_Composite!$A$4:$N$767,8,FALSE),"--")</f>
        <v>--</v>
      </c>
      <c r="G49" s="240" t="str">
        <f t="shared" si="0"/>
        <v>--</v>
      </c>
      <c r="H49" s="208" t="str">
        <f>IFERROR(VLOOKUP(C49,RSL_Composite!$A$4:$N$767,12,FALSE),"--")</f>
        <v>--</v>
      </c>
      <c r="I49" s="208" t="str">
        <f>IFERROR(VLOOKUP(C49,RSL_Composite!$A$4:$N$767,2,FALSE),"--")</f>
        <v>--</v>
      </c>
      <c r="J49" s="208" t="str">
        <f>IFERROR(VLOOKUP(C49,RSL_Composite!$A$4:$N$767,4,FALSE),"--")</f>
        <v>--</v>
      </c>
      <c r="K49" s="208" t="str">
        <f>IFERROR(VLOOKUP(C49,RSL_Composite!A49:N812,13,FALSE),"--")</f>
        <v>--</v>
      </c>
      <c r="L49" s="208" t="str">
        <f t="shared" si="1"/>
        <v>--</v>
      </c>
      <c r="M49" s="208" t="s">
        <v>1856</v>
      </c>
      <c r="N49" s="208" t="s">
        <v>1856</v>
      </c>
      <c r="O49" s="208" t="s">
        <v>1856</v>
      </c>
      <c r="P49" s="208" t="s">
        <v>1856</v>
      </c>
      <c r="Q49" s="208" t="s">
        <v>1856</v>
      </c>
      <c r="R49" s="295" t="s">
        <v>1856</v>
      </c>
    </row>
    <row r="50" spans="1:18" x14ac:dyDescent="0.25">
      <c r="A50" s="293" t="s">
        <v>407</v>
      </c>
      <c r="B50" s="294" t="s">
        <v>463</v>
      </c>
      <c r="C50" s="208" t="s">
        <v>462</v>
      </c>
      <c r="D50" s="240" t="str">
        <f>IFERROR(VLOOKUP(C50,RSL_Composite!$A$3:$AA$767,27,FALSE),"")</f>
        <v>8.0E+01(F)</v>
      </c>
      <c r="E50" s="208">
        <f>IFERROR(VLOOKUP(C50,RSL_Composite!$A$4:$N$767,6,FALSE),"--")</f>
        <v>0.02</v>
      </c>
      <c r="F50" s="208" t="str">
        <f>IFERROR(VLOOKUP(C50,RSL_Composite!$A$4:$N$767,8,FALSE),"--")</f>
        <v>--</v>
      </c>
      <c r="G50" s="240">
        <f t="shared" si="0"/>
        <v>0.02</v>
      </c>
      <c r="H50" s="208">
        <f>IFERROR(VLOOKUP(C50,RSL_Composite!$A$4:$N$767,12,FALSE),"--")</f>
        <v>1</v>
      </c>
      <c r="I50" s="208">
        <f>IFERROR(VLOOKUP(C50,RSL_Composite!$A$4:$N$767,2,FALSE),"--")</f>
        <v>8.4000000000000005E-2</v>
      </c>
      <c r="J50" s="208">
        <f>IFERROR(VLOOKUP(C50,RSL_Composite!$A$4:$N$767,4,FALSE),"--")</f>
        <v>2.6999999999999999E-5</v>
      </c>
      <c r="K50" s="208">
        <f>IFERROR(VLOOKUP(C50,RSL_Composite!A50:N813,13,FALSE),"--")</f>
        <v>0.1</v>
      </c>
      <c r="L50" s="208">
        <f t="shared" si="1"/>
        <v>8.4000000000000005E-2</v>
      </c>
      <c r="M50" s="208">
        <v>208.28</v>
      </c>
      <c r="N50" s="208">
        <v>3.2011400000000002E-2</v>
      </c>
      <c r="O50" s="208">
        <v>3.6635599999999997E-2</v>
      </c>
      <c r="P50" s="208">
        <v>1.06E-5</v>
      </c>
      <c r="Q50" s="208">
        <v>31.82</v>
      </c>
      <c r="R50" s="295">
        <v>2700</v>
      </c>
    </row>
    <row r="51" spans="1:18" x14ac:dyDescent="0.25">
      <c r="A51" s="293" t="s">
        <v>407</v>
      </c>
      <c r="B51" s="294" t="s">
        <v>461</v>
      </c>
      <c r="C51" s="208" t="s">
        <v>460</v>
      </c>
      <c r="D51" s="240" t="str">
        <f>IFERROR(VLOOKUP(C51,RSL_Composite!$A$3:$AA$767,27,FALSE),"")</f>
        <v/>
      </c>
      <c r="E51" s="208">
        <f>IFERROR(VLOOKUP(C51,RSL_Composite!$A$4:$N$767,6,FALSE),"--")</f>
        <v>0.01</v>
      </c>
      <c r="F51" s="208">
        <f>IFERROR(VLOOKUP(C51,RSL_Composite!$A$4:$N$767,8,FALSE),"--")</f>
        <v>4.0000000000000001E-3</v>
      </c>
      <c r="G51" s="240">
        <f t="shared" si="0"/>
        <v>0.01</v>
      </c>
      <c r="H51" s="208">
        <f>IFERROR(VLOOKUP(C51,RSL_Composite!$A$4:$N$767,12,FALSE),"--")</f>
        <v>1</v>
      </c>
      <c r="I51" s="208" t="str">
        <f>IFERROR(VLOOKUP(C51,RSL_Composite!$A$4:$N$767,2,FALSE),"--")</f>
        <v>--</v>
      </c>
      <c r="J51" s="208" t="str">
        <f>IFERROR(VLOOKUP(C51,RSL_Composite!$A$4:$N$767,4,FALSE),"--")</f>
        <v>--</v>
      </c>
      <c r="K51" s="208" t="str">
        <f>IFERROR(VLOOKUP(C51,RSL_Composite!A51:N814,13,FALSE),"--")</f>
        <v>--</v>
      </c>
      <c r="L51" s="208" t="str">
        <f t="shared" si="1"/>
        <v>--</v>
      </c>
      <c r="M51" s="208">
        <v>173.84</v>
      </c>
      <c r="N51" s="208">
        <v>3.3605900000000001E-2</v>
      </c>
      <c r="O51" s="208">
        <v>5.51373E-2</v>
      </c>
      <c r="P51" s="208">
        <v>1.19E-5</v>
      </c>
      <c r="Q51" s="208">
        <v>21.73</v>
      </c>
      <c r="R51" s="295">
        <v>11900</v>
      </c>
    </row>
    <row r="52" spans="1:18" x14ac:dyDescent="0.25">
      <c r="A52" s="293" t="s">
        <v>407</v>
      </c>
      <c r="B52" s="294" t="s">
        <v>459</v>
      </c>
      <c r="C52" s="208" t="s">
        <v>458</v>
      </c>
      <c r="D52" s="240" t="str">
        <f>IFERROR(VLOOKUP(C52,RSL_Composite!$A$3:$AA$767,27,FALSE),"")</f>
        <v/>
      </c>
      <c r="E52" s="208">
        <f>IFERROR(VLOOKUP(C52,RSL_Composite!$A$4:$N$767,6,FALSE),"--")</f>
        <v>0.2</v>
      </c>
      <c r="F52" s="208">
        <f>IFERROR(VLOOKUP(C52,RSL_Composite!$A$4:$N$767,8,FALSE),"--")</f>
        <v>0.1</v>
      </c>
      <c r="G52" s="240">
        <f t="shared" si="0"/>
        <v>0.2</v>
      </c>
      <c r="H52" s="208">
        <f>IFERROR(VLOOKUP(C52,RSL_Composite!$A$4:$N$767,12,FALSE),"--")</f>
        <v>1</v>
      </c>
      <c r="I52" s="208" t="str">
        <f>IFERROR(VLOOKUP(C52,RSL_Composite!$A$4:$N$767,2,FALSE),"--")</f>
        <v>--</v>
      </c>
      <c r="J52" s="208" t="str">
        <f>IFERROR(VLOOKUP(C52,RSL_Composite!$A$4:$N$767,4,FALSE),"--")</f>
        <v>--</v>
      </c>
      <c r="K52" s="208" t="str">
        <f>IFERROR(VLOOKUP(C52,RSL_Composite!A52:N815,13,FALSE),"--")</f>
        <v>--</v>
      </c>
      <c r="L52" s="208" t="str">
        <f t="shared" si="1"/>
        <v>--</v>
      </c>
      <c r="M52" s="208">
        <v>120.91</v>
      </c>
      <c r="N52" s="208">
        <v>14.022895</v>
      </c>
      <c r="O52" s="208">
        <v>7.6029299999999994E-2</v>
      </c>
      <c r="P52" s="208">
        <v>1.08E-5</v>
      </c>
      <c r="Q52" s="208">
        <v>43.89</v>
      </c>
      <c r="R52" s="295">
        <v>280</v>
      </c>
    </row>
    <row r="53" spans="1:18" x14ac:dyDescent="0.25">
      <c r="A53" s="293" t="s">
        <v>407</v>
      </c>
      <c r="B53" s="294" t="s">
        <v>457</v>
      </c>
      <c r="C53" s="208" t="s">
        <v>456</v>
      </c>
      <c r="D53" s="240">
        <f>IFERROR(VLOOKUP(C53,RSL_Composite!$A$3:$AA$767,27,FALSE),"")</f>
        <v>700</v>
      </c>
      <c r="E53" s="208">
        <f>IFERROR(VLOOKUP(C53,RSL_Composite!$A$4:$N$767,6,FALSE),"--")</f>
        <v>0.1</v>
      </c>
      <c r="F53" s="208">
        <f>IFERROR(VLOOKUP(C53,RSL_Composite!$A$4:$N$767,8,FALSE),"--")</f>
        <v>1</v>
      </c>
      <c r="G53" s="240">
        <f t="shared" si="0"/>
        <v>0.1</v>
      </c>
      <c r="H53" s="208">
        <f>IFERROR(VLOOKUP(C53,RSL_Composite!$A$4:$N$767,12,FALSE),"--")</f>
        <v>1</v>
      </c>
      <c r="I53" s="208">
        <f>IFERROR(VLOOKUP(C53,RSL_Composite!$A$4:$N$767,2,FALSE),"--")</f>
        <v>1.0999999999999999E-2</v>
      </c>
      <c r="J53" s="208">
        <f>IFERROR(VLOOKUP(C53,RSL_Composite!$A$4:$N$767,4,FALSE),"--")</f>
        <v>2.5000000000000002E-6</v>
      </c>
      <c r="K53" s="208" t="str">
        <f>IFERROR(VLOOKUP(C53,RSL_Composite!A53:N816,13,FALSE),"--")</f>
        <v>--</v>
      </c>
      <c r="L53" s="208">
        <f t="shared" si="1"/>
        <v>1.0999999999999999E-2</v>
      </c>
      <c r="M53" s="208">
        <v>106.17</v>
      </c>
      <c r="N53" s="208">
        <v>0.32215860000000002</v>
      </c>
      <c r="O53" s="208">
        <v>6.8465200000000004E-2</v>
      </c>
      <c r="P53" s="208">
        <v>8.4557999999999996E-6</v>
      </c>
      <c r="Q53" s="208">
        <v>446.1</v>
      </c>
      <c r="R53" s="295">
        <v>169</v>
      </c>
    </row>
    <row r="54" spans="1:18" x14ac:dyDescent="0.25">
      <c r="A54" s="293" t="s">
        <v>407</v>
      </c>
      <c r="B54" s="294" t="s">
        <v>455</v>
      </c>
      <c r="C54" s="208" t="s">
        <v>454</v>
      </c>
      <c r="D54" s="240" t="str">
        <f>IFERROR(VLOOKUP(C54,RSL_Composite!$A$3:$AA$767,27,FALSE),"")</f>
        <v/>
      </c>
      <c r="E54" s="208">
        <f>IFERROR(VLOOKUP(C54,RSL_Composite!$A$4:$N$767,6,FALSE),"--")</f>
        <v>0.2</v>
      </c>
      <c r="F54" s="208">
        <f>IFERROR(VLOOKUP(C54,RSL_Composite!$A$4:$N$767,8,FALSE),"--")</f>
        <v>9.7999999999999997E-3</v>
      </c>
      <c r="G54" s="240">
        <f t="shared" si="0"/>
        <v>0.2</v>
      </c>
      <c r="H54" s="208">
        <f>IFERROR(VLOOKUP(C54,RSL_Composite!$A$4:$N$767,12,FALSE),"--")</f>
        <v>1</v>
      </c>
      <c r="I54" s="208" t="str">
        <f>IFERROR(VLOOKUP(C54,RSL_Composite!$A$4:$N$767,2,FALSE),"--")</f>
        <v>--</v>
      </c>
      <c r="J54" s="208">
        <f>IFERROR(VLOOKUP(C54,RSL_Composite!$A$4:$N$767,4,FALSE),"--")</f>
        <v>1.2999999999999999E-5</v>
      </c>
      <c r="K54" s="208">
        <f>IFERROR(VLOOKUP(C54,RSL_Composite!A54:N817,13,FALSE),"--")</f>
        <v>0.1</v>
      </c>
      <c r="L54" s="208" t="str">
        <f t="shared" si="1"/>
        <v>--</v>
      </c>
      <c r="M54" s="208">
        <v>30.03</v>
      </c>
      <c r="N54" s="208">
        <v>1.38E-5</v>
      </c>
      <c r="O54" s="208">
        <v>0.16707250000000001</v>
      </c>
      <c r="P54" s="208">
        <v>1.7399999999999999E-5</v>
      </c>
      <c r="Q54" s="208">
        <v>1</v>
      </c>
      <c r="R54" s="295">
        <v>400000</v>
      </c>
    </row>
    <row r="55" spans="1:18" x14ac:dyDescent="0.25">
      <c r="A55" s="293" t="s">
        <v>407</v>
      </c>
      <c r="B55" s="294" t="s">
        <v>273</v>
      </c>
      <c r="C55" s="208" t="s">
        <v>272</v>
      </c>
      <c r="D55" s="240" t="str">
        <f>IFERROR(VLOOKUP(C55,RSL_Composite!$A$3:$AA$767,27,FALSE),"")</f>
        <v/>
      </c>
      <c r="E55" s="208">
        <f>IFERROR(VLOOKUP(C55,RSL_Composite!$A$4:$N$767,6,FALSE),"--")</f>
        <v>1E-3</v>
      </c>
      <c r="F55" s="208" t="str">
        <f>IFERROR(VLOOKUP(C55,RSL_Composite!$A$4:$N$767,8,FALSE),"--")</f>
        <v>--</v>
      </c>
      <c r="G55" s="240">
        <f t="shared" si="0"/>
        <v>1E-3</v>
      </c>
      <c r="H55" s="208">
        <f>IFERROR(VLOOKUP(C55,RSL_Composite!$A$4:$N$767,12,FALSE),"--")</f>
        <v>1</v>
      </c>
      <c r="I55" s="208">
        <f>IFERROR(VLOOKUP(C55,RSL_Composite!$A$4:$N$767,2,FALSE),"--")</f>
        <v>7.8E-2</v>
      </c>
      <c r="J55" s="208">
        <f>IFERROR(VLOOKUP(C55,RSL_Composite!$A$4:$N$767,4,FALSE),"--")</f>
        <v>2.1999999999999999E-5</v>
      </c>
      <c r="K55" s="208">
        <f>IFERROR(VLOOKUP(C55,RSL_Composite!A55:N818,13,FALSE),"--")</f>
        <v>0.1</v>
      </c>
      <c r="L55" s="208">
        <f t="shared" si="1"/>
        <v>7.8E-2</v>
      </c>
      <c r="M55" s="208">
        <v>260.76</v>
      </c>
      <c r="N55" s="208">
        <v>0.42109570000000002</v>
      </c>
      <c r="O55" s="208">
        <v>2.6744500000000001E-2</v>
      </c>
      <c r="P55" s="208">
        <v>7.0264000000000002E-6</v>
      </c>
      <c r="Q55" s="208">
        <v>845.2</v>
      </c>
      <c r="R55" s="295">
        <v>3.2</v>
      </c>
    </row>
    <row r="56" spans="1:18" x14ac:dyDescent="0.25">
      <c r="A56" s="293" t="s">
        <v>407</v>
      </c>
      <c r="B56" s="294" t="s">
        <v>453</v>
      </c>
      <c r="C56" s="208" t="s">
        <v>452</v>
      </c>
      <c r="D56" s="240" t="str">
        <f>IFERROR(VLOOKUP(C56,RSL_Composite!$A$3:$AA$767,27,FALSE),"")</f>
        <v/>
      </c>
      <c r="E56" s="208" t="str">
        <f>IFERROR(VLOOKUP(C56,RSL_Composite!$A$4:$N$767,6,FALSE),"--")</f>
        <v>--</v>
      </c>
      <c r="F56" s="208" t="str">
        <f>IFERROR(VLOOKUP(C56,RSL_Composite!$A$4:$N$767,8,FALSE),"--")</f>
        <v>--</v>
      </c>
      <c r="G56" s="240" t="str">
        <f t="shared" si="0"/>
        <v>--</v>
      </c>
      <c r="H56" s="208" t="str">
        <f>IFERROR(VLOOKUP(C56,RSL_Composite!$A$4:$N$767,12,FALSE),"--")</f>
        <v>--</v>
      </c>
      <c r="I56" s="208" t="str">
        <f>IFERROR(VLOOKUP(C56,RSL_Composite!$A$4:$N$767,2,FALSE),"--")</f>
        <v>--</v>
      </c>
      <c r="J56" s="208" t="str">
        <f>IFERROR(VLOOKUP(C56,RSL_Composite!$A$4:$N$767,4,FALSE),"--")</f>
        <v>--</v>
      </c>
      <c r="K56" s="208" t="str">
        <f>IFERROR(VLOOKUP(C56,RSL_Composite!A56:N819,13,FALSE),"--")</f>
        <v>--</v>
      </c>
      <c r="L56" s="208" t="str">
        <f t="shared" si="1"/>
        <v>--</v>
      </c>
      <c r="M56" s="208" t="s">
        <v>1856</v>
      </c>
      <c r="N56" s="208" t="s">
        <v>1856</v>
      </c>
      <c r="O56" s="208" t="s">
        <v>1856</v>
      </c>
      <c r="P56" s="208" t="s">
        <v>1856</v>
      </c>
      <c r="Q56" s="208" t="s">
        <v>1856</v>
      </c>
      <c r="R56" s="295" t="s">
        <v>1856</v>
      </c>
    </row>
    <row r="57" spans="1:18" x14ac:dyDescent="0.25">
      <c r="A57" s="293" t="s">
        <v>407</v>
      </c>
      <c r="B57" s="296" t="s">
        <v>451</v>
      </c>
      <c r="C57" s="208" t="s">
        <v>450</v>
      </c>
      <c r="D57" s="240" t="str">
        <f>IFERROR(VLOOKUP(C57,RSL_Composite!$A$3:$AA$767,27,FALSE),"")</f>
        <v/>
      </c>
      <c r="E57" s="208">
        <f>IFERROR(VLOOKUP(C57,RSL_Composite!$A$4:$N$767,6,FALSE),"--")</f>
        <v>0.3</v>
      </c>
      <c r="F57" s="208" t="str">
        <f>IFERROR(VLOOKUP(C57,RSL_Composite!$A$4:$N$767,8,FALSE),"--")</f>
        <v>--</v>
      </c>
      <c r="G57" s="240">
        <f t="shared" si="0"/>
        <v>0.3</v>
      </c>
      <c r="H57" s="208">
        <f>IFERROR(VLOOKUP(C57,RSL_Composite!$A$4:$N$767,12,FALSE),"--")</f>
        <v>1</v>
      </c>
      <c r="I57" s="208" t="str">
        <f>IFERROR(VLOOKUP(C57,RSL_Composite!$A$4:$N$767,2,FALSE),"--")</f>
        <v>--</v>
      </c>
      <c r="J57" s="208" t="str">
        <f>IFERROR(VLOOKUP(C57,RSL_Composite!$A$4:$N$767,4,FALSE),"--")</f>
        <v>--</v>
      </c>
      <c r="K57" s="208">
        <f>IFERROR(VLOOKUP(C57,RSL_Composite!A57:N820,13,FALSE),"--")</f>
        <v>0.1</v>
      </c>
      <c r="L57" s="208" t="str">
        <f t="shared" si="1"/>
        <v>--</v>
      </c>
      <c r="M57" s="208">
        <v>74.12</v>
      </c>
      <c r="N57" s="208">
        <v>3.9980000000000001E-4</v>
      </c>
      <c r="O57" s="208">
        <v>8.9671399999999998E-2</v>
      </c>
      <c r="P57" s="208">
        <v>1.0000000000000001E-5</v>
      </c>
      <c r="Q57" s="208">
        <v>2.919</v>
      </c>
      <c r="R57" s="295">
        <v>85000</v>
      </c>
    </row>
    <row r="58" spans="1:18" x14ac:dyDescent="0.25">
      <c r="A58" s="293" t="s">
        <v>407</v>
      </c>
      <c r="B58" s="296" t="s">
        <v>449</v>
      </c>
      <c r="C58" s="208" t="s">
        <v>448</v>
      </c>
      <c r="D58" s="240" t="str">
        <f>IFERROR(VLOOKUP(C58,RSL_Composite!$A$3:$AA$767,27,FALSE),"")</f>
        <v/>
      </c>
      <c r="E58" s="208">
        <f>IFERROR(VLOOKUP(C58,RSL_Composite!$A$4:$N$767,6,FALSE),"--")</f>
        <v>0.1</v>
      </c>
      <c r="F58" s="208">
        <f>IFERROR(VLOOKUP(C58,RSL_Composite!$A$4:$N$767,8,FALSE),"--")</f>
        <v>0.4</v>
      </c>
      <c r="G58" s="240">
        <f t="shared" si="0"/>
        <v>0.1</v>
      </c>
      <c r="H58" s="208">
        <f>IFERROR(VLOOKUP(C58,RSL_Composite!$A$4:$N$767,12,FALSE),"--")</f>
        <v>1</v>
      </c>
      <c r="I58" s="208" t="str">
        <f>IFERROR(VLOOKUP(C58,RSL_Composite!$A$4:$N$767,2,FALSE),"--")</f>
        <v>--</v>
      </c>
      <c r="J58" s="208" t="str">
        <f>IFERROR(VLOOKUP(C58,RSL_Composite!$A$4:$N$767,4,FALSE),"--")</f>
        <v>--</v>
      </c>
      <c r="K58" s="208" t="str">
        <f>IFERROR(VLOOKUP(C58,RSL_Composite!A58:N821,13,FALSE),"--")</f>
        <v>--</v>
      </c>
      <c r="L58" s="208" t="str">
        <f t="shared" si="1"/>
        <v>--</v>
      </c>
      <c r="M58" s="208">
        <v>120.2</v>
      </c>
      <c r="N58" s="208">
        <v>0.4701554</v>
      </c>
      <c r="O58" s="208">
        <v>6.0304400000000001E-2</v>
      </c>
      <c r="P58" s="208">
        <v>7.8566000000000003E-6</v>
      </c>
      <c r="Q58" s="208">
        <v>697.8</v>
      </c>
      <c r="R58" s="295">
        <v>61.3</v>
      </c>
    </row>
    <row r="59" spans="1:18" x14ac:dyDescent="0.25">
      <c r="A59" s="293" t="s">
        <v>407</v>
      </c>
      <c r="B59" s="294" t="s">
        <v>447</v>
      </c>
      <c r="C59" s="208" t="s">
        <v>446</v>
      </c>
      <c r="D59" s="240" t="str">
        <f>IFERROR(VLOOKUP(C59,RSL_Composite!$A$3:$AA$767,27,FALSE),"")</f>
        <v/>
      </c>
      <c r="E59" s="208">
        <f>IFERROR(VLOOKUP(C59,RSL_Composite!$A$4:$N$767,6,FALSE),"--")</f>
        <v>0.5</v>
      </c>
      <c r="F59" s="208">
        <f>IFERROR(VLOOKUP(C59,RSL_Composite!$A$4:$N$767,8,FALSE),"--")</f>
        <v>4</v>
      </c>
      <c r="G59" s="240">
        <f t="shared" si="0"/>
        <v>0.5</v>
      </c>
      <c r="H59" s="208">
        <f>IFERROR(VLOOKUP(C59,RSL_Composite!$A$4:$N$767,12,FALSE),"--")</f>
        <v>1</v>
      </c>
      <c r="I59" s="208" t="str">
        <f>IFERROR(VLOOKUP(C59,RSL_Composite!$A$4:$N$767,2,FALSE),"--")</f>
        <v>--</v>
      </c>
      <c r="J59" s="208" t="str">
        <f>IFERROR(VLOOKUP(C59,RSL_Composite!$A$4:$N$767,4,FALSE),"--")</f>
        <v>--</v>
      </c>
      <c r="K59" s="208">
        <f>IFERROR(VLOOKUP(C59,RSL_Composite!A59:N822,13,FALSE),"--")</f>
        <v>0.1</v>
      </c>
      <c r="L59" s="208" t="str">
        <f t="shared" si="1"/>
        <v>--</v>
      </c>
      <c r="M59" s="208">
        <v>32.04</v>
      </c>
      <c r="N59" s="208">
        <v>1.8599999999999999E-4</v>
      </c>
      <c r="O59" s="208">
        <v>0.15828059999999999</v>
      </c>
      <c r="P59" s="208">
        <v>1.6500000000000001E-5</v>
      </c>
      <c r="Q59" s="208">
        <v>1</v>
      </c>
      <c r="R59" s="295">
        <v>1000000</v>
      </c>
    </row>
    <row r="60" spans="1:18" x14ac:dyDescent="0.25">
      <c r="A60" s="293" t="s">
        <v>407</v>
      </c>
      <c r="B60" s="296" t="s">
        <v>445</v>
      </c>
      <c r="C60" s="208" t="s">
        <v>444</v>
      </c>
      <c r="D60" s="240">
        <f>IFERROR(VLOOKUP(C60,RSL_Composite!$A$3:$AA$767,27,FALSE),"")</f>
        <v>5</v>
      </c>
      <c r="E60" s="208">
        <f>IFERROR(VLOOKUP(C60,RSL_Composite!$A$4:$N$767,6,FALSE),"--")</f>
        <v>6.0000000000000001E-3</v>
      </c>
      <c r="F60" s="208">
        <f>IFERROR(VLOOKUP(C60,RSL_Composite!$A$4:$N$767,8,FALSE),"--")</f>
        <v>0.6</v>
      </c>
      <c r="G60" s="240">
        <f t="shared" si="0"/>
        <v>6.0000000000000001E-3</v>
      </c>
      <c r="H60" s="208">
        <f>IFERROR(VLOOKUP(C60,RSL_Composite!$A$4:$N$767,12,FALSE),"--")</f>
        <v>1</v>
      </c>
      <c r="I60" s="208">
        <f>IFERROR(VLOOKUP(C60,RSL_Composite!$A$4:$N$767,2,FALSE),"--")</f>
        <v>2E-3</v>
      </c>
      <c r="J60" s="208">
        <f>IFERROR(VLOOKUP(C60,RSL_Composite!$A$4:$N$767,4,FALSE),"--")</f>
        <v>1E-8</v>
      </c>
      <c r="K60" s="208" t="str">
        <f>IFERROR(VLOOKUP(C60,RSL_Composite!A60:N823,13,FALSE),"--")</f>
        <v>--</v>
      </c>
      <c r="L60" s="208">
        <f t="shared" si="1"/>
        <v>2E-3</v>
      </c>
      <c r="M60" s="208">
        <v>84.93</v>
      </c>
      <c r="N60" s="208">
        <v>0.13286999999999999</v>
      </c>
      <c r="O60" s="208">
        <v>9.9938899999999997E-2</v>
      </c>
      <c r="P60" s="208">
        <v>1.2500000000000001E-5</v>
      </c>
      <c r="Q60" s="208">
        <v>21.73</v>
      </c>
      <c r="R60" s="295">
        <v>13000</v>
      </c>
    </row>
    <row r="61" spans="1:18" x14ac:dyDescent="0.25">
      <c r="A61" s="293" t="s">
        <v>407</v>
      </c>
      <c r="B61" s="296" t="s">
        <v>443</v>
      </c>
      <c r="C61" s="208" t="s">
        <v>442</v>
      </c>
      <c r="D61" s="240" t="str">
        <f>IFERROR(VLOOKUP(C61,RSL_Composite!$A$3:$AA$767,27,FALSE),"")</f>
        <v/>
      </c>
      <c r="E61" s="208" t="str">
        <f>IFERROR(VLOOKUP(C61,RSL_Composite!$A$4:$N$767,6,FALSE),"--")</f>
        <v>--</v>
      </c>
      <c r="F61" s="208">
        <f>IFERROR(VLOOKUP(C61,RSL_Composite!$A$4:$N$767,8,FALSE),"--")</f>
        <v>3</v>
      </c>
      <c r="G61" s="240" t="str">
        <f t="shared" si="0"/>
        <v>--</v>
      </c>
      <c r="H61" s="208">
        <f>IFERROR(VLOOKUP(C61,RSL_Composite!$A$4:$N$767,12,FALSE),"--")</f>
        <v>1</v>
      </c>
      <c r="I61" s="208">
        <f>IFERROR(VLOOKUP(C61,RSL_Composite!$A$4:$N$767,2,FALSE),"--")</f>
        <v>1.8E-3</v>
      </c>
      <c r="J61" s="208">
        <f>IFERROR(VLOOKUP(C61,RSL_Composite!$A$4:$N$767,4,FALSE),"--")</f>
        <v>2.6E-7</v>
      </c>
      <c r="K61" s="208" t="str">
        <f>IFERROR(VLOOKUP(C61,RSL_Composite!A61:N824,13,FALSE),"--")</f>
        <v>--</v>
      </c>
      <c r="L61" s="208">
        <f t="shared" si="1"/>
        <v>1.8E-3</v>
      </c>
      <c r="M61" s="208">
        <v>88.15</v>
      </c>
      <c r="N61" s="208">
        <v>2.39984E-2</v>
      </c>
      <c r="O61" s="208">
        <v>7.5267899999999999E-2</v>
      </c>
      <c r="P61" s="208">
        <v>8.5905000000000002E-6</v>
      </c>
      <c r="Q61" s="208">
        <v>11.56</v>
      </c>
      <c r="R61" s="295">
        <v>51000</v>
      </c>
    </row>
    <row r="62" spans="1:18" x14ac:dyDescent="0.25">
      <c r="A62" s="293" t="s">
        <v>407</v>
      </c>
      <c r="B62" s="294" t="s">
        <v>261</v>
      </c>
      <c r="C62" s="208" t="s">
        <v>260</v>
      </c>
      <c r="D62" s="240" t="str">
        <f>IFERROR(VLOOKUP(C62,RSL_Composite!$A$3:$AA$767,27,FALSE),"")</f>
        <v/>
      </c>
      <c r="E62" s="208">
        <f>IFERROR(VLOOKUP(C62,RSL_Composite!$A$4:$N$767,6,FALSE),"--")</f>
        <v>0.02</v>
      </c>
      <c r="F62" s="208">
        <f>IFERROR(VLOOKUP(C62,RSL_Composite!$A$4:$N$767,8,FALSE),"--")</f>
        <v>3.0000000000000001E-3</v>
      </c>
      <c r="G62" s="240">
        <f t="shared" si="0"/>
        <v>0.02</v>
      </c>
      <c r="H62" s="208">
        <f>IFERROR(VLOOKUP(C62,RSL_Composite!$A$4:$N$767,12,FALSE),"--")</f>
        <v>1</v>
      </c>
      <c r="I62" s="208" t="str">
        <f>IFERROR(VLOOKUP(C62,RSL_Composite!$A$4:$N$767,2,FALSE),"--")</f>
        <v>--</v>
      </c>
      <c r="J62" s="208">
        <f>IFERROR(VLOOKUP(C62,RSL_Composite!$A$4:$N$767,4,FALSE),"--")</f>
        <v>3.4E-5</v>
      </c>
      <c r="K62" s="208">
        <f>IFERROR(VLOOKUP(C62,RSL_Composite!A62:N825,13,FALSE),"--")</f>
        <v>0.13</v>
      </c>
      <c r="L62" s="208" t="str">
        <f t="shared" si="1"/>
        <v>--</v>
      </c>
      <c r="M62" s="208">
        <v>128.18</v>
      </c>
      <c r="N62" s="208">
        <v>1.79886E-2</v>
      </c>
      <c r="O62" s="208">
        <v>6.0499400000000002E-2</v>
      </c>
      <c r="P62" s="208">
        <v>8.3769999999999996E-6</v>
      </c>
      <c r="Q62" s="208">
        <v>1544</v>
      </c>
      <c r="R62" s="295">
        <v>31</v>
      </c>
    </row>
    <row r="63" spans="1:18" x14ac:dyDescent="0.25">
      <c r="A63" s="293" t="s">
        <v>407</v>
      </c>
      <c r="B63" s="294" t="s">
        <v>441</v>
      </c>
      <c r="C63" s="208" t="s">
        <v>440</v>
      </c>
      <c r="D63" s="240" t="str">
        <f>IFERROR(VLOOKUP(C63,RSL_Composite!$A$3:$AA$767,27,FALSE),"")</f>
        <v/>
      </c>
      <c r="E63" s="208">
        <f>IFERROR(VLOOKUP(C63,RSL_Composite!$A$4:$N$767,6,FALSE),"--")</f>
        <v>0.05</v>
      </c>
      <c r="F63" s="208" t="str">
        <f>IFERROR(VLOOKUP(C63,RSL_Composite!$A$4:$N$767,8,FALSE),"--")</f>
        <v>--</v>
      </c>
      <c r="G63" s="240">
        <f t="shared" si="0"/>
        <v>0.05</v>
      </c>
      <c r="H63" s="208">
        <f>IFERROR(VLOOKUP(C63,RSL_Composite!$A$4:$N$767,12,FALSE),"--")</f>
        <v>1</v>
      </c>
      <c r="I63" s="208" t="str">
        <f>IFERROR(VLOOKUP(C63,RSL_Composite!$A$4:$N$767,2,FALSE),"--")</f>
        <v>--</v>
      </c>
      <c r="J63" s="208" t="str">
        <f>IFERROR(VLOOKUP(C63,RSL_Composite!$A$4:$N$767,4,FALSE),"--")</f>
        <v>--</v>
      </c>
      <c r="K63" s="208" t="str">
        <f>IFERROR(VLOOKUP(C63,RSL_Composite!A63:N826,13,FALSE),"--")</f>
        <v>--</v>
      </c>
      <c r="L63" s="208" t="str">
        <f t="shared" si="1"/>
        <v>--</v>
      </c>
      <c r="M63" s="208">
        <v>134.22</v>
      </c>
      <c r="N63" s="208">
        <v>0.65004090000000003</v>
      </c>
      <c r="O63" s="208">
        <v>5.2773199999999999E-2</v>
      </c>
      <c r="P63" s="208">
        <v>7.3335000000000002E-6</v>
      </c>
      <c r="Q63" s="208">
        <v>1482</v>
      </c>
      <c r="R63" s="295">
        <v>11.8</v>
      </c>
    </row>
    <row r="64" spans="1:18" x14ac:dyDescent="0.25">
      <c r="A64" s="293" t="s">
        <v>407</v>
      </c>
      <c r="B64" s="294" t="s">
        <v>439</v>
      </c>
      <c r="C64" s="208" t="s">
        <v>438</v>
      </c>
      <c r="D64" s="240" t="str">
        <f>IFERROR(VLOOKUP(C64,RSL_Composite!$A$3:$AA$767,27,FALSE),"")</f>
        <v/>
      </c>
      <c r="E64" s="208">
        <f>IFERROR(VLOOKUP(C64,RSL_Composite!$A$4:$N$767,6,FALSE),"--")</f>
        <v>0.1</v>
      </c>
      <c r="F64" s="208">
        <f>IFERROR(VLOOKUP(C64,RSL_Composite!$A$4:$N$767,8,FALSE),"--")</f>
        <v>1</v>
      </c>
      <c r="G64" s="240">
        <f t="shared" si="0"/>
        <v>0.1</v>
      </c>
      <c r="H64" s="208">
        <f>IFERROR(VLOOKUP(C64,RSL_Composite!$A$4:$N$767,12,FALSE),"--")</f>
        <v>1</v>
      </c>
      <c r="I64" s="208" t="str">
        <f>IFERROR(VLOOKUP(C64,RSL_Composite!$A$4:$N$767,2,FALSE),"--")</f>
        <v>--</v>
      </c>
      <c r="J64" s="208" t="str">
        <f>IFERROR(VLOOKUP(C64,RSL_Composite!$A$4:$N$767,4,FALSE),"--")</f>
        <v>--</v>
      </c>
      <c r="K64" s="208">
        <f>IFERROR(VLOOKUP(C64,RSL_Composite!A64:N827,13,FALSE),"--")</f>
        <v>0.1</v>
      </c>
      <c r="L64" s="208" t="str">
        <f t="shared" si="1"/>
        <v>--</v>
      </c>
      <c r="M64" s="208">
        <v>120.2</v>
      </c>
      <c r="N64" s="208">
        <v>0.4292723</v>
      </c>
      <c r="O64" s="208">
        <v>6.0155800000000002E-2</v>
      </c>
      <c r="P64" s="208">
        <v>7.8310000000000001E-6</v>
      </c>
      <c r="Q64" s="208">
        <v>813.1</v>
      </c>
      <c r="R64" s="295">
        <v>52.2</v>
      </c>
    </row>
    <row r="65" spans="1:18" x14ac:dyDescent="0.25">
      <c r="A65" s="293" t="s">
        <v>407</v>
      </c>
      <c r="B65" s="296" t="s">
        <v>437</v>
      </c>
      <c r="C65" s="208" t="s">
        <v>436</v>
      </c>
      <c r="D65" s="240" t="str">
        <f>IFERROR(VLOOKUP(C65,RSL_Composite!$A$3:$AA$767,27,FALSE),"")</f>
        <v/>
      </c>
      <c r="E65" s="208" t="str">
        <f>IFERROR(VLOOKUP(C65,RSL_Composite!$A$4:$N$767,6,FALSE),"--")</f>
        <v>--</v>
      </c>
      <c r="F65" s="208" t="str">
        <f>IFERROR(VLOOKUP(C65,RSL_Composite!$A$4:$N$767,8,FALSE),"--")</f>
        <v>--</v>
      </c>
      <c r="G65" s="240" t="str">
        <f t="shared" si="0"/>
        <v>--</v>
      </c>
      <c r="H65" s="208" t="str">
        <f>IFERROR(VLOOKUP(C65,RSL_Composite!$A$4:$N$767,12,FALSE),"--")</f>
        <v>--</v>
      </c>
      <c r="I65" s="208" t="str">
        <f>IFERROR(VLOOKUP(C65,RSL_Composite!$A$4:$N$767,2,FALSE),"--")</f>
        <v>--</v>
      </c>
      <c r="J65" s="208" t="str">
        <f>IFERROR(VLOOKUP(C65,RSL_Composite!$A$4:$N$767,4,FALSE),"--")</f>
        <v>--</v>
      </c>
      <c r="K65" s="208" t="str">
        <f>IFERROR(VLOOKUP(C65,RSL_Composite!A65:N828,13,FALSE),"--")</f>
        <v>--</v>
      </c>
      <c r="L65" s="208" t="str">
        <f t="shared" si="1"/>
        <v>--</v>
      </c>
      <c r="M65" s="208" t="s">
        <v>1856</v>
      </c>
      <c r="N65" s="208" t="s">
        <v>1856</v>
      </c>
      <c r="O65" s="208" t="s">
        <v>1856</v>
      </c>
      <c r="P65" s="208" t="s">
        <v>1856</v>
      </c>
      <c r="Q65" s="208" t="s">
        <v>1856</v>
      </c>
      <c r="R65" s="295" t="s">
        <v>1856</v>
      </c>
    </row>
    <row r="66" spans="1:18" x14ac:dyDescent="0.25">
      <c r="A66" s="293" t="s">
        <v>407</v>
      </c>
      <c r="B66" s="294" t="s">
        <v>435</v>
      </c>
      <c r="C66" s="208" t="s">
        <v>434</v>
      </c>
      <c r="D66" s="240" t="str">
        <f>IFERROR(VLOOKUP(C66,RSL_Composite!$A$3:$AA$767,27,FALSE),"")</f>
        <v/>
      </c>
      <c r="E66" s="208" t="str">
        <f>IFERROR(VLOOKUP(C66,RSL_Composite!$A$4:$N$767,6,FALSE),"--")</f>
        <v>--</v>
      </c>
      <c r="F66" s="208" t="str">
        <f>IFERROR(VLOOKUP(C66,RSL_Composite!$A$4:$N$767,8,FALSE),"--")</f>
        <v>--</v>
      </c>
      <c r="G66" s="240" t="str">
        <f t="shared" si="0"/>
        <v>--</v>
      </c>
      <c r="H66" s="208" t="str">
        <f>IFERROR(VLOOKUP(C66,RSL_Composite!$A$4:$N$767,12,FALSE),"--")</f>
        <v>--</v>
      </c>
      <c r="I66" s="208" t="str">
        <f>IFERROR(VLOOKUP(C66,RSL_Composite!$A$4:$N$767,2,FALSE),"--")</f>
        <v>--</v>
      </c>
      <c r="J66" s="208" t="str">
        <f>IFERROR(VLOOKUP(C66,RSL_Composite!$A$4:$N$767,4,FALSE),"--")</f>
        <v>--</v>
      </c>
      <c r="K66" s="208" t="str">
        <f>IFERROR(VLOOKUP(C66,RSL_Composite!A66:N829,13,FALSE),"--")</f>
        <v>--</v>
      </c>
      <c r="L66" s="208" t="str">
        <f t="shared" si="1"/>
        <v>--</v>
      </c>
      <c r="M66" s="208" t="s">
        <v>1856</v>
      </c>
      <c r="N66" s="208" t="s">
        <v>1856</v>
      </c>
      <c r="O66" s="208" t="s">
        <v>1856</v>
      </c>
      <c r="P66" s="208" t="s">
        <v>1856</v>
      </c>
      <c r="Q66" s="208" t="s">
        <v>1856</v>
      </c>
      <c r="R66" s="295" t="s">
        <v>1856</v>
      </c>
    </row>
    <row r="67" spans="1:18" x14ac:dyDescent="0.25">
      <c r="A67" s="293" t="s">
        <v>407</v>
      </c>
      <c r="B67" s="294" t="s">
        <v>433</v>
      </c>
      <c r="C67" s="208" t="s">
        <v>432</v>
      </c>
      <c r="D67" s="240">
        <f>IFERROR(VLOOKUP(C67,RSL_Composite!$A$3:$AA$767,27,FALSE),"")</f>
        <v>100</v>
      </c>
      <c r="E67" s="208">
        <f>IFERROR(VLOOKUP(C67,RSL_Composite!$A$4:$N$767,6,FALSE),"--")</f>
        <v>0.2</v>
      </c>
      <c r="F67" s="208">
        <f>IFERROR(VLOOKUP(C67,RSL_Composite!$A$4:$N$767,8,FALSE),"--")</f>
        <v>1</v>
      </c>
      <c r="G67" s="240">
        <f t="shared" si="0"/>
        <v>0.2</v>
      </c>
      <c r="H67" s="208">
        <f>IFERROR(VLOOKUP(C67,RSL_Composite!$A$4:$N$767,12,FALSE),"--")</f>
        <v>1</v>
      </c>
      <c r="I67" s="208" t="str">
        <f>IFERROR(VLOOKUP(C67,RSL_Composite!$A$4:$N$767,2,FALSE),"--")</f>
        <v>--</v>
      </c>
      <c r="J67" s="208" t="str">
        <f>IFERROR(VLOOKUP(C67,RSL_Composite!$A$4:$N$767,4,FALSE),"--")</f>
        <v>--</v>
      </c>
      <c r="K67" s="208" t="str">
        <f>IFERROR(VLOOKUP(C67,RSL_Composite!A67:N830,13,FALSE),"--")</f>
        <v>--</v>
      </c>
      <c r="L67" s="208" t="str">
        <f t="shared" si="1"/>
        <v>--</v>
      </c>
      <c r="M67" s="208">
        <v>104.15</v>
      </c>
      <c r="N67" s="208">
        <v>0.1124285</v>
      </c>
      <c r="O67" s="208">
        <v>7.1113999999999997E-2</v>
      </c>
      <c r="P67" s="208">
        <v>8.7838000000000005E-6</v>
      </c>
      <c r="Q67" s="208">
        <v>446.1</v>
      </c>
      <c r="R67" s="295">
        <v>310</v>
      </c>
    </row>
    <row r="68" spans="1:18" x14ac:dyDescent="0.25">
      <c r="A68" s="293" t="s">
        <v>407</v>
      </c>
      <c r="B68" s="294" t="s">
        <v>431</v>
      </c>
      <c r="C68" s="208" t="s">
        <v>430</v>
      </c>
      <c r="D68" s="240" t="str">
        <f>IFERROR(VLOOKUP(C68,RSL_Composite!$A$3:$AA$767,27,FALSE),"")</f>
        <v/>
      </c>
      <c r="E68" s="208" t="str">
        <f>IFERROR(VLOOKUP(C68,RSL_Composite!$A$4:$N$767,6,FALSE),"--")</f>
        <v>--</v>
      </c>
      <c r="F68" s="208" t="str">
        <f>IFERROR(VLOOKUP(C68,RSL_Composite!$A$4:$N$767,8,FALSE),"--")</f>
        <v>--</v>
      </c>
      <c r="G68" s="240" t="str">
        <f t="shared" si="0"/>
        <v>--</v>
      </c>
      <c r="H68" s="208" t="str">
        <f>IFERROR(VLOOKUP(C68,RSL_Composite!$A$4:$N$767,12,FALSE),"--")</f>
        <v>--</v>
      </c>
      <c r="I68" s="208" t="str">
        <f>IFERROR(VLOOKUP(C68,RSL_Composite!$A$4:$N$767,2,FALSE),"--")</f>
        <v>--</v>
      </c>
      <c r="J68" s="208" t="str">
        <f>IFERROR(VLOOKUP(C68,RSL_Composite!$A$4:$N$767,4,FALSE),"--")</f>
        <v>--</v>
      </c>
      <c r="K68" s="208" t="str">
        <f>IFERROR(VLOOKUP(C68,RSL_Composite!A68:N831,13,FALSE),"--")</f>
        <v>--</v>
      </c>
      <c r="L68" s="208" t="str">
        <f t="shared" si="1"/>
        <v>--</v>
      </c>
      <c r="M68" s="208" t="s">
        <v>1856</v>
      </c>
      <c r="N68" s="208" t="s">
        <v>1856</v>
      </c>
      <c r="O68" s="208" t="s">
        <v>1856</v>
      </c>
      <c r="P68" s="208" t="s">
        <v>1856</v>
      </c>
      <c r="Q68" s="208" t="s">
        <v>1856</v>
      </c>
      <c r="R68" s="295" t="s">
        <v>1856</v>
      </c>
    </row>
    <row r="69" spans="1:18" x14ac:dyDescent="0.25">
      <c r="A69" s="293" t="s">
        <v>407</v>
      </c>
      <c r="B69" s="296" t="s">
        <v>429</v>
      </c>
      <c r="C69" s="208" t="s">
        <v>428</v>
      </c>
      <c r="D69" s="240">
        <f>IFERROR(VLOOKUP(C69,RSL_Composite!$A$3:$AA$767,27,FALSE),"")</f>
        <v>5</v>
      </c>
      <c r="E69" s="208">
        <f>IFERROR(VLOOKUP(C69,RSL_Composite!$A$4:$N$767,6,FALSE),"--")</f>
        <v>6.0000000000000001E-3</v>
      </c>
      <c r="F69" s="208">
        <f>IFERROR(VLOOKUP(C69,RSL_Composite!$A$4:$N$767,8,FALSE),"--")</f>
        <v>0.04</v>
      </c>
      <c r="G69" s="240">
        <f t="shared" ref="G69:G132" si="2">IF(E69="--","--",IF(E69="--","--",E69*H69))</f>
        <v>6.0000000000000001E-3</v>
      </c>
      <c r="H69" s="208">
        <f>IFERROR(VLOOKUP(C69,RSL_Composite!$A$4:$N$767,12,FALSE),"--")</f>
        <v>1</v>
      </c>
      <c r="I69" s="208">
        <f>IFERROR(VLOOKUP(C69,RSL_Composite!$A$4:$N$767,2,FALSE),"--")</f>
        <v>2.0999999999999999E-3</v>
      </c>
      <c r="J69" s="208">
        <f>IFERROR(VLOOKUP(C69,RSL_Composite!$A$4:$N$767,4,FALSE),"--")</f>
        <v>2.6E-7</v>
      </c>
      <c r="K69" s="208" t="str">
        <f>IFERROR(VLOOKUP(C69,RSL_Composite!A69:N832,13,FALSE),"--")</f>
        <v>--</v>
      </c>
      <c r="L69" s="208">
        <f t="shared" ref="L69:L132" si="3">IF(I69="--","--",IF(I69="--","--",I69/H69))</f>
        <v>2.0999999999999999E-3</v>
      </c>
      <c r="M69" s="208">
        <v>165.83</v>
      </c>
      <c r="N69" s="208">
        <v>0.72363040000000001</v>
      </c>
      <c r="O69" s="208">
        <v>5.0466400000000002E-2</v>
      </c>
      <c r="P69" s="208">
        <v>9.4551000000000003E-6</v>
      </c>
      <c r="Q69" s="208">
        <v>94.94</v>
      </c>
      <c r="R69" s="295">
        <v>206</v>
      </c>
    </row>
    <row r="70" spans="1:18" x14ac:dyDescent="0.25">
      <c r="A70" s="293" t="s">
        <v>407</v>
      </c>
      <c r="B70" s="294" t="s">
        <v>427</v>
      </c>
      <c r="C70" s="208" t="s">
        <v>426</v>
      </c>
      <c r="D70" s="240">
        <f>IFERROR(VLOOKUP(C70,RSL_Composite!$A$3:$AA$767,27,FALSE),"")</f>
        <v>1000</v>
      </c>
      <c r="E70" s="208">
        <f>IFERROR(VLOOKUP(C70,RSL_Composite!$A$4:$N$767,6,FALSE),"--")</f>
        <v>0.08</v>
      </c>
      <c r="F70" s="208">
        <f>IFERROR(VLOOKUP(C70,RSL_Composite!$A$4:$N$767,8,FALSE),"--")</f>
        <v>5</v>
      </c>
      <c r="G70" s="240">
        <f t="shared" si="2"/>
        <v>0.08</v>
      </c>
      <c r="H70" s="208">
        <f>IFERROR(VLOOKUP(C70,RSL_Composite!$A$4:$N$767,12,FALSE),"--")</f>
        <v>1</v>
      </c>
      <c r="I70" s="208" t="str">
        <f>IFERROR(VLOOKUP(C70,RSL_Composite!$A$4:$N$767,2,FALSE),"--")</f>
        <v>--</v>
      </c>
      <c r="J70" s="208" t="str">
        <f>IFERROR(VLOOKUP(C70,RSL_Composite!$A$4:$N$767,4,FALSE),"--")</f>
        <v>--</v>
      </c>
      <c r="K70" s="208" t="str">
        <f>IFERROR(VLOOKUP(C70,RSL_Composite!A70:N833,13,FALSE),"--")</f>
        <v>--</v>
      </c>
      <c r="L70" s="208" t="str">
        <f t="shared" si="3"/>
        <v>--</v>
      </c>
      <c r="M70" s="208">
        <v>92.14</v>
      </c>
      <c r="N70" s="208">
        <v>0.27146360000000003</v>
      </c>
      <c r="O70" s="208">
        <v>7.7805299999999994E-2</v>
      </c>
      <c r="P70" s="208">
        <v>9.2044999999999997E-6</v>
      </c>
      <c r="Q70" s="208">
        <v>233.9</v>
      </c>
      <c r="R70" s="295">
        <v>526</v>
      </c>
    </row>
    <row r="71" spans="1:18" x14ac:dyDescent="0.25">
      <c r="A71" s="293" t="s">
        <v>407</v>
      </c>
      <c r="B71" s="294" t="s">
        <v>425</v>
      </c>
      <c r="C71" s="208" t="s">
        <v>424</v>
      </c>
      <c r="D71" s="240">
        <f>IFERROR(VLOOKUP(C71,RSL_Composite!$A$3:$AA$767,27,FALSE),"")</f>
        <v>100</v>
      </c>
      <c r="E71" s="208">
        <f>IFERROR(VLOOKUP(C71,RSL_Composite!$A$4:$N$767,6,FALSE),"--")</f>
        <v>0.02</v>
      </c>
      <c r="F71" s="208">
        <f>IFERROR(VLOOKUP(C71,RSL_Composite!$A$4:$N$767,8,FALSE),"--")</f>
        <v>0.06</v>
      </c>
      <c r="G71" s="240">
        <f t="shared" si="2"/>
        <v>0.02</v>
      </c>
      <c r="H71" s="208">
        <f>IFERROR(VLOOKUP(C71,RSL_Composite!$A$4:$N$767,12,FALSE),"--")</f>
        <v>1</v>
      </c>
      <c r="I71" s="208" t="str">
        <f>IFERROR(VLOOKUP(C71,RSL_Composite!$A$4:$N$767,2,FALSE),"--")</f>
        <v>--</v>
      </c>
      <c r="J71" s="208" t="str">
        <f>IFERROR(VLOOKUP(C71,RSL_Composite!$A$4:$N$767,4,FALSE),"--")</f>
        <v>--</v>
      </c>
      <c r="K71" s="208" t="str">
        <f>IFERROR(VLOOKUP(C71,RSL_Composite!A71:N834,13,FALSE),"--")</f>
        <v>--</v>
      </c>
      <c r="L71" s="208" t="str">
        <f t="shared" si="3"/>
        <v>--</v>
      </c>
      <c r="M71" s="208">
        <v>96.94</v>
      </c>
      <c r="N71" s="208">
        <v>0.1668029</v>
      </c>
      <c r="O71" s="208">
        <v>8.7612599999999999E-2</v>
      </c>
      <c r="P71" s="208">
        <v>1.1199999999999999E-5</v>
      </c>
      <c r="Q71" s="208">
        <v>39.6</v>
      </c>
      <c r="R71" s="295">
        <v>4520</v>
      </c>
    </row>
    <row r="72" spans="1:18" x14ac:dyDescent="0.25">
      <c r="A72" s="293" t="s">
        <v>407</v>
      </c>
      <c r="B72" s="294" t="s">
        <v>423</v>
      </c>
      <c r="C72" s="208" t="s">
        <v>422</v>
      </c>
      <c r="D72" s="240" t="str">
        <f>IFERROR(VLOOKUP(C72,RSL_Composite!$A$3:$AA$767,27,FALSE),"")</f>
        <v/>
      </c>
      <c r="E72" s="208" t="str">
        <f>IFERROR(VLOOKUP(C72,RSL_Composite!$A$4:$N$767,6,FALSE),"--")</f>
        <v>--</v>
      </c>
      <c r="F72" s="208" t="str">
        <f>IFERROR(VLOOKUP(C72,RSL_Composite!$A$4:$N$767,8,FALSE),"--")</f>
        <v>--</v>
      </c>
      <c r="G72" s="240" t="str">
        <f t="shared" si="2"/>
        <v>--</v>
      </c>
      <c r="H72" s="208" t="str">
        <f>IFERROR(VLOOKUP(C72,RSL_Composite!$A$4:$N$767,12,FALSE),"--")</f>
        <v>--</v>
      </c>
      <c r="I72" s="208" t="str">
        <f>IFERROR(VLOOKUP(C72,RSL_Composite!$A$4:$N$767,2,FALSE),"--")</f>
        <v>--</v>
      </c>
      <c r="J72" s="208" t="str">
        <f>IFERROR(VLOOKUP(C72,RSL_Composite!$A$4:$N$767,4,FALSE),"--")</f>
        <v>--</v>
      </c>
      <c r="K72" s="208" t="str">
        <f>IFERROR(VLOOKUP(C72,RSL_Composite!A72:N835,13,FALSE),"--")</f>
        <v>--</v>
      </c>
      <c r="L72" s="208" t="str">
        <f t="shared" si="3"/>
        <v>--</v>
      </c>
      <c r="M72" s="208" t="s">
        <v>1856</v>
      </c>
      <c r="N72" s="208" t="s">
        <v>1856</v>
      </c>
      <c r="O72" s="208" t="s">
        <v>1856</v>
      </c>
      <c r="P72" s="208" t="s">
        <v>1856</v>
      </c>
      <c r="Q72" s="208" t="s">
        <v>1856</v>
      </c>
      <c r="R72" s="295" t="s">
        <v>1856</v>
      </c>
    </row>
    <row r="73" spans="1:18" x14ac:dyDescent="0.25">
      <c r="A73" s="293" t="s">
        <v>407</v>
      </c>
      <c r="B73" s="294" t="s">
        <v>421</v>
      </c>
      <c r="C73" s="208" t="s">
        <v>420</v>
      </c>
      <c r="D73" s="240" t="str">
        <f>IFERROR(VLOOKUP(C73,RSL_Composite!$A$3:$AA$767,27,FALSE),"")</f>
        <v/>
      </c>
      <c r="E73" s="208" t="str">
        <f>IFERROR(VLOOKUP(C73,RSL_Composite!$A$4:$N$767,6,FALSE),"--")</f>
        <v>--</v>
      </c>
      <c r="F73" s="208" t="str">
        <f>IFERROR(VLOOKUP(C73,RSL_Composite!$A$4:$N$767,8,FALSE),"--")</f>
        <v>--</v>
      </c>
      <c r="G73" s="240" t="str">
        <f t="shared" si="2"/>
        <v>--</v>
      </c>
      <c r="H73" s="208">
        <f>IFERROR(VLOOKUP(C73,RSL_Composite!$A$4:$N$767,12,FALSE),"--")</f>
        <v>1</v>
      </c>
      <c r="I73" s="208" t="str">
        <f>IFERROR(VLOOKUP(C73,RSL_Composite!$A$4:$N$767,2,FALSE),"--")</f>
        <v>--</v>
      </c>
      <c r="J73" s="208">
        <f>IFERROR(VLOOKUP(C73,RSL_Composite!$A$4:$N$767,4,FALSE),"--")</f>
        <v>4.1999999999999997E-3</v>
      </c>
      <c r="K73" s="208">
        <f>IFERROR(VLOOKUP(C73,RSL_Composite!A73:N836,13,FALSE),"--")</f>
        <v>0.1</v>
      </c>
      <c r="L73" s="208" t="str">
        <f t="shared" si="3"/>
        <v>--</v>
      </c>
      <c r="M73" s="208">
        <v>125</v>
      </c>
      <c r="N73" s="208">
        <v>2.7146400000000001E-2</v>
      </c>
      <c r="O73" s="208">
        <v>6.6381800000000005E-2</v>
      </c>
      <c r="P73" s="208">
        <v>9.2665000000000001E-6</v>
      </c>
      <c r="Q73" s="208">
        <v>131.5</v>
      </c>
      <c r="R73" s="295">
        <v>850</v>
      </c>
    </row>
    <row r="74" spans="1:18" x14ac:dyDescent="0.25">
      <c r="A74" s="293" t="s">
        <v>407</v>
      </c>
      <c r="B74" s="296" t="s">
        <v>419</v>
      </c>
      <c r="C74" s="208" t="s">
        <v>418</v>
      </c>
      <c r="D74" s="240">
        <f>IFERROR(VLOOKUP(C74,RSL_Composite!$A$3:$AA$767,27,FALSE),"")</f>
        <v>5</v>
      </c>
      <c r="E74" s="208">
        <f>IFERROR(VLOOKUP(C74,RSL_Composite!$A$4:$N$767,6,FALSE),"--")</f>
        <v>5.0000000000000001E-4</v>
      </c>
      <c r="F74" s="208">
        <f>IFERROR(VLOOKUP(C74,RSL_Composite!$A$4:$N$767,8,FALSE),"--")</f>
        <v>2E-3</v>
      </c>
      <c r="G74" s="240">
        <f t="shared" si="2"/>
        <v>5.0000000000000001E-4</v>
      </c>
      <c r="H74" s="208">
        <f>IFERROR(VLOOKUP(C74,RSL_Composite!$A$4:$N$767,12,FALSE),"--")</f>
        <v>1</v>
      </c>
      <c r="I74" s="208">
        <f>IFERROR(VLOOKUP(C74,RSL_Composite!$A$4:$N$767,2,FALSE),"--")</f>
        <v>4.5999999999999999E-2</v>
      </c>
      <c r="J74" s="208">
        <f>IFERROR(VLOOKUP(C74,RSL_Composite!$A$4:$N$767,4,FALSE),"--")</f>
        <v>4.0999999999999997E-6</v>
      </c>
      <c r="K74" s="208" t="str">
        <f>IFERROR(VLOOKUP(C74,RSL_Composite!A74:N837,13,FALSE),"--")</f>
        <v>--</v>
      </c>
      <c r="L74" s="208">
        <f t="shared" si="3"/>
        <v>4.5999999999999999E-2</v>
      </c>
      <c r="M74" s="208">
        <v>131.38999999999999</v>
      </c>
      <c r="N74" s="208">
        <v>0.40269830000000001</v>
      </c>
      <c r="O74" s="208">
        <v>6.8661799999999995E-2</v>
      </c>
      <c r="P74" s="208">
        <v>1.0200000000000001E-5</v>
      </c>
      <c r="Q74" s="208">
        <v>60.7</v>
      </c>
      <c r="R74" s="295">
        <v>1280</v>
      </c>
    </row>
    <row r="75" spans="1:18" x14ac:dyDescent="0.25">
      <c r="A75" s="293" t="s">
        <v>407</v>
      </c>
      <c r="B75" s="294" t="s">
        <v>417</v>
      </c>
      <c r="C75" s="208" t="s">
        <v>416</v>
      </c>
      <c r="D75" s="240" t="str">
        <f>IFERROR(VLOOKUP(C75,RSL_Composite!$A$3:$AA$767,27,FALSE),"")</f>
        <v/>
      </c>
      <c r="E75" s="208">
        <f>IFERROR(VLOOKUP(C75,RSL_Composite!$A$4:$N$767,6,FALSE),"--")</f>
        <v>0.3</v>
      </c>
      <c r="F75" s="208">
        <f>IFERROR(VLOOKUP(C75,RSL_Composite!$A$4:$N$767,8,FALSE),"--")</f>
        <v>0.7</v>
      </c>
      <c r="G75" s="240">
        <f t="shared" si="2"/>
        <v>0.3</v>
      </c>
      <c r="H75" s="208">
        <f>IFERROR(VLOOKUP(C75,RSL_Composite!$A$4:$N$767,12,FALSE),"--")</f>
        <v>1</v>
      </c>
      <c r="I75" s="208" t="str">
        <f>IFERROR(VLOOKUP(C75,RSL_Composite!$A$4:$N$767,2,FALSE),"--")</f>
        <v>--</v>
      </c>
      <c r="J75" s="208" t="str">
        <f>IFERROR(VLOOKUP(C75,RSL_Composite!$A$4:$N$767,4,FALSE),"--")</f>
        <v>--</v>
      </c>
      <c r="K75" s="208" t="str">
        <f>IFERROR(VLOOKUP(C75,RSL_Composite!A75:N838,13,FALSE),"--")</f>
        <v>--</v>
      </c>
      <c r="L75" s="208" t="str">
        <f t="shared" si="3"/>
        <v>--</v>
      </c>
      <c r="M75" s="208">
        <v>137.37</v>
      </c>
      <c r="N75" s="208">
        <v>3.9656582</v>
      </c>
      <c r="O75" s="208">
        <v>6.5355999999999997E-2</v>
      </c>
      <c r="P75" s="208">
        <v>1.0000000000000001E-5</v>
      </c>
      <c r="Q75" s="208">
        <v>43.89</v>
      </c>
      <c r="R75" s="295">
        <v>1100</v>
      </c>
    </row>
    <row r="76" spans="1:18" x14ac:dyDescent="0.25">
      <c r="A76" s="293" t="s">
        <v>407</v>
      </c>
      <c r="B76" s="296" t="s">
        <v>415</v>
      </c>
      <c r="C76" s="208" t="s">
        <v>414</v>
      </c>
      <c r="D76" s="240" t="str">
        <f>IFERROR(VLOOKUP(C76,RSL_Composite!$A$3:$AA$767,27,FALSE),"")</f>
        <v/>
      </c>
      <c r="E76" s="208">
        <f>IFERROR(VLOOKUP(C76,RSL_Composite!$A$4:$N$767,6,FALSE),"--")</f>
        <v>1</v>
      </c>
      <c r="F76" s="208">
        <f>IFERROR(VLOOKUP(C76,RSL_Composite!$A$4:$N$767,8,FALSE),"--")</f>
        <v>0.2</v>
      </c>
      <c r="G76" s="240">
        <f t="shared" si="2"/>
        <v>1</v>
      </c>
      <c r="H76" s="208">
        <f>IFERROR(VLOOKUP(C76,RSL_Composite!$A$4:$N$767,12,FALSE),"--")</f>
        <v>1</v>
      </c>
      <c r="I76" s="208" t="str">
        <f>IFERROR(VLOOKUP(C76,RSL_Composite!$A$4:$N$767,2,FALSE),"--")</f>
        <v>--</v>
      </c>
      <c r="J76" s="208" t="str">
        <f>IFERROR(VLOOKUP(C76,RSL_Composite!$A$4:$N$767,4,FALSE),"--")</f>
        <v>--</v>
      </c>
      <c r="K76" s="208" t="str">
        <f>IFERROR(VLOOKUP(C76,RSL_Composite!A76:N839,13,FALSE),"--")</f>
        <v>--</v>
      </c>
      <c r="L76" s="208" t="str">
        <f t="shared" si="3"/>
        <v>--</v>
      </c>
      <c r="M76" s="208">
        <v>86.09</v>
      </c>
      <c r="N76" s="208">
        <v>2.0891300000000002E-2</v>
      </c>
      <c r="O76" s="208">
        <v>8.4902400000000003E-2</v>
      </c>
      <c r="P76" s="208">
        <v>1.0000000000000001E-5</v>
      </c>
      <c r="Q76" s="208">
        <v>5.5830000000000002</v>
      </c>
      <c r="R76" s="295">
        <v>20000</v>
      </c>
    </row>
    <row r="77" spans="1:18" x14ac:dyDescent="0.25">
      <c r="A77" s="293" t="s">
        <v>407</v>
      </c>
      <c r="B77" s="296" t="s">
        <v>413</v>
      </c>
      <c r="C77" s="208" t="s">
        <v>412</v>
      </c>
      <c r="D77" s="240">
        <f>IFERROR(VLOOKUP(C77,RSL_Composite!$A$3:$AA$767,27,FALSE),"")</f>
        <v>2</v>
      </c>
      <c r="E77" s="208">
        <f>IFERROR(VLOOKUP(C77,RSL_Composite!$A$4:$N$767,6,FALSE),"--")</f>
        <v>3.0000000000000001E-3</v>
      </c>
      <c r="F77" s="208">
        <f>IFERROR(VLOOKUP(C77,RSL_Composite!$A$4:$N$767,8,FALSE),"--")</f>
        <v>0.1</v>
      </c>
      <c r="G77" s="240">
        <f t="shared" si="2"/>
        <v>3.0000000000000001E-3</v>
      </c>
      <c r="H77" s="208">
        <f>IFERROR(VLOOKUP(C77,RSL_Composite!$A$4:$N$767,12,FALSE),"--")</f>
        <v>1</v>
      </c>
      <c r="I77" s="208">
        <f>IFERROR(VLOOKUP(C77,RSL_Composite!$A$4:$N$767,2,FALSE),"--")</f>
        <v>0.72</v>
      </c>
      <c r="J77" s="208">
        <f>IFERROR(VLOOKUP(C77,RSL_Composite!$A$4:$N$767,4,FALSE),"--")</f>
        <v>4.4000000000000002E-6</v>
      </c>
      <c r="K77" s="208" t="str">
        <f>IFERROR(VLOOKUP(C77,RSL_Composite!A77:N840,13,FALSE),"--")</f>
        <v>--</v>
      </c>
      <c r="L77" s="208">
        <f t="shared" si="3"/>
        <v>0.72</v>
      </c>
      <c r="M77" s="208">
        <v>62.5</v>
      </c>
      <c r="N77" s="208">
        <v>1.1365495000000001</v>
      </c>
      <c r="O77" s="208">
        <v>0.1071189</v>
      </c>
      <c r="P77" s="208">
        <v>1.2E-5</v>
      </c>
      <c r="Q77" s="208">
        <v>21.73</v>
      </c>
      <c r="R77" s="295">
        <v>8800</v>
      </c>
    </row>
    <row r="78" spans="1:18" x14ac:dyDescent="0.25">
      <c r="A78" s="293" t="s">
        <v>407</v>
      </c>
      <c r="B78" s="294" t="s">
        <v>411</v>
      </c>
      <c r="C78" s="208" t="s">
        <v>410</v>
      </c>
      <c r="D78" s="240" t="str">
        <f>IFERROR(VLOOKUP(C78,RSL_Composite!$A$3:$AA$767,27,FALSE),"")</f>
        <v/>
      </c>
      <c r="E78" s="208" t="str">
        <f>IFERROR(VLOOKUP(C78,RSL_Composite!$A$4:$N$767,6,FALSE),"--")</f>
        <v>--</v>
      </c>
      <c r="F78" s="208" t="str">
        <f>IFERROR(VLOOKUP(C78,RSL_Composite!$A$4:$N$767,8,FALSE),"--")</f>
        <v>--</v>
      </c>
      <c r="G78" s="240" t="str">
        <f t="shared" si="2"/>
        <v>--</v>
      </c>
      <c r="H78" s="208" t="str">
        <f>IFERROR(VLOOKUP(C78,RSL_Composite!$A$4:$N$767,12,FALSE),"--")</f>
        <v>--</v>
      </c>
      <c r="I78" s="208" t="str">
        <f>IFERROR(VLOOKUP(C78,RSL_Composite!$A$4:$N$767,2,FALSE),"--")</f>
        <v>--</v>
      </c>
      <c r="J78" s="208" t="str">
        <f>IFERROR(VLOOKUP(C78,RSL_Composite!$A$4:$N$767,4,FALSE),"--")</f>
        <v>--</v>
      </c>
      <c r="K78" s="208" t="str">
        <f>IFERROR(VLOOKUP(C78,RSL_Composite!A78:N841,13,FALSE),"--")</f>
        <v>--</v>
      </c>
      <c r="L78" s="208" t="str">
        <f t="shared" si="3"/>
        <v>--</v>
      </c>
      <c r="M78" s="208" t="s">
        <v>1856</v>
      </c>
      <c r="N78" s="208" t="s">
        <v>1856</v>
      </c>
      <c r="O78" s="208" t="s">
        <v>1856</v>
      </c>
      <c r="P78" s="208" t="s">
        <v>1856</v>
      </c>
      <c r="Q78" s="208" t="s">
        <v>1856</v>
      </c>
      <c r="R78" s="295" t="s">
        <v>1856</v>
      </c>
    </row>
    <row r="79" spans="1:18" x14ac:dyDescent="0.25">
      <c r="A79" s="293" t="s">
        <v>407</v>
      </c>
      <c r="B79" s="294" t="s">
        <v>409</v>
      </c>
      <c r="C79" s="208" t="s">
        <v>408</v>
      </c>
      <c r="D79" s="240" t="str">
        <f>IFERROR(VLOOKUP(C79,RSL_Composite!$A$3:$AA$767,27,FALSE),"")</f>
        <v/>
      </c>
      <c r="E79" s="208">
        <f>IFERROR(VLOOKUP(C79,RSL_Composite!$A$4:$N$767,6,FALSE),"--")</f>
        <v>0.2</v>
      </c>
      <c r="F79" s="208">
        <f>IFERROR(VLOOKUP(C79,RSL_Composite!$A$4:$N$767,8,FALSE),"--")</f>
        <v>0.1</v>
      </c>
      <c r="G79" s="240">
        <f t="shared" si="2"/>
        <v>0.2</v>
      </c>
      <c r="H79" s="208">
        <f>IFERROR(VLOOKUP(C79,RSL_Composite!$A$4:$N$767,12,FALSE),"--")</f>
        <v>1</v>
      </c>
      <c r="I79" s="208" t="str">
        <f>IFERROR(VLOOKUP(C79,RSL_Composite!$A$4:$N$767,2,FALSE),"--")</f>
        <v>--</v>
      </c>
      <c r="J79" s="208" t="str">
        <f>IFERROR(VLOOKUP(C79,RSL_Composite!$A$4:$N$767,4,FALSE),"--")</f>
        <v>--</v>
      </c>
      <c r="K79" s="208" t="str">
        <f>IFERROR(VLOOKUP(C79,RSL_Composite!A79:N842,13,FALSE),"--")</f>
        <v>--</v>
      </c>
      <c r="L79" s="208" t="str">
        <f t="shared" si="3"/>
        <v>--</v>
      </c>
      <c r="M79" s="208">
        <v>106.17</v>
      </c>
      <c r="N79" s="208">
        <v>0.2117743</v>
      </c>
      <c r="O79" s="208">
        <v>6.8920099999999998E-2</v>
      </c>
      <c r="P79" s="208">
        <v>8.5314999999999995E-6</v>
      </c>
      <c r="Q79" s="208">
        <v>382.9</v>
      </c>
      <c r="R79" s="295">
        <v>178</v>
      </c>
    </row>
    <row r="80" spans="1:18" x14ac:dyDescent="0.25">
      <c r="A80" s="293" t="s">
        <v>407</v>
      </c>
      <c r="B80" s="296" t="s">
        <v>406</v>
      </c>
      <c r="C80" s="208" t="s">
        <v>405</v>
      </c>
      <c r="D80" s="240">
        <f>IFERROR(VLOOKUP(C80,RSL_Composite!$A$3:$AA$767,27,FALSE),"")</f>
        <v>10000</v>
      </c>
      <c r="E80" s="208">
        <f>IFERROR(VLOOKUP(C80,RSL_Composite!$A$4:$N$767,6,FALSE),"--")</f>
        <v>0.2</v>
      </c>
      <c r="F80" s="208">
        <f>IFERROR(VLOOKUP(C80,RSL_Composite!$A$4:$N$767,8,FALSE),"--")</f>
        <v>0.1</v>
      </c>
      <c r="G80" s="240">
        <f t="shared" si="2"/>
        <v>0.2</v>
      </c>
      <c r="H80" s="208">
        <f>IFERROR(VLOOKUP(C80,RSL_Composite!$A$4:$N$767,12,FALSE),"--")</f>
        <v>1</v>
      </c>
      <c r="I80" s="208" t="str">
        <f>IFERROR(VLOOKUP(C80,RSL_Composite!$A$4:$N$767,2,FALSE),"--")</f>
        <v>--</v>
      </c>
      <c r="J80" s="208" t="str">
        <f>IFERROR(VLOOKUP(C80,RSL_Composite!$A$4:$N$767,4,FALSE),"--")</f>
        <v>--</v>
      </c>
      <c r="K80" s="208" t="str">
        <f>IFERROR(VLOOKUP(C80,RSL_Composite!A80:N843,13,FALSE),"--")</f>
        <v>--</v>
      </c>
      <c r="L80" s="208" t="str">
        <f t="shared" si="3"/>
        <v>--</v>
      </c>
      <c r="M80" s="208">
        <v>106.17</v>
      </c>
      <c r="N80" s="208">
        <v>0.2117743</v>
      </c>
      <c r="O80" s="208">
        <v>8.4739499999999995E-2</v>
      </c>
      <c r="P80" s="208">
        <v>9.9011000000000008E-6</v>
      </c>
      <c r="Q80" s="208">
        <v>382.9</v>
      </c>
      <c r="R80" s="295">
        <v>106</v>
      </c>
    </row>
    <row r="81" spans="1:18" x14ac:dyDescent="0.25">
      <c r="A81" s="293" t="s">
        <v>398</v>
      </c>
      <c r="B81" s="296" t="s">
        <v>404</v>
      </c>
      <c r="C81" s="208" t="s">
        <v>403</v>
      </c>
      <c r="D81" s="240" t="str">
        <f>IFERROR(VLOOKUP(C81,RSL_Composite!$A$3:$AA$767,27,FALSE),"")</f>
        <v/>
      </c>
      <c r="E81" s="208" t="str">
        <f>IFERROR(VLOOKUP(C81,RSL_Composite!$A$4:$N$767,6,FALSE),"--")</f>
        <v>--</v>
      </c>
      <c r="F81" s="208" t="str">
        <f>IFERROR(VLOOKUP(C81,RSL_Composite!$A$4:$N$767,8,FALSE),"--")</f>
        <v>--</v>
      </c>
      <c r="G81" s="240" t="str">
        <f t="shared" si="2"/>
        <v>--</v>
      </c>
      <c r="H81" s="208" t="str">
        <f>IFERROR(VLOOKUP(C81,RSL_Composite!$A$4:$N$767,12,FALSE),"--")</f>
        <v>--</v>
      </c>
      <c r="I81" s="208" t="str">
        <f>IFERROR(VLOOKUP(C81,RSL_Composite!$A$4:$N$767,2,FALSE),"--")</f>
        <v>--</v>
      </c>
      <c r="J81" s="208" t="str">
        <f>IFERROR(VLOOKUP(C81,RSL_Composite!$A$4:$N$767,4,FALSE),"--")</f>
        <v>--</v>
      </c>
      <c r="K81" s="208" t="str">
        <f>IFERROR(VLOOKUP(C81,RSL_Composite!A81:N844,13,FALSE),"--")</f>
        <v>--</v>
      </c>
      <c r="L81" s="208" t="str">
        <f t="shared" si="3"/>
        <v>--</v>
      </c>
      <c r="M81" s="208" t="s">
        <v>1856</v>
      </c>
      <c r="N81" s="208" t="s">
        <v>1856</v>
      </c>
      <c r="O81" s="208" t="s">
        <v>1856</v>
      </c>
      <c r="P81" s="208" t="s">
        <v>1856</v>
      </c>
      <c r="Q81" s="208" t="s">
        <v>1856</v>
      </c>
      <c r="R81" s="295" t="s">
        <v>1856</v>
      </c>
    </row>
    <row r="82" spans="1:18" x14ac:dyDescent="0.25">
      <c r="A82" s="293" t="s">
        <v>398</v>
      </c>
      <c r="B82" s="294" t="s">
        <v>402</v>
      </c>
      <c r="C82" s="208" t="s">
        <v>401</v>
      </c>
      <c r="D82" s="240" t="str">
        <f>IFERROR(VLOOKUP(C82,RSL_Composite!$A$3:$AA$767,27,FALSE),"")</f>
        <v/>
      </c>
      <c r="E82" s="208" t="str">
        <f>IFERROR(VLOOKUP(C82,RSL_Composite!$A$4:$N$767,6,FALSE),"--")</f>
        <v>--</v>
      </c>
      <c r="F82" s="208" t="str">
        <f>IFERROR(VLOOKUP(C82,RSL_Composite!$A$4:$N$767,8,FALSE),"--")</f>
        <v>--</v>
      </c>
      <c r="G82" s="240" t="str">
        <f t="shared" si="2"/>
        <v>--</v>
      </c>
      <c r="H82" s="208" t="str">
        <f>IFERROR(VLOOKUP(C82,RSL_Composite!$A$4:$N$767,12,FALSE),"--")</f>
        <v>--</v>
      </c>
      <c r="I82" s="208" t="str">
        <f>IFERROR(VLOOKUP(C82,RSL_Composite!$A$4:$N$767,2,FALSE),"--")</f>
        <v>--</v>
      </c>
      <c r="J82" s="208" t="str">
        <f>IFERROR(VLOOKUP(C82,RSL_Composite!$A$4:$N$767,4,FALSE),"--")</f>
        <v>--</v>
      </c>
      <c r="K82" s="208" t="str">
        <f>IFERROR(VLOOKUP(C82,RSL_Composite!A82:N845,13,FALSE),"--")</f>
        <v>--</v>
      </c>
      <c r="L82" s="208" t="str">
        <f t="shared" si="3"/>
        <v>--</v>
      </c>
      <c r="M82" s="208" t="s">
        <v>1856</v>
      </c>
      <c r="N82" s="208" t="s">
        <v>1856</v>
      </c>
      <c r="O82" s="208" t="s">
        <v>1856</v>
      </c>
      <c r="P82" s="208" t="s">
        <v>1856</v>
      </c>
      <c r="Q82" s="208" t="s">
        <v>1856</v>
      </c>
      <c r="R82" s="295" t="s">
        <v>1856</v>
      </c>
    </row>
    <row r="83" spans="1:18" x14ac:dyDescent="0.25">
      <c r="A83" s="293" t="s">
        <v>398</v>
      </c>
      <c r="B83" s="294" t="s">
        <v>400</v>
      </c>
      <c r="C83" s="208" t="s">
        <v>399</v>
      </c>
      <c r="D83" s="240" t="str">
        <f>IFERROR(VLOOKUP(C83,RSL_Composite!$A$3:$AA$767,27,FALSE),"")</f>
        <v/>
      </c>
      <c r="E83" s="208" t="str">
        <f>IFERROR(VLOOKUP(C83,RSL_Composite!$A$4:$N$767,6,FALSE),"--")</f>
        <v>--</v>
      </c>
      <c r="F83" s="208" t="str">
        <f>IFERROR(VLOOKUP(C83,RSL_Composite!$A$4:$N$767,8,FALSE),"--")</f>
        <v>--</v>
      </c>
      <c r="G83" s="240" t="str">
        <f t="shared" si="2"/>
        <v>--</v>
      </c>
      <c r="H83" s="208" t="str">
        <f>IFERROR(VLOOKUP(C83,RSL_Composite!$A$4:$N$767,12,FALSE),"--")</f>
        <v>--</v>
      </c>
      <c r="I83" s="208" t="str">
        <f>IFERROR(VLOOKUP(C83,RSL_Composite!$A$4:$N$767,2,FALSE),"--")</f>
        <v>--</v>
      </c>
      <c r="J83" s="208" t="str">
        <f>IFERROR(VLOOKUP(C83,RSL_Composite!$A$4:$N$767,4,FALSE),"--")</f>
        <v>--</v>
      </c>
      <c r="K83" s="208" t="str">
        <f>IFERROR(VLOOKUP(C83,RSL_Composite!A83:N846,13,FALSE),"--")</f>
        <v>--</v>
      </c>
      <c r="L83" s="208" t="str">
        <f t="shared" si="3"/>
        <v>--</v>
      </c>
      <c r="M83" s="208" t="s">
        <v>1856</v>
      </c>
      <c r="N83" s="208" t="s">
        <v>1856</v>
      </c>
      <c r="O83" s="208" t="s">
        <v>1856</v>
      </c>
      <c r="P83" s="208" t="s">
        <v>1856</v>
      </c>
      <c r="Q83" s="208" t="s">
        <v>1856</v>
      </c>
      <c r="R83" s="295" t="s">
        <v>1856</v>
      </c>
    </row>
    <row r="84" spans="1:18" x14ac:dyDescent="0.25">
      <c r="A84" s="293" t="s">
        <v>398</v>
      </c>
      <c r="B84" s="294" t="s">
        <v>397</v>
      </c>
      <c r="C84" s="208" t="s">
        <v>396</v>
      </c>
      <c r="D84" s="240" t="str">
        <f>IFERROR(VLOOKUP(C84,RSL_Composite!$A$3:$AA$767,27,FALSE),"")</f>
        <v/>
      </c>
      <c r="E84" s="208" t="str">
        <f>IFERROR(VLOOKUP(C84,RSL_Composite!$A$4:$N$767,6,FALSE),"--")</f>
        <v>--</v>
      </c>
      <c r="F84" s="208" t="str">
        <f>IFERROR(VLOOKUP(C84,RSL_Composite!$A$4:$N$767,8,FALSE),"--")</f>
        <v>--</v>
      </c>
      <c r="G84" s="240" t="str">
        <f t="shared" si="2"/>
        <v>--</v>
      </c>
      <c r="H84" s="208" t="str">
        <f>IFERROR(VLOOKUP(C84,RSL_Composite!$A$4:$N$767,12,FALSE),"--")</f>
        <v>--</v>
      </c>
      <c r="I84" s="208" t="str">
        <f>IFERROR(VLOOKUP(C84,RSL_Composite!$A$4:$N$767,2,FALSE),"--")</f>
        <v>--</v>
      </c>
      <c r="J84" s="208" t="str">
        <f>IFERROR(VLOOKUP(C84,RSL_Composite!$A$4:$N$767,4,FALSE),"--")</f>
        <v>--</v>
      </c>
      <c r="K84" s="208" t="str">
        <f>IFERROR(VLOOKUP(C84,RSL_Composite!A84:N847,13,FALSE),"--")</f>
        <v>--</v>
      </c>
      <c r="L84" s="208" t="str">
        <f t="shared" si="3"/>
        <v>--</v>
      </c>
      <c r="M84" s="208" t="s">
        <v>1856</v>
      </c>
      <c r="N84" s="208" t="s">
        <v>1856</v>
      </c>
      <c r="O84" s="208" t="s">
        <v>1856</v>
      </c>
      <c r="P84" s="208" t="s">
        <v>1856</v>
      </c>
      <c r="Q84" s="208" t="s">
        <v>1856</v>
      </c>
      <c r="R84" s="295" t="s">
        <v>1856</v>
      </c>
    </row>
    <row r="85" spans="1:18" x14ac:dyDescent="0.25">
      <c r="A85" s="293" t="s">
        <v>239</v>
      </c>
      <c r="B85" s="294" t="s">
        <v>395</v>
      </c>
      <c r="C85" s="208" t="s">
        <v>394</v>
      </c>
      <c r="D85" s="240">
        <f>IFERROR(VLOOKUP(C85,RSL_Composite!$A$3:$AA$767,27,FALSE),"")</f>
        <v>70</v>
      </c>
      <c r="E85" s="208">
        <f>IFERROR(VLOOKUP(C85,RSL_Composite!$A$4:$N$767,6,FALSE),"--")</f>
        <v>0.01</v>
      </c>
      <c r="F85" s="208">
        <f>IFERROR(VLOOKUP(C85,RSL_Composite!$A$4:$N$767,8,FALSE),"--")</f>
        <v>2E-3</v>
      </c>
      <c r="G85" s="240">
        <f t="shared" si="2"/>
        <v>0.01</v>
      </c>
      <c r="H85" s="208">
        <f>IFERROR(VLOOKUP(C85,RSL_Composite!$A$4:$N$767,12,FALSE),"--")</f>
        <v>1</v>
      </c>
      <c r="I85" s="208">
        <f>IFERROR(VLOOKUP(C85,RSL_Composite!$A$4:$N$767,2,FALSE),"--")</f>
        <v>2.9000000000000001E-2</v>
      </c>
      <c r="J85" s="208" t="str">
        <f>IFERROR(VLOOKUP(C85,RSL_Composite!$A$4:$N$767,4,FALSE),"--")</f>
        <v>--</v>
      </c>
      <c r="K85" s="208" t="str">
        <f>IFERROR(VLOOKUP(C85,RSL_Composite!A85:N848,13,FALSE),"--")</f>
        <v>--</v>
      </c>
      <c r="L85" s="208">
        <f t="shared" si="3"/>
        <v>2.9000000000000001E-2</v>
      </c>
      <c r="M85" s="208">
        <v>181.45</v>
      </c>
      <c r="N85" s="208">
        <v>5.8054000000000001E-2</v>
      </c>
      <c r="O85" s="208">
        <v>3.9599200000000001E-2</v>
      </c>
      <c r="P85" s="208">
        <v>8.4032999999999997E-6</v>
      </c>
      <c r="Q85" s="208">
        <v>1356</v>
      </c>
      <c r="R85" s="295">
        <v>49</v>
      </c>
    </row>
    <row r="86" spans="1:18" x14ac:dyDescent="0.25">
      <c r="A86" s="293" t="s">
        <v>239</v>
      </c>
      <c r="B86" s="296" t="s">
        <v>393</v>
      </c>
      <c r="C86" s="208" t="s">
        <v>392</v>
      </c>
      <c r="D86" s="240">
        <f>IFERROR(VLOOKUP(C86,RSL_Composite!$A$3:$AA$767,27,FALSE),"")</f>
        <v>600</v>
      </c>
      <c r="E86" s="208">
        <f>IFERROR(VLOOKUP(C86,RSL_Composite!$A$4:$N$767,6,FALSE),"--")</f>
        <v>0.09</v>
      </c>
      <c r="F86" s="208">
        <f>IFERROR(VLOOKUP(C86,RSL_Composite!$A$4:$N$767,8,FALSE),"--")</f>
        <v>0.2</v>
      </c>
      <c r="G86" s="240">
        <f t="shared" si="2"/>
        <v>0.09</v>
      </c>
      <c r="H86" s="208">
        <f>IFERROR(VLOOKUP(C86,RSL_Composite!$A$4:$N$767,12,FALSE),"--")</f>
        <v>1</v>
      </c>
      <c r="I86" s="208" t="str">
        <f>IFERROR(VLOOKUP(C86,RSL_Composite!$A$4:$N$767,2,FALSE),"--")</f>
        <v>--</v>
      </c>
      <c r="J86" s="208" t="str">
        <f>IFERROR(VLOOKUP(C86,RSL_Composite!$A$4:$N$767,4,FALSE),"--")</f>
        <v>--</v>
      </c>
      <c r="K86" s="208" t="str">
        <f>IFERROR(VLOOKUP(C86,RSL_Composite!A86:N849,13,FALSE),"--")</f>
        <v>--</v>
      </c>
      <c r="L86" s="208" t="str">
        <f t="shared" si="3"/>
        <v>--</v>
      </c>
      <c r="M86" s="208">
        <v>147</v>
      </c>
      <c r="N86" s="208">
        <v>7.8495499999999996E-2</v>
      </c>
      <c r="O86" s="208">
        <v>5.6170299999999999E-2</v>
      </c>
      <c r="P86" s="208">
        <v>8.9213000000000005E-6</v>
      </c>
      <c r="Q86" s="208">
        <v>382.9</v>
      </c>
      <c r="R86" s="295">
        <v>156</v>
      </c>
    </row>
    <row r="87" spans="1:18" x14ac:dyDescent="0.25">
      <c r="A87" s="293" t="s">
        <v>239</v>
      </c>
      <c r="B87" s="296" t="s">
        <v>391</v>
      </c>
      <c r="C87" s="208" t="s">
        <v>390</v>
      </c>
      <c r="D87" s="240" t="str">
        <f>IFERROR(VLOOKUP(C87,RSL_Composite!$A$3:$AA$767,27,FALSE),"")</f>
        <v/>
      </c>
      <c r="E87" s="208" t="str">
        <f>IFERROR(VLOOKUP(C87,RSL_Composite!$A$4:$N$767,6,FALSE),"--")</f>
        <v>--</v>
      </c>
      <c r="F87" s="208" t="str">
        <f>IFERROR(VLOOKUP(C87,RSL_Composite!$A$4:$N$767,8,FALSE),"--")</f>
        <v>--</v>
      </c>
      <c r="G87" s="240" t="str">
        <f t="shared" si="2"/>
        <v>--</v>
      </c>
      <c r="H87" s="208" t="str">
        <f>IFERROR(VLOOKUP(C87,RSL_Composite!$A$4:$N$767,12,FALSE),"--")</f>
        <v>--</v>
      </c>
      <c r="I87" s="208" t="str">
        <f>IFERROR(VLOOKUP(C87,RSL_Composite!$A$4:$N$767,2,FALSE),"--")</f>
        <v>--</v>
      </c>
      <c r="J87" s="208" t="str">
        <f>IFERROR(VLOOKUP(C87,RSL_Composite!$A$4:$N$767,4,FALSE),"--")</f>
        <v>--</v>
      </c>
      <c r="K87" s="208" t="str">
        <f>IFERROR(VLOOKUP(C87,RSL_Composite!A87:N850,13,FALSE),"--")</f>
        <v>--</v>
      </c>
      <c r="L87" s="208" t="str">
        <f t="shared" si="3"/>
        <v>--</v>
      </c>
      <c r="M87" s="208" t="s">
        <v>1856</v>
      </c>
      <c r="N87" s="208" t="s">
        <v>1856</v>
      </c>
      <c r="O87" s="208" t="s">
        <v>1856</v>
      </c>
      <c r="P87" s="208" t="s">
        <v>1856</v>
      </c>
      <c r="Q87" s="208" t="s">
        <v>1856</v>
      </c>
      <c r="R87" s="295" t="s">
        <v>1856</v>
      </c>
    </row>
    <row r="88" spans="1:18" x14ac:dyDescent="0.25">
      <c r="A88" s="293" t="s">
        <v>239</v>
      </c>
      <c r="B88" s="296" t="s">
        <v>389</v>
      </c>
      <c r="C88" s="208" t="s">
        <v>388</v>
      </c>
      <c r="D88" s="240">
        <f>IFERROR(VLOOKUP(C88,RSL_Composite!$A$3:$AA$767,27,FALSE),"")</f>
        <v>75</v>
      </c>
      <c r="E88" s="208">
        <f>IFERROR(VLOOKUP(C88,RSL_Composite!$A$4:$N$767,6,FALSE),"--")</f>
        <v>7.0000000000000007E-2</v>
      </c>
      <c r="F88" s="208">
        <f>IFERROR(VLOOKUP(C88,RSL_Composite!$A$4:$N$767,8,FALSE),"--")</f>
        <v>0.8</v>
      </c>
      <c r="G88" s="240">
        <f t="shared" si="2"/>
        <v>7.0000000000000007E-2</v>
      </c>
      <c r="H88" s="208">
        <f>IFERROR(VLOOKUP(C88,RSL_Composite!$A$4:$N$767,12,FALSE),"--")</f>
        <v>1</v>
      </c>
      <c r="I88" s="208">
        <f>IFERROR(VLOOKUP(C88,RSL_Composite!$A$4:$N$767,2,FALSE),"--")</f>
        <v>5.4000000000000003E-3</v>
      </c>
      <c r="J88" s="208">
        <f>IFERROR(VLOOKUP(C88,RSL_Composite!$A$4:$N$767,4,FALSE),"--")</f>
        <v>1.1E-5</v>
      </c>
      <c r="K88" s="208" t="str">
        <f>IFERROR(VLOOKUP(C88,RSL_Composite!A88:N851,13,FALSE),"--")</f>
        <v>--</v>
      </c>
      <c r="L88" s="208">
        <f t="shared" si="3"/>
        <v>5.4000000000000003E-3</v>
      </c>
      <c r="M88" s="208">
        <v>147</v>
      </c>
      <c r="N88" s="208">
        <v>9.8528199999999996E-2</v>
      </c>
      <c r="O88" s="208">
        <v>5.5042899999999999E-2</v>
      </c>
      <c r="P88" s="208">
        <v>8.6796999999999992E-6</v>
      </c>
      <c r="Q88" s="208">
        <v>375.3</v>
      </c>
      <c r="R88" s="295">
        <v>81.3</v>
      </c>
    </row>
    <row r="89" spans="1:18" x14ac:dyDescent="0.25">
      <c r="A89" s="293" t="s">
        <v>239</v>
      </c>
      <c r="B89" s="294" t="s">
        <v>387</v>
      </c>
      <c r="C89" s="208" t="s">
        <v>386</v>
      </c>
      <c r="D89" s="240" t="str">
        <f>IFERROR(VLOOKUP(C89,RSL_Composite!$A$3:$AA$767,27,FALSE),"")</f>
        <v/>
      </c>
      <c r="E89" s="208">
        <f>IFERROR(VLOOKUP(C89,RSL_Composite!$A$4:$N$767,6,FALSE),"--")</f>
        <v>0.03</v>
      </c>
      <c r="F89" s="208" t="str">
        <f>IFERROR(VLOOKUP(C89,RSL_Composite!$A$4:$N$767,8,FALSE),"--")</f>
        <v>--</v>
      </c>
      <c r="G89" s="240">
        <f t="shared" si="2"/>
        <v>0.03</v>
      </c>
      <c r="H89" s="208">
        <f>IFERROR(VLOOKUP(C89,RSL_Composite!$A$4:$N$767,12,FALSE),"--")</f>
        <v>1</v>
      </c>
      <c r="I89" s="208" t="str">
        <f>IFERROR(VLOOKUP(C89,RSL_Composite!$A$4:$N$767,2,FALSE),"--")</f>
        <v>--</v>
      </c>
      <c r="J89" s="208" t="str">
        <f>IFERROR(VLOOKUP(C89,RSL_Composite!$A$4:$N$767,4,FALSE),"--")</f>
        <v>--</v>
      </c>
      <c r="K89" s="208">
        <f>IFERROR(VLOOKUP(C89,RSL_Composite!A89:N852,13,FALSE),"--")</f>
        <v>0.1</v>
      </c>
      <c r="L89" s="208" t="str">
        <f t="shared" si="3"/>
        <v>--</v>
      </c>
      <c r="M89" s="208">
        <v>231.89</v>
      </c>
      <c r="N89" s="208">
        <v>3.614E-4</v>
      </c>
      <c r="O89" s="208">
        <v>5.0338300000000002E-2</v>
      </c>
      <c r="P89" s="208">
        <v>5.8815999999999997E-6</v>
      </c>
      <c r="Q89" s="208">
        <v>2969</v>
      </c>
      <c r="R89" s="295">
        <v>23</v>
      </c>
    </row>
    <row r="90" spans="1:18" x14ac:dyDescent="0.25">
      <c r="A90" s="293" t="s">
        <v>239</v>
      </c>
      <c r="B90" s="294" t="s">
        <v>385</v>
      </c>
      <c r="C90" s="208" t="s">
        <v>384</v>
      </c>
      <c r="D90" s="240" t="str">
        <f>IFERROR(VLOOKUP(C90,RSL_Composite!$A$3:$AA$767,27,FALSE),"")</f>
        <v/>
      </c>
      <c r="E90" s="208">
        <f>IFERROR(VLOOKUP(C90,RSL_Composite!$A$4:$N$767,6,FALSE),"--")</f>
        <v>0.1</v>
      </c>
      <c r="F90" s="208" t="str">
        <f>IFERROR(VLOOKUP(C90,RSL_Composite!$A$4:$N$767,8,FALSE),"--")</f>
        <v>--</v>
      </c>
      <c r="G90" s="240">
        <f t="shared" si="2"/>
        <v>0.1</v>
      </c>
      <c r="H90" s="208">
        <f>IFERROR(VLOOKUP(C90,RSL_Composite!$A$4:$N$767,12,FALSE),"--")</f>
        <v>1</v>
      </c>
      <c r="I90" s="208" t="str">
        <f>IFERROR(VLOOKUP(C90,RSL_Composite!$A$4:$N$767,2,FALSE),"--")</f>
        <v>--</v>
      </c>
      <c r="J90" s="208" t="str">
        <f>IFERROR(VLOOKUP(C90,RSL_Composite!$A$4:$N$767,4,FALSE),"--")</f>
        <v>--</v>
      </c>
      <c r="K90" s="208">
        <f>IFERROR(VLOOKUP(C90,RSL_Composite!A90:N853,13,FALSE),"--")</f>
        <v>0.1</v>
      </c>
      <c r="L90" s="208" t="str">
        <f t="shared" si="3"/>
        <v>--</v>
      </c>
      <c r="M90" s="208">
        <v>197.45</v>
      </c>
      <c r="N90" s="208">
        <v>6.6199999999999996E-5</v>
      </c>
      <c r="O90" s="208">
        <v>3.1393799999999999E-2</v>
      </c>
      <c r="P90" s="208">
        <v>8.0893000000000006E-6</v>
      </c>
      <c r="Q90" s="208">
        <v>1777</v>
      </c>
      <c r="R90" s="295">
        <v>1200</v>
      </c>
    </row>
    <row r="91" spans="1:18" x14ac:dyDescent="0.25">
      <c r="A91" s="293" t="s">
        <v>239</v>
      </c>
      <c r="B91" s="294" t="s">
        <v>383</v>
      </c>
      <c r="C91" s="208" t="s">
        <v>382</v>
      </c>
      <c r="D91" s="240" t="str">
        <f>IFERROR(VLOOKUP(C91,RSL_Composite!$A$3:$AA$767,27,FALSE),"")</f>
        <v/>
      </c>
      <c r="E91" s="208">
        <f>IFERROR(VLOOKUP(C91,RSL_Composite!$A$4:$N$767,6,FALSE),"--")</f>
        <v>1E-3</v>
      </c>
      <c r="F91" s="208" t="str">
        <f>IFERROR(VLOOKUP(C91,RSL_Composite!$A$4:$N$767,8,FALSE),"--")</f>
        <v>--</v>
      </c>
      <c r="G91" s="240">
        <f t="shared" si="2"/>
        <v>1E-3</v>
      </c>
      <c r="H91" s="208">
        <f>IFERROR(VLOOKUP(C91,RSL_Composite!$A$4:$N$767,12,FALSE),"--")</f>
        <v>1</v>
      </c>
      <c r="I91" s="208">
        <f>IFERROR(VLOOKUP(C91,RSL_Composite!$A$4:$N$767,2,FALSE),"--")</f>
        <v>1.0999999999999999E-2</v>
      </c>
      <c r="J91" s="208">
        <f>IFERROR(VLOOKUP(C91,RSL_Composite!$A$4:$N$767,4,FALSE),"--")</f>
        <v>3.1E-6</v>
      </c>
      <c r="K91" s="208">
        <f>IFERROR(VLOOKUP(C91,RSL_Composite!A91:N854,13,FALSE),"--")</f>
        <v>0.1</v>
      </c>
      <c r="L91" s="208">
        <f t="shared" si="3"/>
        <v>1.0999999999999999E-2</v>
      </c>
      <c r="M91" s="208">
        <v>197.45</v>
      </c>
      <c r="N91" s="208">
        <v>1.063E-4</v>
      </c>
      <c r="O91" s="208">
        <v>3.13948E-2</v>
      </c>
      <c r="P91" s="208">
        <v>8.0895999999999996E-6</v>
      </c>
      <c r="Q91" s="208">
        <v>1777</v>
      </c>
      <c r="R91" s="295">
        <v>800</v>
      </c>
    </row>
    <row r="92" spans="1:18" x14ac:dyDescent="0.25">
      <c r="A92" s="293" t="s">
        <v>239</v>
      </c>
      <c r="B92" s="294" t="s">
        <v>381</v>
      </c>
      <c r="C92" s="208" t="s">
        <v>380</v>
      </c>
      <c r="D92" s="240" t="str">
        <f>IFERROR(VLOOKUP(C92,RSL_Composite!$A$3:$AA$767,27,FALSE),"")</f>
        <v/>
      </c>
      <c r="E92" s="208">
        <f>IFERROR(VLOOKUP(C92,RSL_Composite!$A$4:$N$767,6,FALSE),"--")</f>
        <v>3.0000000000000001E-3</v>
      </c>
      <c r="F92" s="208" t="str">
        <f>IFERROR(VLOOKUP(C92,RSL_Composite!$A$4:$N$767,8,FALSE),"--")</f>
        <v>--</v>
      </c>
      <c r="G92" s="240">
        <f t="shared" si="2"/>
        <v>3.0000000000000001E-3</v>
      </c>
      <c r="H92" s="208">
        <f>IFERROR(VLOOKUP(C92,RSL_Composite!$A$4:$N$767,12,FALSE),"--")</f>
        <v>1</v>
      </c>
      <c r="I92" s="208" t="str">
        <f>IFERROR(VLOOKUP(C92,RSL_Composite!$A$4:$N$767,2,FALSE),"--")</f>
        <v>--</v>
      </c>
      <c r="J92" s="208" t="str">
        <f>IFERROR(VLOOKUP(C92,RSL_Composite!$A$4:$N$767,4,FALSE),"--")</f>
        <v>--</v>
      </c>
      <c r="K92" s="208">
        <f>IFERROR(VLOOKUP(C92,RSL_Composite!A92:N855,13,FALSE),"--")</f>
        <v>0.1</v>
      </c>
      <c r="L92" s="208" t="str">
        <f t="shared" si="3"/>
        <v>--</v>
      </c>
      <c r="M92" s="208">
        <v>163</v>
      </c>
      <c r="N92" s="208">
        <v>1.7540000000000001E-4</v>
      </c>
      <c r="O92" s="208">
        <v>4.8576800000000003E-2</v>
      </c>
      <c r="P92" s="208">
        <v>8.6787000000000004E-6</v>
      </c>
      <c r="Q92" s="208">
        <v>491.8</v>
      </c>
      <c r="R92" s="295">
        <v>4500</v>
      </c>
    </row>
    <row r="93" spans="1:18" x14ac:dyDescent="0.25">
      <c r="A93" s="293" t="s">
        <v>239</v>
      </c>
      <c r="B93" s="294" t="s">
        <v>379</v>
      </c>
      <c r="C93" s="208" t="s">
        <v>378</v>
      </c>
      <c r="D93" s="240" t="str">
        <f>IFERROR(VLOOKUP(C93,RSL_Composite!$A$3:$AA$767,27,FALSE),"")</f>
        <v/>
      </c>
      <c r="E93" s="208">
        <f>IFERROR(VLOOKUP(C93,RSL_Composite!$A$4:$N$767,6,FALSE),"--")</f>
        <v>0.02</v>
      </c>
      <c r="F93" s="208" t="str">
        <f>IFERROR(VLOOKUP(C93,RSL_Composite!$A$4:$N$767,8,FALSE),"--")</f>
        <v>--</v>
      </c>
      <c r="G93" s="240">
        <f t="shared" si="2"/>
        <v>0.02</v>
      </c>
      <c r="H93" s="208">
        <f>IFERROR(VLOOKUP(C93,RSL_Composite!$A$4:$N$767,12,FALSE),"--")</f>
        <v>1</v>
      </c>
      <c r="I93" s="208" t="str">
        <f>IFERROR(VLOOKUP(C93,RSL_Composite!$A$4:$N$767,2,FALSE),"--")</f>
        <v>--</v>
      </c>
      <c r="J93" s="208" t="str">
        <f>IFERROR(VLOOKUP(C93,RSL_Composite!$A$4:$N$767,4,FALSE),"--")</f>
        <v>--</v>
      </c>
      <c r="K93" s="208">
        <f>IFERROR(VLOOKUP(C93,RSL_Composite!A93:N856,13,FALSE),"--")</f>
        <v>0.1</v>
      </c>
      <c r="L93" s="208" t="str">
        <f t="shared" si="3"/>
        <v>--</v>
      </c>
      <c r="M93" s="208">
        <v>122.17</v>
      </c>
      <c r="N93" s="208">
        <v>3.8899999999999997E-5</v>
      </c>
      <c r="O93" s="208">
        <v>6.2245099999999998E-2</v>
      </c>
      <c r="P93" s="208">
        <v>8.3140000000000004E-6</v>
      </c>
      <c r="Q93" s="208">
        <v>491.8</v>
      </c>
      <c r="R93" s="295">
        <v>7870</v>
      </c>
    </row>
    <row r="94" spans="1:18" x14ac:dyDescent="0.25">
      <c r="A94" s="293" t="s">
        <v>239</v>
      </c>
      <c r="B94" s="294" t="s">
        <v>377</v>
      </c>
      <c r="C94" s="208" t="s">
        <v>376</v>
      </c>
      <c r="D94" s="240" t="str">
        <f>IFERROR(VLOOKUP(C94,RSL_Composite!$A$3:$AA$767,27,FALSE),"")</f>
        <v/>
      </c>
      <c r="E94" s="208">
        <f>IFERROR(VLOOKUP(C94,RSL_Composite!$A$4:$N$767,6,FALSE),"--")</f>
        <v>2E-3</v>
      </c>
      <c r="F94" s="208" t="str">
        <f>IFERROR(VLOOKUP(C94,RSL_Composite!$A$4:$N$767,8,FALSE),"--")</f>
        <v>--</v>
      </c>
      <c r="G94" s="240">
        <f t="shared" si="2"/>
        <v>2E-3</v>
      </c>
      <c r="H94" s="208">
        <f>IFERROR(VLOOKUP(C94,RSL_Composite!$A$4:$N$767,12,FALSE),"--")</f>
        <v>1</v>
      </c>
      <c r="I94" s="208" t="str">
        <f>IFERROR(VLOOKUP(C94,RSL_Composite!$A$4:$N$767,2,FALSE),"--")</f>
        <v>--</v>
      </c>
      <c r="J94" s="208" t="str">
        <f>IFERROR(VLOOKUP(C94,RSL_Composite!$A$4:$N$767,4,FALSE),"--")</f>
        <v>--</v>
      </c>
      <c r="K94" s="208">
        <f>IFERROR(VLOOKUP(C94,RSL_Composite!A94:N857,13,FALSE),"--")</f>
        <v>0.1</v>
      </c>
      <c r="L94" s="208" t="str">
        <f t="shared" si="3"/>
        <v>--</v>
      </c>
      <c r="M94" s="208">
        <v>184.11</v>
      </c>
      <c r="N94" s="208">
        <v>3.5159000000000001E-6</v>
      </c>
      <c r="O94" s="208">
        <v>4.0669900000000002E-2</v>
      </c>
      <c r="P94" s="208">
        <v>9.0756E-6</v>
      </c>
      <c r="Q94" s="208">
        <v>460.8</v>
      </c>
      <c r="R94" s="295">
        <v>2790</v>
      </c>
    </row>
    <row r="95" spans="1:18" x14ac:dyDescent="0.25">
      <c r="A95" s="293" t="s">
        <v>239</v>
      </c>
      <c r="B95" s="294" t="s">
        <v>230</v>
      </c>
      <c r="C95" s="208" t="s">
        <v>229</v>
      </c>
      <c r="D95" s="240" t="str">
        <f>IFERROR(VLOOKUP(C95,RSL_Composite!$A$3:$AA$767,27,FALSE),"")</f>
        <v/>
      </c>
      <c r="E95" s="208">
        <f>IFERROR(VLOOKUP(C95,RSL_Composite!$A$4:$N$767,6,FALSE),"--")</f>
        <v>2E-3</v>
      </c>
      <c r="F95" s="208" t="str">
        <f>IFERROR(VLOOKUP(C95,RSL_Composite!$A$4:$N$767,8,FALSE),"--")</f>
        <v>--</v>
      </c>
      <c r="G95" s="240">
        <f t="shared" si="2"/>
        <v>2E-3</v>
      </c>
      <c r="H95" s="208">
        <f>IFERROR(VLOOKUP(C95,RSL_Composite!$A$4:$N$767,12,FALSE),"--")</f>
        <v>1</v>
      </c>
      <c r="I95" s="208">
        <f>IFERROR(VLOOKUP(C95,RSL_Composite!$A$4:$N$767,2,FALSE),"--")</f>
        <v>0.31</v>
      </c>
      <c r="J95" s="208">
        <f>IFERROR(VLOOKUP(C95,RSL_Composite!$A$4:$N$767,4,FALSE),"--")</f>
        <v>8.8999999999999995E-5</v>
      </c>
      <c r="K95" s="208">
        <f>IFERROR(VLOOKUP(C95,RSL_Composite!A95:N858,13,FALSE),"--")</f>
        <v>0.10199999999999999</v>
      </c>
      <c r="L95" s="208">
        <f t="shared" si="3"/>
        <v>0.31</v>
      </c>
      <c r="M95" s="208">
        <v>182.14</v>
      </c>
      <c r="N95" s="208">
        <v>2.2077000000000001E-6</v>
      </c>
      <c r="O95" s="208">
        <v>3.7511500000000003E-2</v>
      </c>
      <c r="P95" s="208">
        <v>7.8982E-6</v>
      </c>
      <c r="Q95" s="208">
        <v>575.6</v>
      </c>
      <c r="R95" s="295">
        <v>200</v>
      </c>
    </row>
    <row r="96" spans="1:18" x14ac:dyDescent="0.25">
      <c r="A96" s="293" t="s">
        <v>239</v>
      </c>
      <c r="B96" s="294" t="s">
        <v>375</v>
      </c>
      <c r="C96" s="208" t="s">
        <v>374</v>
      </c>
      <c r="D96" s="240" t="str">
        <f>IFERROR(VLOOKUP(C96,RSL_Composite!$A$3:$AA$767,27,FALSE),"")</f>
        <v/>
      </c>
      <c r="E96" s="208">
        <f>IFERROR(VLOOKUP(C96,RSL_Composite!$A$4:$N$767,6,FALSE),"--")</f>
        <v>5.9999999999999995E-4</v>
      </c>
      <c r="F96" s="208" t="str">
        <f>IFERROR(VLOOKUP(C96,RSL_Composite!$A$4:$N$767,8,FALSE),"--")</f>
        <v>--</v>
      </c>
      <c r="G96" s="240">
        <f t="shared" si="2"/>
        <v>5.9999999999999995E-4</v>
      </c>
      <c r="H96" s="208">
        <f>IFERROR(VLOOKUP(C96,RSL_Composite!$A$4:$N$767,12,FALSE),"--")</f>
        <v>1</v>
      </c>
      <c r="I96" s="208" t="str">
        <f>IFERROR(VLOOKUP(C96,RSL_Composite!$A$4:$N$767,2,FALSE),"--")</f>
        <v>--</v>
      </c>
      <c r="J96" s="208" t="str">
        <f>IFERROR(VLOOKUP(C96,RSL_Composite!$A$4:$N$767,4,FALSE),"--")</f>
        <v>--</v>
      </c>
      <c r="K96" s="208">
        <f>IFERROR(VLOOKUP(C96,RSL_Composite!A96:N859,13,FALSE),"--")</f>
        <v>0.1</v>
      </c>
      <c r="L96" s="208" t="str">
        <f t="shared" si="3"/>
        <v>--</v>
      </c>
      <c r="M96" s="208">
        <v>122.17</v>
      </c>
      <c r="N96" s="208">
        <v>2.719E-4</v>
      </c>
      <c r="O96" s="208">
        <v>7.7169199999999993E-2</v>
      </c>
      <c r="P96" s="208">
        <v>9.0165999999999994E-6</v>
      </c>
      <c r="Q96" s="208">
        <v>501.9</v>
      </c>
      <c r="R96" s="295">
        <v>6050</v>
      </c>
    </row>
    <row r="97" spans="1:18" x14ac:dyDescent="0.25">
      <c r="A97" s="293" t="s">
        <v>239</v>
      </c>
      <c r="B97" s="294" t="s">
        <v>228</v>
      </c>
      <c r="C97" s="208" t="s">
        <v>227</v>
      </c>
      <c r="D97" s="240" t="str">
        <f>IFERROR(VLOOKUP(C97,RSL_Composite!$A$3:$AA$767,27,FALSE),"")</f>
        <v/>
      </c>
      <c r="E97" s="208">
        <f>IFERROR(VLOOKUP(C97,RSL_Composite!$A$4:$N$767,6,FALSE),"--")</f>
        <v>1E-3</v>
      </c>
      <c r="F97" s="208" t="str">
        <f>IFERROR(VLOOKUP(C97,RSL_Composite!$A$4:$N$767,8,FALSE),"--")</f>
        <v>--</v>
      </c>
      <c r="G97" s="240">
        <f t="shared" si="2"/>
        <v>1E-3</v>
      </c>
      <c r="H97" s="208">
        <f>IFERROR(VLOOKUP(C97,RSL_Composite!$A$4:$N$767,12,FALSE),"--")</f>
        <v>1</v>
      </c>
      <c r="I97" s="208" t="str">
        <f>IFERROR(VLOOKUP(C97,RSL_Composite!$A$4:$N$767,2,FALSE),"--")</f>
        <v>--</v>
      </c>
      <c r="J97" s="208" t="str">
        <f>IFERROR(VLOOKUP(C97,RSL_Composite!$A$4:$N$767,4,FALSE),"--")</f>
        <v>--</v>
      </c>
      <c r="K97" s="208">
        <f>IFERROR(VLOOKUP(C97,RSL_Composite!A97:N860,13,FALSE),"--")</f>
        <v>9.9000000000000005E-2</v>
      </c>
      <c r="L97" s="208" t="str">
        <f t="shared" si="3"/>
        <v>--</v>
      </c>
      <c r="M97" s="208">
        <v>182.14</v>
      </c>
      <c r="N97" s="208">
        <v>3.0499999999999999E-5</v>
      </c>
      <c r="O97" s="208">
        <v>3.7025599999999999E-2</v>
      </c>
      <c r="P97" s="208">
        <v>7.7628999999999998E-6</v>
      </c>
      <c r="Q97" s="208">
        <v>587.4</v>
      </c>
      <c r="R97" s="295">
        <v>182</v>
      </c>
    </row>
    <row r="98" spans="1:18" x14ac:dyDescent="0.25">
      <c r="A98" s="293" t="s">
        <v>239</v>
      </c>
      <c r="B98" s="296" t="s">
        <v>373</v>
      </c>
      <c r="C98" s="208" t="s">
        <v>372</v>
      </c>
      <c r="D98" s="240" t="str">
        <f>IFERROR(VLOOKUP(C98,RSL_Composite!$A$3:$AA$767,27,FALSE),"")</f>
        <v/>
      </c>
      <c r="E98" s="208">
        <f>IFERROR(VLOOKUP(C98,RSL_Composite!$A$4:$N$767,6,FALSE),"--")</f>
        <v>0.08</v>
      </c>
      <c r="F98" s="208" t="str">
        <f>IFERROR(VLOOKUP(C98,RSL_Composite!$A$4:$N$767,8,FALSE),"--")</f>
        <v>--</v>
      </c>
      <c r="G98" s="240">
        <f t="shared" si="2"/>
        <v>0.08</v>
      </c>
      <c r="H98" s="208">
        <f>IFERROR(VLOOKUP(C98,RSL_Composite!$A$4:$N$767,12,FALSE),"--")</f>
        <v>1</v>
      </c>
      <c r="I98" s="208" t="str">
        <f>IFERROR(VLOOKUP(C98,RSL_Composite!$A$4:$N$767,2,FALSE),"--")</f>
        <v>--</v>
      </c>
      <c r="J98" s="208" t="str">
        <f>IFERROR(VLOOKUP(C98,RSL_Composite!$A$4:$N$767,4,FALSE),"--")</f>
        <v>--</v>
      </c>
      <c r="K98" s="208" t="str">
        <f>IFERROR(VLOOKUP(C98,RSL_Composite!A98:N861,13,FALSE),"--")</f>
        <v>--</v>
      </c>
      <c r="L98" s="208" t="str">
        <f t="shared" si="3"/>
        <v>--</v>
      </c>
      <c r="M98" s="208">
        <v>162.62</v>
      </c>
      <c r="N98" s="208">
        <v>1.30826E-2</v>
      </c>
      <c r="O98" s="208">
        <v>4.4691399999999999E-2</v>
      </c>
      <c r="P98" s="208">
        <v>7.7301000000000007E-6</v>
      </c>
      <c r="Q98" s="208">
        <v>2478</v>
      </c>
      <c r="R98" s="295">
        <v>11.7</v>
      </c>
    </row>
    <row r="99" spans="1:18" x14ac:dyDescent="0.25">
      <c r="A99" s="293" t="s">
        <v>239</v>
      </c>
      <c r="B99" s="294" t="s">
        <v>371</v>
      </c>
      <c r="C99" s="208" t="s">
        <v>370</v>
      </c>
      <c r="D99" s="240" t="str">
        <f>IFERROR(VLOOKUP(C99,RSL_Composite!$A$3:$AA$767,27,FALSE),"")</f>
        <v/>
      </c>
      <c r="E99" s="208">
        <f>IFERROR(VLOOKUP(C99,RSL_Composite!$A$4:$N$767,6,FALSE),"--")</f>
        <v>5.0000000000000001E-3</v>
      </c>
      <c r="F99" s="208" t="str">
        <f>IFERROR(VLOOKUP(C99,RSL_Composite!$A$4:$N$767,8,FALSE),"--")</f>
        <v>--</v>
      </c>
      <c r="G99" s="240">
        <f t="shared" si="2"/>
        <v>5.0000000000000001E-3</v>
      </c>
      <c r="H99" s="208">
        <f>IFERROR(VLOOKUP(C99,RSL_Composite!$A$4:$N$767,12,FALSE),"--")</f>
        <v>1</v>
      </c>
      <c r="I99" s="208" t="str">
        <f>IFERROR(VLOOKUP(C99,RSL_Composite!$A$4:$N$767,2,FALSE),"--")</f>
        <v>--</v>
      </c>
      <c r="J99" s="208" t="str">
        <f>IFERROR(VLOOKUP(C99,RSL_Composite!$A$4:$N$767,4,FALSE),"--")</f>
        <v>--</v>
      </c>
      <c r="K99" s="208" t="str">
        <f>IFERROR(VLOOKUP(C99,RSL_Composite!A99:N862,13,FALSE),"--")</f>
        <v>--</v>
      </c>
      <c r="L99" s="208" t="str">
        <f t="shared" si="3"/>
        <v>--</v>
      </c>
      <c r="M99" s="208">
        <v>128.56</v>
      </c>
      <c r="N99" s="208">
        <v>4.5790000000000002E-4</v>
      </c>
      <c r="O99" s="208">
        <v>6.6117499999999996E-2</v>
      </c>
      <c r="P99" s="208">
        <v>9.4784000000000006E-6</v>
      </c>
      <c r="Q99" s="208">
        <v>306.5</v>
      </c>
      <c r="R99" s="295">
        <v>11300</v>
      </c>
    </row>
    <row r="100" spans="1:18" x14ac:dyDescent="0.25">
      <c r="A100" s="293" t="s">
        <v>239</v>
      </c>
      <c r="B100" s="294" t="s">
        <v>369</v>
      </c>
      <c r="C100" s="208" t="s">
        <v>368</v>
      </c>
      <c r="D100" s="240" t="str">
        <f>IFERROR(VLOOKUP(C100,RSL_Composite!$A$3:$AA$767,27,FALSE),"")</f>
        <v/>
      </c>
      <c r="E100" s="208">
        <f>IFERROR(VLOOKUP(C100,RSL_Composite!$A$4:$N$767,6,FALSE),"--")</f>
        <v>4.0000000000000001E-3</v>
      </c>
      <c r="F100" s="208" t="str">
        <f>IFERROR(VLOOKUP(C100,RSL_Composite!$A$4:$N$767,8,FALSE),"--")</f>
        <v>--</v>
      </c>
      <c r="G100" s="240">
        <f t="shared" si="2"/>
        <v>4.0000000000000001E-3</v>
      </c>
      <c r="H100" s="208">
        <f>IFERROR(VLOOKUP(C100,RSL_Composite!$A$4:$N$767,12,FALSE),"--")</f>
        <v>1</v>
      </c>
      <c r="I100" s="208" t="str">
        <f>IFERROR(VLOOKUP(C100,RSL_Composite!$A$4:$N$767,2,FALSE),"--")</f>
        <v>--</v>
      </c>
      <c r="J100" s="208" t="str">
        <f>IFERROR(VLOOKUP(C100,RSL_Composite!$A$4:$N$767,4,FALSE),"--")</f>
        <v>--</v>
      </c>
      <c r="K100" s="208">
        <f>IFERROR(VLOOKUP(C100,RSL_Composite!A100:N863,13,FALSE),"--")</f>
        <v>0.13</v>
      </c>
      <c r="L100" s="208" t="str">
        <f t="shared" si="3"/>
        <v>--</v>
      </c>
      <c r="M100" s="208">
        <v>142.19999999999999</v>
      </c>
      <c r="N100" s="208">
        <v>2.1177399999999999E-2</v>
      </c>
      <c r="O100" s="208">
        <v>5.2431899999999997E-2</v>
      </c>
      <c r="P100" s="208">
        <v>7.7811000000000008E-6</v>
      </c>
      <c r="Q100" s="208">
        <v>2478</v>
      </c>
      <c r="R100" s="295">
        <v>24.6</v>
      </c>
    </row>
    <row r="101" spans="1:18" x14ac:dyDescent="0.25">
      <c r="A101" s="293" t="s">
        <v>239</v>
      </c>
      <c r="B101" s="296" t="s">
        <v>367</v>
      </c>
      <c r="C101" s="208" t="s">
        <v>366</v>
      </c>
      <c r="D101" s="240" t="str">
        <f>IFERROR(VLOOKUP(C101,RSL_Composite!$A$3:$AA$767,27,FALSE),"")</f>
        <v/>
      </c>
      <c r="E101" s="208">
        <f>IFERROR(VLOOKUP(C101,RSL_Composite!$A$4:$N$767,6,FALSE),"--")</f>
        <v>0.05</v>
      </c>
      <c r="F101" s="208">
        <f>IFERROR(VLOOKUP(C101,RSL_Composite!$A$4:$N$767,8,FALSE),"--")</f>
        <v>0.6</v>
      </c>
      <c r="G101" s="240">
        <f t="shared" si="2"/>
        <v>0.05</v>
      </c>
      <c r="H101" s="208">
        <f>IFERROR(VLOOKUP(C101,RSL_Composite!$A$4:$N$767,12,FALSE),"--")</f>
        <v>1</v>
      </c>
      <c r="I101" s="208" t="str">
        <f>IFERROR(VLOOKUP(C101,RSL_Composite!$A$4:$N$767,2,FALSE),"--")</f>
        <v>--</v>
      </c>
      <c r="J101" s="208" t="str">
        <f>IFERROR(VLOOKUP(C101,RSL_Composite!$A$4:$N$767,4,FALSE),"--")</f>
        <v>--</v>
      </c>
      <c r="K101" s="208">
        <f>IFERROR(VLOOKUP(C101,RSL_Composite!A101:N864,13,FALSE),"--")</f>
        <v>0.1</v>
      </c>
      <c r="L101" s="208" t="str">
        <f t="shared" si="3"/>
        <v>--</v>
      </c>
      <c r="M101" s="208">
        <v>108.14</v>
      </c>
      <c r="N101" s="208">
        <v>4.9100000000000001E-5</v>
      </c>
      <c r="O101" s="208">
        <v>7.2834999999999997E-2</v>
      </c>
      <c r="P101" s="208">
        <v>9.3168000000000003E-6</v>
      </c>
      <c r="Q101" s="208">
        <v>306.5</v>
      </c>
      <c r="R101" s="295">
        <v>25900</v>
      </c>
    </row>
    <row r="102" spans="1:18" x14ac:dyDescent="0.25">
      <c r="A102" s="293" t="s">
        <v>239</v>
      </c>
      <c r="B102" s="294" t="s">
        <v>365</v>
      </c>
      <c r="C102" s="208" t="s">
        <v>364</v>
      </c>
      <c r="D102" s="240" t="str">
        <f>IFERROR(VLOOKUP(C102,RSL_Composite!$A$3:$AA$767,27,FALSE),"")</f>
        <v/>
      </c>
      <c r="E102" s="208">
        <f>IFERROR(VLOOKUP(C102,RSL_Composite!$A$4:$N$767,6,FALSE),"--")</f>
        <v>0.01</v>
      </c>
      <c r="F102" s="208">
        <f>IFERROR(VLOOKUP(C102,RSL_Composite!$A$4:$N$767,8,FALSE),"--")</f>
        <v>5.0000000000000002E-5</v>
      </c>
      <c r="G102" s="240">
        <f t="shared" si="2"/>
        <v>0.01</v>
      </c>
      <c r="H102" s="208">
        <f>IFERROR(VLOOKUP(C102,RSL_Composite!$A$4:$N$767,12,FALSE),"--")</f>
        <v>1</v>
      </c>
      <c r="I102" s="208" t="str">
        <f>IFERROR(VLOOKUP(C102,RSL_Composite!$A$4:$N$767,2,FALSE),"--")</f>
        <v>--</v>
      </c>
      <c r="J102" s="208" t="str">
        <f>IFERROR(VLOOKUP(C102,RSL_Composite!$A$4:$N$767,4,FALSE),"--")</f>
        <v>--</v>
      </c>
      <c r="K102" s="208">
        <f>IFERROR(VLOOKUP(C102,RSL_Composite!A102:N865,13,FALSE),"--")</f>
        <v>0.1</v>
      </c>
      <c r="L102" s="208" t="str">
        <f t="shared" si="3"/>
        <v>--</v>
      </c>
      <c r="M102" s="208">
        <v>138.13</v>
      </c>
      <c r="N102" s="208">
        <v>2.4121000000000002E-6</v>
      </c>
      <c r="O102" s="208">
        <v>5.1919300000000002E-2</v>
      </c>
      <c r="P102" s="208">
        <v>7.4143999999999997E-6</v>
      </c>
      <c r="Q102" s="208">
        <v>111.3</v>
      </c>
      <c r="R102" s="295">
        <v>1470</v>
      </c>
    </row>
    <row r="103" spans="1:18" x14ac:dyDescent="0.25">
      <c r="A103" s="293" t="s">
        <v>239</v>
      </c>
      <c r="B103" s="294" t="s">
        <v>363</v>
      </c>
      <c r="C103" s="208" t="s">
        <v>362</v>
      </c>
      <c r="D103" s="240" t="str">
        <f>IFERROR(VLOOKUP(C103,RSL_Composite!$A$3:$AA$767,27,FALSE),"")</f>
        <v/>
      </c>
      <c r="E103" s="208" t="str">
        <f>IFERROR(VLOOKUP(C103,RSL_Composite!$A$4:$N$767,6,FALSE),"--")</f>
        <v>--</v>
      </c>
      <c r="F103" s="208" t="str">
        <f>IFERROR(VLOOKUP(C103,RSL_Composite!$A$4:$N$767,8,FALSE),"--")</f>
        <v>--</v>
      </c>
      <c r="G103" s="240" t="str">
        <f t="shared" si="2"/>
        <v>--</v>
      </c>
      <c r="H103" s="208" t="str">
        <f>IFERROR(VLOOKUP(C103,RSL_Composite!$A$4:$N$767,12,FALSE),"--")</f>
        <v>--</v>
      </c>
      <c r="I103" s="208" t="str">
        <f>IFERROR(VLOOKUP(C103,RSL_Composite!$A$4:$N$767,2,FALSE),"--")</f>
        <v>--</v>
      </c>
      <c r="J103" s="208" t="str">
        <f>IFERROR(VLOOKUP(C103,RSL_Composite!$A$4:$N$767,4,FALSE),"--")</f>
        <v>--</v>
      </c>
      <c r="K103" s="208" t="str">
        <f>IFERROR(VLOOKUP(C103,RSL_Composite!A103:N866,13,FALSE),"--")</f>
        <v>--</v>
      </c>
      <c r="L103" s="208" t="str">
        <f t="shared" si="3"/>
        <v>--</v>
      </c>
      <c r="M103" s="208" t="s">
        <v>1856</v>
      </c>
      <c r="N103" s="208" t="s">
        <v>1856</v>
      </c>
      <c r="O103" s="208" t="s">
        <v>1856</v>
      </c>
      <c r="P103" s="208" t="s">
        <v>1856</v>
      </c>
      <c r="Q103" s="208" t="s">
        <v>1856</v>
      </c>
      <c r="R103" s="295" t="s">
        <v>1856</v>
      </c>
    </row>
    <row r="104" spans="1:18" x14ac:dyDescent="0.25">
      <c r="A104" s="293" t="s">
        <v>239</v>
      </c>
      <c r="B104" s="294" t="s">
        <v>361</v>
      </c>
      <c r="C104" s="208" t="s">
        <v>360</v>
      </c>
      <c r="D104" s="240" t="str">
        <f>IFERROR(VLOOKUP(C104,RSL_Composite!$A$3:$AA$767,27,FALSE),"")</f>
        <v/>
      </c>
      <c r="E104" s="208" t="str">
        <f>IFERROR(VLOOKUP(C104,RSL_Composite!$A$4:$N$767,6,FALSE),"--")</f>
        <v>--</v>
      </c>
      <c r="F104" s="208" t="str">
        <f>IFERROR(VLOOKUP(C104,RSL_Composite!$A$4:$N$767,8,FALSE),"--")</f>
        <v>--</v>
      </c>
      <c r="G104" s="240" t="str">
        <f t="shared" si="2"/>
        <v>--</v>
      </c>
      <c r="H104" s="208">
        <f>IFERROR(VLOOKUP(C104,RSL_Composite!$A$4:$N$767,12,FALSE),"--")</f>
        <v>1</v>
      </c>
      <c r="I104" s="208">
        <f>IFERROR(VLOOKUP(C104,RSL_Composite!$A$4:$N$767,2,FALSE),"--")</f>
        <v>0.45</v>
      </c>
      <c r="J104" s="208">
        <f>IFERROR(VLOOKUP(C104,RSL_Composite!$A$4:$N$767,4,FALSE),"--")</f>
        <v>3.4000000000000002E-4</v>
      </c>
      <c r="K104" s="208">
        <f>IFERROR(VLOOKUP(C104,RSL_Composite!A104:N867,13,FALSE),"--")</f>
        <v>0.1</v>
      </c>
      <c r="L104" s="208">
        <f t="shared" si="3"/>
        <v>0.45</v>
      </c>
      <c r="M104" s="208">
        <v>253.13</v>
      </c>
      <c r="N104" s="208">
        <v>1.6400000000000001E-7</v>
      </c>
      <c r="O104" s="208">
        <v>4.7481500000000003E-2</v>
      </c>
      <c r="P104" s="208">
        <v>5.5477999999999996E-6</v>
      </c>
      <c r="Q104" s="208">
        <v>3190</v>
      </c>
      <c r="R104" s="295">
        <v>3.1</v>
      </c>
    </row>
    <row r="105" spans="1:18" x14ac:dyDescent="0.25">
      <c r="A105" s="293" t="s">
        <v>239</v>
      </c>
      <c r="B105" s="294" t="s">
        <v>359</v>
      </c>
      <c r="C105" s="208" t="s">
        <v>358</v>
      </c>
      <c r="D105" s="240" t="str">
        <f>IFERROR(VLOOKUP(C105,RSL_Composite!$A$3:$AA$767,27,FALSE),"")</f>
        <v/>
      </c>
      <c r="E105" s="208">
        <f>IFERROR(VLOOKUP(C105,RSL_Composite!$A$4:$N$767,6,FALSE),"--")</f>
        <v>1E-3</v>
      </c>
      <c r="F105" s="208" t="str">
        <f>IFERROR(VLOOKUP(C105,RSL_Composite!$A$4:$N$767,8,FALSE),"--")</f>
        <v>--</v>
      </c>
      <c r="G105" s="240">
        <f t="shared" si="2"/>
        <v>1E-3</v>
      </c>
      <c r="H105" s="208">
        <f>IFERROR(VLOOKUP(C105,RSL_Composite!$A$4:$N$767,12,FALSE),"--")</f>
        <v>1</v>
      </c>
      <c r="I105" s="208" t="str">
        <f>IFERROR(VLOOKUP(C105,RSL_Composite!$A$4:$N$767,2,FALSE),"--")</f>
        <v>--</v>
      </c>
      <c r="J105" s="208" t="str">
        <f>IFERROR(VLOOKUP(C105,RSL_Composite!$A$4:$N$767,4,FALSE),"--")</f>
        <v>--</v>
      </c>
      <c r="K105" s="208">
        <f>IFERROR(VLOOKUP(C105,RSL_Composite!A105:N868,13,FALSE),"--")</f>
        <v>0.1</v>
      </c>
      <c r="L105" s="208" t="str">
        <f t="shared" si="3"/>
        <v>--</v>
      </c>
      <c r="M105" s="208">
        <v>122.17</v>
      </c>
      <c r="N105" s="208">
        <v>1.7E-5</v>
      </c>
      <c r="O105" s="208">
        <v>6.2761800000000006E-2</v>
      </c>
      <c r="P105" s="208">
        <v>8.4067000000000003E-6</v>
      </c>
      <c r="Q105" s="208">
        <v>491.8</v>
      </c>
      <c r="R105" s="295">
        <v>4760</v>
      </c>
    </row>
    <row r="106" spans="1:18" x14ac:dyDescent="0.25">
      <c r="A106" s="293" t="s">
        <v>239</v>
      </c>
      <c r="B106" s="296" t="s">
        <v>357</v>
      </c>
      <c r="C106" s="208" t="s">
        <v>356</v>
      </c>
      <c r="D106" s="240" t="str">
        <f>IFERROR(VLOOKUP(C106,RSL_Composite!$A$3:$AA$767,27,FALSE),"")</f>
        <v/>
      </c>
      <c r="E106" s="208" t="str">
        <f>IFERROR(VLOOKUP(C106,RSL_Composite!$A$4:$N$767,6,FALSE),"--")</f>
        <v>--</v>
      </c>
      <c r="F106" s="208" t="str">
        <f>IFERROR(VLOOKUP(C106,RSL_Composite!$A$4:$N$767,8,FALSE),"--")</f>
        <v>--</v>
      </c>
      <c r="G106" s="240" t="str">
        <f t="shared" si="2"/>
        <v>--</v>
      </c>
      <c r="H106" s="208" t="str">
        <f>IFERROR(VLOOKUP(C106,RSL_Composite!$A$4:$N$767,12,FALSE),"--")</f>
        <v>--</v>
      </c>
      <c r="I106" s="208" t="str">
        <f>IFERROR(VLOOKUP(C106,RSL_Composite!$A$4:$N$767,2,FALSE),"--")</f>
        <v>--</v>
      </c>
      <c r="J106" s="208" t="str">
        <f>IFERROR(VLOOKUP(C106,RSL_Composite!$A$4:$N$767,4,FALSE),"--")</f>
        <v>--</v>
      </c>
      <c r="K106" s="208" t="str">
        <f>IFERROR(VLOOKUP(C106,RSL_Composite!A106:N869,13,FALSE),"--")</f>
        <v>--</v>
      </c>
      <c r="L106" s="208" t="str">
        <f t="shared" si="3"/>
        <v>--</v>
      </c>
      <c r="M106" s="208" t="s">
        <v>1856</v>
      </c>
      <c r="N106" s="208" t="s">
        <v>1856</v>
      </c>
      <c r="O106" s="208" t="s">
        <v>1856</v>
      </c>
      <c r="P106" s="208" t="s">
        <v>1856</v>
      </c>
      <c r="Q106" s="208" t="s">
        <v>1856</v>
      </c>
      <c r="R106" s="295" t="s">
        <v>1856</v>
      </c>
    </row>
    <row r="107" spans="1:18" x14ac:dyDescent="0.25">
      <c r="A107" s="293" t="s">
        <v>239</v>
      </c>
      <c r="B107" s="296" t="s">
        <v>355</v>
      </c>
      <c r="C107" s="208" t="s">
        <v>354</v>
      </c>
      <c r="D107" s="240" t="str">
        <f>IFERROR(VLOOKUP(C107,RSL_Composite!$A$3:$AA$767,27,FALSE),"")</f>
        <v/>
      </c>
      <c r="E107" s="208">
        <f>IFERROR(VLOOKUP(C107,RSL_Composite!$A$4:$N$767,6,FALSE),"--")</f>
        <v>0.05</v>
      </c>
      <c r="F107" s="208">
        <f>IFERROR(VLOOKUP(C107,RSL_Composite!$A$4:$N$767,8,FALSE),"--")</f>
        <v>0.6</v>
      </c>
      <c r="G107" s="240">
        <f t="shared" si="2"/>
        <v>0.05</v>
      </c>
      <c r="H107" s="208">
        <f>IFERROR(VLOOKUP(C107,RSL_Composite!$A$4:$N$767,12,FALSE),"--")</f>
        <v>1</v>
      </c>
      <c r="I107" s="208" t="str">
        <f>IFERROR(VLOOKUP(C107,RSL_Composite!$A$4:$N$767,2,FALSE),"--")</f>
        <v>--</v>
      </c>
      <c r="J107" s="208" t="str">
        <f>IFERROR(VLOOKUP(C107,RSL_Composite!$A$4:$N$767,4,FALSE),"--")</f>
        <v>--</v>
      </c>
      <c r="K107" s="208">
        <f>IFERROR(VLOOKUP(C107,RSL_Composite!A107:N870,13,FALSE),"--")</f>
        <v>0.1</v>
      </c>
      <c r="L107" s="208" t="str">
        <f t="shared" si="3"/>
        <v>--</v>
      </c>
      <c r="M107" s="208">
        <v>108.14</v>
      </c>
      <c r="N107" s="208">
        <v>3.4999999999999997E-5</v>
      </c>
      <c r="O107" s="208">
        <v>7.2872099999999995E-2</v>
      </c>
      <c r="P107" s="208">
        <v>9.3232000000000008E-6</v>
      </c>
      <c r="Q107" s="208">
        <v>300.39999999999998</v>
      </c>
      <c r="R107" s="295">
        <v>22700</v>
      </c>
    </row>
    <row r="108" spans="1:18" x14ac:dyDescent="0.25">
      <c r="A108" s="293" t="s">
        <v>239</v>
      </c>
      <c r="B108" s="294" t="s">
        <v>353</v>
      </c>
      <c r="C108" s="208" t="s">
        <v>352</v>
      </c>
      <c r="D108" s="240" t="str">
        <f>IFERROR(VLOOKUP(C108,RSL_Composite!$A$3:$AA$767,27,FALSE),"")</f>
        <v/>
      </c>
      <c r="E108" s="208" t="str">
        <f>IFERROR(VLOOKUP(C108,RSL_Composite!$A$4:$N$767,6,FALSE),"--")</f>
        <v>--</v>
      </c>
      <c r="F108" s="208" t="str">
        <f>IFERROR(VLOOKUP(C108,RSL_Composite!$A$4:$N$767,8,FALSE),"--")</f>
        <v>--</v>
      </c>
      <c r="G108" s="240" t="str">
        <f t="shared" si="2"/>
        <v>--</v>
      </c>
      <c r="H108" s="208" t="str">
        <f>IFERROR(VLOOKUP(C108,RSL_Composite!$A$4:$N$767,12,FALSE),"--")</f>
        <v>--</v>
      </c>
      <c r="I108" s="208" t="str">
        <f>IFERROR(VLOOKUP(C108,RSL_Composite!$A$4:$N$767,2,FALSE),"--")</f>
        <v>--</v>
      </c>
      <c r="J108" s="208" t="str">
        <f>IFERROR(VLOOKUP(C108,RSL_Composite!$A$4:$N$767,4,FALSE),"--")</f>
        <v>--</v>
      </c>
      <c r="K108" s="208" t="str">
        <f>IFERROR(VLOOKUP(C108,RSL_Composite!A108:N871,13,FALSE),"--")</f>
        <v>--</v>
      </c>
      <c r="L108" s="208" t="str">
        <f t="shared" si="3"/>
        <v>--</v>
      </c>
      <c r="M108" s="208" t="s">
        <v>1856</v>
      </c>
      <c r="N108" s="208" t="s">
        <v>1856</v>
      </c>
      <c r="O108" s="208" t="s">
        <v>1856</v>
      </c>
      <c r="P108" s="208" t="s">
        <v>1856</v>
      </c>
      <c r="Q108" s="208" t="s">
        <v>1856</v>
      </c>
      <c r="R108" s="295" t="s">
        <v>1856</v>
      </c>
    </row>
    <row r="109" spans="1:18" x14ac:dyDescent="0.25">
      <c r="A109" s="293" t="s">
        <v>239</v>
      </c>
      <c r="B109" s="294" t="s">
        <v>351</v>
      </c>
      <c r="C109" s="208" t="s">
        <v>350</v>
      </c>
      <c r="D109" s="240" t="str">
        <f>IFERROR(VLOOKUP(C109,RSL_Composite!$A$3:$AA$767,27,FALSE),"")</f>
        <v/>
      </c>
      <c r="E109" s="208">
        <f>IFERROR(VLOOKUP(C109,RSL_Composite!$A$4:$N$767,6,FALSE),"--")</f>
        <v>8.0000000000000007E-5</v>
      </c>
      <c r="F109" s="208" t="str">
        <f>IFERROR(VLOOKUP(C109,RSL_Composite!$A$4:$N$767,8,FALSE),"--")</f>
        <v>--</v>
      </c>
      <c r="G109" s="240">
        <f t="shared" si="2"/>
        <v>8.0000000000000007E-5</v>
      </c>
      <c r="H109" s="208">
        <f>IFERROR(VLOOKUP(C109,RSL_Composite!$A$4:$N$767,12,FALSE),"--")</f>
        <v>1</v>
      </c>
      <c r="I109" s="208" t="str">
        <f>IFERROR(VLOOKUP(C109,RSL_Composite!$A$4:$N$767,2,FALSE),"--")</f>
        <v>--</v>
      </c>
      <c r="J109" s="208" t="str">
        <f>IFERROR(VLOOKUP(C109,RSL_Composite!$A$4:$N$767,4,FALSE),"--")</f>
        <v>--</v>
      </c>
      <c r="K109" s="208">
        <f>IFERROR(VLOOKUP(C109,RSL_Composite!A109:N872,13,FALSE),"--")</f>
        <v>0.1</v>
      </c>
      <c r="L109" s="208" t="str">
        <f t="shared" si="3"/>
        <v>--</v>
      </c>
      <c r="M109" s="208">
        <v>198.14</v>
      </c>
      <c r="N109" s="208">
        <v>5.7200000000000001E-5</v>
      </c>
      <c r="O109" s="208">
        <v>5.5903500000000002E-2</v>
      </c>
      <c r="P109" s="208">
        <v>6.5319000000000001E-6</v>
      </c>
      <c r="Q109" s="208">
        <v>754.4</v>
      </c>
      <c r="R109" s="295">
        <v>198</v>
      </c>
    </row>
    <row r="110" spans="1:18" x14ac:dyDescent="0.25">
      <c r="A110" s="293" t="s">
        <v>239</v>
      </c>
      <c r="B110" s="296" t="s">
        <v>349</v>
      </c>
      <c r="C110" s="208" t="s">
        <v>348</v>
      </c>
      <c r="D110" s="240" t="str">
        <f>IFERROR(VLOOKUP(C110,RSL_Composite!$A$3:$AA$767,27,FALSE),"")</f>
        <v/>
      </c>
      <c r="E110" s="208" t="str">
        <f>IFERROR(VLOOKUP(C110,RSL_Composite!$A$4:$N$767,6,FALSE),"--")</f>
        <v>--</v>
      </c>
      <c r="F110" s="208" t="str">
        <f>IFERROR(VLOOKUP(C110,RSL_Composite!$A$4:$N$767,8,FALSE),"--")</f>
        <v>--</v>
      </c>
      <c r="G110" s="240" t="str">
        <f t="shared" si="2"/>
        <v>--</v>
      </c>
      <c r="H110" s="208" t="str">
        <f>IFERROR(VLOOKUP(C110,RSL_Composite!$A$4:$N$767,12,FALSE),"--")</f>
        <v>--</v>
      </c>
      <c r="I110" s="208" t="str">
        <f>IFERROR(VLOOKUP(C110,RSL_Composite!$A$4:$N$767,2,FALSE),"--")</f>
        <v>--</v>
      </c>
      <c r="J110" s="208" t="str">
        <f>IFERROR(VLOOKUP(C110,RSL_Composite!$A$4:$N$767,4,FALSE),"--")</f>
        <v>--</v>
      </c>
      <c r="K110" s="208" t="str">
        <f>IFERROR(VLOOKUP(C110,RSL_Composite!A110:N873,13,FALSE),"--")</f>
        <v>--</v>
      </c>
      <c r="L110" s="208" t="str">
        <f t="shared" si="3"/>
        <v>--</v>
      </c>
      <c r="M110" s="208" t="s">
        <v>1856</v>
      </c>
      <c r="N110" s="208" t="s">
        <v>1856</v>
      </c>
      <c r="O110" s="208" t="s">
        <v>1856</v>
      </c>
      <c r="P110" s="208" t="s">
        <v>1856</v>
      </c>
      <c r="Q110" s="208" t="s">
        <v>1856</v>
      </c>
      <c r="R110" s="295" t="s">
        <v>1856</v>
      </c>
    </row>
    <row r="111" spans="1:18" x14ac:dyDescent="0.25">
      <c r="A111" s="293" t="s">
        <v>239</v>
      </c>
      <c r="B111" s="296" t="s">
        <v>347</v>
      </c>
      <c r="C111" s="208" t="s">
        <v>346</v>
      </c>
      <c r="D111" s="240" t="str">
        <f>IFERROR(VLOOKUP(C111,RSL_Composite!$A$3:$AA$767,27,FALSE),"")</f>
        <v/>
      </c>
      <c r="E111" s="208">
        <f>IFERROR(VLOOKUP(C111,RSL_Composite!$A$4:$N$767,6,FALSE),"--")</f>
        <v>0.1</v>
      </c>
      <c r="F111" s="208" t="str">
        <f>IFERROR(VLOOKUP(C111,RSL_Composite!$A$4:$N$767,8,FALSE),"--")</f>
        <v>--</v>
      </c>
      <c r="G111" s="240">
        <f t="shared" si="2"/>
        <v>0.1</v>
      </c>
      <c r="H111" s="208">
        <f>IFERROR(VLOOKUP(C111,RSL_Composite!$A$4:$N$767,12,FALSE),"--")</f>
        <v>1</v>
      </c>
      <c r="I111" s="208" t="str">
        <f>IFERROR(VLOOKUP(C111,RSL_Composite!$A$4:$N$767,2,FALSE),"--")</f>
        <v>--</v>
      </c>
      <c r="J111" s="208" t="str">
        <f>IFERROR(VLOOKUP(C111,RSL_Composite!$A$4:$N$767,4,FALSE),"--")</f>
        <v>--</v>
      </c>
      <c r="K111" s="208">
        <f>IFERROR(VLOOKUP(C111,RSL_Composite!A111:N874,13,FALSE),"--")</f>
        <v>0.1</v>
      </c>
      <c r="L111" s="208" t="str">
        <f t="shared" si="3"/>
        <v>--</v>
      </c>
      <c r="M111" s="208">
        <v>142.59</v>
      </c>
      <c r="N111" s="208">
        <v>1.002E-4</v>
      </c>
      <c r="O111" s="208">
        <v>6.9613599999999998E-2</v>
      </c>
      <c r="P111" s="208">
        <v>8.1337999999999999E-6</v>
      </c>
      <c r="Q111" s="208">
        <v>491.8</v>
      </c>
      <c r="R111" s="295">
        <v>3830</v>
      </c>
    </row>
    <row r="112" spans="1:18" x14ac:dyDescent="0.25">
      <c r="A112" s="293" t="s">
        <v>239</v>
      </c>
      <c r="B112" s="294" t="s">
        <v>345</v>
      </c>
      <c r="C112" s="208" t="s">
        <v>344</v>
      </c>
      <c r="D112" s="240" t="str">
        <f>IFERROR(VLOOKUP(C112,RSL_Composite!$A$3:$AA$767,27,FALSE),"")</f>
        <v/>
      </c>
      <c r="E112" s="208">
        <f>IFERROR(VLOOKUP(C112,RSL_Composite!$A$4:$N$767,6,FALSE),"--")</f>
        <v>4.0000000000000001E-3</v>
      </c>
      <c r="F112" s="208" t="str">
        <f>IFERROR(VLOOKUP(C112,RSL_Composite!$A$4:$N$767,8,FALSE),"--")</f>
        <v>--</v>
      </c>
      <c r="G112" s="240">
        <f t="shared" si="2"/>
        <v>4.0000000000000001E-3</v>
      </c>
      <c r="H112" s="208">
        <f>IFERROR(VLOOKUP(C112,RSL_Composite!$A$4:$N$767,12,FALSE),"--")</f>
        <v>1</v>
      </c>
      <c r="I112" s="208">
        <f>IFERROR(VLOOKUP(C112,RSL_Composite!$A$4:$N$767,2,FALSE),"--")</f>
        <v>0.2</v>
      </c>
      <c r="J112" s="208" t="str">
        <f>IFERROR(VLOOKUP(C112,RSL_Composite!$A$4:$N$767,4,FALSE),"--")</f>
        <v>--</v>
      </c>
      <c r="K112" s="208">
        <f>IFERROR(VLOOKUP(C112,RSL_Composite!A112:N875,13,FALSE),"--")</f>
        <v>0.1</v>
      </c>
      <c r="L112" s="208">
        <f t="shared" si="3"/>
        <v>0.2</v>
      </c>
      <c r="M112" s="208">
        <v>127.57</v>
      </c>
      <c r="N112" s="208">
        <v>4.74E-5</v>
      </c>
      <c r="O112" s="208">
        <v>7.0384699999999994E-2</v>
      </c>
      <c r="P112" s="208">
        <v>1.03E-5</v>
      </c>
      <c r="Q112" s="208">
        <v>112.7</v>
      </c>
      <c r="R112" s="295">
        <v>3900</v>
      </c>
    </row>
    <row r="113" spans="1:18" x14ac:dyDescent="0.25">
      <c r="A113" s="293" t="s">
        <v>239</v>
      </c>
      <c r="B113" s="296" t="s">
        <v>343</v>
      </c>
      <c r="C113" s="208" t="s">
        <v>342</v>
      </c>
      <c r="D113" s="240" t="str">
        <f>IFERROR(VLOOKUP(C113,RSL_Composite!$A$3:$AA$767,27,FALSE),"")</f>
        <v/>
      </c>
      <c r="E113" s="208" t="str">
        <f>IFERROR(VLOOKUP(C113,RSL_Composite!$A$4:$N$767,6,FALSE),"--")</f>
        <v>--</v>
      </c>
      <c r="F113" s="208" t="str">
        <f>IFERROR(VLOOKUP(C113,RSL_Composite!$A$4:$N$767,8,FALSE),"--")</f>
        <v>--</v>
      </c>
      <c r="G113" s="240" t="str">
        <f t="shared" si="2"/>
        <v>--</v>
      </c>
      <c r="H113" s="208" t="str">
        <f>IFERROR(VLOOKUP(C113,RSL_Composite!$A$4:$N$767,12,FALSE),"--")</f>
        <v>--</v>
      </c>
      <c r="I113" s="208" t="str">
        <f>IFERROR(VLOOKUP(C113,RSL_Composite!$A$4:$N$767,2,FALSE),"--")</f>
        <v>--</v>
      </c>
      <c r="J113" s="208" t="str">
        <f>IFERROR(VLOOKUP(C113,RSL_Composite!$A$4:$N$767,4,FALSE),"--")</f>
        <v>--</v>
      </c>
      <c r="K113" s="208" t="str">
        <f>IFERROR(VLOOKUP(C113,RSL_Composite!A113:N876,13,FALSE),"--")</f>
        <v>--</v>
      </c>
      <c r="L113" s="208" t="str">
        <f t="shared" si="3"/>
        <v>--</v>
      </c>
      <c r="M113" s="208" t="s">
        <v>1856</v>
      </c>
      <c r="N113" s="208" t="s">
        <v>1856</v>
      </c>
      <c r="O113" s="208" t="s">
        <v>1856</v>
      </c>
      <c r="P113" s="208" t="s">
        <v>1856</v>
      </c>
      <c r="Q113" s="208" t="s">
        <v>1856</v>
      </c>
      <c r="R113" s="295" t="s">
        <v>1856</v>
      </c>
    </row>
    <row r="114" spans="1:18" x14ac:dyDescent="0.25">
      <c r="A114" s="293" t="s">
        <v>239</v>
      </c>
      <c r="B114" s="296" t="s">
        <v>341</v>
      </c>
      <c r="C114" s="208" t="s">
        <v>340</v>
      </c>
      <c r="D114" s="240" t="str">
        <f>IFERROR(VLOOKUP(C114,RSL_Composite!$A$3:$AA$767,27,FALSE),"")</f>
        <v/>
      </c>
      <c r="E114" s="208">
        <f>IFERROR(VLOOKUP(C114,RSL_Composite!$A$4:$N$767,6,FALSE),"--")</f>
        <v>0.1</v>
      </c>
      <c r="F114" s="208">
        <f>IFERROR(VLOOKUP(C114,RSL_Composite!$A$4:$N$767,8,FALSE),"--")</f>
        <v>0.6</v>
      </c>
      <c r="G114" s="240">
        <f t="shared" si="2"/>
        <v>0.1</v>
      </c>
      <c r="H114" s="208">
        <f>IFERROR(VLOOKUP(C114,RSL_Composite!$A$4:$N$767,12,FALSE),"--")</f>
        <v>1</v>
      </c>
      <c r="I114" s="208" t="str">
        <f>IFERROR(VLOOKUP(C114,RSL_Composite!$A$4:$N$767,2,FALSE),"--")</f>
        <v>--</v>
      </c>
      <c r="J114" s="208" t="str">
        <f>IFERROR(VLOOKUP(C114,RSL_Composite!$A$4:$N$767,4,FALSE),"--")</f>
        <v>--</v>
      </c>
      <c r="K114" s="208">
        <f>IFERROR(VLOOKUP(C114,RSL_Composite!A114:N877,13,FALSE),"--")</f>
        <v>0.1</v>
      </c>
      <c r="L114" s="208" t="str">
        <f t="shared" si="3"/>
        <v>--</v>
      </c>
      <c r="M114" s="208">
        <v>108.14</v>
      </c>
      <c r="N114" s="208">
        <v>4.0899999999999998E-5</v>
      </c>
      <c r="O114" s="208">
        <v>7.2393799999999994E-2</v>
      </c>
      <c r="P114" s="208">
        <v>9.2397000000000007E-6</v>
      </c>
      <c r="Q114" s="208">
        <v>300.39999999999998</v>
      </c>
      <c r="R114" s="295">
        <v>21500</v>
      </c>
    </row>
    <row r="115" spans="1:18" x14ac:dyDescent="0.25">
      <c r="A115" s="293" t="s">
        <v>239</v>
      </c>
      <c r="B115" s="294" t="s">
        <v>339</v>
      </c>
      <c r="C115" s="208" t="s">
        <v>338</v>
      </c>
      <c r="D115" s="240" t="str">
        <f>IFERROR(VLOOKUP(C115,RSL_Composite!$A$3:$AA$767,27,FALSE),"")</f>
        <v/>
      </c>
      <c r="E115" s="208">
        <f>IFERROR(VLOOKUP(C115,RSL_Composite!$A$4:$N$767,6,FALSE),"--")</f>
        <v>4.0000000000000001E-3</v>
      </c>
      <c r="F115" s="208">
        <f>IFERROR(VLOOKUP(C115,RSL_Composite!$A$4:$N$767,8,FALSE),"--")</f>
        <v>6.0000000000000001E-3</v>
      </c>
      <c r="G115" s="240">
        <f t="shared" si="2"/>
        <v>4.0000000000000001E-3</v>
      </c>
      <c r="H115" s="208">
        <f>IFERROR(VLOOKUP(C115,RSL_Composite!$A$4:$N$767,12,FALSE),"--")</f>
        <v>1</v>
      </c>
      <c r="I115" s="208">
        <f>IFERROR(VLOOKUP(C115,RSL_Composite!$A$4:$N$767,2,FALSE),"--")</f>
        <v>0.02</v>
      </c>
      <c r="J115" s="208" t="str">
        <f>IFERROR(VLOOKUP(C115,RSL_Composite!$A$4:$N$767,4,FALSE),"--")</f>
        <v>--</v>
      </c>
      <c r="K115" s="208">
        <f>IFERROR(VLOOKUP(C115,RSL_Composite!A115:N878,13,FALSE),"--")</f>
        <v>0.1</v>
      </c>
      <c r="L115" s="208">
        <f t="shared" si="3"/>
        <v>0.02</v>
      </c>
      <c r="M115" s="208">
        <v>138.13</v>
      </c>
      <c r="N115" s="208">
        <v>5.1512999999999999E-8</v>
      </c>
      <c r="O115" s="208">
        <v>6.3660099999999997E-2</v>
      </c>
      <c r="P115" s="208">
        <v>9.7544999999999995E-6</v>
      </c>
      <c r="Q115" s="208">
        <v>109.1</v>
      </c>
      <c r="R115" s="295">
        <v>728</v>
      </c>
    </row>
    <row r="116" spans="1:18" x14ac:dyDescent="0.25">
      <c r="A116" s="293" t="s">
        <v>239</v>
      </c>
      <c r="B116" s="296" t="s">
        <v>337</v>
      </c>
      <c r="C116" s="208" t="s">
        <v>336</v>
      </c>
      <c r="D116" s="240" t="str">
        <f>IFERROR(VLOOKUP(C116,RSL_Composite!$A$3:$AA$767,27,FALSE),"")</f>
        <v/>
      </c>
      <c r="E116" s="208" t="str">
        <f>IFERROR(VLOOKUP(C116,RSL_Composite!$A$4:$N$767,6,FALSE),"--")</f>
        <v>--</v>
      </c>
      <c r="F116" s="208" t="str">
        <f>IFERROR(VLOOKUP(C116,RSL_Composite!$A$4:$N$767,8,FALSE),"--")</f>
        <v>--</v>
      </c>
      <c r="G116" s="240" t="str">
        <f t="shared" si="2"/>
        <v>--</v>
      </c>
      <c r="H116" s="208" t="str">
        <f>IFERROR(VLOOKUP(C116,RSL_Composite!$A$4:$N$767,12,FALSE),"--")</f>
        <v>--</v>
      </c>
      <c r="I116" s="208" t="str">
        <f>IFERROR(VLOOKUP(C116,RSL_Composite!$A$4:$N$767,2,FALSE),"--")</f>
        <v>--</v>
      </c>
      <c r="J116" s="208" t="str">
        <f>IFERROR(VLOOKUP(C116,RSL_Composite!$A$4:$N$767,4,FALSE),"--")</f>
        <v>--</v>
      </c>
      <c r="K116" s="208" t="str">
        <f>IFERROR(VLOOKUP(C116,RSL_Composite!A116:N879,13,FALSE),"--")</f>
        <v>--</v>
      </c>
      <c r="L116" s="208" t="str">
        <f t="shared" si="3"/>
        <v>--</v>
      </c>
      <c r="M116" s="208" t="s">
        <v>1856</v>
      </c>
      <c r="N116" s="208" t="s">
        <v>1856</v>
      </c>
      <c r="O116" s="208" t="s">
        <v>1856</v>
      </c>
      <c r="P116" s="208" t="s">
        <v>1856</v>
      </c>
      <c r="Q116" s="208" t="s">
        <v>1856</v>
      </c>
      <c r="R116" s="295" t="s">
        <v>1856</v>
      </c>
    </row>
    <row r="117" spans="1:18" x14ac:dyDescent="0.25">
      <c r="A117" s="293" t="s">
        <v>239</v>
      </c>
      <c r="B117" s="294" t="s">
        <v>335</v>
      </c>
      <c r="C117" s="208" t="s">
        <v>334</v>
      </c>
      <c r="D117" s="240" t="str">
        <f>IFERROR(VLOOKUP(C117,RSL_Composite!$A$3:$AA$767,27,FALSE),"")</f>
        <v/>
      </c>
      <c r="E117" s="208">
        <f>IFERROR(VLOOKUP(C117,RSL_Composite!$A$4:$N$767,6,FALSE),"--")</f>
        <v>0.06</v>
      </c>
      <c r="F117" s="208" t="str">
        <f>IFERROR(VLOOKUP(C117,RSL_Composite!$A$4:$N$767,8,FALSE),"--")</f>
        <v>--</v>
      </c>
      <c r="G117" s="240">
        <f t="shared" si="2"/>
        <v>0.06</v>
      </c>
      <c r="H117" s="208">
        <f>IFERROR(VLOOKUP(C117,RSL_Composite!$A$4:$N$767,12,FALSE),"--")</f>
        <v>1</v>
      </c>
      <c r="I117" s="208" t="str">
        <f>IFERROR(VLOOKUP(C117,RSL_Composite!$A$4:$N$767,2,FALSE),"--")</f>
        <v>--</v>
      </c>
      <c r="J117" s="208" t="str">
        <f>IFERROR(VLOOKUP(C117,RSL_Composite!$A$4:$N$767,4,FALSE),"--")</f>
        <v>--</v>
      </c>
      <c r="K117" s="208">
        <f>IFERROR(VLOOKUP(C117,RSL_Composite!A117:N880,13,FALSE),"--")</f>
        <v>0.13</v>
      </c>
      <c r="L117" s="208" t="str">
        <f t="shared" si="3"/>
        <v>--</v>
      </c>
      <c r="M117" s="208">
        <v>154.21</v>
      </c>
      <c r="N117" s="208">
        <v>7.5224999999999997E-3</v>
      </c>
      <c r="O117" s="208">
        <v>5.0614300000000001E-2</v>
      </c>
      <c r="P117" s="208">
        <v>8.3299999999999999E-6</v>
      </c>
      <c r="Q117" s="208">
        <v>5027</v>
      </c>
      <c r="R117" s="295">
        <v>3.9</v>
      </c>
    </row>
    <row r="118" spans="1:18" x14ac:dyDescent="0.25">
      <c r="A118" s="293" t="s">
        <v>239</v>
      </c>
      <c r="B118" s="294" t="s">
        <v>333</v>
      </c>
      <c r="C118" s="208" t="s">
        <v>332</v>
      </c>
      <c r="D118" s="240" t="str">
        <f>IFERROR(VLOOKUP(C118,RSL_Composite!$A$3:$AA$767,27,FALSE),"")</f>
        <v/>
      </c>
      <c r="E118" s="208" t="str">
        <f>IFERROR(VLOOKUP(C118,RSL_Composite!$A$4:$N$767,6,FALSE),"--")</f>
        <v>--</v>
      </c>
      <c r="F118" s="208" t="str">
        <f>IFERROR(VLOOKUP(C118,RSL_Composite!$A$4:$N$767,8,FALSE),"--")</f>
        <v>--</v>
      </c>
      <c r="G118" s="240" t="str">
        <f t="shared" si="2"/>
        <v>--</v>
      </c>
      <c r="H118" s="208" t="str">
        <f>IFERROR(VLOOKUP(C118,RSL_Composite!$A$4:$N$767,12,FALSE),"--")</f>
        <v>--</v>
      </c>
      <c r="I118" s="208" t="str">
        <f>IFERROR(VLOOKUP(C118,RSL_Composite!$A$4:$N$767,2,FALSE),"--")</f>
        <v>--</v>
      </c>
      <c r="J118" s="208" t="str">
        <f>IFERROR(VLOOKUP(C118,RSL_Composite!$A$4:$N$767,4,FALSE),"--")</f>
        <v>--</v>
      </c>
      <c r="K118" s="208" t="str">
        <f>IFERROR(VLOOKUP(C118,RSL_Composite!A118:N881,13,FALSE),"--")</f>
        <v>--</v>
      </c>
      <c r="L118" s="208" t="str">
        <f t="shared" si="3"/>
        <v>--</v>
      </c>
      <c r="M118" s="208" t="s">
        <v>1856</v>
      </c>
      <c r="N118" s="208" t="s">
        <v>1856</v>
      </c>
      <c r="O118" s="208" t="s">
        <v>1856</v>
      </c>
      <c r="P118" s="208" t="s">
        <v>1856</v>
      </c>
      <c r="Q118" s="208" t="s">
        <v>1856</v>
      </c>
      <c r="R118" s="295" t="s">
        <v>1856</v>
      </c>
    </row>
    <row r="119" spans="1:18" x14ac:dyDescent="0.25">
      <c r="A119" s="293" t="s">
        <v>239</v>
      </c>
      <c r="B119" s="294" t="s">
        <v>331</v>
      </c>
      <c r="C119" s="208" t="s">
        <v>330</v>
      </c>
      <c r="D119" s="240" t="str">
        <f>IFERROR(VLOOKUP(C119,RSL_Composite!$A$3:$AA$767,27,FALSE),"")</f>
        <v/>
      </c>
      <c r="E119" s="208">
        <f>IFERROR(VLOOKUP(C119,RSL_Composite!$A$4:$N$767,6,FALSE),"--")</f>
        <v>7.0000000000000001E-3</v>
      </c>
      <c r="F119" s="208">
        <f>IFERROR(VLOOKUP(C119,RSL_Composite!$A$4:$N$767,8,FALSE),"--")</f>
        <v>1E-3</v>
      </c>
      <c r="G119" s="240">
        <f t="shared" si="2"/>
        <v>7.0000000000000001E-3</v>
      </c>
      <c r="H119" s="208">
        <f>IFERROR(VLOOKUP(C119,RSL_Composite!$A$4:$N$767,12,FALSE),"--")</f>
        <v>1</v>
      </c>
      <c r="I119" s="208">
        <f>IFERROR(VLOOKUP(C119,RSL_Composite!$A$4:$N$767,2,FALSE),"--")</f>
        <v>5.7000000000000002E-3</v>
      </c>
      <c r="J119" s="208">
        <f>IFERROR(VLOOKUP(C119,RSL_Composite!$A$4:$N$767,4,FALSE),"--")</f>
        <v>1.5999999999999999E-6</v>
      </c>
      <c r="K119" s="208" t="str">
        <f>IFERROR(VLOOKUP(C119,RSL_Composite!A119:N882,13,FALSE),"--")</f>
        <v>--</v>
      </c>
      <c r="L119" s="208">
        <f t="shared" si="3"/>
        <v>5.7000000000000002E-3</v>
      </c>
      <c r="M119" s="208">
        <v>93.13</v>
      </c>
      <c r="N119" s="208">
        <v>8.2600000000000002E-5</v>
      </c>
      <c r="O119" s="208">
        <v>8.3011399999999999E-2</v>
      </c>
      <c r="P119" s="208">
        <v>1.01E-5</v>
      </c>
      <c r="Q119" s="208">
        <v>70.23</v>
      </c>
      <c r="R119" s="295">
        <v>36000</v>
      </c>
    </row>
    <row r="120" spans="1:18" x14ac:dyDescent="0.25">
      <c r="A120" s="293" t="s">
        <v>239</v>
      </c>
      <c r="B120" s="294" t="s">
        <v>329</v>
      </c>
      <c r="C120" s="208" t="s">
        <v>328</v>
      </c>
      <c r="D120" s="240" t="str">
        <f>IFERROR(VLOOKUP(C120,RSL_Composite!$A$3:$AA$767,27,FALSE),"")</f>
        <v/>
      </c>
      <c r="E120" s="208">
        <f>IFERROR(VLOOKUP(C120,RSL_Composite!$A$4:$N$767,6,FALSE),"--")</f>
        <v>0.3</v>
      </c>
      <c r="F120" s="208" t="str">
        <f>IFERROR(VLOOKUP(C120,RSL_Composite!$A$4:$N$767,8,FALSE),"--")</f>
        <v>--</v>
      </c>
      <c r="G120" s="240">
        <f t="shared" si="2"/>
        <v>0.3</v>
      </c>
      <c r="H120" s="208">
        <f>IFERROR(VLOOKUP(C120,RSL_Composite!$A$4:$N$767,12,FALSE),"--")</f>
        <v>1</v>
      </c>
      <c r="I120" s="208" t="str">
        <f>IFERROR(VLOOKUP(C120,RSL_Composite!$A$4:$N$767,2,FALSE),"--")</f>
        <v>--</v>
      </c>
      <c r="J120" s="208" t="str">
        <f>IFERROR(VLOOKUP(C120,RSL_Composite!$A$4:$N$767,4,FALSE),"--")</f>
        <v>--</v>
      </c>
      <c r="K120" s="208">
        <f>IFERROR(VLOOKUP(C120,RSL_Composite!A120:N883,13,FALSE),"--")</f>
        <v>0.13</v>
      </c>
      <c r="L120" s="208" t="str">
        <f t="shared" si="3"/>
        <v>--</v>
      </c>
      <c r="M120" s="208">
        <v>178.24</v>
      </c>
      <c r="N120" s="208">
        <v>2.2731000000000001E-3</v>
      </c>
      <c r="O120" s="208">
        <v>3.89732E-2</v>
      </c>
      <c r="P120" s="208">
        <v>7.8522999999999993E-6</v>
      </c>
      <c r="Q120" s="208">
        <v>16360</v>
      </c>
      <c r="R120" s="295">
        <v>4.3400000000000001E-2</v>
      </c>
    </row>
    <row r="121" spans="1:18" x14ac:dyDescent="0.25">
      <c r="A121" s="293" t="s">
        <v>239</v>
      </c>
      <c r="B121" s="294" t="s">
        <v>327</v>
      </c>
      <c r="C121" s="208" t="s">
        <v>326</v>
      </c>
      <c r="D121" s="240" t="str">
        <f>IFERROR(VLOOKUP(C121,RSL_Composite!$A$3:$AA$767,27,FALSE),"")</f>
        <v/>
      </c>
      <c r="E121" s="208" t="str">
        <f>IFERROR(VLOOKUP(C121,RSL_Composite!$A$4:$N$767,6,FALSE),"--")</f>
        <v>--</v>
      </c>
      <c r="F121" s="208" t="str">
        <f>IFERROR(VLOOKUP(C121,RSL_Composite!$A$4:$N$767,8,FALSE),"--")</f>
        <v>--</v>
      </c>
      <c r="G121" s="240" t="str">
        <f t="shared" si="2"/>
        <v>--</v>
      </c>
      <c r="H121" s="208">
        <f>IFERROR(VLOOKUP(C121,RSL_Composite!$A$4:$N$767,12,FALSE),"--")</f>
        <v>1</v>
      </c>
      <c r="I121" s="208">
        <f>IFERROR(VLOOKUP(C121,RSL_Composite!$A$4:$N$767,2,FALSE),"--")</f>
        <v>0.11</v>
      </c>
      <c r="J121" s="208">
        <f>IFERROR(VLOOKUP(C121,RSL_Composite!$A$4:$N$767,4,FALSE),"--")</f>
        <v>3.1000000000000001E-5</v>
      </c>
      <c r="K121" s="208" t="str">
        <f>IFERROR(VLOOKUP(C121,RSL_Composite!A121:N884,13,FALSE),"--")</f>
        <v>--</v>
      </c>
      <c r="L121" s="208">
        <f t="shared" si="3"/>
        <v>0.11</v>
      </c>
      <c r="M121" s="208">
        <v>182.23</v>
      </c>
      <c r="N121" s="208">
        <v>5.5190000000000003E-4</v>
      </c>
      <c r="O121" s="208">
        <v>3.5908500000000003E-2</v>
      </c>
      <c r="P121" s="208">
        <v>7.4654999999999999E-6</v>
      </c>
      <c r="Q121" s="208">
        <v>3759</v>
      </c>
      <c r="R121" s="295">
        <v>6.4</v>
      </c>
    </row>
    <row r="122" spans="1:18" x14ac:dyDescent="0.25">
      <c r="A122" s="293" t="s">
        <v>239</v>
      </c>
      <c r="B122" s="296" t="s">
        <v>325</v>
      </c>
      <c r="C122" s="208" t="s">
        <v>324</v>
      </c>
      <c r="D122" s="240" t="str">
        <f>IFERROR(VLOOKUP(C122,RSL_Composite!$A$3:$AA$767,27,FALSE),"")</f>
        <v/>
      </c>
      <c r="E122" s="208">
        <f>IFERROR(VLOOKUP(C122,RSL_Composite!$A$4:$N$767,6,FALSE),"--")</f>
        <v>3.0000000000000001E-3</v>
      </c>
      <c r="F122" s="208" t="str">
        <f>IFERROR(VLOOKUP(C122,RSL_Composite!$A$4:$N$767,8,FALSE),"--")</f>
        <v>--</v>
      </c>
      <c r="G122" s="240">
        <f t="shared" si="2"/>
        <v>3.0000000000000001E-3</v>
      </c>
      <c r="H122" s="208">
        <f>IFERROR(VLOOKUP(C122,RSL_Composite!$A$4:$N$767,12,FALSE),"--")</f>
        <v>1</v>
      </c>
      <c r="I122" s="208">
        <f>IFERROR(VLOOKUP(C122,RSL_Composite!$A$4:$N$767,2,FALSE),"--")</f>
        <v>230</v>
      </c>
      <c r="J122" s="208">
        <f>IFERROR(VLOOKUP(C122,RSL_Composite!$A$4:$N$767,4,FALSE),"--")</f>
        <v>6.7000000000000004E-2</v>
      </c>
      <c r="K122" s="208" t="str">
        <f>IFERROR(VLOOKUP(C122,RSL_Composite!A122:N885,13,FALSE),"--")</f>
        <v>--</v>
      </c>
      <c r="L122" s="208">
        <f t="shared" si="3"/>
        <v>230</v>
      </c>
      <c r="M122" s="208">
        <v>184.24</v>
      </c>
      <c r="N122" s="208">
        <v>2.8822999999999999E-9</v>
      </c>
      <c r="O122" s="208">
        <v>3.51273E-2</v>
      </c>
      <c r="P122" s="208">
        <v>7.4756000000000001E-6</v>
      </c>
      <c r="Q122" s="208">
        <v>1190</v>
      </c>
      <c r="R122" s="295">
        <v>322</v>
      </c>
    </row>
    <row r="123" spans="1:18" x14ac:dyDescent="0.25">
      <c r="A123" s="293" t="s">
        <v>239</v>
      </c>
      <c r="B123" s="294" t="s">
        <v>323</v>
      </c>
      <c r="C123" s="208" t="s">
        <v>322</v>
      </c>
      <c r="D123" s="240" t="str">
        <f>IFERROR(VLOOKUP(C123,RSL_Composite!$A$3:$AA$767,27,FALSE),"")</f>
        <v/>
      </c>
      <c r="E123" s="208" t="str">
        <f>IFERROR(VLOOKUP(C123,RSL_Composite!$A$4:$N$767,6,FALSE),"--")</f>
        <v>--</v>
      </c>
      <c r="F123" s="208" t="str">
        <f>IFERROR(VLOOKUP(C123,RSL_Composite!$A$4:$N$767,8,FALSE),"--")</f>
        <v>--</v>
      </c>
      <c r="G123" s="240" t="str">
        <f t="shared" si="2"/>
        <v>--</v>
      </c>
      <c r="H123" s="208">
        <f>IFERROR(VLOOKUP(C123,RSL_Composite!$A$4:$N$767,12,FALSE),"--")</f>
        <v>1</v>
      </c>
      <c r="I123" s="208">
        <f>IFERROR(VLOOKUP(C123,RSL_Composite!$A$4:$N$767,2,FALSE),"--")</f>
        <v>0.73</v>
      </c>
      <c r="J123" s="208">
        <f>IFERROR(VLOOKUP(C123,RSL_Composite!$A$4:$N$767,4,FALSE),"--")</f>
        <v>1.1E-4</v>
      </c>
      <c r="K123" s="208">
        <f>IFERROR(VLOOKUP(C123,RSL_Composite!A123:N886,13,FALSE),"--")</f>
        <v>0.13</v>
      </c>
      <c r="L123" s="208">
        <f t="shared" si="3"/>
        <v>0.73</v>
      </c>
      <c r="M123" s="208">
        <v>228.3</v>
      </c>
      <c r="N123" s="208">
        <v>4.906E-4</v>
      </c>
      <c r="O123" s="208">
        <v>5.0864699999999999E-2</v>
      </c>
      <c r="P123" s="208">
        <v>5.9430999999999999E-6</v>
      </c>
      <c r="Q123" s="208">
        <v>176900</v>
      </c>
      <c r="R123" s="295">
        <v>9.4000000000000004E-3</v>
      </c>
    </row>
    <row r="124" spans="1:18" x14ac:dyDescent="0.25">
      <c r="A124" s="293" t="s">
        <v>239</v>
      </c>
      <c r="B124" s="294" t="s">
        <v>321</v>
      </c>
      <c r="C124" s="208" t="s">
        <v>320</v>
      </c>
      <c r="D124" s="240">
        <f>IFERROR(VLOOKUP(C124,RSL_Composite!$A$3:$AA$767,27,FALSE),"")</f>
        <v>0.2</v>
      </c>
      <c r="E124" s="208" t="str">
        <f>IFERROR(VLOOKUP(C124,RSL_Composite!$A$4:$N$767,6,FALSE),"--")</f>
        <v>--</v>
      </c>
      <c r="F124" s="208" t="str">
        <f>IFERROR(VLOOKUP(C124,RSL_Composite!$A$4:$N$767,8,FALSE),"--")</f>
        <v>--</v>
      </c>
      <c r="G124" s="240" t="str">
        <f t="shared" si="2"/>
        <v>--</v>
      </c>
      <c r="H124" s="208">
        <f>IFERROR(VLOOKUP(C124,RSL_Composite!$A$4:$N$767,12,FALSE),"--")</f>
        <v>1</v>
      </c>
      <c r="I124" s="208">
        <f>IFERROR(VLOOKUP(C124,RSL_Composite!$A$4:$N$767,2,FALSE),"--")</f>
        <v>7.3</v>
      </c>
      <c r="J124" s="208">
        <f>IFERROR(VLOOKUP(C124,RSL_Composite!$A$4:$N$767,4,FALSE),"--")</f>
        <v>1.1000000000000001E-3</v>
      </c>
      <c r="K124" s="208">
        <f>IFERROR(VLOOKUP(C124,RSL_Composite!A124:N887,13,FALSE),"--")</f>
        <v>0.13</v>
      </c>
      <c r="L124" s="208">
        <f t="shared" si="3"/>
        <v>7.3</v>
      </c>
      <c r="M124" s="208">
        <v>252.32</v>
      </c>
      <c r="N124" s="208">
        <v>1.8700000000000001E-5</v>
      </c>
      <c r="O124" s="208">
        <v>4.7583100000000003E-2</v>
      </c>
      <c r="P124" s="208">
        <v>5.5597000000000003E-6</v>
      </c>
      <c r="Q124" s="208">
        <v>587400</v>
      </c>
      <c r="R124" s="295">
        <v>1.6199999999999999E-3</v>
      </c>
    </row>
    <row r="125" spans="1:18" x14ac:dyDescent="0.25">
      <c r="A125" s="293" t="s">
        <v>239</v>
      </c>
      <c r="B125" s="294" t="s">
        <v>319</v>
      </c>
      <c r="C125" s="208" t="s">
        <v>318</v>
      </c>
      <c r="D125" s="240" t="str">
        <f>IFERROR(VLOOKUP(C125,RSL_Composite!$A$3:$AA$767,27,FALSE),"")</f>
        <v/>
      </c>
      <c r="E125" s="208" t="str">
        <f>IFERROR(VLOOKUP(C125,RSL_Composite!$A$4:$N$767,6,FALSE),"--")</f>
        <v>--</v>
      </c>
      <c r="F125" s="208" t="str">
        <f>IFERROR(VLOOKUP(C125,RSL_Composite!$A$4:$N$767,8,FALSE),"--")</f>
        <v>--</v>
      </c>
      <c r="G125" s="240" t="str">
        <f t="shared" si="2"/>
        <v>--</v>
      </c>
      <c r="H125" s="208">
        <f>IFERROR(VLOOKUP(C125,RSL_Composite!$A$4:$N$767,12,FALSE),"--")</f>
        <v>1</v>
      </c>
      <c r="I125" s="208">
        <f>IFERROR(VLOOKUP(C125,RSL_Composite!$A$4:$N$767,2,FALSE),"--")</f>
        <v>0.73</v>
      </c>
      <c r="J125" s="208">
        <f>IFERROR(VLOOKUP(C125,RSL_Composite!$A$4:$N$767,4,FALSE),"--")</f>
        <v>1.1E-4</v>
      </c>
      <c r="K125" s="208">
        <f>IFERROR(VLOOKUP(C125,RSL_Composite!A125:N888,13,FALSE),"--")</f>
        <v>0.13</v>
      </c>
      <c r="L125" s="208">
        <f t="shared" si="3"/>
        <v>0.73</v>
      </c>
      <c r="M125" s="208">
        <v>252.32</v>
      </c>
      <c r="N125" s="208">
        <v>2.69E-5</v>
      </c>
      <c r="O125" s="208">
        <v>4.7583100000000003E-2</v>
      </c>
      <c r="P125" s="208">
        <v>5.5597000000000003E-6</v>
      </c>
      <c r="Q125" s="208">
        <v>599400</v>
      </c>
      <c r="R125" s="295">
        <v>1.5E-3</v>
      </c>
    </row>
    <row r="126" spans="1:18" x14ac:dyDescent="0.25">
      <c r="A126" s="293" t="s">
        <v>239</v>
      </c>
      <c r="B126" s="294" t="s">
        <v>317</v>
      </c>
      <c r="C126" s="208" t="s">
        <v>316</v>
      </c>
      <c r="D126" s="240" t="str">
        <f>IFERROR(VLOOKUP(C126,RSL_Composite!$A$3:$AA$767,27,FALSE),"")</f>
        <v/>
      </c>
      <c r="E126" s="208" t="str">
        <f>IFERROR(VLOOKUP(C126,RSL_Composite!$A$4:$N$767,6,FALSE),"--")</f>
        <v>--</v>
      </c>
      <c r="F126" s="208" t="str">
        <f>IFERROR(VLOOKUP(C126,RSL_Composite!$A$4:$N$767,8,FALSE),"--")</f>
        <v>--</v>
      </c>
      <c r="G126" s="240" t="str">
        <f t="shared" si="2"/>
        <v>--</v>
      </c>
      <c r="H126" s="208" t="str">
        <f>IFERROR(VLOOKUP(C126,RSL_Composite!$A$4:$N$767,12,FALSE),"--")</f>
        <v>--</v>
      </c>
      <c r="I126" s="208" t="str">
        <f>IFERROR(VLOOKUP(C126,RSL_Composite!$A$4:$N$767,2,FALSE),"--")</f>
        <v>--</v>
      </c>
      <c r="J126" s="208" t="str">
        <f>IFERROR(VLOOKUP(C126,RSL_Composite!$A$4:$N$767,4,FALSE),"--")</f>
        <v>--</v>
      </c>
      <c r="K126" s="208" t="str">
        <f>IFERROR(VLOOKUP(C126,RSL_Composite!A126:N889,13,FALSE),"--")</f>
        <v>--</v>
      </c>
      <c r="L126" s="208" t="str">
        <f t="shared" si="3"/>
        <v>--</v>
      </c>
      <c r="M126" s="208" t="s">
        <v>1856</v>
      </c>
      <c r="N126" s="208" t="s">
        <v>1856</v>
      </c>
      <c r="O126" s="208" t="s">
        <v>1856</v>
      </c>
      <c r="P126" s="208" t="s">
        <v>1856</v>
      </c>
      <c r="Q126" s="208" t="s">
        <v>1856</v>
      </c>
      <c r="R126" s="295" t="s">
        <v>1856</v>
      </c>
    </row>
    <row r="127" spans="1:18" x14ac:dyDescent="0.25">
      <c r="A127" s="293" t="s">
        <v>239</v>
      </c>
      <c r="B127" s="294" t="s">
        <v>315</v>
      </c>
      <c r="C127" s="208" t="s">
        <v>314</v>
      </c>
      <c r="D127" s="240" t="str">
        <f>IFERROR(VLOOKUP(C127,RSL_Composite!$A$3:$AA$767,27,FALSE),"")</f>
        <v/>
      </c>
      <c r="E127" s="208" t="str">
        <f>IFERROR(VLOOKUP(C127,RSL_Composite!$A$4:$N$767,6,FALSE),"--")</f>
        <v>--</v>
      </c>
      <c r="F127" s="208" t="str">
        <f>IFERROR(VLOOKUP(C127,RSL_Composite!$A$4:$N$767,8,FALSE),"--")</f>
        <v>--</v>
      </c>
      <c r="G127" s="240" t="str">
        <f t="shared" si="2"/>
        <v>--</v>
      </c>
      <c r="H127" s="208">
        <f>IFERROR(VLOOKUP(C127,RSL_Composite!$A$4:$N$767,12,FALSE),"--")</f>
        <v>1</v>
      </c>
      <c r="I127" s="208">
        <f>IFERROR(VLOOKUP(C127,RSL_Composite!$A$4:$N$767,2,FALSE),"--")</f>
        <v>7.2999999999999995E-2</v>
      </c>
      <c r="J127" s="208">
        <f>IFERROR(VLOOKUP(C127,RSL_Composite!$A$4:$N$767,4,FALSE),"--")</f>
        <v>1.1E-4</v>
      </c>
      <c r="K127" s="208">
        <f>IFERROR(VLOOKUP(C127,RSL_Composite!A127:N890,13,FALSE),"--")</f>
        <v>0.13</v>
      </c>
      <c r="L127" s="208">
        <f t="shared" si="3"/>
        <v>7.2999999999999995E-2</v>
      </c>
      <c r="M127" s="208">
        <v>252.32</v>
      </c>
      <c r="N127" s="208">
        <v>2.3900000000000002E-5</v>
      </c>
      <c r="O127" s="208">
        <v>4.7583100000000003E-2</v>
      </c>
      <c r="P127" s="208">
        <v>5.5597000000000003E-6</v>
      </c>
      <c r="Q127" s="208">
        <v>587400</v>
      </c>
      <c r="R127" s="295">
        <v>8.0000000000000004E-4</v>
      </c>
    </row>
    <row r="128" spans="1:18" x14ac:dyDescent="0.25">
      <c r="A128" s="293" t="s">
        <v>239</v>
      </c>
      <c r="B128" s="296" t="s">
        <v>313</v>
      </c>
      <c r="C128" s="208" t="s">
        <v>312</v>
      </c>
      <c r="D128" s="240" t="str">
        <f>IFERROR(VLOOKUP(C128,RSL_Composite!$A$3:$AA$767,27,FALSE),"")</f>
        <v/>
      </c>
      <c r="E128" s="208">
        <f>IFERROR(VLOOKUP(C128,RSL_Composite!$A$4:$N$767,6,FALSE),"--")</f>
        <v>4</v>
      </c>
      <c r="F128" s="208" t="str">
        <f>IFERROR(VLOOKUP(C128,RSL_Composite!$A$4:$N$767,8,FALSE),"--")</f>
        <v>--</v>
      </c>
      <c r="G128" s="240">
        <f t="shared" si="2"/>
        <v>4</v>
      </c>
      <c r="H128" s="208">
        <f>IFERROR(VLOOKUP(C128,RSL_Composite!$A$4:$N$767,12,FALSE),"--")</f>
        <v>1</v>
      </c>
      <c r="I128" s="208" t="str">
        <f>IFERROR(VLOOKUP(C128,RSL_Composite!$A$4:$N$767,2,FALSE),"--")</f>
        <v>--</v>
      </c>
      <c r="J128" s="208" t="str">
        <f>IFERROR(VLOOKUP(C128,RSL_Composite!$A$4:$N$767,4,FALSE),"--")</f>
        <v>--</v>
      </c>
      <c r="K128" s="208" t="str">
        <f>IFERROR(VLOOKUP(C128,RSL_Composite!A128:N891,13,FALSE),"--")</f>
        <v>--</v>
      </c>
      <c r="L128" s="208" t="str">
        <f t="shared" si="3"/>
        <v>--</v>
      </c>
      <c r="M128" s="208">
        <v>122.12</v>
      </c>
      <c r="N128" s="208">
        <v>1.5575999999999999E-6</v>
      </c>
      <c r="O128" s="208">
        <v>7.0193900000000004E-2</v>
      </c>
      <c r="P128" s="208">
        <v>9.7867999999999992E-6</v>
      </c>
      <c r="Q128" s="208">
        <v>16.55</v>
      </c>
      <c r="R128" s="295">
        <v>3400</v>
      </c>
    </row>
    <row r="129" spans="1:18" x14ac:dyDescent="0.25">
      <c r="A129" s="293" t="s">
        <v>239</v>
      </c>
      <c r="B129" s="296" t="s">
        <v>311</v>
      </c>
      <c r="C129" s="208" t="s">
        <v>310</v>
      </c>
      <c r="D129" s="240" t="str">
        <f>IFERROR(VLOOKUP(C129,RSL_Composite!$A$3:$AA$767,27,FALSE),"")</f>
        <v/>
      </c>
      <c r="E129" s="208">
        <f>IFERROR(VLOOKUP(C129,RSL_Composite!$A$4:$N$767,6,FALSE),"--")</f>
        <v>0.1</v>
      </c>
      <c r="F129" s="208" t="str">
        <f>IFERROR(VLOOKUP(C129,RSL_Composite!$A$4:$N$767,8,FALSE),"--")</f>
        <v>--</v>
      </c>
      <c r="G129" s="240">
        <f t="shared" si="2"/>
        <v>0.1</v>
      </c>
      <c r="H129" s="208">
        <f>IFERROR(VLOOKUP(C129,RSL_Composite!$A$4:$N$767,12,FALSE),"--")</f>
        <v>1</v>
      </c>
      <c r="I129" s="208" t="str">
        <f>IFERROR(VLOOKUP(C129,RSL_Composite!$A$4:$N$767,2,FALSE),"--")</f>
        <v>--</v>
      </c>
      <c r="J129" s="208" t="str">
        <f>IFERROR(VLOOKUP(C129,RSL_Composite!$A$4:$N$767,4,FALSE),"--")</f>
        <v>--</v>
      </c>
      <c r="K129" s="208" t="str">
        <f>IFERROR(VLOOKUP(C129,RSL_Composite!A129:N892,13,FALSE),"--")</f>
        <v>--</v>
      </c>
      <c r="L129" s="208" t="str">
        <f t="shared" si="3"/>
        <v>--</v>
      </c>
      <c r="M129" s="208">
        <v>108.14</v>
      </c>
      <c r="N129" s="208">
        <v>1.38E-5</v>
      </c>
      <c r="O129" s="208">
        <v>7.3118600000000006E-2</v>
      </c>
      <c r="P129" s="208">
        <v>9.3664999999999992E-6</v>
      </c>
      <c r="Q129" s="208">
        <v>21.46</v>
      </c>
      <c r="R129" s="295">
        <v>42900</v>
      </c>
    </row>
    <row r="130" spans="1:18" x14ac:dyDescent="0.25">
      <c r="A130" s="293" t="s">
        <v>239</v>
      </c>
      <c r="B130" s="294" t="s">
        <v>309</v>
      </c>
      <c r="C130" s="208" t="s">
        <v>308</v>
      </c>
      <c r="D130" s="240" t="str">
        <f>IFERROR(VLOOKUP(C130,RSL_Composite!$A$3:$AA$767,27,FALSE),"")</f>
        <v/>
      </c>
      <c r="E130" s="208">
        <f>IFERROR(VLOOKUP(C130,RSL_Composite!$A$4:$N$767,6,FALSE),"--")</f>
        <v>3.0000000000000001E-3</v>
      </c>
      <c r="F130" s="208" t="str">
        <f>IFERROR(VLOOKUP(C130,RSL_Composite!$A$4:$N$767,8,FALSE),"--")</f>
        <v>--</v>
      </c>
      <c r="G130" s="240">
        <f t="shared" si="2"/>
        <v>3.0000000000000001E-3</v>
      </c>
      <c r="H130" s="208">
        <f>IFERROR(VLOOKUP(C130,RSL_Composite!$A$4:$N$767,12,FALSE),"--")</f>
        <v>1</v>
      </c>
      <c r="I130" s="208" t="str">
        <f>IFERROR(VLOOKUP(C130,RSL_Composite!$A$4:$N$767,2,FALSE),"--")</f>
        <v>--</v>
      </c>
      <c r="J130" s="208" t="str">
        <f>IFERROR(VLOOKUP(C130,RSL_Composite!$A$4:$N$767,4,FALSE),"--")</f>
        <v>--</v>
      </c>
      <c r="K130" s="208" t="str">
        <f>IFERROR(VLOOKUP(C130,RSL_Composite!A130:N893,13,FALSE),"--")</f>
        <v>--</v>
      </c>
      <c r="L130" s="208" t="str">
        <f t="shared" si="3"/>
        <v>--</v>
      </c>
      <c r="M130" s="208">
        <v>173.04</v>
      </c>
      <c r="N130" s="208">
        <v>1.574E-4</v>
      </c>
      <c r="O130" s="208">
        <v>6.1186499999999998E-2</v>
      </c>
      <c r="P130" s="208">
        <v>7.1492000000000001E-6</v>
      </c>
      <c r="Q130" s="208">
        <v>14.38</v>
      </c>
      <c r="R130" s="295">
        <v>7800</v>
      </c>
    </row>
    <row r="131" spans="1:18" x14ac:dyDescent="0.25">
      <c r="A131" s="293" t="s">
        <v>239</v>
      </c>
      <c r="B131" s="294" t="s">
        <v>307</v>
      </c>
      <c r="C131" s="208" t="s">
        <v>306</v>
      </c>
      <c r="D131" s="240" t="str">
        <f>IFERROR(VLOOKUP(C131,RSL_Composite!$A$3:$AA$767,27,FALSE),"")</f>
        <v/>
      </c>
      <c r="E131" s="208" t="str">
        <f>IFERROR(VLOOKUP(C131,RSL_Composite!$A$4:$N$767,6,FALSE),"--")</f>
        <v>--</v>
      </c>
      <c r="F131" s="208" t="str">
        <f>IFERROR(VLOOKUP(C131,RSL_Composite!$A$4:$N$767,8,FALSE),"--")</f>
        <v>--</v>
      </c>
      <c r="G131" s="240" t="str">
        <f t="shared" si="2"/>
        <v>--</v>
      </c>
      <c r="H131" s="208">
        <f>IFERROR(VLOOKUP(C131,RSL_Composite!$A$4:$N$767,12,FALSE),"--")</f>
        <v>1</v>
      </c>
      <c r="I131" s="208">
        <f>IFERROR(VLOOKUP(C131,RSL_Composite!$A$4:$N$767,2,FALSE),"--")</f>
        <v>1.1000000000000001</v>
      </c>
      <c r="J131" s="208">
        <f>IFERROR(VLOOKUP(C131,RSL_Composite!$A$4:$N$767,4,FALSE),"--")</f>
        <v>3.3E-4</v>
      </c>
      <c r="K131" s="208" t="str">
        <f>IFERROR(VLOOKUP(C131,RSL_Composite!A131:N894,13,FALSE),"--")</f>
        <v>--</v>
      </c>
      <c r="L131" s="208">
        <f t="shared" si="3"/>
        <v>1.1000000000000001</v>
      </c>
      <c r="M131" s="208">
        <v>143.01</v>
      </c>
      <c r="N131" s="208">
        <v>6.9499999999999998E-4</v>
      </c>
      <c r="O131" s="208">
        <v>5.6719199999999997E-2</v>
      </c>
      <c r="P131" s="208">
        <v>8.7069999999999998E-6</v>
      </c>
      <c r="Q131" s="208">
        <v>32.21</v>
      </c>
      <c r="R131" s="295">
        <v>17200</v>
      </c>
    </row>
    <row r="132" spans="1:18" x14ac:dyDescent="0.25">
      <c r="A132" s="293" t="s">
        <v>239</v>
      </c>
      <c r="B132" s="294" t="s">
        <v>305</v>
      </c>
      <c r="C132" s="208" t="s">
        <v>304</v>
      </c>
      <c r="D132" s="240" t="str">
        <f>IFERROR(VLOOKUP(C132,RSL_Composite!$A$3:$AA$767,27,FALSE),"")</f>
        <v/>
      </c>
      <c r="E132" s="208">
        <f>IFERROR(VLOOKUP(C132,RSL_Composite!$A$4:$N$767,6,FALSE),"--")</f>
        <v>0.04</v>
      </c>
      <c r="F132" s="208" t="str">
        <f>IFERROR(VLOOKUP(C132,RSL_Composite!$A$4:$N$767,8,FALSE),"--")</f>
        <v>--</v>
      </c>
      <c r="G132" s="240">
        <f t="shared" si="2"/>
        <v>0.04</v>
      </c>
      <c r="H132" s="208">
        <f>IFERROR(VLOOKUP(C132,RSL_Composite!$A$4:$N$767,12,FALSE),"--")</f>
        <v>1</v>
      </c>
      <c r="I132" s="208">
        <f>IFERROR(VLOOKUP(C132,RSL_Composite!$A$4:$N$767,2,FALSE),"--")</f>
        <v>7.0000000000000007E-2</v>
      </c>
      <c r="J132" s="208">
        <f>IFERROR(VLOOKUP(C132,RSL_Composite!$A$4:$N$767,4,FALSE),"--")</f>
        <v>1.0000000000000001E-5</v>
      </c>
      <c r="K132" s="208" t="str">
        <f>IFERROR(VLOOKUP(C132,RSL_Composite!A132:N895,13,FALSE),"--")</f>
        <v>--</v>
      </c>
      <c r="L132" s="208">
        <f t="shared" si="3"/>
        <v>7.0000000000000007E-2</v>
      </c>
      <c r="M132" s="208">
        <v>171.07</v>
      </c>
      <c r="N132" s="208">
        <v>3.0335000000000002E-3</v>
      </c>
      <c r="O132" s="208">
        <v>3.9889099999999997E-2</v>
      </c>
      <c r="P132" s="208">
        <v>7.3606000000000003E-6</v>
      </c>
      <c r="Q132" s="208">
        <v>82.92</v>
      </c>
      <c r="R132" s="295">
        <v>1700</v>
      </c>
    </row>
    <row r="133" spans="1:18" x14ac:dyDescent="0.25">
      <c r="A133" s="293" t="s">
        <v>239</v>
      </c>
      <c r="B133" s="294" t="s">
        <v>303</v>
      </c>
      <c r="C133" s="208" t="s">
        <v>302</v>
      </c>
      <c r="D133" s="240">
        <f>IFERROR(VLOOKUP(C133,RSL_Composite!$A$3:$AA$767,27,FALSE),"")</f>
        <v>6</v>
      </c>
      <c r="E133" s="208">
        <f>IFERROR(VLOOKUP(C133,RSL_Composite!$A$4:$N$767,6,FALSE),"--")</f>
        <v>0.02</v>
      </c>
      <c r="F133" s="208" t="str">
        <f>IFERROR(VLOOKUP(C133,RSL_Composite!$A$4:$N$767,8,FALSE),"--")</f>
        <v>--</v>
      </c>
      <c r="G133" s="240">
        <f t="shared" ref="G133:G196" si="4">IF(E133="--","--",IF(E133="--","--",E133*H133))</f>
        <v>0.02</v>
      </c>
      <c r="H133" s="208">
        <f>IFERROR(VLOOKUP(C133,RSL_Composite!$A$4:$N$767,12,FALSE),"--")</f>
        <v>1</v>
      </c>
      <c r="I133" s="208">
        <f>IFERROR(VLOOKUP(C133,RSL_Composite!$A$4:$N$767,2,FALSE),"--")</f>
        <v>1.4E-2</v>
      </c>
      <c r="J133" s="208">
        <f>IFERROR(VLOOKUP(C133,RSL_Composite!$A$4:$N$767,4,FALSE),"--")</f>
        <v>2.3999999999999999E-6</v>
      </c>
      <c r="K133" s="208" t="str">
        <f>IFERROR(VLOOKUP(C133,RSL_Composite!A133:N896,13,FALSE),"--")</f>
        <v>--</v>
      </c>
      <c r="L133" s="208">
        <f t="shared" ref="L133:L196" si="5">IF(I133="--","--",IF(I133="--","--",I133/H133))</f>
        <v>1.4E-2</v>
      </c>
      <c r="M133" s="208">
        <v>390.57</v>
      </c>
      <c r="N133" s="208">
        <v>1.1E-5</v>
      </c>
      <c r="O133" s="208">
        <v>1.7340299999999999E-2</v>
      </c>
      <c r="P133" s="208">
        <v>4.1806999999999996E-6</v>
      </c>
      <c r="Q133" s="208">
        <v>119600</v>
      </c>
      <c r="R133" s="295">
        <v>0.27</v>
      </c>
    </row>
    <row r="134" spans="1:18" x14ac:dyDescent="0.25">
      <c r="A134" s="293" t="s">
        <v>239</v>
      </c>
      <c r="B134" s="296" t="s">
        <v>301</v>
      </c>
      <c r="C134" s="208" t="s">
        <v>300</v>
      </c>
      <c r="D134" s="240" t="str">
        <f>IFERROR(VLOOKUP(C134,RSL_Composite!$A$3:$AA$767,27,FALSE),"")</f>
        <v/>
      </c>
      <c r="E134" s="208">
        <f>IFERROR(VLOOKUP(C134,RSL_Composite!$A$4:$N$767,6,FALSE),"--")</f>
        <v>0.2</v>
      </c>
      <c r="F134" s="208" t="str">
        <f>IFERROR(VLOOKUP(C134,RSL_Composite!$A$4:$N$767,8,FALSE),"--")</f>
        <v>--</v>
      </c>
      <c r="G134" s="240">
        <f t="shared" si="4"/>
        <v>0.2</v>
      </c>
      <c r="H134" s="208">
        <f>IFERROR(VLOOKUP(C134,RSL_Composite!$A$4:$N$767,12,FALSE),"--")</f>
        <v>1</v>
      </c>
      <c r="I134" s="208">
        <f>IFERROR(VLOOKUP(C134,RSL_Composite!$A$4:$N$767,2,FALSE),"--")</f>
        <v>1.9E-3</v>
      </c>
      <c r="J134" s="208" t="str">
        <f>IFERROR(VLOOKUP(C134,RSL_Composite!$A$4:$N$767,4,FALSE),"--")</f>
        <v>--</v>
      </c>
      <c r="K134" s="208" t="str">
        <f>IFERROR(VLOOKUP(C134,RSL_Composite!A134:N897,13,FALSE),"--")</f>
        <v>--</v>
      </c>
      <c r="L134" s="208">
        <f t="shared" si="5"/>
        <v>1.9E-3</v>
      </c>
      <c r="M134" s="208">
        <v>312.37</v>
      </c>
      <c r="N134" s="208">
        <v>5.1499999999999998E-5</v>
      </c>
      <c r="O134" s="208">
        <v>2.08319E-2</v>
      </c>
      <c r="P134" s="208">
        <v>5.1733000000000001E-6</v>
      </c>
      <c r="Q134" s="208">
        <v>7155</v>
      </c>
      <c r="R134" s="295">
        <v>2.69</v>
      </c>
    </row>
    <row r="135" spans="1:18" x14ac:dyDescent="0.25">
      <c r="A135" s="293" t="s">
        <v>239</v>
      </c>
      <c r="B135" s="294" t="s">
        <v>299</v>
      </c>
      <c r="C135" s="208" t="s">
        <v>298</v>
      </c>
      <c r="D135" s="240" t="str">
        <f>IFERROR(VLOOKUP(C135,RSL_Composite!$A$3:$AA$767,27,FALSE),"")</f>
        <v/>
      </c>
      <c r="E135" s="208" t="str">
        <f>IFERROR(VLOOKUP(C135,RSL_Composite!$A$4:$N$767,6,FALSE),"--")</f>
        <v>--</v>
      </c>
      <c r="F135" s="208" t="str">
        <f>IFERROR(VLOOKUP(C135,RSL_Composite!$A$4:$N$767,8,FALSE),"--")</f>
        <v>--</v>
      </c>
      <c r="G135" s="240" t="str">
        <f t="shared" si="4"/>
        <v>--</v>
      </c>
      <c r="H135" s="208" t="str">
        <f>IFERROR(VLOOKUP(C135,RSL_Composite!$A$4:$N$767,12,FALSE),"--")</f>
        <v>--</v>
      </c>
      <c r="I135" s="208" t="str">
        <f>IFERROR(VLOOKUP(C135,RSL_Composite!$A$4:$N$767,2,FALSE),"--")</f>
        <v>--</v>
      </c>
      <c r="J135" s="208" t="str">
        <f>IFERROR(VLOOKUP(C135,RSL_Composite!$A$4:$N$767,4,FALSE),"--")</f>
        <v>--</v>
      </c>
      <c r="K135" s="208" t="str">
        <f>IFERROR(VLOOKUP(C135,RSL_Composite!A135:N898,13,FALSE),"--")</f>
        <v>--</v>
      </c>
      <c r="L135" s="208" t="str">
        <f t="shared" si="5"/>
        <v>--</v>
      </c>
      <c r="M135" s="208" t="s">
        <v>1856</v>
      </c>
      <c r="N135" s="208" t="s">
        <v>1856</v>
      </c>
      <c r="O135" s="208" t="s">
        <v>1856</v>
      </c>
      <c r="P135" s="208" t="s">
        <v>1856</v>
      </c>
      <c r="Q135" s="208" t="s">
        <v>1856</v>
      </c>
      <c r="R135" s="295" t="s">
        <v>1856</v>
      </c>
    </row>
    <row r="136" spans="1:18" x14ac:dyDescent="0.25">
      <c r="A136" s="293" t="s">
        <v>239</v>
      </c>
      <c r="B136" s="294" t="s">
        <v>191</v>
      </c>
      <c r="C136" s="208" t="s">
        <v>190</v>
      </c>
      <c r="D136" s="240" t="str">
        <f>IFERROR(VLOOKUP(C136,RSL_Composite!$A$3:$AA$767,27,FALSE),"")</f>
        <v/>
      </c>
      <c r="E136" s="208">
        <f>IFERROR(VLOOKUP(C136,RSL_Composite!$A$4:$N$767,6,FALSE),"--")</f>
        <v>0.02</v>
      </c>
      <c r="F136" s="208" t="str">
        <f>IFERROR(VLOOKUP(C136,RSL_Composite!$A$4:$N$767,8,FALSE),"--")</f>
        <v>--</v>
      </c>
      <c r="G136" s="240">
        <f t="shared" si="4"/>
        <v>0.02</v>
      </c>
      <c r="H136" s="208">
        <f>IFERROR(VLOOKUP(C136,RSL_Composite!$A$4:$N$767,12,FALSE),"--")</f>
        <v>1</v>
      </c>
      <c r="I136" s="208">
        <f>IFERROR(VLOOKUP(C136,RSL_Composite!$A$4:$N$767,2,FALSE),"--")</f>
        <v>0.11</v>
      </c>
      <c r="J136" s="208">
        <f>IFERROR(VLOOKUP(C136,RSL_Composite!$A$4:$N$767,4,FALSE),"--")</f>
        <v>3.1000000000000001E-5</v>
      </c>
      <c r="K136" s="208" t="str">
        <f>IFERROR(VLOOKUP(C136,RSL_Composite!A136:N899,13,FALSE),"--")</f>
        <v>--</v>
      </c>
      <c r="L136" s="208">
        <f t="shared" si="5"/>
        <v>0.11</v>
      </c>
      <c r="M136" s="208">
        <v>325.19</v>
      </c>
      <c r="N136" s="208">
        <v>2.9598999999999998E-6</v>
      </c>
      <c r="O136" s="208">
        <v>2.17767E-2</v>
      </c>
      <c r="P136" s="208">
        <v>5.4782000000000003E-6</v>
      </c>
      <c r="Q136" s="208">
        <v>1539</v>
      </c>
      <c r="R136" s="295">
        <v>13</v>
      </c>
    </row>
    <row r="137" spans="1:18" x14ac:dyDescent="0.25">
      <c r="A137" s="293" t="s">
        <v>239</v>
      </c>
      <c r="B137" s="294" t="s">
        <v>297</v>
      </c>
      <c r="C137" s="208" t="s">
        <v>296</v>
      </c>
      <c r="D137" s="240" t="str">
        <f>IFERROR(VLOOKUP(C137,RSL_Composite!$A$3:$AA$767,27,FALSE),"")</f>
        <v/>
      </c>
      <c r="E137" s="208" t="str">
        <f>IFERROR(VLOOKUP(C137,RSL_Composite!$A$4:$N$767,6,FALSE),"--")</f>
        <v>--</v>
      </c>
      <c r="F137" s="208" t="str">
        <f>IFERROR(VLOOKUP(C137,RSL_Composite!$A$4:$N$767,8,FALSE),"--")</f>
        <v>--</v>
      </c>
      <c r="G137" s="240" t="str">
        <f t="shared" si="4"/>
        <v>--</v>
      </c>
      <c r="H137" s="208">
        <f>IFERROR(VLOOKUP(C137,RSL_Composite!$A$4:$N$767,12,FALSE),"--")</f>
        <v>1</v>
      </c>
      <c r="I137" s="208">
        <f>IFERROR(VLOOKUP(C137,RSL_Composite!$A$4:$N$767,2,FALSE),"--")</f>
        <v>7.3000000000000001E-3</v>
      </c>
      <c r="J137" s="208">
        <f>IFERROR(VLOOKUP(C137,RSL_Composite!$A$4:$N$767,4,FALSE),"--")</f>
        <v>1.1E-5</v>
      </c>
      <c r="K137" s="208">
        <f>IFERROR(VLOOKUP(C137,RSL_Composite!A137:N900,13,FALSE),"--")</f>
        <v>0.13</v>
      </c>
      <c r="L137" s="208">
        <f t="shared" si="5"/>
        <v>7.3000000000000001E-3</v>
      </c>
      <c r="M137" s="208">
        <v>228.3</v>
      </c>
      <c r="N137" s="208">
        <v>2.1379999999999999E-4</v>
      </c>
      <c r="O137" s="208">
        <v>2.61138E-2</v>
      </c>
      <c r="P137" s="208">
        <v>6.7495000000000003E-6</v>
      </c>
      <c r="Q137" s="208">
        <v>180500</v>
      </c>
      <c r="R137" s="295">
        <v>2E-3</v>
      </c>
    </row>
    <row r="138" spans="1:18" x14ac:dyDescent="0.25">
      <c r="A138" s="293" t="s">
        <v>239</v>
      </c>
      <c r="B138" s="296" t="s">
        <v>295</v>
      </c>
      <c r="C138" s="208" t="s">
        <v>294</v>
      </c>
      <c r="D138" s="240">
        <f>IFERROR(VLOOKUP(C138,RSL_Composite!$A$3:$AA$767,27,FALSE),"")</f>
        <v>400</v>
      </c>
      <c r="E138" s="208">
        <f>IFERROR(VLOOKUP(C138,RSL_Composite!$A$4:$N$767,6,FALSE),"--")</f>
        <v>0.6</v>
      </c>
      <c r="F138" s="208" t="str">
        <f>IFERROR(VLOOKUP(C138,RSL_Composite!$A$4:$N$767,8,FALSE),"--")</f>
        <v>--</v>
      </c>
      <c r="G138" s="240">
        <f t="shared" si="4"/>
        <v>0.6</v>
      </c>
      <c r="H138" s="208">
        <f>IFERROR(VLOOKUP(C138,RSL_Composite!$A$4:$N$767,12,FALSE),"--")</f>
        <v>1</v>
      </c>
      <c r="I138" s="208">
        <f>IFERROR(VLOOKUP(C138,RSL_Composite!$A$4:$N$767,2,FALSE),"--")</f>
        <v>1.1999999999999999E-3</v>
      </c>
      <c r="J138" s="208" t="str">
        <f>IFERROR(VLOOKUP(C138,RSL_Composite!$A$4:$N$767,4,FALSE),"--")</f>
        <v>--</v>
      </c>
      <c r="K138" s="208">
        <f>IFERROR(VLOOKUP(C138,RSL_Composite!A138:N901,13,FALSE),"--")</f>
        <v>0.1</v>
      </c>
      <c r="L138" s="208">
        <f t="shared" si="5"/>
        <v>1.1999999999999999E-3</v>
      </c>
      <c r="M138" s="208">
        <v>370.58</v>
      </c>
      <c r="N138" s="208">
        <v>1.77E-5</v>
      </c>
      <c r="O138" s="208">
        <v>1.7290799999999999E-2</v>
      </c>
      <c r="P138" s="208">
        <v>4.1570000000000002E-6</v>
      </c>
      <c r="Q138" s="208">
        <v>36000</v>
      </c>
      <c r="R138" s="295">
        <v>0.78</v>
      </c>
    </row>
    <row r="139" spans="1:18" x14ac:dyDescent="0.25">
      <c r="A139" s="293" t="s">
        <v>239</v>
      </c>
      <c r="B139" s="294" t="s">
        <v>293</v>
      </c>
      <c r="C139" s="208" t="s">
        <v>292</v>
      </c>
      <c r="D139" s="240" t="str">
        <f>IFERROR(VLOOKUP(C139,RSL_Composite!$A$3:$AA$767,27,FALSE),"")</f>
        <v/>
      </c>
      <c r="E139" s="208" t="str">
        <f>IFERROR(VLOOKUP(C139,RSL_Composite!$A$4:$N$767,6,FALSE),"--")</f>
        <v>--</v>
      </c>
      <c r="F139" s="208" t="str">
        <f>IFERROR(VLOOKUP(C139,RSL_Composite!$A$4:$N$767,8,FALSE),"--")</f>
        <v>--</v>
      </c>
      <c r="G139" s="240" t="str">
        <f t="shared" si="4"/>
        <v>--</v>
      </c>
      <c r="H139" s="208">
        <f>IFERROR(VLOOKUP(C139,RSL_Composite!$A$4:$N$767,12,FALSE),"--")</f>
        <v>1</v>
      </c>
      <c r="I139" s="208">
        <f>IFERROR(VLOOKUP(C139,RSL_Composite!$A$4:$N$767,2,FALSE),"--")</f>
        <v>7.3</v>
      </c>
      <c r="J139" s="208">
        <f>IFERROR(VLOOKUP(C139,RSL_Composite!$A$4:$N$767,4,FALSE),"--")</f>
        <v>1.1999999999999999E-3</v>
      </c>
      <c r="K139" s="208">
        <f>IFERROR(VLOOKUP(C139,RSL_Composite!A139:N902,13,FALSE),"--")</f>
        <v>0.13</v>
      </c>
      <c r="L139" s="208">
        <f t="shared" si="5"/>
        <v>7.3</v>
      </c>
      <c r="M139" s="208">
        <v>278.36</v>
      </c>
      <c r="N139" s="208">
        <v>5.7644999999999996E-6</v>
      </c>
      <c r="O139" s="208">
        <v>4.4567200000000001E-2</v>
      </c>
      <c r="P139" s="208">
        <v>5.2073000000000001E-6</v>
      </c>
      <c r="Q139" s="208">
        <v>1912000</v>
      </c>
      <c r="R139" s="295">
        <v>2.49E-3</v>
      </c>
    </row>
    <row r="140" spans="1:18" x14ac:dyDescent="0.25">
      <c r="A140" s="293" t="s">
        <v>239</v>
      </c>
      <c r="B140" s="294" t="s">
        <v>291</v>
      </c>
      <c r="C140" s="208" t="s">
        <v>290</v>
      </c>
      <c r="D140" s="240" t="str">
        <f>IFERROR(VLOOKUP(C140,RSL_Composite!$A$3:$AA$767,27,FALSE),"")</f>
        <v/>
      </c>
      <c r="E140" s="208">
        <f>IFERROR(VLOOKUP(C140,RSL_Composite!$A$4:$N$767,6,FALSE),"--")</f>
        <v>1E-3</v>
      </c>
      <c r="F140" s="208" t="str">
        <f>IFERROR(VLOOKUP(C140,RSL_Composite!$A$4:$N$767,8,FALSE),"--")</f>
        <v>--</v>
      </c>
      <c r="G140" s="240">
        <f t="shared" si="4"/>
        <v>1E-3</v>
      </c>
      <c r="H140" s="208">
        <f>IFERROR(VLOOKUP(C140,RSL_Composite!$A$4:$N$767,12,FALSE),"--")</f>
        <v>1</v>
      </c>
      <c r="I140" s="208" t="str">
        <f>IFERROR(VLOOKUP(C140,RSL_Composite!$A$4:$N$767,2,FALSE),"--")</f>
        <v>--</v>
      </c>
      <c r="J140" s="208" t="str">
        <f>IFERROR(VLOOKUP(C140,RSL_Composite!$A$4:$N$767,4,FALSE),"--")</f>
        <v>--</v>
      </c>
      <c r="K140" s="208" t="str">
        <f>IFERROR(VLOOKUP(C140,RSL_Composite!A140:N903,13,FALSE),"--")</f>
        <v>--</v>
      </c>
      <c r="L140" s="208" t="str">
        <f t="shared" si="5"/>
        <v>--</v>
      </c>
      <c r="M140" s="208">
        <v>168.2</v>
      </c>
      <c r="N140" s="208">
        <v>8.7080999999999999E-3</v>
      </c>
      <c r="O140" s="208">
        <v>4.1049700000000001E-2</v>
      </c>
      <c r="P140" s="208">
        <v>7.3772999999999997E-6</v>
      </c>
      <c r="Q140" s="208">
        <v>9161</v>
      </c>
      <c r="R140" s="295">
        <v>3.1</v>
      </c>
    </row>
    <row r="141" spans="1:18" x14ac:dyDescent="0.25">
      <c r="A141" s="293" t="s">
        <v>239</v>
      </c>
      <c r="B141" s="296" t="s">
        <v>289</v>
      </c>
      <c r="C141" s="208" t="s">
        <v>288</v>
      </c>
      <c r="D141" s="240" t="str">
        <f>IFERROR(VLOOKUP(C141,RSL_Composite!$A$3:$AA$767,27,FALSE),"")</f>
        <v/>
      </c>
      <c r="E141" s="208" t="str">
        <f>IFERROR(VLOOKUP(C141,RSL_Composite!$A$4:$N$767,6,FALSE),"--")</f>
        <v>--</v>
      </c>
      <c r="F141" s="208" t="str">
        <f>IFERROR(VLOOKUP(C141,RSL_Composite!$A$4:$N$767,8,FALSE),"--")</f>
        <v>--</v>
      </c>
      <c r="G141" s="240" t="str">
        <f t="shared" si="4"/>
        <v>--</v>
      </c>
      <c r="H141" s="208" t="str">
        <f>IFERROR(VLOOKUP(C141,RSL_Composite!$A$4:$N$767,12,FALSE),"--")</f>
        <v>--</v>
      </c>
      <c r="I141" s="208" t="str">
        <f>IFERROR(VLOOKUP(C141,RSL_Composite!$A$4:$N$767,2,FALSE),"--")</f>
        <v>--</v>
      </c>
      <c r="J141" s="208" t="str">
        <f>IFERROR(VLOOKUP(C141,RSL_Composite!$A$4:$N$767,4,FALSE),"--")</f>
        <v>--</v>
      </c>
      <c r="K141" s="208" t="str">
        <f>IFERROR(VLOOKUP(C141,RSL_Composite!A141:N904,13,FALSE),"--")</f>
        <v>--</v>
      </c>
      <c r="L141" s="208" t="str">
        <f t="shared" si="5"/>
        <v>--</v>
      </c>
      <c r="M141" s="208" t="s">
        <v>1856</v>
      </c>
      <c r="N141" s="208" t="s">
        <v>1856</v>
      </c>
      <c r="O141" s="208" t="s">
        <v>1856</v>
      </c>
      <c r="P141" s="208" t="s">
        <v>1856</v>
      </c>
      <c r="Q141" s="208" t="s">
        <v>1856</v>
      </c>
      <c r="R141" s="295" t="s">
        <v>1856</v>
      </c>
    </row>
    <row r="142" spans="1:18" x14ac:dyDescent="0.25">
      <c r="A142" s="293" t="s">
        <v>239</v>
      </c>
      <c r="B142" s="296" t="s">
        <v>287</v>
      </c>
      <c r="C142" s="208" t="s">
        <v>286</v>
      </c>
      <c r="D142" s="240" t="str">
        <f>IFERROR(VLOOKUP(C142,RSL_Composite!$A$3:$AA$767,27,FALSE),"")</f>
        <v/>
      </c>
      <c r="E142" s="208">
        <f>IFERROR(VLOOKUP(C142,RSL_Composite!$A$4:$N$767,6,FALSE),"--")</f>
        <v>0.8</v>
      </c>
      <c r="F142" s="208" t="str">
        <f>IFERROR(VLOOKUP(C142,RSL_Composite!$A$4:$N$767,8,FALSE),"--")</f>
        <v>--</v>
      </c>
      <c r="G142" s="240">
        <f t="shared" si="4"/>
        <v>0.8</v>
      </c>
      <c r="H142" s="208">
        <f>IFERROR(VLOOKUP(C142,RSL_Composite!$A$4:$N$767,12,FALSE),"--")</f>
        <v>1</v>
      </c>
      <c r="I142" s="208" t="str">
        <f>IFERROR(VLOOKUP(C142,RSL_Composite!$A$4:$N$767,2,FALSE),"--")</f>
        <v>--</v>
      </c>
      <c r="J142" s="208" t="str">
        <f>IFERROR(VLOOKUP(C142,RSL_Composite!$A$4:$N$767,4,FALSE),"--")</f>
        <v>--</v>
      </c>
      <c r="K142" s="208">
        <f>IFERROR(VLOOKUP(C142,RSL_Composite!A142:N905,13,FALSE),"--")</f>
        <v>0.1</v>
      </c>
      <c r="L142" s="208" t="str">
        <f t="shared" si="5"/>
        <v>--</v>
      </c>
      <c r="M142" s="208">
        <v>222.24</v>
      </c>
      <c r="N142" s="208">
        <v>2.4899999999999999E-5</v>
      </c>
      <c r="O142" s="208">
        <v>2.6074099999999999E-2</v>
      </c>
      <c r="P142" s="208">
        <v>6.7227E-6</v>
      </c>
      <c r="Q142" s="208">
        <v>104.9</v>
      </c>
      <c r="R142" s="295">
        <v>1080</v>
      </c>
    </row>
    <row r="143" spans="1:18" x14ac:dyDescent="0.25">
      <c r="A143" s="293" t="s">
        <v>239</v>
      </c>
      <c r="B143" s="296" t="s">
        <v>285</v>
      </c>
      <c r="C143" s="208" t="s">
        <v>284</v>
      </c>
      <c r="D143" s="240" t="str">
        <f>IFERROR(VLOOKUP(C143,RSL_Composite!$A$3:$AA$767,27,FALSE),"")</f>
        <v/>
      </c>
      <c r="E143" s="208" t="str">
        <f>IFERROR(VLOOKUP(C143,RSL_Composite!$A$4:$N$767,6,FALSE),"--")</f>
        <v>--</v>
      </c>
      <c r="F143" s="208" t="str">
        <f>IFERROR(VLOOKUP(C143,RSL_Composite!$A$4:$N$767,8,FALSE),"--")</f>
        <v>--</v>
      </c>
      <c r="G143" s="240" t="str">
        <f t="shared" si="4"/>
        <v>--</v>
      </c>
      <c r="H143" s="208" t="str">
        <f>IFERROR(VLOOKUP(C143,RSL_Composite!$A$4:$N$767,12,FALSE),"--")</f>
        <v>--</v>
      </c>
      <c r="I143" s="208" t="str">
        <f>IFERROR(VLOOKUP(C143,RSL_Composite!$A$4:$N$767,2,FALSE),"--")</f>
        <v>--</v>
      </c>
      <c r="J143" s="208" t="str">
        <f>IFERROR(VLOOKUP(C143,RSL_Composite!$A$4:$N$767,4,FALSE),"--")</f>
        <v>--</v>
      </c>
      <c r="K143" s="208" t="str">
        <f>IFERROR(VLOOKUP(C143,RSL_Composite!A143:N906,13,FALSE),"--")</f>
        <v>--</v>
      </c>
      <c r="L143" s="208" t="str">
        <f t="shared" si="5"/>
        <v>--</v>
      </c>
      <c r="M143" s="208" t="s">
        <v>1856</v>
      </c>
      <c r="N143" s="208" t="s">
        <v>1856</v>
      </c>
      <c r="O143" s="208" t="s">
        <v>1856</v>
      </c>
      <c r="P143" s="208" t="s">
        <v>1856</v>
      </c>
      <c r="Q143" s="208" t="s">
        <v>1856</v>
      </c>
      <c r="R143" s="295" t="s">
        <v>1856</v>
      </c>
    </row>
    <row r="144" spans="1:18" x14ac:dyDescent="0.25">
      <c r="A144" s="293" t="s">
        <v>239</v>
      </c>
      <c r="B144" s="296" t="s">
        <v>283</v>
      </c>
      <c r="C144" s="208" t="s">
        <v>282</v>
      </c>
      <c r="D144" s="240" t="str">
        <f>IFERROR(VLOOKUP(C144,RSL_Composite!$A$3:$AA$767,27,FALSE),"")</f>
        <v/>
      </c>
      <c r="E144" s="208">
        <f>IFERROR(VLOOKUP(C144,RSL_Composite!$A$4:$N$767,6,FALSE),"--")</f>
        <v>0.1</v>
      </c>
      <c r="F144" s="208" t="str">
        <f>IFERROR(VLOOKUP(C144,RSL_Composite!$A$4:$N$767,8,FALSE),"--")</f>
        <v>--</v>
      </c>
      <c r="G144" s="240">
        <f t="shared" si="4"/>
        <v>0.1</v>
      </c>
      <c r="H144" s="208">
        <f>IFERROR(VLOOKUP(C144,RSL_Composite!$A$4:$N$767,12,FALSE),"--")</f>
        <v>1</v>
      </c>
      <c r="I144" s="208" t="str">
        <f>IFERROR(VLOOKUP(C144,RSL_Composite!$A$4:$N$767,2,FALSE),"--")</f>
        <v>--</v>
      </c>
      <c r="J144" s="208" t="str">
        <f>IFERROR(VLOOKUP(C144,RSL_Composite!$A$4:$N$767,4,FALSE),"--")</f>
        <v>--</v>
      </c>
      <c r="K144" s="208">
        <f>IFERROR(VLOOKUP(C144,RSL_Composite!A144:N907,13,FALSE),"--")</f>
        <v>0.1</v>
      </c>
      <c r="L144" s="208" t="str">
        <f t="shared" si="5"/>
        <v>--</v>
      </c>
      <c r="M144" s="208">
        <v>278.35000000000002</v>
      </c>
      <c r="N144" s="208">
        <v>7.3999999999999996E-5</v>
      </c>
      <c r="O144" s="208">
        <v>2.1436199999999999E-2</v>
      </c>
      <c r="P144" s="208">
        <v>5.3255000000000001E-6</v>
      </c>
      <c r="Q144" s="208">
        <v>1157</v>
      </c>
      <c r="R144" s="295">
        <v>11.2</v>
      </c>
    </row>
    <row r="145" spans="1:18" x14ac:dyDescent="0.25">
      <c r="A145" s="293" t="s">
        <v>239</v>
      </c>
      <c r="B145" s="296" t="s">
        <v>281</v>
      </c>
      <c r="C145" s="208" t="s">
        <v>280</v>
      </c>
      <c r="D145" s="240" t="str">
        <f>IFERROR(VLOOKUP(C145,RSL_Composite!$A$3:$AA$767,27,FALSE),"")</f>
        <v/>
      </c>
      <c r="E145" s="208">
        <f>IFERROR(VLOOKUP(C145,RSL_Composite!$A$4:$N$767,6,FALSE),"--")</f>
        <v>1.2E-2</v>
      </c>
      <c r="F145" s="208" t="str">
        <f>IFERROR(VLOOKUP(C145,RSL_Composite!$A$4:$N$767,8,FALSE),"--")</f>
        <v>--</v>
      </c>
      <c r="G145" s="240">
        <f t="shared" si="4"/>
        <v>1.2E-2</v>
      </c>
      <c r="H145" s="208">
        <f>IFERROR(VLOOKUP(C145,RSL_Composite!$A$4:$N$767,12,FALSE),"--")</f>
        <v>1</v>
      </c>
      <c r="I145" s="208" t="str">
        <f>IFERROR(VLOOKUP(C145,RSL_Composite!$A$4:$N$767,2,FALSE),"--")</f>
        <v>--</v>
      </c>
      <c r="J145" s="208" t="str">
        <f>IFERROR(VLOOKUP(C145,RSL_Composite!$A$4:$N$767,4,FALSE),"--")</f>
        <v>--</v>
      </c>
      <c r="K145" s="208">
        <f>IFERROR(VLOOKUP(C145,RSL_Composite!A145:N908,13,FALSE),"--")</f>
        <v>0.1</v>
      </c>
      <c r="L145" s="208" t="str">
        <f t="shared" si="5"/>
        <v>--</v>
      </c>
      <c r="M145" s="208">
        <v>390.57</v>
      </c>
      <c r="N145" s="208">
        <v>1.0509999999999999E-4</v>
      </c>
      <c r="O145" s="208">
        <v>3.5559399999999998E-2</v>
      </c>
      <c r="P145" s="208">
        <v>4.1547999999999996E-6</v>
      </c>
      <c r="Q145" s="208">
        <v>140800</v>
      </c>
      <c r="R145" s="295">
        <v>2.1999999999999999E-2</v>
      </c>
    </row>
    <row r="146" spans="1:18" x14ac:dyDescent="0.25">
      <c r="A146" s="293" t="s">
        <v>239</v>
      </c>
      <c r="B146" s="294" t="s">
        <v>279</v>
      </c>
      <c r="C146" s="208" t="s">
        <v>278</v>
      </c>
      <c r="D146" s="240" t="str">
        <f>IFERROR(VLOOKUP(C146,RSL_Composite!$A$3:$AA$767,27,FALSE),"")</f>
        <v/>
      </c>
      <c r="E146" s="208">
        <f>IFERROR(VLOOKUP(C146,RSL_Composite!$A$4:$N$767,6,FALSE),"--")</f>
        <v>0.04</v>
      </c>
      <c r="F146" s="208" t="str">
        <f>IFERROR(VLOOKUP(C146,RSL_Composite!$A$4:$N$767,8,FALSE),"--")</f>
        <v>--</v>
      </c>
      <c r="G146" s="240">
        <f t="shared" si="4"/>
        <v>0.04</v>
      </c>
      <c r="H146" s="208">
        <f>IFERROR(VLOOKUP(C146,RSL_Composite!$A$4:$N$767,12,FALSE),"--")</f>
        <v>1</v>
      </c>
      <c r="I146" s="208" t="str">
        <f>IFERROR(VLOOKUP(C146,RSL_Composite!$A$4:$N$767,2,FALSE),"--")</f>
        <v>--</v>
      </c>
      <c r="J146" s="208" t="str">
        <f>IFERROR(VLOOKUP(C146,RSL_Composite!$A$4:$N$767,4,FALSE),"--")</f>
        <v>--</v>
      </c>
      <c r="K146" s="208">
        <f>IFERROR(VLOOKUP(C146,RSL_Composite!A146:N909,13,FALSE),"--")</f>
        <v>0.13</v>
      </c>
      <c r="L146" s="208" t="str">
        <f t="shared" si="5"/>
        <v>--</v>
      </c>
      <c r="M146" s="208">
        <v>202.26</v>
      </c>
      <c r="N146" s="208">
        <v>3.6220000000000002E-4</v>
      </c>
      <c r="O146" s="208">
        <v>2.7595700000000001E-2</v>
      </c>
      <c r="P146" s="208">
        <v>7.1826999999999999E-6</v>
      </c>
      <c r="Q146" s="208">
        <v>55450</v>
      </c>
      <c r="R146" s="295">
        <v>0.26</v>
      </c>
    </row>
    <row r="147" spans="1:18" x14ac:dyDescent="0.25">
      <c r="A147" s="293" t="s">
        <v>239</v>
      </c>
      <c r="B147" s="294" t="s">
        <v>277</v>
      </c>
      <c r="C147" s="208" t="s">
        <v>276</v>
      </c>
      <c r="D147" s="240" t="str">
        <f>IFERROR(VLOOKUP(C147,RSL_Composite!$A$3:$AA$767,27,FALSE),"")</f>
        <v/>
      </c>
      <c r="E147" s="208">
        <f>IFERROR(VLOOKUP(C147,RSL_Composite!$A$4:$N$767,6,FALSE),"--")</f>
        <v>0.04</v>
      </c>
      <c r="F147" s="208" t="str">
        <f>IFERROR(VLOOKUP(C147,RSL_Composite!$A$4:$N$767,8,FALSE),"--")</f>
        <v>--</v>
      </c>
      <c r="G147" s="240">
        <f t="shared" si="4"/>
        <v>0.04</v>
      </c>
      <c r="H147" s="208">
        <f>IFERROR(VLOOKUP(C147,RSL_Composite!$A$4:$N$767,12,FALSE),"--")</f>
        <v>1</v>
      </c>
      <c r="I147" s="208" t="str">
        <f>IFERROR(VLOOKUP(C147,RSL_Composite!$A$4:$N$767,2,FALSE),"--")</f>
        <v>--</v>
      </c>
      <c r="J147" s="208" t="str">
        <f>IFERROR(VLOOKUP(C147,RSL_Composite!$A$4:$N$767,4,FALSE),"--")</f>
        <v>--</v>
      </c>
      <c r="K147" s="208">
        <f>IFERROR(VLOOKUP(C147,RSL_Composite!A147:N910,13,FALSE),"--")</f>
        <v>0.13</v>
      </c>
      <c r="L147" s="208" t="str">
        <f t="shared" si="5"/>
        <v>--</v>
      </c>
      <c r="M147" s="208">
        <v>166.22</v>
      </c>
      <c r="N147" s="208">
        <v>3.9329999999999999E-3</v>
      </c>
      <c r="O147" s="208">
        <v>4.3974300000000001E-2</v>
      </c>
      <c r="P147" s="208">
        <v>7.8890000000000002E-6</v>
      </c>
      <c r="Q147" s="208">
        <v>9160</v>
      </c>
      <c r="R147" s="295">
        <v>1.69</v>
      </c>
    </row>
    <row r="148" spans="1:18" x14ac:dyDescent="0.25">
      <c r="A148" s="293" t="s">
        <v>239</v>
      </c>
      <c r="B148" s="294" t="s">
        <v>275</v>
      </c>
      <c r="C148" s="208" t="s">
        <v>274</v>
      </c>
      <c r="D148" s="240">
        <f>IFERROR(VLOOKUP(C148,RSL_Composite!$A$3:$AA$767,27,FALSE),"")</f>
        <v>1</v>
      </c>
      <c r="E148" s="208">
        <f>IFERROR(VLOOKUP(C148,RSL_Composite!$A$4:$N$767,6,FALSE),"--")</f>
        <v>8.0000000000000004E-4</v>
      </c>
      <c r="F148" s="208" t="str">
        <f>IFERROR(VLOOKUP(C148,RSL_Composite!$A$4:$N$767,8,FALSE),"--")</f>
        <v>--</v>
      </c>
      <c r="G148" s="240">
        <f t="shared" si="4"/>
        <v>8.0000000000000004E-4</v>
      </c>
      <c r="H148" s="208">
        <f>IFERROR(VLOOKUP(C148,RSL_Composite!$A$4:$N$767,12,FALSE),"--")</f>
        <v>1</v>
      </c>
      <c r="I148" s="208">
        <f>IFERROR(VLOOKUP(C148,RSL_Composite!$A$4:$N$767,2,FALSE),"--")</f>
        <v>1.6</v>
      </c>
      <c r="J148" s="208">
        <f>IFERROR(VLOOKUP(C148,RSL_Composite!$A$4:$N$767,4,FALSE),"--")</f>
        <v>4.6000000000000001E-4</v>
      </c>
      <c r="K148" s="208">
        <f>IFERROR(VLOOKUP(C148,RSL_Composite!A148:N911,13,FALSE),"--")</f>
        <v>0.1</v>
      </c>
      <c r="L148" s="208">
        <f t="shared" si="5"/>
        <v>1.6</v>
      </c>
      <c r="M148" s="208">
        <v>284.77999999999997</v>
      </c>
      <c r="N148" s="208">
        <v>6.9501199999999999E-2</v>
      </c>
      <c r="O148" s="208">
        <v>2.89745E-2</v>
      </c>
      <c r="P148" s="208">
        <v>7.8497000000000004E-6</v>
      </c>
      <c r="Q148" s="208">
        <v>6195</v>
      </c>
      <c r="R148" s="295">
        <v>6.1999999999999998E-3</v>
      </c>
    </row>
    <row r="149" spans="1:18" x14ac:dyDescent="0.25">
      <c r="A149" s="293" t="s">
        <v>239</v>
      </c>
      <c r="B149" s="294" t="s">
        <v>273</v>
      </c>
      <c r="C149" s="208" t="s">
        <v>272</v>
      </c>
      <c r="D149" s="240" t="str">
        <f>IFERROR(VLOOKUP(C149,RSL_Composite!$A$3:$AA$767,27,FALSE),"")</f>
        <v/>
      </c>
      <c r="E149" s="208">
        <f>IFERROR(VLOOKUP(C149,RSL_Composite!$A$4:$N$767,6,FALSE),"--")</f>
        <v>1E-3</v>
      </c>
      <c r="F149" s="208" t="str">
        <f>IFERROR(VLOOKUP(C149,RSL_Composite!$A$4:$N$767,8,FALSE),"--")</f>
        <v>--</v>
      </c>
      <c r="G149" s="240">
        <f t="shared" si="4"/>
        <v>1E-3</v>
      </c>
      <c r="H149" s="208">
        <f>IFERROR(VLOOKUP(C149,RSL_Composite!$A$4:$N$767,12,FALSE),"--")</f>
        <v>1</v>
      </c>
      <c r="I149" s="208">
        <f>IFERROR(VLOOKUP(C149,RSL_Composite!$A$4:$N$767,2,FALSE),"--")</f>
        <v>7.8E-2</v>
      </c>
      <c r="J149" s="208">
        <f>IFERROR(VLOOKUP(C149,RSL_Composite!$A$4:$N$767,4,FALSE),"--")</f>
        <v>2.1999999999999999E-5</v>
      </c>
      <c r="K149" s="208">
        <f>IFERROR(VLOOKUP(C149,RSL_Composite!A149:N912,13,FALSE),"--")</f>
        <v>0.1</v>
      </c>
      <c r="L149" s="208">
        <f t="shared" si="5"/>
        <v>7.8E-2</v>
      </c>
      <c r="M149" s="208">
        <v>260.76</v>
      </c>
      <c r="N149" s="208">
        <v>0.42109570000000002</v>
      </c>
      <c r="O149" s="208">
        <v>2.6744500000000001E-2</v>
      </c>
      <c r="P149" s="208">
        <v>7.0264000000000002E-6</v>
      </c>
      <c r="Q149" s="208">
        <v>845.2</v>
      </c>
      <c r="R149" s="295">
        <v>3.2</v>
      </c>
    </row>
    <row r="150" spans="1:18" x14ac:dyDescent="0.25">
      <c r="A150" s="293" t="s">
        <v>239</v>
      </c>
      <c r="B150" s="294" t="s">
        <v>271</v>
      </c>
      <c r="C150" s="208" t="s">
        <v>270</v>
      </c>
      <c r="D150" s="240">
        <f>IFERROR(VLOOKUP(C150,RSL_Composite!$A$3:$AA$767,27,FALSE),"")</f>
        <v>50</v>
      </c>
      <c r="E150" s="208">
        <f>IFERROR(VLOOKUP(C150,RSL_Composite!$A$4:$N$767,6,FALSE),"--")</f>
        <v>6.0000000000000001E-3</v>
      </c>
      <c r="F150" s="208">
        <f>IFERROR(VLOOKUP(C150,RSL_Composite!$A$4:$N$767,8,FALSE),"--")</f>
        <v>2.0000000000000001E-4</v>
      </c>
      <c r="G150" s="240">
        <f t="shared" si="4"/>
        <v>6.0000000000000001E-3</v>
      </c>
      <c r="H150" s="208">
        <f>IFERROR(VLOOKUP(C150,RSL_Composite!$A$4:$N$767,12,FALSE),"--")</f>
        <v>1</v>
      </c>
      <c r="I150" s="208" t="str">
        <f>IFERROR(VLOOKUP(C150,RSL_Composite!$A$4:$N$767,2,FALSE),"--")</f>
        <v>--</v>
      </c>
      <c r="J150" s="208" t="str">
        <f>IFERROR(VLOOKUP(C150,RSL_Composite!$A$4:$N$767,4,FALSE),"--")</f>
        <v>--</v>
      </c>
      <c r="K150" s="208">
        <f>IFERROR(VLOOKUP(C150,RSL_Composite!A150:N913,13,FALSE),"--")</f>
        <v>0.1</v>
      </c>
      <c r="L150" s="208" t="str">
        <f t="shared" si="5"/>
        <v>--</v>
      </c>
      <c r="M150" s="208">
        <v>272.77</v>
      </c>
      <c r="N150" s="208">
        <v>1.1038429999999999</v>
      </c>
      <c r="O150" s="208">
        <v>2.7238200000000001E-2</v>
      </c>
      <c r="P150" s="208">
        <v>7.2169999999999997E-6</v>
      </c>
      <c r="Q150" s="208">
        <v>1404</v>
      </c>
      <c r="R150" s="295">
        <v>1.8</v>
      </c>
    </row>
    <row r="151" spans="1:18" x14ac:dyDescent="0.25">
      <c r="A151" s="293" t="s">
        <v>239</v>
      </c>
      <c r="B151" s="294" t="s">
        <v>269</v>
      </c>
      <c r="C151" s="208" t="s">
        <v>268</v>
      </c>
      <c r="D151" s="240" t="str">
        <f>IFERROR(VLOOKUP(C151,RSL_Composite!$A$3:$AA$767,27,FALSE),"")</f>
        <v/>
      </c>
      <c r="E151" s="208">
        <f>IFERROR(VLOOKUP(C151,RSL_Composite!$A$4:$N$767,6,FALSE),"--")</f>
        <v>6.9999999999999999E-4</v>
      </c>
      <c r="F151" s="208">
        <f>IFERROR(VLOOKUP(C151,RSL_Composite!$A$4:$N$767,8,FALSE),"--")</f>
        <v>0.03</v>
      </c>
      <c r="G151" s="240">
        <f t="shared" si="4"/>
        <v>6.9999999999999999E-4</v>
      </c>
      <c r="H151" s="208">
        <f>IFERROR(VLOOKUP(C151,RSL_Composite!$A$4:$N$767,12,FALSE),"--")</f>
        <v>1</v>
      </c>
      <c r="I151" s="208">
        <f>IFERROR(VLOOKUP(C151,RSL_Composite!$A$4:$N$767,2,FALSE),"--")</f>
        <v>0.04</v>
      </c>
      <c r="J151" s="208">
        <f>IFERROR(VLOOKUP(C151,RSL_Composite!$A$4:$N$767,4,FALSE),"--")</f>
        <v>1.1E-5</v>
      </c>
      <c r="K151" s="208">
        <f>IFERROR(VLOOKUP(C151,RSL_Composite!A151:N914,13,FALSE),"--")</f>
        <v>0.1</v>
      </c>
      <c r="L151" s="208">
        <f t="shared" si="5"/>
        <v>0.04</v>
      </c>
      <c r="M151" s="208">
        <v>236.74</v>
      </c>
      <c r="N151" s="208">
        <v>0.15903519999999999</v>
      </c>
      <c r="O151" s="208">
        <v>3.2093799999999999E-2</v>
      </c>
      <c r="P151" s="208">
        <v>8.8904000000000005E-6</v>
      </c>
      <c r="Q151" s="208">
        <v>196.8</v>
      </c>
      <c r="R151" s="295">
        <v>50</v>
      </c>
    </row>
    <row r="152" spans="1:18" x14ac:dyDescent="0.25">
      <c r="A152" s="293" t="s">
        <v>239</v>
      </c>
      <c r="B152" s="294" t="s">
        <v>267</v>
      </c>
      <c r="C152" s="208" t="s">
        <v>266</v>
      </c>
      <c r="D152" s="240" t="str">
        <f>IFERROR(VLOOKUP(C152,RSL_Composite!$A$3:$AA$767,27,FALSE),"")</f>
        <v/>
      </c>
      <c r="E152" s="208" t="str">
        <f>IFERROR(VLOOKUP(C152,RSL_Composite!$A$4:$N$767,6,FALSE),"--")</f>
        <v>--</v>
      </c>
      <c r="F152" s="208" t="str">
        <f>IFERROR(VLOOKUP(C152,RSL_Composite!$A$4:$N$767,8,FALSE),"--")</f>
        <v>--</v>
      </c>
      <c r="G152" s="240" t="str">
        <f t="shared" si="4"/>
        <v>--</v>
      </c>
      <c r="H152" s="208">
        <f>IFERROR(VLOOKUP(C152,RSL_Composite!$A$4:$N$767,12,FALSE),"--")</f>
        <v>1</v>
      </c>
      <c r="I152" s="208">
        <f>IFERROR(VLOOKUP(C152,RSL_Composite!$A$4:$N$767,2,FALSE),"--")</f>
        <v>0.73</v>
      </c>
      <c r="J152" s="208">
        <f>IFERROR(VLOOKUP(C152,RSL_Composite!$A$4:$N$767,4,FALSE),"--")</f>
        <v>1.1E-4</v>
      </c>
      <c r="K152" s="208">
        <f>IFERROR(VLOOKUP(C152,RSL_Composite!A152:N915,13,FALSE),"--")</f>
        <v>0.13</v>
      </c>
      <c r="L152" s="208">
        <f t="shared" si="5"/>
        <v>0.73</v>
      </c>
      <c r="M152" s="208">
        <v>276.33999999999997</v>
      </c>
      <c r="N152" s="208">
        <v>6.5599999999999995E-5</v>
      </c>
      <c r="O152" s="208">
        <v>4.4784200000000003E-2</v>
      </c>
      <c r="P152" s="208">
        <v>5.2326999999999999E-6</v>
      </c>
      <c r="Q152" s="208">
        <v>3470000</v>
      </c>
      <c r="R152" s="295">
        <v>2.1999999999999999E-5</v>
      </c>
    </row>
    <row r="153" spans="1:18" x14ac:dyDescent="0.25">
      <c r="A153" s="293" t="s">
        <v>239</v>
      </c>
      <c r="B153" s="294" t="s">
        <v>265</v>
      </c>
      <c r="C153" s="208" t="s">
        <v>264</v>
      </c>
      <c r="D153" s="240" t="str">
        <f>IFERROR(VLOOKUP(C153,RSL_Composite!$A$3:$AA$767,27,FALSE),"")</f>
        <v/>
      </c>
      <c r="E153" s="208">
        <f>IFERROR(VLOOKUP(C153,RSL_Composite!$A$4:$N$767,6,FALSE),"--")</f>
        <v>0.2</v>
      </c>
      <c r="F153" s="208">
        <f>IFERROR(VLOOKUP(C153,RSL_Composite!$A$4:$N$767,8,FALSE),"--")</f>
        <v>2</v>
      </c>
      <c r="G153" s="240">
        <f t="shared" si="4"/>
        <v>0.2</v>
      </c>
      <c r="H153" s="208">
        <f>IFERROR(VLOOKUP(C153,RSL_Composite!$A$4:$N$767,12,FALSE),"--")</f>
        <v>1</v>
      </c>
      <c r="I153" s="208">
        <f>IFERROR(VLOOKUP(C153,RSL_Composite!$A$4:$N$767,2,FALSE),"--")</f>
        <v>9.5E-4</v>
      </c>
      <c r="J153" s="208" t="str">
        <f>IFERROR(VLOOKUP(C153,RSL_Composite!$A$4:$N$767,4,FALSE),"--")</f>
        <v>--</v>
      </c>
      <c r="K153" s="208">
        <f>IFERROR(VLOOKUP(C153,RSL_Composite!A153:N916,13,FALSE),"--")</f>
        <v>0.1</v>
      </c>
      <c r="L153" s="208">
        <f t="shared" si="5"/>
        <v>9.5E-4</v>
      </c>
      <c r="M153" s="208">
        <v>138.21</v>
      </c>
      <c r="N153" s="208">
        <v>2.7149999999999999E-4</v>
      </c>
      <c r="O153" s="208">
        <v>5.2504799999999997E-2</v>
      </c>
      <c r="P153" s="208">
        <v>7.5295999999999999E-6</v>
      </c>
      <c r="Q153" s="208">
        <v>65.150000000000006</v>
      </c>
      <c r="R153" s="295">
        <v>12000</v>
      </c>
    </row>
    <row r="154" spans="1:18" x14ac:dyDescent="0.25">
      <c r="A154" s="293" t="s">
        <v>239</v>
      </c>
      <c r="B154" s="296" t="s">
        <v>263</v>
      </c>
      <c r="C154" s="208" t="s">
        <v>262</v>
      </c>
      <c r="D154" s="240">
        <f>IFERROR(VLOOKUP(C154,RSL_Composite!$A$3:$AA$767,27,FALSE),"")</f>
        <v>60</v>
      </c>
      <c r="E154" s="208">
        <f>IFERROR(VLOOKUP(C154,RSL_Composite!$A$4:$N$767,6,FALSE),"--")</f>
        <v>2E-3</v>
      </c>
      <c r="F154" s="208" t="str">
        <f>IFERROR(VLOOKUP(C154,RSL_Composite!$A$4:$N$767,8,FALSE),"--")</f>
        <v>--</v>
      </c>
      <c r="G154" s="240">
        <f t="shared" si="4"/>
        <v>2E-3</v>
      </c>
      <c r="H154" s="208">
        <f>IFERROR(VLOOKUP(C154,RSL_Composite!$A$4:$N$767,12,FALSE),"--")</f>
        <v>1</v>
      </c>
      <c r="I154" s="208" t="str">
        <f>IFERROR(VLOOKUP(C154,RSL_Composite!$A$4:$N$767,2,FALSE),"--")</f>
        <v>--</v>
      </c>
      <c r="J154" s="208" t="str">
        <f>IFERROR(VLOOKUP(C154,RSL_Composite!$A$4:$N$767,4,FALSE),"--")</f>
        <v>--</v>
      </c>
      <c r="K154" s="208" t="str">
        <f>IFERROR(VLOOKUP(C154,RSL_Composite!A154:N917,13,FALSE),"--")</f>
        <v>--</v>
      </c>
      <c r="L154" s="208" t="str">
        <f t="shared" si="5"/>
        <v>--</v>
      </c>
      <c r="M154" s="208">
        <v>94.5</v>
      </c>
      <c r="N154" s="208">
        <v>3.7857999999999999E-7</v>
      </c>
      <c r="O154" s="208">
        <v>9.3820600000000004E-2</v>
      </c>
      <c r="P154" s="208">
        <v>1.2099999999999999E-5</v>
      </c>
      <c r="Q154" s="208">
        <v>1.44</v>
      </c>
      <c r="R154" s="295">
        <v>858000</v>
      </c>
    </row>
    <row r="155" spans="1:18" x14ac:dyDescent="0.25">
      <c r="A155" s="293" t="s">
        <v>239</v>
      </c>
      <c r="B155" s="294" t="s">
        <v>261</v>
      </c>
      <c r="C155" s="208" t="s">
        <v>260</v>
      </c>
      <c r="D155" s="240" t="str">
        <f>IFERROR(VLOOKUP(C155,RSL_Composite!$A$3:$AA$767,27,FALSE),"")</f>
        <v/>
      </c>
      <c r="E155" s="208">
        <f>IFERROR(VLOOKUP(C155,RSL_Composite!$A$4:$N$767,6,FALSE),"--")</f>
        <v>0.02</v>
      </c>
      <c r="F155" s="208">
        <f>IFERROR(VLOOKUP(C155,RSL_Composite!$A$4:$N$767,8,FALSE),"--")</f>
        <v>3.0000000000000001E-3</v>
      </c>
      <c r="G155" s="240">
        <f t="shared" si="4"/>
        <v>0.02</v>
      </c>
      <c r="H155" s="208">
        <f>IFERROR(VLOOKUP(C155,RSL_Composite!$A$4:$N$767,12,FALSE),"--")</f>
        <v>1</v>
      </c>
      <c r="I155" s="208" t="str">
        <f>IFERROR(VLOOKUP(C155,RSL_Composite!$A$4:$N$767,2,FALSE),"--")</f>
        <v>--</v>
      </c>
      <c r="J155" s="208">
        <f>IFERROR(VLOOKUP(C155,RSL_Composite!$A$4:$N$767,4,FALSE),"--")</f>
        <v>3.4E-5</v>
      </c>
      <c r="K155" s="208">
        <f>IFERROR(VLOOKUP(C155,RSL_Composite!A155:N918,13,FALSE),"--")</f>
        <v>0.13</v>
      </c>
      <c r="L155" s="208" t="str">
        <f t="shared" si="5"/>
        <v>--</v>
      </c>
      <c r="M155" s="208">
        <v>128.18</v>
      </c>
      <c r="N155" s="208">
        <v>1.79886E-2</v>
      </c>
      <c r="O155" s="208">
        <v>6.0499400000000002E-2</v>
      </c>
      <c r="P155" s="208">
        <v>8.3769999999999996E-6</v>
      </c>
      <c r="Q155" s="208">
        <v>1544</v>
      </c>
      <c r="R155" s="295">
        <v>31</v>
      </c>
    </row>
    <row r="156" spans="1:18" x14ac:dyDescent="0.25">
      <c r="A156" s="293" t="s">
        <v>239</v>
      </c>
      <c r="B156" s="294" t="s">
        <v>214</v>
      </c>
      <c r="C156" s="208" t="s">
        <v>213</v>
      </c>
      <c r="D156" s="240" t="str">
        <f>IFERROR(VLOOKUP(C156,RSL_Composite!$A$3:$AA$767,27,FALSE),"")</f>
        <v/>
      </c>
      <c r="E156" s="208">
        <f>IFERROR(VLOOKUP(C156,RSL_Composite!$A$4:$N$767,6,FALSE),"--")</f>
        <v>2E-3</v>
      </c>
      <c r="F156" s="208">
        <f>IFERROR(VLOOKUP(C156,RSL_Composite!$A$4:$N$767,8,FALSE),"--")</f>
        <v>8.9999999999999993E-3</v>
      </c>
      <c r="G156" s="240">
        <f t="shared" si="4"/>
        <v>2E-3</v>
      </c>
      <c r="H156" s="208">
        <f>IFERROR(VLOOKUP(C156,RSL_Composite!$A$4:$N$767,12,FALSE),"--")</f>
        <v>1</v>
      </c>
      <c r="I156" s="208" t="str">
        <f>IFERROR(VLOOKUP(C156,RSL_Composite!$A$4:$N$767,2,FALSE),"--")</f>
        <v>--</v>
      </c>
      <c r="J156" s="208">
        <f>IFERROR(VLOOKUP(C156,RSL_Composite!$A$4:$N$767,4,FALSE),"--")</f>
        <v>4.0000000000000003E-5</v>
      </c>
      <c r="K156" s="208" t="str">
        <f>IFERROR(VLOOKUP(C156,RSL_Composite!A156:N919,13,FALSE),"--")</f>
        <v>--</v>
      </c>
      <c r="L156" s="208" t="str">
        <f t="shared" si="5"/>
        <v>--</v>
      </c>
      <c r="M156" s="208">
        <v>123.11</v>
      </c>
      <c r="N156" s="208">
        <v>9.812E-4</v>
      </c>
      <c r="O156" s="208">
        <v>6.8054000000000003E-2</v>
      </c>
      <c r="P156" s="208">
        <v>9.4494999999999999E-6</v>
      </c>
      <c r="Q156" s="208">
        <v>226.4</v>
      </c>
      <c r="R156" s="295">
        <v>2090</v>
      </c>
    </row>
    <row r="157" spans="1:18" x14ac:dyDescent="0.25">
      <c r="A157" s="293" t="s">
        <v>239</v>
      </c>
      <c r="B157" s="294" t="s">
        <v>259</v>
      </c>
      <c r="C157" s="208" t="s">
        <v>258</v>
      </c>
      <c r="D157" s="240" t="str">
        <f>IFERROR(VLOOKUP(C157,RSL_Composite!$A$3:$AA$767,27,FALSE),"")</f>
        <v/>
      </c>
      <c r="E157" s="208">
        <f>IFERROR(VLOOKUP(C157,RSL_Composite!$A$4:$N$767,6,FALSE),"--")</f>
        <v>7.9999999999999996E-6</v>
      </c>
      <c r="F157" s="208">
        <f>IFERROR(VLOOKUP(C157,RSL_Composite!$A$4:$N$767,8,FALSE),"--")</f>
        <v>4.0000000000000003E-5</v>
      </c>
      <c r="G157" s="240">
        <f t="shared" si="4"/>
        <v>7.9999999999999996E-6</v>
      </c>
      <c r="H157" s="208">
        <f>IFERROR(VLOOKUP(C157,RSL_Composite!$A$4:$N$767,12,FALSE),"--")</f>
        <v>1</v>
      </c>
      <c r="I157" s="208">
        <f>IFERROR(VLOOKUP(C157,RSL_Composite!$A$4:$N$767,2,FALSE),"--")</f>
        <v>51</v>
      </c>
      <c r="J157" s="208">
        <f>IFERROR(VLOOKUP(C157,RSL_Composite!$A$4:$N$767,4,FALSE),"--")</f>
        <v>1.4E-2</v>
      </c>
      <c r="K157" s="208">
        <f>IFERROR(VLOOKUP(C157,RSL_Composite!A157:N920,13,FALSE),"--")</f>
        <v>0.1</v>
      </c>
      <c r="L157" s="208">
        <f t="shared" si="5"/>
        <v>51</v>
      </c>
      <c r="M157" s="208">
        <v>74.08</v>
      </c>
      <c r="N157" s="208">
        <v>7.4400000000000006E-5</v>
      </c>
      <c r="O157" s="208">
        <v>9.8770399999999994E-2</v>
      </c>
      <c r="P157" s="208">
        <v>1.15E-5</v>
      </c>
      <c r="Q157" s="208">
        <v>22.79</v>
      </c>
      <c r="R157" s="295">
        <v>1000000</v>
      </c>
    </row>
    <row r="158" spans="1:18" x14ac:dyDescent="0.25">
      <c r="A158" s="293" t="s">
        <v>239</v>
      </c>
      <c r="B158" s="296" t="s">
        <v>257</v>
      </c>
      <c r="C158" s="208" t="s">
        <v>256</v>
      </c>
      <c r="D158" s="240" t="str">
        <f>IFERROR(VLOOKUP(C158,RSL_Composite!$A$3:$AA$767,27,FALSE),"")</f>
        <v/>
      </c>
      <c r="E158" s="208" t="str">
        <f>IFERROR(VLOOKUP(C158,RSL_Composite!$A$4:$N$767,6,FALSE),"--")</f>
        <v>--</v>
      </c>
      <c r="F158" s="208" t="str">
        <f>IFERROR(VLOOKUP(C158,RSL_Composite!$A$4:$N$767,8,FALSE),"--")</f>
        <v>--</v>
      </c>
      <c r="G158" s="240" t="str">
        <f t="shared" si="4"/>
        <v>--</v>
      </c>
      <c r="H158" s="208">
        <f>IFERROR(VLOOKUP(C158,RSL_Composite!$A$4:$N$767,12,FALSE),"--")</f>
        <v>1</v>
      </c>
      <c r="I158" s="208">
        <f>IFERROR(VLOOKUP(C158,RSL_Composite!$A$4:$N$767,2,FALSE),"--")</f>
        <v>7</v>
      </c>
      <c r="J158" s="208">
        <f>IFERROR(VLOOKUP(C158,RSL_Composite!$A$4:$N$767,4,FALSE),"--")</f>
        <v>2E-3</v>
      </c>
      <c r="K158" s="208">
        <f>IFERROR(VLOOKUP(C158,RSL_Composite!A158:N921,13,FALSE),"--")</f>
        <v>0.1</v>
      </c>
      <c r="L158" s="208">
        <f t="shared" si="5"/>
        <v>7</v>
      </c>
      <c r="M158" s="208">
        <v>130.19</v>
      </c>
      <c r="N158" s="208">
        <v>2.2000000000000001E-4</v>
      </c>
      <c r="O158" s="208">
        <v>5.6439900000000001E-2</v>
      </c>
      <c r="P158" s="208">
        <v>7.7579999999999992E-6</v>
      </c>
      <c r="Q158" s="208">
        <v>275.39999999999998</v>
      </c>
      <c r="R158" s="295">
        <v>13000</v>
      </c>
    </row>
    <row r="159" spans="1:18" x14ac:dyDescent="0.25">
      <c r="A159" s="293" t="s">
        <v>239</v>
      </c>
      <c r="B159" s="294" t="s">
        <v>255</v>
      </c>
      <c r="C159" s="208" t="s">
        <v>254</v>
      </c>
      <c r="D159" s="240" t="str">
        <f>IFERROR(VLOOKUP(C159,RSL_Composite!$A$3:$AA$767,27,FALSE),"")</f>
        <v/>
      </c>
      <c r="E159" s="208" t="str">
        <f>IFERROR(VLOOKUP(C159,RSL_Composite!$A$4:$N$767,6,FALSE),"--")</f>
        <v>--</v>
      </c>
      <c r="F159" s="208" t="str">
        <f>IFERROR(VLOOKUP(C159,RSL_Composite!$A$4:$N$767,8,FALSE),"--")</f>
        <v>--</v>
      </c>
      <c r="G159" s="240" t="str">
        <f t="shared" si="4"/>
        <v>--</v>
      </c>
      <c r="H159" s="208">
        <f>IFERROR(VLOOKUP(C159,RSL_Composite!$A$4:$N$767,12,FALSE),"--")</f>
        <v>1</v>
      </c>
      <c r="I159" s="208">
        <f>IFERROR(VLOOKUP(C159,RSL_Composite!$A$4:$N$767,2,FALSE),"--")</f>
        <v>4.8999999999999998E-3</v>
      </c>
      <c r="J159" s="208">
        <f>IFERROR(VLOOKUP(C159,RSL_Composite!$A$4:$N$767,4,FALSE),"--")</f>
        <v>2.6000000000000001E-6</v>
      </c>
      <c r="K159" s="208">
        <f>IFERROR(VLOOKUP(C159,RSL_Composite!A159:N922,13,FALSE),"--")</f>
        <v>0.1</v>
      </c>
      <c r="L159" s="208">
        <f t="shared" si="5"/>
        <v>4.8999999999999998E-3</v>
      </c>
      <c r="M159" s="208">
        <v>198.23</v>
      </c>
      <c r="N159" s="208">
        <v>2.05E-4</v>
      </c>
      <c r="O159" s="208">
        <v>5.5886600000000002E-2</v>
      </c>
      <c r="P159" s="208">
        <v>6.5298999999999999E-6</v>
      </c>
      <c r="Q159" s="208">
        <v>2632</v>
      </c>
      <c r="R159" s="295">
        <v>35</v>
      </c>
    </row>
    <row r="160" spans="1:18" x14ac:dyDescent="0.25">
      <c r="A160" s="293" t="s">
        <v>239</v>
      </c>
      <c r="B160" s="294" t="s">
        <v>253</v>
      </c>
      <c r="C160" s="208" t="s">
        <v>252</v>
      </c>
      <c r="D160" s="240" t="str">
        <f>IFERROR(VLOOKUP(C160,RSL_Composite!$A$3:$AA$767,27,FALSE),"")</f>
        <v/>
      </c>
      <c r="E160" s="208">
        <f>IFERROR(VLOOKUP(C160,RSL_Composite!$A$4:$N$767,6,FALSE),"--")</f>
        <v>8.0000000000000004E-4</v>
      </c>
      <c r="F160" s="208" t="str">
        <f>IFERROR(VLOOKUP(C160,RSL_Composite!$A$4:$N$767,8,FALSE),"--")</f>
        <v>--</v>
      </c>
      <c r="G160" s="240">
        <f t="shared" si="4"/>
        <v>8.0000000000000004E-4</v>
      </c>
      <c r="H160" s="208">
        <f>IFERROR(VLOOKUP(C160,RSL_Composite!$A$4:$N$767,12,FALSE),"--")</f>
        <v>1</v>
      </c>
      <c r="I160" s="208" t="str">
        <f>IFERROR(VLOOKUP(C160,RSL_Composite!$A$4:$N$767,2,FALSE),"--")</f>
        <v>--</v>
      </c>
      <c r="J160" s="208" t="str">
        <f>IFERROR(VLOOKUP(C160,RSL_Composite!$A$4:$N$767,4,FALSE),"--")</f>
        <v>--</v>
      </c>
      <c r="K160" s="208">
        <f>IFERROR(VLOOKUP(C160,RSL_Composite!A160:N923,13,FALSE),"--")</f>
        <v>0.1</v>
      </c>
      <c r="L160" s="208" t="str">
        <f t="shared" si="5"/>
        <v>--</v>
      </c>
      <c r="M160" s="208">
        <v>250.34</v>
      </c>
      <c r="N160" s="208">
        <v>2.87408E-2</v>
      </c>
      <c r="O160" s="208">
        <v>2.94332E-2</v>
      </c>
      <c r="P160" s="208">
        <v>7.9472999999999993E-6</v>
      </c>
      <c r="Q160" s="208">
        <v>3708</v>
      </c>
      <c r="R160" s="295">
        <v>0.83099999999999996</v>
      </c>
    </row>
    <row r="161" spans="1:18" x14ac:dyDescent="0.25">
      <c r="A161" s="293" t="s">
        <v>239</v>
      </c>
      <c r="B161" s="294" t="s">
        <v>251</v>
      </c>
      <c r="C161" s="208" t="s">
        <v>250</v>
      </c>
      <c r="D161" s="240">
        <f>IFERROR(VLOOKUP(C161,RSL_Composite!$A$3:$AA$767,27,FALSE),"")</f>
        <v>1</v>
      </c>
      <c r="E161" s="208">
        <f>IFERROR(VLOOKUP(C161,RSL_Composite!$A$4:$N$767,6,FALSE),"--")</f>
        <v>5.0000000000000001E-3</v>
      </c>
      <c r="F161" s="208" t="str">
        <f>IFERROR(VLOOKUP(C161,RSL_Composite!$A$4:$N$767,8,FALSE),"--")</f>
        <v>--</v>
      </c>
      <c r="G161" s="240">
        <f t="shared" si="4"/>
        <v>5.0000000000000001E-3</v>
      </c>
      <c r="H161" s="208">
        <f>IFERROR(VLOOKUP(C161,RSL_Composite!$A$4:$N$767,12,FALSE),"--")</f>
        <v>1</v>
      </c>
      <c r="I161" s="208">
        <f>IFERROR(VLOOKUP(C161,RSL_Composite!$A$4:$N$767,2,FALSE),"--")</f>
        <v>0.4</v>
      </c>
      <c r="J161" s="208">
        <f>IFERROR(VLOOKUP(C161,RSL_Composite!$A$4:$N$767,4,FALSE),"--")</f>
        <v>5.1000000000000003E-6</v>
      </c>
      <c r="K161" s="208">
        <f>IFERROR(VLOOKUP(C161,RSL_Composite!A161:N924,13,FALSE),"--")</f>
        <v>0.25</v>
      </c>
      <c r="L161" s="208">
        <f t="shared" si="5"/>
        <v>0.4</v>
      </c>
      <c r="M161" s="208">
        <v>266.33999999999997</v>
      </c>
      <c r="N161" s="208">
        <v>1.0016000000000001E-6</v>
      </c>
      <c r="O161" s="208">
        <v>2.9519699999999999E-2</v>
      </c>
      <c r="P161" s="208">
        <v>8.0121000000000008E-6</v>
      </c>
      <c r="Q161" s="208">
        <v>4959</v>
      </c>
      <c r="R161" s="295">
        <v>14</v>
      </c>
    </row>
    <row r="162" spans="1:18" x14ac:dyDescent="0.25">
      <c r="A162" s="293" t="s">
        <v>239</v>
      </c>
      <c r="B162" s="294" t="s">
        <v>249</v>
      </c>
      <c r="C162" s="208" t="s">
        <v>248</v>
      </c>
      <c r="D162" s="240" t="str">
        <f>IFERROR(VLOOKUP(C162,RSL_Composite!$A$3:$AA$767,27,FALSE),"")</f>
        <v/>
      </c>
      <c r="E162" s="208" t="str">
        <f>IFERROR(VLOOKUP(C162,RSL_Composite!$A$4:$N$767,6,FALSE),"--")</f>
        <v>--</v>
      </c>
      <c r="F162" s="208" t="str">
        <f>IFERROR(VLOOKUP(C162,RSL_Composite!$A$4:$N$767,8,FALSE),"--")</f>
        <v>--</v>
      </c>
      <c r="G162" s="240" t="str">
        <f t="shared" si="4"/>
        <v>--</v>
      </c>
      <c r="H162" s="208" t="str">
        <f>IFERROR(VLOOKUP(C162,RSL_Composite!$A$4:$N$767,12,FALSE),"--")</f>
        <v>--</v>
      </c>
      <c r="I162" s="208" t="str">
        <f>IFERROR(VLOOKUP(C162,RSL_Composite!$A$4:$N$767,2,FALSE),"--")</f>
        <v>--</v>
      </c>
      <c r="J162" s="208" t="str">
        <f>IFERROR(VLOOKUP(C162,RSL_Composite!$A$4:$N$767,4,FALSE),"--")</f>
        <v>--</v>
      </c>
      <c r="K162" s="208" t="str">
        <f>IFERROR(VLOOKUP(C162,RSL_Composite!A162:N925,13,FALSE),"--")</f>
        <v>--</v>
      </c>
      <c r="L162" s="208" t="str">
        <f t="shared" si="5"/>
        <v>--</v>
      </c>
      <c r="M162" s="208" t="s">
        <v>1856</v>
      </c>
      <c r="N162" s="208" t="s">
        <v>1856</v>
      </c>
      <c r="O162" s="208" t="s">
        <v>1856</v>
      </c>
      <c r="P162" s="208" t="s">
        <v>1856</v>
      </c>
      <c r="Q162" s="208" t="s">
        <v>1856</v>
      </c>
      <c r="R162" s="295" t="s">
        <v>1856</v>
      </c>
    </row>
    <row r="163" spans="1:18" x14ac:dyDescent="0.25">
      <c r="A163" s="293" t="s">
        <v>239</v>
      </c>
      <c r="B163" s="294" t="s">
        <v>247</v>
      </c>
      <c r="C163" s="208" t="s">
        <v>246</v>
      </c>
      <c r="D163" s="240" t="str">
        <f>IFERROR(VLOOKUP(C163,RSL_Composite!$A$3:$AA$767,27,FALSE),"")</f>
        <v/>
      </c>
      <c r="E163" s="208">
        <f>IFERROR(VLOOKUP(C163,RSL_Composite!$A$4:$N$767,6,FALSE),"--")</f>
        <v>0.3</v>
      </c>
      <c r="F163" s="208">
        <f>IFERROR(VLOOKUP(C163,RSL_Composite!$A$4:$N$767,8,FALSE),"--")</f>
        <v>0.2</v>
      </c>
      <c r="G163" s="240">
        <f t="shared" si="4"/>
        <v>0.3</v>
      </c>
      <c r="H163" s="208">
        <f>IFERROR(VLOOKUP(C163,RSL_Composite!$A$4:$N$767,12,FALSE),"--")</f>
        <v>1</v>
      </c>
      <c r="I163" s="208" t="str">
        <f>IFERROR(VLOOKUP(C163,RSL_Composite!$A$4:$N$767,2,FALSE),"--")</f>
        <v>--</v>
      </c>
      <c r="J163" s="208" t="str">
        <f>IFERROR(VLOOKUP(C163,RSL_Composite!$A$4:$N$767,4,FALSE),"--")</f>
        <v>--</v>
      </c>
      <c r="K163" s="208">
        <f>IFERROR(VLOOKUP(C163,RSL_Composite!A163:N926,13,FALSE),"--")</f>
        <v>0.1</v>
      </c>
      <c r="L163" s="208" t="str">
        <f t="shared" si="5"/>
        <v>--</v>
      </c>
      <c r="M163" s="208">
        <v>94.11</v>
      </c>
      <c r="N163" s="208">
        <v>1.36E-5</v>
      </c>
      <c r="O163" s="208">
        <v>8.3401299999999998E-2</v>
      </c>
      <c r="P163" s="208">
        <v>1.03E-5</v>
      </c>
      <c r="Q163" s="208">
        <v>187.2</v>
      </c>
      <c r="R163" s="295">
        <v>82800</v>
      </c>
    </row>
    <row r="164" spans="1:18" x14ac:dyDescent="0.25">
      <c r="A164" s="293" t="s">
        <v>239</v>
      </c>
      <c r="B164" s="296" t="s">
        <v>245</v>
      </c>
      <c r="C164" s="208" t="s">
        <v>244</v>
      </c>
      <c r="D164" s="240" t="str">
        <f>IFERROR(VLOOKUP(C164,RSL_Composite!$A$3:$AA$767,27,FALSE),"")</f>
        <v/>
      </c>
      <c r="E164" s="208">
        <f>IFERROR(VLOOKUP(C164,RSL_Composite!$A$4:$N$767,6,FALSE),"--")</f>
        <v>20</v>
      </c>
      <c r="F164" s="208" t="str">
        <f>IFERROR(VLOOKUP(C164,RSL_Composite!$A$4:$N$767,8,FALSE),"--")</f>
        <v>--</v>
      </c>
      <c r="G164" s="240">
        <f t="shared" si="4"/>
        <v>20</v>
      </c>
      <c r="H164" s="208">
        <f>IFERROR(VLOOKUP(C164,RSL_Composite!$A$4:$N$767,12,FALSE),"--")</f>
        <v>1</v>
      </c>
      <c r="I164" s="208" t="str">
        <f>IFERROR(VLOOKUP(C164,RSL_Composite!$A$4:$N$767,2,FALSE),"--")</f>
        <v>--</v>
      </c>
      <c r="J164" s="208" t="str">
        <f>IFERROR(VLOOKUP(C164,RSL_Composite!$A$4:$N$767,4,FALSE),"--")</f>
        <v>--</v>
      </c>
      <c r="K164" s="208">
        <f>IFERROR(VLOOKUP(C164,RSL_Composite!A164:N927,13,FALSE),"--")</f>
        <v>0.1</v>
      </c>
      <c r="L164" s="208" t="str">
        <f t="shared" si="5"/>
        <v>--</v>
      </c>
      <c r="M164" s="208">
        <v>76.099999999999994</v>
      </c>
      <c r="N164" s="208">
        <v>5.2738999999999996E-7</v>
      </c>
      <c r="O164" s="208">
        <v>9.8064700000000005E-2</v>
      </c>
      <c r="P164" s="208">
        <v>1.15E-5</v>
      </c>
      <c r="Q164" s="208">
        <v>1</v>
      </c>
      <c r="R164" s="295">
        <v>1000000</v>
      </c>
    </row>
    <row r="165" spans="1:18" x14ac:dyDescent="0.25">
      <c r="A165" s="293" t="s">
        <v>239</v>
      </c>
      <c r="B165" s="294" t="s">
        <v>243</v>
      </c>
      <c r="C165" s="208" t="s">
        <v>242</v>
      </c>
      <c r="D165" s="240" t="str">
        <f>IFERROR(VLOOKUP(C165,RSL_Composite!$A$3:$AA$767,27,FALSE),"")</f>
        <v/>
      </c>
      <c r="E165" s="208">
        <f>IFERROR(VLOOKUP(C165,RSL_Composite!$A$4:$N$767,6,FALSE),"--")</f>
        <v>0.03</v>
      </c>
      <c r="F165" s="208" t="str">
        <f>IFERROR(VLOOKUP(C165,RSL_Composite!$A$4:$N$767,8,FALSE),"--")</f>
        <v>--</v>
      </c>
      <c r="G165" s="240">
        <f t="shared" si="4"/>
        <v>0.03</v>
      </c>
      <c r="H165" s="208">
        <f>IFERROR(VLOOKUP(C165,RSL_Composite!$A$4:$N$767,12,FALSE),"--")</f>
        <v>1</v>
      </c>
      <c r="I165" s="208" t="str">
        <f>IFERROR(VLOOKUP(C165,RSL_Composite!$A$4:$N$767,2,FALSE),"--")</f>
        <v>--</v>
      </c>
      <c r="J165" s="208" t="str">
        <f>IFERROR(VLOOKUP(C165,RSL_Composite!$A$4:$N$767,4,FALSE),"--")</f>
        <v>--</v>
      </c>
      <c r="K165" s="208">
        <f>IFERROR(VLOOKUP(C165,RSL_Composite!A165:N928,13,FALSE),"--")</f>
        <v>0.13</v>
      </c>
      <c r="L165" s="208" t="str">
        <f t="shared" si="5"/>
        <v>--</v>
      </c>
      <c r="M165" s="208">
        <v>202.26</v>
      </c>
      <c r="N165" s="208">
        <v>4.8650000000000001E-4</v>
      </c>
      <c r="O165" s="208">
        <v>2.7787300000000001E-2</v>
      </c>
      <c r="P165" s="208">
        <v>7.2478999999999997E-6</v>
      </c>
      <c r="Q165" s="208">
        <v>54340</v>
      </c>
      <c r="R165" s="295">
        <v>0.13500000000000001</v>
      </c>
    </row>
    <row r="166" spans="1:18" x14ac:dyDescent="0.25">
      <c r="A166" s="293" t="s">
        <v>239</v>
      </c>
      <c r="B166" s="294" t="s">
        <v>241</v>
      </c>
      <c r="C166" s="208" t="s">
        <v>240</v>
      </c>
      <c r="D166" s="240" t="str">
        <f>IFERROR(VLOOKUP(C166,RSL_Composite!$A$3:$AA$767,27,FALSE),"")</f>
        <v/>
      </c>
      <c r="E166" s="208">
        <f>IFERROR(VLOOKUP(C166,RSL_Composite!$A$4:$N$767,6,FALSE),"--")</f>
        <v>0.9</v>
      </c>
      <c r="F166" s="208">
        <f>IFERROR(VLOOKUP(C166,RSL_Composite!$A$4:$N$767,8,FALSE),"--")</f>
        <v>2</v>
      </c>
      <c r="G166" s="240">
        <f t="shared" si="4"/>
        <v>0.9</v>
      </c>
      <c r="H166" s="208">
        <f>IFERROR(VLOOKUP(C166,RSL_Composite!$A$4:$N$767,12,FALSE),"--")</f>
        <v>1</v>
      </c>
      <c r="I166" s="208" t="str">
        <f>IFERROR(VLOOKUP(C166,RSL_Composite!$A$4:$N$767,2,FALSE),"--")</f>
        <v>--</v>
      </c>
      <c r="J166" s="208" t="str">
        <f>IFERROR(VLOOKUP(C166,RSL_Composite!$A$4:$N$767,4,FALSE),"--")</f>
        <v>--</v>
      </c>
      <c r="K166" s="208">
        <f>IFERROR(VLOOKUP(C166,RSL_Composite!A166:N929,13,FALSE),"--")</f>
        <v>0.1</v>
      </c>
      <c r="L166" s="208" t="str">
        <f t="shared" si="5"/>
        <v>--</v>
      </c>
      <c r="M166" s="208">
        <v>72.11</v>
      </c>
      <c r="N166" s="208">
        <v>2.8823E-3</v>
      </c>
      <c r="O166" s="208">
        <v>9.5413399999999995E-2</v>
      </c>
      <c r="P166" s="208">
        <v>1.08E-5</v>
      </c>
      <c r="Q166" s="208">
        <v>10.75</v>
      </c>
      <c r="R166" s="295">
        <v>1000000</v>
      </c>
    </row>
    <row r="167" spans="1:18" x14ac:dyDescent="0.25">
      <c r="A167" s="293" t="s">
        <v>239</v>
      </c>
      <c r="B167" s="296" t="s">
        <v>238</v>
      </c>
      <c r="C167" s="208" t="s">
        <v>237</v>
      </c>
      <c r="D167" s="240">
        <f>IFERROR(VLOOKUP(C167,RSL_Composite!$A$3:$AA$767,27,FALSE),"")</f>
        <v>60</v>
      </c>
      <c r="E167" s="208">
        <f>IFERROR(VLOOKUP(C167,RSL_Composite!$A$4:$N$767,6,FALSE),"--")</f>
        <v>0.02</v>
      </c>
      <c r="F167" s="208" t="str">
        <f>IFERROR(VLOOKUP(C167,RSL_Composite!$A$4:$N$767,8,FALSE),"--")</f>
        <v>--</v>
      </c>
      <c r="G167" s="240">
        <f t="shared" si="4"/>
        <v>0.02</v>
      </c>
      <c r="H167" s="208">
        <f>IFERROR(VLOOKUP(C167,RSL_Composite!$A$4:$N$767,12,FALSE),"--")</f>
        <v>1</v>
      </c>
      <c r="I167" s="208">
        <f>IFERROR(VLOOKUP(C167,RSL_Composite!$A$4:$N$767,2,FALSE),"--")</f>
        <v>7.0000000000000007E-2</v>
      </c>
      <c r="J167" s="208" t="str">
        <f>IFERROR(VLOOKUP(C167,RSL_Composite!$A$4:$N$767,4,FALSE),"--")</f>
        <v>--</v>
      </c>
      <c r="K167" s="208">
        <f>IFERROR(VLOOKUP(C167,RSL_Composite!A167:N930,13,FALSE),"--")</f>
        <v>0.1</v>
      </c>
      <c r="L167" s="208">
        <f t="shared" si="5"/>
        <v>7.0000000000000007E-2</v>
      </c>
      <c r="M167" s="208">
        <v>163.38999999999999</v>
      </c>
      <c r="N167" s="208">
        <v>5.5191999999999998E-7</v>
      </c>
      <c r="O167" s="208">
        <v>5.1748799999999998E-2</v>
      </c>
      <c r="P167" s="208">
        <v>9.5027999999999999E-6</v>
      </c>
      <c r="Q167" s="208">
        <v>3.2309999999999999</v>
      </c>
      <c r="R167" s="295">
        <v>54600</v>
      </c>
    </row>
    <row r="168" spans="1:18" x14ac:dyDescent="0.25">
      <c r="A168" s="293" t="s">
        <v>210</v>
      </c>
      <c r="B168" s="294" t="s">
        <v>236</v>
      </c>
      <c r="C168" s="208" t="s">
        <v>235</v>
      </c>
      <c r="D168" s="240" t="str">
        <f>IFERROR(VLOOKUP(C168,RSL_Composite!$A$3:$AA$767,27,FALSE),"")</f>
        <v/>
      </c>
      <c r="E168" s="208">
        <f>IFERROR(VLOOKUP(C168,RSL_Composite!$A$4:$N$767,6,FALSE),"--")</f>
        <v>0.03</v>
      </c>
      <c r="F168" s="208" t="str">
        <f>IFERROR(VLOOKUP(C168,RSL_Composite!$A$4:$N$767,8,FALSE),"--")</f>
        <v>--</v>
      </c>
      <c r="G168" s="240">
        <f t="shared" si="4"/>
        <v>0.03</v>
      </c>
      <c r="H168" s="208">
        <f>IFERROR(VLOOKUP(C168,RSL_Composite!$A$4:$N$767,12,FALSE),"--")</f>
        <v>1</v>
      </c>
      <c r="I168" s="208" t="str">
        <f>IFERROR(VLOOKUP(C168,RSL_Composite!$A$4:$N$767,2,FALSE),"--")</f>
        <v>--</v>
      </c>
      <c r="J168" s="208" t="str">
        <f>IFERROR(VLOOKUP(C168,RSL_Composite!$A$4:$N$767,4,FALSE),"--")</f>
        <v>--</v>
      </c>
      <c r="K168" s="208">
        <f>IFERROR(VLOOKUP(C168,RSL_Composite!A168:N931,13,FALSE),"--")</f>
        <v>1.9E-2</v>
      </c>
      <c r="L168" s="208" t="str">
        <f t="shared" si="5"/>
        <v>--</v>
      </c>
      <c r="M168" s="208">
        <v>213.11</v>
      </c>
      <c r="N168" s="208">
        <v>2.6574E-7</v>
      </c>
      <c r="O168" s="208">
        <v>2.8968500000000001E-2</v>
      </c>
      <c r="P168" s="208">
        <v>7.6882000000000004E-6</v>
      </c>
      <c r="Q168" s="208">
        <v>1683</v>
      </c>
      <c r="R168" s="295">
        <v>278</v>
      </c>
    </row>
    <row r="169" spans="1:18" x14ac:dyDescent="0.25">
      <c r="A169" s="293" t="s">
        <v>210</v>
      </c>
      <c r="B169" s="294" t="s">
        <v>234</v>
      </c>
      <c r="C169" s="208" t="s">
        <v>233</v>
      </c>
      <c r="D169" s="240" t="str">
        <f>IFERROR(VLOOKUP(C169,RSL_Composite!$A$3:$AA$767,27,FALSE),"")</f>
        <v/>
      </c>
      <c r="E169" s="208">
        <f>IFERROR(VLOOKUP(C169,RSL_Composite!$A$4:$N$767,6,FALSE),"--")</f>
        <v>1E-4</v>
      </c>
      <c r="F169" s="208" t="str">
        <f>IFERROR(VLOOKUP(C169,RSL_Composite!$A$4:$N$767,8,FALSE),"--")</f>
        <v>--</v>
      </c>
      <c r="G169" s="240">
        <f t="shared" si="4"/>
        <v>1E-4</v>
      </c>
      <c r="H169" s="208">
        <f>IFERROR(VLOOKUP(C169,RSL_Composite!$A$4:$N$767,12,FALSE),"--")</f>
        <v>1</v>
      </c>
      <c r="I169" s="208" t="str">
        <f>IFERROR(VLOOKUP(C169,RSL_Composite!$A$4:$N$767,2,FALSE),"--")</f>
        <v>--</v>
      </c>
      <c r="J169" s="208" t="str">
        <f>IFERROR(VLOOKUP(C169,RSL_Composite!$A$4:$N$767,4,FALSE),"--")</f>
        <v>--</v>
      </c>
      <c r="K169" s="208">
        <f>IFERROR(VLOOKUP(C169,RSL_Composite!A169:N932,13,FALSE),"--")</f>
        <v>0.1</v>
      </c>
      <c r="L169" s="208" t="str">
        <f t="shared" si="5"/>
        <v>--</v>
      </c>
      <c r="M169" s="208">
        <v>168.11</v>
      </c>
      <c r="N169" s="208">
        <v>2.0032999999999999E-6</v>
      </c>
      <c r="O169" s="208">
        <v>4.8498699999999999E-2</v>
      </c>
      <c r="P169" s="208">
        <v>9.2109000000000002E-6</v>
      </c>
      <c r="Q169" s="208">
        <v>351.6</v>
      </c>
      <c r="R169" s="295">
        <v>533</v>
      </c>
    </row>
    <row r="170" spans="1:18" x14ac:dyDescent="0.25">
      <c r="A170" s="293" t="s">
        <v>210</v>
      </c>
      <c r="B170" s="294" t="s">
        <v>232</v>
      </c>
      <c r="C170" s="208" t="s">
        <v>231</v>
      </c>
      <c r="D170" s="240" t="str">
        <f>IFERROR(VLOOKUP(C170,RSL_Composite!$A$3:$AA$767,27,FALSE),"")</f>
        <v/>
      </c>
      <c r="E170" s="208">
        <f>IFERROR(VLOOKUP(C170,RSL_Composite!$A$4:$N$767,6,FALSE),"--")</f>
        <v>5.0000000000000001E-4</v>
      </c>
      <c r="F170" s="208" t="str">
        <f>IFERROR(VLOOKUP(C170,RSL_Composite!$A$4:$N$767,8,FALSE),"--")</f>
        <v>--</v>
      </c>
      <c r="G170" s="240">
        <f t="shared" si="4"/>
        <v>5.0000000000000001E-4</v>
      </c>
      <c r="H170" s="208">
        <f>IFERROR(VLOOKUP(C170,RSL_Composite!$A$4:$N$767,12,FALSE),"--")</f>
        <v>1</v>
      </c>
      <c r="I170" s="208">
        <f>IFERROR(VLOOKUP(C170,RSL_Composite!$A$4:$N$767,2,FALSE),"--")</f>
        <v>0.03</v>
      </c>
      <c r="J170" s="208" t="str">
        <f>IFERROR(VLOOKUP(C170,RSL_Composite!$A$4:$N$767,4,FALSE),"--")</f>
        <v>--</v>
      </c>
      <c r="K170" s="208">
        <f>IFERROR(VLOOKUP(C170,RSL_Composite!A170:N933,13,FALSE),"--")</f>
        <v>3.2000000000000001E-2</v>
      </c>
      <c r="L170" s="208">
        <f t="shared" si="5"/>
        <v>0.03</v>
      </c>
      <c r="M170" s="208">
        <v>227.13</v>
      </c>
      <c r="N170" s="208">
        <v>8.5036999999999996E-7</v>
      </c>
      <c r="O170" s="208">
        <v>2.9509299999999999E-2</v>
      </c>
      <c r="P170" s="208">
        <v>7.9181999999999998E-6</v>
      </c>
      <c r="Q170" s="208">
        <v>2812</v>
      </c>
      <c r="R170" s="295">
        <v>115</v>
      </c>
    </row>
    <row r="171" spans="1:18" x14ac:dyDescent="0.25">
      <c r="A171" s="293" t="s">
        <v>210</v>
      </c>
      <c r="B171" s="294" t="s">
        <v>230</v>
      </c>
      <c r="C171" s="208" t="s">
        <v>229</v>
      </c>
      <c r="D171" s="240" t="str">
        <f>IFERROR(VLOOKUP(C171,RSL_Composite!$A$3:$AA$767,27,FALSE),"")</f>
        <v/>
      </c>
      <c r="E171" s="208">
        <f>IFERROR(VLOOKUP(C171,RSL_Composite!$A$4:$N$767,6,FALSE),"--")</f>
        <v>2E-3</v>
      </c>
      <c r="F171" s="208" t="str">
        <f>IFERROR(VLOOKUP(C171,RSL_Composite!$A$4:$N$767,8,FALSE),"--")</f>
        <v>--</v>
      </c>
      <c r="G171" s="240">
        <f t="shared" si="4"/>
        <v>2E-3</v>
      </c>
      <c r="H171" s="208">
        <f>IFERROR(VLOOKUP(C171,RSL_Composite!$A$4:$N$767,12,FALSE),"--")</f>
        <v>1</v>
      </c>
      <c r="I171" s="208">
        <f>IFERROR(VLOOKUP(C171,RSL_Composite!$A$4:$N$767,2,FALSE),"--")</f>
        <v>0.31</v>
      </c>
      <c r="J171" s="208">
        <f>IFERROR(VLOOKUP(C171,RSL_Composite!$A$4:$N$767,4,FALSE),"--")</f>
        <v>8.8999999999999995E-5</v>
      </c>
      <c r="K171" s="208">
        <f>IFERROR(VLOOKUP(C171,RSL_Composite!A171:N934,13,FALSE),"--")</f>
        <v>0.10199999999999999</v>
      </c>
      <c r="L171" s="208">
        <f t="shared" si="5"/>
        <v>0.31</v>
      </c>
      <c r="M171" s="208">
        <v>182.14</v>
      </c>
      <c r="N171" s="208">
        <v>2.2077000000000001E-6</v>
      </c>
      <c r="O171" s="208">
        <v>3.7511500000000003E-2</v>
      </c>
      <c r="P171" s="208">
        <v>7.8982E-6</v>
      </c>
      <c r="Q171" s="208">
        <v>575.6</v>
      </c>
      <c r="R171" s="295">
        <v>200</v>
      </c>
    </row>
    <row r="172" spans="1:18" x14ac:dyDescent="0.25">
      <c r="A172" s="293" t="s">
        <v>210</v>
      </c>
      <c r="B172" s="294" t="s">
        <v>228</v>
      </c>
      <c r="C172" s="208" t="s">
        <v>227</v>
      </c>
      <c r="D172" s="240" t="str">
        <f>IFERROR(VLOOKUP(C172,RSL_Composite!$A$3:$AA$767,27,FALSE),"")</f>
        <v/>
      </c>
      <c r="E172" s="208">
        <f>IFERROR(VLOOKUP(C172,RSL_Composite!$A$4:$N$767,6,FALSE),"--")</f>
        <v>1E-3</v>
      </c>
      <c r="F172" s="208" t="str">
        <f>IFERROR(VLOOKUP(C172,RSL_Composite!$A$4:$N$767,8,FALSE),"--")</f>
        <v>--</v>
      </c>
      <c r="G172" s="240">
        <f t="shared" si="4"/>
        <v>1E-3</v>
      </c>
      <c r="H172" s="208">
        <f>IFERROR(VLOOKUP(C172,RSL_Composite!$A$4:$N$767,12,FALSE),"--")</f>
        <v>1</v>
      </c>
      <c r="I172" s="208" t="str">
        <f>IFERROR(VLOOKUP(C172,RSL_Composite!$A$4:$N$767,2,FALSE),"--")</f>
        <v>--</v>
      </c>
      <c r="J172" s="208" t="str">
        <f>IFERROR(VLOOKUP(C172,RSL_Composite!$A$4:$N$767,4,FALSE),"--")</f>
        <v>--</v>
      </c>
      <c r="K172" s="208">
        <f>IFERROR(VLOOKUP(C172,RSL_Composite!A172:N935,13,FALSE),"--")</f>
        <v>9.9000000000000005E-2</v>
      </c>
      <c r="L172" s="208" t="str">
        <f t="shared" si="5"/>
        <v>--</v>
      </c>
      <c r="M172" s="208">
        <v>182.14</v>
      </c>
      <c r="N172" s="208">
        <v>3.0499999999999999E-5</v>
      </c>
      <c r="O172" s="208">
        <v>3.7025599999999999E-2</v>
      </c>
      <c r="P172" s="208">
        <v>7.7628999999999998E-6</v>
      </c>
      <c r="Q172" s="208">
        <v>587.4</v>
      </c>
      <c r="R172" s="295">
        <v>182</v>
      </c>
    </row>
    <row r="173" spans="1:18" x14ac:dyDescent="0.25">
      <c r="A173" s="293" t="s">
        <v>210</v>
      </c>
      <c r="B173" s="294" t="s">
        <v>226</v>
      </c>
      <c r="C173" s="208" t="s">
        <v>225</v>
      </c>
      <c r="D173" s="240" t="str">
        <f>IFERROR(VLOOKUP(C173,RSL_Composite!$A$3:$AA$767,27,FALSE),"")</f>
        <v/>
      </c>
      <c r="E173" s="208">
        <f>IFERROR(VLOOKUP(C173,RSL_Composite!$A$4:$N$767,6,FALSE),"--")</f>
        <v>2E-3</v>
      </c>
      <c r="F173" s="208" t="str">
        <f>IFERROR(VLOOKUP(C173,RSL_Composite!$A$4:$N$767,8,FALSE),"--")</f>
        <v>--</v>
      </c>
      <c r="G173" s="240">
        <f t="shared" si="4"/>
        <v>2E-3</v>
      </c>
      <c r="H173" s="208">
        <f>IFERROR(VLOOKUP(C173,RSL_Composite!$A$4:$N$767,12,FALSE),"--")</f>
        <v>1</v>
      </c>
      <c r="I173" s="208" t="str">
        <f>IFERROR(VLOOKUP(C173,RSL_Composite!$A$4:$N$767,2,FALSE),"--")</f>
        <v>--</v>
      </c>
      <c r="J173" s="208" t="str">
        <f>IFERROR(VLOOKUP(C173,RSL_Composite!$A$4:$N$767,4,FALSE),"--")</f>
        <v>--</v>
      </c>
      <c r="K173" s="208">
        <f>IFERROR(VLOOKUP(C173,RSL_Composite!A173:N936,13,FALSE),"--")</f>
        <v>6.0000000000000001E-3</v>
      </c>
      <c r="L173" s="208" t="str">
        <f t="shared" si="5"/>
        <v>--</v>
      </c>
      <c r="M173" s="208">
        <v>197.15</v>
      </c>
      <c r="N173" s="208">
        <v>6.6230999999999996E-9</v>
      </c>
      <c r="O173" s="208">
        <v>5.6090500000000001E-2</v>
      </c>
      <c r="P173" s="208">
        <v>6.5536999999999996E-6</v>
      </c>
      <c r="Q173" s="208">
        <v>283</v>
      </c>
      <c r="R173" s="295">
        <v>319.49</v>
      </c>
    </row>
    <row r="174" spans="1:18" x14ac:dyDescent="0.25">
      <c r="A174" s="293" t="s">
        <v>210</v>
      </c>
      <c r="B174" s="294" t="s">
        <v>224</v>
      </c>
      <c r="C174" s="208" t="s">
        <v>223</v>
      </c>
      <c r="D174" s="240" t="str">
        <f>IFERROR(VLOOKUP(C174,RSL_Composite!$A$3:$AA$767,27,FALSE),"")</f>
        <v/>
      </c>
      <c r="E174" s="208">
        <f>IFERROR(VLOOKUP(C174,RSL_Composite!$A$4:$N$767,6,FALSE),"--")</f>
        <v>8.9999999999999998E-4</v>
      </c>
      <c r="F174" s="208" t="str">
        <f>IFERROR(VLOOKUP(C174,RSL_Composite!$A$4:$N$767,8,FALSE),"--")</f>
        <v>--</v>
      </c>
      <c r="G174" s="240">
        <f t="shared" si="4"/>
        <v>8.9999999999999998E-4</v>
      </c>
      <c r="H174" s="208">
        <f>IFERROR(VLOOKUP(C174,RSL_Composite!$A$4:$N$767,12,FALSE),"--")</f>
        <v>1</v>
      </c>
      <c r="I174" s="208">
        <f>IFERROR(VLOOKUP(C174,RSL_Composite!$A$4:$N$767,2,FALSE),"--")</f>
        <v>0.22</v>
      </c>
      <c r="J174" s="208" t="str">
        <f>IFERROR(VLOOKUP(C174,RSL_Composite!$A$4:$N$767,4,FALSE),"--")</f>
        <v>--</v>
      </c>
      <c r="K174" s="208" t="str">
        <f>IFERROR(VLOOKUP(C174,RSL_Composite!A174:N937,13,FALSE),"--")</f>
        <v>--</v>
      </c>
      <c r="L174" s="208">
        <f t="shared" si="5"/>
        <v>0.22</v>
      </c>
      <c r="M174" s="208">
        <v>137.13999999999999</v>
      </c>
      <c r="N174" s="208">
        <v>5.1099999999999995E-4</v>
      </c>
      <c r="O174" s="208">
        <v>5.87535E-2</v>
      </c>
      <c r="P174" s="208">
        <v>8.6674999999999996E-6</v>
      </c>
      <c r="Q174" s="208">
        <v>370.6</v>
      </c>
      <c r="R174" s="295">
        <v>650</v>
      </c>
    </row>
    <row r="175" spans="1:18" x14ac:dyDescent="0.25">
      <c r="A175" s="293" t="s">
        <v>210</v>
      </c>
      <c r="B175" s="294" t="s">
        <v>222</v>
      </c>
      <c r="C175" s="208" t="s">
        <v>221</v>
      </c>
      <c r="D175" s="240" t="str">
        <f>IFERROR(VLOOKUP(C175,RSL_Composite!$A$3:$AA$767,27,FALSE),"")</f>
        <v/>
      </c>
      <c r="E175" s="208">
        <f>IFERROR(VLOOKUP(C175,RSL_Composite!$A$4:$N$767,6,FALSE),"--")</f>
        <v>1E-4</v>
      </c>
      <c r="F175" s="208" t="str">
        <f>IFERROR(VLOOKUP(C175,RSL_Composite!$A$4:$N$767,8,FALSE),"--")</f>
        <v>--</v>
      </c>
      <c r="G175" s="240">
        <f t="shared" si="4"/>
        <v>1E-4</v>
      </c>
      <c r="H175" s="208">
        <f>IFERROR(VLOOKUP(C175,RSL_Composite!$A$4:$N$767,12,FALSE),"--")</f>
        <v>1</v>
      </c>
      <c r="I175" s="208" t="str">
        <f>IFERROR(VLOOKUP(C175,RSL_Composite!$A$4:$N$767,2,FALSE),"--")</f>
        <v>--</v>
      </c>
      <c r="J175" s="208" t="str">
        <f>IFERROR(VLOOKUP(C175,RSL_Composite!$A$4:$N$767,4,FALSE),"--")</f>
        <v>--</v>
      </c>
      <c r="K175" s="208">
        <f>IFERROR(VLOOKUP(C175,RSL_Composite!A175:N938,13,FALSE),"--")</f>
        <v>0.1</v>
      </c>
      <c r="L175" s="208" t="str">
        <f t="shared" si="5"/>
        <v>--</v>
      </c>
      <c r="M175" s="208">
        <v>137.13999999999999</v>
      </c>
      <c r="N175" s="208">
        <v>3.8020000000000003E-4</v>
      </c>
      <c r="O175" s="208">
        <v>5.8686000000000002E-2</v>
      </c>
      <c r="P175" s="208">
        <v>8.6541000000000007E-6</v>
      </c>
      <c r="Q175" s="208">
        <v>363.2</v>
      </c>
      <c r="R175" s="295">
        <v>500</v>
      </c>
    </row>
    <row r="176" spans="1:18" x14ac:dyDescent="0.25">
      <c r="A176" s="293" t="s">
        <v>210</v>
      </c>
      <c r="B176" s="294" t="s">
        <v>220</v>
      </c>
      <c r="C176" s="208" t="s">
        <v>219</v>
      </c>
      <c r="D176" s="240" t="str">
        <f>IFERROR(VLOOKUP(C176,RSL_Composite!$A$3:$AA$767,27,FALSE),"")</f>
        <v/>
      </c>
      <c r="E176" s="208">
        <f>IFERROR(VLOOKUP(C176,RSL_Composite!$A$4:$N$767,6,FALSE),"--")</f>
        <v>2E-3</v>
      </c>
      <c r="F176" s="208" t="str">
        <f>IFERROR(VLOOKUP(C176,RSL_Composite!$A$4:$N$767,8,FALSE),"--")</f>
        <v>--</v>
      </c>
      <c r="G176" s="240">
        <f t="shared" si="4"/>
        <v>2E-3</v>
      </c>
      <c r="H176" s="208">
        <f>IFERROR(VLOOKUP(C176,RSL_Composite!$A$4:$N$767,12,FALSE),"--")</f>
        <v>1</v>
      </c>
      <c r="I176" s="208" t="str">
        <f>IFERROR(VLOOKUP(C176,RSL_Composite!$A$4:$N$767,2,FALSE),"--")</f>
        <v>--</v>
      </c>
      <c r="J176" s="208" t="str">
        <f>IFERROR(VLOOKUP(C176,RSL_Composite!$A$4:$N$767,4,FALSE),"--")</f>
        <v>--</v>
      </c>
      <c r="K176" s="208">
        <f>IFERROR(VLOOKUP(C176,RSL_Composite!A176:N939,13,FALSE),"--")</f>
        <v>8.9999999999999993E-3</v>
      </c>
      <c r="L176" s="208" t="str">
        <f t="shared" si="5"/>
        <v>--</v>
      </c>
      <c r="M176" s="208">
        <v>197.15</v>
      </c>
      <c r="N176" s="208">
        <v>6.6230999999999996E-9</v>
      </c>
      <c r="O176" s="208">
        <v>5.6090500000000001E-2</v>
      </c>
      <c r="P176" s="208">
        <v>6.5536999999999996E-6</v>
      </c>
      <c r="Q176" s="208">
        <v>283</v>
      </c>
      <c r="R176" s="295">
        <v>319.49</v>
      </c>
    </row>
    <row r="177" spans="1:18" x14ac:dyDescent="0.25">
      <c r="A177" s="293" t="s">
        <v>210</v>
      </c>
      <c r="B177" s="294" t="s">
        <v>218</v>
      </c>
      <c r="C177" s="208" t="s">
        <v>217</v>
      </c>
      <c r="D177" s="240" t="str">
        <f>IFERROR(VLOOKUP(C177,RSL_Composite!$A$3:$AA$767,27,FALSE),"")</f>
        <v/>
      </c>
      <c r="E177" s="208">
        <f>IFERROR(VLOOKUP(C177,RSL_Composite!$A$4:$N$767,6,FALSE),"--")</f>
        <v>4.0000000000000001E-3</v>
      </c>
      <c r="F177" s="208" t="str">
        <f>IFERROR(VLOOKUP(C177,RSL_Composite!$A$4:$N$767,8,FALSE),"--")</f>
        <v>--</v>
      </c>
      <c r="G177" s="240">
        <f t="shared" si="4"/>
        <v>4.0000000000000001E-3</v>
      </c>
      <c r="H177" s="208">
        <f>IFERROR(VLOOKUP(C177,RSL_Composite!$A$4:$N$767,12,FALSE),"--")</f>
        <v>1</v>
      </c>
      <c r="I177" s="208">
        <f>IFERROR(VLOOKUP(C177,RSL_Composite!$A$4:$N$767,2,FALSE),"--")</f>
        <v>1.6E-2</v>
      </c>
      <c r="J177" s="208" t="str">
        <f>IFERROR(VLOOKUP(C177,RSL_Composite!$A$4:$N$767,4,FALSE),"--")</f>
        <v>--</v>
      </c>
      <c r="K177" s="208">
        <f>IFERROR(VLOOKUP(C177,RSL_Composite!A177:N940,13,FALSE),"--")</f>
        <v>0.1</v>
      </c>
      <c r="L177" s="208">
        <f t="shared" si="5"/>
        <v>1.6E-2</v>
      </c>
      <c r="M177" s="208">
        <v>137.13999999999999</v>
      </c>
      <c r="N177" s="208">
        <v>2.3020000000000001E-4</v>
      </c>
      <c r="O177" s="208">
        <v>5.74432E-2</v>
      </c>
      <c r="P177" s="208">
        <v>8.4083000000000005E-6</v>
      </c>
      <c r="Q177" s="208">
        <v>363.2</v>
      </c>
      <c r="R177" s="295">
        <v>442</v>
      </c>
    </row>
    <row r="178" spans="1:18" x14ac:dyDescent="0.25">
      <c r="A178" s="293" t="s">
        <v>210</v>
      </c>
      <c r="B178" s="296" t="s">
        <v>216</v>
      </c>
      <c r="C178" s="208" t="s">
        <v>215</v>
      </c>
      <c r="D178" s="240" t="str">
        <f>IFERROR(VLOOKUP(C178,RSL_Composite!$A$3:$AA$767,27,FALSE),"")</f>
        <v/>
      </c>
      <c r="E178" s="208">
        <f>IFERROR(VLOOKUP(C178,RSL_Composite!$A$4:$N$767,6,FALSE),"--")</f>
        <v>0.05</v>
      </c>
      <c r="F178" s="208" t="str">
        <f>IFERROR(VLOOKUP(C178,RSL_Composite!$A$4:$N$767,8,FALSE),"--")</f>
        <v>--</v>
      </c>
      <c r="G178" s="240">
        <f t="shared" si="4"/>
        <v>0.05</v>
      </c>
      <c r="H178" s="208">
        <f>IFERROR(VLOOKUP(C178,RSL_Composite!$A$4:$N$767,12,FALSE),"--")</f>
        <v>1</v>
      </c>
      <c r="I178" s="208" t="str">
        <f>IFERROR(VLOOKUP(C178,RSL_Composite!$A$4:$N$767,2,FALSE),"--")</f>
        <v>--</v>
      </c>
      <c r="J178" s="208" t="str">
        <f>IFERROR(VLOOKUP(C178,RSL_Composite!$A$4:$N$767,4,FALSE),"--")</f>
        <v>--</v>
      </c>
      <c r="K178" s="208">
        <f>IFERROR(VLOOKUP(C178,RSL_Composite!A178:N941,13,FALSE),"--")</f>
        <v>6.0000000000000001E-3</v>
      </c>
      <c r="L178" s="208" t="str">
        <f t="shared" si="5"/>
        <v>--</v>
      </c>
      <c r="M178" s="208">
        <v>296.16000000000003</v>
      </c>
      <c r="N178" s="208">
        <v>3.5445999999999999E-8</v>
      </c>
      <c r="O178" s="208">
        <v>4.2763099999999998E-2</v>
      </c>
      <c r="P178" s="208">
        <v>4.9965000000000004E-6</v>
      </c>
      <c r="Q178" s="208">
        <v>531.6</v>
      </c>
      <c r="R178" s="295">
        <v>5</v>
      </c>
    </row>
    <row r="179" spans="1:18" x14ac:dyDescent="0.25">
      <c r="A179" s="293" t="s">
        <v>210</v>
      </c>
      <c r="B179" s="294" t="s">
        <v>214</v>
      </c>
      <c r="C179" s="208" t="s">
        <v>213</v>
      </c>
      <c r="D179" s="240" t="str">
        <f>IFERROR(VLOOKUP(C179,RSL_Composite!$A$3:$AA$767,27,FALSE),"")</f>
        <v/>
      </c>
      <c r="E179" s="208">
        <f>IFERROR(VLOOKUP(C179,RSL_Composite!$A$4:$N$767,6,FALSE),"--")</f>
        <v>2E-3</v>
      </c>
      <c r="F179" s="208">
        <f>IFERROR(VLOOKUP(C179,RSL_Composite!$A$4:$N$767,8,FALSE),"--")</f>
        <v>8.9999999999999993E-3</v>
      </c>
      <c r="G179" s="240">
        <f t="shared" si="4"/>
        <v>2E-3</v>
      </c>
      <c r="H179" s="208">
        <f>IFERROR(VLOOKUP(C179,RSL_Composite!$A$4:$N$767,12,FALSE),"--")</f>
        <v>1</v>
      </c>
      <c r="I179" s="208" t="str">
        <f>IFERROR(VLOOKUP(C179,RSL_Composite!$A$4:$N$767,2,FALSE),"--")</f>
        <v>--</v>
      </c>
      <c r="J179" s="208">
        <f>IFERROR(VLOOKUP(C179,RSL_Composite!$A$4:$N$767,4,FALSE),"--")</f>
        <v>4.0000000000000003E-5</v>
      </c>
      <c r="K179" s="208" t="str">
        <f>IFERROR(VLOOKUP(C179,RSL_Composite!A179:N942,13,FALSE),"--")</f>
        <v>--</v>
      </c>
      <c r="L179" s="208" t="str">
        <f t="shared" si="5"/>
        <v>--</v>
      </c>
      <c r="M179" s="208">
        <v>123.11</v>
      </c>
      <c r="N179" s="208">
        <v>9.812E-4</v>
      </c>
      <c r="O179" s="208">
        <v>6.8054000000000003E-2</v>
      </c>
      <c r="P179" s="208">
        <v>9.4494999999999999E-6</v>
      </c>
      <c r="Q179" s="208">
        <v>226.4</v>
      </c>
      <c r="R179" s="295">
        <v>2090</v>
      </c>
    </row>
    <row r="180" spans="1:18" x14ac:dyDescent="0.25">
      <c r="A180" s="293" t="s">
        <v>210</v>
      </c>
      <c r="B180" s="296" t="s">
        <v>212</v>
      </c>
      <c r="C180" s="208" t="s">
        <v>211</v>
      </c>
      <c r="D180" s="240" t="str">
        <f>IFERROR(VLOOKUP(C180,RSL_Composite!$A$3:$AA$767,27,FALSE),"")</f>
        <v/>
      </c>
      <c r="E180" s="208">
        <f>IFERROR(VLOOKUP(C180,RSL_Composite!$A$4:$N$767,6,FALSE),"--")</f>
        <v>3.0000000000000001E-3</v>
      </c>
      <c r="F180" s="208" t="str">
        <f>IFERROR(VLOOKUP(C180,RSL_Composite!$A$4:$N$767,8,FALSE),"--")</f>
        <v>--</v>
      </c>
      <c r="G180" s="240">
        <f t="shared" si="4"/>
        <v>3.0000000000000001E-3</v>
      </c>
      <c r="H180" s="208">
        <f>IFERROR(VLOOKUP(C180,RSL_Composite!$A$4:$N$767,12,FALSE),"--")</f>
        <v>1</v>
      </c>
      <c r="I180" s="208">
        <f>IFERROR(VLOOKUP(C180,RSL_Composite!$A$4:$N$767,2,FALSE),"--")</f>
        <v>0.11</v>
      </c>
      <c r="J180" s="208" t="str">
        <f>IFERROR(VLOOKUP(C180,RSL_Composite!$A$4:$N$767,4,FALSE),"--")</f>
        <v>--</v>
      </c>
      <c r="K180" s="208">
        <f>IFERROR(VLOOKUP(C180,RSL_Composite!A180:N943,13,FALSE),"--")</f>
        <v>1.4999999999999999E-2</v>
      </c>
      <c r="L180" s="208">
        <f t="shared" si="5"/>
        <v>0.11</v>
      </c>
      <c r="M180" s="208">
        <v>222.12</v>
      </c>
      <c r="N180" s="208">
        <v>8.2169999999999996E-10</v>
      </c>
      <c r="O180" s="208">
        <v>3.1154100000000001E-2</v>
      </c>
      <c r="P180" s="208">
        <v>8.4988999999999992E-6</v>
      </c>
      <c r="Q180" s="208">
        <v>89.07</v>
      </c>
      <c r="R180" s="295">
        <v>59.7</v>
      </c>
    </row>
    <row r="181" spans="1:18" x14ac:dyDescent="0.25">
      <c r="A181" s="293" t="s">
        <v>210</v>
      </c>
      <c r="B181" s="296" t="s">
        <v>209</v>
      </c>
      <c r="C181" s="208" t="s">
        <v>208</v>
      </c>
      <c r="D181" s="240" t="str">
        <f>IFERROR(VLOOKUP(C181,RSL_Composite!$A$3:$AA$767,27,FALSE),"")</f>
        <v/>
      </c>
      <c r="E181" s="208">
        <f>IFERROR(VLOOKUP(C181,RSL_Composite!$A$4:$N$767,6,FALSE),"--")</f>
        <v>4.0000000000000001E-3</v>
      </c>
      <c r="F181" s="208" t="str">
        <f>IFERROR(VLOOKUP(C181,RSL_Composite!$A$4:$N$767,8,FALSE),"--")</f>
        <v>--</v>
      </c>
      <c r="G181" s="240">
        <f t="shared" si="4"/>
        <v>4.0000000000000001E-3</v>
      </c>
      <c r="H181" s="208">
        <f>IFERROR(VLOOKUP(C181,RSL_Composite!$A$4:$N$767,12,FALSE),"--")</f>
        <v>1</v>
      </c>
      <c r="I181" s="208" t="str">
        <f>IFERROR(VLOOKUP(C181,RSL_Composite!$A$4:$N$767,2,FALSE),"--")</f>
        <v>--</v>
      </c>
      <c r="J181" s="208" t="str">
        <f>IFERROR(VLOOKUP(C181,RSL_Composite!$A$4:$N$767,4,FALSE),"--")</f>
        <v>--</v>
      </c>
      <c r="K181" s="208">
        <f>IFERROR(VLOOKUP(C181,RSL_Composite!A181:N944,13,FALSE),"--")</f>
        <v>0.1</v>
      </c>
      <c r="L181" s="208" t="str">
        <f t="shared" si="5"/>
        <v>--</v>
      </c>
      <c r="M181" s="208">
        <v>287.14999999999998</v>
      </c>
      <c r="N181" s="208">
        <v>1.1079E-7</v>
      </c>
      <c r="O181" s="208">
        <v>2.5562600000000001E-2</v>
      </c>
      <c r="P181" s="208">
        <v>6.6672000000000003E-6</v>
      </c>
      <c r="Q181" s="208">
        <v>4605</v>
      </c>
      <c r="R181" s="295">
        <v>74</v>
      </c>
    </row>
    <row r="182" spans="1:18" x14ac:dyDescent="0.25">
      <c r="A182" s="293" t="s">
        <v>159</v>
      </c>
      <c r="B182" s="296" t="s">
        <v>207</v>
      </c>
      <c r="C182" s="208" t="s">
        <v>206</v>
      </c>
      <c r="D182" s="240" t="str">
        <f>IFERROR(VLOOKUP(C182,RSL_Composite!$A$3:$AA$767,27,FALSE),"")</f>
        <v/>
      </c>
      <c r="E182" s="208" t="str">
        <f>IFERROR(VLOOKUP(C182,RSL_Composite!$A$4:$N$767,6,FALSE),"--")</f>
        <v>--</v>
      </c>
      <c r="F182" s="208" t="str">
        <f>IFERROR(VLOOKUP(C182,RSL_Composite!$A$4:$N$767,8,FALSE),"--")</f>
        <v>--</v>
      </c>
      <c r="G182" s="240" t="str">
        <f t="shared" si="4"/>
        <v>--</v>
      </c>
      <c r="H182" s="208">
        <f>IFERROR(VLOOKUP(C182,RSL_Composite!$A$4:$N$767,12,FALSE),"--")</f>
        <v>1</v>
      </c>
      <c r="I182" s="208">
        <f>IFERROR(VLOOKUP(C182,RSL_Composite!$A$4:$N$767,2,FALSE),"--")</f>
        <v>0.24</v>
      </c>
      <c r="J182" s="208">
        <f>IFERROR(VLOOKUP(C182,RSL_Composite!$A$4:$N$767,4,FALSE),"--")</f>
        <v>6.8999999999999997E-5</v>
      </c>
      <c r="K182" s="208">
        <f>IFERROR(VLOOKUP(C182,RSL_Composite!A182:N945,13,FALSE),"--")</f>
        <v>0.1</v>
      </c>
      <c r="L182" s="208">
        <f t="shared" si="5"/>
        <v>0.24</v>
      </c>
      <c r="M182" s="208">
        <v>320.05</v>
      </c>
      <c r="N182" s="208">
        <v>2.698E-4</v>
      </c>
      <c r="O182" s="208">
        <v>4.0607699999999997E-2</v>
      </c>
      <c r="P182" s="208">
        <v>4.7446999999999997E-6</v>
      </c>
      <c r="Q182" s="208">
        <v>117500</v>
      </c>
      <c r="R182" s="295">
        <v>0.09</v>
      </c>
    </row>
    <row r="183" spans="1:18" x14ac:dyDescent="0.25">
      <c r="A183" s="293" t="s">
        <v>159</v>
      </c>
      <c r="B183" s="296" t="s">
        <v>205</v>
      </c>
      <c r="C183" s="208" t="s">
        <v>204</v>
      </c>
      <c r="D183" s="240" t="str">
        <f>IFERROR(VLOOKUP(C183,RSL_Composite!$A$3:$AA$767,27,FALSE),"")</f>
        <v/>
      </c>
      <c r="E183" s="208" t="str">
        <f>IFERROR(VLOOKUP(C183,RSL_Composite!$A$4:$N$767,6,FALSE),"--")</f>
        <v>--</v>
      </c>
      <c r="F183" s="208" t="str">
        <f>IFERROR(VLOOKUP(C183,RSL_Composite!$A$4:$N$767,8,FALSE),"--")</f>
        <v>--</v>
      </c>
      <c r="G183" s="240" t="str">
        <f t="shared" si="4"/>
        <v>--</v>
      </c>
      <c r="H183" s="208">
        <f>IFERROR(VLOOKUP(C183,RSL_Composite!$A$4:$N$767,12,FALSE),"--")</f>
        <v>1</v>
      </c>
      <c r="I183" s="208">
        <f>IFERROR(VLOOKUP(C183,RSL_Composite!$A$4:$N$767,2,FALSE),"--")</f>
        <v>0.34</v>
      </c>
      <c r="J183" s="208">
        <f>IFERROR(VLOOKUP(C183,RSL_Composite!$A$4:$N$767,4,FALSE),"--")</f>
        <v>9.7E-5</v>
      </c>
      <c r="K183" s="208">
        <f>IFERROR(VLOOKUP(C183,RSL_Composite!A183:N946,13,FALSE),"--")</f>
        <v>0.1</v>
      </c>
      <c r="L183" s="208">
        <f t="shared" si="5"/>
        <v>0.34</v>
      </c>
      <c r="M183" s="208">
        <v>318.02999999999997</v>
      </c>
      <c r="N183" s="208">
        <v>1.7007000000000001E-3</v>
      </c>
      <c r="O183" s="208">
        <v>4.0779500000000003E-2</v>
      </c>
      <c r="P183" s="208">
        <v>4.7647999999999997E-6</v>
      </c>
      <c r="Q183" s="208">
        <v>117500</v>
      </c>
      <c r="R183" s="295">
        <v>0.04</v>
      </c>
    </row>
    <row r="184" spans="1:18" x14ac:dyDescent="0.25">
      <c r="A184" s="293" t="s">
        <v>159</v>
      </c>
      <c r="B184" s="296" t="s">
        <v>203</v>
      </c>
      <c r="C184" s="208" t="s">
        <v>202</v>
      </c>
      <c r="D184" s="240" t="str">
        <f>IFERROR(VLOOKUP(C184,RSL_Composite!$A$3:$AA$767,27,FALSE),"")</f>
        <v/>
      </c>
      <c r="E184" s="208">
        <f>IFERROR(VLOOKUP(C184,RSL_Composite!$A$4:$N$767,6,FALSE),"--")</f>
        <v>5.0000000000000001E-4</v>
      </c>
      <c r="F184" s="208" t="str">
        <f>IFERROR(VLOOKUP(C184,RSL_Composite!$A$4:$N$767,8,FALSE),"--")</f>
        <v>--</v>
      </c>
      <c r="G184" s="240">
        <f t="shared" si="4"/>
        <v>5.0000000000000001E-4</v>
      </c>
      <c r="H184" s="208">
        <f>IFERROR(VLOOKUP(C184,RSL_Composite!$A$4:$N$767,12,FALSE),"--")</f>
        <v>1</v>
      </c>
      <c r="I184" s="208">
        <f>IFERROR(VLOOKUP(C184,RSL_Composite!$A$4:$N$767,2,FALSE),"--")</f>
        <v>0.34</v>
      </c>
      <c r="J184" s="208">
        <f>IFERROR(VLOOKUP(C184,RSL_Composite!$A$4:$N$767,4,FALSE),"--")</f>
        <v>9.7E-5</v>
      </c>
      <c r="K184" s="208">
        <f>IFERROR(VLOOKUP(C184,RSL_Composite!A184:N947,13,FALSE),"--")</f>
        <v>0.03</v>
      </c>
      <c r="L184" s="208">
        <f t="shared" si="5"/>
        <v>0.34</v>
      </c>
      <c r="M184" s="208">
        <v>354.49</v>
      </c>
      <c r="N184" s="208">
        <v>3.4010000000000003E-4</v>
      </c>
      <c r="O184" s="208">
        <v>3.7933000000000001E-2</v>
      </c>
      <c r="P184" s="208">
        <v>4.4321999999999997E-6</v>
      </c>
      <c r="Q184" s="208">
        <v>168600</v>
      </c>
      <c r="R184" s="295">
        <v>5.4999999999999997E-3</v>
      </c>
    </row>
    <row r="185" spans="1:18" x14ac:dyDescent="0.25">
      <c r="A185" s="293" t="s">
        <v>159</v>
      </c>
      <c r="B185" s="294" t="s">
        <v>201</v>
      </c>
      <c r="C185" s="208" t="s">
        <v>200</v>
      </c>
      <c r="D185" s="240" t="str">
        <f>IFERROR(VLOOKUP(C185,RSL_Composite!$A$3:$AA$767,27,FALSE),"")</f>
        <v/>
      </c>
      <c r="E185" s="208">
        <f>IFERROR(VLOOKUP(C185,RSL_Composite!$A$4:$N$767,6,FALSE),"--")</f>
        <v>3.0000000000000001E-5</v>
      </c>
      <c r="F185" s="208" t="str">
        <f>IFERROR(VLOOKUP(C185,RSL_Composite!$A$4:$N$767,8,FALSE),"--")</f>
        <v>--</v>
      </c>
      <c r="G185" s="240">
        <f t="shared" si="4"/>
        <v>3.0000000000000001E-5</v>
      </c>
      <c r="H185" s="208">
        <f>IFERROR(VLOOKUP(C185,RSL_Composite!$A$4:$N$767,12,FALSE),"--")</f>
        <v>1</v>
      </c>
      <c r="I185" s="208">
        <f>IFERROR(VLOOKUP(C185,RSL_Composite!$A$4:$N$767,2,FALSE),"--")</f>
        <v>17</v>
      </c>
      <c r="J185" s="208">
        <f>IFERROR(VLOOKUP(C185,RSL_Composite!$A$4:$N$767,4,FALSE),"--")</f>
        <v>4.8999999999999998E-3</v>
      </c>
      <c r="K185" s="208" t="str">
        <f>IFERROR(VLOOKUP(C185,RSL_Composite!A185:N948,13,FALSE),"--")</f>
        <v>--</v>
      </c>
      <c r="L185" s="208">
        <f t="shared" si="5"/>
        <v>17</v>
      </c>
      <c r="M185" s="208">
        <v>364.92</v>
      </c>
      <c r="N185" s="208">
        <v>1.7989E-3</v>
      </c>
      <c r="O185" s="208">
        <v>3.7206799999999998E-2</v>
      </c>
      <c r="P185" s="208">
        <v>4.3472999999999999E-6</v>
      </c>
      <c r="Q185" s="208">
        <v>82020</v>
      </c>
      <c r="R185" s="295">
        <v>1.7000000000000001E-2</v>
      </c>
    </row>
    <row r="186" spans="1:18" x14ac:dyDescent="0.25">
      <c r="A186" s="293" t="s">
        <v>159</v>
      </c>
      <c r="B186" s="294" t="s">
        <v>199</v>
      </c>
      <c r="C186" s="208" t="s">
        <v>198</v>
      </c>
      <c r="D186" s="240" t="str">
        <f>IFERROR(VLOOKUP(C186,RSL_Composite!$A$3:$AA$767,27,FALSE),"")</f>
        <v/>
      </c>
      <c r="E186" s="208">
        <f>IFERROR(VLOOKUP(C186,RSL_Composite!$A$4:$N$767,6,FALSE),"--")</f>
        <v>8.0000000000000002E-3</v>
      </c>
      <c r="F186" s="208" t="str">
        <f>IFERROR(VLOOKUP(C186,RSL_Composite!$A$4:$N$767,8,FALSE),"--")</f>
        <v>--</v>
      </c>
      <c r="G186" s="240">
        <f t="shared" si="4"/>
        <v>8.0000000000000002E-3</v>
      </c>
      <c r="H186" s="208">
        <f>IFERROR(VLOOKUP(C186,RSL_Composite!$A$4:$N$767,12,FALSE),"--")</f>
        <v>1</v>
      </c>
      <c r="I186" s="208">
        <f>IFERROR(VLOOKUP(C186,RSL_Composite!$A$4:$N$767,2,FALSE),"--")</f>
        <v>6.3</v>
      </c>
      <c r="J186" s="208">
        <f>IFERROR(VLOOKUP(C186,RSL_Composite!$A$4:$N$767,4,FALSE),"--")</f>
        <v>1.8E-3</v>
      </c>
      <c r="K186" s="208">
        <f>IFERROR(VLOOKUP(C186,RSL_Composite!A186:N949,13,FALSE),"--")</f>
        <v>0.1</v>
      </c>
      <c r="L186" s="208">
        <f t="shared" si="5"/>
        <v>6.3</v>
      </c>
      <c r="M186" s="208">
        <v>290.83</v>
      </c>
      <c r="N186" s="208">
        <v>2.1010000000000001E-4</v>
      </c>
      <c r="O186" s="208">
        <v>4.3284000000000003E-2</v>
      </c>
      <c r="P186" s="208">
        <v>5.0574000000000001E-6</v>
      </c>
      <c r="Q186" s="208">
        <v>2807</v>
      </c>
      <c r="R186" s="295">
        <v>2</v>
      </c>
    </row>
    <row r="187" spans="1:18" x14ac:dyDescent="0.25">
      <c r="A187" s="293" t="s">
        <v>159</v>
      </c>
      <c r="B187" s="294" t="s">
        <v>197</v>
      </c>
      <c r="C187" s="208" t="s">
        <v>196</v>
      </c>
      <c r="D187" s="240" t="str">
        <f>IFERROR(VLOOKUP(C187,RSL_Composite!$A$3:$AA$767,27,FALSE),"")</f>
        <v/>
      </c>
      <c r="E187" s="208" t="str">
        <f>IFERROR(VLOOKUP(C187,RSL_Composite!$A$4:$N$767,6,FALSE),"--")</f>
        <v>--</v>
      </c>
      <c r="F187" s="208" t="str">
        <f>IFERROR(VLOOKUP(C187,RSL_Composite!$A$4:$N$767,8,FALSE),"--")</f>
        <v>--</v>
      </c>
      <c r="G187" s="240" t="str">
        <f t="shared" si="4"/>
        <v>--</v>
      </c>
      <c r="H187" s="208" t="str">
        <f>IFERROR(VLOOKUP(C187,RSL_Composite!$A$4:$N$767,12,FALSE),"--")</f>
        <v>--</v>
      </c>
      <c r="I187" s="208" t="str">
        <f>IFERROR(VLOOKUP(C187,RSL_Composite!$A$4:$N$767,2,FALSE),"--")</f>
        <v>--</v>
      </c>
      <c r="J187" s="208" t="str">
        <f>IFERROR(VLOOKUP(C187,RSL_Composite!$A$4:$N$767,4,FALSE),"--")</f>
        <v>--</v>
      </c>
      <c r="K187" s="208" t="str">
        <f>IFERROR(VLOOKUP(C187,RSL_Composite!A187:N950,13,FALSE),"--")</f>
        <v>--</v>
      </c>
      <c r="L187" s="208" t="str">
        <f t="shared" si="5"/>
        <v>--</v>
      </c>
      <c r="M187" s="208" t="s">
        <v>1856</v>
      </c>
      <c r="N187" s="208" t="s">
        <v>1856</v>
      </c>
      <c r="O187" s="208" t="s">
        <v>1856</v>
      </c>
      <c r="P187" s="208" t="s">
        <v>1856</v>
      </c>
      <c r="Q187" s="208" t="s">
        <v>1856</v>
      </c>
      <c r="R187" s="295" t="s">
        <v>1856</v>
      </c>
    </row>
    <row r="188" spans="1:18" x14ac:dyDescent="0.25">
      <c r="A188" s="293" t="s">
        <v>159</v>
      </c>
      <c r="B188" s="294" t="s">
        <v>195</v>
      </c>
      <c r="C188" s="208" t="s">
        <v>194</v>
      </c>
      <c r="D188" s="240" t="str">
        <f>IFERROR(VLOOKUP(C188,RSL_Composite!$A$3:$AA$767,27,FALSE),"")</f>
        <v/>
      </c>
      <c r="E188" s="208" t="str">
        <f>IFERROR(VLOOKUP(C188,RSL_Composite!$A$4:$N$767,6,FALSE),"--")</f>
        <v>--</v>
      </c>
      <c r="F188" s="208" t="str">
        <f>IFERROR(VLOOKUP(C188,RSL_Composite!$A$4:$N$767,8,FALSE),"--")</f>
        <v>--</v>
      </c>
      <c r="G188" s="240" t="str">
        <f t="shared" si="4"/>
        <v>--</v>
      </c>
      <c r="H188" s="208">
        <f>IFERROR(VLOOKUP(C188,RSL_Composite!$A$4:$N$767,12,FALSE),"--")</f>
        <v>1</v>
      </c>
      <c r="I188" s="208">
        <f>IFERROR(VLOOKUP(C188,RSL_Composite!$A$4:$N$767,2,FALSE),"--")</f>
        <v>1.8</v>
      </c>
      <c r="J188" s="208">
        <f>IFERROR(VLOOKUP(C188,RSL_Composite!$A$4:$N$767,4,FALSE),"--")</f>
        <v>5.2999999999999998E-4</v>
      </c>
      <c r="K188" s="208">
        <f>IFERROR(VLOOKUP(C188,RSL_Composite!A188:N951,13,FALSE),"--")</f>
        <v>0.1</v>
      </c>
      <c r="L188" s="208">
        <f t="shared" si="5"/>
        <v>1.8</v>
      </c>
      <c r="M188" s="208">
        <v>290.83</v>
      </c>
      <c r="N188" s="208">
        <v>2.1010000000000001E-4</v>
      </c>
      <c r="O188" s="208">
        <v>2.7667199999999999E-2</v>
      </c>
      <c r="P188" s="208">
        <v>7.3954999999999998E-6</v>
      </c>
      <c r="Q188" s="208">
        <v>2807</v>
      </c>
      <c r="R188" s="295">
        <v>0.24</v>
      </c>
    </row>
    <row r="189" spans="1:18" x14ac:dyDescent="0.25">
      <c r="A189" s="293" t="s">
        <v>159</v>
      </c>
      <c r="B189" s="294" t="s">
        <v>193</v>
      </c>
      <c r="C189" s="208" t="s">
        <v>192</v>
      </c>
      <c r="D189" s="240">
        <f>IFERROR(VLOOKUP(C189,RSL_Composite!$A$3:$AA$767,27,FALSE),"")</f>
        <v>2</v>
      </c>
      <c r="E189" s="208">
        <f>IFERROR(VLOOKUP(C189,RSL_Composite!$A$4:$N$767,6,FALSE),"--")</f>
        <v>5.0000000000000001E-4</v>
      </c>
      <c r="F189" s="208">
        <f>IFERROR(VLOOKUP(C189,RSL_Composite!$A$4:$N$767,8,FALSE),"--")</f>
        <v>6.9999999999999999E-4</v>
      </c>
      <c r="G189" s="240">
        <f t="shared" si="4"/>
        <v>5.0000000000000001E-4</v>
      </c>
      <c r="H189" s="208">
        <f>IFERROR(VLOOKUP(C189,RSL_Composite!$A$4:$N$767,12,FALSE),"--")</f>
        <v>1</v>
      </c>
      <c r="I189" s="208">
        <f>IFERROR(VLOOKUP(C189,RSL_Composite!$A$4:$N$767,2,FALSE),"--")</f>
        <v>0.35</v>
      </c>
      <c r="J189" s="208">
        <f>IFERROR(VLOOKUP(C189,RSL_Composite!$A$4:$N$767,4,FALSE),"--")</f>
        <v>1E-4</v>
      </c>
      <c r="K189" s="208" t="str">
        <f>IFERROR(VLOOKUP(C189,RSL_Composite!A189:N952,13,FALSE),"--")</f>
        <v>--</v>
      </c>
      <c r="L189" s="208">
        <f t="shared" si="5"/>
        <v>0.35</v>
      </c>
      <c r="M189" s="208">
        <v>409.78</v>
      </c>
      <c r="N189" s="208">
        <v>1.9869000000000002E-3</v>
      </c>
      <c r="O189" s="208">
        <v>3.4439200000000003E-2</v>
      </c>
      <c r="P189" s="208">
        <v>4.0238999999999997E-6</v>
      </c>
      <c r="Q189" s="208">
        <v>33780</v>
      </c>
      <c r="R189" s="295">
        <v>5.6000000000000001E-2</v>
      </c>
    </row>
    <row r="190" spans="1:18" x14ac:dyDescent="0.25">
      <c r="A190" s="293" t="s">
        <v>159</v>
      </c>
      <c r="B190" s="294" t="s">
        <v>191</v>
      </c>
      <c r="C190" s="208" t="s">
        <v>190</v>
      </c>
      <c r="D190" s="240" t="str">
        <f>IFERROR(VLOOKUP(C190,RSL_Composite!$A$3:$AA$767,27,FALSE),"")</f>
        <v/>
      </c>
      <c r="E190" s="208">
        <f>IFERROR(VLOOKUP(C190,RSL_Composite!$A$4:$N$767,6,FALSE),"--")</f>
        <v>0.02</v>
      </c>
      <c r="F190" s="208" t="str">
        <f>IFERROR(VLOOKUP(C190,RSL_Composite!$A$4:$N$767,8,FALSE),"--")</f>
        <v>--</v>
      </c>
      <c r="G190" s="240">
        <f t="shared" si="4"/>
        <v>0.02</v>
      </c>
      <c r="H190" s="208">
        <f>IFERROR(VLOOKUP(C190,RSL_Composite!$A$4:$N$767,12,FALSE),"--")</f>
        <v>1</v>
      </c>
      <c r="I190" s="208">
        <f>IFERROR(VLOOKUP(C190,RSL_Composite!$A$4:$N$767,2,FALSE),"--")</f>
        <v>0.11</v>
      </c>
      <c r="J190" s="208">
        <f>IFERROR(VLOOKUP(C190,RSL_Composite!$A$4:$N$767,4,FALSE),"--")</f>
        <v>3.1000000000000001E-5</v>
      </c>
      <c r="K190" s="208" t="str">
        <f>IFERROR(VLOOKUP(C190,RSL_Composite!A190:N953,13,FALSE),"--")</f>
        <v>--</v>
      </c>
      <c r="L190" s="208">
        <f t="shared" si="5"/>
        <v>0.11</v>
      </c>
      <c r="M190" s="208">
        <v>325.19</v>
      </c>
      <c r="N190" s="208">
        <v>2.9598999999999998E-6</v>
      </c>
      <c r="O190" s="208">
        <v>2.17767E-2</v>
      </c>
      <c r="P190" s="208">
        <v>5.4782000000000003E-6</v>
      </c>
      <c r="Q190" s="208">
        <v>1539</v>
      </c>
      <c r="R190" s="295">
        <v>13</v>
      </c>
    </row>
    <row r="191" spans="1:18" x14ac:dyDescent="0.25">
      <c r="A191" s="293" t="s">
        <v>159</v>
      </c>
      <c r="B191" s="294" t="s">
        <v>189</v>
      </c>
      <c r="C191" s="208" t="s">
        <v>188</v>
      </c>
      <c r="D191" s="240" t="str">
        <f>IFERROR(VLOOKUP(C191,RSL_Composite!$A$3:$AA$767,27,FALSE),"")</f>
        <v/>
      </c>
      <c r="E191" s="208" t="str">
        <f>IFERROR(VLOOKUP(C191,RSL_Composite!$A$4:$N$767,6,FALSE),"--")</f>
        <v>--</v>
      </c>
      <c r="F191" s="208" t="str">
        <f>IFERROR(VLOOKUP(C191,RSL_Composite!$A$4:$N$767,8,FALSE),"--")</f>
        <v>--</v>
      </c>
      <c r="G191" s="240" t="str">
        <f t="shared" si="4"/>
        <v>--</v>
      </c>
      <c r="H191" s="208" t="str">
        <f>IFERROR(VLOOKUP(C191,RSL_Composite!$A$4:$N$767,12,FALSE),"--")</f>
        <v>--</v>
      </c>
      <c r="I191" s="208" t="str">
        <f>IFERROR(VLOOKUP(C191,RSL_Composite!$A$4:$N$767,2,FALSE),"--")</f>
        <v>--</v>
      </c>
      <c r="J191" s="208" t="str">
        <f>IFERROR(VLOOKUP(C191,RSL_Composite!$A$4:$N$767,4,FALSE),"--")</f>
        <v>--</v>
      </c>
      <c r="K191" s="208" t="str">
        <f>IFERROR(VLOOKUP(C191,RSL_Composite!A191:N954,13,FALSE),"--")</f>
        <v>--</v>
      </c>
      <c r="L191" s="208" t="str">
        <f t="shared" si="5"/>
        <v>--</v>
      </c>
      <c r="M191" s="208" t="s">
        <v>1856</v>
      </c>
      <c r="N191" s="208" t="s">
        <v>1856</v>
      </c>
      <c r="O191" s="208" t="s">
        <v>1856</v>
      </c>
      <c r="P191" s="208" t="s">
        <v>1856</v>
      </c>
      <c r="Q191" s="208" t="s">
        <v>1856</v>
      </c>
      <c r="R191" s="295" t="s">
        <v>1856</v>
      </c>
    </row>
    <row r="192" spans="1:18" x14ac:dyDescent="0.25">
      <c r="A192" s="293" t="s">
        <v>159</v>
      </c>
      <c r="B192" s="294" t="s">
        <v>187</v>
      </c>
      <c r="C192" s="208" t="s">
        <v>186</v>
      </c>
      <c r="D192" s="240" t="str">
        <f>IFERROR(VLOOKUP(C192,RSL_Composite!$A$3:$AA$767,27,FALSE),"")</f>
        <v/>
      </c>
      <c r="E192" s="208" t="str">
        <f>IFERROR(VLOOKUP(C192,RSL_Composite!$A$4:$N$767,6,FALSE),"--")</f>
        <v>--</v>
      </c>
      <c r="F192" s="208" t="str">
        <f>IFERROR(VLOOKUP(C192,RSL_Composite!$A$4:$N$767,8,FALSE),"--")</f>
        <v>--</v>
      </c>
      <c r="G192" s="240" t="str">
        <f t="shared" si="4"/>
        <v>--</v>
      </c>
      <c r="H192" s="208">
        <f>IFERROR(VLOOKUP(C192,RSL_Composite!$A$4:$N$767,12,FALSE),"--")</f>
        <v>1</v>
      </c>
      <c r="I192" s="208">
        <f>IFERROR(VLOOKUP(C192,RSL_Composite!$A$4:$N$767,2,FALSE),"--")</f>
        <v>6.0999999999999999E-2</v>
      </c>
      <c r="J192" s="208" t="str">
        <f>IFERROR(VLOOKUP(C192,RSL_Composite!$A$4:$N$767,4,FALSE),"--")</f>
        <v>--</v>
      </c>
      <c r="K192" s="208">
        <f>IFERROR(VLOOKUP(C192,RSL_Composite!A192:N955,13,FALSE),"--")</f>
        <v>0.1</v>
      </c>
      <c r="L192" s="208">
        <f t="shared" si="5"/>
        <v>6.0999999999999999E-2</v>
      </c>
      <c r="M192" s="208">
        <v>270.22000000000003</v>
      </c>
      <c r="N192" s="208">
        <v>1.5540000000000001E-4</v>
      </c>
      <c r="O192" s="208">
        <v>4.54578E-2</v>
      </c>
      <c r="P192" s="208">
        <v>5.3113999999999997E-6</v>
      </c>
      <c r="Q192" s="208">
        <v>644.29999999999995</v>
      </c>
      <c r="R192" s="295">
        <v>14</v>
      </c>
    </row>
    <row r="193" spans="1:18" x14ac:dyDescent="0.25">
      <c r="A193" s="293" t="s">
        <v>159</v>
      </c>
      <c r="B193" s="294" t="s">
        <v>185</v>
      </c>
      <c r="C193" s="208" t="s">
        <v>184</v>
      </c>
      <c r="D193" s="240" t="str">
        <f>IFERROR(VLOOKUP(C193,RSL_Composite!$A$3:$AA$767,27,FALSE),"")</f>
        <v/>
      </c>
      <c r="E193" s="208">
        <f>IFERROR(VLOOKUP(C193,RSL_Composite!$A$4:$N$767,6,FALSE),"--")</f>
        <v>5.0000000000000002E-5</v>
      </c>
      <c r="F193" s="208" t="str">
        <f>IFERROR(VLOOKUP(C193,RSL_Composite!$A$4:$N$767,8,FALSE),"--")</f>
        <v>--</v>
      </c>
      <c r="G193" s="240">
        <f t="shared" si="4"/>
        <v>5.0000000000000002E-5</v>
      </c>
      <c r="H193" s="208">
        <f>IFERROR(VLOOKUP(C193,RSL_Composite!$A$4:$N$767,12,FALSE),"--")</f>
        <v>1</v>
      </c>
      <c r="I193" s="208">
        <f>IFERROR(VLOOKUP(C193,RSL_Composite!$A$4:$N$767,2,FALSE),"--")</f>
        <v>16</v>
      </c>
      <c r="J193" s="208">
        <f>IFERROR(VLOOKUP(C193,RSL_Composite!$A$4:$N$767,4,FALSE),"--")</f>
        <v>4.5999999999999999E-3</v>
      </c>
      <c r="K193" s="208">
        <f>IFERROR(VLOOKUP(C193,RSL_Composite!A193:N956,13,FALSE),"--")</f>
        <v>0.1</v>
      </c>
      <c r="L193" s="208">
        <f t="shared" si="5"/>
        <v>16</v>
      </c>
      <c r="M193" s="208">
        <v>380.91</v>
      </c>
      <c r="N193" s="208">
        <v>4.0880000000000002E-4</v>
      </c>
      <c r="O193" s="208">
        <v>2.3286500000000002E-2</v>
      </c>
      <c r="P193" s="208">
        <v>6.0062000000000002E-6</v>
      </c>
      <c r="Q193" s="208">
        <v>20090</v>
      </c>
      <c r="R193" s="295">
        <v>0.19500000000000001</v>
      </c>
    </row>
    <row r="194" spans="1:18" x14ac:dyDescent="0.25">
      <c r="A194" s="293" t="s">
        <v>159</v>
      </c>
      <c r="B194" s="296" t="s">
        <v>183</v>
      </c>
      <c r="C194" s="208" t="s">
        <v>182</v>
      </c>
      <c r="D194" s="240" t="str">
        <f>IFERROR(VLOOKUP(C194,RSL_Composite!$A$3:$AA$767,27,FALSE),"")</f>
        <v/>
      </c>
      <c r="E194" s="208" t="str">
        <f>IFERROR(VLOOKUP(C194,RSL_Composite!$A$4:$N$767,6,FALSE),"--")</f>
        <v>--</v>
      </c>
      <c r="F194" s="208" t="str">
        <f>IFERROR(VLOOKUP(C194,RSL_Composite!$A$4:$N$767,8,FALSE),"--")</f>
        <v>--</v>
      </c>
      <c r="G194" s="240" t="str">
        <f t="shared" si="4"/>
        <v>--</v>
      </c>
      <c r="H194" s="208" t="str">
        <f>IFERROR(VLOOKUP(C194,RSL_Composite!$A$4:$N$767,12,FALSE),"--")</f>
        <v>--</v>
      </c>
      <c r="I194" s="208" t="str">
        <f>IFERROR(VLOOKUP(C194,RSL_Composite!$A$4:$N$767,2,FALSE),"--")</f>
        <v>--</v>
      </c>
      <c r="J194" s="208" t="str">
        <f>IFERROR(VLOOKUP(C194,RSL_Composite!$A$4:$N$767,4,FALSE),"--")</f>
        <v>--</v>
      </c>
      <c r="K194" s="208" t="str">
        <f>IFERROR(VLOOKUP(C194,RSL_Composite!A194:N957,13,FALSE),"--")</f>
        <v>--</v>
      </c>
      <c r="L194" s="208" t="str">
        <f t="shared" si="5"/>
        <v>--</v>
      </c>
      <c r="M194" s="208" t="s">
        <v>1856</v>
      </c>
      <c r="N194" s="208" t="s">
        <v>1856</v>
      </c>
      <c r="O194" s="208" t="s">
        <v>1856</v>
      </c>
      <c r="P194" s="208" t="s">
        <v>1856</v>
      </c>
      <c r="Q194" s="208" t="s">
        <v>1856</v>
      </c>
      <c r="R194" s="295" t="s">
        <v>1856</v>
      </c>
    </row>
    <row r="195" spans="1:18" x14ac:dyDescent="0.25">
      <c r="A195" s="293" t="s">
        <v>159</v>
      </c>
      <c r="B195" s="296" t="s">
        <v>181</v>
      </c>
      <c r="C195" s="208" t="s">
        <v>180</v>
      </c>
      <c r="D195" s="240" t="str">
        <f>IFERROR(VLOOKUP(C195,RSL_Composite!$A$3:$AA$767,27,FALSE),"")</f>
        <v/>
      </c>
      <c r="E195" s="208" t="str">
        <f>IFERROR(VLOOKUP(C195,RSL_Composite!$A$4:$N$767,6,FALSE),"--")</f>
        <v>--</v>
      </c>
      <c r="F195" s="208" t="str">
        <f>IFERROR(VLOOKUP(C195,RSL_Composite!$A$4:$N$767,8,FALSE),"--")</f>
        <v>--</v>
      </c>
      <c r="G195" s="240" t="str">
        <f t="shared" si="4"/>
        <v>--</v>
      </c>
      <c r="H195" s="208" t="str">
        <f>IFERROR(VLOOKUP(C195,RSL_Composite!$A$4:$N$767,12,FALSE),"--")</f>
        <v>--</v>
      </c>
      <c r="I195" s="208" t="str">
        <f>IFERROR(VLOOKUP(C195,RSL_Composite!$A$4:$N$767,2,FALSE),"--")</f>
        <v>--</v>
      </c>
      <c r="J195" s="208" t="str">
        <f>IFERROR(VLOOKUP(C195,RSL_Composite!$A$4:$N$767,4,FALSE),"--")</f>
        <v>--</v>
      </c>
      <c r="K195" s="208" t="str">
        <f>IFERROR(VLOOKUP(C195,RSL_Composite!A195:N958,13,FALSE),"--")</f>
        <v>--</v>
      </c>
      <c r="L195" s="208" t="str">
        <f t="shared" si="5"/>
        <v>--</v>
      </c>
      <c r="M195" s="208" t="s">
        <v>1856</v>
      </c>
      <c r="N195" s="208" t="s">
        <v>1856</v>
      </c>
      <c r="O195" s="208" t="s">
        <v>1856</v>
      </c>
      <c r="P195" s="208" t="s">
        <v>1856</v>
      </c>
      <c r="Q195" s="208" t="s">
        <v>1856</v>
      </c>
      <c r="R195" s="295" t="s">
        <v>1856</v>
      </c>
    </row>
    <row r="196" spans="1:18" x14ac:dyDescent="0.25">
      <c r="A196" s="293" t="s">
        <v>159</v>
      </c>
      <c r="B196" s="296" t="s">
        <v>179</v>
      </c>
      <c r="C196" s="208" t="s">
        <v>178</v>
      </c>
      <c r="D196" s="240" t="str">
        <f>IFERROR(VLOOKUP(C196,RSL_Composite!$A$3:$AA$767,27,FALSE),"")</f>
        <v/>
      </c>
      <c r="E196" s="208" t="str">
        <f>IFERROR(VLOOKUP(C196,RSL_Composite!$A$4:$N$767,6,FALSE),"--")</f>
        <v>--</v>
      </c>
      <c r="F196" s="208" t="str">
        <f>IFERROR(VLOOKUP(C196,RSL_Composite!$A$4:$N$767,8,FALSE),"--")</f>
        <v>--</v>
      </c>
      <c r="G196" s="240" t="str">
        <f t="shared" si="4"/>
        <v>--</v>
      </c>
      <c r="H196" s="208" t="str">
        <f>IFERROR(VLOOKUP(C196,RSL_Composite!$A$4:$N$767,12,FALSE),"--")</f>
        <v>--</v>
      </c>
      <c r="I196" s="208" t="str">
        <f>IFERROR(VLOOKUP(C196,RSL_Composite!$A$4:$N$767,2,FALSE),"--")</f>
        <v>--</v>
      </c>
      <c r="J196" s="208" t="str">
        <f>IFERROR(VLOOKUP(C196,RSL_Composite!$A$4:$N$767,4,FALSE),"--")</f>
        <v>--</v>
      </c>
      <c r="K196" s="208" t="str">
        <f>IFERROR(VLOOKUP(C196,RSL_Composite!A196:N959,13,FALSE),"--")</f>
        <v>--</v>
      </c>
      <c r="L196" s="208" t="str">
        <f t="shared" si="5"/>
        <v>--</v>
      </c>
      <c r="M196" s="208" t="s">
        <v>1856</v>
      </c>
      <c r="N196" s="208" t="s">
        <v>1856</v>
      </c>
      <c r="O196" s="208" t="s">
        <v>1856</v>
      </c>
      <c r="P196" s="208" t="s">
        <v>1856</v>
      </c>
      <c r="Q196" s="208" t="s">
        <v>1856</v>
      </c>
      <c r="R196" s="295" t="s">
        <v>1856</v>
      </c>
    </row>
    <row r="197" spans="1:18" x14ac:dyDescent="0.25">
      <c r="A197" s="293" t="s">
        <v>159</v>
      </c>
      <c r="B197" s="294" t="s">
        <v>177</v>
      </c>
      <c r="C197" s="208" t="s">
        <v>176</v>
      </c>
      <c r="D197" s="240">
        <f>IFERROR(VLOOKUP(C197,RSL_Composite!$A$3:$AA$767,27,FALSE),"")</f>
        <v>2</v>
      </c>
      <c r="E197" s="208">
        <f>IFERROR(VLOOKUP(C197,RSL_Composite!$A$4:$N$767,6,FALSE),"--")</f>
        <v>2.9999999999999997E-4</v>
      </c>
      <c r="F197" s="208" t="str">
        <f>IFERROR(VLOOKUP(C197,RSL_Composite!$A$4:$N$767,8,FALSE),"--")</f>
        <v>--</v>
      </c>
      <c r="G197" s="240">
        <f t="shared" ref="G197:G260" si="6">IF(E197="--","--",IF(E197="--","--",E197*H197))</f>
        <v>2.9999999999999997E-4</v>
      </c>
      <c r="H197" s="208">
        <f>IFERROR(VLOOKUP(C197,RSL_Composite!$A$4:$N$767,12,FALSE),"--")</f>
        <v>1</v>
      </c>
      <c r="I197" s="208" t="str">
        <f>IFERROR(VLOOKUP(C197,RSL_Composite!$A$4:$N$767,2,FALSE),"--")</f>
        <v>--</v>
      </c>
      <c r="J197" s="208" t="str">
        <f>IFERROR(VLOOKUP(C197,RSL_Composite!$A$4:$N$767,4,FALSE),"--")</f>
        <v>--</v>
      </c>
      <c r="K197" s="208">
        <f>IFERROR(VLOOKUP(C197,RSL_Composite!A197:N960,13,FALSE),"--")</f>
        <v>0.1</v>
      </c>
      <c r="L197" s="208" t="str">
        <f t="shared" ref="L197:L258" si="7">IF(I197="--","--",IF(I197="--","--",I197/H197))</f>
        <v>--</v>
      </c>
      <c r="M197" s="208">
        <v>380.91</v>
      </c>
      <c r="N197" s="208">
        <v>4.0880000000000002E-4</v>
      </c>
      <c r="O197" s="208">
        <v>3.6158099999999999E-2</v>
      </c>
      <c r="P197" s="208">
        <v>4.2247999999999998E-6</v>
      </c>
      <c r="Q197" s="208">
        <v>20090</v>
      </c>
      <c r="R197" s="295">
        <v>0.25</v>
      </c>
    </row>
    <row r="198" spans="1:18" x14ac:dyDescent="0.25">
      <c r="A198" s="293" t="s">
        <v>159</v>
      </c>
      <c r="B198" s="296" t="s">
        <v>175</v>
      </c>
      <c r="C198" s="208" t="s">
        <v>174</v>
      </c>
      <c r="D198" s="240" t="str">
        <f>IFERROR(VLOOKUP(C198,RSL_Composite!$A$3:$AA$767,27,FALSE),"")</f>
        <v/>
      </c>
      <c r="E198" s="208" t="str">
        <f>IFERROR(VLOOKUP(C198,RSL_Composite!$A$4:$N$767,6,FALSE),"--")</f>
        <v>--</v>
      </c>
      <c r="F198" s="208" t="str">
        <f>IFERROR(VLOOKUP(C198,RSL_Composite!$A$4:$N$767,8,FALSE),"--")</f>
        <v>--</v>
      </c>
      <c r="G198" s="240" t="str">
        <f t="shared" si="6"/>
        <v>--</v>
      </c>
      <c r="H198" s="208" t="str">
        <f>IFERROR(VLOOKUP(C198,RSL_Composite!$A$4:$N$767,12,FALSE),"--")</f>
        <v>--</v>
      </c>
      <c r="I198" s="208" t="str">
        <f>IFERROR(VLOOKUP(C198,RSL_Composite!$A$4:$N$767,2,FALSE),"--")</f>
        <v>--</v>
      </c>
      <c r="J198" s="208" t="str">
        <f>IFERROR(VLOOKUP(C198,RSL_Composite!$A$4:$N$767,4,FALSE),"--")</f>
        <v>--</v>
      </c>
      <c r="K198" s="208" t="str">
        <f>IFERROR(VLOOKUP(C198,RSL_Composite!A198:N961,13,FALSE),"--")</f>
        <v>--</v>
      </c>
      <c r="L198" s="208" t="str">
        <f t="shared" si="7"/>
        <v>--</v>
      </c>
      <c r="M198" s="208" t="s">
        <v>1856</v>
      </c>
      <c r="N198" s="208" t="s">
        <v>1856</v>
      </c>
      <c r="O198" s="208" t="s">
        <v>1856</v>
      </c>
      <c r="P198" s="208" t="s">
        <v>1856</v>
      </c>
      <c r="Q198" s="208" t="s">
        <v>1856</v>
      </c>
      <c r="R198" s="295" t="s">
        <v>1856</v>
      </c>
    </row>
    <row r="199" spans="1:18" x14ac:dyDescent="0.25">
      <c r="A199" s="293" t="s">
        <v>159</v>
      </c>
      <c r="B199" s="296" t="s">
        <v>173</v>
      </c>
      <c r="C199" s="208" t="s">
        <v>172</v>
      </c>
      <c r="D199" s="240" t="str">
        <f>IFERROR(VLOOKUP(C199,RSL_Composite!$A$3:$AA$767,27,FALSE),"")</f>
        <v/>
      </c>
      <c r="E199" s="208" t="str">
        <f>IFERROR(VLOOKUP(C199,RSL_Composite!$A$4:$N$767,6,FALSE),"--")</f>
        <v>--</v>
      </c>
      <c r="F199" s="208" t="str">
        <f>IFERROR(VLOOKUP(C199,RSL_Composite!$A$4:$N$767,8,FALSE),"--")</f>
        <v>--</v>
      </c>
      <c r="G199" s="240" t="str">
        <f t="shared" si="6"/>
        <v>--</v>
      </c>
      <c r="H199" s="208" t="str">
        <f>IFERROR(VLOOKUP(C199,RSL_Composite!$A$4:$N$767,12,FALSE),"--")</f>
        <v>--</v>
      </c>
      <c r="I199" s="208" t="str">
        <f>IFERROR(VLOOKUP(C199,RSL_Composite!$A$4:$N$767,2,FALSE),"--")</f>
        <v>--</v>
      </c>
      <c r="J199" s="208" t="str">
        <f>IFERROR(VLOOKUP(C199,RSL_Composite!$A$4:$N$767,4,FALSE),"--")</f>
        <v>--</v>
      </c>
      <c r="K199" s="208" t="str">
        <f>IFERROR(VLOOKUP(C199,RSL_Composite!A199:N962,13,FALSE),"--")</f>
        <v>--</v>
      </c>
      <c r="L199" s="208" t="str">
        <f t="shared" si="7"/>
        <v>--</v>
      </c>
      <c r="M199" s="208" t="s">
        <v>1856</v>
      </c>
      <c r="N199" s="208" t="s">
        <v>1856</v>
      </c>
      <c r="O199" s="208" t="s">
        <v>1856</v>
      </c>
      <c r="P199" s="208" t="s">
        <v>1856</v>
      </c>
      <c r="Q199" s="208" t="s">
        <v>1856</v>
      </c>
      <c r="R199" s="295" t="s">
        <v>1856</v>
      </c>
    </row>
    <row r="200" spans="1:18" x14ac:dyDescent="0.25">
      <c r="A200" s="293" t="s">
        <v>159</v>
      </c>
      <c r="B200" s="296" t="s">
        <v>171</v>
      </c>
      <c r="C200" s="208" t="s">
        <v>170</v>
      </c>
      <c r="D200" s="240">
        <f>IFERROR(VLOOKUP(C200,RSL_Composite!$A$3:$AA$767,27,FALSE),"")</f>
        <v>0.2</v>
      </c>
      <c r="E200" s="208">
        <f>IFERROR(VLOOKUP(C200,RSL_Composite!$A$4:$N$767,6,FALSE),"--")</f>
        <v>2.9999999999999997E-4</v>
      </c>
      <c r="F200" s="208" t="str">
        <f>IFERROR(VLOOKUP(C200,RSL_Composite!$A$4:$N$767,8,FALSE),"--")</f>
        <v>--</v>
      </c>
      <c r="G200" s="240">
        <f t="shared" si="6"/>
        <v>2.9999999999999997E-4</v>
      </c>
      <c r="H200" s="208">
        <f>IFERROR(VLOOKUP(C200,RSL_Composite!$A$4:$N$767,12,FALSE),"--")</f>
        <v>1</v>
      </c>
      <c r="I200" s="208">
        <f>IFERROR(VLOOKUP(C200,RSL_Composite!$A$4:$N$767,2,FALSE),"--")</f>
        <v>1.1000000000000001</v>
      </c>
      <c r="J200" s="208">
        <f>IFERROR(VLOOKUP(C200,RSL_Composite!$A$4:$N$767,4,FALSE),"--")</f>
        <v>3.1E-4</v>
      </c>
      <c r="K200" s="208">
        <f>IFERROR(VLOOKUP(C200,RSL_Composite!A200:N963,13,FALSE),"--")</f>
        <v>0.04</v>
      </c>
      <c r="L200" s="208">
        <f t="shared" si="7"/>
        <v>1.1000000000000001</v>
      </c>
      <c r="M200" s="208">
        <v>290.83</v>
      </c>
      <c r="N200" s="208">
        <v>2.1010000000000001E-4</v>
      </c>
      <c r="O200" s="208">
        <v>4.3284000000000003E-2</v>
      </c>
      <c r="P200" s="208">
        <v>5.0574000000000001E-6</v>
      </c>
      <c r="Q200" s="208">
        <v>2807</v>
      </c>
      <c r="R200" s="295">
        <v>7.3</v>
      </c>
    </row>
    <row r="201" spans="1:18" x14ac:dyDescent="0.25">
      <c r="A201" s="293" t="s">
        <v>159</v>
      </c>
      <c r="B201" s="294" t="s">
        <v>169</v>
      </c>
      <c r="C201" s="208" t="s">
        <v>168</v>
      </c>
      <c r="D201" s="240" t="str">
        <f>IFERROR(VLOOKUP(C201,RSL_Composite!$A$3:$AA$767,27,FALSE),"")</f>
        <v/>
      </c>
      <c r="E201" s="208" t="str">
        <f>IFERROR(VLOOKUP(C201,RSL_Composite!$A$4:$N$767,6,FALSE),"--")</f>
        <v>--</v>
      </c>
      <c r="F201" s="208" t="str">
        <f>IFERROR(VLOOKUP(C201,RSL_Composite!$A$4:$N$767,8,FALSE),"--")</f>
        <v>--</v>
      </c>
      <c r="G201" s="240" t="str">
        <f t="shared" si="6"/>
        <v>--</v>
      </c>
      <c r="H201" s="208" t="str">
        <f>IFERROR(VLOOKUP(C201,RSL_Composite!$A$4:$N$767,12,FALSE),"--")</f>
        <v>--</v>
      </c>
      <c r="I201" s="208" t="str">
        <f>IFERROR(VLOOKUP(C201,RSL_Composite!$A$4:$N$767,2,FALSE),"--")</f>
        <v>--</v>
      </c>
      <c r="J201" s="208" t="str">
        <f>IFERROR(VLOOKUP(C201,RSL_Composite!$A$4:$N$767,4,FALSE),"--")</f>
        <v>--</v>
      </c>
      <c r="K201" s="208" t="str">
        <f>IFERROR(VLOOKUP(C201,RSL_Composite!A201:N964,13,FALSE),"--")</f>
        <v>--</v>
      </c>
      <c r="L201" s="208" t="str">
        <f t="shared" si="7"/>
        <v>--</v>
      </c>
      <c r="M201" s="208" t="s">
        <v>1856</v>
      </c>
      <c r="N201" s="208" t="s">
        <v>1856</v>
      </c>
      <c r="O201" s="208" t="s">
        <v>1856</v>
      </c>
      <c r="P201" s="208" t="s">
        <v>1856</v>
      </c>
      <c r="Q201" s="208" t="s">
        <v>1856</v>
      </c>
      <c r="R201" s="295" t="s">
        <v>1856</v>
      </c>
    </row>
    <row r="202" spans="1:18" x14ac:dyDescent="0.25">
      <c r="A202" s="293" t="s">
        <v>159</v>
      </c>
      <c r="B202" s="294" t="s">
        <v>167</v>
      </c>
      <c r="C202" s="208" t="s">
        <v>166</v>
      </c>
      <c r="D202" s="240">
        <f>IFERROR(VLOOKUP(C202,RSL_Composite!$A$3:$AA$767,27,FALSE),"")</f>
        <v>0.4</v>
      </c>
      <c r="E202" s="208">
        <f>IFERROR(VLOOKUP(C202,RSL_Composite!$A$4:$N$767,6,FALSE),"--")</f>
        <v>5.0000000000000001E-4</v>
      </c>
      <c r="F202" s="208" t="str">
        <f>IFERROR(VLOOKUP(C202,RSL_Composite!$A$4:$N$767,8,FALSE),"--")</f>
        <v>--</v>
      </c>
      <c r="G202" s="240">
        <f t="shared" si="6"/>
        <v>5.0000000000000001E-4</v>
      </c>
      <c r="H202" s="208">
        <f>IFERROR(VLOOKUP(C202,RSL_Composite!$A$4:$N$767,12,FALSE),"--")</f>
        <v>1</v>
      </c>
      <c r="I202" s="208">
        <f>IFERROR(VLOOKUP(C202,RSL_Composite!$A$4:$N$767,2,FALSE),"--")</f>
        <v>4.5</v>
      </c>
      <c r="J202" s="208">
        <f>IFERROR(VLOOKUP(C202,RSL_Composite!$A$4:$N$767,4,FALSE),"--")</f>
        <v>1.2999999999999999E-3</v>
      </c>
      <c r="K202" s="208">
        <f>IFERROR(VLOOKUP(C202,RSL_Composite!A202:N965,13,FALSE),"--")</f>
        <v>0.1</v>
      </c>
      <c r="L202" s="208">
        <f t="shared" si="7"/>
        <v>4.5</v>
      </c>
      <c r="M202" s="208">
        <v>373.32</v>
      </c>
      <c r="N202" s="208">
        <v>1.20196E-2</v>
      </c>
      <c r="O202" s="208">
        <v>2.2344099999999999E-2</v>
      </c>
      <c r="P202" s="208">
        <v>5.6959E-6</v>
      </c>
      <c r="Q202" s="208">
        <v>41260</v>
      </c>
      <c r="R202" s="295">
        <v>0.18</v>
      </c>
    </row>
    <row r="203" spans="1:18" x14ac:dyDescent="0.25">
      <c r="A203" s="293" t="s">
        <v>159</v>
      </c>
      <c r="B203" s="296" t="s">
        <v>165</v>
      </c>
      <c r="C203" s="208" t="s">
        <v>164</v>
      </c>
      <c r="D203" s="240">
        <f>IFERROR(VLOOKUP(C203,RSL_Composite!$A$3:$AA$767,27,FALSE),"")</f>
        <v>0.2</v>
      </c>
      <c r="E203" s="208">
        <f>IFERROR(VLOOKUP(C203,RSL_Composite!$A$4:$N$767,6,FALSE),"--")</f>
        <v>1.2999999999999999E-5</v>
      </c>
      <c r="F203" s="208" t="str">
        <f>IFERROR(VLOOKUP(C203,RSL_Composite!$A$4:$N$767,8,FALSE),"--")</f>
        <v>--</v>
      </c>
      <c r="G203" s="240">
        <f t="shared" si="6"/>
        <v>1.2999999999999999E-5</v>
      </c>
      <c r="H203" s="208">
        <f>IFERROR(VLOOKUP(C203,RSL_Composite!$A$4:$N$767,12,FALSE),"--")</f>
        <v>1</v>
      </c>
      <c r="I203" s="208">
        <f>IFERROR(VLOOKUP(C203,RSL_Composite!$A$4:$N$767,2,FALSE),"--")</f>
        <v>9.1</v>
      </c>
      <c r="J203" s="208">
        <f>IFERROR(VLOOKUP(C203,RSL_Composite!$A$4:$N$767,4,FALSE),"--")</f>
        <v>2.5999999999999999E-3</v>
      </c>
      <c r="K203" s="208">
        <f>IFERROR(VLOOKUP(C203,RSL_Composite!A203:N966,13,FALSE),"--")</f>
        <v>0.1</v>
      </c>
      <c r="L203" s="208">
        <f t="shared" si="7"/>
        <v>9.1</v>
      </c>
      <c r="M203" s="208">
        <v>389.32</v>
      </c>
      <c r="N203" s="208">
        <v>8.585E-4</v>
      </c>
      <c r="O203" s="208">
        <v>3.5635500000000001E-2</v>
      </c>
      <c r="P203" s="208">
        <v>4.1636999999999996E-6</v>
      </c>
      <c r="Q203" s="208">
        <v>10110</v>
      </c>
      <c r="R203" s="295">
        <v>0.2</v>
      </c>
    </row>
    <row r="204" spans="1:18" x14ac:dyDescent="0.25">
      <c r="A204" s="293" t="s">
        <v>159</v>
      </c>
      <c r="B204" s="294" t="s">
        <v>163</v>
      </c>
      <c r="C204" s="208" t="s">
        <v>162</v>
      </c>
      <c r="D204" s="240" t="str">
        <f>IFERROR(VLOOKUP(C204,RSL_Composite!$A$3:$AA$767,27,FALSE),"")</f>
        <v/>
      </c>
      <c r="E204" s="208">
        <f>IFERROR(VLOOKUP(C204,RSL_Composite!$A$4:$N$767,6,FALSE),"--")</f>
        <v>2.9999999999999997E-4</v>
      </c>
      <c r="F204" s="208" t="str">
        <f>IFERROR(VLOOKUP(C204,RSL_Composite!$A$4:$N$767,8,FALSE),"--")</f>
        <v>--</v>
      </c>
      <c r="G204" s="240">
        <f t="shared" si="6"/>
        <v>2.9999999999999997E-4</v>
      </c>
      <c r="H204" s="208">
        <f>IFERROR(VLOOKUP(C204,RSL_Composite!$A$4:$N$767,12,FALSE),"--")</f>
        <v>1</v>
      </c>
      <c r="I204" s="208">
        <f>IFERROR(VLOOKUP(C204,RSL_Composite!$A$4:$N$767,2,FALSE),"--")</f>
        <v>10</v>
      </c>
      <c r="J204" s="208">
        <f>IFERROR(VLOOKUP(C204,RSL_Composite!$A$4:$N$767,4,FALSE),"--")</f>
        <v>4.5999999999999999E-3</v>
      </c>
      <c r="K204" s="208" t="str">
        <f>IFERROR(VLOOKUP(C204,RSL_Composite!A204:N967,13,FALSE),"--")</f>
        <v>--</v>
      </c>
      <c r="L204" s="208">
        <f t="shared" si="7"/>
        <v>10</v>
      </c>
      <c r="M204" s="208">
        <v>490.64</v>
      </c>
      <c r="N204" s="208">
        <v>2.1994999999999999E-6</v>
      </c>
      <c r="O204" s="208">
        <v>1.9647000000000001E-2</v>
      </c>
      <c r="P204" s="208">
        <v>4.9080999999999996E-6</v>
      </c>
      <c r="Q204" s="208">
        <v>17500</v>
      </c>
      <c r="R204" s="295">
        <v>2.7</v>
      </c>
    </row>
    <row r="205" spans="1:18" x14ac:dyDescent="0.25">
      <c r="A205" s="293" t="s">
        <v>159</v>
      </c>
      <c r="B205" s="294" t="s">
        <v>161</v>
      </c>
      <c r="C205" s="208" t="s">
        <v>160</v>
      </c>
      <c r="D205" s="240">
        <f>IFERROR(VLOOKUP(C205,RSL_Composite!$A$3:$AA$767,27,FALSE),"")</f>
        <v>40</v>
      </c>
      <c r="E205" s="208">
        <f>IFERROR(VLOOKUP(C205,RSL_Composite!$A$4:$N$767,6,FALSE),"--")</f>
        <v>5.0000000000000001E-3</v>
      </c>
      <c r="F205" s="208" t="str">
        <f>IFERROR(VLOOKUP(C205,RSL_Composite!$A$4:$N$767,8,FALSE),"--")</f>
        <v>--</v>
      </c>
      <c r="G205" s="240">
        <f t="shared" si="6"/>
        <v>5.0000000000000001E-3</v>
      </c>
      <c r="H205" s="208">
        <f>IFERROR(VLOOKUP(C205,RSL_Composite!$A$4:$N$767,12,FALSE),"--")</f>
        <v>1</v>
      </c>
      <c r="I205" s="208" t="str">
        <f>IFERROR(VLOOKUP(C205,RSL_Composite!$A$4:$N$767,2,FALSE),"--")</f>
        <v>--</v>
      </c>
      <c r="J205" s="208" t="str">
        <f>IFERROR(VLOOKUP(C205,RSL_Composite!$A$4:$N$767,4,FALSE),"--")</f>
        <v>--</v>
      </c>
      <c r="K205" s="208">
        <f>IFERROR(VLOOKUP(C205,RSL_Composite!A205:N968,13,FALSE),"--")</f>
        <v>0.1</v>
      </c>
      <c r="L205" s="208" t="str">
        <f t="shared" si="7"/>
        <v>--</v>
      </c>
      <c r="M205" s="208">
        <v>345.66</v>
      </c>
      <c r="N205" s="208">
        <v>8.2993000000000003E-6</v>
      </c>
      <c r="O205" s="208">
        <v>2.2084900000000001E-2</v>
      </c>
      <c r="P205" s="208">
        <v>5.5925999999999996E-6</v>
      </c>
      <c r="Q205" s="208">
        <v>26890</v>
      </c>
      <c r="R205" s="295">
        <v>0.1</v>
      </c>
    </row>
    <row r="206" spans="1:18" x14ac:dyDescent="0.25">
      <c r="A206" s="293" t="s">
        <v>159</v>
      </c>
      <c r="B206" s="294" t="s">
        <v>158</v>
      </c>
      <c r="C206" s="208" t="s">
        <v>157</v>
      </c>
      <c r="D206" s="240">
        <f>IFERROR(VLOOKUP(C206,RSL_Composite!$A$3:$AA$767,27,FALSE),"")</f>
        <v>3</v>
      </c>
      <c r="E206" s="208" t="str">
        <f>IFERROR(VLOOKUP(C206,RSL_Composite!$A$4:$N$767,6,FALSE),"--")</f>
        <v>--</v>
      </c>
      <c r="F206" s="208" t="str">
        <f>IFERROR(VLOOKUP(C206,RSL_Composite!$A$4:$N$767,8,FALSE),"--")</f>
        <v>--</v>
      </c>
      <c r="G206" s="240" t="str">
        <f t="shared" si="6"/>
        <v>--</v>
      </c>
      <c r="H206" s="208">
        <f>IFERROR(VLOOKUP(C206,RSL_Composite!$A$4:$N$767,12,FALSE),"--")</f>
        <v>1</v>
      </c>
      <c r="I206" s="208">
        <f>IFERROR(VLOOKUP(C206,RSL_Composite!$A$4:$N$767,2,FALSE),"--")</f>
        <v>1.1000000000000001</v>
      </c>
      <c r="J206" s="208">
        <f>IFERROR(VLOOKUP(C206,RSL_Composite!$A$4:$N$767,4,FALSE),"--")</f>
        <v>3.2000000000000003E-4</v>
      </c>
      <c r="K206" s="208">
        <f>IFERROR(VLOOKUP(C206,RSL_Composite!A206:N969,13,FALSE),"--")</f>
        <v>0.1</v>
      </c>
      <c r="L206" s="208">
        <f t="shared" si="7"/>
        <v>1.1000000000000001</v>
      </c>
      <c r="M206" s="208">
        <v>413.82</v>
      </c>
      <c r="N206" s="208">
        <v>2.453E-4</v>
      </c>
      <c r="O206" s="208">
        <v>3.4214700000000001E-2</v>
      </c>
      <c r="P206" s="208">
        <v>3.9976999999999999E-6</v>
      </c>
      <c r="Q206" s="208">
        <v>77200</v>
      </c>
      <c r="R206" s="295">
        <v>0.74</v>
      </c>
    </row>
    <row r="207" spans="1:18" x14ac:dyDescent="0.25">
      <c r="A207" s="293" t="s">
        <v>138</v>
      </c>
      <c r="B207" s="294" t="s">
        <v>156</v>
      </c>
      <c r="C207" s="208" t="s">
        <v>155</v>
      </c>
      <c r="D207" s="240">
        <f>IFERROR(VLOOKUP(C207,RSL_Composite!$A$3:$AA$767,27,FALSE),"")</f>
        <v>3</v>
      </c>
      <c r="E207" s="208">
        <f>IFERROR(VLOOKUP(C207,RSL_Composite!$A$4:$N$767,6,FALSE),"--")</f>
        <v>3.5000000000000003E-2</v>
      </c>
      <c r="F207" s="208" t="str">
        <f>IFERROR(VLOOKUP(C207,RSL_Composite!$A$4:$N$767,8,FALSE),"--")</f>
        <v>--</v>
      </c>
      <c r="G207" s="240">
        <f t="shared" si="6"/>
        <v>3.5000000000000003E-2</v>
      </c>
      <c r="H207" s="208">
        <f>IFERROR(VLOOKUP(C207,RSL_Composite!$A$4:$N$767,12,FALSE),"--")</f>
        <v>1</v>
      </c>
      <c r="I207" s="208">
        <f>IFERROR(VLOOKUP(C207,RSL_Composite!$A$4:$N$767,2,FALSE),"--")</f>
        <v>0.23</v>
      </c>
      <c r="J207" s="208" t="str">
        <f>IFERROR(VLOOKUP(C207,RSL_Composite!$A$4:$N$767,4,FALSE),"--")</f>
        <v>--</v>
      </c>
      <c r="K207" s="208" t="str">
        <f>IFERROR(VLOOKUP(C207,RSL_Composite!A207:N970,13,FALSE),"--")</f>
        <v>--</v>
      </c>
      <c r="L207" s="208">
        <f t="shared" si="7"/>
        <v>0.23</v>
      </c>
      <c r="M207" s="208">
        <v>215.69</v>
      </c>
      <c r="N207" s="208">
        <v>9.6484000000000006E-8</v>
      </c>
      <c r="O207" s="208">
        <v>5.2828300000000002E-2</v>
      </c>
      <c r="P207" s="208">
        <v>6.1726E-6</v>
      </c>
      <c r="Q207" s="208">
        <v>224.5</v>
      </c>
      <c r="R207" s="295">
        <v>34.700000000000003</v>
      </c>
    </row>
    <row r="208" spans="1:18" x14ac:dyDescent="0.25">
      <c r="A208" s="293" t="s">
        <v>138</v>
      </c>
      <c r="B208" s="294" t="s">
        <v>154</v>
      </c>
      <c r="C208" s="208" t="s">
        <v>153</v>
      </c>
      <c r="D208" s="240" t="str">
        <f>IFERROR(VLOOKUP(C208,RSL_Composite!$A$3:$AA$767,27,FALSE),"")</f>
        <v/>
      </c>
      <c r="E208" s="208">
        <f>IFERROR(VLOOKUP(C208,RSL_Composite!$A$4:$N$767,6,FALSE),"--")</f>
        <v>1E-3</v>
      </c>
      <c r="F208" s="208" t="str">
        <f>IFERROR(VLOOKUP(C208,RSL_Composite!$A$4:$N$767,8,FALSE),"--")</f>
        <v>--</v>
      </c>
      <c r="G208" s="240">
        <f t="shared" si="6"/>
        <v>1E-3</v>
      </c>
      <c r="H208" s="208">
        <f>IFERROR(VLOOKUP(C208,RSL_Composite!$A$4:$N$767,12,FALSE),"--")</f>
        <v>1</v>
      </c>
      <c r="I208" s="208" t="str">
        <f>IFERROR(VLOOKUP(C208,RSL_Composite!$A$4:$N$767,2,FALSE),"--")</f>
        <v>--</v>
      </c>
      <c r="J208" s="208" t="str">
        <f>IFERROR(VLOOKUP(C208,RSL_Composite!$A$4:$N$767,4,FALSE),"--")</f>
        <v>--</v>
      </c>
      <c r="K208" s="208" t="str">
        <f>IFERROR(VLOOKUP(C208,RSL_Composite!A208:N971,13,FALSE),"--")</f>
        <v>--</v>
      </c>
      <c r="L208" s="208" t="str">
        <f t="shared" si="7"/>
        <v>--</v>
      </c>
      <c r="M208" s="208">
        <v>350.59</v>
      </c>
      <c r="N208" s="208">
        <v>1.198E-4</v>
      </c>
      <c r="O208" s="208">
        <v>3.8213799999999999E-2</v>
      </c>
      <c r="P208" s="208">
        <v>4.4649999999999996E-6</v>
      </c>
      <c r="Q208" s="208">
        <v>7283</v>
      </c>
      <c r="R208" s="295">
        <v>1.1200000000000001</v>
      </c>
    </row>
    <row r="209" spans="1:18" x14ac:dyDescent="0.25">
      <c r="A209" s="293" t="s">
        <v>138</v>
      </c>
      <c r="B209" s="294" t="s">
        <v>152</v>
      </c>
      <c r="C209" s="208" t="s">
        <v>151</v>
      </c>
      <c r="D209" s="240" t="str">
        <f>IFERROR(VLOOKUP(C209,RSL_Composite!$A$3:$AA$767,27,FALSE),"")</f>
        <v/>
      </c>
      <c r="E209" s="208">
        <f>IFERROR(VLOOKUP(C209,RSL_Composite!$A$4:$N$767,6,FALSE),"--")</f>
        <v>2.0000000000000001E-4</v>
      </c>
      <c r="F209" s="208" t="str">
        <f>IFERROR(VLOOKUP(C209,RSL_Composite!$A$4:$N$767,8,FALSE),"--")</f>
        <v>--</v>
      </c>
      <c r="G209" s="240">
        <f t="shared" si="6"/>
        <v>2.0000000000000001E-4</v>
      </c>
      <c r="H209" s="208">
        <f>IFERROR(VLOOKUP(C209,RSL_Composite!$A$4:$N$767,12,FALSE),"--")</f>
        <v>1</v>
      </c>
      <c r="I209" s="208" t="str">
        <f>IFERROR(VLOOKUP(C209,RSL_Composite!$A$4:$N$767,2,FALSE),"--")</f>
        <v>--</v>
      </c>
      <c r="J209" s="208" t="str">
        <f>IFERROR(VLOOKUP(C209,RSL_Composite!$A$4:$N$767,4,FALSE),"--")</f>
        <v>--</v>
      </c>
      <c r="K209" s="208">
        <f>IFERROR(VLOOKUP(C209,RSL_Composite!A209:N972,13,FALSE),"--")</f>
        <v>0.1</v>
      </c>
      <c r="L209" s="208" t="str">
        <f t="shared" si="7"/>
        <v>--</v>
      </c>
      <c r="M209" s="208">
        <v>229.25</v>
      </c>
      <c r="N209" s="208">
        <v>9.9345999999999992E-9</v>
      </c>
      <c r="O209" s="208">
        <v>2.6085799999999999E-2</v>
      </c>
      <c r="P209" s="208">
        <v>6.7421999999999996E-6</v>
      </c>
      <c r="Q209" s="208">
        <v>12.77</v>
      </c>
      <c r="R209" s="295">
        <v>23300</v>
      </c>
    </row>
    <row r="210" spans="1:18" x14ac:dyDescent="0.25">
      <c r="A210" s="293" t="s">
        <v>138</v>
      </c>
      <c r="B210" s="294" t="s">
        <v>150</v>
      </c>
      <c r="C210" s="208" t="s">
        <v>149</v>
      </c>
      <c r="D210" s="240" t="str">
        <f>IFERROR(VLOOKUP(C210,RSL_Composite!$A$3:$AA$767,27,FALSE),"")</f>
        <v/>
      </c>
      <c r="E210" s="208">
        <f>IFERROR(VLOOKUP(C210,RSL_Composite!$A$4:$N$767,6,FALSE),"--")</f>
        <v>4.0000000000000003E-5</v>
      </c>
      <c r="F210" s="208" t="str">
        <f>IFERROR(VLOOKUP(C210,RSL_Composite!$A$4:$N$767,8,FALSE),"--")</f>
        <v>--</v>
      </c>
      <c r="G210" s="240">
        <f t="shared" si="6"/>
        <v>4.0000000000000003E-5</v>
      </c>
      <c r="H210" s="208">
        <f>IFERROR(VLOOKUP(C210,RSL_Composite!$A$4:$N$767,12,FALSE),"--")</f>
        <v>1</v>
      </c>
      <c r="I210" s="208" t="str">
        <f>IFERROR(VLOOKUP(C210,RSL_Composite!$A$4:$N$767,2,FALSE),"--")</f>
        <v>--</v>
      </c>
      <c r="J210" s="208" t="str">
        <f>IFERROR(VLOOKUP(C210,RSL_Composite!$A$4:$N$767,4,FALSE),"--")</f>
        <v>--</v>
      </c>
      <c r="K210" s="208">
        <f>IFERROR(VLOOKUP(C210,RSL_Composite!A210:N973,13,FALSE),"--")</f>
        <v>0.1</v>
      </c>
      <c r="L210" s="208" t="str">
        <f t="shared" si="7"/>
        <v>--</v>
      </c>
      <c r="M210" s="208">
        <v>274.39</v>
      </c>
      <c r="N210" s="208">
        <v>8.8300000000000005E-5</v>
      </c>
      <c r="O210" s="208">
        <v>2.2543000000000001E-2</v>
      </c>
      <c r="P210" s="208">
        <v>5.6663999999999997E-6</v>
      </c>
      <c r="Q210" s="208">
        <v>837.9</v>
      </c>
      <c r="R210" s="295">
        <v>16.3</v>
      </c>
    </row>
    <row r="211" spans="1:18" x14ac:dyDescent="0.25">
      <c r="A211" s="293" t="s">
        <v>138</v>
      </c>
      <c r="B211" s="294" t="s">
        <v>148</v>
      </c>
      <c r="C211" s="208" t="s">
        <v>147</v>
      </c>
      <c r="D211" s="240" t="str">
        <f>IFERROR(VLOOKUP(C211,RSL_Composite!$A$3:$AA$767,27,FALSE),"")</f>
        <v/>
      </c>
      <c r="E211" s="208">
        <f>IFERROR(VLOOKUP(C211,RSL_Composite!$A$4:$N$767,6,FALSE),"--")</f>
        <v>0.02</v>
      </c>
      <c r="F211" s="208" t="str">
        <f>IFERROR(VLOOKUP(C211,RSL_Composite!$A$4:$N$767,8,FALSE),"--")</f>
        <v>--</v>
      </c>
      <c r="G211" s="240">
        <f t="shared" si="6"/>
        <v>0.02</v>
      </c>
      <c r="H211" s="208">
        <f>IFERROR(VLOOKUP(C211,RSL_Composite!$A$4:$N$767,12,FALSE),"--")</f>
        <v>1</v>
      </c>
      <c r="I211" s="208" t="str">
        <f>IFERROR(VLOOKUP(C211,RSL_Composite!$A$4:$N$767,2,FALSE),"--")</f>
        <v>--</v>
      </c>
      <c r="J211" s="208" t="str">
        <f>IFERROR(VLOOKUP(C211,RSL_Composite!$A$4:$N$767,4,FALSE),"--")</f>
        <v>--</v>
      </c>
      <c r="K211" s="208">
        <f>IFERROR(VLOOKUP(C211,RSL_Composite!A211:N974,13,FALSE),"--")</f>
        <v>0.1</v>
      </c>
      <c r="L211" s="208" t="str">
        <f t="shared" si="7"/>
        <v>--</v>
      </c>
      <c r="M211" s="208">
        <v>330.35</v>
      </c>
      <c r="N211" s="208">
        <v>1.9992000000000001E-7</v>
      </c>
      <c r="O211" s="208">
        <v>2.0987700000000001E-2</v>
      </c>
      <c r="P211" s="208">
        <v>5.2364999999999998E-6</v>
      </c>
      <c r="Q211" s="208">
        <v>31.27</v>
      </c>
      <c r="R211" s="295">
        <v>143</v>
      </c>
    </row>
    <row r="212" spans="1:18" x14ac:dyDescent="0.25">
      <c r="A212" s="293" t="s">
        <v>138</v>
      </c>
      <c r="B212" s="296" t="s">
        <v>146</v>
      </c>
      <c r="C212" s="208" t="s">
        <v>145</v>
      </c>
      <c r="D212" s="240" t="str">
        <f>IFERROR(VLOOKUP(C212,RSL_Composite!$A$3:$AA$767,27,FALSE),"")</f>
        <v/>
      </c>
      <c r="E212" s="208">
        <f>IFERROR(VLOOKUP(C212,RSL_Composite!$A$4:$N$767,6,FALSE),"--")</f>
        <v>2.5000000000000001E-4</v>
      </c>
      <c r="F212" s="208" t="str">
        <f>IFERROR(VLOOKUP(C212,RSL_Composite!$A$4:$N$767,8,FALSE),"--")</f>
        <v>--</v>
      </c>
      <c r="G212" s="240">
        <f t="shared" si="6"/>
        <v>2.5000000000000001E-4</v>
      </c>
      <c r="H212" s="208">
        <f>IFERROR(VLOOKUP(C212,RSL_Composite!$A$4:$N$767,12,FALSE),"--")</f>
        <v>1</v>
      </c>
      <c r="I212" s="208" t="str">
        <f>IFERROR(VLOOKUP(C212,RSL_Composite!$A$4:$N$767,2,FALSE),"--")</f>
        <v>--</v>
      </c>
      <c r="J212" s="208" t="str">
        <f>IFERROR(VLOOKUP(C212,RSL_Composite!$A$4:$N$767,4,FALSE),"--")</f>
        <v>--</v>
      </c>
      <c r="K212" s="208">
        <f>IFERROR(VLOOKUP(C212,RSL_Composite!A212:N975,13,FALSE),"--")</f>
        <v>0.1</v>
      </c>
      <c r="L212" s="208" t="str">
        <f t="shared" si="7"/>
        <v>--</v>
      </c>
      <c r="M212" s="208">
        <v>263.20999999999998</v>
      </c>
      <c r="N212" s="208">
        <v>4.0883000000000003E-6</v>
      </c>
      <c r="O212" s="208">
        <v>2.4984599999999999E-2</v>
      </c>
      <c r="P212" s="208">
        <v>6.4392000000000001E-6</v>
      </c>
      <c r="Q212" s="208">
        <v>729.3</v>
      </c>
      <c r="R212" s="295">
        <v>37.700000000000003</v>
      </c>
    </row>
    <row r="213" spans="1:18" x14ac:dyDescent="0.25">
      <c r="A213" s="293" t="s">
        <v>138</v>
      </c>
      <c r="B213" s="294" t="s">
        <v>144</v>
      </c>
      <c r="C213" s="208" t="s">
        <v>143</v>
      </c>
      <c r="D213" s="240" t="str">
        <f>IFERROR(VLOOKUP(C213,RSL_Composite!$A$3:$AA$767,27,FALSE),"")</f>
        <v/>
      </c>
      <c r="E213" s="208">
        <f>IFERROR(VLOOKUP(C213,RSL_Composite!$A$4:$N$767,6,FALSE),"--")</f>
        <v>6.0000000000000001E-3</v>
      </c>
      <c r="F213" s="208" t="str">
        <f>IFERROR(VLOOKUP(C213,RSL_Composite!$A$4:$N$767,8,FALSE),"--")</f>
        <v>--</v>
      </c>
      <c r="G213" s="240">
        <f t="shared" si="6"/>
        <v>6.0000000000000001E-3</v>
      </c>
      <c r="H213" s="208">
        <f>IFERROR(VLOOKUP(C213,RSL_Composite!$A$4:$N$767,12,FALSE),"--")</f>
        <v>1</v>
      </c>
      <c r="I213" s="208" t="str">
        <f>IFERROR(VLOOKUP(C213,RSL_Composite!$A$4:$N$767,2,FALSE),"--")</f>
        <v>--</v>
      </c>
      <c r="J213" s="208" t="str">
        <f>IFERROR(VLOOKUP(C213,RSL_Composite!$A$4:$N$767,4,FALSE),"--")</f>
        <v>--</v>
      </c>
      <c r="K213" s="208">
        <f>IFERROR(VLOOKUP(C213,RSL_Composite!A213:N976,13,FALSE),"--")</f>
        <v>0.1</v>
      </c>
      <c r="L213" s="208" t="str">
        <f t="shared" si="7"/>
        <v>--</v>
      </c>
      <c r="M213" s="208">
        <v>291.26</v>
      </c>
      <c r="N213" s="208">
        <v>1.22E-5</v>
      </c>
      <c r="O213" s="208">
        <v>2.2948900000000001E-2</v>
      </c>
      <c r="P213" s="208">
        <v>5.8155999999999999E-6</v>
      </c>
      <c r="Q213" s="208">
        <v>2422</v>
      </c>
      <c r="R213" s="295">
        <v>11</v>
      </c>
    </row>
    <row r="214" spans="1:18" x14ac:dyDescent="0.25">
      <c r="A214" s="293" t="s">
        <v>138</v>
      </c>
      <c r="B214" s="294" t="s">
        <v>142</v>
      </c>
      <c r="C214" s="208" t="s">
        <v>141</v>
      </c>
      <c r="D214" s="240" t="str">
        <f>IFERROR(VLOOKUP(C214,RSL_Composite!$A$3:$AA$767,27,FALSE),"")</f>
        <v/>
      </c>
      <c r="E214" s="208">
        <f>IFERROR(VLOOKUP(C214,RSL_Composite!$A$4:$N$767,6,FALSE),"--")</f>
        <v>2.0000000000000001E-4</v>
      </c>
      <c r="F214" s="208" t="str">
        <f>IFERROR(VLOOKUP(C214,RSL_Composite!$A$4:$N$767,8,FALSE),"--")</f>
        <v>--</v>
      </c>
      <c r="G214" s="240">
        <f t="shared" si="6"/>
        <v>2.0000000000000001E-4</v>
      </c>
      <c r="H214" s="208">
        <f>IFERROR(VLOOKUP(C214,RSL_Composite!$A$4:$N$767,12,FALSE),"--")</f>
        <v>1</v>
      </c>
      <c r="I214" s="208" t="str">
        <f>IFERROR(VLOOKUP(C214,RSL_Composite!$A$4:$N$767,2,FALSE),"--")</f>
        <v>--</v>
      </c>
      <c r="J214" s="208" t="str">
        <f>IFERROR(VLOOKUP(C214,RSL_Composite!$A$4:$N$767,4,FALSE),"--")</f>
        <v>--</v>
      </c>
      <c r="K214" s="208">
        <f>IFERROR(VLOOKUP(C214,RSL_Composite!A214:N977,13,FALSE),"--")</f>
        <v>0.1</v>
      </c>
      <c r="L214" s="208" t="str">
        <f t="shared" si="7"/>
        <v>--</v>
      </c>
      <c r="M214" s="208">
        <v>260.37</v>
      </c>
      <c r="N214" s="208">
        <v>1.7870000000000001E-4</v>
      </c>
      <c r="O214" s="208">
        <v>2.3327199999999999E-2</v>
      </c>
      <c r="P214" s="208">
        <v>5.8965000000000002E-6</v>
      </c>
      <c r="Q214" s="208">
        <v>459.8</v>
      </c>
      <c r="R214" s="295">
        <v>50</v>
      </c>
    </row>
    <row r="215" spans="1:18" x14ac:dyDescent="0.25">
      <c r="A215" s="293" t="s">
        <v>138</v>
      </c>
      <c r="B215" s="294" t="s">
        <v>140</v>
      </c>
      <c r="C215" s="208" t="s">
        <v>139</v>
      </c>
      <c r="D215" s="240">
        <f>IFERROR(VLOOKUP(C215,RSL_Composite!$A$3:$AA$767,27,FALSE),"")</f>
        <v>4</v>
      </c>
      <c r="E215" s="208">
        <f>IFERROR(VLOOKUP(C215,RSL_Composite!$A$4:$N$767,6,FALSE),"--")</f>
        <v>5.0000000000000001E-3</v>
      </c>
      <c r="F215" s="208" t="str">
        <f>IFERROR(VLOOKUP(C215,RSL_Composite!$A$4:$N$767,8,FALSE),"--")</f>
        <v>--</v>
      </c>
      <c r="G215" s="240">
        <f t="shared" si="6"/>
        <v>5.0000000000000001E-3</v>
      </c>
      <c r="H215" s="208">
        <f>IFERROR(VLOOKUP(C215,RSL_Composite!$A$4:$N$767,12,FALSE),"--")</f>
        <v>1</v>
      </c>
      <c r="I215" s="208">
        <f>IFERROR(VLOOKUP(C215,RSL_Composite!$A$4:$N$767,2,FALSE),"--")</f>
        <v>0.12</v>
      </c>
      <c r="J215" s="208" t="str">
        <f>IFERROR(VLOOKUP(C215,RSL_Composite!$A$4:$N$767,4,FALSE),"--")</f>
        <v>--</v>
      </c>
      <c r="K215" s="208">
        <f>IFERROR(VLOOKUP(C215,RSL_Composite!A215:N978,13,FALSE),"--")</f>
        <v>0.1</v>
      </c>
      <c r="L215" s="208">
        <f t="shared" si="7"/>
        <v>0.12</v>
      </c>
      <c r="M215" s="208">
        <v>201.66</v>
      </c>
      <c r="N215" s="208">
        <v>3.8512000000000001E-8</v>
      </c>
      <c r="O215" s="208">
        <v>2.8139399999999998E-2</v>
      </c>
      <c r="P215" s="208">
        <v>7.3665999999999999E-6</v>
      </c>
      <c r="Q215" s="208">
        <v>146.5</v>
      </c>
      <c r="R215" s="295">
        <v>6.2</v>
      </c>
    </row>
    <row r="216" spans="1:18" x14ac:dyDescent="0.25">
      <c r="A216" s="293" t="s">
        <v>138</v>
      </c>
      <c r="B216" s="296" t="s">
        <v>137</v>
      </c>
      <c r="C216" s="208" t="s">
        <v>136</v>
      </c>
      <c r="D216" s="240" t="str">
        <f>IFERROR(VLOOKUP(C216,RSL_Composite!$A$3:$AA$767,27,FALSE),"")</f>
        <v/>
      </c>
      <c r="E216" s="208">
        <f>IFERROR(VLOOKUP(C216,RSL_Composite!$A$4:$N$767,6,FALSE),"--")</f>
        <v>5.0000000000000001E-4</v>
      </c>
      <c r="F216" s="208" t="str">
        <f>IFERROR(VLOOKUP(C216,RSL_Composite!$A$4:$N$767,8,FALSE),"--")</f>
        <v>--</v>
      </c>
      <c r="G216" s="240">
        <f t="shared" si="6"/>
        <v>5.0000000000000001E-4</v>
      </c>
      <c r="H216" s="208">
        <f>IFERROR(VLOOKUP(C216,RSL_Composite!$A$4:$N$767,12,FALSE),"--")</f>
        <v>1</v>
      </c>
      <c r="I216" s="208" t="str">
        <f>IFERROR(VLOOKUP(C216,RSL_Composite!$A$4:$N$767,2,FALSE),"--")</f>
        <v>--</v>
      </c>
      <c r="J216" s="208" t="str">
        <f>IFERROR(VLOOKUP(C216,RSL_Composite!$A$4:$N$767,4,FALSE),"--")</f>
        <v>--</v>
      </c>
      <c r="K216" s="208">
        <f>IFERROR(VLOOKUP(C216,RSL_Composite!A216:N979,13,FALSE),"--")</f>
        <v>0.1</v>
      </c>
      <c r="L216" s="208" t="str">
        <f t="shared" si="7"/>
        <v>--</v>
      </c>
      <c r="M216" s="208">
        <v>322.31</v>
      </c>
      <c r="N216" s="208">
        <v>1.819E-4</v>
      </c>
      <c r="O216" s="208">
        <v>2.1161800000000001E-2</v>
      </c>
      <c r="P216" s="208">
        <v>5.2838000000000001E-6</v>
      </c>
      <c r="Q216" s="208">
        <v>265.60000000000002</v>
      </c>
      <c r="R216" s="295">
        <v>30</v>
      </c>
    </row>
    <row r="217" spans="1:18" x14ac:dyDescent="0.25">
      <c r="A217" s="293" t="s">
        <v>122</v>
      </c>
      <c r="B217" s="296" t="s">
        <v>135</v>
      </c>
      <c r="C217" s="208" t="s">
        <v>134</v>
      </c>
      <c r="D217" s="240" t="str">
        <f>IFERROR(VLOOKUP(C217,RSL_Composite!$A$3:$AA$767,27,FALSE),"")</f>
        <v/>
      </c>
      <c r="E217" s="208">
        <f>IFERROR(VLOOKUP(C217,RSL_Composite!$A$4:$N$767,6,FALSE),"--")</f>
        <v>6.9999999999999994E-5</v>
      </c>
      <c r="F217" s="208" t="str">
        <f>IFERROR(VLOOKUP(C217,RSL_Composite!$A$4:$N$767,8,FALSE),"--")</f>
        <v>--</v>
      </c>
      <c r="G217" s="240">
        <f t="shared" si="6"/>
        <v>6.9999999999999994E-5</v>
      </c>
      <c r="H217" s="208">
        <f>IFERROR(VLOOKUP(C217,RSL_Composite!$A$4:$N$767,12,FALSE),"--")</f>
        <v>1</v>
      </c>
      <c r="I217" s="208">
        <f>IFERROR(VLOOKUP(C217,RSL_Composite!$A$4:$N$767,2,FALSE),"--")</f>
        <v>7.0000000000000007E-2</v>
      </c>
      <c r="J217" s="208">
        <f>IFERROR(VLOOKUP(C217,RSL_Composite!$A$4:$N$767,4,FALSE),"--")</f>
        <v>2.0000000000000002E-5</v>
      </c>
      <c r="K217" s="208">
        <f>IFERROR(VLOOKUP(C217,RSL_Composite!A217:N980,13,FALSE),"--")</f>
        <v>0.14000000000000001</v>
      </c>
      <c r="L217" s="208">
        <f t="shared" si="7"/>
        <v>7.0000000000000007E-2</v>
      </c>
      <c r="M217" s="208">
        <v>257.55</v>
      </c>
      <c r="N217" s="208">
        <v>8.1765999999999991E-3</v>
      </c>
      <c r="O217" s="208">
        <v>4.6936699999999998E-2</v>
      </c>
      <c r="P217" s="208">
        <v>5.4841999999999999E-6</v>
      </c>
      <c r="Q217" s="208">
        <v>47700</v>
      </c>
      <c r="R217" s="295">
        <v>0.42</v>
      </c>
    </row>
    <row r="218" spans="1:18" x14ac:dyDescent="0.25">
      <c r="A218" s="293" t="s">
        <v>122</v>
      </c>
      <c r="B218" s="296" t="s">
        <v>133</v>
      </c>
      <c r="C218" s="208" t="s">
        <v>132</v>
      </c>
      <c r="D218" s="240" t="str">
        <f>IFERROR(VLOOKUP(C218,RSL_Composite!$A$3:$AA$767,27,FALSE),"")</f>
        <v/>
      </c>
      <c r="E218" s="208" t="str">
        <f>IFERROR(VLOOKUP(C218,RSL_Composite!$A$4:$N$767,6,FALSE),"--")</f>
        <v>--</v>
      </c>
      <c r="F218" s="208" t="str">
        <f>IFERROR(VLOOKUP(C218,RSL_Composite!$A$4:$N$767,8,FALSE),"--")</f>
        <v>--</v>
      </c>
      <c r="G218" s="240" t="str">
        <f t="shared" si="6"/>
        <v>--</v>
      </c>
      <c r="H218" s="208">
        <f>IFERROR(VLOOKUP(C218,RSL_Composite!$A$4:$N$767,12,FALSE),"--")</f>
        <v>1</v>
      </c>
      <c r="I218" s="208">
        <f>IFERROR(VLOOKUP(C218,RSL_Composite!$A$4:$N$767,2,FALSE),"--")</f>
        <v>2</v>
      </c>
      <c r="J218" s="208">
        <f>IFERROR(VLOOKUP(C218,RSL_Composite!$A$4:$N$767,4,FALSE),"--")</f>
        <v>5.6999999999999998E-4</v>
      </c>
      <c r="K218" s="208">
        <f>IFERROR(VLOOKUP(C218,RSL_Composite!A218:N981,13,FALSE),"--")</f>
        <v>0.14000000000000001</v>
      </c>
      <c r="L218" s="208">
        <f t="shared" si="7"/>
        <v>2</v>
      </c>
      <c r="M218" s="208">
        <v>188.66</v>
      </c>
      <c r="N218" s="208">
        <v>3.0089899999999999E-2</v>
      </c>
      <c r="O218" s="208">
        <v>5.7760899999999997E-2</v>
      </c>
      <c r="P218" s="208">
        <v>6.7488999999999999E-6</v>
      </c>
      <c r="Q218" s="208">
        <v>8397</v>
      </c>
      <c r="R218" s="295">
        <v>15</v>
      </c>
    </row>
    <row r="219" spans="1:18" x14ac:dyDescent="0.25">
      <c r="A219" s="293" t="s">
        <v>122</v>
      </c>
      <c r="B219" s="297" t="s">
        <v>131</v>
      </c>
      <c r="C219" s="208" t="s">
        <v>843</v>
      </c>
      <c r="D219" s="240" t="str">
        <f>IFERROR(VLOOKUP(C219,RSL_Composite!$A$3:$AA$767,27,FALSE),"")</f>
        <v/>
      </c>
      <c r="E219" s="208" t="str">
        <f>IFERROR(VLOOKUP(C219,RSL_Composite!$A$4:$N$767,6,FALSE),"--")</f>
        <v>--</v>
      </c>
      <c r="F219" s="208" t="str">
        <f>IFERROR(VLOOKUP(C219,RSL_Composite!$A$4:$N$767,8,FALSE),"--")</f>
        <v>--</v>
      </c>
      <c r="G219" s="240" t="str">
        <f t="shared" si="6"/>
        <v>--</v>
      </c>
      <c r="H219" s="208">
        <f>IFERROR(VLOOKUP(C219,RSL_Composite!$A$4:$N$767,12,FALSE),"--")</f>
        <v>1</v>
      </c>
      <c r="I219" s="208">
        <f>IFERROR(VLOOKUP(C219,RSL_Composite!$A$4:$N$767,2,FALSE),"--")</f>
        <v>2</v>
      </c>
      <c r="J219" s="208">
        <f>IFERROR(VLOOKUP(C219,RSL_Composite!$A$4:$N$767,4,FALSE),"--")</f>
        <v>5.6999999999999998E-4</v>
      </c>
      <c r="K219" s="208">
        <f>IFERROR(VLOOKUP(C219,RSL_Composite!A219:N982,13,FALSE),"--")</f>
        <v>0.14000000000000001</v>
      </c>
      <c r="L219" s="208">
        <f t="shared" si="7"/>
        <v>2</v>
      </c>
      <c r="M219" s="208">
        <v>188.66</v>
      </c>
      <c r="N219" s="208">
        <v>3.0089899999999999E-2</v>
      </c>
      <c r="O219" s="208">
        <v>5.7760899999999997E-2</v>
      </c>
      <c r="P219" s="208">
        <v>6.7488999999999999E-6</v>
      </c>
      <c r="Q219" s="208">
        <v>8397</v>
      </c>
      <c r="R219" s="295">
        <v>1.45</v>
      </c>
    </row>
    <row r="220" spans="1:18" x14ac:dyDescent="0.25">
      <c r="A220" s="293" t="s">
        <v>122</v>
      </c>
      <c r="B220" s="296" t="s">
        <v>130</v>
      </c>
      <c r="C220" s="208" t="s">
        <v>129</v>
      </c>
      <c r="D220" s="240" t="str">
        <f>IFERROR(VLOOKUP(C220,RSL_Composite!$A$3:$AA$767,27,FALSE),"")</f>
        <v/>
      </c>
      <c r="E220" s="208" t="str">
        <f>IFERROR(VLOOKUP(C220,RSL_Composite!$A$4:$N$767,6,FALSE),"--")</f>
        <v>--</v>
      </c>
      <c r="F220" s="208" t="str">
        <f>IFERROR(VLOOKUP(C220,RSL_Composite!$A$4:$N$767,8,FALSE),"--")</f>
        <v>--</v>
      </c>
      <c r="G220" s="240" t="str">
        <f t="shared" si="6"/>
        <v>--</v>
      </c>
      <c r="H220" s="208">
        <f>IFERROR(VLOOKUP(C220,RSL_Composite!$A$4:$N$767,12,FALSE),"--")</f>
        <v>1</v>
      </c>
      <c r="I220" s="208">
        <f>IFERROR(VLOOKUP(C220,RSL_Composite!$A$4:$N$767,2,FALSE),"--")</f>
        <v>2</v>
      </c>
      <c r="J220" s="208">
        <f>IFERROR(VLOOKUP(C220,RSL_Composite!$A$4:$N$767,4,FALSE),"--")</f>
        <v>5.6999999999999998E-4</v>
      </c>
      <c r="K220" s="208">
        <f>IFERROR(VLOOKUP(C220,RSL_Composite!A220:N983,13,FALSE),"--")</f>
        <v>0.14000000000000001</v>
      </c>
      <c r="L220" s="208">
        <f t="shared" si="7"/>
        <v>2</v>
      </c>
      <c r="M220" s="208">
        <v>291.99</v>
      </c>
      <c r="N220" s="208">
        <v>7.7678000000000001E-3</v>
      </c>
      <c r="O220" s="208">
        <v>4.3169300000000001E-2</v>
      </c>
      <c r="P220" s="208">
        <v>5.0440000000000003E-6</v>
      </c>
      <c r="Q220" s="208">
        <v>78100</v>
      </c>
      <c r="R220" s="295">
        <v>0.27700000000000002</v>
      </c>
    </row>
    <row r="221" spans="1:18" x14ac:dyDescent="0.25">
      <c r="A221" s="293" t="s">
        <v>122</v>
      </c>
      <c r="B221" s="296" t="s">
        <v>128</v>
      </c>
      <c r="C221" s="208" t="s">
        <v>127</v>
      </c>
      <c r="D221" s="240" t="str">
        <f>IFERROR(VLOOKUP(C221,RSL_Composite!$A$3:$AA$767,27,FALSE),"")</f>
        <v/>
      </c>
      <c r="E221" s="208" t="str">
        <f>IFERROR(VLOOKUP(C221,RSL_Composite!$A$4:$N$767,6,FALSE),"--")</f>
        <v>--</v>
      </c>
      <c r="F221" s="208" t="str">
        <f>IFERROR(VLOOKUP(C221,RSL_Composite!$A$4:$N$767,8,FALSE),"--")</f>
        <v>--</v>
      </c>
      <c r="G221" s="240" t="str">
        <f t="shared" si="6"/>
        <v>--</v>
      </c>
      <c r="H221" s="208">
        <f>IFERROR(VLOOKUP(C221,RSL_Composite!$A$4:$N$767,12,FALSE),"--")</f>
        <v>1</v>
      </c>
      <c r="I221" s="208">
        <f>IFERROR(VLOOKUP(C221,RSL_Composite!$A$4:$N$767,2,FALSE),"--")</f>
        <v>2</v>
      </c>
      <c r="J221" s="208">
        <f>IFERROR(VLOOKUP(C221,RSL_Composite!$A$4:$N$767,4,FALSE),"--")</f>
        <v>5.6999999999999998E-4</v>
      </c>
      <c r="K221" s="208">
        <f>IFERROR(VLOOKUP(C221,RSL_Composite!A221:N984,13,FALSE),"--")</f>
        <v>0.14000000000000001</v>
      </c>
      <c r="L221" s="208">
        <f t="shared" si="7"/>
        <v>2</v>
      </c>
      <c r="M221" s="208">
        <v>291.99</v>
      </c>
      <c r="N221" s="208">
        <v>1.79886E-2</v>
      </c>
      <c r="O221" s="208">
        <v>4.3169300000000001E-2</v>
      </c>
      <c r="P221" s="208">
        <v>5.0440000000000003E-6</v>
      </c>
      <c r="Q221" s="208">
        <v>76530</v>
      </c>
      <c r="R221" s="295">
        <v>0.1</v>
      </c>
    </row>
    <row r="222" spans="1:18" x14ac:dyDescent="0.25">
      <c r="A222" s="293" t="s">
        <v>122</v>
      </c>
      <c r="B222" s="296" t="s">
        <v>126</v>
      </c>
      <c r="C222" s="208" t="s">
        <v>125</v>
      </c>
      <c r="D222" s="240" t="str">
        <f>IFERROR(VLOOKUP(C222,RSL_Composite!$A$3:$AA$767,27,FALSE),"")</f>
        <v/>
      </c>
      <c r="E222" s="208">
        <f>IFERROR(VLOOKUP(C222,RSL_Composite!$A$4:$N$767,6,FALSE),"--")</f>
        <v>2.0000000000000002E-5</v>
      </c>
      <c r="F222" s="208" t="str">
        <f>IFERROR(VLOOKUP(C222,RSL_Composite!$A$4:$N$767,8,FALSE),"--")</f>
        <v>--</v>
      </c>
      <c r="G222" s="240">
        <f t="shared" si="6"/>
        <v>2.0000000000000002E-5</v>
      </c>
      <c r="H222" s="208">
        <f>IFERROR(VLOOKUP(C222,RSL_Composite!$A$4:$N$767,12,FALSE),"--")</f>
        <v>1</v>
      </c>
      <c r="I222" s="208">
        <f>IFERROR(VLOOKUP(C222,RSL_Composite!$A$4:$N$767,2,FALSE),"--")</f>
        <v>2</v>
      </c>
      <c r="J222" s="208">
        <f>IFERROR(VLOOKUP(C222,RSL_Composite!$A$4:$N$767,4,FALSE),"--")</f>
        <v>5.6999999999999998E-4</v>
      </c>
      <c r="K222" s="208">
        <f>IFERROR(VLOOKUP(C222,RSL_Composite!A222:N985,13,FALSE),"--")</f>
        <v>0.14000000000000001</v>
      </c>
      <c r="L222" s="208">
        <f t="shared" si="7"/>
        <v>2</v>
      </c>
      <c r="M222" s="208">
        <v>326.44</v>
      </c>
      <c r="N222" s="208">
        <v>1.1569899999999999E-2</v>
      </c>
      <c r="O222" s="208">
        <v>4.0076000000000001E-2</v>
      </c>
      <c r="P222" s="208">
        <v>4.6825999999999999E-6</v>
      </c>
      <c r="Q222" s="208">
        <v>130500</v>
      </c>
      <c r="R222" s="295">
        <v>4.2999999999999997E-2</v>
      </c>
    </row>
    <row r="223" spans="1:18" x14ac:dyDescent="0.25">
      <c r="A223" s="293" t="s">
        <v>122</v>
      </c>
      <c r="B223" s="296" t="s">
        <v>124</v>
      </c>
      <c r="C223" s="208" t="s">
        <v>123</v>
      </c>
      <c r="D223" s="240" t="str">
        <f>IFERROR(VLOOKUP(C223,RSL_Composite!$A$3:$AA$767,27,FALSE),"")</f>
        <v/>
      </c>
      <c r="E223" s="208" t="str">
        <f>IFERROR(VLOOKUP(C223,RSL_Composite!$A$4:$N$767,6,FALSE),"--")</f>
        <v>--</v>
      </c>
      <c r="F223" s="208" t="str">
        <f>IFERROR(VLOOKUP(C223,RSL_Composite!$A$4:$N$767,8,FALSE),"--")</f>
        <v>--</v>
      </c>
      <c r="G223" s="240" t="str">
        <f t="shared" si="6"/>
        <v>--</v>
      </c>
      <c r="H223" s="208">
        <f>IFERROR(VLOOKUP(C223,RSL_Composite!$A$4:$N$767,12,FALSE),"--")</f>
        <v>1</v>
      </c>
      <c r="I223" s="208">
        <f>IFERROR(VLOOKUP(C223,RSL_Composite!$A$4:$N$767,2,FALSE),"--")</f>
        <v>2</v>
      </c>
      <c r="J223" s="208">
        <f>IFERROR(VLOOKUP(C223,RSL_Composite!$A$4:$N$767,4,FALSE),"--")</f>
        <v>5.6999999999999998E-4</v>
      </c>
      <c r="K223" s="208">
        <f>IFERROR(VLOOKUP(C223,RSL_Composite!A223:N986,13,FALSE),"--")</f>
        <v>0.14000000000000001</v>
      </c>
      <c r="L223" s="208">
        <f t="shared" si="7"/>
        <v>2</v>
      </c>
      <c r="M223" s="208">
        <v>395.33</v>
      </c>
      <c r="N223" s="208">
        <v>1.3736699999999999E-2</v>
      </c>
      <c r="O223" s="208">
        <v>3.5273400000000003E-2</v>
      </c>
      <c r="P223" s="208">
        <v>4.1214E-6</v>
      </c>
      <c r="Q223" s="208">
        <v>349700</v>
      </c>
      <c r="R223" s="295">
        <v>1.44E-2</v>
      </c>
    </row>
    <row r="224" spans="1:18" x14ac:dyDescent="0.25">
      <c r="A224" s="293" t="s">
        <v>122</v>
      </c>
      <c r="B224" s="296" t="s">
        <v>121</v>
      </c>
      <c r="C224" s="208" t="s">
        <v>120</v>
      </c>
      <c r="D224" s="240" t="str">
        <f>IFERROR(VLOOKUP(C224,RSL_Composite!$A$3:$AA$767,27,FALSE),"")</f>
        <v/>
      </c>
      <c r="E224" s="208" t="str">
        <f>IFERROR(VLOOKUP(C224,RSL_Composite!$A$4:$N$767,6,FALSE),"--")</f>
        <v>--</v>
      </c>
      <c r="F224" s="208" t="str">
        <f>IFERROR(VLOOKUP(C224,RSL_Composite!$A$4:$N$767,8,FALSE),"--")</f>
        <v>--</v>
      </c>
      <c r="G224" s="240" t="str">
        <f t="shared" si="6"/>
        <v>--</v>
      </c>
      <c r="H224" s="208">
        <f>IFERROR(VLOOKUP(C224,RSL_Composite!$A$4:$N$767,12,FALSE),"--")</f>
        <v>1</v>
      </c>
      <c r="I224" s="208">
        <f>IFERROR(VLOOKUP(C224,RSL_Composite!$A$4:$N$767,2,FALSE),"--")</f>
        <v>2</v>
      </c>
      <c r="J224" s="208">
        <f>IFERROR(VLOOKUP(C224,RSL_Composite!$A$4:$N$767,4,FALSE),"--")</f>
        <v>5.6999999999999998E-4</v>
      </c>
      <c r="K224" s="208">
        <f>IFERROR(VLOOKUP(C224,RSL_Composite!A224:N987,13,FALSE),"--")</f>
        <v>0.14000000000000001</v>
      </c>
      <c r="L224" s="208">
        <f t="shared" si="7"/>
        <v>2</v>
      </c>
      <c r="M224" s="208">
        <v>291.99</v>
      </c>
      <c r="N224" s="208">
        <v>7.7678000000000001E-3</v>
      </c>
      <c r="O224" s="208">
        <v>4.3169300000000001E-2</v>
      </c>
      <c r="P224" s="208">
        <v>5.0440000000000003E-6</v>
      </c>
      <c r="Q224" s="208">
        <v>78100</v>
      </c>
      <c r="R224" s="295">
        <v>0.7</v>
      </c>
    </row>
    <row r="225" spans="1:18" x14ac:dyDescent="0.25">
      <c r="A225" s="293" t="s">
        <v>102</v>
      </c>
      <c r="B225" s="296" t="s">
        <v>119</v>
      </c>
      <c r="C225" s="208" t="s">
        <v>118</v>
      </c>
      <c r="D225" s="240">
        <f>IFERROR(VLOOKUP(C225,RSL_Composite!$A$3:$AA$767,27,FALSE),"")</f>
        <v>50</v>
      </c>
      <c r="E225" s="208">
        <f>IFERROR(VLOOKUP(C225,RSL_Composite!$A$4:$N$767,6,FALSE),"--")</f>
        <v>8.0000000000000002E-3</v>
      </c>
      <c r="F225" s="208" t="str">
        <f>IFERROR(VLOOKUP(C225,RSL_Composite!$A$4:$N$767,8,FALSE),"--")</f>
        <v>--</v>
      </c>
      <c r="G225" s="240">
        <f t="shared" si="6"/>
        <v>8.0000000000000002E-3</v>
      </c>
      <c r="H225" s="208">
        <f>IFERROR(VLOOKUP(C225,RSL_Composite!$A$4:$N$767,12,FALSE),"--")</f>
        <v>1</v>
      </c>
      <c r="I225" s="208" t="str">
        <f>IFERROR(VLOOKUP(C225,RSL_Composite!$A$4:$N$767,2,FALSE),"--")</f>
        <v>--</v>
      </c>
      <c r="J225" s="208" t="str">
        <f>IFERROR(VLOOKUP(C225,RSL_Composite!$A$4:$N$767,4,FALSE),"--")</f>
        <v>--</v>
      </c>
      <c r="K225" s="208">
        <f>IFERROR(VLOOKUP(C225,RSL_Composite!A225:N988,13,FALSE),"--")</f>
        <v>0.1</v>
      </c>
      <c r="L225" s="208" t="str">
        <f t="shared" si="7"/>
        <v>--</v>
      </c>
      <c r="M225" s="208">
        <v>269.51</v>
      </c>
      <c r="N225" s="208">
        <v>3.7039999999999998E-7</v>
      </c>
      <c r="O225" s="208">
        <v>4.5537599999999998E-2</v>
      </c>
      <c r="P225" s="208">
        <v>5.3206999999999997E-6</v>
      </c>
      <c r="Q225" s="208">
        <v>175.3</v>
      </c>
      <c r="R225" s="295">
        <v>71</v>
      </c>
    </row>
    <row r="226" spans="1:18" x14ac:dyDescent="0.25">
      <c r="A226" s="293" t="s">
        <v>102</v>
      </c>
      <c r="B226" s="296" t="s">
        <v>117</v>
      </c>
      <c r="C226" s="208" t="s">
        <v>116</v>
      </c>
      <c r="D226" s="240">
        <f>IFERROR(VLOOKUP(C226,RSL_Composite!$A$3:$AA$767,27,FALSE),"")</f>
        <v>70</v>
      </c>
      <c r="E226" s="208">
        <f>IFERROR(VLOOKUP(C226,RSL_Composite!$A$4:$N$767,6,FALSE),"--")</f>
        <v>0.01</v>
      </c>
      <c r="F226" s="208" t="str">
        <f>IFERROR(VLOOKUP(C226,RSL_Composite!$A$4:$N$767,8,FALSE),"--")</f>
        <v>--</v>
      </c>
      <c r="G226" s="240">
        <f t="shared" si="6"/>
        <v>0.01</v>
      </c>
      <c r="H226" s="208">
        <f>IFERROR(VLOOKUP(C226,RSL_Composite!$A$4:$N$767,12,FALSE),"--")</f>
        <v>1</v>
      </c>
      <c r="I226" s="208" t="str">
        <f>IFERROR(VLOOKUP(C226,RSL_Composite!$A$4:$N$767,2,FALSE),"--")</f>
        <v>--</v>
      </c>
      <c r="J226" s="208" t="str">
        <f>IFERROR(VLOOKUP(C226,RSL_Composite!$A$4:$N$767,4,FALSE),"--")</f>
        <v>--</v>
      </c>
      <c r="K226" s="208">
        <f>IFERROR(VLOOKUP(C226,RSL_Composite!A226:N989,13,FALSE),"--")</f>
        <v>0.05</v>
      </c>
      <c r="L226" s="208" t="str">
        <f t="shared" si="7"/>
        <v>--</v>
      </c>
      <c r="M226" s="208">
        <v>221.04</v>
      </c>
      <c r="N226" s="208">
        <v>1.4473000000000001E-6</v>
      </c>
      <c r="O226" s="208">
        <v>5.1972400000000002E-2</v>
      </c>
      <c r="P226" s="208">
        <v>6.0726000000000001E-6</v>
      </c>
      <c r="Q226" s="208">
        <v>29.63</v>
      </c>
      <c r="R226" s="295">
        <v>677</v>
      </c>
    </row>
    <row r="227" spans="1:18" x14ac:dyDescent="0.25">
      <c r="A227" s="293" t="s">
        <v>102</v>
      </c>
      <c r="B227" s="296" t="s">
        <v>115</v>
      </c>
      <c r="C227" s="208" t="s">
        <v>114</v>
      </c>
      <c r="D227" s="240">
        <f>IFERROR(VLOOKUP(C227,RSL_Composite!$A$3:$AA$767,27,FALSE),"")</f>
        <v>7</v>
      </c>
      <c r="E227" s="208">
        <f>IFERROR(VLOOKUP(C227,RSL_Composite!$A$4:$N$767,6,FALSE),"--")</f>
        <v>1E-3</v>
      </c>
      <c r="F227" s="208" t="str">
        <f>IFERROR(VLOOKUP(C227,RSL_Composite!$A$4:$N$767,8,FALSE),"--")</f>
        <v>--</v>
      </c>
      <c r="G227" s="240">
        <f t="shared" si="6"/>
        <v>1E-3</v>
      </c>
      <c r="H227" s="208">
        <f>IFERROR(VLOOKUP(C227,RSL_Composite!$A$4:$N$767,12,FALSE),"--")</f>
        <v>1</v>
      </c>
      <c r="I227" s="208" t="str">
        <f>IFERROR(VLOOKUP(C227,RSL_Composite!$A$4:$N$767,2,FALSE),"--")</f>
        <v>--</v>
      </c>
      <c r="J227" s="208" t="str">
        <f>IFERROR(VLOOKUP(C227,RSL_Composite!$A$4:$N$767,4,FALSE),"--")</f>
        <v>--</v>
      </c>
      <c r="K227" s="208">
        <f>IFERROR(VLOOKUP(C227,RSL_Composite!A227:N990,13,FALSE),"--")</f>
        <v>0.1</v>
      </c>
      <c r="L227" s="208" t="str">
        <f t="shared" si="7"/>
        <v>--</v>
      </c>
      <c r="M227" s="208">
        <v>240.22</v>
      </c>
      <c r="N227" s="208">
        <v>1.8600000000000001E-5</v>
      </c>
      <c r="O227" s="208">
        <v>2.5345800000000002E-2</v>
      </c>
      <c r="P227" s="208">
        <v>6.5186999999999999E-6</v>
      </c>
      <c r="Q227" s="208">
        <v>4294</v>
      </c>
      <c r="R227" s="295">
        <v>52</v>
      </c>
    </row>
    <row r="228" spans="1:18" x14ac:dyDescent="0.25">
      <c r="A228" s="293" t="s">
        <v>102</v>
      </c>
      <c r="B228" s="294" t="s">
        <v>113</v>
      </c>
      <c r="C228" s="208" t="s">
        <v>112</v>
      </c>
      <c r="D228" s="240">
        <f>IFERROR(VLOOKUP(C228,RSL_Composite!$A$3:$AA$767,27,FALSE),"")</f>
        <v>2</v>
      </c>
      <c r="E228" s="208">
        <f>IFERROR(VLOOKUP(C228,RSL_Composite!$A$4:$N$767,6,FALSE),"--")</f>
        <v>0.01</v>
      </c>
      <c r="F228" s="208" t="str">
        <f>IFERROR(VLOOKUP(C228,RSL_Composite!$A$4:$N$767,8,FALSE),"--")</f>
        <v>--</v>
      </c>
      <c r="G228" s="240">
        <f t="shared" si="6"/>
        <v>0.01</v>
      </c>
      <c r="H228" s="208">
        <f>IFERROR(VLOOKUP(C228,RSL_Composite!$A$4:$N$767,12,FALSE),"--")</f>
        <v>1</v>
      </c>
      <c r="I228" s="208">
        <f>IFERROR(VLOOKUP(C228,RSL_Composite!$A$4:$N$767,2,FALSE),"--")</f>
        <v>5.6000000000000001E-2</v>
      </c>
      <c r="J228" s="208" t="str">
        <f>IFERROR(VLOOKUP(C228,RSL_Composite!$A$4:$N$767,4,FALSE),"--")</f>
        <v>--</v>
      </c>
      <c r="K228" s="208" t="str">
        <f>IFERROR(VLOOKUP(C228,RSL_Composite!A228:N991,13,FALSE),"--")</f>
        <v>--</v>
      </c>
      <c r="L228" s="208">
        <f t="shared" si="7"/>
        <v>5.6000000000000001E-2</v>
      </c>
      <c r="M228" s="208">
        <v>269.77</v>
      </c>
      <c r="N228" s="208">
        <v>3.4014999999999999E-7</v>
      </c>
      <c r="O228" s="208">
        <v>2.26407E-2</v>
      </c>
      <c r="P228" s="208">
        <v>5.6913E-6</v>
      </c>
      <c r="Q228" s="208">
        <v>312.3</v>
      </c>
      <c r="R228" s="295">
        <v>240</v>
      </c>
    </row>
    <row r="229" spans="1:18" x14ac:dyDescent="0.25">
      <c r="A229" s="293" t="s">
        <v>102</v>
      </c>
      <c r="B229" s="296" t="s">
        <v>111</v>
      </c>
      <c r="C229" s="208" t="s">
        <v>110</v>
      </c>
      <c r="D229" s="240">
        <f>IFERROR(VLOOKUP(C229,RSL_Composite!$A$3:$AA$767,27,FALSE),"")</f>
        <v>200</v>
      </c>
      <c r="E229" s="208">
        <f>IFERROR(VLOOKUP(C229,RSL_Composite!$A$4:$N$767,6,FALSE),"--")</f>
        <v>0.03</v>
      </c>
      <c r="F229" s="208" t="str">
        <f>IFERROR(VLOOKUP(C229,RSL_Composite!$A$4:$N$767,8,FALSE),"--")</f>
        <v>--</v>
      </c>
      <c r="G229" s="240">
        <f t="shared" si="6"/>
        <v>0.03</v>
      </c>
      <c r="H229" s="208">
        <f>IFERROR(VLOOKUP(C229,RSL_Composite!$A$4:$N$767,12,FALSE),"--")</f>
        <v>1</v>
      </c>
      <c r="I229" s="208" t="str">
        <f>IFERROR(VLOOKUP(C229,RSL_Composite!$A$4:$N$767,2,FALSE),"--")</f>
        <v>--</v>
      </c>
      <c r="J229" s="208" t="str">
        <f>IFERROR(VLOOKUP(C229,RSL_Composite!$A$4:$N$767,4,FALSE),"--")</f>
        <v>--</v>
      </c>
      <c r="K229" s="208" t="str">
        <f>IFERROR(VLOOKUP(C229,RSL_Composite!A229:N992,13,FALSE),"--")</f>
        <v>--</v>
      </c>
      <c r="L229" s="208" t="str">
        <f t="shared" si="7"/>
        <v>--</v>
      </c>
      <c r="M229" s="208">
        <v>142.97</v>
      </c>
      <c r="N229" s="208">
        <v>2.3140000000000002E-6</v>
      </c>
      <c r="O229" s="208">
        <v>6.0081299999999997E-2</v>
      </c>
      <c r="P229" s="208">
        <v>9.4134000000000004E-6</v>
      </c>
      <c r="Q229" s="208">
        <v>3.2309999999999999</v>
      </c>
      <c r="R229" s="295">
        <v>502000</v>
      </c>
    </row>
    <row r="230" spans="1:18" x14ac:dyDescent="0.25">
      <c r="A230" s="293" t="s">
        <v>102</v>
      </c>
      <c r="B230" s="294" t="s">
        <v>109</v>
      </c>
      <c r="C230" s="208" t="s">
        <v>108</v>
      </c>
      <c r="D230" s="240">
        <f>IFERROR(VLOOKUP(C230,RSL_Composite!$A$3:$AA$767,27,FALSE),"")</f>
        <v>20</v>
      </c>
      <c r="E230" s="208">
        <f>IFERROR(VLOOKUP(C230,RSL_Composite!$A$4:$N$767,6,FALSE),"--")</f>
        <v>2.2000000000000001E-3</v>
      </c>
      <c r="F230" s="208" t="str">
        <f>IFERROR(VLOOKUP(C230,RSL_Composite!$A$4:$N$767,8,FALSE),"--")</f>
        <v>--</v>
      </c>
      <c r="G230" s="240">
        <f t="shared" si="6"/>
        <v>2.2000000000000001E-3</v>
      </c>
      <c r="H230" s="208">
        <f>IFERROR(VLOOKUP(C230,RSL_Composite!$A$4:$N$767,12,FALSE),"--")</f>
        <v>1</v>
      </c>
      <c r="I230" s="208" t="str">
        <f>IFERROR(VLOOKUP(C230,RSL_Composite!$A$4:$N$767,2,FALSE),"--")</f>
        <v>--</v>
      </c>
      <c r="J230" s="208" t="str">
        <f>IFERROR(VLOOKUP(C230,RSL_Composite!$A$4:$N$767,4,FALSE),"--")</f>
        <v>--</v>
      </c>
      <c r="K230" s="208">
        <f>IFERROR(VLOOKUP(C230,RSL_Composite!A230:N993,13,FALSE),"--")</f>
        <v>0.1</v>
      </c>
      <c r="L230" s="208" t="str">
        <f t="shared" si="7"/>
        <v>--</v>
      </c>
      <c r="M230" s="208">
        <v>344.05</v>
      </c>
      <c r="N230" s="208">
        <v>5.8049999999999996E-12</v>
      </c>
      <c r="O230" s="208">
        <v>2.08104E-2</v>
      </c>
      <c r="P230" s="208">
        <v>5.1922E-6</v>
      </c>
      <c r="Q230" s="208">
        <v>9272</v>
      </c>
      <c r="R230" s="295">
        <v>708000</v>
      </c>
    </row>
    <row r="231" spans="1:18" x14ac:dyDescent="0.25">
      <c r="A231" s="293" t="s">
        <v>102</v>
      </c>
      <c r="B231" s="294" t="s">
        <v>107</v>
      </c>
      <c r="C231" s="208" t="s">
        <v>106</v>
      </c>
      <c r="D231" s="240">
        <f>IFERROR(VLOOKUP(C231,RSL_Composite!$A$3:$AA$767,27,FALSE),"")</f>
        <v>100</v>
      </c>
      <c r="E231" s="208">
        <f>IFERROR(VLOOKUP(C231,RSL_Composite!$A$4:$N$767,6,FALSE),"--")</f>
        <v>0.02</v>
      </c>
      <c r="F231" s="208" t="str">
        <f>IFERROR(VLOOKUP(C231,RSL_Composite!$A$4:$N$767,8,FALSE),"--")</f>
        <v>--</v>
      </c>
      <c r="G231" s="240">
        <f t="shared" si="6"/>
        <v>0.02</v>
      </c>
      <c r="H231" s="208">
        <f>IFERROR(VLOOKUP(C231,RSL_Composite!$A$4:$N$767,12,FALSE),"--")</f>
        <v>1</v>
      </c>
      <c r="I231" s="208" t="str">
        <f>IFERROR(VLOOKUP(C231,RSL_Composite!$A$4:$N$767,2,FALSE),"--")</f>
        <v>--</v>
      </c>
      <c r="J231" s="208" t="str">
        <f>IFERROR(VLOOKUP(C231,RSL_Composite!$A$4:$N$767,4,FALSE),"--")</f>
        <v>--</v>
      </c>
      <c r="K231" s="208">
        <f>IFERROR(VLOOKUP(C231,RSL_Composite!A231:N994,13,FALSE),"--")</f>
        <v>0.1</v>
      </c>
      <c r="L231" s="208" t="str">
        <f t="shared" si="7"/>
        <v>--</v>
      </c>
      <c r="M231" s="208">
        <v>186.17</v>
      </c>
      <c r="N231" s="208">
        <v>1.5740000000000001E-14</v>
      </c>
      <c r="O231" s="208">
        <v>3.6747000000000002E-2</v>
      </c>
      <c r="P231" s="208">
        <v>8.1791999999999995E-6</v>
      </c>
      <c r="Q231" s="208">
        <v>19.41</v>
      </c>
      <c r="R231" s="295">
        <v>100000</v>
      </c>
    </row>
    <row r="232" spans="1:18" x14ac:dyDescent="0.25">
      <c r="A232" s="293" t="s">
        <v>102</v>
      </c>
      <c r="B232" s="294" t="s">
        <v>105</v>
      </c>
      <c r="C232" s="208" t="s">
        <v>104</v>
      </c>
      <c r="D232" s="240">
        <f>IFERROR(VLOOKUP(C232,RSL_Composite!$A$3:$AA$767,27,FALSE),"")</f>
        <v>700</v>
      </c>
      <c r="E232" s="208">
        <f>IFERROR(VLOOKUP(C232,RSL_Composite!$A$4:$N$767,6,FALSE),"--")</f>
        <v>0.1</v>
      </c>
      <c r="F232" s="208" t="str">
        <f>IFERROR(VLOOKUP(C232,RSL_Composite!$A$4:$N$767,8,FALSE),"--")</f>
        <v>--</v>
      </c>
      <c r="G232" s="240">
        <f t="shared" si="6"/>
        <v>0.1</v>
      </c>
      <c r="H232" s="208">
        <f>IFERROR(VLOOKUP(C232,RSL_Composite!$A$4:$N$767,12,FALSE),"--")</f>
        <v>1</v>
      </c>
      <c r="I232" s="208" t="str">
        <f>IFERROR(VLOOKUP(C232,RSL_Composite!$A$4:$N$767,2,FALSE),"--")</f>
        <v>--</v>
      </c>
      <c r="J232" s="208" t="str">
        <f>IFERROR(VLOOKUP(C232,RSL_Composite!$A$4:$N$767,4,FALSE),"--")</f>
        <v>--</v>
      </c>
      <c r="K232" s="208">
        <f>IFERROR(VLOOKUP(C232,RSL_Composite!A232:N995,13,FALSE),"--")</f>
        <v>0.1</v>
      </c>
      <c r="L232" s="208" t="str">
        <f t="shared" si="7"/>
        <v>--</v>
      </c>
      <c r="M232" s="208">
        <v>169.07</v>
      </c>
      <c r="N232" s="208">
        <v>8.5850000000000006E-11</v>
      </c>
      <c r="O232" s="208">
        <v>6.21407E-2</v>
      </c>
      <c r="P232" s="208">
        <v>7.2606000000000004E-6</v>
      </c>
      <c r="Q232" s="208">
        <v>1</v>
      </c>
      <c r="R232" s="295">
        <v>10500</v>
      </c>
    </row>
    <row r="233" spans="1:18" x14ac:dyDescent="0.25">
      <c r="A233" s="293" t="s">
        <v>102</v>
      </c>
      <c r="B233" s="294" t="s">
        <v>103</v>
      </c>
      <c r="C233" s="298" t="s">
        <v>854</v>
      </c>
      <c r="D233" s="240">
        <f>IFERROR(VLOOKUP(C233,RSL_Composite!$A$3:$AA$767,27,FALSE),"")</f>
        <v>500</v>
      </c>
      <c r="E233" s="208">
        <f>IFERROR(VLOOKUP(C233,RSL_Composite!$A$4:$N$767,6,FALSE),"--")</f>
        <v>7.0000000000000007E-2</v>
      </c>
      <c r="F233" s="208" t="str">
        <f>IFERROR(VLOOKUP(C233,RSL_Composite!$A$4:$N$767,8,FALSE),"--")</f>
        <v>--</v>
      </c>
      <c r="G233" s="240">
        <f t="shared" si="6"/>
        <v>7.0000000000000007E-2</v>
      </c>
      <c r="H233" s="208">
        <f>IFERROR(VLOOKUP(C233,RSL_Composite!$A$4:$N$767,12,FALSE),"--")</f>
        <v>1</v>
      </c>
      <c r="I233" s="208" t="str">
        <f>IFERROR(VLOOKUP(C233,RSL_Composite!$A$4:$N$767,2,FALSE),"--")</f>
        <v>--</v>
      </c>
      <c r="J233" s="208" t="str">
        <f>IFERROR(VLOOKUP(C233,RSL_Composite!$A$4:$N$767,4,FALSE),"--")</f>
        <v>--</v>
      </c>
      <c r="K233" s="208">
        <f>IFERROR(VLOOKUP(C233,RSL_Composite!A233:N996,13,FALSE),"--")</f>
        <v>0.1</v>
      </c>
      <c r="L233" s="208" t="str">
        <f t="shared" si="7"/>
        <v>--</v>
      </c>
      <c r="M233" s="208">
        <v>241.46</v>
      </c>
      <c r="N233" s="208">
        <v>2.1789999999999999E-12</v>
      </c>
      <c r="O233" s="208">
        <v>4.8999300000000003E-2</v>
      </c>
      <c r="P233" s="208">
        <v>5.7251999999999998E-6</v>
      </c>
      <c r="Q233" s="208">
        <v>38.770000000000003</v>
      </c>
      <c r="R233" s="295">
        <v>430</v>
      </c>
    </row>
    <row r="234" spans="1:18" x14ac:dyDescent="0.25">
      <c r="A234" s="293" t="s">
        <v>102</v>
      </c>
      <c r="B234" s="294" t="s">
        <v>101</v>
      </c>
      <c r="C234" s="208" t="s">
        <v>100</v>
      </c>
      <c r="D234" s="240" t="str">
        <f>IFERROR(VLOOKUP(C234,RSL_Composite!$A$3:$AA$767,27,FALSE),"")</f>
        <v/>
      </c>
      <c r="E234" s="208">
        <f>IFERROR(VLOOKUP(C234,RSL_Composite!$A$4:$N$767,6,FALSE),"--")</f>
        <v>7.4999999999999997E-2</v>
      </c>
      <c r="F234" s="208" t="str">
        <f>IFERROR(VLOOKUP(C234,RSL_Composite!$A$4:$N$767,8,FALSE),"--")</f>
        <v>--</v>
      </c>
      <c r="G234" s="240">
        <f t="shared" si="6"/>
        <v>7.4999999999999997E-2</v>
      </c>
      <c r="H234" s="208">
        <f>IFERROR(VLOOKUP(C234,RSL_Composite!$A$4:$N$767,12,FALSE),"--")</f>
        <v>1</v>
      </c>
      <c r="I234" s="208" t="str">
        <f>IFERROR(VLOOKUP(C234,RSL_Composite!$A$4:$N$767,2,FALSE),"--")</f>
        <v>--</v>
      </c>
      <c r="J234" s="208" t="str">
        <f>IFERROR(VLOOKUP(C234,RSL_Composite!$A$4:$N$767,4,FALSE),"--")</f>
        <v>--</v>
      </c>
      <c r="K234" s="208">
        <f>IFERROR(VLOOKUP(C234,RSL_Composite!A234:N997,13,FALSE),"--")</f>
        <v>0.1</v>
      </c>
      <c r="L234" s="208" t="str">
        <f t="shared" si="7"/>
        <v>--</v>
      </c>
      <c r="M234" s="208">
        <v>256.13</v>
      </c>
      <c r="N234" s="208">
        <v>3.9943000000000002E-7</v>
      </c>
      <c r="O234" s="208">
        <v>4.7109999999999999E-2</v>
      </c>
      <c r="P234" s="208">
        <v>5.5044000000000002E-6</v>
      </c>
      <c r="Q234" s="208">
        <v>404.9</v>
      </c>
      <c r="R234" s="295">
        <v>15</v>
      </c>
    </row>
    <row r="235" spans="1:18" x14ac:dyDescent="0.25">
      <c r="A235" s="293" t="s">
        <v>91</v>
      </c>
      <c r="B235" s="294" t="s">
        <v>99</v>
      </c>
      <c r="C235" s="208" t="s">
        <v>98</v>
      </c>
      <c r="D235" s="240" t="str">
        <f>IFERROR(VLOOKUP(C235,RSL_Composite!$A$3:$AA$767,27,FALSE),"")</f>
        <v>3.0E+00(F)</v>
      </c>
      <c r="E235" s="208">
        <f>IFERROR(VLOOKUP(C235,RSL_Composite!$A$4:$N$767,6,FALSE),"--")</f>
        <v>1E-3</v>
      </c>
      <c r="F235" s="208" t="str">
        <f>IFERROR(VLOOKUP(C235,RSL_Composite!$A$4:$N$767,8,FALSE),"--")</f>
        <v>--</v>
      </c>
      <c r="G235" s="240">
        <f t="shared" si="6"/>
        <v>1E-3</v>
      </c>
      <c r="H235" s="208">
        <f>IFERROR(VLOOKUP(C235,RSL_Composite!$A$4:$N$767,12,FALSE),"--")</f>
        <v>1</v>
      </c>
      <c r="I235" s="208" t="str">
        <f>IFERROR(VLOOKUP(C235,RSL_Composite!$A$4:$N$767,2,FALSE),"--")</f>
        <v>--</v>
      </c>
      <c r="J235" s="208" t="str">
        <f>IFERROR(VLOOKUP(C235,RSL_Composite!$A$4:$N$767,4,FALSE),"--")</f>
        <v>--</v>
      </c>
      <c r="K235" s="208" t="str">
        <f>IFERROR(VLOOKUP(C235,RSL_Composite!A235:N998,13,FALSE),"--")</f>
        <v>--</v>
      </c>
      <c r="L235" s="208" t="str">
        <f t="shared" si="7"/>
        <v>--</v>
      </c>
      <c r="M235" s="208">
        <v>190.26</v>
      </c>
      <c r="N235" s="208">
        <v>5.8871999999999999E-8</v>
      </c>
      <c r="O235" s="208">
        <v>3.1867800000000002E-2</v>
      </c>
      <c r="P235" s="208">
        <v>7.2458000000000002E-6</v>
      </c>
      <c r="Q235" s="208">
        <v>24.64</v>
      </c>
      <c r="R235" s="295">
        <v>6030</v>
      </c>
    </row>
    <row r="236" spans="1:18" x14ac:dyDescent="0.25">
      <c r="A236" s="293" t="s">
        <v>91</v>
      </c>
      <c r="B236" s="296" t="s">
        <v>97</v>
      </c>
      <c r="C236" s="208" t="s">
        <v>96</v>
      </c>
      <c r="D236" s="240" t="str">
        <f>IFERROR(VLOOKUP(C236,RSL_Composite!$A$3:$AA$767,27,FALSE),"")</f>
        <v>2.0E+00(F)</v>
      </c>
      <c r="E236" s="208">
        <f>IFERROR(VLOOKUP(C236,RSL_Composite!$A$4:$N$767,6,FALSE),"--")</f>
        <v>1E-3</v>
      </c>
      <c r="F236" s="208" t="str">
        <f>IFERROR(VLOOKUP(C236,RSL_Composite!$A$4:$N$767,8,FALSE),"--")</f>
        <v>--</v>
      </c>
      <c r="G236" s="240">
        <f t="shared" si="6"/>
        <v>1E-3</v>
      </c>
      <c r="H236" s="208">
        <f>IFERROR(VLOOKUP(C236,RSL_Composite!$A$4:$N$767,12,FALSE),"--")</f>
        <v>1</v>
      </c>
      <c r="I236" s="208" t="str">
        <f>IFERROR(VLOOKUP(C236,RSL_Composite!$A$4:$N$767,2,FALSE),"--")</f>
        <v>--</v>
      </c>
      <c r="J236" s="208" t="str">
        <f>IFERROR(VLOOKUP(C236,RSL_Composite!$A$4:$N$767,4,FALSE),"--")</f>
        <v>--</v>
      </c>
      <c r="K236" s="208" t="str">
        <f>IFERROR(VLOOKUP(C236,RSL_Composite!A236:N999,13,FALSE),"--")</f>
        <v>--</v>
      </c>
      <c r="L236" s="208" t="str">
        <f t="shared" si="7"/>
        <v>--</v>
      </c>
      <c r="M236" s="208">
        <v>222.26</v>
      </c>
      <c r="N236" s="208">
        <v>1.3778000000000001E-7</v>
      </c>
      <c r="O236" s="208">
        <v>5.1782099999999998E-2</v>
      </c>
      <c r="P236" s="208">
        <v>6.0503000000000003E-6</v>
      </c>
      <c r="Q236" s="208">
        <v>10</v>
      </c>
      <c r="R236" s="295">
        <v>10000</v>
      </c>
    </row>
    <row r="237" spans="1:18" x14ac:dyDescent="0.25">
      <c r="A237" s="293" t="s">
        <v>91</v>
      </c>
      <c r="B237" s="296" t="s">
        <v>95</v>
      </c>
      <c r="C237" s="208" t="s">
        <v>94</v>
      </c>
      <c r="D237" s="240" t="str">
        <f>IFERROR(VLOOKUP(C237,RSL_Composite!$A$3:$AA$767,27,FALSE),"")</f>
        <v>4.0E+00(F)</v>
      </c>
      <c r="E237" s="208" t="str">
        <f>IFERROR(VLOOKUP(C237,RSL_Composite!$A$4:$N$767,6,FALSE),"--")</f>
        <v>--</v>
      </c>
      <c r="F237" s="208" t="str">
        <f>IFERROR(VLOOKUP(C237,RSL_Composite!$A$4:$N$767,8,FALSE),"--")</f>
        <v>--</v>
      </c>
      <c r="G237" s="240" t="str">
        <f t="shared" si="6"/>
        <v>--</v>
      </c>
      <c r="H237" s="208">
        <f>IFERROR(VLOOKUP(C237,RSL_Composite!$A$4:$N$767,12,FALSE),"--")</f>
        <v>1</v>
      </c>
      <c r="I237" s="208" t="str">
        <f>IFERROR(VLOOKUP(C237,RSL_Composite!$A$4:$N$767,2,FALSE),"--")</f>
        <v>--</v>
      </c>
      <c r="J237" s="208" t="str">
        <f>IFERROR(VLOOKUP(C237,RSL_Composite!$A$4:$N$767,4,FALSE),"--")</f>
        <v>--</v>
      </c>
      <c r="K237" s="208" t="str">
        <f>IFERROR(VLOOKUP(C237,RSL_Composite!A237:N1000,13,FALSE),"--")</f>
        <v>--</v>
      </c>
      <c r="L237" s="208" t="str">
        <f t="shared" si="7"/>
        <v>--</v>
      </c>
      <c r="M237" s="208">
        <v>206.26</v>
      </c>
      <c r="N237" s="208">
        <v>3.9616000000000002E-8</v>
      </c>
      <c r="O237" s="208">
        <v>5.4426500000000003E-2</v>
      </c>
      <c r="P237" s="208">
        <v>6.3593000000000003E-6</v>
      </c>
      <c r="Q237" s="208">
        <v>10</v>
      </c>
      <c r="R237" s="295">
        <v>28000</v>
      </c>
    </row>
    <row r="238" spans="1:18" x14ac:dyDescent="0.25">
      <c r="A238" s="293" t="s">
        <v>91</v>
      </c>
      <c r="B238" s="294" t="s">
        <v>93</v>
      </c>
      <c r="C238" s="208" t="s">
        <v>92</v>
      </c>
      <c r="D238" s="240">
        <f>IFERROR(VLOOKUP(C238,RSL_Composite!$A$3:$AA$767,27,FALSE),"")</f>
        <v>40</v>
      </c>
      <c r="E238" s="208">
        <f>IFERROR(VLOOKUP(C238,RSL_Composite!$A$4:$N$767,6,FALSE),"--")</f>
        <v>5.0000000000000001E-3</v>
      </c>
      <c r="F238" s="208" t="str">
        <f>IFERROR(VLOOKUP(C238,RSL_Composite!$A$4:$N$767,8,FALSE),"--")</f>
        <v>--</v>
      </c>
      <c r="G238" s="240">
        <f t="shared" si="6"/>
        <v>5.0000000000000001E-3</v>
      </c>
      <c r="H238" s="208">
        <f>IFERROR(VLOOKUP(C238,RSL_Composite!$A$4:$N$767,12,FALSE),"--")</f>
        <v>1</v>
      </c>
      <c r="I238" s="208" t="str">
        <f>IFERROR(VLOOKUP(C238,RSL_Composite!$A$4:$N$767,2,FALSE),"--")</f>
        <v>--</v>
      </c>
      <c r="J238" s="208" t="str">
        <f>IFERROR(VLOOKUP(C238,RSL_Composite!$A$4:$N$767,4,FALSE),"--")</f>
        <v>--</v>
      </c>
      <c r="K238" s="208" t="str">
        <f>IFERROR(VLOOKUP(C238,RSL_Composite!A238:N1001,13,FALSE),"--")</f>
        <v>--</v>
      </c>
      <c r="L238" s="208" t="str">
        <f t="shared" si="7"/>
        <v>--</v>
      </c>
      <c r="M238" s="208">
        <v>221.26</v>
      </c>
      <c r="N238" s="208">
        <v>1.2632999999999999E-7</v>
      </c>
      <c r="O238" s="208">
        <v>2.5614899999999999E-2</v>
      </c>
      <c r="P238" s="208">
        <v>6.5683999999999997E-6</v>
      </c>
      <c r="Q238" s="208">
        <v>95.25</v>
      </c>
      <c r="R238" s="295">
        <v>320</v>
      </c>
    </row>
    <row r="239" spans="1:18" x14ac:dyDescent="0.25">
      <c r="A239" s="293" t="s">
        <v>91</v>
      </c>
      <c r="B239" s="296" t="s">
        <v>90</v>
      </c>
      <c r="C239" s="208" t="s">
        <v>89</v>
      </c>
      <c r="D239" s="240">
        <f>IFERROR(VLOOKUP(C239,RSL_Composite!$A$3:$AA$767,27,FALSE),"")</f>
        <v>200</v>
      </c>
      <c r="E239" s="208">
        <f>IFERROR(VLOOKUP(C239,RSL_Composite!$A$4:$N$767,6,FALSE),"--")</f>
        <v>2.5000000000000001E-2</v>
      </c>
      <c r="F239" s="208" t="str">
        <f>IFERROR(VLOOKUP(C239,RSL_Composite!$A$4:$N$767,8,FALSE),"--")</f>
        <v>--</v>
      </c>
      <c r="G239" s="240">
        <f t="shared" si="6"/>
        <v>2.5000000000000001E-2</v>
      </c>
      <c r="H239" s="208">
        <f>IFERROR(VLOOKUP(C239,RSL_Composite!$A$4:$N$767,12,FALSE),"--")</f>
        <v>1</v>
      </c>
      <c r="I239" s="208" t="str">
        <f>IFERROR(VLOOKUP(C239,RSL_Composite!$A$4:$N$767,2,FALSE),"--")</f>
        <v>--</v>
      </c>
      <c r="J239" s="208" t="str">
        <f>IFERROR(VLOOKUP(C239,RSL_Composite!$A$4:$N$767,4,FALSE),"--")</f>
        <v>--</v>
      </c>
      <c r="K239" s="208">
        <f>IFERROR(VLOOKUP(C239,RSL_Composite!A239:N1002,13,FALSE),"--")</f>
        <v>0.1</v>
      </c>
      <c r="L239" s="208" t="str">
        <f t="shared" si="7"/>
        <v>--</v>
      </c>
      <c r="M239" s="208">
        <v>219.26</v>
      </c>
      <c r="N239" s="208">
        <v>9.6892999999999996E-9</v>
      </c>
      <c r="O239" s="208">
        <v>2.34696E-2</v>
      </c>
      <c r="P239" s="208">
        <v>5.8715999999999998E-6</v>
      </c>
      <c r="Q239" s="208">
        <v>10</v>
      </c>
      <c r="R239" s="295">
        <v>280000</v>
      </c>
    </row>
    <row r="240" spans="1:18" x14ac:dyDescent="0.25">
      <c r="A240" s="293" t="s">
        <v>88</v>
      </c>
      <c r="B240" s="296" t="s">
        <v>87</v>
      </c>
      <c r="C240" s="208" t="s">
        <v>86</v>
      </c>
      <c r="D240" s="240">
        <f>IFERROR(VLOOKUP(C240,RSL_Composite!$A$3:$AA$767,27,FALSE),"")</f>
        <v>3.0000000000000001E-5</v>
      </c>
      <c r="E240" s="208">
        <f>IFERROR(VLOOKUP(C240,RSL_Composite!$A$4:$N$767,6,FALSE),"--")</f>
        <v>6.9999999999999996E-10</v>
      </c>
      <c r="F240" s="208">
        <f>IFERROR(VLOOKUP(C240,RSL_Composite!$A$4:$N$767,8,FALSE),"--")</f>
        <v>4.0000000000000001E-8</v>
      </c>
      <c r="G240" s="240">
        <f t="shared" si="6"/>
        <v>6.9999999999999996E-10</v>
      </c>
      <c r="H240" s="208">
        <f>IFERROR(VLOOKUP(C240,RSL_Composite!$A$4:$N$767,12,FALSE),"--")</f>
        <v>1</v>
      </c>
      <c r="I240" s="208">
        <f>IFERROR(VLOOKUP(C240,RSL_Composite!$A$4:$N$767,2,FALSE),"--")</f>
        <v>130000</v>
      </c>
      <c r="J240" s="208">
        <f>IFERROR(VLOOKUP(C240,RSL_Composite!$A$4:$N$767,4,FALSE),"--")</f>
        <v>38</v>
      </c>
      <c r="K240" s="208">
        <f>IFERROR(VLOOKUP(C240,RSL_Composite!A240:N1003,13,FALSE),"--")</f>
        <v>0.03</v>
      </c>
      <c r="L240" s="208">
        <f t="shared" si="7"/>
        <v>130000</v>
      </c>
      <c r="M240" s="208">
        <v>321.98</v>
      </c>
      <c r="N240" s="208">
        <v>2.0441999999999999E-3</v>
      </c>
      <c r="O240" s="208">
        <v>4.7027800000000002E-2</v>
      </c>
      <c r="P240" s="208">
        <v>4.7257000000000003E-6</v>
      </c>
      <c r="Q240" s="208">
        <v>249100</v>
      </c>
      <c r="R240" s="295">
        <v>2.0000000000000001E-4</v>
      </c>
    </row>
    <row r="241" spans="1:18" x14ac:dyDescent="0.25">
      <c r="A241" s="293" t="s">
        <v>34</v>
      </c>
      <c r="B241" s="294" t="s">
        <v>85</v>
      </c>
      <c r="C241" s="208" t="s">
        <v>84</v>
      </c>
      <c r="D241" s="240" t="str">
        <f>IFERROR(VLOOKUP(C241,RSL_Composite!$A$3:$AA$767,27,FALSE),"")</f>
        <v/>
      </c>
      <c r="E241" s="208">
        <f>IFERROR(VLOOKUP(C241,RSL_Composite!$A$4:$N$767,6,FALSE),"--")</f>
        <v>1</v>
      </c>
      <c r="F241" s="208">
        <f>IFERROR(VLOOKUP(C241,RSL_Composite!$A$4:$N$767,8,FALSE),"--")</f>
        <v>5.0000000000000001E-3</v>
      </c>
      <c r="G241" s="240">
        <f t="shared" si="6"/>
        <v>1</v>
      </c>
      <c r="H241" s="208">
        <f>IFERROR(VLOOKUP(C241,RSL_Composite!$A$4:$N$767,12,FALSE),"--")</f>
        <v>1</v>
      </c>
      <c r="I241" s="208" t="str">
        <f>IFERROR(VLOOKUP(C241,RSL_Composite!$A$4:$N$767,2,FALSE),"--")</f>
        <v>--</v>
      </c>
      <c r="J241" s="208" t="str">
        <f>IFERROR(VLOOKUP(C241,RSL_Composite!$A$4:$N$767,4,FALSE),"--")</f>
        <v>--</v>
      </c>
      <c r="K241" s="208" t="str">
        <f>IFERROR(VLOOKUP(C241,RSL_Composite!A241:N1004,13,FALSE),"--")</f>
        <v>--</v>
      </c>
      <c r="L241" s="208" t="str">
        <f t="shared" si="7"/>
        <v>--</v>
      </c>
      <c r="M241" s="208">
        <v>26.981999999999999</v>
      </c>
      <c r="N241" s="208" t="s">
        <v>1856</v>
      </c>
      <c r="O241" s="208" t="s">
        <v>1856</v>
      </c>
      <c r="P241" s="208" t="s">
        <v>1856</v>
      </c>
      <c r="Q241" s="208" t="s">
        <v>1856</v>
      </c>
      <c r="R241" s="295" t="s">
        <v>1856</v>
      </c>
    </row>
    <row r="242" spans="1:18" x14ac:dyDescent="0.25">
      <c r="A242" s="293" t="s">
        <v>34</v>
      </c>
      <c r="B242" s="294" t="s">
        <v>83</v>
      </c>
      <c r="C242" s="208" t="s">
        <v>82</v>
      </c>
      <c r="D242" s="240">
        <f>IFERROR(VLOOKUP(C242,RSL_Composite!$A$3:$AA$767,27,FALSE),"")</f>
        <v>6</v>
      </c>
      <c r="E242" s="208">
        <f>IFERROR(VLOOKUP(C242,RSL_Composite!$A$4:$N$767,6,FALSE),"--")</f>
        <v>4.0000000000000002E-4</v>
      </c>
      <c r="F242" s="208" t="str">
        <f>IFERROR(VLOOKUP(C242,RSL_Composite!$A$4:$N$767,8,FALSE),"--")</f>
        <v>--</v>
      </c>
      <c r="G242" s="240">
        <f t="shared" si="6"/>
        <v>6.0000000000000002E-5</v>
      </c>
      <c r="H242" s="208">
        <f>IFERROR(VLOOKUP(C242,RSL_Composite!$A$4:$N$767,12,FALSE),"--")</f>
        <v>0.15</v>
      </c>
      <c r="I242" s="208" t="str">
        <f>IFERROR(VLOOKUP(C242,RSL_Composite!$A$4:$N$767,2,FALSE),"--")</f>
        <v>--</v>
      </c>
      <c r="J242" s="208" t="str">
        <f>IFERROR(VLOOKUP(C242,RSL_Composite!$A$4:$N$767,4,FALSE),"--")</f>
        <v>--</v>
      </c>
      <c r="K242" s="208" t="str">
        <f>IFERROR(VLOOKUP(C242,RSL_Composite!A242:N1005,13,FALSE),"--")</f>
        <v>--</v>
      </c>
      <c r="L242" s="208" t="str">
        <f t="shared" si="7"/>
        <v>--</v>
      </c>
      <c r="M242" s="208">
        <v>121.76</v>
      </c>
      <c r="N242" s="208" t="s">
        <v>1856</v>
      </c>
      <c r="O242" s="208" t="s">
        <v>1856</v>
      </c>
      <c r="P242" s="208" t="s">
        <v>1856</v>
      </c>
      <c r="Q242" s="208" t="s">
        <v>1856</v>
      </c>
      <c r="R242" s="295" t="s">
        <v>1856</v>
      </c>
    </row>
    <row r="243" spans="1:18" x14ac:dyDescent="0.25">
      <c r="A243" s="293" t="s">
        <v>34</v>
      </c>
      <c r="B243" s="294" t="s">
        <v>81</v>
      </c>
      <c r="C243" s="208" t="s">
        <v>80</v>
      </c>
      <c r="D243" s="240">
        <f>IFERROR(VLOOKUP(C243,RSL_Composite!$A$3:$AA$767,27,FALSE),"")</f>
        <v>10</v>
      </c>
      <c r="E243" s="208">
        <f>IFERROR(VLOOKUP(C243,RSL_Composite!$A$4:$N$767,6,FALSE),"--")</f>
        <v>2.9999999999999997E-4</v>
      </c>
      <c r="F243" s="208">
        <f>IFERROR(VLOOKUP(C243,RSL_Composite!$A$4:$N$767,8,FALSE),"--")</f>
        <v>1.5E-5</v>
      </c>
      <c r="G243" s="240">
        <f t="shared" si="6"/>
        <v>2.9999999999999997E-4</v>
      </c>
      <c r="H243" s="333">
        <f>IFERROR(VLOOKUP(C243,RSL_Composite!$A$4:$N$767,12,FALSE),"--")</f>
        <v>1</v>
      </c>
      <c r="I243" s="208">
        <f>IFERROR(VLOOKUP(C243,RSL_Composite!$A$4:$N$767,2,FALSE),"--")</f>
        <v>1.5</v>
      </c>
      <c r="J243" s="208">
        <f>IFERROR(VLOOKUP(C243,RSL_Composite!$A$4:$N$767,4,FALSE),"--")</f>
        <v>4.3E-3</v>
      </c>
      <c r="K243" s="208" t="str">
        <f>IFERROR(VLOOKUP(C243,RSL_Composite!A243:N1006,13,FALSE),"--")</f>
        <v>--</v>
      </c>
      <c r="L243" s="208">
        <f t="shared" si="7"/>
        <v>1.5</v>
      </c>
      <c r="M243" s="208">
        <v>74.921999999999997</v>
      </c>
      <c r="N243" s="208" t="s">
        <v>1856</v>
      </c>
      <c r="O243" s="208" t="s">
        <v>1856</v>
      </c>
      <c r="P243" s="208" t="s">
        <v>1856</v>
      </c>
      <c r="Q243" s="208" t="s">
        <v>1856</v>
      </c>
      <c r="R243" s="295" t="s">
        <v>1856</v>
      </c>
    </row>
    <row r="244" spans="1:18" x14ac:dyDescent="0.25">
      <c r="A244" s="293" t="s">
        <v>34</v>
      </c>
      <c r="B244" s="294" t="s">
        <v>79</v>
      </c>
      <c r="C244" s="208" t="s">
        <v>78</v>
      </c>
      <c r="D244" s="240">
        <f>IFERROR(VLOOKUP(C244,RSL_Composite!$A$3:$AA$767,27,FALSE),"")</f>
        <v>2000</v>
      </c>
      <c r="E244" s="208">
        <f>IFERROR(VLOOKUP(C244,RSL_Composite!$A$4:$N$767,6,FALSE),"--")</f>
        <v>0.2</v>
      </c>
      <c r="F244" s="208">
        <f>IFERROR(VLOOKUP(C244,RSL_Composite!$A$4:$N$767,8,FALSE),"--")</f>
        <v>5.0000000000000001E-4</v>
      </c>
      <c r="G244" s="240">
        <f t="shared" si="6"/>
        <v>1.4000000000000002E-2</v>
      </c>
      <c r="H244" s="208">
        <f>IFERROR(VLOOKUP(C244,RSL_Composite!$A$4:$N$767,12,FALSE),"--")</f>
        <v>7.0000000000000007E-2</v>
      </c>
      <c r="I244" s="208" t="str">
        <f>IFERROR(VLOOKUP(C244,RSL_Composite!$A$4:$N$767,2,FALSE),"--")</f>
        <v>--</v>
      </c>
      <c r="J244" s="208" t="str">
        <f>IFERROR(VLOOKUP(C244,RSL_Composite!$A$4:$N$767,4,FALSE),"--")</f>
        <v>--</v>
      </c>
      <c r="K244" s="208" t="str">
        <f>IFERROR(VLOOKUP(C244,RSL_Composite!A244:N1007,13,FALSE),"--")</f>
        <v>--</v>
      </c>
      <c r="L244" s="208" t="str">
        <f t="shared" si="7"/>
        <v>--</v>
      </c>
      <c r="M244" s="208">
        <v>137.33000000000001</v>
      </c>
      <c r="N244" s="208" t="s">
        <v>1856</v>
      </c>
      <c r="O244" s="208" t="s">
        <v>1856</v>
      </c>
      <c r="P244" s="208" t="s">
        <v>1856</v>
      </c>
      <c r="Q244" s="208" t="s">
        <v>1856</v>
      </c>
      <c r="R244" s="295" t="s">
        <v>1856</v>
      </c>
    </row>
    <row r="245" spans="1:18" x14ac:dyDescent="0.25">
      <c r="A245" s="293" t="s">
        <v>34</v>
      </c>
      <c r="B245" s="294" t="s">
        <v>77</v>
      </c>
      <c r="C245" s="208" t="s">
        <v>76</v>
      </c>
      <c r="D245" s="240">
        <f>IFERROR(VLOOKUP(C245,RSL_Composite!$A$3:$AA$767,27,FALSE),"")</f>
        <v>4</v>
      </c>
      <c r="E245" s="208">
        <f>IFERROR(VLOOKUP(C245,RSL_Composite!$A$4:$N$767,6,FALSE),"--")</f>
        <v>2E-3</v>
      </c>
      <c r="F245" s="208">
        <f>IFERROR(VLOOKUP(C245,RSL_Composite!$A$4:$N$767,8,FALSE),"--")</f>
        <v>2.0000000000000002E-5</v>
      </c>
      <c r="G245" s="240">
        <f t="shared" si="6"/>
        <v>1.4E-5</v>
      </c>
      <c r="H245" s="208">
        <f>IFERROR(VLOOKUP(C245,RSL_Composite!$A$4:$N$767,12,FALSE),"--")</f>
        <v>7.0000000000000001E-3</v>
      </c>
      <c r="I245" s="208" t="str">
        <f>IFERROR(VLOOKUP(C245,RSL_Composite!$A$4:$N$767,2,FALSE),"--")</f>
        <v>--</v>
      </c>
      <c r="J245" s="208">
        <f>IFERROR(VLOOKUP(C245,RSL_Composite!$A$4:$N$767,4,FALSE),"--")</f>
        <v>2.3999999999999998E-3</v>
      </c>
      <c r="K245" s="208" t="str">
        <f>IFERROR(VLOOKUP(C245,RSL_Composite!A245:N1008,13,FALSE),"--")</f>
        <v>--</v>
      </c>
      <c r="L245" s="208" t="str">
        <f t="shared" si="7"/>
        <v>--</v>
      </c>
      <c r="M245" s="208">
        <v>9.01</v>
      </c>
      <c r="N245" s="208" t="s">
        <v>1856</v>
      </c>
      <c r="O245" s="208" t="s">
        <v>1856</v>
      </c>
      <c r="P245" s="208" t="s">
        <v>1856</v>
      </c>
      <c r="Q245" s="208" t="s">
        <v>1856</v>
      </c>
      <c r="R245" s="295" t="s">
        <v>1856</v>
      </c>
    </row>
    <row r="246" spans="1:18" x14ac:dyDescent="0.25">
      <c r="A246" s="293" t="s">
        <v>34</v>
      </c>
      <c r="B246" s="294" t="s">
        <v>1845</v>
      </c>
      <c r="C246" s="208" t="s">
        <v>1843</v>
      </c>
      <c r="D246" s="240" t="str">
        <f>IFERROR(VLOOKUP(C246,RSL_Composite!$A$3:$AA$767,27,FALSE),"")</f>
        <v/>
      </c>
      <c r="E246" s="208" t="str">
        <f>IFERROR(VLOOKUP(C246,RSL_Composite!$A$4:$N$767,6,FALSE),"--")</f>
        <v>--</v>
      </c>
      <c r="F246" s="208" t="str">
        <f>IFERROR(VLOOKUP(C246,RSL_Composite!$A$4:$N$767,8,FALSE),"--")</f>
        <v>--</v>
      </c>
      <c r="G246" s="240" t="str">
        <f t="shared" si="6"/>
        <v>--</v>
      </c>
      <c r="H246" s="208" t="str">
        <f>IFERROR(VLOOKUP(C246,RSL_Composite!$A$4:$N$767,12,FALSE),"--")</f>
        <v>--</v>
      </c>
      <c r="I246" s="208" t="str">
        <f>IFERROR(VLOOKUP(C246,RSL_Composite!$A$4:$N$767,2,FALSE),"--")</f>
        <v>--</v>
      </c>
      <c r="J246" s="208" t="str">
        <f>IFERROR(VLOOKUP(C246,RSL_Composite!$A$4:$N$767,4,FALSE),"--")</f>
        <v>--</v>
      </c>
      <c r="K246" s="208" t="str">
        <f>IFERROR(VLOOKUP(C246,RSL_Composite!A247:N1010,13,FALSE),"--")</f>
        <v>--</v>
      </c>
      <c r="L246" s="208" t="str">
        <f t="shared" si="7"/>
        <v>--</v>
      </c>
      <c r="M246" s="208" t="s">
        <v>1856</v>
      </c>
      <c r="N246" s="208" t="s">
        <v>1856</v>
      </c>
      <c r="O246" s="208" t="s">
        <v>1856</v>
      </c>
      <c r="P246" s="208" t="s">
        <v>1856</v>
      </c>
      <c r="Q246" s="208" t="s">
        <v>1856</v>
      </c>
      <c r="R246" s="295" t="s">
        <v>1856</v>
      </c>
    </row>
    <row r="247" spans="1:18" x14ac:dyDescent="0.25">
      <c r="A247" s="293" t="s">
        <v>34</v>
      </c>
      <c r="B247" s="294" t="s">
        <v>74</v>
      </c>
      <c r="C247" s="208" t="s">
        <v>73</v>
      </c>
      <c r="D247" s="240" t="str">
        <f>IFERROR(VLOOKUP(C247,RSL_Composite!$A$3:$AA$767,27,FALSE),"")</f>
        <v/>
      </c>
      <c r="E247" s="208" t="str">
        <f>IFERROR(VLOOKUP(C247,RSL_Composite!$A$4:$N$767,6,FALSE),"--")</f>
        <v>--</v>
      </c>
      <c r="F247" s="208" t="str">
        <f>IFERROR(VLOOKUP(C247,RSL_Composite!$A$4:$N$767,8,FALSE),"--")</f>
        <v>--</v>
      </c>
      <c r="G247" s="240" t="str">
        <f t="shared" si="6"/>
        <v>--</v>
      </c>
      <c r="H247" s="208" t="str">
        <f>IFERROR(VLOOKUP(C247,RSL_Composite!$A$4:$N$767,12,FALSE),"--")</f>
        <v>--</v>
      </c>
      <c r="I247" s="208" t="str">
        <f>IFERROR(VLOOKUP(C247,RSL_Composite!$A$4:$N$767,2,FALSE),"--")</f>
        <v>--</v>
      </c>
      <c r="J247" s="208" t="str">
        <f>IFERROR(VLOOKUP(C247,RSL_Composite!$A$4:$N$767,4,FALSE),"--")</f>
        <v>--</v>
      </c>
      <c r="K247" s="208" t="str">
        <f>IFERROR(VLOOKUP(C247,RSL_Composite!A248:N1011,13,FALSE),"--")</f>
        <v>--</v>
      </c>
      <c r="L247" s="208" t="str">
        <f t="shared" si="7"/>
        <v>--</v>
      </c>
      <c r="M247" s="208" t="s">
        <v>1856</v>
      </c>
      <c r="N247" s="208" t="s">
        <v>1856</v>
      </c>
      <c r="O247" s="208" t="s">
        <v>1856</v>
      </c>
      <c r="P247" s="208" t="s">
        <v>1856</v>
      </c>
      <c r="Q247" s="208" t="s">
        <v>1856</v>
      </c>
      <c r="R247" s="295" t="s">
        <v>1856</v>
      </c>
    </row>
    <row r="248" spans="1:18" x14ac:dyDescent="0.25">
      <c r="A248" s="293" t="s">
        <v>34</v>
      </c>
      <c r="B248" s="296" t="s">
        <v>72</v>
      </c>
      <c r="C248" s="208" t="s">
        <v>71</v>
      </c>
      <c r="D248" s="240" t="str">
        <f>IFERROR(VLOOKUP(C248,RSL_Composite!$A$3:$AA$767,27,FALSE),"")</f>
        <v/>
      </c>
      <c r="E248" s="208">
        <f>IFERROR(VLOOKUP(C248,RSL_Composite!$A$4:$N$767,6,FALSE),"--")</f>
        <v>1.5</v>
      </c>
      <c r="F248" s="208" t="str">
        <f>IFERROR(VLOOKUP(C248,RSL_Composite!$A$4:$N$767,8,FALSE),"--")</f>
        <v>--</v>
      </c>
      <c r="G248" s="240">
        <f t="shared" si="6"/>
        <v>1.95E-2</v>
      </c>
      <c r="H248" s="208">
        <f>IFERROR(VLOOKUP(C248,RSL_Composite!$A$4:$N$767,12,FALSE),"--")</f>
        <v>1.2999999999999999E-2</v>
      </c>
      <c r="I248" s="208" t="str">
        <f>IFERROR(VLOOKUP(C248,RSL_Composite!$A$4:$N$767,2,FALSE),"--")</f>
        <v>--</v>
      </c>
      <c r="J248" s="208" t="str">
        <f>IFERROR(VLOOKUP(C248,RSL_Composite!$A$4:$N$767,4,FALSE),"--")</f>
        <v>--</v>
      </c>
      <c r="K248" s="208" t="str">
        <f>IFERROR(VLOOKUP(C248,RSL_Composite!A249:N1012,13,FALSE),"--")</f>
        <v>--</v>
      </c>
      <c r="L248" s="208" t="str">
        <f t="shared" si="7"/>
        <v>--</v>
      </c>
      <c r="M248" s="208">
        <v>52</v>
      </c>
      <c r="N248" s="208" t="s">
        <v>1856</v>
      </c>
      <c r="O248" s="208" t="s">
        <v>1856</v>
      </c>
      <c r="P248" s="208" t="s">
        <v>1856</v>
      </c>
      <c r="Q248" s="208" t="s">
        <v>1856</v>
      </c>
      <c r="R248" s="295" t="s">
        <v>1856</v>
      </c>
    </row>
    <row r="249" spans="1:18" x14ac:dyDescent="0.25">
      <c r="A249" s="293" t="s">
        <v>34</v>
      </c>
      <c r="B249" s="296" t="s">
        <v>70</v>
      </c>
      <c r="C249" s="208" t="s">
        <v>69</v>
      </c>
      <c r="D249" s="240">
        <f>IFERROR(VLOOKUP(C249,RSL_Composite!$A$3:$AA$767,27,FALSE),"")</f>
        <v>100</v>
      </c>
      <c r="E249" s="208" t="str">
        <f>IFERROR(VLOOKUP(C249,RSL_Composite!$A$4:$N$767,6,FALSE),"--")</f>
        <v>--</v>
      </c>
      <c r="F249" s="208" t="str">
        <f>IFERROR(VLOOKUP(C249,RSL_Composite!$A$4:$N$767,8,FALSE),"--")</f>
        <v>--</v>
      </c>
      <c r="G249" s="240" t="str">
        <f t="shared" si="6"/>
        <v>--</v>
      </c>
      <c r="H249" s="208">
        <f>IFERROR(VLOOKUP(C249,RSL_Composite!$A$4:$N$767,12,FALSE),"--")</f>
        <v>1.2999999999999999E-2</v>
      </c>
      <c r="I249" s="208" t="str">
        <f>IFERROR(VLOOKUP(C249,RSL_Composite!$A$4:$N$767,2,FALSE),"--")</f>
        <v>--</v>
      </c>
      <c r="J249" s="208" t="str">
        <f>IFERROR(VLOOKUP(C249,RSL_Composite!$A$4:$N$767,4,FALSE),"--")</f>
        <v>--</v>
      </c>
      <c r="K249" s="208" t="str">
        <f>IFERROR(VLOOKUP(C249,RSL_Composite!A250:N1013,13,FALSE),"--")</f>
        <v>--</v>
      </c>
      <c r="L249" s="208" t="str">
        <f t="shared" si="7"/>
        <v>--</v>
      </c>
      <c r="M249" s="208">
        <v>52</v>
      </c>
      <c r="N249" s="208" t="s">
        <v>1856</v>
      </c>
      <c r="O249" s="208" t="s">
        <v>1856</v>
      </c>
      <c r="P249" s="208" t="s">
        <v>1856</v>
      </c>
      <c r="Q249" s="208" t="s">
        <v>1856</v>
      </c>
      <c r="R249" s="295" t="s">
        <v>1856</v>
      </c>
    </row>
    <row r="250" spans="1:18" x14ac:dyDescent="0.25">
      <c r="A250" s="293" t="s">
        <v>34</v>
      </c>
      <c r="B250" s="296" t="s">
        <v>68</v>
      </c>
      <c r="C250" s="208" t="s">
        <v>67</v>
      </c>
      <c r="D250" s="240" t="str">
        <f>IFERROR(VLOOKUP(C250,RSL_Composite!$A$3:$AA$767,27,FALSE),"")</f>
        <v/>
      </c>
      <c r="E250" s="208">
        <f>IFERROR(VLOOKUP(C250,RSL_Composite!$A$4:$N$767,6,FALSE),"--")</f>
        <v>3.0000000000000001E-3</v>
      </c>
      <c r="F250" s="208">
        <f>IFERROR(VLOOKUP(C250,RSL_Composite!$A$4:$N$767,8,FALSE),"--")</f>
        <v>1E-4</v>
      </c>
      <c r="G250" s="240">
        <f t="shared" si="6"/>
        <v>7.5000000000000007E-5</v>
      </c>
      <c r="H250" s="208">
        <f>IFERROR(VLOOKUP(C250,RSL_Composite!$A$4:$N$767,12,FALSE),"--")</f>
        <v>2.5000000000000001E-2</v>
      </c>
      <c r="I250" s="208">
        <f>IFERROR(VLOOKUP(C250,RSL_Composite!$A$4:$N$767,2,FALSE),"--")</f>
        <v>0.5</v>
      </c>
      <c r="J250" s="208">
        <f>IFERROR(VLOOKUP(C250,RSL_Composite!$A$4:$N$767,4,FALSE),"--")</f>
        <v>8.4000000000000005E-2</v>
      </c>
      <c r="K250" s="208" t="str">
        <f>IFERROR(VLOOKUP(C250,RSL_Composite!A251:N1014,13,FALSE),"--")</f>
        <v>--</v>
      </c>
      <c r="L250" s="208">
        <f t="shared" si="7"/>
        <v>20</v>
      </c>
      <c r="M250" s="208">
        <v>52</v>
      </c>
      <c r="N250" s="208" t="s">
        <v>1856</v>
      </c>
      <c r="O250" s="208" t="s">
        <v>1856</v>
      </c>
      <c r="P250" s="208" t="s">
        <v>1856</v>
      </c>
      <c r="Q250" s="208" t="s">
        <v>1856</v>
      </c>
      <c r="R250" s="295">
        <v>1690000</v>
      </c>
    </row>
    <row r="251" spans="1:18" x14ac:dyDescent="0.25">
      <c r="A251" s="293" t="s">
        <v>34</v>
      </c>
      <c r="B251" s="294" t="s">
        <v>66</v>
      </c>
      <c r="C251" s="208" t="s">
        <v>65</v>
      </c>
      <c r="D251" s="240" t="str">
        <f>IFERROR(VLOOKUP(C251,RSL_Composite!$A$3:$AA$767,27,FALSE),"")</f>
        <v/>
      </c>
      <c r="E251" s="208">
        <f>IFERROR(VLOOKUP(C251,RSL_Composite!$A$4:$N$767,6,FALSE),"--")</f>
        <v>2.9999999999999997E-4</v>
      </c>
      <c r="F251" s="208">
        <f>IFERROR(VLOOKUP(C251,RSL_Composite!$A$4:$N$767,8,FALSE),"--")</f>
        <v>6.0000000000000002E-6</v>
      </c>
      <c r="G251" s="240">
        <f t="shared" si="6"/>
        <v>2.9999999999999997E-4</v>
      </c>
      <c r="H251" s="208">
        <f>IFERROR(VLOOKUP(C251,RSL_Composite!$A$4:$N$767,12,FALSE),"--")</f>
        <v>1</v>
      </c>
      <c r="I251" s="208" t="str">
        <f>IFERROR(VLOOKUP(C251,RSL_Composite!$A$4:$N$767,2,FALSE),"--")</f>
        <v>--</v>
      </c>
      <c r="J251" s="208">
        <f>IFERROR(VLOOKUP(C251,RSL_Composite!$A$4:$N$767,4,FALSE),"--")</f>
        <v>8.9999999999999993E-3</v>
      </c>
      <c r="K251" s="208" t="str">
        <f>IFERROR(VLOOKUP(C251,RSL_Composite!A252:N1015,13,FALSE),"--")</f>
        <v>--</v>
      </c>
      <c r="L251" s="208" t="str">
        <f t="shared" si="7"/>
        <v>--</v>
      </c>
      <c r="M251" s="208">
        <v>58.93</v>
      </c>
      <c r="N251" s="208" t="s">
        <v>1856</v>
      </c>
      <c r="O251" s="208" t="s">
        <v>1856</v>
      </c>
      <c r="P251" s="208" t="s">
        <v>1856</v>
      </c>
      <c r="Q251" s="208" t="s">
        <v>1856</v>
      </c>
      <c r="R251" s="295" t="s">
        <v>1856</v>
      </c>
    </row>
    <row r="252" spans="1:18" x14ac:dyDescent="0.25">
      <c r="A252" s="293" t="s">
        <v>34</v>
      </c>
      <c r="B252" s="294" t="s">
        <v>64</v>
      </c>
      <c r="C252" s="208" t="s">
        <v>63</v>
      </c>
      <c r="D252" s="240">
        <f>IFERROR(VLOOKUP(C252,RSL_Composite!$A$3:$AA$767,27,FALSE),"")</f>
        <v>1300</v>
      </c>
      <c r="E252" s="208">
        <f>IFERROR(VLOOKUP(C252,RSL_Composite!$A$4:$N$767,6,FALSE),"--")</f>
        <v>0.04</v>
      </c>
      <c r="F252" s="208" t="str">
        <f>IFERROR(VLOOKUP(C252,RSL_Composite!$A$4:$N$767,8,FALSE),"--")</f>
        <v>--</v>
      </c>
      <c r="G252" s="240">
        <f t="shared" si="6"/>
        <v>0.04</v>
      </c>
      <c r="H252" s="208">
        <f>IFERROR(VLOOKUP(C252,RSL_Composite!$A$4:$N$767,12,FALSE),"--")</f>
        <v>1</v>
      </c>
      <c r="I252" s="208" t="str">
        <f>IFERROR(VLOOKUP(C252,RSL_Composite!$A$4:$N$767,2,FALSE),"--")</f>
        <v>--</v>
      </c>
      <c r="J252" s="208" t="str">
        <f>IFERROR(VLOOKUP(C252,RSL_Composite!$A$4:$N$767,4,FALSE),"--")</f>
        <v>--</v>
      </c>
      <c r="K252" s="208" t="str">
        <f>IFERROR(VLOOKUP(C252,RSL_Composite!A253:N1016,13,FALSE),"--")</f>
        <v>--</v>
      </c>
      <c r="L252" s="208" t="str">
        <f t="shared" si="7"/>
        <v>--</v>
      </c>
      <c r="M252" s="208">
        <v>63.55</v>
      </c>
      <c r="N252" s="208" t="s">
        <v>1856</v>
      </c>
      <c r="O252" s="208" t="s">
        <v>1856</v>
      </c>
      <c r="P252" s="208" t="s">
        <v>1856</v>
      </c>
      <c r="Q252" s="208" t="s">
        <v>1856</v>
      </c>
      <c r="R252" s="295" t="s">
        <v>1856</v>
      </c>
    </row>
    <row r="253" spans="1:18" x14ac:dyDescent="0.25">
      <c r="A253" s="293" t="s">
        <v>34</v>
      </c>
      <c r="B253" s="294" t="s">
        <v>62</v>
      </c>
      <c r="C253" s="208" t="s">
        <v>61</v>
      </c>
      <c r="D253" s="240" t="str">
        <f>IFERROR(VLOOKUP(C253,RSL_Composite!$A$3:$AA$767,27,FALSE),"")</f>
        <v/>
      </c>
      <c r="E253" s="208">
        <f>IFERROR(VLOOKUP(C253,RSL_Composite!$A$4:$N$767,6,FALSE),"--")</f>
        <v>0.7</v>
      </c>
      <c r="F253" s="208" t="str">
        <f>IFERROR(VLOOKUP(C253,RSL_Composite!$A$4:$N$767,8,FALSE),"--")</f>
        <v>--</v>
      </c>
      <c r="G253" s="240">
        <f t="shared" si="6"/>
        <v>0.7</v>
      </c>
      <c r="H253" s="208">
        <f>IFERROR(VLOOKUP(C253,RSL_Composite!$A$4:$N$767,12,FALSE),"--")</f>
        <v>1</v>
      </c>
      <c r="I253" s="208" t="str">
        <f>IFERROR(VLOOKUP(C253,RSL_Composite!$A$4:$N$767,2,FALSE),"--")</f>
        <v>--</v>
      </c>
      <c r="J253" s="208" t="str">
        <f>IFERROR(VLOOKUP(C253,RSL_Composite!$A$4:$N$767,4,FALSE),"--")</f>
        <v>--</v>
      </c>
      <c r="K253" s="208" t="str">
        <f>IFERROR(VLOOKUP(C253,RSL_Composite!A254:N1017,13,FALSE),"--")</f>
        <v>--</v>
      </c>
      <c r="L253" s="208" t="str">
        <f t="shared" si="7"/>
        <v>--</v>
      </c>
      <c r="M253" s="208">
        <v>55.85</v>
      </c>
      <c r="N253" s="208" t="s">
        <v>1856</v>
      </c>
      <c r="O253" s="208" t="s">
        <v>1856</v>
      </c>
      <c r="P253" s="208" t="s">
        <v>1856</v>
      </c>
      <c r="Q253" s="208" t="s">
        <v>1856</v>
      </c>
      <c r="R253" s="295" t="s">
        <v>1856</v>
      </c>
    </row>
    <row r="254" spans="1:18" x14ac:dyDescent="0.25">
      <c r="A254" s="293" t="s">
        <v>34</v>
      </c>
      <c r="B254" s="294" t="s">
        <v>60</v>
      </c>
      <c r="C254" s="208" t="s">
        <v>59</v>
      </c>
      <c r="D254" s="240">
        <f>IFERROR(VLOOKUP(C254,RSL_Composite!$A$3:$AA$767,27,FALSE),"")</f>
        <v>15</v>
      </c>
      <c r="E254" s="208" t="str">
        <f>IFERROR(VLOOKUP(C254,RSL_Composite!$A$4:$N$767,6,FALSE),"--")</f>
        <v>--</v>
      </c>
      <c r="F254" s="208" t="str">
        <f>IFERROR(VLOOKUP(C254,RSL_Composite!$A$4:$N$767,8,FALSE),"--")</f>
        <v>--</v>
      </c>
      <c r="G254" s="240" t="str">
        <f t="shared" si="6"/>
        <v>--</v>
      </c>
      <c r="H254" s="208">
        <f>IFERROR(VLOOKUP(C254,RSL_Composite!$A$4:$N$767,12,FALSE),"--")</f>
        <v>1</v>
      </c>
      <c r="I254" s="208" t="str">
        <f>IFERROR(VLOOKUP(C254,RSL_Composite!$A$4:$N$767,2,FALSE),"--")</f>
        <v>--</v>
      </c>
      <c r="J254" s="208" t="str">
        <f>IFERROR(VLOOKUP(C254,RSL_Composite!$A$4:$N$767,4,FALSE),"--")</f>
        <v>--</v>
      </c>
      <c r="K254" s="208" t="str">
        <f>IFERROR(VLOOKUP(C254,RSL_Composite!A255:N1018,13,FALSE),"--")</f>
        <v>--</v>
      </c>
      <c r="L254" s="208" t="str">
        <f t="shared" si="7"/>
        <v>--</v>
      </c>
      <c r="M254" s="208">
        <v>207.2</v>
      </c>
      <c r="N254" s="208" t="s">
        <v>1856</v>
      </c>
      <c r="O254" s="208" t="s">
        <v>1856</v>
      </c>
      <c r="P254" s="208" t="s">
        <v>1856</v>
      </c>
      <c r="Q254" s="208" t="s">
        <v>1856</v>
      </c>
      <c r="R254" s="295" t="s">
        <v>1856</v>
      </c>
    </row>
    <row r="255" spans="1:18" x14ac:dyDescent="0.25">
      <c r="A255" s="293" t="s">
        <v>34</v>
      </c>
      <c r="B255" s="294" t="s">
        <v>58</v>
      </c>
      <c r="C255" s="208" t="s">
        <v>57</v>
      </c>
      <c r="D255" s="240" t="str">
        <f>IFERROR(VLOOKUP(C255,RSL_Composite!$A$3:$AA$767,27,FALSE),"")</f>
        <v/>
      </c>
      <c r="E255" s="208" t="str">
        <f>IFERROR(VLOOKUP(C255,RSL_Composite!$A$4:$N$767,6,FALSE),"--")</f>
        <v>--</v>
      </c>
      <c r="F255" s="208" t="str">
        <f>IFERROR(VLOOKUP(C255,RSL_Composite!$A$4:$N$767,8,FALSE),"--")</f>
        <v>--</v>
      </c>
      <c r="G255" s="240" t="str">
        <f t="shared" si="6"/>
        <v>--</v>
      </c>
      <c r="H255" s="208" t="str">
        <f>IFERROR(VLOOKUP(C255,RSL_Composite!$A$4:$N$767,12,FALSE),"--")</f>
        <v>--</v>
      </c>
      <c r="I255" s="208" t="str">
        <f>IFERROR(VLOOKUP(C255,RSL_Composite!$A$4:$N$767,2,FALSE),"--")</f>
        <v>--</v>
      </c>
      <c r="J255" s="208" t="str">
        <f>IFERROR(VLOOKUP(C255,RSL_Composite!$A$4:$N$767,4,FALSE),"--")</f>
        <v>--</v>
      </c>
      <c r="K255" s="208" t="str">
        <f>IFERROR(VLOOKUP(C255,RSL_Composite!A256:N1019,13,FALSE),"--")</f>
        <v>--</v>
      </c>
      <c r="L255" s="208" t="str">
        <f t="shared" si="7"/>
        <v>--</v>
      </c>
      <c r="M255" s="208" t="s">
        <v>1856</v>
      </c>
      <c r="N255" s="208" t="s">
        <v>1856</v>
      </c>
      <c r="O255" s="208" t="s">
        <v>1856</v>
      </c>
      <c r="P255" s="208" t="s">
        <v>1856</v>
      </c>
      <c r="Q255" s="208" t="s">
        <v>1856</v>
      </c>
      <c r="R255" s="295" t="s">
        <v>1856</v>
      </c>
    </row>
    <row r="256" spans="1:18" x14ac:dyDescent="0.25">
      <c r="A256" s="293" t="s">
        <v>34</v>
      </c>
      <c r="B256" s="294" t="s">
        <v>1862</v>
      </c>
      <c r="C256" s="208" t="s">
        <v>1859</v>
      </c>
      <c r="D256" s="240" t="str">
        <f>IFERROR(VLOOKUP(C256,RSL_Composite!$A$3:$AA$767,27,FALSE),"")</f>
        <v/>
      </c>
      <c r="E256" s="208">
        <f>IFERROR(VLOOKUP(C256,RSL_Composite!$A$4:$N$767,6,FALSE),"--")</f>
        <v>2.4E-2</v>
      </c>
      <c r="F256" s="208">
        <f>IFERROR(VLOOKUP(C256,RSL_Composite!$A$4:$N$767,8,FALSE),"--")</f>
        <v>5.0000000000000002E-5</v>
      </c>
      <c r="G256" s="240">
        <f t="shared" si="6"/>
        <v>9.6000000000000002E-4</v>
      </c>
      <c r="H256" s="208">
        <f>IFERROR(VLOOKUP(C256,RSL_Composite!$A$4:$N$767,12,FALSE),"--")</f>
        <v>0.04</v>
      </c>
      <c r="I256" s="208" t="str">
        <f>IFERROR(VLOOKUP(C256,RSL_Composite!$A$4:$N$767,2,FALSE),"--")</f>
        <v>--</v>
      </c>
      <c r="J256" s="208" t="str">
        <f>IFERROR(VLOOKUP(C256,RSL_Composite!$A$4:$N$767,4,FALSE),"--")</f>
        <v>--</v>
      </c>
      <c r="K256" s="208" t="str">
        <f>IFERROR(VLOOKUP(C256,RSL_Composite!A258:N1021,13,FALSE),"--")</f>
        <v>--</v>
      </c>
      <c r="L256" s="208" t="str">
        <f t="shared" si="7"/>
        <v>--</v>
      </c>
      <c r="M256" s="208" t="s">
        <v>1856</v>
      </c>
      <c r="N256" s="208" t="s">
        <v>1856</v>
      </c>
      <c r="O256" s="208" t="s">
        <v>1856</v>
      </c>
      <c r="P256" s="208" t="s">
        <v>1856</v>
      </c>
      <c r="Q256" s="208" t="s">
        <v>1856</v>
      </c>
      <c r="R256" s="295" t="s">
        <v>1856</v>
      </c>
    </row>
    <row r="257" spans="1:18" x14ac:dyDescent="0.25">
      <c r="A257" s="293" t="s">
        <v>34</v>
      </c>
      <c r="B257" s="294" t="s">
        <v>55</v>
      </c>
      <c r="C257" s="208" t="s">
        <v>54</v>
      </c>
      <c r="D257" s="240">
        <f>IFERROR(VLOOKUP(C257,RSL_Composite!$A$3:$AA$767,27,FALSE),"")</f>
        <v>2</v>
      </c>
      <c r="E257" s="208">
        <f>IFERROR(VLOOKUP(C257,RSL_Composite!$A$4:$N$767,6,FALSE),"--")</f>
        <v>2.9999999999999997E-4</v>
      </c>
      <c r="F257" s="208">
        <f>IFERROR(VLOOKUP(C257,RSL_Composite!$A$4:$N$767,8,FALSE),"--")</f>
        <v>2.9999999999999997E-4</v>
      </c>
      <c r="G257" s="240">
        <f t="shared" si="6"/>
        <v>2.0999999999999999E-5</v>
      </c>
      <c r="H257" s="208">
        <f>IFERROR(VLOOKUP(C257,RSL_Composite!$A$4:$N$767,12,FALSE),"--")</f>
        <v>7.0000000000000007E-2</v>
      </c>
      <c r="I257" s="208" t="str">
        <f>IFERROR(VLOOKUP(C257,RSL_Composite!$A$4:$N$767,2,FALSE),"--")</f>
        <v>--</v>
      </c>
      <c r="J257" s="208" t="str">
        <f>IFERROR(VLOOKUP(C257,RSL_Composite!$A$4:$N$767,4,FALSE),"--")</f>
        <v>--</v>
      </c>
      <c r="K257" s="208" t="str">
        <f>IFERROR(VLOOKUP(C257,RSL_Composite!A259:N1022,13,FALSE),"--")</f>
        <v>--</v>
      </c>
      <c r="L257" s="208" t="str">
        <f t="shared" si="7"/>
        <v>--</v>
      </c>
      <c r="M257" s="208">
        <v>271.5</v>
      </c>
      <c r="N257" s="208" t="s">
        <v>1856</v>
      </c>
      <c r="O257" s="208" t="s">
        <v>1856</v>
      </c>
      <c r="P257" s="208" t="s">
        <v>1856</v>
      </c>
      <c r="Q257" s="208" t="s">
        <v>1856</v>
      </c>
      <c r="R257" s="295">
        <v>69000</v>
      </c>
    </row>
    <row r="258" spans="1:18" x14ac:dyDescent="0.25">
      <c r="A258" s="293" t="s">
        <v>34</v>
      </c>
      <c r="B258" s="296" t="s">
        <v>53</v>
      </c>
      <c r="C258" s="208" t="s">
        <v>52</v>
      </c>
      <c r="D258" s="240" t="str">
        <f>IFERROR(VLOOKUP(C258,RSL_Composite!$A$3:$AA$767,27,FALSE),"")</f>
        <v/>
      </c>
      <c r="E258" s="208">
        <f>IFERROR(VLOOKUP(C258,RSL_Composite!$A$4:$N$767,6,FALSE),"--")</f>
        <v>1E-4</v>
      </c>
      <c r="F258" s="208" t="str">
        <f>IFERROR(VLOOKUP(C258,RSL_Composite!$A$4:$N$767,8,FALSE),"--")</f>
        <v>--</v>
      </c>
      <c r="G258" s="240">
        <f t="shared" si="6"/>
        <v>1E-4</v>
      </c>
      <c r="H258" s="208">
        <f>IFERROR(VLOOKUP(C258,RSL_Composite!$A$4:$N$767,12,FALSE),"--")</f>
        <v>1</v>
      </c>
      <c r="I258" s="208" t="str">
        <f>IFERROR(VLOOKUP(C258,RSL_Composite!$A$4:$N$767,2,FALSE),"--")</f>
        <v>--</v>
      </c>
      <c r="J258" s="208" t="str">
        <f>IFERROR(VLOOKUP(C258,RSL_Composite!$A$4:$N$767,4,FALSE),"--")</f>
        <v>--</v>
      </c>
      <c r="K258" s="208" t="str">
        <f>IFERROR(VLOOKUP(C258,RSL_Composite!A260:N1023,13,FALSE),"--")</f>
        <v>--</v>
      </c>
      <c r="L258" s="208" t="str">
        <f t="shared" si="7"/>
        <v>--</v>
      </c>
      <c r="M258" s="208">
        <v>215.63</v>
      </c>
      <c r="N258" s="208" t="s">
        <v>1856</v>
      </c>
      <c r="O258" s="208" t="s">
        <v>1856</v>
      </c>
      <c r="P258" s="208" t="s">
        <v>1856</v>
      </c>
      <c r="Q258" s="208" t="s">
        <v>1856</v>
      </c>
      <c r="R258" s="295" t="s">
        <v>1856</v>
      </c>
    </row>
    <row r="259" spans="1:18" x14ac:dyDescent="0.25">
      <c r="A259" s="293" t="s">
        <v>34</v>
      </c>
      <c r="B259" s="294" t="s">
        <v>51</v>
      </c>
      <c r="C259" s="208" t="s">
        <v>50</v>
      </c>
      <c r="D259" s="240" t="str">
        <f>IFERROR(VLOOKUP(C259,RSL_Composite!$A$3:$AA$767,27,FALSE),"")</f>
        <v/>
      </c>
      <c r="E259" s="208">
        <f>IFERROR(VLOOKUP(C259,RSL_Composite!$A$4:$N$767,6,FALSE),"--")</f>
        <v>0.02</v>
      </c>
      <c r="F259" s="208">
        <f>IFERROR(VLOOKUP(C259,RSL_Composite!$A$4:$N$767,8,FALSE),"--")</f>
        <v>9.0000000000000006E-5</v>
      </c>
      <c r="G259" s="240">
        <f t="shared" si="6"/>
        <v>8.0000000000000004E-4</v>
      </c>
      <c r="H259" s="208">
        <f>IFERROR(VLOOKUP(C259,RSL_Composite!$A$4:$N$767,12,FALSE),"--")</f>
        <v>0.04</v>
      </c>
      <c r="I259" s="208" t="str">
        <f>IFERROR(VLOOKUP(C259,RSL_Composite!$A$4:$N$767,2,FALSE),"--")</f>
        <v>--</v>
      </c>
      <c r="J259" s="208">
        <f>IFERROR(VLOOKUP(C259,RSL_Composite!$A$4:$N$767,4,FALSE),"--")</f>
        <v>2.5999999999999998E-4</v>
      </c>
      <c r="K259" s="208" t="str">
        <f>IFERROR(VLOOKUP(C259,RSL_Composite!A261:N1024,13,FALSE),"--")</f>
        <v>--</v>
      </c>
      <c r="L259" s="208" t="str">
        <f t="shared" ref="L259:L283" si="8">IF(I259="--","--",IF(I259="--","--",I259/H259))</f>
        <v>--</v>
      </c>
      <c r="M259" s="208">
        <v>58.69</v>
      </c>
      <c r="N259" s="208" t="s">
        <v>1856</v>
      </c>
      <c r="O259" s="208" t="s">
        <v>1856</v>
      </c>
      <c r="P259" s="208" t="s">
        <v>1856</v>
      </c>
      <c r="Q259" s="208" t="s">
        <v>1856</v>
      </c>
      <c r="R259" s="295" t="s">
        <v>1856</v>
      </c>
    </row>
    <row r="260" spans="1:18" x14ac:dyDescent="0.25">
      <c r="A260" s="293" t="s">
        <v>34</v>
      </c>
      <c r="B260" s="294" t="s">
        <v>49</v>
      </c>
      <c r="C260" s="298" t="s">
        <v>1846</v>
      </c>
      <c r="D260" s="240" t="str">
        <f>IFERROR(VLOOKUP(C260,RSL_Composite!$A$3:$AA$767,27,FALSE),"")</f>
        <v/>
      </c>
      <c r="E260" s="208" t="str">
        <f>IFERROR(VLOOKUP(C260,RSL_Composite!$A$4:$N$767,6,FALSE),"--")</f>
        <v>--</v>
      </c>
      <c r="F260" s="208" t="str">
        <f>IFERROR(VLOOKUP(C260,RSL_Composite!$A$4:$N$767,8,FALSE),"--")</f>
        <v>--</v>
      </c>
      <c r="G260" s="240" t="str">
        <f t="shared" si="6"/>
        <v>--</v>
      </c>
      <c r="H260" s="208" t="str">
        <f>IFERROR(VLOOKUP(C260,RSL_Composite!$A$4:$N$767,12,FALSE),"--")</f>
        <v>--</v>
      </c>
      <c r="I260" s="208" t="str">
        <f>IFERROR(VLOOKUP(C260,RSL_Composite!$A$4:$N$767,2,FALSE),"--")</f>
        <v>--</v>
      </c>
      <c r="J260" s="208" t="str">
        <f>IFERROR(VLOOKUP(C260,RSL_Composite!$A$4:$N$767,4,FALSE),"--")</f>
        <v>--</v>
      </c>
      <c r="K260" s="208" t="str">
        <f>IFERROR(VLOOKUP(C260,RSL_Composite!A262:N1025,13,FALSE),"--")</f>
        <v>--</v>
      </c>
      <c r="L260" s="208" t="str">
        <f t="shared" si="8"/>
        <v>--</v>
      </c>
      <c r="M260" s="208" t="s">
        <v>1856</v>
      </c>
      <c r="N260" s="208" t="s">
        <v>1856</v>
      </c>
      <c r="O260" s="208" t="s">
        <v>1856</v>
      </c>
      <c r="P260" s="208" t="s">
        <v>1856</v>
      </c>
      <c r="Q260" s="208" t="s">
        <v>1856</v>
      </c>
      <c r="R260" s="295" t="s">
        <v>1856</v>
      </c>
    </row>
    <row r="261" spans="1:18" x14ac:dyDescent="0.25">
      <c r="A261" s="293" t="s">
        <v>34</v>
      </c>
      <c r="B261" s="294" t="s">
        <v>48</v>
      </c>
      <c r="C261" s="208" t="s">
        <v>47</v>
      </c>
      <c r="D261" s="240">
        <f>IFERROR(VLOOKUP(C261,RSL_Composite!$A$3:$AA$767,27,FALSE),"")</f>
        <v>50</v>
      </c>
      <c r="E261" s="208">
        <f>IFERROR(VLOOKUP(C261,RSL_Composite!$A$4:$N$767,6,FALSE),"--")</f>
        <v>5.0000000000000001E-3</v>
      </c>
      <c r="F261" s="208">
        <f>IFERROR(VLOOKUP(C261,RSL_Composite!$A$4:$N$767,8,FALSE),"--")</f>
        <v>0.02</v>
      </c>
      <c r="G261" s="240">
        <f t="shared" ref="G261:G283" si="9">IF(E261="--","--",IF(E261="--","--",E261*H261))</f>
        <v>5.0000000000000001E-3</v>
      </c>
      <c r="H261" s="208">
        <f>IFERROR(VLOOKUP(C261,RSL_Composite!$A$4:$N$767,12,FALSE),"--")</f>
        <v>1</v>
      </c>
      <c r="I261" s="208" t="str">
        <f>IFERROR(VLOOKUP(C261,RSL_Composite!$A$4:$N$767,2,FALSE),"--")</f>
        <v>--</v>
      </c>
      <c r="J261" s="208" t="str">
        <f>IFERROR(VLOOKUP(C261,RSL_Composite!$A$4:$N$767,4,FALSE),"--")</f>
        <v>--</v>
      </c>
      <c r="K261" s="208" t="str">
        <f>IFERROR(VLOOKUP(C261,RSL_Composite!A263:N1026,13,FALSE),"--")</f>
        <v>--</v>
      </c>
      <c r="L261" s="208" t="str">
        <f t="shared" si="8"/>
        <v>--</v>
      </c>
      <c r="M261" s="208">
        <v>78.959999999999994</v>
      </c>
      <c r="N261" s="208" t="s">
        <v>1856</v>
      </c>
      <c r="O261" s="208" t="s">
        <v>1856</v>
      </c>
      <c r="P261" s="208" t="s">
        <v>1856</v>
      </c>
      <c r="Q261" s="208" t="s">
        <v>1856</v>
      </c>
      <c r="R261" s="295" t="s">
        <v>1856</v>
      </c>
    </row>
    <row r="262" spans="1:18" x14ac:dyDescent="0.25">
      <c r="A262" s="293" t="s">
        <v>34</v>
      </c>
      <c r="B262" s="294" t="s">
        <v>46</v>
      </c>
      <c r="C262" s="208" t="s">
        <v>45</v>
      </c>
      <c r="D262" s="240" t="str">
        <f>IFERROR(VLOOKUP(C262,RSL_Composite!$A$3:$AA$767,27,FALSE),"")</f>
        <v/>
      </c>
      <c r="E262" s="208">
        <f>IFERROR(VLOOKUP(C262,RSL_Composite!$A$4:$N$767,6,FALSE),"--")</f>
        <v>5.0000000000000001E-3</v>
      </c>
      <c r="F262" s="208" t="str">
        <f>IFERROR(VLOOKUP(C262,RSL_Composite!$A$4:$N$767,8,FALSE),"--")</f>
        <v>--</v>
      </c>
      <c r="G262" s="240">
        <f t="shared" si="9"/>
        <v>2.0000000000000001E-4</v>
      </c>
      <c r="H262" s="208">
        <f>IFERROR(VLOOKUP(C262,RSL_Composite!$A$4:$N$767,12,FALSE),"--")</f>
        <v>0.04</v>
      </c>
      <c r="I262" s="208" t="str">
        <f>IFERROR(VLOOKUP(C262,RSL_Composite!$A$4:$N$767,2,FALSE),"--")</f>
        <v>--</v>
      </c>
      <c r="J262" s="208" t="str">
        <f>IFERROR(VLOOKUP(C262,RSL_Composite!$A$4:$N$767,4,FALSE),"--")</f>
        <v>--</v>
      </c>
      <c r="K262" s="208" t="str">
        <f>IFERROR(VLOOKUP(C262,RSL_Composite!A264:N1027,13,FALSE),"--")</f>
        <v>--</v>
      </c>
      <c r="L262" s="208" t="str">
        <f t="shared" si="8"/>
        <v>--</v>
      </c>
      <c r="M262" s="208">
        <v>107.87</v>
      </c>
      <c r="N262" s="208" t="s">
        <v>1856</v>
      </c>
      <c r="O262" s="208" t="s">
        <v>1856</v>
      </c>
      <c r="P262" s="208" t="s">
        <v>1856</v>
      </c>
      <c r="Q262" s="208" t="s">
        <v>1856</v>
      </c>
      <c r="R262" s="295" t="s">
        <v>1856</v>
      </c>
    </row>
    <row r="263" spans="1:18" x14ac:dyDescent="0.25">
      <c r="A263" s="293" t="s">
        <v>34</v>
      </c>
      <c r="B263" s="294" t="s">
        <v>44</v>
      </c>
      <c r="C263" s="208" t="s">
        <v>43</v>
      </c>
      <c r="D263" s="240" t="str">
        <f>IFERROR(VLOOKUP(C263,RSL_Composite!$A$3:$AA$767,27,FALSE),"")</f>
        <v/>
      </c>
      <c r="E263" s="208" t="str">
        <f>IFERROR(VLOOKUP(C263,RSL_Composite!$A$4:$N$767,6,FALSE),"--")</f>
        <v>--</v>
      </c>
      <c r="F263" s="208" t="str">
        <f>IFERROR(VLOOKUP(C263,RSL_Composite!$A$4:$N$767,8,FALSE),"--")</f>
        <v>--</v>
      </c>
      <c r="G263" s="240" t="str">
        <f t="shared" si="9"/>
        <v>--</v>
      </c>
      <c r="H263" s="208" t="str">
        <f>IFERROR(VLOOKUP(C263,RSL_Composite!$A$4:$N$767,12,FALSE),"--")</f>
        <v>--</v>
      </c>
      <c r="I263" s="208" t="str">
        <f>IFERROR(VLOOKUP(C263,RSL_Composite!$A$4:$N$767,2,FALSE),"--")</f>
        <v>--</v>
      </c>
      <c r="J263" s="208" t="str">
        <f>IFERROR(VLOOKUP(C263,RSL_Composite!$A$4:$N$767,4,FALSE),"--")</f>
        <v>--</v>
      </c>
      <c r="K263" s="208" t="str">
        <f>IFERROR(VLOOKUP(C263,RSL_Composite!A265:N1028,13,FALSE),"--")</f>
        <v>--</v>
      </c>
      <c r="L263" s="208" t="str">
        <f t="shared" si="8"/>
        <v>--</v>
      </c>
      <c r="M263" s="208" t="s">
        <v>1856</v>
      </c>
      <c r="N263" s="208" t="s">
        <v>1856</v>
      </c>
      <c r="O263" s="208" t="s">
        <v>1856</v>
      </c>
      <c r="P263" s="208" t="s">
        <v>1856</v>
      </c>
      <c r="Q263" s="208" t="s">
        <v>1856</v>
      </c>
      <c r="R263" s="295" t="s">
        <v>1856</v>
      </c>
    </row>
    <row r="264" spans="1:18" x14ac:dyDescent="0.25">
      <c r="A264" s="293" t="s">
        <v>34</v>
      </c>
      <c r="B264" s="294" t="s">
        <v>42</v>
      </c>
      <c r="C264" s="208" t="s">
        <v>41</v>
      </c>
      <c r="D264" s="240" t="str">
        <f>IFERROR(VLOOKUP(C264,RSL_Composite!$A$3:$AA$767,27,FALSE),"")</f>
        <v/>
      </c>
      <c r="E264" s="208">
        <f>IFERROR(VLOOKUP(C264,RSL_Composite!$A$4:$N$767,6,FALSE),"--")</f>
        <v>0.6</v>
      </c>
      <c r="F264" s="208" t="str">
        <f>IFERROR(VLOOKUP(C264,RSL_Composite!$A$4:$N$767,8,FALSE),"--")</f>
        <v>--</v>
      </c>
      <c r="G264" s="240">
        <f t="shared" si="9"/>
        <v>0.6</v>
      </c>
      <c r="H264" s="208">
        <f>IFERROR(VLOOKUP(C264,RSL_Composite!$A$4:$N$767,12,FALSE),"--")</f>
        <v>1</v>
      </c>
      <c r="I264" s="208" t="str">
        <f>IFERROR(VLOOKUP(C264,RSL_Composite!$A$4:$N$767,2,FALSE),"--")</f>
        <v>--</v>
      </c>
      <c r="J264" s="208" t="str">
        <f>IFERROR(VLOOKUP(C264,RSL_Composite!$A$4:$N$767,4,FALSE),"--")</f>
        <v>--</v>
      </c>
      <c r="K264" s="208" t="str">
        <f>IFERROR(VLOOKUP(C264,RSL_Composite!A266:N1029,13,FALSE),"--")</f>
        <v>--</v>
      </c>
      <c r="L264" s="208" t="str">
        <f t="shared" si="8"/>
        <v>--</v>
      </c>
      <c r="M264" s="208">
        <v>87.62</v>
      </c>
      <c r="N264" s="208" t="s">
        <v>1856</v>
      </c>
      <c r="O264" s="208" t="s">
        <v>1856</v>
      </c>
      <c r="P264" s="208" t="s">
        <v>1856</v>
      </c>
      <c r="Q264" s="208" t="s">
        <v>1856</v>
      </c>
      <c r="R264" s="295" t="s">
        <v>1856</v>
      </c>
    </row>
    <row r="265" spans="1:18" x14ac:dyDescent="0.25">
      <c r="A265" s="293" t="s">
        <v>34</v>
      </c>
      <c r="B265" s="294" t="s">
        <v>40</v>
      </c>
      <c r="C265" s="208" t="s">
        <v>39</v>
      </c>
      <c r="D265" s="240">
        <f>IFERROR(VLOOKUP(C265,RSL_Composite!$A$3:$AA$767,27,FALSE),"")</f>
        <v>2</v>
      </c>
      <c r="E265" s="208">
        <f>IFERROR(VLOOKUP(C265,RSL_Composite!$A$4:$N$767,6,FALSE),"--")</f>
        <v>1.0000000000000001E-5</v>
      </c>
      <c r="F265" s="208" t="str">
        <f>IFERROR(VLOOKUP(C265,RSL_Composite!$A$4:$N$767,8,FALSE),"--")</f>
        <v>--</v>
      </c>
      <c r="G265" s="240">
        <f t="shared" si="9"/>
        <v>1.0000000000000001E-5</v>
      </c>
      <c r="H265" s="208">
        <f>IFERROR(VLOOKUP(C265,RSL_Composite!$A$4:$N$767,12,FALSE),"--")</f>
        <v>1</v>
      </c>
      <c r="I265" s="208" t="str">
        <f>IFERROR(VLOOKUP(C265,RSL_Composite!$A$4:$N$767,2,FALSE),"--")</f>
        <v>--</v>
      </c>
      <c r="J265" s="208" t="str">
        <f>IFERROR(VLOOKUP(C265,RSL_Composite!$A$4:$N$767,4,FALSE),"--")</f>
        <v>--</v>
      </c>
      <c r="K265" s="208" t="str">
        <f>IFERROR(VLOOKUP(C265,RSL_Composite!A267:N1030,13,FALSE),"--")</f>
        <v>--</v>
      </c>
      <c r="L265" s="208" t="str">
        <f t="shared" si="8"/>
        <v>--</v>
      </c>
      <c r="M265" s="208">
        <v>204.38</v>
      </c>
      <c r="N265" s="208" t="s">
        <v>1856</v>
      </c>
      <c r="O265" s="208" t="s">
        <v>1856</v>
      </c>
      <c r="P265" s="208" t="s">
        <v>1856</v>
      </c>
      <c r="Q265" s="208" t="s">
        <v>1856</v>
      </c>
      <c r="R265" s="295" t="s">
        <v>1856</v>
      </c>
    </row>
    <row r="266" spans="1:18" x14ac:dyDescent="0.25">
      <c r="A266" s="293" t="s">
        <v>34</v>
      </c>
      <c r="B266" s="294" t="s">
        <v>38</v>
      </c>
      <c r="C266" s="208" t="s">
        <v>37</v>
      </c>
      <c r="D266" s="240" t="str">
        <f>IFERROR(VLOOKUP(C266,RSL_Composite!$A$3:$AA$767,27,FALSE),"")</f>
        <v/>
      </c>
      <c r="E266" s="208">
        <f>IFERROR(VLOOKUP(C266,RSL_Composite!$A$4:$N$767,6,FALSE),"--")</f>
        <v>0.6</v>
      </c>
      <c r="F266" s="208" t="str">
        <f>IFERROR(VLOOKUP(C266,RSL_Composite!$A$4:$N$767,8,FALSE),"--")</f>
        <v>--</v>
      </c>
      <c r="G266" s="240">
        <f t="shared" si="9"/>
        <v>0.6</v>
      </c>
      <c r="H266" s="208">
        <f>IFERROR(VLOOKUP(C266,RSL_Composite!$A$4:$N$767,12,FALSE),"--")</f>
        <v>1</v>
      </c>
      <c r="I266" s="208" t="str">
        <f>IFERROR(VLOOKUP(C266,RSL_Composite!$A$4:$N$767,2,FALSE),"--")</f>
        <v>--</v>
      </c>
      <c r="J266" s="208" t="str">
        <f>IFERROR(VLOOKUP(C266,RSL_Composite!$A$4:$N$767,4,FALSE),"--")</f>
        <v>--</v>
      </c>
      <c r="K266" s="208" t="str">
        <f>IFERROR(VLOOKUP(C266,RSL_Composite!A268:N1031,13,FALSE),"--")</f>
        <v>--</v>
      </c>
      <c r="L266" s="208" t="str">
        <f t="shared" si="8"/>
        <v>--</v>
      </c>
      <c r="M266" s="208">
        <v>118.71</v>
      </c>
      <c r="N266" s="208" t="s">
        <v>1856</v>
      </c>
      <c r="O266" s="208" t="s">
        <v>1856</v>
      </c>
      <c r="P266" s="208" t="s">
        <v>1856</v>
      </c>
      <c r="Q266" s="208" t="s">
        <v>1856</v>
      </c>
      <c r="R266" s="295" t="s">
        <v>1856</v>
      </c>
    </row>
    <row r="267" spans="1:18" x14ac:dyDescent="0.25">
      <c r="A267" s="293" t="s">
        <v>34</v>
      </c>
      <c r="B267" s="294" t="s">
        <v>36</v>
      </c>
      <c r="C267" s="208" t="s">
        <v>35</v>
      </c>
      <c r="D267" s="240" t="str">
        <f>IFERROR(VLOOKUP(C267,RSL_Composite!$A$3:$AA$767,27,FALSE),"")</f>
        <v/>
      </c>
      <c r="E267" s="208" t="str">
        <f>IFERROR(VLOOKUP(C267,RSL_Composite!$A$4:$N$767,6,FALSE),"--")</f>
        <v>--</v>
      </c>
      <c r="F267" s="208" t="str">
        <f>IFERROR(VLOOKUP(C267,RSL_Composite!$A$4:$N$767,8,FALSE),"--")</f>
        <v>--</v>
      </c>
      <c r="G267" s="240" t="str">
        <f t="shared" si="9"/>
        <v>--</v>
      </c>
      <c r="H267" s="208" t="str">
        <f>IFERROR(VLOOKUP(C267,RSL_Composite!$A$4:$N$767,12,FALSE),"--")</f>
        <v>--</v>
      </c>
      <c r="I267" s="208" t="str">
        <f>IFERROR(VLOOKUP(C267,RSL_Composite!$A$4:$N$767,2,FALSE),"--")</f>
        <v>--</v>
      </c>
      <c r="J267" s="208" t="str">
        <f>IFERROR(VLOOKUP(C267,RSL_Composite!$A$4:$N$767,4,FALSE),"--")</f>
        <v>--</v>
      </c>
      <c r="K267" s="208" t="str">
        <f>IFERROR(VLOOKUP(C267,RSL_Composite!A269:N1032,13,FALSE),"--")</f>
        <v>--</v>
      </c>
      <c r="L267" s="208" t="str">
        <f t="shared" si="8"/>
        <v>--</v>
      </c>
      <c r="M267" s="208" t="s">
        <v>1856</v>
      </c>
      <c r="N267" s="208" t="s">
        <v>1856</v>
      </c>
      <c r="O267" s="208" t="s">
        <v>1856</v>
      </c>
      <c r="P267" s="208" t="s">
        <v>1856</v>
      </c>
      <c r="Q267" s="208" t="s">
        <v>1856</v>
      </c>
      <c r="R267" s="295" t="s">
        <v>1856</v>
      </c>
    </row>
    <row r="268" spans="1:18" x14ac:dyDescent="0.25">
      <c r="A268" s="293" t="s">
        <v>34</v>
      </c>
      <c r="B268" s="294" t="s">
        <v>33</v>
      </c>
      <c r="C268" s="208" t="s">
        <v>32</v>
      </c>
      <c r="D268" s="240" t="str">
        <f>IFERROR(VLOOKUP(C268,RSL_Composite!$A$3:$AA$767,27,FALSE),"")</f>
        <v/>
      </c>
      <c r="E268" s="208">
        <f>IFERROR(VLOOKUP(C268,RSL_Composite!$A$4:$N$767,6,FALSE),"--")</f>
        <v>0.3</v>
      </c>
      <c r="F268" s="208" t="str">
        <f>IFERROR(VLOOKUP(C268,RSL_Composite!$A$4:$N$767,8,FALSE),"--")</f>
        <v>--</v>
      </c>
      <c r="G268" s="240">
        <f t="shared" si="9"/>
        <v>0.3</v>
      </c>
      <c r="H268" s="208">
        <f>IFERROR(VLOOKUP(C268,RSL_Composite!$A$4:$N$767,12,FALSE),"--")</f>
        <v>1</v>
      </c>
      <c r="I268" s="208" t="str">
        <f>IFERROR(VLOOKUP(C268,RSL_Composite!$A$4:$N$767,2,FALSE),"--")</f>
        <v>--</v>
      </c>
      <c r="J268" s="208" t="str">
        <f>IFERROR(VLOOKUP(C268,RSL_Composite!$A$4:$N$767,4,FALSE),"--")</f>
        <v>--</v>
      </c>
      <c r="K268" s="208" t="str">
        <f>IFERROR(VLOOKUP(C268,RSL_Composite!A270:N1033,13,FALSE),"--")</f>
        <v>--</v>
      </c>
      <c r="L268" s="208" t="str">
        <f t="shared" si="8"/>
        <v>--</v>
      </c>
      <c r="M268" s="208">
        <v>65.38</v>
      </c>
      <c r="N268" s="208" t="s">
        <v>1856</v>
      </c>
      <c r="O268" s="208" t="s">
        <v>1856</v>
      </c>
      <c r="P268" s="208" t="s">
        <v>1856</v>
      </c>
      <c r="Q268" s="208" t="s">
        <v>1856</v>
      </c>
      <c r="R268" s="295" t="s">
        <v>1856</v>
      </c>
    </row>
    <row r="269" spans="1:18" x14ac:dyDescent="0.25">
      <c r="A269" s="293" t="s">
        <v>3</v>
      </c>
      <c r="B269" s="294" t="s">
        <v>31</v>
      </c>
      <c r="C269" s="208" t="s">
        <v>30</v>
      </c>
      <c r="D269" s="240" t="str">
        <f>IFERROR(VLOOKUP(C269,RSL_Composite!$A$3:$AA$767,27,FALSE),"")</f>
        <v/>
      </c>
      <c r="E269" s="208" t="str">
        <f>IFERROR(VLOOKUP(C269,RSL_Composite!$A$4:$N$767,6,FALSE),"--")</f>
        <v>--</v>
      </c>
      <c r="F269" s="208">
        <f>IFERROR(VLOOKUP(C269,RSL_Composite!$A$4:$N$767,8,FALSE),"--")</f>
        <v>0.1</v>
      </c>
      <c r="G269" s="240" t="str">
        <f t="shared" si="9"/>
        <v>--</v>
      </c>
      <c r="H269" s="208">
        <f>IFERROR(VLOOKUP(C269,RSL_Composite!$A$4:$N$767,12,FALSE),"--")</f>
        <v>1</v>
      </c>
      <c r="I269" s="208" t="str">
        <f>IFERROR(VLOOKUP(C269,RSL_Composite!$A$4:$N$767,2,FALSE),"--")</f>
        <v>--</v>
      </c>
      <c r="J269" s="208" t="str">
        <f>IFERROR(VLOOKUP(C269,RSL_Composite!$A$4:$N$767,4,FALSE),"--")</f>
        <v>--</v>
      </c>
      <c r="K269" s="208" t="str">
        <f>IFERROR(VLOOKUP(C269,RSL_Composite!A271:N1034,13,FALSE),"--")</f>
        <v>--</v>
      </c>
      <c r="L269" s="208" t="str">
        <f t="shared" si="8"/>
        <v>--</v>
      </c>
      <c r="M269" s="208">
        <v>17.03</v>
      </c>
      <c r="N269" s="208">
        <v>6.5819999999999995E-4</v>
      </c>
      <c r="O269" s="208" t="s">
        <v>1856</v>
      </c>
      <c r="P269" s="208" t="s">
        <v>1856</v>
      </c>
      <c r="Q269" s="208" t="s">
        <v>1856</v>
      </c>
      <c r="R269" s="295">
        <v>899000</v>
      </c>
    </row>
    <row r="270" spans="1:18" x14ac:dyDescent="0.25">
      <c r="A270" s="293" t="s">
        <v>3</v>
      </c>
      <c r="B270" s="294" t="s">
        <v>29</v>
      </c>
      <c r="C270" s="208" t="s">
        <v>28</v>
      </c>
      <c r="D270" s="240">
        <f>IFERROR(VLOOKUP(C270,RSL_Composite!$A$3:$AA$767,27,FALSE),"")</f>
        <v>10</v>
      </c>
      <c r="E270" s="208">
        <f>IFERROR(VLOOKUP(C270,RSL_Composite!$A$4:$N$767,6,FALSE),"--")</f>
        <v>4.0000000000000001E-3</v>
      </c>
      <c r="F270" s="208" t="str">
        <f>IFERROR(VLOOKUP(C270,RSL_Composite!$A$4:$N$767,8,FALSE),"--")</f>
        <v>--</v>
      </c>
      <c r="G270" s="240">
        <f t="shared" si="9"/>
        <v>4.0000000000000001E-3</v>
      </c>
      <c r="H270" s="208">
        <f>IFERROR(VLOOKUP(C270,RSL_Composite!$A$4:$N$767,12,FALSE),"--")</f>
        <v>1</v>
      </c>
      <c r="I270" s="208">
        <f>IFERROR(VLOOKUP(C270,RSL_Composite!$A$4:$N$767,2,FALSE),"--")</f>
        <v>0.7</v>
      </c>
      <c r="J270" s="208" t="str">
        <f>IFERROR(VLOOKUP(C270,RSL_Composite!$A$4:$N$767,4,FALSE),"--")</f>
        <v>--</v>
      </c>
      <c r="K270" s="208" t="str">
        <f>IFERROR(VLOOKUP(C270,RSL_Composite!A272:N1035,13,FALSE),"--")</f>
        <v>--</v>
      </c>
      <c r="L270" s="208">
        <f t="shared" si="8"/>
        <v>0.7</v>
      </c>
      <c r="M270" s="208">
        <v>79.900000000000006</v>
      </c>
      <c r="N270" s="208" t="s">
        <v>1856</v>
      </c>
      <c r="O270" s="208" t="s">
        <v>1856</v>
      </c>
      <c r="P270" s="208" t="s">
        <v>1856</v>
      </c>
      <c r="Q270" s="208" t="s">
        <v>1856</v>
      </c>
      <c r="R270" s="295" t="s">
        <v>1856</v>
      </c>
    </row>
    <row r="271" spans="1:18" x14ac:dyDescent="0.25">
      <c r="A271" s="293" t="s">
        <v>3</v>
      </c>
      <c r="B271" s="296" t="s">
        <v>27</v>
      </c>
      <c r="C271" s="208" t="s">
        <v>26</v>
      </c>
      <c r="D271" s="240">
        <f>IFERROR(VLOOKUP(C271,RSL_Composite!$A$3:$AA$767,27,FALSE),"")</f>
        <v>4000</v>
      </c>
      <c r="E271" s="208">
        <f>IFERROR(VLOOKUP(C271,RSL_Composite!$A$4:$N$767,6,FALSE),"--")</f>
        <v>0.1</v>
      </c>
      <c r="F271" s="208" t="str">
        <f>IFERROR(VLOOKUP(C271,RSL_Composite!$A$4:$N$767,8,FALSE),"--")</f>
        <v>--</v>
      </c>
      <c r="G271" s="240">
        <f t="shared" si="9"/>
        <v>0.1</v>
      </c>
      <c r="H271" s="208">
        <f>IFERROR(VLOOKUP(C271,RSL_Composite!$A$4:$N$767,12,FALSE),"--")</f>
        <v>1</v>
      </c>
      <c r="I271" s="208" t="str">
        <f>IFERROR(VLOOKUP(C271,RSL_Composite!$A$4:$N$767,2,FALSE),"--")</f>
        <v>--</v>
      </c>
      <c r="J271" s="208" t="str">
        <f>IFERROR(VLOOKUP(C271,RSL_Composite!$A$4:$N$767,4,FALSE),"--")</f>
        <v>--</v>
      </c>
      <c r="K271" s="208" t="str">
        <f>IFERROR(VLOOKUP(C271,RSL_Composite!A273:N1036,13,FALSE),"--")</f>
        <v>--</v>
      </c>
      <c r="L271" s="208" t="str">
        <f t="shared" si="8"/>
        <v>--</v>
      </c>
      <c r="M271" s="208">
        <v>51.48</v>
      </c>
      <c r="N271" s="208" t="s">
        <v>1856</v>
      </c>
      <c r="O271" s="208" t="s">
        <v>1856</v>
      </c>
      <c r="P271" s="208" t="s">
        <v>1856</v>
      </c>
      <c r="Q271" s="208" t="s">
        <v>1856</v>
      </c>
      <c r="R271" s="295" t="s">
        <v>1856</v>
      </c>
    </row>
    <row r="272" spans="1:18" x14ac:dyDescent="0.25">
      <c r="A272" s="293" t="s">
        <v>3</v>
      </c>
      <c r="B272" s="294" t="s">
        <v>25</v>
      </c>
      <c r="C272" s="208" t="s">
        <v>24</v>
      </c>
      <c r="D272" s="240" t="str">
        <f>IFERROR(VLOOKUP(C272,RSL_Composite!$A$3:$AA$767,27,FALSE),"")</f>
        <v/>
      </c>
      <c r="E272" s="208" t="str">
        <f>IFERROR(VLOOKUP(C272,RSL_Composite!$A$4:$N$767,6,FALSE),"--")</f>
        <v>--</v>
      </c>
      <c r="F272" s="208" t="str">
        <f>IFERROR(VLOOKUP(C272,RSL_Composite!$A$4:$N$767,8,FALSE),"--")</f>
        <v>--</v>
      </c>
      <c r="G272" s="240" t="str">
        <f t="shared" si="9"/>
        <v>--</v>
      </c>
      <c r="H272" s="208" t="str">
        <f>IFERROR(VLOOKUP(C272,RSL_Composite!$A$4:$N$767,12,FALSE),"--")</f>
        <v>--</v>
      </c>
      <c r="I272" s="208" t="str">
        <f>IFERROR(VLOOKUP(C272,RSL_Composite!$A$4:$N$767,2,FALSE),"--")</f>
        <v>--</v>
      </c>
      <c r="J272" s="208" t="str">
        <f>IFERROR(VLOOKUP(C272,RSL_Composite!$A$4:$N$767,4,FALSE),"--")</f>
        <v>--</v>
      </c>
      <c r="K272" s="208" t="str">
        <f>IFERROR(VLOOKUP(C272,RSL_Composite!A274:N1037,13,FALSE),"--")</f>
        <v>--</v>
      </c>
      <c r="L272" s="208" t="str">
        <f t="shared" si="8"/>
        <v>--</v>
      </c>
      <c r="M272" s="208" t="s">
        <v>1856</v>
      </c>
      <c r="N272" s="208" t="s">
        <v>1856</v>
      </c>
      <c r="O272" s="208" t="s">
        <v>1856</v>
      </c>
      <c r="P272" s="208" t="s">
        <v>1856</v>
      </c>
      <c r="Q272" s="208" t="s">
        <v>1856</v>
      </c>
      <c r="R272" s="295" t="s">
        <v>1856</v>
      </c>
    </row>
    <row r="273" spans="1:18" x14ac:dyDescent="0.25">
      <c r="A273" s="293" t="s">
        <v>3</v>
      </c>
      <c r="B273" s="294" t="s">
        <v>23</v>
      </c>
      <c r="C273" s="208" t="s">
        <v>22</v>
      </c>
      <c r="D273" s="240" t="str">
        <f>IFERROR(VLOOKUP(C273,RSL_Composite!$A$3:$AA$767,27,FALSE),"")</f>
        <v/>
      </c>
      <c r="E273" s="208">
        <f>IFERROR(VLOOKUP(C273,RSL_Composite!$A$4:$N$767,6,FALSE),"--")</f>
        <v>0.1</v>
      </c>
      <c r="F273" s="208">
        <f>IFERROR(VLOOKUP(C273,RSL_Composite!$A$4:$N$767,8,FALSE),"--")</f>
        <v>1.4999999999999999E-4</v>
      </c>
      <c r="G273" s="240">
        <f t="shared" si="9"/>
        <v>0.1</v>
      </c>
      <c r="H273" s="208">
        <f>IFERROR(VLOOKUP(C273,RSL_Composite!$A$4:$N$767,12,FALSE),"--")</f>
        <v>1</v>
      </c>
      <c r="I273" s="208" t="str">
        <f>IFERROR(VLOOKUP(C273,RSL_Composite!$A$4:$N$767,2,FALSE),"--")</f>
        <v>--</v>
      </c>
      <c r="J273" s="208" t="str">
        <f>IFERROR(VLOOKUP(C273,RSL_Composite!$A$4:$N$767,4,FALSE),"--")</f>
        <v>--</v>
      </c>
      <c r="K273" s="208" t="str">
        <f>IFERROR(VLOOKUP(C273,RSL_Composite!A275:N1038,13,FALSE),"--")</f>
        <v>--</v>
      </c>
      <c r="L273" s="208" t="str">
        <f t="shared" si="8"/>
        <v>--</v>
      </c>
      <c r="M273" s="208">
        <v>70.91</v>
      </c>
      <c r="N273" s="208">
        <v>0.4783</v>
      </c>
      <c r="O273" s="208" t="s">
        <v>1856</v>
      </c>
      <c r="P273" s="208" t="s">
        <v>1856</v>
      </c>
      <c r="Q273" s="208" t="s">
        <v>1856</v>
      </c>
      <c r="R273" s="295">
        <v>6300</v>
      </c>
    </row>
    <row r="274" spans="1:18" x14ac:dyDescent="0.25">
      <c r="A274" s="293" t="s">
        <v>3</v>
      </c>
      <c r="B274" s="296" t="s">
        <v>21</v>
      </c>
      <c r="C274" s="208" t="s">
        <v>20</v>
      </c>
      <c r="D274" s="240" t="str">
        <f>IFERROR(VLOOKUP(C274,RSL_Composite!$A$3:$AA$767,27,FALSE),"")</f>
        <v/>
      </c>
      <c r="E274" s="208">
        <f>IFERROR(VLOOKUP(C274,RSL_Composite!$A$4:$N$767,6,FALSE),"--")</f>
        <v>0.03</v>
      </c>
      <c r="F274" s="208">
        <f>IFERROR(VLOOKUP(C274,RSL_Composite!$A$4:$N$767,8,FALSE),"--")</f>
        <v>2.0000000000000001E-4</v>
      </c>
      <c r="G274" s="240">
        <f t="shared" si="9"/>
        <v>0.03</v>
      </c>
      <c r="H274" s="208">
        <f>IFERROR(VLOOKUP(C274,RSL_Composite!$A$4:$N$767,12,FALSE),"--")</f>
        <v>1</v>
      </c>
      <c r="I274" s="208" t="str">
        <f>IFERROR(VLOOKUP(C274,RSL_Composite!$A$4:$N$767,2,FALSE),"--")</f>
        <v>--</v>
      </c>
      <c r="J274" s="208" t="str">
        <f>IFERROR(VLOOKUP(C274,RSL_Composite!$A$4:$N$767,4,FALSE),"--")</f>
        <v>--</v>
      </c>
      <c r="K274" s="208" t="str">
        <f>IFERROR(VLOOKUP(C274,RSL_Composite!A276:N1039,13,FALSE),"--")</f>
        <v>--</v>
      </c>
      <c r="L274" s="208" t="str">
        <f t="shared" si="8"/>
        <v>--</v>
      </c>
      <c r="M274" s="208">
        <v>67.45</v>
      </c>
      <c r="N274" s="208" t="s">
        <v>1856</v>
      </c>
      <c r="O274" s="208" t="s">
        <v>1856</v>
      </c>
      <c r="P274" s="208" t="s">
        <v>1856</v>
      </c>
      <c r="Q274" s="208" t="s">
        <v>1856</v>
      </c>
      <c r="R274" s="295" t="s">
        <v>1856</v>
      </c>
    </row>
    <row r="275" spans="1:18" x14ac:dyDescent="0.25">
      <c r="A275" s="293" t="s">
        <v>3</v>
      </c>
      <c r="B275" s="294" t="s">
        <v>19</v>
      </c>
      <c r="C275" s="208" t="s">
        <v>18</v>
      </c>
      <c r="D275" s="240">
        <f>IFERROR(VLOOKUP(C275,RSL_Composite!$A$3:$AA$767,27,FALSE),"")</f>
        <v>1000</v>
      </c>
      <c r="E275" s="208">
        <f>IFERROR(VLOOKUP(C275,RSL_Composite!$A$4:$N$767,6,FALSE),"--")</f>
        <v>0.03</v>
      </c>
      <c r="F275" s="208" t="str">
        <f>IFERROR(VLOOKUP(C275,RSL_Composite!$A$4:$N$767,8,FALSE),"--")</f>
        <v>--</v>
      </c>
      <c r="G275" s="240">
        <f t="shared" si="9"/>
        <v>0.03</v>
      </c>
      <c r="H275" s="208">
        <f>IFERROR(VLOOKUP(C275,RSL_Composite!$A$4:$N$767,12,FALSE),"--")</f>
        <v>1</v>
      </c>
      <c r="I275" s="208" t="str">
        <f>IFERROR(VLOOKUP(C275,RSL_Composite!$A$4:$N$767,2,FALSE),"--")</f>
        <v>--</v>
      </c>
      <c r="J275" s="208" t="str">
        <f>IFERROR(VLOOKUP(C275,RSL_Composite!$A$4:$N$767,4,FALSE),"--")</f>
        <v>--</v>
      </c>
      <c r="K275" s="208" t="str">
        <f>IFERROR(VLOOKUP(C275,RSL_Composite!A277:N1040,13,FALSE),"--")</f>
        <v>--</v>
      </c>
      <c r="L275" s="208" t="str">
        <f t="shared" si="8"/>
        <v>--</v>
      </c>
      <c r="M275" s="208">
        <v>90.44</v>
      </c>
      <c r="N275" s="208" t="s">
        <v>1856</v>
      </c>
      <c r="O275" s="208" t="s">
        <v>1856</v>
      </c>
      <c r="P275" s="208" t="s">
        <v>1856</v>
      </c>
      <c r="Q275" s="208" t="s">
        <v>1856</v>
      </c>
      <c r="R275" s="295">
        <v>640000</v>
      </c>
    </row>
    <row r="276" spans="1:18" x14ac:dyDescent="0.25">
      <c r="A276" s="293" t="s">
        <v>3</v>
      </c>
      <c r="B276" s="296" t="s">
        <v>17</v>
      </c>
      <c r="C276" s="208" t="s">
        <v>16</v>
      </c>
      <c r="D276" s="240" t="str">
        <f>IFERROR(VLOOKUP(C276,RSL_Composite!$A$3:$AA$767,27,FALSE),"")</f>
        <v/>
      </c>
      <c r="E276" s="208">
        <f>IFERROR(VLOOKUP(C276,RSL_Composite!$A$4:$N$767,6,FALSE),"--")</f>
        <v>5.9999999999999995E-4</v>
      </c>
      <c r="F276" s="208">
        <f>IFERROR(VLOOKUP(C276,RSL_Composite!$A$4:$N$767,8,FALSE),"--")</f>
        <v>8.0000000000000004E-4</v>
      </c>
      <c r="G276" s="240">
        <f t="shared" si="9"/>
        <v>5.9999999999999995E-4</v>
      </c>
      <c r="H276" s="208">
        <f>IFERROR(VLOOKUP(C276,RSL_Composite!$A$4:$N$767,12,FALSE),"--")</f>
        <v>1</v>
      </c>
      <c r="I276" s="208" t="str">
        <f>IFERROR(VLOOKUP(C276,RSL_Composite!$A$4:$N$767,2,FALSE),"--")</f>
        <v>--</v>
      </c>
      <c r="J276" s="208" t="str">
        <f>IFERROR(VLOOKUP(C276,RSL_Composite!$A$4:$N$767,4,FALSE),"--")</f>
        <v>--</v>
      </c>
      <c r="K276" s="208" t="str">
        <f>IFERROR(VLOOKUP(C276,RSL_Composite!A278:N1041,13,FALSE),"--")</f>
        <v>--</v>
      </c>
      <c r="L276" s="208" t="str">
        <f t="shared" si="8"/>
        <v>--</v>
      </c>
      <c r="M276" s="208">
        <v>27.03</v>
      </c>
      <c r="N276" s="208">
        <v>5.4374000000000002E-3</v>
      </c>
      <c r="O276" s="208">
        <v>0.1678036</v>
      </c>
      <c r="P276" s="208">
        <v>1.6799999999999998E-5</v>
      </c>
      <c r="Q276" s="208" t="s">
        <v>1856</v>
      </c>
      <c r="R276" s="295">
        <v>1000000</v>
      </c>
    </row>
    <row r="277" spans="1:18" x14ac:dyDescent="0.25">
      <c r="A277" s="293" t="s">
        <v>3</v>
      </c>
      <c r="B277" s="296" t="s">
        <v>15</v>
      </c>
      <c r="C277" s="208" t="s">
        <v>14</v>
      </c>
      <c r="D277" s="240">
        <f>IFERROR(VLOOKUP(C277,RSL_Composite!$A$3:$AA$767,27,FALSE),"")</f>
        <v>200</v>
      </c>
      <c r="E277" s="208">
        <f>IFERROR(VLOOKUP(C277,RSL_Composite!$A$4:$N$767,6,FALSE),"--")</f>
        <v>5.9999999999999995E-4</v>
      </c>
      <c r="F277" s="208">
        <f>IFERROR(VLOOKUP(C277,RSL_Composite!$A$4:$N$767,8,FALSE),"--")</f>
        <v>8.0000000000000004E-4</v>
      </c>
      <c r="G277" s="240">
        <f t="shared" si="9"/>
        <v>5.9999999999999995E-4</v>
      </c>
      <c r="H277" s="208">
        <f>IFERROR(VLOOKUP(C277,RSL_Composite!$A$4:$N$767,12,FALSE),"--")</f>
        <v>1</v>
      </c>
      <c r="I277" s="208" t="str">
        <f>IFERROR(VLOOKUP(C277,RSL_Composite!$A$4:$N$767,2,FALSE),"--")</f>
        <v>--</v>
      </c>
      <c r="J277" s="208" t="str">
        <f>IFERROR(VLOOKUP(C277,RSL_Composite!$A$4:$N$767,4,FALSE),"--")</f>
        <v>--</v>
      </c>
      <c r="K277" s="208" t="str">
        <f>IFERROR(VLOOKUP(C277,RSL_Composite!A279:N1042,13,FALSE),"--")</f>
        <v>--</v>
      </c>
      <c r="L277" s="208" t="str">
        <f t="shared" si="8"/>
        <v>--</v>
      </c>
      <c r="M277" s="208">
        <v>27.03</v>
      </c>
      <c r="N277" s="208">
        <v>5.4374000000000002E-3</v>
      </c>
      <c r="O277" s="208">
        <v>0.2109549</v>
      </c>
      <c r="P277" s="208">
        <v>2.4600000000000002E-5</v>
      </c>
      <c r="Q277" s="208" t="s">
        <v>1856</v>
      </c>
      <c r="R277" s="295">
        <v>1000000</v>
      </c>
    </row>
    <row r="278" spans="1:18" x14ac:dyDescent="0.25">
      <c r="A278" s="293" t="s">
        <v>3</v>
      </c>
      <c r="B278" s="296" t="s">
        <v>13</v>
      </c>
      <c r="C278" s="208" t="s">
        <v>12</v>
      </c>
      <c r="D278" s="240">
        <f>IFERROR(VLOOKUP(C278,RSL_Composite!$A$3:$AA$767,27,FALSE),"")</f>
        <v>200</v>
      </c>
      <c r="E278" s="208">
        <f>IFERROR(VLOOKUP(C278,RSL_Composite!$A$4:$N$767,6,FALSE),"--")</f>
        <v>1E-3</v>
      </c>
      <c r="F278" s="208" t="str">
        <f>IFERROR(VLOOKUP(C278,RSL_Composite!$A$4:$N$767,8,FALSE),"--")</f>
        <v>--</v>
      </c>
      <c r="G278" s="240">
        <f t="shared" si="9"/>
        <v>1E-3</v>
      </c>
      <c r="H278" s="208">
        <f>IFERROR(VLOOKUP(C278,RSL_Composite!$A$4:$N$767,12,FALSE),"--")</f>
        <v>1</v>
      </c>
      <c r="I278" s="208" t="str">
        <f>IFERROR(VLOOKUP(C278,RSL_Composite!$A$4:$N$767,2,FALSE),"--")</f>
        <v>--</v>
      </c>
      <c r="J278" s="208" t="str">
        <f>IFERROR(VLOOKUP(C278,RSL_Composite!$A$4:$N$767,4,FALSE),"--")</f>
        <v>--</v>
      </c>
      <c r="K278" s="208" t="str">
        <f>IFERROR(VLOOKUP(C278,RSL_Composite!A280:N1043,13,FALSE),"--")</f>
        <v>--</v>
      </c>
      <c r="L278" s="208" t="str">
        <f t="shared" si="8"/>
        <v>--</v>
      </c>
      <c r="M278" s="208">
        <v>49.01</v>
      </c>
      <c r="N278" s="208" t="s">
        <v>1856</v>
      </c>
      <c r="O278" s="208" t="s">
        <v>1856</v>
      </c>
      <c r="P278" s="208" t="s">
        <v>1856</v>
      </c>
      <c r="Q278" s="208" t="s">
        <v>1856</v>
      </c>
      <c r="R278" s="295">
        <v>582000</v>
      </c>
    </row>
    <row r="279" spans="1:18" x14ac:dyDescent="0.25">
      <c r="A279" s="293" t="s">
        <v>3</v>
      </c>
      <c r="B279" s="294" t="s">
        <v>11</v>
      </c>
      <c r="C279" s="208" t="s">
        <v>10</v>
      </c>
      <c r="D279" s="240" t="str">
        <f>IFERROR(VLOOKUP(C279,RSL_Composite!$A$3:$AA$767,27,FALSE),"")</f>
        <v/>
      </c>
      <c r="E279" s="208">
        <f>IFERROR(VLOOKUP(C279,RSL_Composite!$A$4:$N$767,6,FALSE),"--")</f>
        <v>0.05</v>
      </c>
      <c r="F279" s="208">
        <f>IFERROR(VLOOKUP(C279,RSL_Composite!$A$4:$N$767,8,FALSE),"--")</f>
        <v>1.2999999999999999E-2</v>
      </c>
      <c r="G279" s="240">
        <f t="shared" si="9"/>
        <v>0.05</v>
      </c>
      <c r="H279" s="208">
        <f>IFERROR(VLOOKUP(C279,RSL_Composite!$A$4:$N$767,12,FALSE),"--")</f>
        <v>1</v>
      </c>
      <c r="I279" s="208" t="str">
        <f>IFERROR(VLOOKUP(C279,RSL_Composite!$A$4:$N$767,2,FALSE),"--")</f>
        <v>--</v>
      </c>
      <c r="J279" s="208" t="str">
        <f>IFERROR(VLOOKUP(C279,RSL_Composite!$A$4:$N$767,4,FALSE),"--")</f>
        <v>--</v>
      </c>
      <c r="K279" s="208" t="str">
        <f>IFERROR(VLOOKUP(C279,RSL_Composite!A281:N1044,13,FALSE),"--")</f>
        <v>--</v>
      </c>
      <c r="L279" s="208" t="str">
        <f t="shared" si="8"/>
        <v>--</v>
      </c>
      <c r="M279" s="208">
        <v>41.99</v>
      </c>
      <c r="N279" s="208" t="s">
        <v>1856</v>
      </c>
      <c r="O279" s="208" t="s">
        <v>1856</v>
      </c>
      <c r="P279" s="208" t="s">
        <v>1856</v>
      </c>
      <c r="Q279" s="208" t="s">
        <v>1856</v>
      </c>
      <c r="R279" s="295">
        <v>42200</v>
      </c>
    </row>
    <row r="280" spans="1:18" x14ac:dyDescent="0.25">
      <c r="A280" s="293" t="s">
        <v>3</v>
      </c>
      <c r="B280" s="294" t="s">
        <v>9</v>
      </c>
      <c r="C280" s="208" t="s">
        <v>8</v>
      </c>
      <c r="D280" s="240">
        <f>IFERROR(VLOOKUP(C280,RSL_Composite!$A$3:$AA$767,27,FALSE),"")</f>
        <v>10000</v>
      </c>
      <c r="E280" s="208">
        <f>IFERROR(VLOOKUP(C280,RSL_Composite!$A$4:$N$767,6,FALSE),"--")</f>
        <v>1.6</v>
      </c>
      <c r="F280" s="208" t="str">
        <f>IFERROR(VLOOKUP(C280,RSL_Composite!$A$4:$N$767,8,FALSE),"--")</f>
        <v>--</v>
      </c>
      <c r="G280" s="240">
        <f t="shared" si="9"/>
        <v>1.6</v>
      </c>
      <c r="H280" s="208">
        <f>IFERROR(VLOOKUP(C280,RSL_Composite!$A$4:$N$767,12,FALSE),"--")</f>
        <v>1</v>
      </c>
      <c r="I280" s="208" t="str">
        <f>IFERROR(VLOOKUP(C280,RSL_Composite!$A$4:$N$767,2,FALSE),"--")</f>
        <v>--</v>
      </c>
      <c r="J280" s="208" t="str">
        <f>IFERROR(VLOOKUP(C280,RSL_Composite!$A$4:$N$767,4,FALSE),"--")</f>
        <v>--</v>
      </c>
      <c r="K280" s="208" t="str">
        <f>IFERROR(VLOOKUP(C280,RSL_Composite!A282:N1045,13,FALSE),"--")</f>
        <v>--</v>
      </c>
      <c r="L280" s="208" t="str">
        <f t="shared" si="8"/>
        <v>--</v>
      </c>
      <c r="M280" s="208">
        <v>62</v>
      </c>
      <c r="N280" s="208" t="s">
        <v>1856</v>
      </c>
      <c r="O280" s="208" t="s">
        <v>1856</v>
      </c>
      <c r="P280" s="208" t="s">
        <v>1856</v>
      </c>
      <c r="Q280" s="208" t="s">
        <v>1856</v>
      </c>
      <c r="R280" s="295" t="s">
        <v>1856</v>
      </c>
    </row>
    <row r="281" spans="1:18" x14ac:dyDescent="0.25">
      <c r="A281" s="293" t="s">
        <v>3</v>
      </c>
      <c r="B281" s="294" t="s">
        <v>7</v>
      </c>
      <c r="C281" s="208" t="s">
        <v>6</v>
      </c>
      <c r="D281" s="240">
        <f>IFERROR(VLOOKUP(C281,RSL_Composite!$A$3:$AA$767,27,FALSE),"")</f>
        <v>1000</v>
      </c>
      <c r="E281" s="208">
        <f>IFERROR(VLOOKUP(C281,RSL_Composite!$A$4:$N$767,6,FALSE),"--")</f>
        <v>0.1</v>
      </c>
      <c r="F281" s="208" t="str">
        <f>IFERROR(VLOOKUP(C281,RSL_Composite!$A$4:$N$767,8,FALSE),"--")</f>
        <v>--</v>
      </c>
      <c r="G281" s="240">
        <f t="shared" si="9"/>
        <v>0.1</v>
      </c>
      <c r="H281" s="208">
        <f>IFERROR(VLOOKUP(C281,RSL_Composite!$A$4:$N$767,12,FALSE),"--")</f>
        <v>1</v>
      </c>
      <c r="I281" s="208" t="str">
        <f>IFERROR(VLOOKUP(C281,RSL_Composite!$A$4:$N$767,2,FALSE),"--")</f>
        <v>--</v>
      </c>
      <c r="J281" s="208" t="str">
        <f>IFERROR(VLOOKUP(C281,RSL_Composite!$A$4:$N$767,4,FALSE),"--")</f>
        <v>--</v>
      </c>
      <c r="K281" s="208" t="str">
        <f>IFERROR(VLOOKUP(C281,RSL_Composite!A283:N1046,13,FALSE),"--")</f>
        <v>--</v>
      </c>
      <c r="L281" s="208" t="str">
        <f t="shared" si="8"/>
        <v>--</v>
      </c>
      <c r="M281" s="208">
        <v>47.01</v>
      </c>
      <c r="N281" s="208" t="s">
        <v>1856</v>
      </c>
      <c r="O281" s="208" t="s">
        <v>1856</v>
      </c>
      <c r="P281" s="208" t="s">
        <v>1856</v>
      </c>
      <c r="Q281" s="208" t="s">
        <v>1856</v>
      </c>
      <c r="R281" s="295" t="s">
        <v>1856</v>
      </c>
    </row>
    <row r="282" spans="1:18" x14ac:dyDescent="0.25">
      <c r="A282" s="293" t="s">
        <v>3</v>
      </c>
      <c r="B282" s="294" t="s">
        <v>5</v>
      </c>
      <c r="C282" s="208" t="s">
        <v>4</v>
      </c>
      <c r="D282" s="240" t="str">
        <f>IFERROR(VLOOKUP(C282,RSL_Composite!$A$3:$AA$767,27,FALSE),"")</f>
        <v/>
      </c>
      <c r="E282" s="208" t="str">
        <f>IFERROR(VLOOKUP(C282,RSL_Composite!$A$4:$N$767,6,FALSE),"--")</f>
        <v>--</v>
      </c>
      <c r="F282" s="208" t="str">
        <f>IFERROR(VLOOKUP(C282,RSL_Composite!$A$4:$N$767,8,FALSE),"--")</f>
        <v>--</v>
      </c>
      <c r="G282" s="240" t="str">
        <f t="shared" si="9"/>
        <v>--</v>
      </c>
      <c r="H282" s="208" t="str">
        <f>IFERROR(VLOOKUP(C282,RSL_Composite!$A$4:$N$767,12,FALSE),"--")</f>
        <v>--</v>
      </c>
      <c r="I282" s="208" t="str">
        <f>IFERROR(VLOOKUP(C282,RSL_Composite!$A$4:$N$767,2,FALSE),"--")</f>
        <v>--</v>
      </c>
      <c r="J282" s="208" t="str">
        <f>IFERROR(VLOOKUP(C282,RSL_Composite!$A$4:$N$767,4,FALSE),"--")</f>
        <v>--</v>
      </c>
      <c r="K282" s="208" t="str">
        <f>IFERROR(VLOOKUP(C282,RSL_Composite!A284:N1047,13,FALSE),"--")</f>
        <v>--</v>
      </c>
      <c r="L282" s="208" t="str">
        <f t="shared" si="8"/>
        <v>--</v>
      </c>
      <c r="M282" s="208" t="s">
        <v>1856</v>
      </c>
      <c r="N282" s="208" t="s">
        <v>1856</v>
      </c>
      <c r="O282" s="208" t="s">
        <v>1856</v>
      </c>
      <c r="P282" s="208" t="s">
        <v>1856</v>
      </c>
      <c r="Q282" s="208" t="s">
        <v>1856</v>
      </c>
      <c r="R282" s="295" t="s">
        <v>1856</v>
      </c>
    </row>
    <row r="283" spans="1:18" ht="13.8" thickBot="1" x14ac:dyDescent="0.3">
      <c r="A283" s="299" t="s">
        <v>3</v>
      </c>
      <c r="B283" s="300" t="s">
        <v>2</v>
      </c>
      <c r="C283" s="288" t="s">
        <v>1</v>
      </c>
      <c r="D283" s="240" t="str">
        <f>IFERROR(VLOOKUP(C283,RSL_Composite!$A$3:$AA$767,27,FALSE),"")</f>
        <v/>
      </c>
      <c r="E283" s="288" t="str">
        <f>IFERROR(VLOOKUP(C283,RSL_Composite!$A$4:$N$767,6,FALSE),"--")</f>
        <v>--</v>
      </c>
      <c r="F283" s="288" t="str">
        <f>IFERROR(VLOOKUP(C283,RSL_Composite!$A$4:$N$767,8,FALSE),"--")</f>
        <v>--</v>
      </c>
      <c r="G283" s="240" t="str">
        <f t="shared" si="9"/>
        <v>--</v>
      </c>
      <c r="H283" s="288" t="str">
        <f>IFERROR(VLOOKUP(C283,RSL_Composite!$A$4:$N$767,12,FALSE),"--")</f>
        <v>--</v>
      </c>
      <c r="I283" s="288" t="str">
        <f>IFERROR(VLOOKUP(C283,RSL_Composite!$A$4:$N$767,2,FALSE),"--")</f>
        <v>--</v>
      </c>
      <c r="J283" s="288" t="str">
        <f>IFERROR(VLOOKUP(C283,RSL_Composite!$A$4:$N$767,4,FALSE),"--")</f>
        <v>--</v>
      </c>
      <c r="K283" s="288" t="str">
        <f>IFERROR(VLOOKUP(C283,RSL_Composite!A285:N1048,13,FALSE),"--")</f>
        <v>--</v>
      </c>
      <c r="L283" s="288" t="str">
        <f t="shared" si="8"/>
        <v>--</v>
      </c>
      <c r="M283" s="288" t="s">
        <v>1856</v>
      </c>
      <c r="N283" s="288" t="s">
        <v>1856</v>
      </c>
      <c r="O283" s="288" t="s">
        <v>1856</v>
      </c>
      <c r="P283" s="288" t="s">
        <v>1856</v>
      </c>
      <c r="Q283" s="288" t="s">
        <v>1856</v>
      </c>
      <c r="R283" s="289" t="s">
        <v>1856</v>
      </c>
    </row>
  </sheetData>
  <printOptions horizontalCentered="1"/>
  <pageMargins left="0.7" right="0.7" top="0.75" bottom="0.75" header="0.3" footer="0.3"/>
  <pageSetup paperSize="17" scale="75" fitToHeight="0" orientation="landscape" r:id="rId1"/>
  <headerFooter>
    <oddHeader>&amp;L&amp;A</oddHeader>
    <oddFooter>&amp;L&amp;Z&amp;F\&amp;A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showGridLines="0" view="pageBreakPreview" topLeftCell="B1" zoomScale="145" zoomScaleNormal="100" zoomScaleSheetLayoutView="145" workbookViewId="0">
      <selection activeCell="B23" sqref="B23"/>
    </sheetView>
  </sheetViews>
  <sheetFormatPr defaultRowHeight="13.2" x14ac:dyDescent="0.25"/>
  <cols>
    <col min="1" max="1" width="7.33203125" style="139" customWidth="1"/>
    <col min="2" max="2" width="56.33203125" style="139" bestFit="1" customWidth="1"/>
    <col min="3" max="3" width="11.33203125" style="140" customWidth="1"/>
    <col min="4" max="4" width="13.5546875" style="140" customWidth="1"/>
    <col min="5" max="6" width="14" style="140" customWidth="1"/>
    <col min="7" max="10" width="13.5546875" style="140" customWidth="1"/>
  </cols>
  <sheetData>
    <row r="1" spans="1:11" x14ac:dyDescent="0.25">
      <c r="C1" s="177"/>
      <c r="D1" s="177" t="s">
        <v>1797</v>
      </c>
      <c r="E1" s="177" t="s">
        <v>1874</v>
      </c>
      <c r="F1" s="177" t="s">
        <v>1855</v>
      </c>
      <c r="G1" s="177" t="s">
        <v>1875</v>
      </c>
      <c r="H1" s="177" t="s">
        <v>1876</v>
      </c>
      <c r="I1" s="177" t="s">
        <v>1779</v>
      </c>
      <c r="J1" s="654" t="s">
        <v>1877</v>
      </c>
    </row>
    <row r="2" spans="1:11" ht="13.8" thickBot="1" x14ac:dyDescent="0.3">
      <c r="A2" s="143" t="s">
        <v>1841</v>
      </c>
      <c r="B2" s="143" t="s">
        <v>1781</v>
      </c>
      <c r="C2" s="179" t="s">
        <v>1842</v>
      </c>
      <c r="D2" s="178" t="s">
        <v>0</v>
      </c>
      <c r="E2" s="178" t="s">
        <v>1878</v>
      </c>
      <c r="F2" s="178" t="s">
        <v>1879</v>
      </c>
      <c r="G2" s="178" t="s">
        <v>1870</v>
      </c>
      <c r="H2" s="178" t="s">
        <v>1870</v>
      </c>
      <c r="I2" s="178" t="s">
        <v>1869</v>
      </c>
      <c r="J2" s="655"/>
      <c r="K2" s="138"/>
    </row>
    <row r="3" spans="1:11" x14ac:dyDescent="0.25">
      <c r="A3" s="165" t="e">
        <f>VLOOKUP(B3,ToxValues!$B$4:$C$283,3,FALSE)</f>
        <v>#REF!</v>
      </c>
      <c r="B3" s="171" t="s">
        <v>501</v>
      </c>
      <c r="C3" s="180" t="str">
        <f>VLOOKUP(B3,ToxValues!$B$4:$C$283,2,FALSE)</f>
        <v>67-64-1</v>
      </c>
      <c r="D3" s="151">
        <v>1000000</v>
      </c>
      <c r="E3" s="151">
        <v>1.5900000000000001E-3</v>
      </c>
      <c r="F3" s="151">
        <v>0.57499999999999996</v>
      </c>
      <c r="G3" s="151">
        <v>0.124</v>
      </c>
      <c r="H3" s="151">
        <v>1.1E-5</v>
      </c>
      <c r="I3" s="152">
        <v>58.1</v>
      </c>
      <c r="J3" s="153" t="s">
        <v>1873</v>
      </c>
      <c r="K3" s="137"/>
    </row>
    <row r="4" spans="1:11" x14ac:dyDescent="0.25">
      <c r="A4" s="166" t="e">
        <f>VLOOKUP(B4,ToxValues!$B$4:$C$283,3,FALSE)</f>
        <v>#REF!</v>
      </c>
      <c r="B4" s="172" t="s">
        <v>499</v>
      </c>
      <c r="C4" s="181" t="str">
        <f>VLOOKUP(B4,ToxValues!$B$4:$C$283,2,FALSE)</f>
        <v>75-05-8</v>
      </c>
      <c r="D4" s="149">
        <v>1000000</v>
      </c>
      <c r="E4" s="149">
        <v>8.1999999999999998E-4</v>
      </c>
      <c r="F4" s="149">
        <v>16</v>
      </c>
      <c r="G4" s="149">
        <v>0.13</v>
      </c>
      <c r="H4" s="149">
        <v>1.7E-5</v>
      </c>
      <c r="I4" s="145">
        <v>41.1</v>
      </c>
      <c r="J4" s="154">
        <v>1</v>
      </c>
      <c r="K4" s="137"/>
    </row>
    <row r="5" spans="1:11" x14ac:dyDescent="0.25">
      <c r="A5" s="166" t="e">
        <f>VLOOKUP(B5,ToxValues!$B$4:$C$283,3,FALSE)</f>
        <v>#REF!</v>
      </c>
      <c r="B5" s="172" t="s">
        <v>497</v>
      </c>
      <c r="C5" s="181" t="str">
        <f>VLOOKUP(B5,ToxValues!$B$4:$C$283,2,FALSE)</f>
        <v>107-02-8</v>
      </c>
      <c r="D5" s="149">
        <v>210000</v>
      </c>
      <c r="E5" s="149">
        <v>4.8999999999999998E-3</v>
      </c>
      <c r="F5" s="149">
        <v>21</v>
      </c>
      <c r="G5" s="149">
        <v>0.105</v>
      </c>
      <c r="H5" s="149">
        <v>1.2E-5</v>
      </c>
      <c r="I5" s="145">
        <v>56.1</v>
      </c>
      <c r="J5" s="155" t="s">
        <v>1873</v>
      </c>
      <c r="K5" s="137"/>
    </row>
    <row r="6" spans="1:11" x14ac:dyDescent="0.25">
      <c r="A6" s="166" t="e">
        <f>VLOOKUP(B6,ToxValues!$B$4:$C$283,3,FALSE)</f>
        <v>#REF!</v>
      </c>
      <c r="B6" s="172" t="s">
        <v>495</v>
      </c>
      <c r="C6" s="181" t="str">
        <f>VLOOKUP(B6,ToxValues!$B$4:$C$283,2,FALSE)</f>
        <v>107-13-1</v>
      </c>
      <c r="D6" s="149">
        <v>79000</v>
      </c>
      <c r="E6" s="149">
        <v>3.5999999999999999E-3</v>
      </c>
      <c r="F6" s="149">
        <v>0.85</v>
      </c>
      <c r="G6" s="149">
        <v>0.122</v>
      </c>
      <c r="H6" s="149">
        <v>1.2999999999999999E-5</v>
      </c>
      <c r="I6" s="145">
        <v>53.1</v>
      </c>
      <c r="J6" s="155" t="s">
        <v>1873</v>
      </c>
      <c r="K6" s="137"/>
    </row>
    <row r="7" spans="1:11" x14ac:dyDescent="0.25">
      <c r="A7" s="166" t="e">
        <f>VLOOKUP(B7,ToxValues!$B$4:$C$283,3,FALSE)</f>
        <v>#REF!</v>
      </c>
      <c r="B7" s="172" t="s">
        <v>201</v>
      </c>
      <c r="C7" s="181" t="str">
        <f>VLOOKUP(B7,ToxValues!$B$4:$C$283,2,FALSE)</f>
        <v>309-00-2</v>
      </c>
      <c r="D7" s="149">
        <v>0.18</v>
      </c>
      <c r="E7" s="149">
        <v>7.0000000000000001E-3</v>
      </c>
      <c r="F7" s="149">
        <v>2450000</v>
      </c>
      <c r="G7" s="149">
        <v>1.6400000000000001E-2</v>
      </c>
      <c r="H7" s="149">
        <v>3.7299999999999999E-6</v>
      </c>
      <c r="I7" s="145">
        <v>364.9</v>
      </c>
      <c r="J7" s="154">
        <v>2</v>
      </c>
      <c r="K7" s="137"/>
    </row>
    <row r="8" spans="1:11" x14ac:dyDescent="0.25">
      <c r="A8" s="166" t="e">
        <f>VLOOKUP(B8,ToxValues!$B$4:$C$283,3,FALSE)</f>
        <v>#REF!</v>
      </c>
      <c r="B8" s="172" t="s">
        <v>493</v>
      </c>
      <c r="C8" s="181" t="str">
        <f>VLOOKUP(B8,ToxValues!$B$4:$C$283,2,FALSE)</f>
        <v>107-05-1</v>
      </c>
      <c r="D8" s="149">
        <v>3370</v>
      </c>
      <c r="E8" s="149">
        <v>0.49399999999999999</v>
      </c>
      <c r="F8" s="149">
        <v>43.8</v>
      </c>
      <c r="G8" s="149">
        <v>0.11700000000000001</v>
      </c>
      <c r="H8" s="149">
        <v>1.08E-5</v>
      </c>
      <c r="I8" s="145">
        <v>76.5</v>
      </c>
      <c r="J8" s="154">
        <v>2</v>
      </c>
      <c r="K8" s="137"/>
    </row>
    <row r="9" spans="1:11" x14ac:dyDescent="0.25">
      <c r="A9" s="166" t="e">
        <f>VLOOKUP(B9,ToxValues!$B$4:$C$283,3,FALSE)</f>
        <v>#REF!</v>
      </c>
      <c r="B9" s="172" t="s">
        <v>491</v>
      </c>
      <c r="C9" s="181" t="str">
        <f>VLOOKUP(B9,ToxValues!$B$4:$C$283,2,FALSE)</f>
        <v>71-43-2</v>
      </c>
      <c r="D9" s="149">
        <v>1800</v>
      </c>
      <c r="E9" s="149">
        <v>0.23</v>
      </c>
      <c r="F9" s="149">
        <v>59</v>
      </c>
      <c r="G9" s="149">
        <v>8.7999999999999995E-2</v>
      </c>
      <c r="H9" s="149">
        <v>9.7999999999999993E-6</v>
      </c>
      <c r="I9" s="145">
        <v>78.099999999999994</v>
      </c>
      <c r="J9" s="155" t="s">
        <v>1873</v>
      </c>
      <c r="K9" s="137"/>
    </row>
    <row r="10" spans="1:11" x14ac:dyDescent="0.25">
      <c r="A10" s="166" t="e">
        <f>VLOOKUP(B10,ToxValues!$B$4:$C$283,3,FALSE)</f>
        <v>#REF!</v>
      </c>
      <c r="B10" s="172" t="s">
        <v>485</v>
      </c>
      <c r="C10" s="181" t="str">
        <f>VLOOKUP(B10,ToxValues!$B$4:$C$283,2,FALSE)</f>
        <v>75-27-4</v>
      </c>
      <c r="D10" s="149">
        <v>6740</v>
      </c>
      <c r="E10" s="149">
        <v>6.5600000000000006E-2</v>
      </c>
      <c r="F10" s="149">
        <v>55</v>
      </c>
      <c r="G10" s="149">
        <v>2.98E-2</v>
      </c>
      <c r="H10" s="149">
        <v>1.06E-5</v>
      </c>
      <c r="I10" s="145">
        <v>163.80000000000001</v>
      </c>
      <c r="J10" s="155" t="s">
        <v>1873</v>
      </c>
      <c r="K10" s="137"/>
    </row>
    <row r="11" spans="1:11" x14ac:dyDescent="0.25">
      <c r="A11" s="167" t="e">
        <f>VLOOKUP(B11,ToxValues!$B$4:$C$283,3,FALSE)</f>
        <v>#REF!</v>
      </c>
      <c r="B11" s="173" t="s">
        <v>483</v>
      </c>
      <c r="C11" s="181" t="str">
        <f>VLOOKUP(B11,ToxValues!$B$4:$C$283,2,FALSE)</f>
        <v>75-25-2</v>
      </c>
      <c r="D11" s="149">
        <v>3100</v>
      </c>
      <c r="E11" s="149">
        <v>2.1899999999999999E-2</v>
      </c>
      <c r="F11" s="149">
        <v>85</v>
      </c>
      <c r="G11" s="149">
        <v>1.49E-2</v>
      </c>
      <c r="H11" s="149">
        <v>1.03E-5</v>
      </c>
      <c r="I11" s="145">
        <v>252.8</v>
      </c>
      <c r="J11" s="154">
        <v>2</v>
      </c>
      <c r="K11" s="137"/>
    </row>
    <row r="12" spans="1:11" x14ac:dyDescent="0.25">
      <c r="A12" s="167" t="e">
        <f>VLOOKUP(B12,ToxValues!$B$4:$C$283,3,FALSE)</f>
        <v>#REF!</v>
      </c>
      <c r="B12" s="173" t="s">
        <v>481</v>
      </c>
      <c r="C12" s="181" t="str">
        <f>VLOOKUP(B12,ToxValues!$B$4:$C$283,2,FALSE)</f>
        <v>74-83-9</v>
      </c>
      <c r="D12" s="149">
        <v>15000</v>
      </c>
      <c r="E12" s="149">
        <v>0.26</v>
      </c>
      <c r="F12" s="149">
        <v>9</v>
      </c>
      <c r="G12" s="149">
        <v>7.2800000000000004E-2</v>
      </c>
      <c r="H12" s="149">
        <v>1.2E-5</v>
      </c>
      <c r="I12" s="145">
        <v>94.9</v>
      </c>
      <c r="J12" s="155" t="s">
        <v>1873</v>
      </c>
      <c r="K12" s="137"/>
    </row>
    <row r="13" spans="1:11" x14ac:dyDescent="0.25">
      <c r="A13" s="166" t="e">
        <f>VLOOKUP(B13,ToxValues!$B$4:$C$283,3,FALSE)</f>
        <v>#REF!</v>
      </c>
      <c r="B13" s="172" t="s">
        <v>511</v>
      </c>
      <c r="C13" s="181" t="str">
        <f>VLOOKUP(B13,ToxValues!$B$4:$C$283,2,FALSE)</f>
        <v>78-93-3</v>
      </c>
      <c r="D13" s="149">
        <v>270000</v>
      </c>
      <c r="E13" s="149">
        <v>1.1000000000000001E-3</v>
      </c>
      <c r="F13" s="149">
        <v>4.5</v>
      </c>
      <c r="G13" s="149">
        <v>8.0799999999999997E-2</v>
      </c>
      <c r="H13" s="149">
        <v>9.7999999999999993E-6</v>
      </c>
      <c r="I13" s="145">
        <v>72.099999999999994</v>
      </c>
      <c r="J13" s="155" t="s">
        <v>1873</v>
      </c>
      <c r="K13" s="137"/>
    </row>
    <row r="14" spans="1:11" x14ac:dyDescent="0.25">
      <c r="A14" s="166" t="e">
        <f>VLOOKUP(B14,ToxValues!$B$4:$C$283,3,FALSE)</f>
        <v>#REF!</v>
      </c>
      <c r="B14" s="172" t="s">
        <v>435</v>
      </c>
      <c r="C14" s="181" t="str">
        <f>VLOOKUP(B14,ToxValues!$B$4:$C$283,2,FALSE)</f>
        <v>135-9-88</v>
      </c>
      <c r="D14" s="149">
        <v>17</v>
      </c>
      <c r="E14" s="149">
        <v>0.77</v>
      </c>
      <c r="F14" s="149">
        <v>2200</v>
      </c>
      <c r="G14" s="149">
        <v>7.4999999999999997E-2</v>
      </c>
      <c r="H14" s="149">
        <v>7.7999999999999999E-6</v>
      </c>
      <c r="I14" s="145">
        <v>134.19999999999999</v>
      </c>
      <c r="J14" s="154">
        <v>1</v>
      </c>
      <c r="K14" s="137"/>
    </row>
    <row r="15" spans="1:11" x14ac:dyDescent="0.25">
      <c r="A15" s="166" t="e">
        <f>VLOOKUP(B15,ToxValues!$B$4:$C$283,3,FALSE)</f>
        <v>#REF!</v>
      </c>
      <c r="B15" s="172" t="s">
        <v>431</v>
      </c>
      <c r="C15" s="181" t="str">
        <f>VLOOKUP(B15,ToxValues!$B$4:$C$283,2,FALSE)</f>
        <v>98-06-6</v>
      </c>
      <c r="D15" s="149">
        <v>30</v>
      </c>
      <c r="E15" s="149">
        <v>0.52</v>
      </c>
      <c r="F15" s="149">
        <v>2200</v>
      </c>
      <c r="G15" s="149">
        <v>7.4999999999999997E-2</v>
      </c>
      <c r="H15" s="149">
        <v>7.7999999999999999E-6</v>
      </c>
      <c r="I15" s="145">
        <v>134.19999999999999</v>
      </c>
      <c r="J15" s="154">
        <v>1</v>
      </c>
      <c r="K15" s="137"/>
    </row>
    <row r="16" spans="1:11" x14ac:dyDescent="0.25">
      <c r="A16" s="166" t="e">
        <f>VLOOKUP(B16,ToxValues!$B$4:$C$283,3,FALSE)</f>
        <v>#REF!</v>
      </c>
      <c r="B16" s="172" t="s">
        <v>479</v>
      </c>
      <c r="C16" s="181" t="str">
        <f>VLOOKUP(B16,ToxValues!$B$4:$C$283,2,FALSE)</f>
        <v>75-15-0</v>
      </c>
      <c r="D16" s="149">
        <v>1200</v>
      </c>
      <c r="E16" s="149">
        <v>1.2</v>
      </c>
      <c r="F16" s="149">
        <v>46</v>
      </c>
      <c r="G16" s="149">
        <v>0.104</v>
      </c>
      <c r="H16" s="149">
        <v>1.0000000000000001E-5</v>
      </c>
      <c r="I16" s="145">
        <v>76.099999999999994</v>
      </c>
      <c r="J16" s="155" t="s">
        <v>1873</v>
      </c>
      <c r="K16" s="137"/>
    </row>
    <row r="17" spans="1:11" x14ac:dyDescent="0.25">
      <c r="A17" s="166" t="e">
        <f>VLOOKUP(B17,ToxValues!$B$4:$C$283,3,FALSE)</f>
        <v>#REF!</v>
      </c>
      <c r="B17" s="172" t="s">
        <v>477</v>
      </c>
      <c r="C17" s="181" t="str">
        <f>VLOOKUP(B17,ToxValues!$B$4:$C$283,2,FALSE)</f>
        <v>56-23-5</v>
      </c>
      <c r="D17" s="149">
        <v>790</v>
      </c>
      <c r="E17" s="149">
        <v>1.2</v>
      </c>
      <c r="F17" s="149">
        <v>170</v>
      </c>
      <c r="G17" s="149">
        <v>7.8E-2</v>
      </c>
      <c r="H17" s="149">
        <v>8.8000000000000004E-6</v>
      </c>
      <c r="I17" s="145">
        <v>153.80000000000001</v>
      </c>
      <c r="J17" s="155" t="s">
        <v>1873</v>
      </c>
      <c r="K17" s="137"/>
    </row>
    <row r="18" spans="1:11" x14ac:dyDescent="0.25">
      <c r="A18" s="167" t="e">
        <f>VLOOKUP(B18,ToxValues!$B$4:$C$283,3,FALSE)</f>
        <v>#REF!</v>
      </c>
      <c r="B18" s="173" t="s">
        <v>475</v>
      </c>
      <c r="C18" s="181" t="str">
        <f>VLOOKUP(B18,ToxValues!$B$4:$C$283,2,FALSE)</f>
        <v>108-90-7</v>
      </c>
      <c r="D18" s="149">
        <v>470</v>
      </c>
      <c r="E18" s="149">
        <v>0.15</v>
      </c>
      <c r="F18" s="149">
        <v>220</v>
      </c>
      <c r="G18" s="149">
        <v>7.2999999999999995E-2</v>
      </c>
      <c r="H18" s="149">
        <v>8.6999999999999997E-6</v>
      </c>
      <c r="I18" s="145">
        <v>112.6</v>
      </c>
      <c r="J18" s="155" t="s">
        <v>1873</v>
      </c>
      <c r="K18" s="137"/>
    </row>
    <row r="19" spans="1:11" x14ac:dyDescent="0.25">
      <c r="A19" s="166" t="e">
        <f>VLOOKUP(B19,ToxValues!$B$4:$C$283,3,FALSE)</f>
        <v>#REF!</v>
      </c>
      <c r="B19" s="172" t="s">
        <v>473</v>
      </c>
      <c r="C19" s="181" t="str">
        <f>VLOOKUP(B19,ToxValues!$B$4:$C$283,2,FALSE)</f>
        <v>75-00-3</v>
      </c>
      <c r="D19" s="149">
        <v>5700</v>
      </c>
      <c r="E19" s="149">
        <v>0.45</v>
      </c>
      <c r="F19" s="149">
        <v>15</v>
      </c>
      <c r="G19" s="149">
        <v>0.1</v>
      </c>
      <c r="H19" s="149">
        <v>1.2E-5</v>
      </c>
      <c r="I19" s="145">
        <v>64.5</v>
      </c>
      <c r="J19" s="154">
        <v>1</v>
      </c>
      <c r="K19" s="137"/>
    </row>
    <row r="20" spans="1:11" x14ac:dyDescent="0.25">
      <c r="A20" s="166" t="e">
        <f>VLOOKUP(B20,ToxValues!$B$4:$C$283,3,FALSE)</f>
        <v>#REF!</v>
      </c>
      <c r="B20" s="172" t="s">
        <v>471</v>
      </c>
      <c r="C20" s="181" t="str">
        <f>VLOOKUP(B20,ToxValues!$B$4:$C$283,2,FALSE)</f>
        <v>67-66-3</v>
      </c>
      <c r="D20" s="149">
        <v>7920</v>
      </c>
      <c r="E20" s="149">
        <v>0.15</v>
      </c>
      <c r="F20" s="149">
        <v>40</v>
      </c>
      <c r="G20" s="149">
        <v>0.104</v>
      </c>
      <c r="H20" s="149">
        <v>1.0000000000000001E-5</v>
      </c>
      <c r="I20" s="145">
        <v>119.4</v>
      </c>
      <c r="J20" s="155" t="s">
        <v>1873</v>
      </c>
      <c r="K20" s="137"/>
    </row>
    <row r="21" spans="1:11" x14ac:dyDescent="0.25">
      <c r="A21" s="167" t="e">
        <f>VLOOKUP(B21,ToxValues!$B$4:$C$283,3,FALSE)</f>
        <v>#REF!</v>
      </c>
      <c r="B21" s="173" t="s">
        <v>469</v>
      </c>
      <c r="C21" s="181" t="str">
        <f>VLOOKUP(B21,ToxValues!$B$4:$C$283,2,FALSE)</f>
        <v>74-87-3</v>
      </c>
      <c r="D21" s="149">
        <v>8200</v>
      </c>
      <c r="E21" s="149">
        <v>0.98</v>
      </c>
      <c r="F21" s="149">
        <v>35</v>
      </c>
      <c r="G21" s="149">
        <v>0.11</v>
      </c>
      <c r="H21" s="149">
        <v>6.4999999999999996E-6</v>
      </c>
      <c r="I21" s="145">
        <v>50.5</v>
      </c>
      <c r="J21" s="154">
        <v>1</v>
      </c>
      <c r="K21" s="137"/>
    </row>
    <row r="22" spans="1:11" x14ac:dyDescent="0.25">
      <c r="A22" s="166" t="e">
        <f>VLOOKUP(B22,ToxValues!$B$4:$C$283,3,FALSE)</f>
        <v>#REF!</v>
      </c>
      <c r="B22" s="172" t="s">
        <v>509</v>
      </c>
      <c r="C22" s="181" t="str">
        <f>VLOOKUP(B22,ToxValues!$B$4:$C$283,2,FALSE)</f>
        <v>95-49-8</v>
      </c>
      <c r="D22" s="149">
        <v>470</v>
      </c>
      <c r="E22" s="149">
        <v>0.14000000000000001</v>
      </c>
      <c r="F22" s="149">
        <v>160</v>
      </c>
      <c r="G22" s="149">
        <v>5.5E-2</v>
      </c>
      <c r="H22" s="149">
        <v>8.6999999999999997E-6</v>
      </c>
      <c r="I22" s="145">
        <v>126.6</v>
      </c>
      <c r="J22" s="155" t="s">
        <v>1873</v>
      </c>
      <c r="K22" s="137"/>
    </row>
    <row r="23" spans="1:11" x14ac:dyDescent="0.25">
      <c r="A23" s="166" t="e">
        <f>VLOOKUP(B23,ToxValues!$B$4:$C$283,3,FALSE)</f>
        <v>#REF!</v>
      </c>
      <c r="B23" s="172" t="s">
        <v>463</v>
      </c>
      <c r="C23" s="181" t="str">
        <f>VLOOKUP(B23,ToxValues!$B$4:$C$283,2,FALSE)</f>
        <v>124-48-1</v>
      </c>
      <c r="D23" s="149">
        <v>4400</v>
      </c>
      <c r="E23" s="149">
        <v>3.5000000000000003E-2</v>
      </c>
      <c r="F23" s="149">
        <v>470</v>
      </c>
      <c r="G23" s="149">
        <v>1.9599999999999999E-2</v>
      </c>
      <c r="H23" s="149">
        <v>1.0000000000000001E-5</v>
      </c>
      <c r="I23" s="145">
        <v>208.2</v>
      </c>
      <c r="J23" s="155" t="s">
        <v>1873</v>
      </c>
      <c r="K23" s="137"/>
    </row>
    <row r="24" spans="1:11" x14ac:dyDescent="0.25">
      <c r="A24" s="167" t="e">
        <f>VLOOKUP(B24,ToxValues!$B$4:$C$283,3,FALSE)</f>
        <v>#REF!</v>
      </c>
      <c r="B24" s="173" t="s">
        <v>525</v>
      </c>
      <c r="C24" s="181" t="str">
        <f>VLOOKUP(B24,ToxValues!$B$4:$C$283,2,FALSE)</f>
        <v>96-12-8</v>
      </c>
      <c r="D24" s="149">
        <v>1200</v>
      </c>
      <c r="E24" s="149">
        <v>6.0000000000000001E-3</v>
      </c>
      <c r="F24" s="149">
        <v>28</v>
      </c>
      <c r="G24" s="149">
        <v>2.12E-2</v>
      </c>
      <c r="H24" s="149">
        <v>6.9999999999999999E-6</v>
      </c>
      <c r="I24" s="145">
        <v>236.4</v>
      </c>
      <c r="J24" s="155" t="s">
        <v>1873</v>
      </c>
      <c r="K24" s="137"/>
    </row>
    <row r="25" spans="1:11" x14ac:dyDescent="0.25">
      <c r="A25" s="167" t="e">
        <f>VLOOKUP(B25,ToxValues!$B$4:$C$283,3,FALSE)</f>
        <v>#REF!</v>
      </c>
      <c r="B25" s="173" t="s">
        <v>523</v>
      </c>
      <c r="C25" s="181" t="str">
        <f>VLOOKUP(B25,ToxValues!$B$4:$C$283,2,FALSE)</f>
        <v>106-93-4</v>
      </c>
      <c r="D25" s="149">
        <v>3400</v>
      </c>
      <c r="E25" s="149">
        <v>1.2999999999999999E-2</v>
      </c>
      <c r="F25" s="149">
        <v>28</v>
      </c>
      <c r="G25" s="149">
        <v>2.87E-2</v>
      </c>
      <c r="H25" s="149">
        <v>8.1000000000000004E-6</v>
      </c>
      <c r="I25" s="145">
        <v>187.9</v>
      </c>
      <c r="J25" s="155" t="s">
        <v>1873</v>
      </c>
      <c r="K25" s="137"/>
    </row>
    <row r="26" spans="1:11" x14ac:dyDescent="0.25">
      <c r="A26" s="166" t="e">
        <f>VLOOKUP(B26,ToxValues!$B$4:$C$283,3,FALSE)</f>
        <v>#REF!</v>
      </c>
      <c r="B26" s="172" t="s">
        <v>393</v>
      </c>
      <c r="C26" s="181" t="str">
        <f>VLOOKUP(B26,ToxValues!$B$4:$C$283,2,FALSE)</f>
        <v>95-50-1</v>
      </c>
      <c r="D26" s="149">
        <v>160</v>
      </c>
      <c r="E26" s="149">
        <v>7.8E-2</v>
      </c>
      <c r="F26" s="149">
        <v>620</v>
      </c>
      <c r="G26" s="149">
        <v>6.9000000000000006E-2</v>
      </c>
      <c r="H26" s="149">
        <v>7.9000000000000006E-6</v>
      </c>
      <c r="I26" s="145">
        <v>147</v>
      </c>
      <c r="J26" s="155" t="s">
        <v>1873</v>
      </c>
      <c r="K26" s="137"/>
    </row>
    <row r="27" spans="1:11" x14ac:dyDescent="0.25">
      <c r="A27" s="166" t="e">
        <f>VLOOKUP(B27,ToxValues!$B$4:$C$283,3,FALSE)</f>
        <v>#REF!</v>
      </c>
      <c r="B27" s="172" t="s">
        <v>391</v>
      </c>
      <c r="C27" s="181" t="str">
        <f>VLOOKUP(B27,ToxValues!$B$4:$C$283,2,FALSE)</f>
        <v>541-73-1</v>
      </c>
      <c r="D27" s="149">
        <v>160</v>
      </c>
      <c r="E27" s="149">
        <v>7.8E-2</v>
      </c>
      <c r="F27" s="149">
        <v>620</v>
      </c>
      <c r="G27" s="149">
        <v>6.9199999999999998E-2</v>
      </c>
      <c r="H27" s="149">
        <v>7.9000000000000006E-6</v>
      </c>
      <c r="I27" s="145">
        <v>147</v>
      </c>
      <c r="J27" s="155" t="s">
        <v>1873</v>
      </c>
      <c r="K27" s="137"/>
    </row>
    <row r="28" spans="1:11" x14ac:dyDescent="0.25">
      <c r="A28" s="166" t="e">
        <f>VLOOKUP(B28,ToxValues!$B$4:$C$283,3,FALSE)</f>
        <v>#REF!</v>
      </c>
      <c r="B28" s="172" t="s">
        <v>389</v>
      </c>
      <c r="C28" s="181" t="str">
        <f>VLOOKUP(B28,ToxValues!$B$4:$C$283,2,FALSE)</f>
        <v>106-46-7</v>
      </c>
      <c r="D28" s="149">
        <v>74</v>
      </c>
      <c r="E28" s="149">
        <v>0.1</v>
      </c>
      <c r="F28" s="149">
        <v>620</v>
      </c>
      <c r="G28" s="149">
        <v>6.9000000000000006E-2</v>
      </c>
      <c r="H28" s="149">
        <v>7.9000000000000006E-6</v>
      </c>
      <c r="I28" s="145">
        <v>147</v>
      </c>
      <c r="J28" s="155" t="s">
        <v>1873</v>
      </c>
      <c r="K28" s="137"/>
    </row>
    <row r="29" spans="1:11" x14ac:dyDescent="0.25">
      <c r="A29" s="166" t="e">
        <f>VLOOKUP(B29,ToxValues!$B$4:$C$283,3,FALSE)</f>
        <v>#REF!</v>
      </c>
      <c r="B29" s="172" t="s">
        <v>459</v>
      </c>
      <c r="C29" s="181" t="str">
        <f>VLOOKUP(B29,ToxValues!$B$4:$C$283,2,FALSE)</f>
        <v>75-71-8</v>
      </c>
      <c r="D29" s="149">
        <v>280</v>
      </c>
      <c r="E29" s="149">
        <v>4.0999999999999996</v>
      </c>
      <c r="F29" s="149">
        <v>58</v>
      </c>
      <c r="G29" s="149">
        <v>5.1700000000000003E-2</v>
      </c>
      <c r="H29" s="149">
        <v>1.1E-5</v>
      </c>
      <c r="I29" s="145">
        <v>120.9</v>
      </c>
      <c r="J29" s="155" t="s">
        <v>1873</v>
      </c>
      <c r="K29" s="137"/>
    </row>
    <row r="30" spans="1:11" x14ac:dyDescent="0.25">
      <c r="A30" s="166" t="e">
        <f>VLOOKUP(B30,ToxValues!$B$4:$C$283,3,FALSE)</f>
        <v>#REF!</v>
      </c>
      <c r="B30" s="172" t="s">
        <v>537</v>
      </c>
      <c r="C30" s="181" t="str">
        <f>VLOOKUP(B30,ToxValues!$B$4:$C$283,2,FALSE)</f>
        <v>75-34-3</v>
      </c>
      <c r="D30" s="149">
        <v>5100</v>
      </c>
      <c r="E30" s="149">
        <v>0.23</v>
      </c>
      <c r="F30" s="149">
        <v>32</v>
      </c>
      <c r="G30" s="149">
        <v>7.4200000000000002E-2</v>
      </c>
      <c r="H30" s="149">
        <v>1.1E-5</v>
      </c>
      <c r="I30" s="145">
        <v>99</v>
      </c>
      <c r="J30" s="155" t="s">
        <v>1873</v>
      </c>
      <c r="K30" s="137"/>
    </row>
    <row r="31" spans="1:11" x14ac:dyDescent="0.25">
      <c r="A31" s="167" t="e">
        <f>VLOOKUP(B31,ToxValues!$B$4:$C$283,3,FALSE)</f>
        <v>#REF!</v>
      </c>
      <c r="B31" s="173" t="s">
        <v>521</v>
      </c>
      <c r="C31" s="181" t="str">
        <f>VLOOKUP(B31,ToxValues!$B$4:$C$283,2,FALSE)</f>
        <v>107-06-2</v>
      </c>
      <c r="D31" s="149">
        <v>8500</v>
      </c>
      <c r="E31" s="149">
        <v>0.04</v>
      </c>
      <c r="F31" s="149">
        <v>17</v>
      </c>
      <c r="G31" s="149">
        <v>0.104</v>
      </c>
      <c r="H31" s="149">
        <v>9.9000000000000001E-6</v>
      </c>
      <c r="I31" s="145">
        <v>99</v>
      </c>
      <c r="J31" s="155" t="s">
        <v>1873</v>
      </c>
      <c r="K31" s="137"/>
    </row>
    <row r="32" spans="1:11" x14ac:dyDescent="0.25">
      <c r="A32" s="168" t="e">
        <f>VLOOKUP(B32,ToxValues!$B$4:$C$283,3,FALSE)</f>
        <v>#REF!</v>
      </c>
      <c r="B32" s="174" t="s">
        <v>467</v>
      </c>
      <c r="C32" s="181" t="str">
        <f>VLOOKUP(B32,ToxValues!$B$4:$C$283,2,FALSE)</f>
        <v>156-59-2</v>
      </c>
      <c r="D32" s="149">
        <v>3500</v>
      </c>
      <c r="E32" s="149">
        <v>0.17</v>
      </c>
      <c r="F32" s="149">
        <v>36</v>
      </c>
      <c r="G32" s="149">
        <v>7.3599999999999999E-2</v>
      </c>
      <c r="H32" s="149">
        <v>1.1E-5</v>
      </c>
      <c r="I32" s="145">
        <v>97</v>
      </c>
      <c r="J32" s="155" t="s">
        <v>1873</v>
      </c>
      <c r="K32" s="137"/>
    </row>
    <row r="33" spans="1:11" x14ac:dyDescent="0.25">
      <c r="A33" s="166" t="e">
        <f>VLOOKUP(B33,ToxValues!$B$4:$C$283,3,FALSE)</f>
        <v>#REF!</v>
      </c>
      <c r="B33" s="172" t="s">
        <v>425</v>
      </c>
      <c r="C33" s="181" t="str">
        <f>VLOOKUP(B33,ToxValues!$B$4:$C$283,2,FALSE)</f>
        <v>156-60-5</v>
      </c>
      <c r="D33" s="149">
        <v>6300</v>
      </c>
      <c r="E33" s="149">
        <v>0.38</v>
      </c>
      <c r="F33" s="149">
        <v>53</v>
      </c>
      <c r="G33" s="149">
        <v>7.0699999999999999E-2</v>
      </c>
      <c r="H33" s="149">
        <v>1.2E-5</v>
      </c>
      <c r="I33" s="145">
        <v>97</v>
      </c>
      <c r="J33" s="155" t="s">
        <v>1873</v>
      </c>
      <c r="K33" s="137"/>
    </row>
    <row r="34" spans="1:11" x14ac:dyDescent="0.25">
      <c r="A34" s="166" t="e">
        <f>VLOOKUP(B34,ToxValues!$B$4:$C$283,3,FALSE)</f>
        <v>#REF!</v>
      </c>
      <c r="B34" s="172" t="s">
        <v>535</v>
      </c>
      <c r="C34" s="181" t="str">
        <f>VLOOKUP(B34,ToxValues!$B$4:$C$283,2,FALSE)</f>
        <v>75-35-4</v>
      </c>
      <c r="D34" s="149">
        <v>2300</v>
      </c>
      <c r="E34" s="149">
        <v>1.1000000000000001</v>
      </c>
      <c r="F34" s="149">
        <v>59</v>
      </c>
      <c r="G34" s="149">
        <v>0.09</v>
      </c>
      <c r="H34" s="149">
        <v>1.0000000000000001E-5</v>
      </c>
      <c r="I34" s="145">
        <v>96.9</v>
      </c>
      <c r="J34" s="155" t="s">
        <v>1873</v>
      </c>
    </row>
    <row r="35" spans="1:11" x14ac:dyDescent="0.25">
      <c r="A35" s="167" t="e">
        <f>VLOOKUP(B35,ToxValues!$B$4:$C$283,3,FALSE)</f>
        <v>#REF!</v>
      </c>
      <c r="B35" s="173" t="s">
        <v>445</v>
      </c>
      <c r="C35" s="181" t="str">
        <f>VLOOKUP(B35,ToxValues!$B$4:$C$283,2,FALSE)</f>
        <v>75-09-2</v>
      </c>
      <c r="D35" s="150" t="s">
        <v>1856</v>
      </c>
      <c r="E35" s="150" t="s">
        <v>1856</v>
      </c>
      <c r="F35" s="150" t="s">
        <v>1856</v>
      </c>
      <c r="G35" s="150" t="s">
        <v>1856</v>
      </c>
      <c r="H35" s="150" t="s">
        <v>1856</v>
      </c>
      <c r="I35" s="150" t="s">
        <v>1856</v>
      </c>
      <c r="J35" s="156" t="s">
        <v>1856</v>
      </c>
    </row>
    <row r="36" spans="1:11" x14ac:dyDescent="0.25">
      <c r="A36" s="166" t="e">
        <f>VLOOKUP(B36,ToxValues!$B$4:$C$283,3,FALSE)</f>
        <v>#REF!</v>
      </c>
      <c r="B36" s="172" t="s">
        <v>519</v>
      </c>
      <c r="C36" s="181" t="str">
        <f>VLOOKUP(B36,ToxValues!$B$4:$C$283,2,FALSE)</f>
        <v>78-87-5</v>
      </c>
      <c r="D36" s="149">
        <v>2800</v>
      </c>
      <c r="E36" s="149">
        <v>0.11</v>
      </c>
      <c r="F36" s="149">
        <v>44</v>
      </c>
      <c r="G36" s="149">
        <v>7.8200000000000006E-2</v>
      </c>
      <c r="H36" s="149">
        <v>8.6999999999999997E-6</v>
      </c>
      <c r="I36" s="145">
        <v>113</v>
      </c>
      <c r="J36" s="155" t="s">
        <v>1873</v>
      </c>
    </row>
    <row r="37" spans="1:11" x14ac:dyDescent="0.25">
      <c r="A37" s="166" t="e">
        <f>VLOOKUP(B37,ToxValues!$B$4:$C$283,3,FALSE)</f>
        <v>#REF!</v>
      </c>
      <c r="B37" s="172" t="s">
        <v>465</v>
      </c>
      <c r="C37" s="181" t="str">
        <f>VLOOKUP(B37,ToxValues!$B$4:$C$283,2,FALSE)</f>
        <v>10061-01-5</v>
      </c>
      <c r="D37" s="149">
        <v>2800</v>
      </c>
      <c r="E37" s="149">
        <v>0.72599999999999998</v>
      </c>
      <c r="F37" s="149">
        <v>45.7</v>
      </c>
      <c r="G37" s="149">
        <v>6.2600000000000003E-2</v>
      </c>
      <c r="H37" s="149">
        <v>1.0000000000000001E-5</v>
      </c>
      <c r="I37" s="145">
        <v>111</v>
      </c>
      <c r="J37" s="155" t="s">
        <v>1873</v>
      </c>
    </row>
    <row r="38" spans="1:11" x14ac:dyDescent="0.25">
      <c r="A38" s="166" t="e">
        <f>VLOOKUP(B38,ToxValues!$B$4:$C$283,3,FALSE)</f>
        <v>#REF!</v>
      </c>
      <c r="B38" s="172" t="s">
        <v>423</v>
      </c>
      <c r="C38" s="181" t="str">
        <f>VLOOKUP(B38,ToxValues!$B$4:$C$283,2,FALSE)</f>
        <v>10061-02-6</v>
      </c>
      <c r="D38" s="149">
        <v>2800</v>
      </c>
      <c r="E38" s="149">
        <v>0.72599999999999998</v>
      </c>
      <c r="F38" s="149">
        <v>45.7</v>
      </c>
      <c r="G38" s="149">
        <v>6.2600000000000003E-2</v>
      </c>
      <c r="H38" s="149">
        <v>1.0000000000000001E-5</v>
      </c>
      <c r="I38" s="145">
        <v>111</v>
      </c>
      <c r="J38" s="155" t="s">
        <v>1873</v>
      </c>
    </row>
    <row r="39" spans="1:11" x14ac:dyDescent="0.25">
      <c r="A39" s="166" t="e">
        <f>VLOOKUP(B39,ToxValues!$B$4:$C$283,3,FALSE)</f>
        <v>#REF!</v>
      </c>
      <c r="B39" s="172" t="s">
        <v>457</v>
      </c>
      <c r="C39" s="181" t="str">
        <f>VLOOKUP(B39,ToxValues!$B$4:$C$283,2,FALSE)</f>
        <v>100-41-4</v>
      </c>
      <c r="D39" s="149">
        <v>170</v>
      </c>
      <c r="E39" s="149">
        <v>0.32</v>
      </c>
      <c r="F39" s="149">
        <v>360</v>
      </c>
      <c r="G39" s="149">
        <v>7.4999999999999997E-2</v>
      </c>
      <c r="H39" s="149">
        <v>7.7999999999999999E-6</v>
      </c>
      <c r="I39" s="145">
        <v>106.2</v>
      </c>
      <c r="J39" s="155" t="s">
        <v>1873</v>
      </c>
    </row>
    <row r="40" spans="1:11" x14ac:dyDescent="0.25">
      <c r="A40" s="166" t="e">
        <f>VLOOKUP(B40,ToxValues!$B$4:$C$283,3,FALSE)</f>
        <v>#REF!</v>
      </c>
      <c r="B40" s="172" t="s">
        <v>455</v>
      </c>
      <c r="C40" s="181" t="str">
        <f>VLOOKUP(B40,ToxValues!$B$4:$C$283,2,FALSE)</f>
        <v>50-00-0</v>
      </c>
      <c r="D40" s="149">
        <v>550000</v>
      </c>
      <c r="E40" s="149">
        <v>1.3699999999999999E-5</v>
      </c>
      <c r="F40" s="149">
        <v>0.9</v>
      </c>
      <c r="G40" s="149">
        <v>0.17799999999999999</v>
      </c>
      <c r="H40" s="149">
        <v>1.98E-5</v>
      </c>
      <c r="I40" s="145">
        <v>30</v>
      </c>
      <c r="J40" s="154">
        <v>2</v>
      </c>
    </row>
    <row r="41" spans="1:11" x14ac:dyDescent="0.25">
      <c r="A41" s="166" t="e">
        <f>VLOOKUP(B41,ToxValues!$B$4:$C$283,3,FALSE)</f>
        <v>#REF!</v>
      </c>
      <c r="B41" s="172" t="s">
        <v>273</v>
      </c>
      <c r="C41" s="181" t="str">
        <f>VLOOKUP(B41,ToxValues!$B$4:$C$283,2,FALSE)</f>
        <v>87-68-3</v>
      </c>
      <c r="D41" s="149">
        <v>3.23</v>
      </c>
      <c r="E41" s="149">
        <v>0.33400000000000002</v>
      </c>
      <c r="F41" s="149">
        <v>55000</v>
      </c>
      <c r="G41" s="149">
        <v>5.6099999999999997E-2</v>
      </c>
      <c r="H41" s="149">
        <v>6.1600000000000003E-6</v>
      </c>
      <c r="I41" s="145">
        <v>260.7</v>
      </c>
      <c r="J41" s="154">
        <v>2</v>
      </c>
    </row>
    <row r="42" spans="1:11" x14ac:dyDescent="0.25">
      <c r="A42" s="166" t="e">
        <f>VLOOKUP(B42,ToxValues!$B$4:$C$283,3,FALSE)</f>
        <v>#REF!</v>
      </c>
      <c r="B42" s="172" t="s">
        <v>451</v>
      </c>
      <c r="C42" s="181" t="str">
        <f>VLOOKUP(B42,ToxValues!$B$4:$C$283,2,FALSE)</f>
        <v>78-83-1</v>
      </c>
      <c r="D42" s="149">
        <v>85000</v>
      </c>
      <c r="E42" s="149">
        <v>4.8999999999999998E-4</v>
      </c>
      <c r="F42" s="149">
        <v>62</v>
      </c>
      <c r="G42" s="149">
        <v>0.14199999999999999</v>
      </c>
      <c r="H42" s="149">
        <v>9.3000000000000007E-6</v>
      </c>
      <c r="I42" s="145">
        <v>74.099999999999994</v>
      </c>
      <c r="J42" s="155" t="s">
        <v>1873</v>
      </c>
    </row>
    <row r="43" spans="1:11" x14ac:dyDescent="0.25">
      <c r="A43" s="167" t="e">
        <f>VLOOKUP(B43,ToxValues!$B$4:$C$283,3,FALSE)</f>
        <v>#REF!</v>
      </c>
      <c r="B43" s="173" t="s">
        <v>449</v>
      </c>
      <c r="C43" s="181" t="str">
        <f>VLOOKUP(B43,ToxValues!$B$4:$C$283,2,FALSE)</f>
        <v>98-82-8</v>
      </c>
      <c r="D43" s="149">
        <v>61</v>
      </c>
      <c r="E43" s="149">
        <v>0.47</v>
      </c>
      <c r="F43" s="149">
        <v>220</v>
      </c>
      <c r="G43" s="149">
        <v>6.5000000000000002E-2</v>
      </c>
      <c r="H43" s="149">
        <v>7.0999999999999998E-6</v>
      </c>
      <c r="I43" s="145">
        <v>120.2</v>
      </c>
      <c r="J43" s="155" t="s">
        <v>1873</v>
      </c>
    </row>
    <row r="44" spans="1:11" x14ac:dyDescent="0.25">
      <c r="A44" s="166" t="e">
        <f>VLOOKUP(B44,ToxValues!$B$4:$C$283,3,FALSE)</f>
        <v>#REF!</v>
      </c>
      <c r="B44" s="172" t="s">
        <v>447</v>
      </c>
      <c r="C44" s="181" t="str">
        <f>VLOOKUP(B44,ToxValues!$B$4:$C$283,2,FALSE)</f>
        <v>67-56-1</v>
      </c>
      <c r="D44" s="149">
        <v>1000000</v>
      </c>
      <c r="E44" s="149">
        <v>1.8599999999999999E-4</v>
      </c>
      <c r="F44" s="149">
        <v>0.2</v>
      </c>
      <c r="G44" s="149">
        <v>0.15</v>
      </c>
      <c r="H44" s="149">
        <v>1.6399999999999999E-5</v>
      </c>
      <c r="I44" s="145">
        <v>32</v>
      </c>
      <c r="J44" s="154">
        <v>2</v>
      </c>
    </row>
    <row r="45" spans="1:11" x14ac:dyDescent="0.25">
      <c r="A45" s="166" t="e">
        <f>VLOOKUP(B45,ToxValues!$B$4:$C$283,3,FALSE)</f>
        <v>#REF!</v>
      </c>
      <c r="B45" s="172" t="s">
        <v>445</v>
      </c>
      <c r="C45" s="181" t="str">
        <f>VLOOKUP(B45,ToxValues!$B$4:$C$283,2,FALSE)</f>
        <v>75-09-2</v>
      </c>
      <c r="D45" s="149">
        <v>13000</v>
      </c>
      <c r="E45" s="149">
        <v>0.09</v>
      </c>
      <c r="F45" s="149">
        <v>12</v>
      </c>
      <c r="G45" s="149">
        <v>0.1</v>
      </c>
      <c r="H45" s="149">
        <v>1.2E-5</v>
      </c>
      <c r="I45" s="145">
        <v>84.9</v>
      </c>
      <c r="J45" s="154">
        <v>1</v>
      </c>
    </row>
    <row r="46" spans="1:11" x14ac:dyDescent="0.25">
      <c r="A46" s="167" t="e">
        <f>VLOOKUP(B46,ToxValues!$B$4:$C$283,3,FALSE)</f>
        <v>#REF!</v>
      </c>
      <c r="B46" s="173" t="s">
        <v>503</v>
      </c>
      <c r="C46" s="181" t="str">
        <f>VLOOKUP(B46,ToxValues!$B$4:$C$283,2,FALSE)</f>
        <v>108-10-1</v>
      </c>
      <c r="D46" s="149">
        <v>19000</v>
      </c>
      <c r="E46" s="149">
        <v>5.7000000000000002E-3</v>
      </c>
      <c r="F46" s="149">
        <v>130</v>
      </c>
      <c r="G46" s="149">
        <v>7.4999999999999997E-2</v>
      </c>
      <c r="H46" s="149">
        <v>7.7999999999999999E-6</v>
      </c>
      <c r="I46" s="145">
        <v>100.2</v>
      </c>
      <c r="J46" s="155" t="s">
        <v>1873</v>
      </c>
    </row>
    <row r="47" spans="1:11" x14ac:dyDescent="0.25">
      <c r="A47" s="166" t="e">
        <f>VLOOKUP(B47,ToxValues!$B$4:$C$283,3,FALSE)</f>
        <v>#REF!</v>
      </c>
      <c r="B47" s="172" t="s">
        <v>443</v>
      </c>
      <c r="C47" s="181" t="str">
        <f>VLOOKUP(B47,ToxValues!$B$4:$C$283,2,FALSE)</f>
        <v>1634-04-4</v>
      </c>
      <c r="D47" s="149">
        <v>150000</v>
      </c>
      <c r="E47" s="149">
        <v>2.4E-2</v>
      </c>
      <c r="F47" s="149">
        <v>6</v>
      </c>
      <c r="G47" s="149">
        <v>0.10199999999999999</v>
      </c>
      <c r="H47" s="149">
        <v>1.0000000000000001E-5</v>
      </c>
      <c r="I47" s="145">
        <v>88.2</v>
      </c>
      <c r="J47" s="155" t="s">
        <v>1873</v>
      </c>
    </row>
    <row r="48" spans="1:11" x14ac:dyDescent="0.25">
      <c r="A48" s="167" t="e">
        <f>VLOOKUP(B48,ToxValues!$B$4:$C$283,3,FALSE)</f>
        <v>#REF!</v>
      </c>
      <c r="B48" s="173" t="s">
        <v>475</v>
      </c>
      <c r="C48" s="181" t="str">
        <f>VLOOKUP(B48,ToxValues!$B$4:$C$283,2,FALSE)</f>
        <v>108-90-7</v>
      </c>
      <c r="D48" s="150" t="s">
        <v>1856</v>
      </c>
      <c r="E48" s="150" t="s">
        <v>1856</v>
      </c>
      <c r="F48" s="150" t="s">
        <v>1856</v>
      </c>
      <c r="G48" s="150" t="s">
        <v>1856</v>
      </c>
      <c r="H48" s="150" t="s">
        <v>1856</v>
      </c>
      <c r="I48" s="150" t="s">
        <v>1856</v>
      </c>
      <c r="J48" s="156" t="s">
        <v>1856</v>
      </c>
    </row>
    <row r="49" spans="1:10" x14ac:dyDescent="0.25">
      <c r="A49" s="166" t="e">
        <f>VLOOKUP(B49,ToxValues!$B$4:$C$283,3,FALSE)</f>
        <v>#REF!</v>
      </c>
      <c r="B49" s="172" t="s">
        <v>261</v>
      </c>
      <c r="C49" s="181" t="str">
        <f>VLOOKUP(B49,ToxValues!$B$4:$C$283,2,FALSE)</f>
        <v>91-20-3</v>
      </c>
      <c r="D49" s="149">
        <v>31</v>
      </c>
      <c r="E49" s="149">
        <v>0.02</v>
      </c>
      <c r="F49" s="149">
        <v>1200</v>
      </c>
      <c r="G49" s="149">
        <v>5.8999999999999997E-2</v>
      </c>
      <c r="H49" s="149">
        <v>7.5000000000000002E-6</v>
      </c>
      <c r="I49" s="145">
        <v>128.19999999999999</v>
      </c>
      <c r="J49" s="155" t="s">
        <v>1873</v>
      </c>
    </row>
    <row r="50" spans="1:10" x14ac:dyDescent="0.25">
      <c r="A50" s="166" t="e">
        <f>VLOOKUP(B50,ToxValues!$B$4:$C$283,3,FALSE)</f>
        <v>#REF!</v>
      </c>
      <c r="B50" s="172" t="s">
        <v>433</v>
      </c>
      <c r="C50" s="181" t="str">
        <f>VLOOKUP(B50,ToxValues!$B$4:$C$283,2,FALSE)</f>
        <v>100-42-5</v>
      </c>
      <c r="D50" s="149">
        <v>310</v>
      </c>
      <c r="E50" s="149">
        <v>0.11</v>
      </c>
      <c r="F50" s="149">
        <v>780</v>
      </c>
      <c r="G50" s="149">
        <v>7.0999999999999994E-2</v>
      </c>
      <c r="H50" s="149">
        <v>7.9999999999999996E-6</v>
      </c>
      <c r="I50" s="145">
        <v>104.2</v>
      </c>
      <c r="J50" s="155" t="s">
        <v>1873</v>
      </c>
    </row>
    <row r="51" spans="1:10" x14ac:dyDescent="0.25">
      <c r="A51" s="166" t="e">
        <f>VLOOKUP(B51,ToxValues!$B$4:$C$283,3,FALSE)</f>
        <v>#REF!</v>
      </c>
      <c r="B51" s="172" t="s">
        <v>547</v>
      </c>
      <c r="C51" s="181" t="str">
        <f>VLOOKUP(B51,ToxValues!$B$4:$C$283,2,FALSE)</f>
        <v>630-20-6</v>
      </c>
      <c r="D51" s="149">
        <v>3000</v>
      </c>
      <c r="E51" s="149">
        <v>1.4E-2</v>
      </c>
      <c r="F51" s="149">
        <v>93</v>
      </c>
      <c r="G51" s="149">
        <v>7.0999999999999994E-2</v>
      </c>
      <c r="H51" s="149">
        <v>7.9000000000000006E-6</v>
      </c>
      <c r="I51" s="145">
        <v>167.9</v>
      </c>
      <c r="J51" s="155" t="s">
        <v>1873</v>
      </c>
    </row>
    <row r="52" spans="1:10" x14ac:dyDescent="0.25">
      <c r="A52" s="166" t="e">
        <f>VLOOKUP(B52,ToxValues!$B$4:$C$283,3,FALSE)</f>
        <v>#REF!</v>
      </c>
      <c r="B52" s="172" t="s">
        <v>543</v>
      </c>
      <c r="C52" s="181" t="str">
        <f>VLOOKUP(B52,ToxValues!$B$4:$C$283,2,FALSE)</f>
        <v>79-34-5</v>
      </c>
      <c r="D52" s="149">
        <v>3000</v>
      </c>
      <c r="E52" s="149">
        <v>1.4E-2</v>
      </c>
      <c r="F52" s="149">
        <v>93</v>
      </c>
      <c r="G52" s="149">
        <v>7.0999999999999994E-2</v>
      </c>
      <c r="H52" s="149">
        <v>7.9000000000000006E-6</v>
      </c>
      <c r="I52" s="145">
        <v>167.9</v>
      </c>
      <c r="J52" s="155" t="s">
        <v>1873</v>
      </c>
    </row>
    <row r="53" spans="1:10" x14ac:dyDescent="0.25">
      <c r="A53" s="167" t="e">
        <f>VLOOKUP(B53,ToxValues!$B$4:$C$283,3,FALSE)</f>
        <v>#REF!</v>
      </c>
      <c r="B53" s="173" t="s">
        <v>429</v>
      </c>
      <c r="C53" s="181" t="str">
        <f>VLOOKUP(B53,ToxValues!$B$4:$C$283,2,FALSE)</f>
        <v>127-18-4</v>
      </c>
      <c r="D53" s="149">
        <v>200</v>
      </c>
      <c r="E53" s="149">
        <v>0.75</v>
      </c>
      <c r="F53" s="149">
        <v>160</v>
      </c>
      <c r="G53" s="149">
        <v>7.1999999999999995E-2</v>
      </c>
      <c r="H53" s="149">
        <v>8.1999999999999994E-6</v>
      </c>
      <c r="I53" s="145">
        <v>165.8</v>
      </c>
      <c r="J53" s="155" t="s">
        <v>1873</v>
      </c>
    </row>
    <row r="54" spans="1:10" x14ac:dyDescent="0.25">
      <c r="A54" s="166" t="e">
        <f>VLOOKUP(B54,ToxValues!$B$4:$C$283,3,FALSE)</f>
        <v>#REF!</v>
      </c>
      <c r="B54" s="172" t="s">
        <v>427</v>
      </c>
      <c r="C54" s="181" t="str">
        <f>VLOOKUP(B54,ToxValues!$B$4:$C$283,2,FALSE)</f>
        <v>108-88-3</v>
      </c>
      <c r="D54" s="149">
        <v>530</v>
      </c>
      <c r="E54" s="149">
        <v>0.27</v>
      </c>
      <c r="F54" s="149">
        <v>180</v>
      </c>
      <c r="G54" s="149">
        <v>8.6999999999999994E-2</v>
      </c>
      <c r="H54" s="149">
        <v>8.6000000000000007E-6</v>
      </c>
      <c r="I54" s="145">
        <v>92.1</v>
      </c>
      <c r="J54" s="155" t="s">
        <v>1873</v>
      </c>
    </row>
    <row r="55" spans="1:10" x14ac:dyDescent="0.25">
      <c r="A55" s="166" t="e">
        <f>VLOOKUP(B55,ToxValues!$B$4:$C$283,3,FALSE)</f>
        <v>#REF!</v>
      </c>
      <c r="B55" s="172" t="s">
        <v>395</v>
      </c>
      <c r="C55" s="181" t="str">
        <f>VLOOKUP(B55,ToxValues!$B$4:$C$283,2,FALSE)</f>
        <v>120-82-1</v>
      </c>
      <c r="D55" s="149">
        <v>300</v>
      </c>
      <c r="E55" s="149">
        <v>5.8000000000000003E-2</v>
      </c>
      <c r="F55" s="149">
        <v>1800</v>
      </c>
      <c r="G55" s="149">
        <v>0.03</v>
      </c>
      <c r="H55" s="149">
        <v>8.1999999999999994E-6</v>
      </c>
      <c r="I55" s="145">
        <v>181.4</v>
      </c>
      <c r="J55" s="155" t="s">
        <v>1873</v>
      </c>
    </row>
    <row r="56" spans="1:10" x14ac:dyDescent="0.25">
      <c r="A56" s="166" t="e">
        <f>VLOOKUP(B56,ToxValues!$B$4:$C$283,3,FALSE)</f>
        <v>#REF!</v>
      </c>
      <c r="B56" s="172" t="s">
        <v>545</v>
      </c>
      <c r="C56" s="181" t="str">
        <f>VLOOKUP(B56,ToxValues!$B$4:$C$283,2,FALSE)</f>
        <v>71-55-6</v>
      </c>
      <c r="D56" s="149">
        <v>1300</v>
      </c>
      <c r="E56" s="149">
        <v>0.71</v>
      </c>
      <c r="F56" s="149">
        <v>110</v>
      </c>
      <c r="G56" s="149">
        <v>7.8E-2</v>
      </c>
      <c r="H56" s="149">
        <v>8.8000000000000004E-6</v>
      </c>
      <c r="I56" s="145">
        <v>133.4</v>
      </c>
      <c r="J56" s="155" t="s">
        <v>1873</v>
      </c>
    </row>
    <row r="57" spans="1:10" x14ac:dyDescent="0.25">
      <c r="A57" s="166" t="e">
        <f>VLOOKUP(B57,ToxValues!$B$4:$C$283,3,FALSE)</f>
        <v>#REF!</v>
      </c>
      <c r="B57" s="172" t="s">
        <v>539</v>
      </c>
      <c r="C57" s="181" t="str">
        <f>VLOOKUP(B57,ToxValues!$B$4:$C$283,2,FALSE)</f>
        <v>79-00-5</v>
      </c>
      <c r="D57" s="149">
        <v>4400</v>
      </c>
      <c r="E57" s="149">
        <v>3.6999999999999998E-2</v>
      </c>
      <c r="F57" s="149">
        <v>50</v>
      </c>
      <c r="G57" s="149">
        <v>7.8E-2</v>
      </c>
      <c r="H57" s="149">
        <v>8.8000000000000004E-6</v>
      </c>
      <c r="I57" s="145">
        <v>133.4</v>
      </c>
      <c r="J57" s="155" t="s">
        <v>1873</v>
      </c>
    </row>
    <row r="58" spans="1:10" x14ac:dyDescent="0.25">
      <c r="A58" s="167" t="e">
        <f>VLOOKUP(B58,ToxValues!$B$4:$C$283,3,FALSE)</f>
        <v>#REF!</v>
      </c>
      <c r="B58" s="173" t="s">
        <v>419</v>
      </c>
      <c r="C58" s="181" t="str">
        <f>VLOOKUP(B58,ToxValues!$B$4:$C$283,2,FALSE)</f>
        <v>79-01-6</v>
      </c>
      <c r="D58" s="149">
        <v>1100</v>
      </c>
      <c r="E58" s="149">
        <v>0.42</v>
      </c>
      <c r="F58" s="149">
        <v>170</v>
      </c>
      <c r="G58" s="149">
        <v>7.9000000000000001E-2</v>
      </c>
      <c r="H58" s="149">
        <v>9.0999999999999993E-6</v>
      </c>
      <c r="I58" s="145">
        <v>131.4</v>
      </c>
      <c r="J58" s="155" t="s">
        <v>1873</v>
      </c>
    </row>
    <row r="59" spans="1:10" x14ac:dyDescent="0.25">
      <c r="A59" s="166" t="e">
        <f>VLOOKUP(B59,ToxValues!$B$4:$C$283,3,FALSE)</f>
        <v>#REF!</v>
      </c>
      <c r="B59" s="172" t="s">
        <v>417</v>
      </c>
      <c r="C59" s="181" t="str">
        <f>VLOOKUP(B59,ToxValues!$B$4:$C$283,2,FALSE)</f>
        <v>75-69-4</v>
      </c>
      <c r="D59" s="149">
        <v>1100</v>
      </c>
      <c r="E59" s="149">
        <v>4</v>
      </c>
      <c r="F59" s="149">
        <v>160</v>
      </c>
      <c r="G59" s="149">
        <v>8.6999999999999994E-2</v>
      </c>
      <c r="H59" s="149">
        <v>1.2999999999999999E-5</v>
      </c>
      <c r="I59" s="145">
        <v>137.4</v>
      </c>
      <c r="J59" s="155" t="s">
        <v>1873</v>
      </c>
    </row>
    <row r="60" spans="1:10" x14ac:dyDescent="0.25">
      <c r="A60" s="166" t="e">
        <f>VLOOKUP(B60,ToxValues!$B$4:$C$283,3,FALSE)</f>
        <v>#REF!</v>
      </c>
      <c r="B60" s="172" t="s">
        <v>529</v>
      </c>
      <c r="C60" s="181" t="str">
        <f>VLOOKUP(B60,ToxValues!$B$4:$C$283,2,FALSE)</f>
        <v>96-18-4</v>
      </c>
      <c r="D60" s="149">
        <v>2700</v>
      </c>
      <c r="E60" s="149">
        <v>1.1000000000000001</v>
      </c>
      <c r="F60" s="149">
        <v>51</v>
      </c>
      <c r="G60" s="149">
        <v>7</v>
      </c>
      <c r="H60" s="149">
        <v>7.9000000000000006E-6</v>
      </c>
      <c r="I60" s="145">
        <v>147.4</v>
      </c>
      <c r="J60" s="155" t="s">
        <v>1873</v>
      </c>
    </row>
    <row r="61" spans="1:10" x14ac:dyDescent="0.25">
      <c r="A61" s="166" t="e">
        <f>VLOOKUP(B61,ToxValues!$B$4:$C$283,3,FALSE)</f>
        <v>#REF!</v>
      </c>
      <c r="B61" s="172" t="s">
        <v>527</v>
      </c>
      <c r="C61" s="181" t="str">
        <f>VLOOKUP(B61,ToxValues!$B$4:$C$283,2,FALSE)</f>
        <v>95-63-6</v>
      </c>
      <c r="D61" s="149">
        <v>57</v>
      </c>
      <c r="E61" s="149">
        <v>0.23</v>
      </c>
      <c r="F61" s="149">
        <v>3700</v>
      </c>
      <c r="G61" s="149">
        <v>7.0999999999999994E-2</v>
      </c>
      <c r="H61" s="149">
        <v>7.0999999999999998E-6</v>
      </c>
      <c r="I61" s="145">
        <v>120.2</v>
      </c>
      <c r="J61" s="155" t="s">
        <v>1873</v>
      </c>
    </row>
    <row r="62" spans="1:10" x14ac:dyDescent="0.25">
      <c r="A62" s="166" t="e">
        <f>VLOOKUP(B62,ToxValues!$B$4:$C$283,3,FALSE)</f>
        <v>#REF!</v>
      </c>
      <c r="B62" s="172" t="s">
        <v>517</v>
      </c>
      <c r="C62" s="181" t="str">
        <f>VLOOKUP(B62,ToxValues!$B$4:$C$283,2,FALSE)</f>
        <v>108-67-8</v>
      </c>
      <c r="D62" s="149">
        <v>48</v>
      </c>
      <c r="E62" s="149">
        <v>0.32</v>
      </c>
      <c r="F62" s="149">
        <v>820</v>
      </c>
      <c r="G62" s="149">
        <v>6.0199999999999997E-2</v>
      </c>
      <c r="H62" s="149">
        <v>7.0999999999999998E-6</v>
      </c>
      <c r="I62" s="145">
        <v>120.2</v>
      </c>
      <c r="J62" s="155" t="s">
        <v>1873</v>
      </c>
    </row>
    <row r="63" spans="1:10" x14ac:dyDescent="0.25">
      <c r="A63" s="166" t="e">
        <f>VLOOKUP(B63,ToxValues!$B$4:$C$283,3,FALSE)</f>
        <v>#REF!</v>
      </c>
      <c r="B63" s="172" t="s">
        <v>415</v>
      </c>
      <c r="C63" s="181" t="str">
        <f>VLOOKUP(B63,ToxValues!$B$4:$C$283,2,FALSE)</f>
        <v>108-05-4</v>
      </c>
      <c r="D63" s="149">
        <v>20000</v>
      </c>
      <c r="E63" s="149">
        <v>2.1000000000000001E-2</v>
      </c>
      <c r="F63" s="149">
        <v>5.3</v>
      </c>
      <c r="G63" s="149">
        <v>8.5000000000000006E-2</v>
      </c>
      <c r="H63" s="149">
        <v>9.2E-6</v>
      </c>
      <c r="I63" s="145">
        <v>86.1</v>
      </c>
      <c r="J63" s="155" t="s">
        <v>1873</v>
      </c>
    </row>
    <row r="64" spans="1:10" x14ac:dyDescent="0.25">
      <c r="A64" s="166" t="e">
        <f>VLOOKUP(B64,ToxValues!$B$4:$C$283,3,FALSE)</f>
        <v>#REF!</v>
      </c>
      <c r="B64" s="172" t="s">
        <v>413</v>
      </c>
      <c r="C64" s="181" t="str">
        <f>VLOOKUP(B64,ToxValues!$B$4:$C$283,2,FALSE)</f>
        <v>75-01-4</v>
      </c>
      <c r="D64" s="149">
        <v>2800</v>
      </c>
      <c r="E64" s="149">
        <v>1.1000000000000001</v>
      </c>
      <c r="F64" s="149">
        <v>19</v>
      </c>
      <c r="G64" s="149">
        <v>0.17</v>
      </c>
      <c r="H64" s="149">
        <v>1.1999999999999999E-6</v>
      </c>
      <c r="I64" s="145">
        <v>62.5</v>
      </c>
      <c r="J64" s="155" t="s">
        <v>1873</v>
      </c>
    </row>
    <row r="65" spans="1:10" x14ac:dyDescent="0.25">
      <c r="A65" s="166" t="e">
        <f>VLOOKUP(B65,ToxValues!$B$4:$C$283,3,FALSE)</f>
        <v>#REF!</v>
      </c>
      <c r="B65" s="172" t="s">
        <v>406</v>
      </c>
      <c r="C65" s="181" t="str">
        <f>VLOOKUP(B65,ToxValues!$B$4:$C$283,2,FALSE)</f>
        <v>1330-20-7</v>
      </c>
      <c r="D65" s="149">
        <v>160</v>
      </c>
      <c r="E65" s="149">
        <v>0.3</v>
      </c>
      <c r="F65" s="149">
        <v>410</v>
      </c>
      <c r="G65" s="149">
        <v>7.1400000000000005E-2</v>
      </c>
      <c r="H65" s="149">
        <v>7.7999999999999999E-6</v>
      </c>
      <c r="I65" s="144" t="s">
        <v>576</v>
      </c>
      <c r="J65" s="155" t="s">
        <v>1873</v>
      </c>
    </row>
    <row r="66" spans="1:10" x14ac:dyDescent="0.25">
      <c r="A66" s="166" t="e">
        <f>VLOOKUP(B66,ToxValues!$B$4:$C$283,3,FALSE)</f>
        <v>#REF!</v>
      </c>
      <c r="B66" s="172" t="s">
        <v>335</v>
      </c>
      <c r="C66" s="181" t="str">
        <f>VLOOKUP(B66,ToxValues!$B$4:$C$283,2,FALSE)</f>
        <v>83-32-9</v>
      </c>
      <c r="D66" s="149">
        <v>4.2</v>
      </c>
      <c r="E66" s="149">
        <v>6.4000000000000003E-3</v>
      </c>
      <c r="F66" s="149">
        <v>4900</v>
      </c>
      <c r="G66" s="149">
        <v>4.2099999999999999E-2</v>
      </c>
      <c r="H66" s="149">
        <v>7.7000000000000008E-6</v>
      </c>
      <c r="I66" s="145">
        <v>154.19999999999999</v>
      </c>
      <c r="J66" s="155" t="s">
        <v>1873</v>
      </c>
    </row>
    <row r="67" spans="1:10" x14ac:dyDescent="0.25">
      <c r="A67" s="166" t="e">
        <f>VLOOKUP(B67,ToxValues!$B$4:$C$283,3,FALSE)</f>
        <v>#REF!</v>
      </c>
      <c r="B67" s="172" t="s">
        <v>333</v>
      </c>
      <c r="C67" s="181" t="str">
        <f>VLOOKUP(B67,ToxValues!$B$4:$C$283,2,FALSE)</f>
        <v>208-96-8</v>
      </c>
      <c r="D67" s="149">
        <v>16.100000000000001</v>
      </c>
      <c r="E67" s="149">
        <v>4.5999999999999999E-3</v>
      </c>
      <c r="F67" s="149">
        <v>3100</v>
      </c>
      <c r="G67" s="149">
        <v>4.3900000000000002E-2</v>
      </c>
      <c r="H67" s="149">
        <v>7.5299999999999999E-6</v>
      </c>
      <c r="I67" s="145">
        <v>152.1</v>
      </c>
      <c r="J67" s="154">
        <v>2</v>
      </c>
    </row>
    <row r="68" spans="1:10" x14ac:dyDescent="0.25">
      <c r="A68" s="166" t="e">
        <f>VLOOKUP(B68,ToxValues!$B$4:$C$283,3,FALSE)</f>
        <v>#REF!</v>
      </c>
      <c r="B68" s="172" t="s">
        <v>331</v>
      </c>
      <c r="C68" s="181" t="str">
        <f>VLOOKUP(B68,ToxValues!$B$4:$C$283,2,FALSE)</f>
        <v>62-53-3</v>
      </c>
      <c r="D68" s="149">
        <v>36000</v>
      </c>
      <c r="E68" s="149">
        <v>1E-4</v>
      </c>
      <c r="F68" s="149">
        <v>9</v>
      </c>
      <c r="G68" s="149">
        <v>7.0000000000000007E-2</v>
      </c>
      <c r="H68" s="149">
        <v>8.3000000000000002E-6</v>
      </c>
      <c r="I68" s="145">
        <v>93.1</v>
      </c>
      <c r="J68" s="154">
        <v>2</v>
      </c>
    </row>
    <row r="69" spans="1:10" x14ac:dyDescent="0.25">
      <c r="A69" s="166" t="e">
        <f>VLOOKUP(B69,ToxValues!$B$4:$C$283,3,FALSE)</f>
        <v>#REF!</v>
      </c>
      <c r="B69" s="172" t="s">
        <v>329</v>
      </c>
      <c r="C69" s="181" t="str">
        <f>VLOOKUP(B69,ToxValues!$B$4:$C$283,2,FALSE)</f>
        <v>120-12-7</v>
      </c>
      <c r="D69" s="149">
        <v>4.2999999999999997E-2</v>
      </c>
      <c r="E69" s="149">
        <v>2.7000000000000001E-3</v>
      </c>
      <c r="F69" s="149">
        <v>24000</v>
      </c>
      <c r="G69" s="149">
        <v>3.2399999999999998E-2</v>
      </c>
      <c r="H69" s="149">
        <v>7.7000000000000008E-6</v>
      </c>
      <c r="I69" s="145">
        <v>178.2</v>
      </c>
      <c r="J69" s="155" t="s">
        <v>1873</v>
      </c>
    </row>
    <row r="70" spans="1:10" x14ac:dyDescent="0.25">
      <c r="A70" s="166" t="e">
        <f>VLOOKUP(B70,ToxValues!$B$4:$C$283,3,FALSE)</f>
        <v>#REF!</v>
      </c>
      <c r="B70" s="172" t="s">
        <v>327</v>
      </c>
      <c r="C70" s="181" t="str">
        <f>VLOOKUP(B70,ToxValues!$B$4:$C$283,2,FALSE)</f>
        <v>103-33-3</v>
      </c>
      <c r="D70" s="149">
        <v>6.4</v>
      </c>
      <c r="E70" s="149">
        <v>5.9999999999999995E-4</v>
      </c>
      <c r="F70" s="149">
        <v>2580</v>
      </c>
      <c r="G70" s="149">
        <v>3.2599999999999997E-2</v>
      </c>
      <c r="H70" s="149">
        <v>7.4699999999999996E-6</v>
      </c>
      <c r="I70" s="145">
        <v>182.2</v>
      </c>
      <c r="J70" s="154">
        <v>2</v>
      </c>
    </row>
    <row r="71" spans="1:10" x14ac:dyDescent="0.25">
      <c r="A71" s="167" t="e">
        <f>VLOOKUP(B71,ToxValues!$B$4:$C$283,3,FALSE)</f>
        <v>#REF!</v>
      </c>
      <c r="B71" s="173" t="s">
        <v>325</v>
      </c>
      <c r="C71" s="181" t="str">
        <f>VLOOKUP(B71,ToxValues!$B$4:$C$283,2,FALSE)</f>
        <v>92-87-5</v>
      </c>
      <c r="D71" s="149">
        <v>500</v>
      </c>
      <c r="E71" s="149">
        <v>1.6000000000000001E-9</v>
      </c>
      <c r="F71" s="149">
        <v>2740</v>
      </c>
      <c r="G71" s="149">
        <v>3.2000000000000001E-2</v>
      </c>
      <c r="H71" s="149">
        <v>7.6399999999999997E-6</v>
      </c>
      <c r="I71" s="145">
        <v>184.3</v>
      </c>
      <c r="J71" s="154">
        <v>2</v>
      </c>
    </row>
    <row r="72" spans="1:10" x14ac:dyDescent="0.25">
      <c r="A72" s="166" t="e">
        <f>VLOOKUP(B72,ToxValues!$B$4:$C$283,3,FALSE)</f>
        <v>#REF!</v>
      </c>
      <c r="B72" s="172" t="s">
        <v>323</v>
      </c>
      <c r="C72" s="181" t="str">
        <f>VLOOKUP(B72,ToxValues!$B$4:$C$283,2,FALSE)</f>
        <v>56-55-3</v>
      </c>
      <c r="D72" s="149">
        <v>9.4000000000000004E-3</v>
      </c>
      <c r="E72" s="149">
        <v>1.37E-4</v>
      </c>
      <c r="F72" s="149">
        <v>400000</v>
      </c>
      <c r="G72" s="149">
        <v>5.0999999999999997E-2</v>
      </c>
      <c r="H72" s="149">
        <v>9.0000000000000002E-6</v>
      </c>
      <c r="I72" s="145">
        <v>228.3</v>
      </c>
      <c r="J72" s="154">
        <v>2</v>
      </c>
    </row>
    <row r="73" spans="1:10" x14ac:dyDescent="0.25">
      <c r="A73" s="166" t="e">
        <f>VLOOKUP(B73,ToxValues!$B$4:$C$283,3,FALSE)</f>
        <v>#REF!</v>
      </c>
      <c r="B73" s="172" t="s">
        <v>321</v>
      </c>
      <c r="C73" s="181" t="str">
        <f>VLOOKUP(B73,ToxValues!$B$4:$C$283,2,FALSE)</f>
        <v>50-32-8</v>
      </c>
      <c r="D73" s="149">
        <v>1.6199999999999999E-3</v>
      </c>
      <c r="E73" s="149">
        <v>4.6300000000000001E-5</v>
      </c>
      <c r="F73" s="149">
        <v>1000000</v>
      </c>
      <c r="G73" s="149">
        <v>4.2999999999999997E-2</v>
      </c>
      <c r="H73" s="149">
        <v>9.0000000000000002E-6</v>
      </c>
      <c r="I73" s="145">
        <v>252.3</v>
      </c>
      <c r="J73" s="154">
        <v>2</v>
      </c>
    </row>
    <row r="74" spans="1:10" x14ac:dyDescent="0.25">
      <c r="A74" s="166" t="e">
        <f>VLOOKUP(B74,ToxValues!$B$4:$C$283,3,FALSE)</f>
        <v>#REF!</v>
      </c>
      <c r="B74" s="172" t="s">
        <v>319</v>
      </c>
      <c r="C74" s="181" t="str">
        <f>VLOOKUP(B74,ToxValues!$B$4:$C$283,2,FALSE)</f>
        <v>205-99-2</v>
      </c>
      <c r="D74" s="149">
        <v>1.5E-3</v>
      </c>
      <c r="E74" s="149">
        <v>4.5500000000000002E-3</v>
      </c>
      <c r="F74" s="149">
        <v>1250000</v>
      </c>
      <c r="G74" s="149">
        <v>2.2599999999999999E-2</v>
      </c>
      <c r="H74" s="149">
        <v>5.5600000000000001E-6</v>
      </c>
      <c r="I74" s="145">
        <v>252.3</v>
      </c>
      <c r="J74" s="154">
        <v>2</v>
      </c>
    </row>
    <row r="75" spans="1:10" x14ac:dyDescent="0.25">
      <c r="A75" s="166" t="e">
        <f>VLOOKUP(B75,ToxValues!$B$4:$C$283,3,FALSE)</f>
        <v>#REF!</v>
      </c>
      <c r="B75" s="172" t="s">
        <v>317</v>
      </c>
      <c r="C75" s="181" t="str">
        <f>VLOOKUP(B75,ToxValues!$B$4:$C$283,2,FALSE)</f>
        <v>191-24-2</v>
      </c>
      <c r="D75" s="149">
        <v>2.5999999999999998E-4</v>
      </c>
      <c r="E75" s="149">
        <v>5.7799999999999997E-6</v>
      </c>
      <c r="F75" s="149">
        <v>3850000</v>
      </c>
      <c r="G75" s="149">
        <v>2.1000000000000001E-2</v>
      </c>
      <c r="H75" s="149">
        <v>5.2599999999999996E-6</v>
      </c>
      <c r="I75" s="145">
        <v>276.3</v>
      </c>
      <c r="J75" s="154">
        <v>2</v>
      </c>
    </row>
    <row r="76" spans="1:10" x14ac:dyDescent="0.25">
      <c r="A76" s="166" t="e">
        <f>VLOOKUP(B76,ToxValues!$B$4:$C$283,3,FALSE)</f>
        <v>#REF!</v>
      </c>
      <c r="B76" s="172" t="s">
        <v>315</v>
      </c>
      <c r="C76" s="181" t="str">
        <f>VLOOKUP(B76,ToxValues!$B$4:$C$283,2,FALSE)</f>
        <v>207-08-9</v>
      </c>
      <c r="D76" s="149">
        <v>8.0000000000000004E-4</v>
      </c>
      <c r="E76" s="149">
        <v>3.4E-5</v>
      </c>
      <c r="F76" s="149">
        <v>1250000</v>
      </c>
      <c r="G76" s="149">
        <v>2.2599999999999999E-2</v>
      </c>
      <c r="H76" s="149">
        <v>5.5600000000000001E-6</v>
      </c>
      <c r="I76" s="145">
        <v>252.3</v>
      </c>
      <c r="J76" s="154">
        <v>2</v>
      </c>
    </row>
    <row r="77" spans="1:10" x14ac:dyDescent="0.25">
      <c r="A77" s="166" t="e">
        <f>VLOOKUP(B77,ToxValues!$B$4:$C$283,3,FALSE)</f>
        <v>#REF!</v>
      </c>
      <c r="B77" s="172" t="s">
        <v>313</v>
      </c>
      <c r="C77" s="181" t="str">
        <f>VLOOKUP(B77,ToxValues!$B$4:$C$283,2,FALSE)</f>
        <v>65-85-0</v>
      </c>
      <c r="D77" s="149">
        <v>3500</v>
      </c>
      <c r="E77" s="149">
        <v>6.3100000000000002E-5</v>
      </c>
      <c r="F77" s="149">
        <v>0.6</v>
      </c>
      <c r="G77" s="149">
        <v>5.3600000000000002E-2</v>
      </c>
      <c r="H77" s="149">
        <v>7.9699999999999999E-6</v>
      </c>
      <c r="I77" s="145">
        <v>122.1</v>
      </c>
      <c r="J77" s="154">
        <v>2</v>
      </c>
    </row>
    <row r="78" spans="1:10" x14ac:dyDescent="0.25">
      <c r="A78" s="166" t="e">
        <f>VLOOKUP(B78,ToxValues!$B$4:$C$283,3,FALSE)</f>
        <v>#REF!</v>
      </c>
      <c r="B78" s="172" t="s">
        <v>311</v>
      </c>
      <c r="C78" s="181" t="str">
        <f>VLOOKUP(B78,ToxValues!$B$4:$C$283,2,FALSE)</f>
        <v>100-51-6</v>
      </c>
      <c r="D78" s="149">
        <v>40000</v>
      </c>
      <c r="E78" s="149">
        <v>1.5999999999999999E-5</v>
      </c>
      <c r="F78" s="149">
        <v>12.5</v>
      </c>
      <c r="G78" s="149">
        <v>7.1199999999999999E-2</v>
      </c>
      <c r="H78" s="149">
        <v>8.9700000000000005E-6</v>
      </c>
      <c r="I78" s="145">
        <v>108.1</v>
      </c>
      <c r="J78" s="154">
        <v>2</v>
      </c>
    </row>
    <row r="79" spans="1:10" x14ac:dyDescent="0.25">
      <c r="A79" s="166" t="e">
        <f>VLOOKUP(B79,ToxValues!$B$4:$C$283,3,FALSE)</f>
        <v>#REF!</v>
      </c>
      <c r="B79" s="172" t="s">
        <v>307</v>
      </c>
      <c r="C79" s="181" t="str">
        <f>VLOOKUP(B79,ToxValues!$B$4:$C$283,2,FALSE)</f>
        <v>111-44-4</v>
      </c>
      <c r="D79" s="149">
        <v>17000</v>
      </c>
      <c r="E79" s="149">
        <v>7.3999999999999999E-4</v>
      </c>
      <c r="F79" s="149">
        <v>76</v>
      </c>
      <c r="G79" s="149">
        <v>6.9199999999999998E-2</v>
      </c>
      <c r="H79" s="149">
        <v>7.5000000000000002E-6</v>
      </c>
      <c r="I79" s="145">
        <v>143</v>
      </c>
      <c r="J79" s="155" t="s">
        <v>1873</v>
      </c>
    </row>
    <row r="80" spans="1:10" x14ac:dyDescent="0.25">
      <c r="A80" s="166" t="e">
        <f>VLOOKUP(B80,ToxValues!$B$4:$C$283,3,FALSE)</f>
        <v>#REF!</v>
      </c>
      <c r="B80" s="172" t="s">
        <v>305</v>
      </c>
      <c r="C80" s="181" t="str">
        <f>VLOOKUP(B80,ToxValues!$B$4:$C$283,2,FALSE)</f>
        <v>108-60-1</v>
      </c>
      <c r="D80" s="149">
        <v>1700</v>
      </c>
      <c r="E80" s="149">
        <v>4.5999999999999999E-3</v>
      </c>
      <c r="F80" s="149">
        <v>61</v>
      </c>
      <c r="G80" s="149">
        <v>6.0199999999999997E-2</v>
      </c>
      <c r="H80" s="149">
        <v>6.3999999999999997E-6</v>
      </c>
      <c r="I80" s="145">
        <v>171.1</v>
      </c>
      <c r="J80" s="155" t="s">
        <v>1873</v>
      </c>
    </row>
    <row r="81" spans="1:10" x14ac:dyDescent="0.25">
      <c r="A81" s="166" t="e">
        <f>VLOOKUP(B81,ToxValues!$B$4:$C$283,3,FALSE)</f>
        <v>#REF!</v>
      </c>
      <c r="B81" s="172" t="s">
        <v>303</v>
      </c>
      <c r="C81" s="181" t="str">
        <f>VLOOKUP(B81,ToxValues!$B$4:$C$283,2,FALSE)</f>
        <v>117-81-7</v>
      </c>
      <c r="D81" s="149">
        <v>0.34</v>
      </c>
      <c r="E81" s="149">
        <v>4.1799999999999998E-6</v>
      </c>
      <c r="F81" s="149">
        <v>15000000</v>
      </c>
      <c r="G81" s="149">
        <v>3.5099999999999999E-2</v>
      </c>
      <c r="H81" s="149">
        <v>3.6600000000000001E-6</v>
      </c>
      <c r="I81" s="145">
        <v>390.6</v>
      </c>
      <c r="J81" s="154">
        <v>2</v>
      </c>
    </row>
    <row r="82" spans="1:10" x14ac:dyDescent="0.25">
      <c r="A82" s="166" t="e">
        <f>VLOOKUP(B82,ToxValues!$B$4:$C$283,3,FALSE)</f>
        <v>#REF!</v>
      </c>
      <c r="B82" s="172" t="s">
        <v>301</v>
      </c>
      <c r="C82" s="181" t="str">
        <f>VLOOKUP(B82,ToxValues!$B$4:$C$283,2,FALSE)</f>
        <v>85-68-7</v>
      </c>
      <c r="D82" s="149">
        <v>2.69</v>
      </c>
      <c r="E82" s="149">
        <v>5.1700000000000003E-5</v>
      </c>
      <c r="F82" s="149">
        <v>55000</v>
      </c>
      <c r="G82" s="149">
        <v>1.9900000000000001E-2</v>
      </c>
      <c r="H82" s="149">
        <v>4.0999999999999997E-6</v>
      </c>
      <c r="I82" s="145">
        <v>312.39999999999998</v>
      </c>
      <c r="J82" s="154">
        <v>2</v>
      </c>
    </row>
    <row r="83" spans="1:10" x14ac:dyDescent="0.25">
      <c r="A83" s="166" t="e">
        <f>VLOOKUP(B83,ToxValues!$B$4:$C$283,3,FALSE)</f>
        <v>#REF!</v>
      </c>
      <c r="B83" s="172" t="s">
        <v>299</v>
      </c>
      <c r="C83" s="181" t="str">
        <f>VLOOKUP(B83,ToxValues!$B$4:$C$283,2,FALSE)</f>
        <v>86-74-8</v>
      </c>
      <c r="D83" s="149">
        <v>7.48</v>
      </c>
      <c r="E83" s="149">
        <v>6.2600000000000002E-7</v>
      </c>
      <c r="F83" s="149">
        <v>3400</v>
      </c>
      <c r="G83" s="149">
        <v>3.9E-2</v>
      </c>
      <c r="H83" s="149">
        <v>7.0299999999999996E-6</v>
      </c>
      <c r="I83" s="145">
        <v>167.2</v>
      </c>
      <c r="J83" s="154">
        <v>2</v>
      </c>
    </row>
    <row r="84" spans="1:10" x14ac:dyDescent="0.25">
      <c r="A84" s="168" t="e">
        <f>VLOOKUP(B84,ToxValues!$B$4:$C$283,3,FALSE)</f>
        <v>#REF!</v>
      </c>
      <c r="B84" s="174" t="s">
        <v>345</v>
      </c>
      <c r="C84" s="181" t="str">
        <f>VLOOKUP(B84,ToxValues!$B$4:$C$283,2,FALSE)</f>
        <v>106-47-8</v>
      </c>
      <c r="D84" s="149">
        <v>5300</v>
      </c>
      <c r="E84" s="149">
        <v>1.36E-5</v>
      </c>
      <c r="F84" s="149">
        <v>65</v>
      </c>
      <c r="G84" s="149">
        <v>4.8300000000000003E-2</v>
      </c>
      <c r="H84" s="149">
        <v>1.01E-5</v>
      </c>
      <c r="I84" s="145">
        <v>127.6</v>
      </c>
      <c r="J84" s="154">
        <v>2</v>
      </c>
    </row>
    <row r="85" spans="1:10" x14ac:dyDescent="0.25">
      <c r="A85" s="166" t="e">
        <f>VLOOKUP(B85,ToxValues!$B$4:$C$283,3,FALSE)</f>
        <v>#REF!</v>
      </c>
      <c r="B85" s="172" t="s">
        <v>191</v>
      </c>
      <c r="C85" s="181" t="str">
        <f>VLOOKUP(B85,ToxValues!$B$4:$C$283,2,FALSE)</f>
        <v>510-15-6</v>
      </c>
      <c r="D85" s="149">
        <v>11.1</v>
      </c>
      <c r="E85" s="149">
        <v>3.01E-6</v>
      </c>
      <c r="F85" s="149">
        <v>20000</v>
      </c>
      <c r="G85" s="149">
        <v>1.89E-2</v>
      </c>
      <c r="H85" s="149">
        <v>3.9999999999999998E-6</v>
      </c>
      <c r="I85" s="145">
        <v>325.2</v>
      </c>
      <c r="J85" s="154">
        <v>2</v>
      </c>
    </row>
    <row r="86" spans="1:10" x14ac:dyDescent="0.25">
      <c r="A86" s="167" t="e">
        <f>VLOOKUP(B86,ToxValues!$B$4:$C$283,3,FALSE)</f>
        <v>#REF!</v>
      </c>
      <c r="B86" s="173" t="s">
        <v>347</v>
      </c>
      <c r="C86" s="181" t="str">
        <f>VLOOKUP(B86,ToxValues!$B$4:$C$283,2,FALSE)</f>
        <v>59-50-7</v>
      </c>
      <c r="D86" s="149">
        <v>3800</v>
      </c>
      <c r="E86" s="149">
        <v>1.63E-5</v>
      </c>
      <c r="F86" s="149">
        <v>50</v>
      </c>
      <c r="G86" s="149">
        <v>4.7800000000000002E-2</v>
      </c>
      <c r="H86" s="149">
        <v>7.8299999999999996E-6</v>
      </c>
      <c r="I86" s="145">
        <v>142.6</v>
      </c>
      <c r="J86" s="154">
        <v>2</v>
      </c>
    </row>
    <row r="87" spans="1:10" x14ac:dyDescent="0.25">
      <c r="A87" s="167" t="e">
        <f>VLOOKUP(B87,ToxValues!$B$4:$C$283,3,FALSE)</f>
        <v>#REF!</v>
      </c>
      <c r="B87" s="173" t="s">
        <v>373</v>
      </c>
      <c r="C87" s="181" t="str">
        <f>VLOOKUP(B87,ToxValues!$B$4:$C$283,2,FALSE)</f>
        <v>91-58-7</v>
      </c>
      <c r="D87" s="149">
        <v>11.7</v>
      </c>
      <c r="E87" s="149">
        <v>1.29E-2</v>
      </c>
      <c r="F87" s="149">
        <v>11500</v>
      </c>
      <c r="G87" s="149">
        <v>4.02E-2</v>
      </c>
      <c r="H87" s="149">
        <v>7.2300000000000002E-6</v>
      </c>
      <c r="I87" s="145">
        <v>162.6</v>
      </c>
      <c r="J87" s="154">
        <v>2</v>
      </c>
    </row>
    <row r="88" spans="1:10" x14ac:dyDescent="0.25">
      <c r="A88" s="166" t="e">
        <f>VLOOKUP(B88,ToxValues!$B$4:$C$283,3,FALSE)</f>
        <v>#REF!</v>
      </c>
      <c r="B88" s="172" t="s">
        <v>371</v>
      </c>
      <c r="C88" s="181" t="str">
        <f>VLOOKUP(B88,ToxValues!$B$4:$C$283,2,FALSE)</f>
        <v>95-57-8</v>
      </c>
      <c r="D88" s="149">
        <v>22000</v>
      </c>
      <c r="E88" s="149">
        <v>1.6E-2</v>
      </c>
      <c r="F88" s="149">
        <v>400</v>
      </c>
      <c r="G88" s="149">
        <v>5.0099999999999999E-2</v>
      </c>
      <c r="H88" s="149">
        <v>9.5000000000000005E-6</v>
      </c>
      <c r="I88" s="145">
        <v>128.6</v>
      </c>
      <c r="J88" s="155" t="s">
        <v>1873</v>
      </c>
    </row>
    <row r="89" spans="1:10" x14ac:dyDescent="0.25">
      <c r="A89" s="166" t="e">
        <f>VLOOKUP(B89,ToxValues!$B$4:$C$283,3,FALSE)</f>
        <v>#REF!</v>
      </c>
      <c r="B89" s="172" t="s">
        <v>357</v>
      </c>
      <c r="C89" s="181" t="str">
        <f>VLOOKUP(B89,ToxValues!$B$4:$C$283,2,FALSE)</f>
        <v>108-43-0</v>
      </c>
      <c r="D89" s="149">
        <v>25000</v>
      </c>
      <c r="E89" s="149">
        <v>3.4799999999999999E-5</v>
      </c>
      <c r="F89" s="149">
        <v>350</v>
      </c>
      <c r="G89" s="149">
        <v>5.0500000000000003E-2</v>
      </c>
      <c r="H89" s="149">
        <v>9.3700000000000001E-6</v>
      </c>
      <c r="I89" s="145">
        <v>128.6</v>
      </c>
      <c r="J89" s="154">
        <v>2</v>
      </c>
    </row>
    <row r="90" spans="1:10" x14ac:dyDescent="0.25">
      <c r="A90" s="166" t="e">
        <f>VLOOKUP(B90,ToxValues!$B$4:$C$283,3,FALSE)</f>
        <v>#REF!</v>
      </c>
      <c r="B90" s="172" t="s">
        <v>297</v>
      </c>
      <c r="C90" s="181" t="str">
        <f>VLOOKUP(B90,ToxValues!$B$4:$C$283,2,FALSE)</f>
        <v>218-01-9</v>
      </c>
      <c r="D90" s="149">
        <v>1.6000000000000001E-3</v>
      </c>
      <c r="E90" s="149">
        <v>3.8999999999999998E-3</v>
      </c>
      <c r="F90" s="149">
        <v>400000</v>
      </c>
      <c r="G90" s="149">
        <v>2.4799999999999999E-2</v>
      </c>
      <c r="H90" s="149">
        <v>6.1999999999999999E-6</v>
      </c>
      <c r="I90" s="145">
        <v>228.3</v>
      </c>
      <c r="J90" s="155" t="s">
        <v>1873</v>
      </c>
    </row>
    <row r="91" spans="1:10" x14ac:dyDescent="0.25">
      <c r="A91" s="166" t="e">
        <f>VLOOKUP(B91,ToxValues!$B$4:$C$283,3,FALSE)</f>
        <v>#REF!</v>
      </c>
      <c r="B91" s="172" t="s">
        <v>295</v>
      </c>
      <c r="C91" s="181" t="str">
        <f>VLOOKUP(B91,ToxValues!$B$4:$C$283,2,FALSE)</f>
        <v>103-23-1</v>
      </c>
      <c r="D91" s="150" t="s">
        <v>1856</v>
      </c>
      <c r="E91" s="150" t="s">
        <v>1856</v>
      </c>
      <c r="F91" s="150" t="s">
        <v>1856</v>
      </c>
      <c r="G91" s="150" t="s">
        <v>1856</v>
      </c>
      <c r="H91" s="150" t="s">
        <v>1856</v>
      </c>
      <c r="I91" s="150" t="s">
        <v>1856</v>
      </c>
      <c r="J91" s="156" t="s">
        <v>1856</v>
      </c>
    </row>
    <row r="92" spans="1:10" x14ac:dyDescent="0.25">
      <c r="A92" s="167" t="e">
        <f>VLOOKUP(B92,ToxValues!$B$4:$C$283,3,FALSE)</f>
        <v>#REF!</v>
      </c>
      <c r="B92" s="173" t="s">
        <v>289</v>
      </c>
      <c r="C92" s="181" t="str">
        <f>VLOOKUP(B92,ToxValues!$B$4:$C$283,2,FALSE)</f>
        <v>76-43-6</v>
      </c>
      <c r="D92" s="149">
        <v>1000000</v>
      </c>
      <c r="E92" s="149">
        <v>2.83E-6</v>
      </c>
      <c r="F92" s="149">
        <v>75</v>
      </c>
      <c r="G92" s="149">
        <v>4.6300000000000001E-2</v>
      </c>
      <c r="H92" s="149">
        <v>1.08E-5</v>
      </c>
      <c r="I92" s="145">
        <v>128.9</v>
      </c>
      <c r="J92" s="154">
        <v>2</v>
      </c>
    </row>
    <row r="93" spans="1:10" x14ac:dyDescent="0.25">
      <c r="A93" s="167" t="e">
        <f>VLOOKUP(B93,ToxValues!$B$4:$C$283,3,FALSE)</f>
        <v>#REF!</v>
      </c>
      <c r="B93" s="173" t="s">
        <v>283</v>
      </c>
      <c r="C93" s="181" t="str">
        <f>VLOOKUP(B93,ToxValues!$B$4:$C$283,2,FALSE)</f>
        <v>84-74-2</v>
      </c>
      <c r="D93" s="149">
        <v>11.2</v>
      </c>
      <c r="E93" s="149">
        <v>4.0200000000000003E-8</v>
      </c>
      <c r="F93" s="149">
        <v>1570</v>
      </c>
      <c r="G93" s="149">
        <v>4.3799999999999999E-2</v>
      </c>
      <c r="H93" s="149">
        <v>7.8599999999999993E-6</v>
      </c>
      <c r="I93" s="145">
        <v>278.3</v>
      </c>
      <c r="J93" s="154">
        <v>2</v>
      </c>
    </row>
    <row r="94" spans="1:10" x14ac:dyDescent="0.25">
      <c r="A94" s="167" t="e">
        <f>VLOOKUP(B94,ToxValues!$B$4:$C$283,3,FALSE)</f>
        <v>#REF!</v>
      </c>
      <c r="B94" s="173" t="s">
        <v>281</v>
      </c>
      <c r="C94" s="181" t="str">
        <f>VLOOKUP(B94,ToxValues!$B$4:$C$283,2,FALSE)</f>
        <v>117-84-0</v>
      </c>
      <c r="D94" s="149">
        <v>0.02</v>
      </c>
      <c r="E94" s="149">
        <v>2.7399999999999998E-3</v>
      </c>
      <c r="F94" s="149">
        <v>85000000</v>
      </c>
      <c r="G94" s="149">
        <v>1.5100000000000001E-2</v>
      </c>
      <c r="H94" s="149">
        <v>3.58E-6</v>
      </c>
      <c r="I94" s="145">
        <v>390.6</v>
      </c>
      <c r="J94" s="154">
        <v>2</v>
      </c>
    </row>
    <row r="95" spans="1:10" x14ac:dyDescent="0.25">
      <c r="A95" s="166" t="e">
        <f>VLOOKUP(B95,ToxValues!$B$4:$C$283,3,FALSE)</f>
        <v>#REF!</v>
      </c>
      <c r="B95" s="172" t="s">
        <v>293</v>
      </c>
      <c r="C95" s="181" t="str">
        <f>VLOOKUP(B95,ToxValues!$B$4:$C$283,2,FALSE)</f>
        <v>53-70-3</v>
      </c>
      <c r="D95" s="149">
        <v>2.49E-3</v>
      </c>
      <c r="E95" s="149">
        <v>6.0299999999999999E-7</v>
      </c>
      <c r="F95" s="149">
        <v>3750000</v>
      </c>
      <c r="G95" s="149">
        <v>0.02</v>
      </c>
      <c r="H95" s="149">
        <v>5.2399999999999998E-6</v>
      </c>
      <c r="I95" s="145">
        <v>278.39999999999998</v>
      </c>
      <c r="J95" s="154">
        <v>2</v>
      </c>
    </row>
    <row r="96" spans="1:10" x14ac:dyDescent="0.25">
      <c r="A96" s="166" t="e">
        <f>VLOOKUP(B96,ToxValues!$B$4:$C$283,3,FALSE)</f>
        <v>#REF!</v>
      </c>
      <c r="B96" s="172" t="s">
        <v>291</v>
      </c>
      <c r="C96" s="181" t="str">
        <f>VLOOKUP(B96,ToxValues!$B$4:$C$283,2,FALSE)</f>
        <v>132-64-9</v>
      </c>
      <c r="D96" s="149">
        <v>3.1</v>
      </c>
      <c r="E96" s="149">
        <v>5.2999999999999998E-4</v>
      </c>
      <c r="F96" s="149">
        <v>7800</v>
      </c>
      <c r="G96" s="149">
        <v>2.6700000000000002E-2</v>
      </c>
      <c r="H96" s="149">
        <v>1.0000000000000001E-5</v>
      </c>
      <c r="I96" s="145">
        <v>168.2</v>
      </c>
      <c r="J96" s="155" t="s">
        <v>1873</v>
      </c>
    </row>
    <row r="97" spans="1:10" x14ac:dyDescent="0.25">
      <c r="A97" s="166" t="e">
        <f>VLOOKUP(B97,ToxValues!$B$4:$C$283,3,FALSE)</f>
        <v>#REF!</v>
      </c>
      <c r="B97" s="172" t="s">
        <v>361</v>
      </c>
      <c r="C97" s="181" t="str">
        <f>VLOOKUP(B97,ToxValues!$B$4:$C$283,2,FALSE)</f>
        <v>91-94-1</v>
      </c>
      <c r="D97" s="149">
        <v>3.11</v>
      </c>
      <c r="E97" s="149">
        <v>1.6400000000000001E-7</v>
      </c>
      <c r="F97" s="149">
        <v>725</v>
      </c>
      <c r="G97" s="149">
        <v>2.2499999999999999E-2</v>
      </c>
      <c r="H97" s="149">
        <v>5.5500000000000002E-6</v>
      </c>
      <c r="I97" s="145">
        <v>253.1</v>
      </c>
      <c r="J97" s="154">
        <v>2</v>
      </c>
    </row>
    <row r="98" spans="1:10" x14ac:dyDescent="0.25">
      <c r="A98" s="166" t="e">
        <f>VLOOKUP(B98,ToxValues!$B$4:$C$283,3,FALSE)</f>
        <v>#REF!</v>
      </c>
      <c r="B98" s="172" t="s">
        <v>381</v>
      </c>
      <c r="C98" s="181" t="str">
        <f>VLOOKUP(B98,ToxValues!$B$4:$C$283,2,FALSE)</f>
        <v>120-83-2</v>
      </c>
      <c r="D98" s="149">
        <v>4500</v>
      </c>
      <c r="E98" s="149">
        <v>1.2999999999999999E-4</v>
      </c>
      <c r="F98" s="149">
        <v>147</v>
      </c>
      <c r="G98" s="149">
        <v>0.04</v>
      </c>
      <c r="H98" s="149">
        <v>7.2200000000000003E-6</v>
      </c>
      <c r="I98" s="145">
        <v>163</v>
      </c>
      <c r="J98" s="154">
        <v>2</v>
      </c>
    </row>
    <row r="99" spans="1:10" x14ac:dyDescent="0.25">
      <c r="A99" s="166" t="e">
        <f>VLOOKUP(B99,ToxValues!$B$4:$C$283,3,FALSE)</f>
        <v>#REF!</v>
      </c>
      <c r="B99" s="172" t="s">
        <v>287</v>
      </c>
      <c r="C99" s="181" t="str">
        <f>VLOOKUP(B99,ToxValues!$B$4:$C$283,2,FALSE)</f>
        <v>84-66-2</v>
      </c>
      <c r="D99" s="149">
        <v>1080</v>
      </c>
      <c r="E99" s="149">
        <v>1.8499999999999999E-5</v>
      </c>
      <c r="F99" s="149">
        <v>285</v>
      </c>
      <c r="G99" s="149">
        <v>2.4799999999999999E-2</v>
      </c>
      <c r="H99" s="149">
        <v>6.3500000000000002E-6</v>
      </c>
      <c r="I99" s="145">
        <v>222.2</v>
      </c>
      <c r="J99" s="154">
        <v>2</v>
      </c>
    </row>
    <row r="100" spans="1:10" x14ac:dyDescent="0.25">
      <c r="A100" s="166" t="e">
        <f>VLOOKUP(B100,ToxValues!$B$4:$C$283,3,FALSE)</f>
        <v>#REF!</v>
      </c>
      <c r="B100" s="172" t="s">
        <v>379</v>
      </c>
      <c r="C100" s="181" t="str">
        <f>VLOOKUP(B100,ToxValues!$B$4:$C$283,2,FALSE)</f>
        <v>105-67-9</v>
      </c>
      <c r="D100" s="149">
        <v>7870</v>
      </c>
      <c r="E100" s="149">
        <v>8.2000000000000001E-5</v>
      </c>
      <c r="F100" s="149">
        <v>210</v>
      </c>
      <c r="G100" s="149">
        <v>5.8400000000000001E-2</v>
      </c>
      <c r="H100" s="149">
        <v>8.6899999999999998E-6</v>
      </c>
      <c r="I100" s="145">
        <v>122.2</v>
      </c>
      <c r="J100" s="154">
        <v>2</v>
      </c>
    </row>
    <row r="101" spans="1:10" x14ac:dyDescent="0.25">
      <c r="A101" s="166" t="e">
        <f>VLOOKUP(B101,ToxValues!$B$4:$C$283,3,FALSE)</f>
        <v>#REF!</v>
      </c>
      <c r="B101" s="172" t="s">
        <v>375</v>
      </c>
      <c r="C101" s="181" t="str">
        <f>VLOOKUP(B101,ToxValues!$B$4:$C$283,2,FALSE)</f>
        <v>576-26-1</v>
      </c>
      <c r="D101" s="149">
        <v>5900</v>
      </c>
      <c r="E101" s="149">
        <v>2.04E-4</v>
      </c>
      <c r="F101" s="149">
        <v>130</v>
      </c>
      <c r="G101" s="149">
        <v>5.7200000000000001E-2</v>
      </c>
      <c r="H101" s="149">
        <v>9.1500000000000005E-6</v>
      </c>
      <c r="I101" s="145">
        <v>122.2</v>
      </c>
      <c r="J101" s="154">
        <v>2</v>
      </c>
    </row>
    <row r="102" spans="1:10" x14ac:dyDescent="0.25">
      <c r="A102" s="166" t="e">
        <f>VLOOKUP(B102,ToxValues!$B$4:$C$283,3,FALSE)</f>
        <v>#REF!</v>
      </c>
      <c r="B102" s="172" t="s">
        <v>359</v>
      </c>
      <c r="C102" s="181" t="str">
        <f>VLOOKUP(B102,ToxValues!$B$4:$C$283,2,FALSE)</f>
        <v>95-65-8</v>
      </c>
      <c r="D102" s="149">
        <v>5100</v>
      </c>
      <c r="E102" s="149">
        <v>1.8300000000000001E-5</v>
      </c>
      <c r="F102" s="149">
        <v>124</v>
      </c>
      <c r="G102" s="149">
        <v>6.0199999999999997E-2</v>
      </c>
      <c r="H102" s="149">
        <v>8.3299999999999999E-6</v>
      </c>
      <c r="I102" s="145">
        <v>122.2</v>
      </c>
      <c r="J102" s="154">
        <v>2</v>
      </c>
    </row>
    <row r="103" spans="1:10" x14ac:dyDescent="0.25">
      <c r="A103" s="166" t="e">
        <f>VLOOKUP(B103,ToxValues!$B$4:$C$283,3,FALSE)</f>
        <v>#REF!</v>
      </c>
      <c r="B103" s="172" t="s">
        <v>285</v>
      </c>
      <c r="C103" s="181" t="str">
        <f>VLOOKUP(B103,ToxValues!$B$4:$C$283,2,FALSE)</f>
        <v>131-11-3</v>
      </c>
      <c r="D103" s="149">
        <v>4000</v>
      </c>
      <c r="E103" s="149">
        <v>4.3100000000000002E-6</v>
      </c>
      <c r="F103" s="149">
        <v>35</v>
      </c>
      <c r="G103" s="149">
        <v>5.6800000000000003E-2</v>
      </c>
      <c r="H103" s="149">
        <v>6.2899999999999999E-6</v>
      </c>
      <c r="I103" s="145">
        <v>194.2</v>
      </c>
      <c r="J103" s="154">
        <v>2</v>
      </c>
    </row>
    <row r="104" spans="1:10" x14ac:dyDescent="0.25">
      <c r="A104" s="166" t="e">
        <f>VLOOKUP(B104,ToxValues!$B$4:$C$283,3,FALSE)</f>
        <v>#REF!</v>
      </c>
      <c r="B104" s="172" t="s">
        <v>377</v>
      </c>
      <c r="C104" s="181" t="str">
        <f>VLOOKUP(B104,ToxValues!$B$4:$C$283,2,FALSE)</f>
        <v>51-28-5</v>
      </c>
      <c r="D104" s="149">
        <v>2790</v>
      </c>
      <c r="E104" s="149">
        <v>1.8199999999999999E-5</v>
      </c>
      <c r="F104" s="149">
        <v>0.01</v>
      </c>
      <c r="G104" s="149">
        <v>2.7300000000000001E-2</v>
      </c>
      <c r="H104" s="149">
        <v>9.0599999999999997E-6</v>
      </c>
      <c r="I104" s="145">
        <v>184.1</v>
      </c>
      <c r="J104" s="154">
        <v>2</v>
      </c>
    </row>
    <row r="105" spans="1:10" x14ac:dyDescent="0.25">
      <c r="A105" s="166" t="e">
        <f>VLOOKUP(B105,ToxValues!$B$4:$C$283,3,FALSE)</f>
        <v>#REF!</v>
      </c>
      <c r="B105" s="172" t="s">
        <v>230</v>
      </c>
      <c r="C105" s="181" t="str">
        <f>VLOOKUP(B105,ToxValues!$B$4:$C$283,2,FALSE)</f>
        <v>121-14-2</v>
      </c>
      <c r="D105" s="149">
        <v>270</v>
      </c>
      <c r="E105" s="149">
        <v>3.8E-6</v>
      </c>
      <c r="F105" s="149">
        <v>95</v>
      </c>
      <c r="G105" s="149">
        <v>0.20300000000000001</v>
      </c>
      <c r="H105" s="149">
        <v>7.0600000000000002E-6</v>
      </c>
      <c r="I105" s="145">
        <v>182.1</v>
      </c>
      <c r="J105" s="154">
        <v>2</v>
      </c>
    </row>
    <row r="106" spans="1:10" x14ac:dyDescent="0.25">
      <c r="A106" s="166" t="e">
        <f>VLOOKUP(B106,ToxValues!$B$4:$C$283,3,FALSE)</f>
        <v>#REF!</v>
      </c>
      <c r="B106" s="172" t="s">
        <v>228</v>
      </c>
      <c r="C106" s="181" t="str">
        <f>VLOOKUP(B106,ToxValues!$B$4:$C$283,2,FALSE)</f>
        <v>606-20-2</v>
      </c>
      <c r="D106" s="149">
        <v>182</v>
      </c>
      <c r="E106" s="149">
        <v>3.0599999999999998E-5</v>
      </c>
      <c r="F106" s="149">
        <v>70</v>
      </c>
      <c r="G106" s="149">
        <v>2.9899999999999999E-2</v>
      </c>
      <c r="H106" s="149">
        <v>8.2099999999999993E-6</v>
      </c>
      <c r="I106" s="145">
        <v>182.1</v>
      </c>
      <c r="J106" s="154">
        <v>2</v>
      </c>
    </row>
    <row r="107" spans="1:10" x14ac:dyDescent="0.25">
      <c r="A107" s="166" t="e">
        <f>VLOOKUP(B107,ToxValues!$B$4:$C$283,3,FALSE)</f>
        <v>#REF!</v>
      </c>
      <c r="B107" s="172" t="s">
        <v>279</v>
      </c>
      <c r="C107" s="181" t="str">
        <f>VLOOKUP(B107,ToxValues!$B$4:$C$283,2,FALSE)</f>
        <v>206-44-0</v>
      </c>
      <c r="D107" s="149">
        <v>0.20599999999999999</v>
      </c>
      <c r="E107" s="149">
        <v>6.6E-4</v>
      </c>
      <c r="F107" s="149">
        <v>110000</v>
      </c>
      <c r="G107" s="149">
        <v>3.0200000000000001E-2</v>
      </c>
      <c r="H107" s="149">
        <v>6.3500000000000002E-6</v>
      </c>
      <c r="I107" s="145">
        <v>202.3</v>
      </c>
      <c r="J107" s="154">
        <v>2</v>
      </c>
    </row>
    <row r="108" spans="1:10" x14ac:dyDescent="0.25">
      <c r="A108" s="166" t="e">
        <f>VLOOKUP(B108,ToxValues!$B$4:$C$283,3,FALSE)</f>
        <v>#REF!</v>
      </c>
      <c r="B108" s="172" t="s">
        <v>277</v>
      </c>
      <c r="C108" s="181" t="str">
        <f>VLOOKUP(B108,ToxValues!$B$4:$C$283,2,FALSE)</f>
        <v>86-73-7</v>
      </c>
      <c r="D108" s="149">
        <v>1.9</v>
      </c>
      <c r="E108" s="149">
        <v>3.2000000000000002E-3</v>
      </c>
      <c r="F108" s="149">
        <v>14000</v>
      </c>
      <c r="G108" s="149">
        <v>3.6700000000000003E-2</v>
      </c>
      <c r="H108" s="149">
        <v>7.9000000000000006E-6</v>
      </c>
      <c r="I108" s="145">
        <v>166.2</v>
      </c>
      <c r="J108" s="155" t="s">
        <v>1873</v>
      </c>
    </row>
    <row r="109" spans="1:10" x14ac:dyDescent="0.25">
      <c r="A109" s="166" t="e">
        <f>VLOOKUP(B109,ToxValues!$B$4:$C$283,3,FALSE)</f>
        <v>#REF!</v>
      </c>
      <c r="B109" s="172" t="s">
        <v>275</v>
      </c>
      <c r="C109" s="181" t="str">
        <f>VLOOKUP(B109,ToxValues!$B$4:$C$283,2,FALSE)</f>
        <v>118-74-1</v>
      </c>
      <c r="D109" s="149">
        <v>5.0000000000000001E-3</v>
      </c>
      <c r="E109" s="149">
        <v>5.4100000000000002E-2</v>
      </c>
      <c r="F109" s="149">
        <v>55000</v>
      </c>
      <c r="G109" s="149">
        <v>5.4199999999999998E-2</v>
      </c>
      <c r="H109" s="149">
        <v>5.9100000000000002E-6</v>
      </c>
      <c r="I109" s="145">
        <v>284.8</v>
      </c>
      <c r="J109" s="154">
        <v>2</v>
      </c>
    </row>
    <row r="110" spans="1:10" x14ac:dyDescent="0.25">
      <c r="A110" s="166" t="e">
        <f>VLOOKUP(B110,ToxValues!$B$4:$C$283,3,FALSE)</f>
        <v>#REF!</v>
      </c>
      <c r="B110" s="172" t="s">
        <v>271</v>
      </c>
      <c r="C110" s="181" t="str">
        <f>VLOOKUP(B110,ToxValues!$B$4:$C$283,2,FALSE)</f>
        <v>77-47-4</v>
      </c>
      <c r="D110" s="149">
        <v>1.8</v>
      </c>
      <c r="E110" s="149">
        <v>1.1100000000000001</v>
      </c>
      <c r="F110" s="149">
        <v>200000</v>
      </c>
      <c r="G110" s="149">
        <v>1.61E-2</v>
      </c>
      <c r="H110" s="149">
        <v>7.2099999999999996E-6</v>
      </c>
      <c r="I110" s="145">
        <v>272.8</v>
      </c>
      <c r="J110" s="154">
        <v>2</v>
      </c>
    </row>
    <row r="111" spans="1:10" x14ac:dyDescent="0.25">
      <c r="A111" s="166" t="e">
        <f>VLOOKUP(B111,ToxValues!$B$4:$C$283,3,FALSE)</f>
        <v>#REF!</v>
      </c>
      <c r="B111" s="172" t="s">
        <v>269</v>
      </c>
      <c r="C111" s="181" t="str">
        <f>VLOOKUP(B111,ToxValues!$B$4:$C$283,2,FALSE)</f>
        <v>67-72-1</v>
      </c>
      <c r="D111" s="149">
        <v>50</v>
      </c>
      <c r="E111" s="149">
        <v>0.159</v>
      </c>
      <c r="F111" s="149">
        <v>1780</v>
      </c>
      <c r="G111" s="149">
        <v>2.5000000000000001E-3</v>
      </c>
      <c r="H111" s="149">
        <v>6.8000000000000001E-6</v>
      </c>
      <c r="I111" s="145">
        <v>236.7</v>
      </c>
      <c r="J111" s="154">
        <v>2</v>
      </c>
    </row>
    <row r="112" spans="1:10" x14ac:dyDescent="0.25">
      <c r="A112" s="166" t="e">
        <f>VLOOKUP(B112,ToxValues!$B$4:$C$283,3,FALSE)</f>
        <v>#REF!</v>
      </c>
      <c r="B112" s="172" t="s">
        <v>216</v>
      </c>
      <c r="C112" s="181" t="str">
        <f>VLOOKUP(B112,ToxValues!$B$4:$C$283,2,FALSE)</f>
        <v>2691-41-0</v>
      </c>
      <c r="D112" s="149">
        <v>140</v>
      </c>
      <c r="E112" s="149">
        <v>3.5199999999999998E-8</v>
      </c>
      <c r="F112" s="150" t="s">
        <v>1856</v>
      </c>
      <c r="G112" s="150" t="s">
        <v>1856</v>
      </c>
      <c r="H112" s="150" t="s">
        <v>1856</v>
      </c>
      <c r="I112" s="145">
        <v>296.2</v>
      </c>
      <c r="J112" s="154">
        <v>7</v>
      </c>
    </row>
    <row r="113" spans="1:10" x14ac:dyDescent="0.25">
      <c r="A113" s="166" t="e">
        <f>VLOOKUP(B113,ToxValues!$B$4:$C$283,3,FALSE)</f>
        <v>#REF!</v>
      </c>
      <c r="B113" s="172" t="s">
        <v>267</v>
      </c>
      <c r="C113" s="181" t="str">
        <f>VLOOKUP(B113,ToxValues!$B$4:$C$283,2,FALSE)</f>
        <v>193-39-5</v>
      </c>
      <c r="D113" s="149">
        <v>2.1999999999999999E-5</v>
      </c>
      <c r="E113" s="149">
        <v>6.5599999999999995E-5</v>
      </c>
      <c r="F113" s="149">
        <v>3450000</v>
      </c>
      <c r="G113" s="149">
        <v>2.01E-2</v>
      </c>
      <c r="H113" s="149">
        <v>5.2599999999999996E-6</v>
      </c>
      <c r="I113" s="145">
        <v>276.3</v>
      </c>
      <c r="J113" s="154">
        <v>2</v>
      </c>
    </row>
    <row r="114" spans="1:10" x14ac:dyDescent="0.25">
      <c r="A114" s="166" t="e">
        <f>VLOOKUP(B114,ToxValues!$B$4:$C$283,3,FALSE)</f>
        <v>#REF!</v>
      </c>
      <c r="B114" s="172" t="s">
        <v>265</v>
      </c>
      <c r="C114" s="181" t="str">
        <f>VLOOKUP(B114,ToxValues!$B$4:$C$283,2,FALSE)</f>
        <v>78-59-1</v>
      </c>
      <c r="D114" s="149">
        <v>12000</v>
      </c>
      <c r="E114" s="149">
        <v>2.72E-4</v>
      </c>
      <c r="F114" s="149">
        <v>47</v>
      </c>
      <c r="G114" s="149">
        <v>6.2300000000000001E-2</v>
      </c>
      <c r="H114" s="149">
        <v>6.7599999999999997E-6</v>
      </c>
      <c r="I114" s="145">
        <v>138.19999999999999</v>
      </c>
      <c r="J114" s="154">
        <v>2</v>
      </c>
    </row>
    <row r="115" spans="1:10" x14ac:dyDescent="0.25">
      <c r="A115" s="166" t="e">
        <f>VLOOKUP(B115,ToxValues!$B$4:$C$283,3,FALSE)</f>
        <v>#REF!</v>
      </c>
      <c r="B115" s="172" t="s">
        <v>369</v>
      </c>
      <c r="C115" s="181" t="str">
        <f>VLOOKUP(B115,ToxValues!$B$4:$C$283,2,FALSE)</f>
        <v>91-57-6</v>
      </c>
      <c r="D115" s="149">
        <v>24.6</v>
      </c>
      <c r="E115" s="149">
        <v>2.12E-2</v>
      </c>
      <c r="F115" s="149">
        <v>7500</v>
      </c>
      <c r="G115" s="149">
        <v>4.8000000000000001E-2</v>
      </c>
      <c r="H115" s="149">
        <v>7.8399999999999995E-6</v>
      </c>
      <c r="I115" s="145">
        <v>142.19999999999999</v>
      </c>
      <c r="J115" s="154">
        <v>2</v>
      </c>
    </row>
    <row r="116" spans="1:10" x14ac:dyDescent="0.25">
      <c r="A116" s="166" t="e">
        <f>VLOOKUP(B116,ToxValues!$B$4:$C$283,3,FALSE)</f>
        <v>#REF!</v>
      </c>
      <c r="B116" s="172" t="s">
        <v>146</v>
      </c>
      <c r="C116" s="181" t="str">
        <f>VLOOKUP(B116,ToxValues!$B$4:$C$283,2,FALSE)</f>
        <v>298-00-0</v>
      </c>
      <c r="D116" s="149">
        <v>55</v>
      </c>
      <c r="E116" s="149">
        <v>4.0999999999999997E-6</v>
      </c>
      <c r="F116" s="149">
        <v>700</v>
      </c>
      <c r="G116" s="149">
        <v>2.1399999999999999E-2</v>
      </c>
      <c r="H116" s="149">
        <v>5.4199999999999998E-6</v>
      </c>
      <c r="I116" s="145">
        <v>263.2</v>
      </c>
      <c r="J116" s="154">
        <v>2</v>
      </c>
    </row>
    <row r="117" spans="1:10" x14ac:dyDescent="0.25">
      <c r="A117" s="167" t="e">
        <f>VLOOKUP(B117,ToxValues!$B$4:$C$283,3,FALSE)</f>
        <v>#REF!</v>
      </c>
      <c r="B117" s="173" t="s">
        <v>367</v>
      </c>
      <c r="C117" s="181" t="str">
        <f>VLOOKUP(B117,ToxValues!$B$4:$C$283,2,FALSE)</f>
        <v>95-48-7</v>
      </c>
      <c r="D117" s="149">
        <v>26000</v>
      </c>
      <c r="E117" s="149">
        <v>4.9200000000000003E-5</v>
      </c>
      <c r="F117" s="149">
        <v>90</v>
      </c>
      <c r="G117" s="149">
        <v>7.3999999999999996E-2</v>
      </c>
      <c r="H117" s="149">
        <v>8.3000000000000002E-6</v>
      </c>
      <c r="I117" s="145">
        <v>108.1</v>
      </c>
      <c r="J117" s="154">
        <v>2</v>
      </c>
    </row>
    <row r="118" spans="1:10" x14ac:dyDescent="0.25">
      <c r="A118" s="166" t="e">
        <f>VLOOKUP(B118,ToxValues!$B$4:$C$283,3,FALSE)</f>
        <v>#REF!</v>
      </c>
      <c r="B118" s="172" t="s">
        <v>355</v>
      </c>
      <c r="C118" s="181" t="str">
        <f>VLOOKUP(B118,ToxValues!$B$4:$C$283,2,FALSE)</f>
        <v>108-39-4</v>
      </c>
      <c r="D118" s="149">
        <v>22700</v>
      </c>
      <c r="E118" s="149">
        <v>3.5500000000000002E-5</v>
      </c>
      <c r="F118" s="149">
        <v>85</v>
      </c>
      <c r="G118" s="149">
        <v>7.3999999999999996E-2</v>
      </c>
      <c r="H118" s="149">
        <v>1.0000000000000001E-5</v>
      </c>
      <c r="I118" s="145">
        <v>108.1</v>
      </c>
      <c r="J118" s="154">
        <v>2</v>
      </c>
    </row>
    <row r="119" spans="1:10" x14ac:dyDescent="0.25">
      <c r="A119" s="166" t="e">
        <f>VLOOKUP(B119,ToxValues!$B$4:$C$283,3,FALSE)</f>
        <v>#REF!</v>
      </c>
      <c r="B119" s="172" t="s">
        <v>341</v>
      </c>
      <c r="C119" s="181" t="str">
        <f>VLOOKUP(B119,ToxValues!$B$4:$C$283,2,FALSE)</f>
        <v>106-44-5</v>
      </c>
      <c r="D119" s="149">
        <v>21500</v>
      </c>
      <c r="E119" s="149">
        <v>3.2499999999999997E-5</v>
      </c>
      <c r="F119" s="149">
        <v>85</v>
      </c>
      <c r="G119" s="149">
        <v>7.3999999999999996E-2</v>
      </c>
      <c r="H119" s="149">
        <v>1.0000000000000001E-5</v>
      </c>
      <c r="I119" s="145">
        <v>108.1</v>
      </c>
      <c r="J119" s="154">
        <v>2</v>
      </c>
    </row>
    <row r="120" spans="1:10" x14ac:dyDescent="0.25">
      <c r="A120" s="166" t="e">
        <f>VLOOKUP(B120,ToxValues!$B$4:$C$283,3,FALSE)</f>
        <v>#REF!</v>
      </c>
      <c r="B120" s="172" t="s">
        <v>263</v>
      </c>
      <c r="C120" s="181" t="str">
        <f>VLOOKUP(B120,ToxValues!$B$4:$C$283,2,FALSE)</f>
        <v>79-11-8</v>
      </c>
      <c r="D120" s="150" t="s">
        <v>1856</v>
      </c>
      <c r="E120" s="150" t="s">
        <v>1856</v>
      </c>
      <c r="F120" s="150" t="s">
        <v>1856</v>
      </c>
      <c r="G120" s="150" t="s">
        <v>1856</v>
      </c>
      <c r="H120" s="150" t="s">
        <v>1856</v>
      </c>
      <c r="I120" s="150" t="s">
        <v>1856</v>
      </c>
      <c r="J120" s="156" t="s">
        <v>1856</v>
      </c>
    </row>
    <row r="121" spans="1:10" x14ac:dyDescent="0.25">
      <c r="A121" s="167" t="e">
        <f>VLOOKUP(B121,ToxValues!$B$4:$C$283,3,FALSE)</f>
        <v>#REF!</v>
      </c>
      <c r="B121" s="173" t="s">
        <v>257</v>
      </c>
      <c r="C121" s="181" t="str">
        <f>VLOOKUP(B121,ToxValues!$B$4:$C$283,2,FALSE)</f>
        <v>621-64-7</v>
      </c>
      <c r="D121" s="149">
        <v>10000</v>
      </c>
      <c r="E121" s="149">
        <v>5.7399999999999999E-5</v>
      </c>
      <c r="F121" s="149">
        <v>131</v>
      </c>
      <c r="G121" s="149">
        <v>5.7599999999999998E-2</v>
      </c>
      <c r="H121" s="149">
        <v>7.7600000000000002E-6</v>
      </c>
      <c r="I121" s="145">
        <v>130.19999999999999</v>
      </c>
      <c r="J121" s="154">
        <v>2</v>
      </c>
    </row>
    <row r="122" spans="1:10" x14ac:dyDescent="0.25">
      <c r="A122" s="166" t="e">
        <f>VLOOKUP(B122,ToxValues!$B$4:$C$283,3,FALSE)</f>
        <v>#REF!</v>
      </c>
      <c r="B122" s="172" t="s">
        <v>259</v>
      </c>
      <c r="C122" s="181" t="str">
        <f>VLOOKUP(B122,ToxValues!$B$4:$C$283,2,FALSE)</f>
        <v>62-75-9</v>
      </c>
      <c r="D122" s="149">
        <v>1000000</v>
      </c>
      <c r="E122" s="149">
        <v>4.9200000000000003E-5</v>
      </c>
      <c r="F122" s="149">
        <v>0.27500000000000002</v>
      </c>
      <c r="G122" s="149">
        <v>0.113</v>
      </c>
      <c r="H122" s="149">
        <v>1.24E-5</v>
      </c>
      <c r="I122" s="145">
        <v>74.099999999999994</v>
      </c>
      <c r="J122" s="154">
        <v>2</v>
      </c>
    </row>
    <row r="123" spans="1:10" x14ac:dyDescent="0.25">
      <c r="A123" s="166" t="e">
        <f>VLOOKUP(B123,ToxValues!$B$4:$C$283,3,FALSE)</f>
        <v>#REF!</v>
      </c>
      <c r="B123" s="172" t="s">
        <v>255</v>
      </c>
      <c r="C123" s="181" t="str">
        <f>VLOOKUP(B123,ToxValues!$B$4:$C$283,2,FALSE)</f>
        <v>86-30-6</v>
      </c>
      <c r="D123" s="149">
        <v>35.1</v>
      </c>
      <c r="E123" s="149">
        <v>2.05E-4</v>
      </c>
      <c r="F123" s="149">
        <v>1300</v>
      </c>
      <c r="G123" s="149">
        <v>2.8899999999999999E-2</v>
      </c>
      <c r="H123" s="149">
        <v>7.1899999999999998E-6</v>
      </c>
      <c r="I123" s="145">
        <v>198.2</v>
      </c>
      <c r="J123" s="154">
        <v>2</v>
      </c>
    </row>
    <row r="124" spans="1:10" x14ac:dyDescent="0.25">
      <c r="A124" s="166" t="e">
        <f>VLOOKUP(B124,ToxValues!$B$4:$C$283,3,FALSE)</f>
        <v>#REF!</v>
      </c>
      <c r="B124" s="172" t="s">
        <v>365</v>
      </c>
      <c r="C124" s="181" t="str">
        <f>VLOOKUP(B124,ToxValues!$B$4:$C$283,2,FALSE)</f>
        <v>88-74-4</v>
      </c>
      <c r="D124" s="149">
        <v>295</v>
      </c>
      <c r="E124" s="149">
        <v>7.4199999999999995E-7</v>
      </c>
      <c r="F124" s="149">
        <v>65</v>
      </c>
      <c r="G124" s="149">
        <v>7.2999999999999995E-2</v>
      </c>
      <c r="H124" s="149">
        <v>7.9999999999999996E-6</v>
      </c>
      <c r="I124" s="145">
        <v>138.1</v>
      </c>
      <c r="J124" s="154">
        <v>2</v>
      </c>
    </row>
    <row r="125" spans="1:10" x14ac:dyDescent="0.25">
      <c r="A125" s="166" t="e">
        <f>VLOOKUP(B125,ToxValues!$B$4:$C$283,3,FALSE)</f>
        <v>#REF!</v>
      </c>
      <c r="B125" s="172" t="s">
        <v>214</v>
      </c>
      <c r="C125" s="181" t="str">
        <f>VLOOKUP(B125,ToxValues!$B$4:$C$283,2,FALSE)</f>
        <v>98-95-3</v>
      </c>
      <c r="D125" s="149">
        <v>2100</v>
      </c>
      <c r="E125" s="149">
        <v>9.7999999999999997E-4</v>
      </c>
      <c r="F125" s="149">
        <v>65</v>
      </c>
      <c r="G125" s="149">
        <v>7.5999999999999998E-2</v>
      </c>
      <c r="H125" s="149">
        <v>8.6000000000000007E-6</v>
      </c>
      <c r="I125" s="145">
        <v>123.1</v>
      </c>
      <c r="J125" s="155" t="s">
        <v>1873</v>
      </c>
    </row>
    <row r="126" spans="1:10" x14ac:dyDescent="0.25">
      <c r="A126" s="166" t="e">
        <f>VLOOKUP(B126,ToxValues!$B$4:$C$283,3,FALSE)</f>
        <v>#REF!</v>
      </c>
      <c r="B126" s="172" t="s">
        <v>337</v>
      </c>
      <c r="C126" s="181" t="str">
        <f>VLOOKUP(B126,ToxValues!$B$4:$C$283,2,FALSE)</f>
        <v>100-02-7</v>
      </c>
      <c r="D126" s="149">
        <v>11600</v>
      </c>
      <c r="E126" s="149">
        <v>1.7E-8</v>
      </c>
      <c r="F126" s="149">
        <v>48.9</v>
      </c>
      <c r="G126" s="149">
        <v>4.2999999999999997E-2</v>
      </c>
      <c r="H126" s="149">
        <v>9.6099999999999995E-6</v>
      </c>
      <c r="I126" s="145">
        <v>139.1</v>
      </c>
      <c r="J126" s="154">
        <v>2</v>
      </c>
    </row>
    <row r="127" spans="1:10" x14ac:dyDescent="0.25">
      <c r="A127" s="166" t="e">
        <f>VLOOKUP(B127,ToxValues!$B$4:$C$283,3,FALSE)</f>
        <v>#REF!</v>
      </c>
      <c r="B127" s="172" t="s">
        <v>144</v>
      </c>
      <c r="C127" s="181" t="str">
        <f>VLOOKUP(B127,ToxValues!$B$4:$C$283,2,FALSE)</f>
        <v>56-38-2</v>
      </c>
      <c r="D127" s="149">
        <v>6.54</v>
      </c>
      <c r="E127" s="149">
        <v>2.3200000000000001E-5</v>
      </c>
      <c r="F127" s="149">
        <v>6000</v>
      </c>
      <c r="G127" s="149">
        <v>1.7000000000000001E-2</v>
      </c>
      <c r="H127" s="149">
        <v>5.7899999999999996E-6</v>
      </c>
      <c r="I127" s="145">
        <v>291.3</v>
      </c>
      <c r="J127" s="154">
        <v>2</v>
      </c>
    </row>
    <row r="128" spans="1:10" x14ac:dyDescent="0.25">
      <c r="A128" s="166" t="e">
        <f>VLOOKUP(B128,ToxValues!$B$4:$C$283,3,FALSE)</f>
        <v>#REF!</v>
      </c>
      <c r="B128" s="172" t="s">
        <v>253</v>
      </c>
      <c r="C128" s="181" t="str">
        <f>VLOOKUP(B128,ToxValues!$B$4:$C$283,2,FALSE)</f>
        <v>608-93-5</v>
      </c>
      <c r="D128" s="149">
        <v>1.33</v>
      </c>
      <c r="E128" s="149">
        <v>2.9100000000000001E-2</v>
      </c>
      <c r="F128" s="149">
        <v>17400</v>
      </c>
      <c r="G128" s="149">
        <v>5.7000000000000002E-2</v>
      </c>
      <c r="H128" s="149">
        <v>6.2999999999999998E-6</v>
      </c>
      <c r="I128" s="145">
        <v>250.3</v>
      </c>
      <c r="J128" s="154">
        <v>2</v>
      </c>
    </row>
    <row r="129" spans="1:10" x14ac:dyDescent="0.25">
      <c r="A129" s="166" t="e">
        <f>VLOOKUP(B129,ToxValues!$B$4:$C$283,3,FALSE)</f>
        <v>#REF!</v>
      </c>
      <c r="B129" s="172" t="s">
        <v>251</v>
      </c>
      <c r="C129" s="181" t="str">
        <f>VLOOKUP(B129,ToxValues!$B$4:$C$283,2,FALSE)</f>
        <v>87-86-5</v>
      </c>
      <c r="D129" s="149">
        <v>1950</v>
      </c>
      <c r="E129" s="149">
        <v>9.9999999999999995E-7</v>
      </c>
      <c r="F129" s="149">
        <v>592</v>
      </c>
      <c r="G129" s="149">
        <v>5.6000000000000001E-2</v>
      </c>
      <c r="H129" s="149">
        <v>6.1E-6</v>
      </c>
      <c r="I129" s="145">
        <v>266.3</v>
      </c>
      <c r="J129" s="154">
        <v>2</v>
      </c>
    </row>
    <row r="130" spans="1:10" x14ac:dyDescent="0.25">
      <c r="A130" s="166" t="e">
        <f>VLOOKUP(B130,ToxValues!$B$4:$C$283,3,FALSE)</f>
        <v>#REF!</v>
      </c>
      <c r="B130" s="172" t="s">
        <v>249</v>
      </c>
      <c r="C130" s="181" t="str">
        <f>VLOOKUP(B130,ToxValues!$B$4:$C$283,2,FALSE)</f>
        <v>85-01-8</v>
      </c>
      <c r="D130" s="149">
        <v>1.1499999999999999</v>
      </c>
      <c r="E130" s="149">
        <v>9.5500000000000001E-4</v>
      </c>
      <c r="F130" s="149">
        <v>29500</v>
      </c>
      <c r="G130" s="149">
        <v>3.3300000000000003E-2</v>
      </c>
      <c r="H130" s="149">
        <v>7.4699999999999996E-6</v>
      </c>
      <c r="I130" s="145">
        <v>178.2</v>
      </c>
      <c r="J130" s="154">
        <v>2</v>
      </c>
    </row>
    <row r="131" spans="1:10" x14ac:dyDescent="0.25">
      <c r="A131" s="166" t="e">
        <f>VLOOKUP(B131,ToxValues!$B$4:$C$283,3,FALSE)</f>
        <v>#REF!</v>
      </c>
      <c r="B131" s="172" t="s">
        <v>247</v>
      </c>
      <c r="C131" s="181" t="str">
        <f>VLOOKUP(B131,ToxValues!$B$4:$C$283,2,FALSE)</f>
        <v>108-95-2</v>
      </c>
      <c r="D131" s="149">
        <v>82800</v>
      </c>
      <c r="E131" s="149">
        <v>1.63E-5</v>
      </c>
      <c r="F131" s="149">
        <v>28.5</v>
      </c>
      <c r="G131" s="149">
        <v>8.2000000000000003E-2</v>
      </c>
      <c r="H131" s="149">
        <v>9.0999999999999993E-6</v>
      </c>
      <c r="I131" s="145">
        <v>94.1</v>
      </c>
      <c r="J131" s="154">
        <v>2</v>
      </c>
    </row>
    <row r="132" spans="1:10" x14ac:dyDescent="0.25">
      <c r="A132" s="166" t="e">
        <f>VLOOKUP(B132,ToxValues!$B$4:$C$283,3,FALSE)</f>
        <v>#REF!</v>
      </c>
      <c r="B132" s="172" t="s">
        <v>245</v>
      </c>
      <c r="C132" s="181" t="str">
        <f>VLOOKUP(B132,ToxValues!$B$4:$C$283,2,FALSE)</f>
        <v>57-55-6</v>
      </c>
      <c r="D132" s="149">
        <v>1000000</v>
      </c>
      <c r="E132" s="149">
        <v>5.3599999999999997E-9</v>
      </c>
      <c r="F132" s="149">
        <v>4.5999999999999999E-2</v>
      </c>
      <c r="G132" s="149">
        <v>9.2999999999999999E-2</v>
      </c>
      <c r="H132" s="149">
        <v>1.0200000000000001E-5</v>
      </c>
      <c r="I132" s="145">
        <v>76.099999999999994</v>
      </c>
      <c r="J132" s="154">
        <v>2</v>
      </c>
    </row>
    <row r="133" spans="1:10" x14ac:dyDescent="0.25">
      <c r="A133" s="166" t="e">
        <f>VLOOKUP(B133,ToxValues!$B$4:$C$283,3,FALSE)</f>
        <v>#REF!</v>
      </c>
      <c r="B133" s="172" t="s">
        <v>243</v>
      </c>
      <c r="C133" s="181" t="str">
        <f>VLOOKUP(B133,ToxValues!$B$4:$C$283,2,FALSE)</f>
        <v>129-00-0</v>
      </c>
      <c r="D133" s="149">
        <v>0.14000000000000001</v>
      </c>
      <c r="E133" s="149">
        <v>4.4999999999999999E-4</v>
      </c>
      <c r="F133" s="149">
        <v>110000</v>
      </c>
      <c r="G133" s="149">
        <v>2.7699999999999999E-2</v>
      </c>
      <c r="H133" s="149">
        <v>7.1999999999999997E-6</v>
      </c>
      <c r="I133" s="145">
        <v>202.3</v>
      </c>
      <c r="J133" s="155" t="s">
        <v>1873</v>
      </c>
    </row>
    <row r="134" spans="1:10" x14ac:dyDescent="0.25">
      <c r="A134" s="166" t="e">
        <f>VLOOKUP(B134,ToxValues!$B$4:$C$283,3,FALSE)</f>
        <v>#REF!</v>
      </c>
      <c r="B134" s="172" t="s">
        <v>212</v>
      </c>
      <c r="C134" s="181" t="str">
        <f>VLOOKUP(B134,ToxValues!$B$4:$C$283,2,FALSE)</f>
        <v>121-82-4</v>
      </c>
      <c r="D134" s="149">
        <v>59.8</v>
      </c>
      <c r="E134" s="149">
        <v>2.5799999999999999E-6</v>
      </c>
      <c r="F134" s="149">
        <v>7.8899999999999998E-2</v>
      </c>
      <c r="G134" s="149">
        <v>2.0899999999999998E-2</v>
      </c>
      <c r="H134" s="149">
        <v>8.4999999999999999E-6</v>
      </c>
      <c r="I134" s="145">
        <v>222.1</v>
      </c>
      <c r="J134" s="154">
        <v>2</v>
      </c>
    </row>
    <row r="135" spans="1:10" x14ac:dyDescent="0.25">
      <c r="A135" s="166" t="e">
        <f>VLOOKUP(B135,ToxValues!$B$4:$C$283,3,FALSE)</f>
        <v>#REF!</v>
      </c>
      <c r="B135" s="172" t="s">
        <v>387</v>
      </c>
      <c r="C135" s="181" t="str">
        <f>VLOOKUP(B135,ToxValues!$B$4:$C$283,2,FALSE)</f>
        <v>58-90-2</v>
      </c>
      <c r="D135" s="149">
        <v>100</v>
      </c>
      <c r="E135" s="149">
        <v>1.8000000000000001E-4</v>
      </c>
      <c r="F135" s="149">
        <v>280</v>
      </c>
      <c r="G135" s="149">
        <v>2.1700000000000001E-2</v>
      </c>
      <c r="H135" s="149">
        <v>7.0999999999999998E-6</v>
      </c>
      <c r="I135" s="145">
        <v>231.9</v>
      </c>
      <c r="J135" s="154">
        <v>2</v>
      </c>
    </row>
    <row r="136" spans="1:10" x14ac:dyDescent="0.25">
      <c r="A136" s="166" t="e">
        <f>VLOOKUP(B136,ToxValues!$B$4:$C$283,3,FALSE)</f>
        <v>#REF!</v>
      </c>
      <c r="B136" s="172" t="s">
        <v>241</v>
      </c>
      <c r="C136" s="181" t="str">
        <f>VLOOKUP(B136,ToxValues!$B$4:$C$283,2,FALSE)</f>
        <v>109-99-9</v>
      </c>
      <c r="D136" s="149">
        <v>303000</v>
      </c>
      <c r="E136" s="149">
        <v>7.1400000000000001E-5</v>
      </c>
      <c r="F136" s="150" t="s">
        <v>1856</v>
      </c>
      <c r="G136" s="150" t="s">
        <v>1856</v>
      </c>
      <c r="H136" s="149">
        <v>1.0000000000000001E-5</v>
      </c>
      <c r="I136" s="145">
        <v>72.099999999999994</v>
      </c>
      <c r="J136" s="156" t="s">
        <v>1856</v>
      </c>
    </row>
    <row r="137" spans="1:10" x14ac:dyDescent="0.25">
      <c r="A137" s="166" t="e">
        <f>VLOOKUP(B137,ToxValues!$B$4:$C$283,3,FALSE)</f>
        <v>#REF!</v>
      </c>
      <c r="B137" s="172" t="s">
        <v>238</v>
      </c>
      <c r="C137" s="181" t="str">
        <f>VLOOKUP(B137,ToxValues!$B$4:$C$283,2,FALSE)</f>
        <v>76-03-9</v>
      </c>
      <c r="D137" s="150" t="s">
        <v>1856</v>
      </c>
      <c r="E137" s="150" t="s">
        <v>1856</v>
      </c>
      <c r="F137" s="150" t="s">
        <v>1856</v>
      </c>
      <c r="G137" s="149">
        <v>3.3099999999999997E-2</v>
      </c>
      <c r="H137" s="150" t="s">
        <v>1856</v>
      </c>
      <c r="I137" s="145">
        <v>163.4</v>
      </c>
      <c r="J137" s="156" t="s">
        <v>1856</v>
      </c>
    </row>
    <row r="138" spans="1:10" x14ac:dyDescent="0.25">
      <c r="A138" s="166" t="e">
        <f>VLOOKUP(B138,ToxValues!$B$4:$C$283,3,FALSE)</f>
        <v>#REF!</v>
      </c>
      <c r="B138" s="172" t="s">
        <v>385</v>
      </c>
      <c r="C138" s="181" t="str">
        <f>VLOOKUP(B138,ToxValues!$B$4:$C$283,2,FALSE)</f>
        <v>95-95-4</v>
      </c>
      <c r="D138" s="149">
        <v>1200</v>
      </c>
      <c r="E138" s="149">
        <v>1.7799999999999999E-4</v>
      </c>
      <c r="F138" s="149">
        <v>1600</v>
      </c>
      <c r="G138" s="149">
        <v>2.9100000000000001E-2</v>
      </c>
      <c r="H138" s="149">
        <v>7.0299999999999996E-6</v>
      </c>
      <c r="I138" s="145">
        <v>197.5</v>
      </c>
      <c r="J138" s="154">
        <v>2</v>
      </c>
    </row>
    <row r="139" spans="1:10" x14ac:dyDescent="0.25">
      <c r="A139" s="166" t="e">
        <f>VLOOKUP(B139,ToxValues!$B$4:$C$283,3,FALSE)</f>
        <v>#REF!</v>
      </c>
      <c r="B139" s="172" t="s">
        <v>383</v>
      </c>
      <c r="C139" s="181" t="str">
        <f>VLOOKUP(B139,ToxValues!$B$4:$C$283,2,FALSE)</f>
        <v>88-06-2</v>
      </c>
      <c r="D139" s="149">
        <v>800</v>
      </c>
      <c r="E139" s="149">
        <v>3.19E-4</v>
      </c>
      <c r="F139" s="149">
        <v>381</v>
      </c>
      <c r="G139" s="149">
        <v>3.1800000000000002E-2</v>
      </c>
      <c r="H139" s="149">
        <v>6.2500000000000003E-6</v>
      </c>
      <c r="I139" s="145">
        <v>197.5</v>
      </c>
      <c r="J139" s="154">
        <v>2</v>
      </c>
    </row>
    <row r="140" spans="1:10" x14ac:dyDescent="0.25">
      <c r="A140" s="166" t="e">
        <f>VLOOKUP(B140,ToxValues!$B$4:$C$283,3,FALSE)</f>
        <v>#REF!</v>
      </c>
      <c r="B140" s="172" t="s">
        <v>236</v>
      </c>
      <c r="C140" s="181" t="str">
        <f>VLOOKUP(B140,ToxValues!$B$4:$C$283,2,FALSE)</f>
        <v>99-35-4</v>
      </c>
      <c r="D140" s="149">
        <v>350</v>
      </c>
      <c r="E140" s="149">
        <v>6.5600000000000005E-7</v>
      </c>
      <c r="F140" s="149">
        <v>14.5</v>
      </c>
      <c r="G140" s="149">
        <v>2.4199999999999999E-2</v>
      </c>
      <c r="H140" s="149">
        <v>7.6899999999999992E-6</v>
      </c>
      <c r="I140" s="145">
        <v>213.1</v>
      </c>
      <c r="J140" s="154">
        <v>2</v>
      </c>
    </row>
    <row r="141" spans="1:10" x14ac:dyDescent="0.25">
      <c r="A141" s="167" t="e">
        <f>VLOOKUP(B141,ToxValues!$B$4:$C$283,3,FALSE)</f>
        <v>#REF!</v>
      </c>
      <c r="B141" s="173" t="s">
        <v>209</v>
      </c>
      <c r="C141" s="181" t="str">
        <f>VLOOKUP(B141,ToxValues!$B$4:$C$283,2,FALSE)</f>
        <v>479-45-8</v>
      </c>
      <c r="D141" s="149">
        <v>200</v>
      </c>
      <c r="E141" s="149">
        <v>4.0899999999999998E-10</v>
      </c>
      <c r="F141" s="149">
        <v>406</v>
      </c>
      <c r="G141" s="149">
        <v>1.6E-2</v>
      </c>
      <c r="H141" s="149">
        <v>6.6699999999999997E-6</v>
      </c>
      <c r="I141" s="145">
        <v>287.2</v>
      </c>
      <c r="J141" s="154">
        <v>2</v>
      </c>
    </row>
    <row r="142" spans="1:10" x14ac:dyDescent="0.25">
      <c r="A142" s="166" t="e">
        <f>VLOOKUP(B142,ToxValues!$B$4:$C$283,3,FALSE)</f>
        <v>#REF!</v>
      </c>
      <c r="B142" s="172" t="s">
        <v>232</v>
      </c>
      <c r="C142" s="181" t="str">
        <f>VLOOKUP(B142,ToxValues!$B$4:$C$283,2,FALSE)</f>
        <v>118-96-7</v>
      </c>
      <c r="D142" s="149">
        <v>124</v>
      </c>
      <c r="E142" s="149">
        <v>1.99E-7</v>
      </c>
      <c r="F142" s="149">
        <v>37.5</v>
      </c>
      <c r="G142" s="149">
        <v>2.4500000000000001E-2</v>
      </c>
      <c r="H142" s="149">
        <v>6.3600000000000001E-6</v>
      </c>
      <c r="I142" s="145">
        <v>227.1</v>
      </c>
      <c r="J142" s="154">
        <v>2</v>
      </c>
    </row>
    <row r="143" spans="1:10" x14ac:dyDescent="0.25">
      <c r="A143" s="166" t="e">
        <f>VLOOKUP(B143,ToxValues!$B$4:$C$283,3,FALSE)</f>
        <v>#REF!</v>
      </c>
      <c r="B143" s="172" t="s">
        <v>31</v>
      </c>
      <c r="C143" s="181" t="str">
        <f>VLOOKUP(B143,ToxValues!$B$4:$C$283,2,FALSE)</f>
        <v>7664-41-7</v>
      </c>
      <c r="D143" s="149">
        <v>530000</v>
      </c>
      <c r="E143" s="149">
        <v>1.3100000000000001E-2</v>
      </c>
      <c r="F143" s="144" t="s">
        <v>576</v>
      </c>
      <c r="G143" s="149">
        <v>0.44600000000000001</v>
      </c>
      <c r="H143" s="149">
        <v>2.37E-5</v>
      </c>
      <c r="I143" s="145">
        <v>17</v>
      </c>
      <c r="J143" s="154">
        <v>2</v>
      </c>
    </row>
    <row r="144" spans="1:10" x14ac:dyDescent="0.25">
      <c r="A144" s="166" t="e">
        <f>VLOOKUP(B144,ToxValues!$B$4:$C$283,3,FALSE)</f>
        <v>#REF!</v>
      </c>
      <c r="B144" s="172" t="s">
        <v>113</v>
      </c>
      <c r="C144" s="181" t="str">
        <f>VLOOKUP(B144,ToxValues!$B$4:$C$283,2,FALSE)</f>
        <v>15972-60-8</v>
      </c>
      <c r="D144" s="149">
        <v>183</v>
      </c>
      <c r="E144" s="149">
        <v>8.2000000000000006E-8</v>
      </c>
      <c r="F144" s="149">
        <v>151</v>
      </c>
      <c r="G144" s="149">
        <v>4.8800000000000003E-2</v>
      </c>
      <c r="H144" s="149">
        <v>7.7000000000000008E-6</v>
      </c>
      <c r="I144" s="145">
        <v>269.8</v>
      </c>
      <c r="J144" s="154">
        <v>2</v>
      </c>
    </row>
    <row r="145" spans="1:10" x14ac:dyDescent="0.25">
      <c r="A145" s="166" t="e">
        <f>VLOOKUP(B145,ToxValues!$B$4:$C$283,3,FALSE)</f>
        <v>#REF!</v>
      </c>
      <c r="B145" s="172" t="s">
        <v>497</v>
      </c>
      <c r="C145" s="181" t="str">
        <f>VLOOKUP(B145,ToxValues!$B$4:$C$283,2,FALSE)</f>
        <v>107-02-8</v>
      </c>
      <c r="D145" s="149">
        <v>213000</v>
      </c>
      <c r="E145" s="149">
        <v>5.0000000000000001E-3</v>
      </c>
      <c r="F145" s="149">
        <v>1</v>
      </c>
      <c r="G145" s="149">
        <v>0.105</v>
      </c>
      <c r="H145" s="149">
        <v>1.22E-5</v>
      </c>
      <c r="I145" s="145">
        <v>56.1</v>
      </c>
      <c r="J145" s="154">
        <v>2</v>
      </c>
    </row>
    <row r="146" spans="1:10" x14ac:dyDescent="0.25">
      <c r="A146" s="166" t="e">
        <f>VLOOKUP(B146,ToxValues!$B$4:$C$283,3,FALSE)</f>
        <v>#REF!</v>
      </c>
      <c r="B146" s="172" t="s">
        <v>99</v>
      </c>
      <c r="C146" s="181" t="str">
        <f>VLOOKUP(B146,ToxValues!$B$4:$C$283,2,FALSE)</f>
        <v>116-06-3</v>
      </c>
      <c r="D146" s="149">
        <v>6030</v>
      </c>
      <c r="E146" s="149">
        <v>5.8999999999999999E-8</v>
      </c>
      <c r="F146" s="149">
        <v>12.5</v>
      </c>
      <c r="G146" s="149">
        <v>3.7400000000000003E-2</v>
      </c>
      <c r="H146" s="149">
        <v>5.5199999999999997E-6</v>
      </c>
      <c r="I146" s="145">
        <v>190.3</v>
      </c>
      <c r="J146" s="154">
        <v>2</v>
      </c>
    </row>
    <row r="147" spans="1:10" x14ac:dyDescent="0.25">
      <c r="A147" s="166" t="e">
        <f>VLOOKUP(B147,ToxValues!$B$4:$C$283,3,FALSE)</f>
        <v>#REF!</v>
      </c>
      <c r="B147" s="172" t="s">
        <v>97</v>
      </c>
      <c r="C147" s="181" t="str">
        <f>VLOOKUP(B147,ToxValues!$B$4:$C$283,2,FALSE)</f>
        <v>1646-88-4</v>
      </c>
      <c r="D147" s="150" t="s">
        <v>1856</v>
      </c>
      <c r="E147" s="150" t="s">
        <v>1856</v>
      </c>
      <c r="F147" s="150" t="s">
        <v>1856</v>
      </c>
      <c r="G147" s="150" t="s">
        <v>1856</v>
      </c>
      <c r="H147" s="150" t="s">
        <v>1856</v>
      </c>
      <c r="I147" s="150" t="s">
        <v>1856</v>
      </c>
      <c r="J147" s="156" t="s">
        <v>1856</v>
      </c>
    </row>
    <row r="148" spans="1:10" x14ac:dyDescent="0.25">
      <c r="A148" s="166" t="e">
        <f>VLOOKUP(B148,ToxValues!$B$4:$C$283,3,FALSE)</f>
        <v>#REF!</v>
      </c>
      <c r="B148" s="172" t="s">
        <v>95</v>
      </c>
      <c r="C148" s="181" t="str">
        <f>VLOOKUP(B148,ToxValues!$B$4:$C$283,2,FALSE)</f>
        <v>1646-87-3</v>
      </c>
      <c r="D148" s="150" t="s">
        <v>1856</v>
      </c>
      <c r="E148" s="150" t="s">
        <v>1856</v>
      </c>
      <c r="F148" s="150" t="s">
        <v>1856</v>
      </c>
      <c r="G148" s="150" t="s">
        <v>1856</v>
      </c>
      <c r="H148" s="150" t="s">
        <v>1856</v>
      </c>
      <c r="I148" s="150" t="s">
        <v>1856</v>
      </c>
      <c r="J148" s="156" t="s">
        <v>1856</v>
      </c>
    </row>
    <row r="149" spans="1:10" x14ac:dyDescent="0.25">
      <c r="A149" s="166" t="e">
        <f>VLOOKUP(B149,ToxValues!$B$4:$C$283,3,FALSE)</f>
        <v>#REF!</v>
      </c>
      <c r="B149" s="172" t="s">
        <v>156</v>
      </c>
      <c r="C149" s="181" t="str">
        <f>VLOOKUP(B149,ToxValues!$B$4:$C$283,2,FALSE)</f>
        <v>1912-24-9</v>
      </c>
      <c r="D149" s="149">
        <v>70</v>
      </c>
      <c r="E149" s="149">
        <v>1.2100000000000001E-7</v>
      </c>
      <c r="F149" s="149">
        <v>405</v>
      </c>
      <c r="G149" s="149">
        <v>2.5899999999999999E-2</v>
      </c>
      <c r="H149" s="149">
        <v>6.6599999999999998E-6</v>
      </c>
      <c r="I149" s="145">
        <v>215.7</v>
      </c>
      <c r="J149" s="154">
        <v>2</v>
      </c>
    </row>
    <row r="150" spans="1:10" x14ac:dyDescent="0.25">
      <c r="A150" s="169" t="e">
        <f>VLOOKUP(B150,ToxValues!$B$4:$C$283,3,FALSE)</f>
        <v>#N/A</v>
      </c>
      <c r="B150" s="175" t="s">
        <v>1898</v>
      </c>
      <c r="C150" s="181"/>
      <c r="D150" s="149">
        <v>1310</v>
      </c>
      <c r="E150" s="149">
        <v>1.3599999999999999E-2</v>
      </c>
      <c r="F150" s="149">
        <v>345</v>
      </c>
      <c r="G150" s="149">
        <v>6.0199999999999997E-2</v>
      </c>
      <c r="H150" s="149">
        <v>6.4099999999999996E-6</v>
      </c>
      <c r="I150" s="145">
        <v>171.1</v>
      </c>
      <c r="J150" s="154">
        <v>2</v>
      </c>
    </row>
    <row r="151" spans="1:10" x14ac:dyDescent="0.25">
      <c r="A151" s="166" t="e">
        <f>VLOOKUP(B151,ToxValues!$B$4:$C$283,3,FALSE)</f>
        <v>#REF!</v>
      </c>
      <c r="B151" s="172" t="s">
        <v>93</v>
      </c>
      <c r="C151" s="181" t="str">
        <f>VLOOKUP(B151,ToxValues!$B$4:$C$283,2,FALSE)</f>
        <v>1563-66-2</v>
      </c>
      <c r="D151" s="149">
        <v>320</v>
      </c>
      <c r="E151" s="149">
        <v>3.7699999999999999E-3</v>
      </c>
      <c r="F151" s="149">
        <v>38.5</v>
      </c>
      <c r="G151" s="149">
        <v>2.5499999999999998E-2</v>
      </c>
      <c r="H151" s="149">
        <v>6.5699999999999998E-6</v>
      </c>
      <c r="I151" s="145">
        <v>221.3</v>
      </c>
      <c r="J151" s="154">
        <v>2</v>
      </c>
    </row>
    <row r="152" spans="1:10" x14ac:dyDescent="0.25">
      <c r="A152" s="166" t="e">
        <f>VLOOKUP(B152,ToxValues!$B$4:$C$283,3,FALSE)</f>
        <v>#REF!</v>
      </c>
      <c r="B152" s="172" t="s">
        <v>193</v>
      </c>
      <c r="C152" s="181" t="str">
        <f>VLOOKUP(B152,ToxValues!$B$4:$C$283,2,FALSE)</f>
        <v>12789-03-6</v>
      </c>
      <c r="D152" s="149">
        <v>5.6000000000000001E-2</v>
      </c>
      <c r="E152" s="149">
        <v>1.99E-3</v>
      </c>
      <c r="F152" s="149">
        <v>1.2E-5</v>
      </c>
      <c r="G152" s="149">
        <v>1.18E-2</v>
      </c>
      <c r="H152" s="149">
        <v>4.3699999999999997E-6</v>
      </c>
      <c r="I152" s="145">
        <v>409.8</v>
      </c>
      <c r="J152" s="154">
        <v>2</v>
      </c>
    </row>
    <row r="153" spans="1:10" x14ac:dyDescent="0.25">
      <c r="A153" s="166" t="e">
        <f>VLOOKUP(B153,ToxValues!$B$4:$C$283,3,FALSE)</f>
        <v>#REF!</v>
      </c>
      <c r="B153" s="172" t="s">
        <v>191</v>
      </c>
      <c r="C153" s="181" t="str">
        <f>VLOOKUP(B153,ToxValues!$B$4:$C$283,2,FALSE)</f>
        <v>510-15-6</v>
      </c>
      <c r="D153" s="149">
        <v>11.1</v>
      </c>
      <c r="E153" s="149">
        <v>2.9699999999999999E-6</v>
      </c>
      <c r="F153" s="149">
        <v>20000</v>
      </c>
      <c r="G153" s="149">
        <v>1.89E-2</v>
      </c>
      <c r="H153" s="149">
        <v>3.9999999999999998E-6</v>
      </c>
      <c r="I153" s="145">
        <v>325.2</v>
      </c>
      <c r="J153" s="154">
        <v>2</v>
      </c>
    </row>
    <row r="154" spans="1:10" x14ac:dyDescent="0.25">
      <c r="A154" s="166" t="e">
        <f>VLOOKUP(B154,ToxValues!$B$4:$C$283,3,FALSE)</f>
        <v>#REF!</v>
      </c>
      <c r="B154" s="172" t="s">
        <v>154</v>
      </c>
      <c r="C154" s="181" t="str">
        <f>VLOOKUP(B154,ToxValues!$B$4:$C$283,2,FALSE)</f>
        <v>2921-88-2</v>
      </c>
      <c r="D154" s="149">
        <v>1.1200000000000001</v>
      </c>
      <c r="E154" s="149">
        <v>5.04E-4</v>
      </c>
      <c r="F154" s="149">
        <v>17400</v>
      </c>
      <c r="G154" s="149">
        <v>1.3100000000000001E-2</v>
      </c>
      <c r="H154" s="149">
        <v>5.5199999999999997E-6</v>
      </c>
      <c r="I154" s="145">
        <v>334.5</v>
      </c>
      <c r="J154" s="154">
        <v>2</v>
      </c>
    </row>
    <row r="155" spans="1:10" x14ac:dyDescent="0.25">
      <c r="A155" s="166" t="e">
        <f>VLOOKUP(B155,ToxValues!$B$4:$C$283,3,FALSE)</f>
        <v>#REF!</v>
      </c>
      <c r="B155" s="172" t="s">
        <v>111</v>
      </c>
      <c r="C155" s="181" t="str">
        <f>VLOOKUP(B155,ToxValues!$B$4:$C$283,2,FALSE)</f>
        <v>75-99-0</v>
      </c>
      <c r="D155" s="150" t="s">
        <v>1856</v>
      </c>
      <c r="E155" s="150" t="s">
        <v>1856</v>
      </c>
      <c r="F155" s="150" t="s">
        <v>1856</v>
      </c>
      <c r="G155" s="150" t="s">
        <v>1856</v>
      </c>
      <c r="H155" s="150" t="s">
        <v>1856</v>
      </c>
      <c r="I155" s="145">
        <v>143</v>
      </c>
      <c r="J155" s="156" t="s">
        <v>1856</v>
      </c>
    </row>
    <row r="156" spans="1:10" x14ac:dyDescent="0.25">
      <c r="A156" s="166" t="e">
        <f>VLOOKUP(B156,ToxValues!$B$4:$C$283,3,FALSE)</f>
        <v>#REF!</v>
      </c>
      <c r="B156" s="172" t="s">
        <v>207</v>
      </c>
      <c r="C156" s="181" t="str">
        <f>VLOOKUP(B156,ToxValues!$B$4:$C$283,2,FALSE)</f>
        <v>72-54-8</v>
      </c>
      <c r="D156" s="149">
        <v>0.09</v>
      </c>
      <c r="E156" s="149">
        <v>1.64E-4</v>
      </c>
      <c r="F156" s="149">
        <v>1000000</v>
      </c>
      <c r="G156" s="149">
        <v>1.9300000000000001E-2</v>
      </c>
      <c r="H156" s="149">
        <v>4.0400000000000003E-6</v>
      </c>
      <c r="I156" s="145">
        <v>320</v>
      </c>
      <c r="J156" s="154">
        <v>2</v>
      </c>
    </row>
    <row r="157" spans="1:10" x14ac:dyDescent="0.25">
      <c r="A157" s="166" t="e">
        <f>VLOOKUP(B157,ToxValues!$B$4:$C$283,3,FALSE)</f>
        <v>#REF!</v>
      </c>
      <c r="B157" s="172" t="s">
        <v>205</v>
      </c>
      <c r="C157" s="181" t="str">
        <f>VLOOKUP(B157,ToxValues!$B$4:$C$283,2,FALSE)</f>
        <v>72-55-9</v>
      </c>
      <c r="D157" s="149">
        <v>0.12</v>
      </c>
      <c r="E157" s="149">
        <v>8.61E-4</v>
      </c>
      <c r="F157" s="149">
        <v>4400000</v>
      </c>
      <c r="G157" s="149">
        <v>1.95E-2</v>
      </c>
      <c r="H157" s="149">
        <v>4.0500000000000002E-6</v>
      </c>
      <c r="I157" s="145">
        <v>318</v>
      </c>
      <c r="J157" s="154">
        <v>2</v>
      </c>
    </row>
    <row r="158" spans="1:10" x14ac:dyDescent="0.25">
      <c r="A158" s="166" t="e">
        <f>VLOOKUP(B158,ToxValues!$B$4:$C$283,3,FALSE)</f>
        <v>#REF!</v>
      </c>
      <c r="B158" s="172" t="s">
        <v>203</v>
      </c>
      <c r="C158" s="181" t="str">
        <f>VLOOKUP(B158,ToxValues!$B$4:$C$283,2,FALSE)</f>
        <v>50-29-3</v>
      </c>
      <c r="D158" s="149">
        <v>2.5000000000000001E-2</v>
      </c>
      <c r="E158" s="149">
        <v>3.3199999999999999E-4</v>
      </c>
      <c r="F158" s="149">
        <v>2650000</v>
      </c>
      <c r="G158" s="149">
        <v>1.47E-2</v>
      </c>
      <c r="H158" s="149">
        <v>4.5299999999999998E-6</v>
      </c>
      <c r="I158" s="145">
        <v>354.5</v>
      </c>
      <c r="J158" s="154">
        <v>2</v>
      </c>
    </row>
    <row r="159" spans="1:10" x14ac:dyDescent="0.25">
      <c r="A159" s="166" t="e">
        <f>VLOOKUP(B159,ToxValues!$B$4:$C$283,3,FALSE)</f>
        <v>#REF!</v>
      </c>
      <c r="B159" s="172" t="s">
        <v>187</v>
      </c>
      <c r="C159" s="181" t="str">
        <f>VLOOKUP(B159,ToxValues!$B$4:$C$283,2,FALSE)</f>
        <v>2303-16-4</v>
      </c>
      <c r="D159" s="149">
        <v>40</v>
      </c>
      <c r="E159" s="149">
        <v>1.56E-4</v>
      </c>
      <c r="F159" s="149">
        <v>26000</v>
      </c>
      <c r="G159" s="149">
        <v>1.9599999999999999E-2</v>
      </c>
      <c r="H159" s="149">
        <v>5.8499999999999999E-6</v>
      </c>
      <c r="I159" s="145">
        <v>270.2</v>
      </c>
      <c r="J159" s="154">
        <v>2</v>
      </c>
    </row>
    <row r="160" spans="1:10" x14ac:dyDescent="0.25">
      <c r="A160" s="167" t="e">
        <f>VLOOKUP(B160,ToxValues!$B$4:$C$283,3,FALSE)</f>
        <v>#REF!</v>
      </c>
      <c r="B160" s="173" t="s">
        <v>117</v>
      </c>
      <c r="C160" s="181" t="str">
        <f>VLOOKUP(B160,ToxValues!$B$4:$C$283,2,FALSE)</f>
        <v>94-75-7</v>
      </c>
      <c r="D160" s="149">
        <v>677</v>
      </c>
      <c r="E160" s="149">
        <v>4.1800000000000001E-7</v>
      </c>
      <c r="F160" s="149">
        <v>166</v>
      </c>
      <c r="G160" s="149">
        <v>5.8799999999999998E-2</v>
      </c>
      <c r="H160" s="149">
        <v>6.4899999999999997E-6</v>
      </c>
      <c r="I160" s="145">
        <v>221</v>
      </c>
      <c r="J160" s="154">
        <v>2</v>
      </c>
    </row>
    <row r="161" spans="1:10" x14ac:dyDescent="0.25">
      <c r="A161" s="166" t="e">
        <f>VLOOKUP(B161,ToxValues!$B$4:$C$283,3,FALSE)</f>
        <v>#REF!</v>
      </c>
      <c r="B161" s="172" t="s">
        <v>185</v>
      </c>
      <c r="C161" s="181" t="str">
        <f>VLOOKUP(B161,ToxValues!$B$4:$C$283,2,FALSE)</f>
        <v>60-57-1</v>
      </c>
      <c r="D161" s="149">
        <v>0.19500000000000001</v>
      </c>
      <c r="E161" s="149">
        <v>6.1899999999999998E-4</v>
      </c>
      <c r="F161" s="149">
        <v>21400</v>
      </c>
      <c r="G161" s="149">
        <v>1.5599999999999999E-2</v>
      </c>
      <c r="H161" s="149">
        <v>3.6399999999999999E-6</v>
      </c>
      <c r="I161" s="145">
        <v>380.9</v>
      </c>
      <c r="J161" s="154">
        <v>2</v>
      </c>
    </row>
    <row r="162" spans="1:10" x14ac:dyDescent="0.25">
      <c r="A162" s="166" t="e">
        <f>VLOOKUP(B162,ToxValues!$B$4:$C$283,3,FALSE)</f>
        <v>#REF!</v>
      </c>
      <c r="B162" s="172" t="s">
        <v>152</v>
      </c>
      <c r="C162" s="181" t="str">
        <f>VLOOKUP(B162,ToxValues!$B$4:$C$283,2,FALSE)</f>
        <v>60-51-5</v>
      </c>
      <c r="D162" s="149">
        <v>25000</v>
      </c>
      <c r="E162" s="149">
        <v>2.52E-9</v>
      </c>
      <c r="F162" s="149">
        <v>4.75</v>
      </c>
      <c r="G162" s="149">
        <v>2.58E-2</v>
      </c>
      <c r="H162" s="149">
        <v>5.8200000000000002E-6</v>
      </c>
      <c r="I162" s="145">
        <v>229.3</v>
      </c>
      <c r="J162" s="154">
        <v>2</v>
      </c>
    </row>
    <row r="163" spans="1:10" x14ac:dyDescent="0.25">
      <c r="A163" s="166" t="e">
        <f>VLOOKUP(B163,ToxValues!$B$4:$C$283,3,FALSE)</f>
        <v>#REF!</v>
      </c>
      <c r="B163" s="172" t="s">
        <v>115</v>
      </c>
      <c r="C163" s="181" t="str">
        <f>VLOOKUP(B163,ToxValues!$B$4:$C$283,2,FALSE)</f>
        <v>88-85-7</v>
      </c>
      <c r="D163" s="149">
        <v>52</v>
      </c>
      <c r="E163" s="149">
        <v>1.8700000000000001E-5</v>
      </c>
      <c r="F163" s="149">
        <v>18.899999999999999</v>
      </c>
      <c r="G163" s="149">
        <v>2.4299999999999999E-2</v>
      </c>
      <c r="H163" s="149">
        <v>5.66E-6</v>
      </c>
      <c r="I163" s="145">
        <v>240.2</v>
      </c>
      <c r="J163" s="154">
        <v>2</v>
      </c>
    </row>
    <row r="164" spans="1:10" x14ac:dyDescent="0.25">
      <c r="A164" s="166" t="e">
        <f>VLOOKUP(B164,ToxValues!$B$4:$C$283,3,FALSE)</f>
        <v>#REF!</v>
      </c>
      <c r="B164" s="172" t="s">
        <v>109</v>
      </c>
      <c r="C164" s="181" t="str">
        <f>VLOOKUP(B164,ToxValues!$B$4:$C$283,2,FALSE)</f>
        <v>85-00-7</v>
      </c>
      <c r="D164" s="149">
        <v>708000</v>
      </c>
      <c r="E164" s="149">
        <v>5.8599999999999997E-12</v>
      </c>
      <c r="F164" s="149">
        <v>1000000</v>
      </c>
      <c r="G164" s="149">
        <v>1.41E-2</v>
      </c>
      <c r="H164" s="149">
        <v>5.2100000000000001E-6</v>
      </c>
      <c r="I164" s="144" t="s">
        <v>576</v>
      </c>
      <c r="J164" s="154">
        <v>2</v>
      </c>
    </row>
    <row r="165" spans="1:10" x14ac:dyDescent="0.25">
      <c r="A165" s="166" t="e">
        <f>VLOOKUP(B165,ToxValues!$B$4:$C$283,3,FALSE)</f>
        <v>#REF!</v>
      </c>
      <c r="B165" s="172" t="s">
        <v>150</v>
      </c>
      <c r="C165" s="181" t="str">
        <f>VLOOKUP(B165,ToxValues!$B$4:$C$283,2,FALSE)</f>
        <v>298-04-4</v>
      </c>
      <c r="D165" s="149">
        <v>16.3</v>
      </c>
      <c r="E165" s="149">
        <v>1.64E-4</v>
      </c>
      <c r="F165" s="149">
        <v>8000</v>
      </c>
      <c r="G165" s="149">
        <v>1.9599999999999999E-2</v>
      </c>
      <c r="H165" s="149">
        <v>5.6699999999999999E-6</v>
      </c>
      <c r="I165" s="145">
        <v>274.39999999999998</v>
      </c>
      <c r="J165" s="154">
        <v>2</v>
      </c>
    </row>
    <row r="166" spans="1:10" x14ac:dyDescent="0.25">
      <c r="A166" s="169" t="e">
        <f>VLOOKUP(B166,ToxValues!$B$4:$C$283,3,FALSE)</f>
        <v>#REF!</v>
      </c>
      <c r="B166" s="175" t="s">
        <v>183</v>
      </c>
      <c r="C166" s="181" t="str">
        <f>VLOOKUP(B166,ToxValues!$B$4:$C$283,2,FALSE)</f>
        <v>959-98-8</v>
      </c>
      <c r="D166" s="149">
        <v>0.51</v>
      </c>
      <c r="E166" s="149">
        <v>4.5899999999999999E-4</v>
      </c>
      <c r="F166" s="149">
        <v>2140</v>
      </c>
      <c r="G166" s="149">
        <v>143</v>
      </c>
      <c r="H166" s="149">
        <v>3.49E-6</v>
      </c>
      <c r="I166" s="145">
        <v>406.9</v>
      </c>
      <c r="J166" s="154">
        <v>2</v>
      </c>
    </row>
    <row r="167" spans="1:10" x14ac:dyDescent="0.25">
      <c r="A167" s="166" t="e">
        <f>VLOOKUP(B167,ToxValues!$B$4:$C$283,3,FALSE)</f>
        <v>#REF!</v>
      </c>
      <c r="B167" s="172" t="s">
        <v>107</v>
      </c>
      <c r="C167" s="181" t="str">
        <f>VLOOKUP(B167,ToxValues!$B$4:$C$283,2,FALSE)</f>
        <v>145-73-3</v>
      </c>
      <c r="D167" s="149">
        <v>21000</v>
      </c>
      <c r="E167" s="149">
        <v>1.0600000000000001E-8</v>
      </c>
      <c r="F167" s="149">
        <v>0.28999999999999998</v>
      </c>
      <c r="G167" s="149">
        <v>2.1899999999999999E-2</v>
      </c>
      <c r="H167" s="149">
        <v>7.17E-6</v>
      </c>
      <c r="I167" s="145">
        <v>186.2</v>
      </c>
      <c r="J167" s="154">
        <v>2</v>
      </c>
    </row>
    <row r="168" spans="1:10" x14ac:dyDescent="0.25">
      <c r="A168" s="166" t="e">
        <f>VLOOKUP(B168,ToxValues!$B$4:$C$283,3,FALSE)</f>
        <v>#REF!</v>
      </c>
      <c r="B168" s="172" t="s">
        <v>177</v>
      </c>
      <c r="C168" s="181" t="str">
        <f>VLOOKUP(B168,ToxValues!$B$4:$C$283,2,FALSE)</f>
        <v>72-20-8</v>
      </c>
      <c r="D168" s="149">
        <v>0.25</v>
      </c>
      <c r="E168" s="149">
        <v>3.0800000000000001E-4</v>
      </c>
      <c r="F168" s="149">
        <v>12300</v>
      </c>
      <c r="G168" s="149">
        <v>1.5599999999999999E-2</v>
      </c>
      <c r="H168" s="149">
        <v>3.6399999999999999E-6</v>
      </c>
      <c r="I168" s="145">
        <v>380.9</v>
      </c>
      <c r="J168" s="154">
        <v>2</v>
      </c>
    </row>
    <row r="169" spans="1:10" x14ac:dyDescent="0.25">
      <c r="A169" s="169" t="e">
        <f>VLOOKUP(B169,ToxValues!$B$4:$C$283,3,FALSE)</f>
        <v>#N/A</v>
      </c>
      <c r="B169" s="175" t="s">
        <v>1880</v>
      </c>
      <c r="C169" s="181"/>
      <c r="D169" s="149">
        <v>12000</v>
      </c>
      <c r="E169" s="149">
        <v>3.9199999999999998E-15</v>
      </c>
      <c r="F169" s="149">
        <v>18.8</v>
      </c>
      <c r="G169" s="149">
        <v>4.3700000000000003E-2</v>
      </c>
      <c r="H169" s="149">
        <v>5.9200000000000001E-6</v>
      </c>
      <c r="I169" s="145">
        <v>169.1</v>
      </c>
      <c r="J169" s="154">
        <v>2</v>
      </c>
    </row>
    <row r="170" spans="1:10" x14ac:dyDescent="0.25">
      <c r="A170" s="166" t="e">
        <f>VLOOKUP(B170,ToxValues!$B$4:$C$283,3,FALSE)</f>
        <v>#REF!</v>
      </c>
      <c r="B170" s="172" t="s">
        <v>199</v>
      </c>
      <c r="C170" s="181" t="str">
        <f>VLOOKUP(B170,ToxValues!$B$4:$C$283,2,FALSE)</f>
        <v>319-84-6</v>
      </c>
      <c r="D170" s="149">
        <v>2</v>
      </c>
      <c r="E170" s="149">
        <v>4.35E-4</v>
      </c>
      <c r="F170" s="149">
        <v>1230</v>
      </c>
      <c r="G170" s="149">
        <v>1.4500000000000001E-2</v>
      </c>
      <c r="H170" s="149">
        <v>7.3499999999999999E-6</v>
      </c>
      <c r="I170" s="145">
        <v>290.8</v>
      </c>
      <c r="J170" s="154">
        <v>2</v>
      </c>
    </row>
    <row r="171" spans="1:10" x14ac:dyDescent="0.25">
      <c r="A171" s="166" t="e">
        <f>VLOOKUP(B171,ToxValues!$B$4:$C$283,3,FALSE)</f>
        <v>#REF!</v>
      </c>
      <c r="B171" s="172" t="s">
        <v>195</v>
      </c>
      <c r="C171" s="181" t="str">
        <f>VLOOKUP(B171,ToxValues!$B$4:$C$283,2,FALSE)</f>
        <v>319-85-7</v>
      </c>
      <c r="D171" s="149">
        <v>0.24</v>
      </c>
      <c r="E171" s="149">
        <v>3.0499999999999999E-5</v>
      </c>
      <c r="F171" s="149">
        <v>1260</v>
      </c>
      <c r="G171" s="149">
        <v>1.44E-2</v>
      </c>
      <c r="H171" s="149">
        <v>7.4000000000000003E-6</v>
      </c>
      <c r="I171" s="145">
        <v>290.8</v>
      </c>
      <c r="J171" s="154">
        <v>2</v>
      </c>
    </row>
    <row r="172" spans="1:10" x14ac:dyDescent="0.25">
      <c r="A172" s="166" t="e">
        <f>VLOOKUP(B172,ToxValues!$B$4:$C$283,3,FALSE)</f>
        <v>#REF!</v>
      </c>
      <c r="B172" s="172" t="s">
        <v>171</v>
      </c>
      <c r="C172" s="181" t="str">
        <f>VLOOKUP(B172,ToxValues!$B$4:$C$283,2,FALSE)</f>
        <v>58-89-9</v>
      </c>
      <c r="D172" s="149">
        <v>6.8</v>
      </c>
      <c r="E172" s="149">
        <v>5.7399999999999997E-4</v>
      </c>
      <c r="F172" s="149">
        <v>1070</v>
      </c>
      <c r="G172" s="149">
        <v>1.4200000000000001E-2</v>
      </c>
      <c r="H172" s="149">
        <v>7.34E-6</v>
      </c>
      <c r="I172" s="145">
        <v>290.8</v>
      </c>
      <c r="J172" s="154">
        <v>2</v>
      </c>
    </row>
    <row r="173" spans="1:10" x14ac:dyDescent="0.25">
      <c r="A173" s="166" t="e">
        <f>VLOOKUP(B173,ToxValues!$B$4:$C$283,3,FALSE)</f>
        <v>#REF!</v>
      </c>
      <c r="B173" s="172" t="s">
        <v>167</v>
      </c>
      <c r="C173" s="181" t="str">
        <f>VLOOKUP(B173,ToxValues!$B$4:$C$283,2,FALSE)</f>
        <v>76-44-8</v>
      </c>
      <c r="D173" s="149">
        <v>0.18</v>
      </c>
      <c r="E173" s="149">
        <v>6.0699999999999997E-2</v>
      </c>
      <c r="F173" s="149">
        <v>1450000</v>
      </c>
      <c r="G173" s="149">
        <v>1.12E-2</v>
      </c>
      <c r="H173" s="149">
        <v>5.6899999999999997E-6</v>
      </c>
      <c r="I173" s="145">
        <v>373.3</v>
      </c>
      <c r="J173" s="154">
        <v>2</v>
      </c>
    </row>
    <row r="174" spans="1:10" x14ac:dyDescent="0.25">
      <c r="A174" s="166" t="e">
        <f>VLOOKUP(B174,ToxValues!$B$4:$C$283,3,FALSE)</f>
        <v>#REF!</v>
      </c>
      <c r="B174" s="172" t="s">
        <v>165</v>
      </c>
      <c r="C174" s="181" t="str">
        <f>VLOOKUP(B174,ToxValues!$B$4:$C$283,2,FALSE)</f>
        <v>1024-57-3</v>
      </c>
      <c r="D174" s="149">
        <v>0.2</v>
      </c>
      <c r="E174" s="149">
        <v>3.8999999999999999E-4</v>
      </c>
      <c r="F174" s="149">
        <v>80000</v>
      </c>
      <c r="G174" s="149">
        <v>1.32E-2</v>
      </c>
      <c r="H174" s="149">
        <v>4.2300000000000002E-6</v>
      </c>
      <c r="I174" s="145">
        <v>389.3</v>
      </c>
      <c r="J174" s="154">
        <v>2</v>
      </c>
    </row>
    <row r="175" spans="1:10" x14ac:dyDescent="0.25">
      <c r="A175" s="166" t="e">
        <f>VLOOKUP(B175,ToxValues!$B$4:$C$283,3,FALSE)</f>
        <v>#REF!</v>
      </c>
      <c r="B175" s="172" t="s">
        <v>163</v>
      </c>
      <c r="C175" s="181" t="str">
        <f>VLOOKUP(B175,ToxValues!$B$4:$C$283,2,FALSE)</f>
        <v>143-50-0</v>
      </c>
      <c r="D175" s="150" t="s">
        <v>1856</v>
      </c>
      <c r="E175" s="150" t="s">
        <v>1856</v>
      </c>
      <c r="F175" s="150" t="s">
        <v>1856</v>
      </c>
      <c r="G175" s="150" t="s">
        <v>1856</v>
      </c>
      <c r="H175" s="150" t="s">
        <v>1856</v>
      </c>
      <c r="I175" s="145">
        <v>490.6</v>
      </c>
      <c r="J175" s="156" t="s">
        <v>1856</v>
      </c>
    </row>
    <row r="176" spans="1:10" x14ac:dyDescent="0.25">
      <c r="A176" s="166" t="e">
        <f>VLOOKUP(B176,ToxValues!$B$4:$C$283,3,FALSE)</f>
        <v>#REF!</v>
      </c>
      <c r="B176" s="172" t="s">
        <v>148</v>
      </c>
      <c r="C176" s="181" t="str">
        <f>VLOOKUP(B176,ToxValues!$B$4:$C$283,2,FALSE)</f>
        <v>121-75-5</v>
      </c>
      <c r="D176" s="149">
        <v>143</v>
      </c>
      <c r="E176" s="149">
        <v>1.9999999999999999E-7</v>
      </c>
      <c r="F176" s="149">
        <v>650</v>
      </c>
      <c r="G176" s="149">
        <v>1.5100000000000001E-2</v>
      </c>
      <c r="H176" s="149">
        <v>5.2399999999999998E-6</v>
      </c>
      <c r="I176" s="145">
        <v>330.4</v>
      </c>
      <c r="J176" s="154">
        <v>2</v>
      </c>
    </row>
    <row r="177" spans="1:10" x14ac:dyDescent="0.25">
      <c r="A177" s="166" t="e">
        <f>VLOOKUP(B177,ToxValues!$B$4:$C$283,3,FALSE)</f>
        <v>#REF!</v>
      </c>
      <c r="B177" s="172" t="s">
        <v>161</v>
      </c>
      <c r="C177" s="181" t="str">
        <f>VLOOKUP(B177,ToxValues!$B$4:$C$283,2,FALSE)</f>
        <v>72-43-5</v>
      </c>
      <c r="D177" s="149">
        <v>4.4999999999999998E-2</v>
      </c>
      <c r="E177" s="149">
        <v>6.4800000000000003E-4</v>
      </c>
      <c r="F177" s="149">
        <v>100000</v>
      </c>
      <c r="G177" s="149">
        <v>1.7600000000000001E-2</v>
      </c>
      <c r="H177" s="149">
        <v>3.8500000000000004E-6</v>
      </c>
      <c r="I177" s="145">
        <v>345.7</v>
      </c>
      <c r="J177" s="154">
        <v>2</v>
      </c>
    </row>
    <row r="178" spans="1:10" x14ac:dyDescent="0.25">
      <c r="A178" s="166" t="e">
        <f>VLOOKUP(B178,ToxValues!$B$4:$C$283,3,FALSE)</f>
        <v>#REF!</v>
      </c>
      <c r="B178" s="172" t="s">
        <v>90</v>
      </c>
      <c r="C178" s="181" t="str">
        <f>VLOOKUP(B178,ToxValues!$B$4:$C$283,2,FALSE)</f>
        <v>23135-22-0</v>
      </c>
      <c r="D178" s="149">
        <v>280000</v>
      </c>
      <c r="E178" s="149">
        <v>9.7200000000000003E-9</v>
      </c>
      <c r="F178" s="149">
        <v>8.89</v>
      </c>
      <c r="G178" s="149">
        <v>2.81E-2</v>
      </c>
      <c r="H178" s="149">
        <v>5.9100000000000002E-6</v>
      </c>
      <c r="I178" s="145">
        <v>219.3</v>
      </c>
      <c r="J178" s="154">
        <v>2</v>
      </c>
    </row>
    <row r="179" spans="1:10" x14ac:dyDescent="0.25">
      <c r="A179" s="166" t="e">
        <f>VLOOKUP(B179,ToxValues!$B$4:$C$283,3,FALSE)</f>
        <v>#REF!</v>
      </c>
      <c r="B179" s="172" t="s">
        <v>121</v>
      </c>
      <c r="C179" s="181" t="str">
        <f>VLOOKUP(B179,ToxValues!$B$4:$C$283,2,FALSE)</f>
        <v>1336-36-3</v>
      </c>
      <c r="D179" s="159"/>
      <c r="E179" s="159"/>
      <c r="F179" s="159"/>
      <c r="G179" s="159"/>
      <c r="H179" s="159"/>
      <c r="I179" s="159"/>
      <c r="J179" s="160"/>
    </row>
    <row r="180" spans="1:10" x14ac:dyDescent="0.25">
      <c r="A180" s="166" t="e">
        <f>VLOOKUP(B180,ToxValues!$B$4:$C$283,3,FALSE)</f>
        <v>#REF!</v>
      </c>
      <c r="B180" s="172" t="s">
        <v>135</v>
      </c>
      <c r="C180" s="181" t="str">
        <f>VLOOKUP(B180,ToxValues!$B$4:$C$283,2,FALSE)</f>
        <v>12674-11-2</v>
      </c>
      <c r="D180" s="149">
        <v>7.0000000000000007E-2</v>
      </c>
      <c r="E180" s="149">
        <v>0.107</v>
      </c>
      <c r="F180" s="149">
        <v>850000</v>
      </c>
      <c r="G180" s="149">
        <v>1.7500000000000002E-2</v>
      </c>
      <c r="H180" s="149">
        <v>7.9999999999999996E-6</v>
      </c>
      <c r="I180" s="144" t="s">
        <v>576</v>
      </c>
      <c r="J180" s="154">
        <v>2</v>
      </c>
    </row>
    <row r="181" spans="1:10" x14ac:dyDescent="0.25">
      <c r="A181" s="166" t="e">
        <f>VLOOKUP(B181,ToxValues!$B$4:$C$283,3,FALSE)</f>
        <v>#REF!</v>
      </c>
      <c r="B181" s="172" t="s">
        <v>133</v>
      </c>
      <c r="C181" s="181" t="str">
        <f>VLOOKUP(B181,ToxValues!$B$4:$C$283,2,FALSE)</f>
        <v>11104-28-2</v>
      </c>
      <c r="D181" s="149">
        <v>7.0000000000000007E-2</v>
      </c>
      <c r="E181" s="149">
        <v>0.107</v>
      </c>
      <c r="F181" s="149">
        <v>850000</v>
      </c>
      <c r="G181" s="149">
        <v>1.7500000000000002E-2</v>
      </c>
      <c r="H181" s="149">
        <v>7.9999999999999996E-6</v>
      </c>
      <c r="I181" s="144" t="s">
        <v>576</v>
      </c>
      <c r="J181" s="154">
        <v>2</v>
      </c>
    </row>
    <row r="182" spans="1:10" x14ac:dyDescent="0.25">
      <c r="A182" s="166" t="e">
        <f>VLOOKUP(B182,ToxValues!$B$4:$C$283,3,FALSE)</f>
        <v>#REF!</v>
      </c>
      <c r="B182" s="172" t="s">
        <v>131</v>
      </c>
      <c r="C182" s="181" t="str">
        <f>VLOOKUP(B182,ToxValues!$B$4:$C$283,2,FALSE)</f>
        <v>11141-16-5</v>
      </c>
      <c r="D182" s="149">
        <v>7.0000000000000007E-2</v>
      </c>
      <c r="E182" s="149">
        <v>0.107</v>
      </c>
      <c r="F182" s="149">
        <v>850000</v>
      </c>
      <c r="G182" s="149">
        <v>1.7500000000000002E-2</v>
      </c>
      <c r="H182" s="149">
        <v>7.9999999999999996E-6</v>
      </c>
      <c r="I182" s="144" t="s">
        <v>576</v>
      </c>
      <c r="J182" s="154">
        <v>2</v>
      </c>
    </row>
    <row r="183" spans="1:10" x14ac:dyDescent="0.25">
      <c r="A183" s="166" t="e">
        <f>VLOOKUP(B183,ToxValues!$B$4:$C$283,3,FALSE)</f>
        <v>#REF!</v>
      </c>
      <c r="B183" s="172" t="s">
        <v>130</v>
      </c>
      <c r="C183" s="181" t="str">
        <f>VLOOKUP(B183,ToxValues!$B$4:$C$283,2,FALSE)</f>
        <v>53469-21-9</v>
      </c>
      <c r="D183" s="149">
        <v>7.0000000000000007E-2</v>
      </c>
      <c r="E183" s="149">
        <v>0.107</v>
      </c>
      <c r="F183" s="149">
        <v>850000</v>
      </c>
      <c r="G183" s="149">
        <v>1.7500000000000002E-2</v>
      </c>
      <c r="H183" s="149">
        <v>7.9999999999999996E-6</v>
      </c>
      <c r="I183" s="145">
        <v>258</v>
      </c>
      <c r="J183" s="154">
        <v>2</v>
      </c>
    </row>
    <row r="184" spans="1:10" x14ac:dyDescent="0.25">
      <c r="A184" s="166" t="e">
        <f>VLOOKUP(B184,ToxValues!$B$4:$C$283,3,FALSE)</f>
        <v>#REF!</v>
      </c>
      <c r="B184" s="172" t="s">
        <v>128</v>
      </c>
      <c r="C184" s="181" t="str">
        <f>VLOOKUP(B184,ToxValues!$B$4:$C$283,2,FALSE)</f>
        <v>12672-29-6</v>
      </c>
      <c r="D184" s="149">
        <v>7.0000000000000007E-2</v>
      </c>
      <c r="E184" s="149">
        <v>0.107</v>
      </c>
      <c r="F184" s="149">
        <v>850000</v>
      </c>
      <c r="G184" s="149">
        <v>1.7500000000000002E-2</v>
      </c>
      <c r="H184" s="149">
        <v>7.9999999999999996E-6</v>
      </c>
      <c r="I184" s="144" t="s">
        <v>576</v>
      </c>
      <c r="J184" s="154">
        <v>2</v>
      </c>
    </row>
    <row r="185" spans="1:10" x14ac:dyDescent="0.25">
      <c r="A185" s="166" t="e">
        <f>VLOOKUP(B185,ToxValues!$B$4:$C$283,3,FALSE)</f>
        <v>#REF!</v>
      </c>
      <c r="B185" s="172" t="s">
        <v>126</v>
      </c>
      <c r="C185" s="181" t="str">
        <f>VLOOKUP(B185,ToxValues!$B$4:$C$283,2,FALSE)</f>
        <v>11097-69-1</v>
      </c>
      <c r="D185" s="149">
        <v>7.0000000000000007E-2</v>
      </c>
      <c r="E185" s="149">
        <v>0.107</v>
      </c>
      <c r="F185" s="149">
        <v>850000</v>
      </c>
      <c r="G185" s="149">
        <v>1.7500000000000002E-2</v>
      </c>
      <c r="H185" s="149">
        <v>7.9999999999999996E-6</v>
      </c>
      <c r="I185" s="145">
        <v>326</v>
      </c>
      <c r="J185" s="154">
        <v>2</v>
      </c>
    </row>
    <row r="186" spans="1:10" x14ac:dyDescent="0.25">
      <c r="A186" s="166" t="e">
        <f>VLOOKUP(B186,ToxValues!$B$4:$C$283,3,FALSE)</f>
        <v>#REF!</v>
      </c>
      <c r="B186" s="172" t="s">
        <v>124</v>
      </c>
      <c r="C186" s="181" t="str">
        <f>VLOOKUP(B186,ToxValues!$B$4:$C$283,2,FALSE)</f>
        <v>11096-82-5</v>
      </c>
      <c r="D186" s="149">
        <v>7.0000000000000007E-2</v>
      </c>
      <c r="E186" s="149">
        <v>0.107</v>
      </c>
      <c r="F186" s="149">
        <v>850000</v>
      </c>
      <c r="G186" s="149">
        <v>1.7500000000000002E-2</v>
      </c>
      <c r="H186" s="149">
        <v>7.9999999999999996E-6</v>
      </c>
      <c r="I186" s="144" t="s">
        <v>576</v>
      </c>
      <c r="J186" s="154">
        <v>2</v>
      </c>
    </row>
    <row r="187" spans="1:10" x14ac:dyDescent="0.25">
      <c r="A187" s="166" t="e">
        <f>VLOOKUP(B187,ToxValues!$B$4:$C$283,3,FALSE)</f>
        <v>#REF!</v>
      </c>
      <c r="B187" s="172" t="s">
        <v>142</v>
      </c>
      <c r="C187" s="181" t="str">
        <f>VLOOKUP(B187,ToxValues!$B$4:$C$283,2,FALSE)</f>
        <v>298-02-2</v>
      </c>
      <c r="D187" s="149">
        <v>50</v>
      </c>
      <c r="E187" s="149">
        <v>1.8000000000000001E-4</v>
      </c>
      <c r="F187" s="149">
        <v>5500</v>
      </c>
      <c r="G187" s="149">
        <v>1.7500000000000002E-2</v>
      </c>
      <c r="H187" s="149">
        <v>5.3900000000000001E-6</v>
      </c>
      <c r="I187" s="145">
        <v>260.39999999999998</v>
      </c>
      <c r="J187" s="154">
        <v>2</v>
      </c>
    </row>
    <row r="188" spans="1:10" x14ac:dyDescent="0.25">
      <c r="A188" s="166" t="e">
        <f>VLOOKUP(B188,ToxValues!$B$4:$C$283,3,FALSE)</f>
        <v>#REF!</v>
      </c>
      <c r="B188" s="172" t="s">
        <v>103</v>
      </c>
      <c r="C188" s="181" t="str">
        <f>VLOOKUP(B188,ToxValues!$B$4:$C$283,2,FALSE)</f>
        <v>1918-02-1</v>
      </c>
      <c r="D188" s="150" t="s">
        <v>1856</v>
      </c>
      <c r="E188" s="150" t="s">
        <v>1856</v>
      </c>
      <c r="F188" s="150" t="s">
        <v>1856</v>
      </c>
      <c r="G188" s="150" t="s">
        <v>1856</v>
      </c>
      <c r="H188" s="150" t="s">
        <v>1856</v>
      </c>
      <c r="I188" s="145">
        <v>241.5</v>
      </c>
      <c r="J188" s="156" t="s">
        <v>1856</v>
      </c>
    </row>
    <row r="189" spans="1:10" x14ac:dyDescent="0.25">
      <c r="A189" s="166" t="e">
        <f>VLOOKUP(B189,ToxValues!$B$4:$C$283,3,FALSE)</f>
        <v>#REF!</v>
      </c>
      <c r="B189" s="172" t="s">
        <v>101</v>
      </c>
      <c r="C189" s="181" t="str">
        <f>VLOOKUP(B189,ToxValues!$B$4:$C$283,2,FALSE)</f>
        <v>23950-58-5</v>
      </c>
      <c r="D189" s="150" t="s">
        <v>1856</v>
      </c>
      <c r="E189" s="150" t="s">
        <v>1856</v>
      </c>
      <c r="F189" s="150" t="s">
        <v>1856</v>
      </c>
      <c r="G189" s="150" t="s">
        <v>1856</v>
      </c>
      <c r="H189" s="150" t="s">
        <v>1856</v>
      </c>
      <c r="I189" s="145">
        <v>256.10000000000002</v>
      </c>
      <c r="J189" s="156" t="s">
        <v>1856</v>
      </c>
    </row>
    <row r="190" spans="1:10" x14ac:dyDescent="0.25">
      <c r="A190" s="166" t="e">
        <f>VLOOKUP(B190,ToxValues!$B$4:$C$283,3,FALSE)</f>
        <v>#REF!</v>
      </c>
      <c r="B190" s="172" t="s">
        <v>140</v>
      </c>
      <c r="C190" s="181" t="str">
        <f>VLOOKUP(B190,ToxValues!$B$4:$C$283,2,FALSE)</f>
        <v>122-34-9</v>
      </c>
      <c r="D190" s="149">
        <v>6.2</v>
      </c>
      <c r="E190" s="149">
        <v>1.3899999999999999E-7</v>
      </c>
      <c r="F190" s="149">
        <v>393</v>
      </c>
      <c r="G190" s="149">
        <v>3.0499999999999999E-2</v>
      </c>
      <c r="H190" s="149">
        <v>6.28E-6</v>
      </c>
      <c r="I190" s="145">
        <v>201.7</v>
      </c>
      <c r="J190" s="154">
        <v>2</v>
      </c>
    </row>
    <row r="191" spans="1:10" x14ac:dyDescent="0.25">
      <c r="A191" s="166" t="e">
        <f>VLOOKUP(B191,ToxValues!$B$4:$C$283,3,FALSE)</f>
        <v>#REF!</v>
      </c>
      <c r="B191" s="173" t="s">
        <v>137</v>
      </c>
      <c r="C191" s="181" t="str">
        <f>VLOOKUP(B191,ToxValues!$B$4:$C$283,2,FALSE)</f>
        <v>3689-24-5</v>
      </c>
      <c r="D191" s="149">
        <v>25</v>
      </c>
      <c r="E191" s="149">
        <v>1.1900000000000001E-4</v>
      </c>
      <c r="F191" s="149">
        <v>740</v>
      </c>
      <c r="G191" s="149">
        <v>9.0999999999999998E-2</v>
      </c>
      <c r="H191" s="149">
        <v>4.0199999999999996E-6</v>
      </c>
      <c r="I191" s="145">
        <v>322.3</v>
      </c>
      <c r="J191" s="154">
        <v>2</v>
      </c>
    </row>
    <row r="192" spans="1:10" x14ac:dyDescent="0.25">
      <c r="A192" s="166" t="e">
        <f>VLOOKUP(B192,ToxValues!$B$4:$C$283,3,FALSE)</f>
        <v>#REF!</v>
      </c>
      <c r="B192" s="172" t="s">
        <v>87</v>
      </c>
      <c r="C192" s="181" t="str">
        <f>VLOOKUP(B192,ToxValues!$B$4:$C$283,2,FALSE)</f>
        <v>1746-01-6</v>
      </c>
      <c r="D192" s="149">
        <v>7.9100000000000005E-6</v>
      </c>
      <c r="E192" s="149">
        <v>3.2499999999999999E-3</v>
      </c>
      <c r="F192" s="149">
        <v>2650000</v>
      </c>
      <c r="G192" s="149">
        <v>0.104</v>
      </c>
      <c r="H192" s="149">
        <v>5.5999999999999997E-6</v>
      </c>
      <c r="I192" s="145">
        <v>322</v>
      </c>
      <c r="J192" s="154">
        <v>2</v>
      </c>
    </row>
    <row r="193" spans="1:11" x14ac:dyDescent="0.25">
      <c r="A193" s="166" t="e">
        <f>VLOOKUP(B193,ToxValues!$B$4:$C$283,3,FALSE)</f>
        <v>#REF!</v>
      </c>
      <c r="B193" s="172" t="s">
        <v>158</v>
      </c>
      <c r="C193" s="181" t="str">
        <f>VLOOKUP(B193,ToxValues!$B$4:$C$283,2,FALSE)</f>
        <v>8001-35-2</v>
      </c>
      <c r="D193" s="149">
        <v>0.74</v>
      </c>
      <c r="E193" s="149">
        <v>2.4600000000000002E-4</v>
      </c>
      <c r="F193" s="149">
        <v>255000</v>
      </c>
      <c r="G193" s="149">
        <v>1.1599999999999999E-2</v>
      </c>
      <c r="H193" s="149">
        <v>4.34E-6</v>
      </c>
      <c r="I193" s="145">
        <v>413.8</v>
      </c>
      <c r="J193" s="154">
        <v>2</v>
      </c>
    </row>
    <row r="194" spans="1:11" x14ac:dyDescent="0.25">
      <c r="A194" s="166" t="e">
        <f>VLOOKUP(B194,ToxValues!$B$4:$C$283,3,FALSE)</f>
        <v>#REF!</v>
      </c>
      <c r="B194" s="172" t="s">
        <v>119</v>
      </c>
      <c r="C194" s="181" t="str">
        <f>VLOOKUP(B194,ToxValues!$B$4:$C$283,2,FALSE)</f>
        <v>93-72-1</v>
      </c>
      <c r="D194" s="149">
        <v>140</v>
      </c>
      <c r="E194" s="149">
        <v>3.7099999999999997E-7</v>
      </c>
      <c r="F194" s="149">
        <v>2600</v>
      </c>
      <c r="G194" s="149">
        <v>1.9400000000000001E-2</v>
      </c>
      <c r="H194" s="149">
        <v>5.8300000000000001E-6</v>
      </c>
      <c r="I194" s="145">
        <v>269.5</v>
      </c>
      <c r="J194" s="154">
        <v>2</v>
      </c>
    </row>
    <row r="195" spans="1:11" x14ac:dyDescent="0.25">
      <c r="A195" s="166" t="e">
        <f>VLOOKUP(B195,ToxValues!$B$4:$C$283,3,FALSE)</f>
        <v>#N/A</v>
      </c>
      <c r="B195" s="158" t="s">
        <v>1881</v>
      </c>
      <c r="C195" s="181"/>
      <c r="D195" s="157"/>
      <c r="E195" s="157"/>
      <c r="F195" s="157"/>
      <c r="G195" s="157"/>
      <c r="H195" s="157"/>
      <c r="I195" s="157"/>
      <c r="J195" s="158"/>
    </row>
    <row r="196" spans="1:11" x14ac:dyDescent="0.25">
      <c r="A196" s="166" t="e">
        <f>VLOOKUP(B196,ToxValues!$B$4:$C$283,3,FALSE)</f>
        <v>#REF!</v>
      </c>
      <c r="B196" s="172" t="s">
        <v>85</v>
      </c>
      <c r="C196" s="181" t="str">
        <f>VLOOKUP(B196,ToxValues!$B$4:$C$283,2,FALSE)</f>
        <v>7429-90-5</v>
      </c>
      <c r="D196" s="149">
        <v>0</v>
      </c>
      <c r="E196" s="144" t="s">
        <v>576</v>
      </c>
      <c r="F196" s="149">
        <v>0</v>
      </c>
      <c r="G196" s="149">
        <v>0.46800000000000003</v>
      </c>
      <c r="H196" s="149">
        <v>3.82E-5</v>
      </c>
      <c r="I196" s="145">
        <v>27</v>
      </c>
      <c r="J196" s="154">
        <v>2</v>
      </c>
    </row>
    <row r="197" spans="1:11" x14ac:dyDescent="0.25">
      <c r="A197" s="166" t="e">
        <f>VLOOKUP(B197,ToxValues!$B$4:$C$283,3,FALSE)</f>
        <v>#REF!</v>
      </c>
      <c r="B197" s="172" t="s">
        <v>83</v>
      </c>
      <c r="C197" s="181" t="str">
        <f>VLOOKUP(B197,ToxValues!$B$4:$C$283,2,FALSE)</f>
        <v>7440-36-0</v>
      </c>
      <c r="D197" s="149">
        <v>0</v>
      </c>
      <c r="E197" s="144" t="s">
        <v>576</v>
      </c>
      <c r="F197" s="149">
        <v>45</v>
      </c>
      <c r="G197" s="149">
        <v>2.8899999999999999E-2</v>
      </c>
      <c r="H197" s="149">
        <v>2.6599999999999999E-5</v>
      </c>
      <c r="I197" s="145">
        <v>121.8</v>
      </c>
      <c r="J197" s="154">
        <v>2</v>
      </c>
    </row>
    <row r="198" spans="1:11" x14ac:dyDescent="0.25">
      <c r="A198" s="166" t="e">
        <f>VLOOKUP(B198,ToxValues!$B$4:$C$283,3,FALSE)</f>
        <v>#REF!</v>
      </c>
      <c r="B198" s="172" t="s">
        <v>81</v>
      </c>
      <c r="C198" s="181" t="str">
        <f>VLOOKUP(B198,ToxValues!$B$4:$C$283,2,FALSE)</f>
        <v>7440-38-2</v>
      </c>
      <c r="D198" s="149">
        <v>0</v>
      </c>
      <c r="E198" s="144" t="s">
        <v>576</v>
      </c>
      <c r="F198" s="149">
        <v>29</v>
      </c>
      <c r="G198" s="149">
        <v>0.29499999999999998</v>
      </c>
      <c r="H198" s="149">
        <v>3.2499999999999997E-5</v>
      </c>
      <c r="I198" s="145">
        <v>74.900000000000006</v>
      </c>
      <c r="J198" s="155" t="s">
        <v>1882</v>
      </c>
    </row>
    <row r="199" spans="1:11" x14ac:dyDescent="0.25">
      <c r="A199" s="166" t="e">
        <f>VLOOKUP(B199,ToxValues!$B$4:$C$283,3,FALSE)</f>
        <v>#REF!</v>
      </c>
      <c r="B199" s="172" t="s">
        <v>79</v>
      </c>
      <c r="C199" s="181" t="str">
        <f>VLOOKUP(B199,ToxValues!$B$4:$C$283,2,FALSE)</f>
        <v>7440-39-3</v>
      </c>
      <c r="D199" s="149">
        <v>0</v>
      </c>
      <c r="E199" s="144" t="s">
        <v>576</v>
      </c>
      <c r="F199" s="149">
        <v>41</v>
      </c>
      <c r="G199" s="149">
        <v>3.0700000000000002E-2</v>
      </c>
      <c r="H199" s="149">
        <v>1.6799999999999998E-5</v>
      </c>
      <c r="I199" s="145">
        <v>137.30000000000001</v>
      </c>
      <c r="J199" s="154">
        <v>2</v>
      </c>
    </row>
    <row r="200" spans="1:11" x14ac:dyDescent="0.25">
      <c r="A200" s="166" t="e">
        <f>VLOOKUP(B200,ToxValues!$B$4:$C$283,3,FALSE)</f>
        <v>#REF!</v>
      </c>
      <c r="B200" s="172" t="s">
        <v>77</v>
      </c>
      <c r="C200" s="181" t="str">
        <f>VLOOKUP(B200,ToxValues!$B$4:$C$283,2,FALSE)</f>
        <v>7440-41-7</v>
      </c>
      <c r="D200" s="149">
        <v>0</v>
      </c>
      <c r="E200" s="144" t="s">
        <v>576</v>
      </c>
      <c r="F200" s="149">
        <v>790</v>
      </c>
      <c r="G200" s="149">
        <v>0.99099999999999999</v>
      </c>
      <c r="H200" s="149">
        <v>5.8699999999999997E-5</v>
      </c>
      <c r="I200" s="145">
        <v>9</v>
      </c>
      <c r="J200" s="154">
        <v>2</v>
      </c>
    </row>
    <row r="201" spans="1:11" x14ac:dyDescent="0.25">
      <c r="A201" s="166" t="e">
        <f>VLOOKUP(B201,ToxValues!$B$4:$C$283,3,FALSE)</f>
        <v>#REF!</v>
      </c>
      <c r="B201" s="172" t="s">
        <v>29</v>
      </c>
      <c r="C201" s="181" t="str">
        <f>VLOOKUP(B201,ToxValues!$B$4:$C$283,2,FALSE)</f>
        <v>15541-45-4</v>
      </c>
      <c r="D201" s="149">
        <v>69000</v>
      </c>
      <c r="E201" s="149">
        <v>3.8599999999999996E-15</v>
      </c>
      <c r="F201" s="149">
        <v>8.5800000000000001E-2</v>
      </c>
      <c r="G201" s="149">
        <v>3.4500000000000003E-2</v>
      </c>
      <c r="H201" s="149">
        <v>1.7E-5</v>
      </c>
      <c r="I201" s="145">
        <v>127.9</v>
      </c>
      <c r="J201" s="154">
        <v>2</v>
      </c>
    </row>
    <row r="202" spans="1:11" x14ac:dyDescent="0.25">
      <c r="A202" s="166" t="e">
        <f>VLOOKUP(B202,ToxValues!$B$4:$C$283,3,FALSE)</f>
        <v>#N/A</v>
      </c>
      <c r="B202" s="172" t="s">
        <v>1844</v>
      </c>
      <c r="C202" s="181" t="e">
        <f>VLOOKUP(B202,ToxValues!$B$4:$C$283,2,FALSE)</f>
        <v>#N/A</v>
      </c>
      <c r="D202" s="149">
        <v>0</v>
      </c>
      <c r="E202" s="144" t="s">
        <v>576</v>
      </c>
      <c r="F202" s="149">
        <v>75</v>
      </c>
      <c r="G202" s="149">
        <v>2.98E-2</v>
      </c>
      <c r="H202" s="149">
        <v>3.26E-5</v>
      </c>
      <c r="I202" s="145">
        <v>112.4</v>
      </c>
      <c r="J202" s="154">
        <v>2</v>
      </c>
    </row>
    <row r="203" spans="1:11" x14ac:dyDescent="0.25">
      <c r="A203" s="166" t="e">
        <f>VLOOKUP(B203,ToxValues!$B$4:$C$283,3,FALSE)</f>
        <v>#REF!</v>
      </c>
      <c r="B203" s="173" t="s">
        <v>27</v>
      </c>
      <c r="C203" s="181" t="str">
        <f>VLOOKUP(B203,ToxValues!$B$4:$C$283,2,FALSE)</f>
        <v>10599-90-3</v>
      </c>
      <c r="D203" s="150" t="s">
        <v>1856</v>
      </c>
      <c r="E203" s="150" t="s">
        <v>1856</v>
      </c>
      <c r="F203" s="150" t="s">
        <v>1856</v>
      </c>
      <c r="G203" s="150" t="s">
        <v>1856</v>
      </c>
      <c r="H203" s="150" t="s">
        <v>1856</v>
      </c>
      <c r="I203" s="150" t="s">
        <v>1856</v>
      </c>
      <c r="J203" s="156" t="s">
        <v>1856</v>
      </c>
    </row>
    <row r="204" spans="1:11" x14ac:dyDescent="0.25">
      <c r="A204" s="166" t="e">
        <f>VLOOKUP(B204,ToxValues!$B$4:$C$283,3,FALSE)</f>
        <v>#REF!</v>
      </c>
      <c r="B204" s="172" t="s">
        <v>25</v>
      </c>
      <c r="C204" s="181" t="str">
        <f>VLOOKUP(B204,ToxValues!$B$4:$C$283,2,FALSE)</f>
        <v>7647-14-5</v>
      </c>
      <c r="D204" s="150" t="s">
        <v>1856</v>
      </c>
      <c r="E204" s="150" t="s">
        <v>1856</v>
      </c>
      <c r="F204" s="150" t="s">
        <v>1856</v>
      </c>
      <c r="G204" s="150" t="s">
        <v>1856</v>
      </c>
      <c r="H204" s="150" t="s">
        <v>1856</v>
      </c>
      <c r="I204" s="145">
        <v>35.5</v>
      </c>
      <c r="J204" s="156" t="s">
        <v>1856</v>
      </c>
    </row>
    <row r="205" spans="1:11" x14ac:dyDescent="0.25">
      <c r="A205" s="166" t="e">
        <f>VLOOKUP(B205,ToxValues!$B$4:$C$283,3,FALSE)</f>
        <v>#REF!</v>
      </c>
      <c r="B205" s="172" t="s">
        <v>23</v>
      </c>
      <c r="C205" s="181" t="str">
        <f>VLOOKUP(B205,ToxValues!$B$4:$C$283,2,FALSE)</f>
        <v>7782-50-5</v>
      </c>
      <c r="D205" s="150" t="s">
        <v>1856</v>
      </c>
      <c r="E205" s="150" t="s">
        <v>1856</v>
      </c>
      <c r="F205" s="150" t="s">
        <v>1856</v>
      </c>
      <c r="G205" s="150" t="s">
        <v>1856</v>
      </c>
      <c r="H205" s="150" t="s">
        <v>1856</v>
      </c>
      <c r="I205" s="150" t="s">
        <v>1856</v>
      </c>
      <c r="J205" s="156" t="s">
        <v>1856</v>
      </c>
    </row>
    <row r="206" spans="1:11" x14ac:dyDescent="0.25">
      <c r="A206" s="166" t="e">
        <f>VLOOKUP(B206,ToxValues!$B$4:$C$283,3,FALSE)</f>
        <v>#REF!</v>
      </c>
      <c r="B206" s="172" t="s">
        <v>21</v>
      </c>
      <c r="C206" s="181" t="str">
        <f>VLOOKUP(B206,ToxValues!$B$4:$C$283,2,FALSE)</f>
        <v>10049-04-4</v>
      </c>
      <c r="D206" s="150" t="s">
        <v>1856</v>
      </c>
      <c r="E206" s="150" t="s">
        <v>1856</v>
      </c>
      <c r="F206" s="150" t="s">
        <v>1856</v>
      </c>
      <c r="G206" s="150" t="s">
        <v>1856</v>
      </c>
      <c r="H206" s="150" t="s">
        <v>1856</v>
      </c>
      <c r="I206" s="150" t="s">
        <v>1856</v>
      </c>
      <c r="J206" s="156" t="s">
        <v>1856</v>
      </c>
    </row>
    <row r="207" spans="1:11" x14ac:dyDescent="0.25">
      <c r="A207" s="166" t="e">
        <f>VLOOKUP(B207,ToxValues!$B$4:$C$283,3,FALSE)</f>
        <v>#REF!</v>
      </c>
      <c r="B207" s="172" t="s">
        <v>19</v>
      </c>
      <c r="C207" s="181" t="str">
        <f>VLOOKUP(B207,ToxValues!$B$4:$C$283,2,FALSE)</f>
        <v>7758-19-2</v>
      </c>
      <c r="D207" s="150" t="s">
        <v>1856</v>
      </c>
      <c r="E207" s="150" t="s">
        <v>1856</v>
      </c>
      <c r="F207" s="150" t="s">
        <v>1856</v>
      </c>
      <c r="G207" s="150" t="s">
        <v>1856</v>
      </c>
      <c r="H207" s="150" t="s">
        <v>1856</v>
      </c>
      <c r="I207" s="150" t="s">
        <v>1856</v>
      </c>
      <c r="J207" s="156" t="s">
        <v>1856</v>
      </c>
    </row>
    <row r="208" spans="1:11" x14ac:dyDescent="0.25">
      <c r="A208" s="166" t="e">
        <f>VLOOKUP(B208,ToxValues!$B$4:$C$283,3,FALSE)</f>
        <v>#REF!</v>
      </c>
      <c r="B208" s="172" t="s">
        <v>72</v>
      </c>
      <c r="C208" s="181" t="str">
        <f>VLOOKUP(B208,ToxValues!$B$4:$C$283,2,FALSE)</f>
        <v>16065-83-1</v>
      </c>
      <c r="D208" s="149">
        <v>0</v>
      </c>
      <c r="E208" s="144" t="s">
        <v>576</v>
      </c>
      <c r="F208" s="149">
        <v>1800000</v>
      </c>
      <c r="G208" s="149">
        <v>0.39800000000000002</v>
      </c>
      <c r="H208" s="149">
        <v>4.6E-5</v>
      </c>
      <c r="I208" s="144" t="s">
        <v>576</v>
      </c>
      <c r="J208" s="154">
        <v>2</v>
      </c>
      <c r="K208" s="137"/>
    </row>
    <row r="209" spans="1:11" x14ac:dyDescent="0.25">
      <c r="A209" s="166" t="e">
        <f>VLOOKUP(B209,ToxValues!$B$4:$C$283,3,FALSE)</f>
        <v>#REF!</v>
      </c>
      <c r="B209" s="172" t="s">
        <v>68</v>
      </c>
      <c r="C209" s="181" t="str">
        <f>VLOOKUP(B209,ToxValues!$B$4:$C$283,2,FALSE)</f>
        <v>18540-29-9</v>
      </c>
      <c r="D209" s="149">
        <v>0</v>
      </c>
      <c r="E209" s="144" t="s">
        <v>576</v>
      </c>
      <c r="F209" s="149">
        <v>19</v>
      </c>
      <c r="G209" s="149">
        <v>0.39800000000000002</v>
      </c>
      <c r="H209" s="149">
        <v>4.6E-5</v>
      </c>
      <c r="I209" s="144" t="s">
        <v>576</v>
      </c>
      <c r="J209" s="154">
        <v>2</v>
      </c>
      <c r="K209" s="137"/>
    </row>
    <row r="210" spans="1:11" x14ac:dyDescent="0.25">
      <c r="A210" s="166" t="e">
        <f>VLOOKUP(B210,ToxValues!$B$4:$C$283,3,FALSE)</f>
        <v>#REF!</v>
      </c>
      <c r="B210" s="172" t="s">
        <v>70</v>
      </c>
      <c r="C210" s="181" t="str">
        <f>VLOOKUP(B210,ToxValues!$B$4:$C$283,2,FALSE)</f>
        <v>7440-47-3</v>
      </c>
      <c r="D210" s="150" t="s">
        <v>1856</v>
      </c>
      <c r="E210" s="144" t="s">
        <v>576</v>
      </c>
      <c r="F210" s="149">
        <v>19</v>
      </c>
      <c r="G210" s="149">
        <v>0</v>
      </c>
      <c r="H210" s="149">
        <v>0</v>
      </c>
      <c r="I210" s="144" t="s">
        <v>576</v>
      </c>
      <c r="J210" s="154">
        <v>2</v>
      </c>
      <c r="K210" s="137"/>
    </row>
    <row r="211" spans="1:11" x14ac:dyDescent="0.25">
      <c r="A211" s="166" t="e">
        <f>VLOOKUP(B211,ToxValues!$B$4:$C$283,3,FALSE)</f>
        <v>#REF!</v>
      </c>
      <c r="B211" s="172" t="s">
        <v>66</v>
      </c>
      <c r="C211" s="181" t="str">
        <f>VLOOKUP(B211,ToxValues!$B$4:$C$283,2,FALSE)</f>
        <v>7440-48-4</v>
      </c>
      <c r="D211" s="149">
        <v>0</v>
      </c>
      <c r="E211" s="144" t="s">
        <v>576</v>
      </c>
      <c r="F211" s="149">
        <v>0</v>
      </c>
      <c r="G211" s="149">
        <v>0.39300000000000002</v>
      </c>
      <c r="H211" s="149">
        <v>4.8900000000000003E-5</v>
      </c>
      <c r="I211" s="145">
        <v>58.9</v>
      </c>
      <c r="J211" s="154">
        <v>2</v>
      </c>
      <c r="K211" s="137"/>
    </row>
    <row r="212" spans="1:11" x14ac:dyDescent="0.25">
      <c r="A212" s="166" t="e">
        <f>VLOOKUP(B212,ToxValues!$B$4:$C$283,3,FALSE)</f>
        <v>#REF!</v>
      </c>
      <c r="B212" s="172" t="s">
        <v>64</v>
      </c>
      <c r="C212" s="181" t="str">
        <f>VLOOKUP(B212,ToxValues!$B$4:$C$283,2,FALSE)</f>
        <v>7440-50-8</v>
      </c>
      <c r="D212" s="149">
        <v>0</v>
      </c>
      <c r="E212" s="144" t="s">
        <v>576</v>
      </c>
      <c r="F212" s="149">
        <v>0</v>
      </c>
      <c r="G212" s="149">
        <v>0.375</v>
      </c>
      <c r="H212" s="149">
        <v>4.6799999999999999E-5</v>
      </c>
      <c r="I212" s="145">
        <v>63.6</v>
      </c>
      <c r="J212" s="154">
        <v>2</v>
      </c>
      <c r="K212" s="137"/>
    </row>
    <row r="213" spans="1:11" x14ac:dyDescent="0.25">
      <c r="A213" s="166" t="e">
        <f>VLOOKUP(B213,ToxValues!$B$4:$C$283,3,FALSE)</f>
        <v>#REF!</v>
      </c>
      <c r="B213" s="172" t="s">
        <v>17</v>
      </c>
      <c r="C213" s="181" t="str">
        <f>VLOOKUP(B213,ToxValues!$B$4:$C$283,2,FALSE)</f>
        <v>74-90-8</v>
      </c>
      <c r="D213" s="149">
        <v>1000000</v>
      </c>
      <c r="E213" s="149">
        <v>5.3E-3</v>
      </c>
      <c r="F213" s="149">
        <v>17</v>
      </c>
      <c r="G213" s="150" t="s">
        <v>1856</v>
      </c>
      <c r="H213" s="149">
        <v>1.8E-5</v>
      </c>
      <c r="I213" s="145">
        <v>27</v>
      </c>
      <c r="J213" s="154">
        <v>1</v>
      </c>
      <c r="K213" s="137"/>
    </row>
    <row r="214" spans="1:11" x14ac:dyDescent="0.25">
      <c r="A214" s="166" t="e">
        <f>VLOOKUP(B214,ToxValues!$B$4:$C$283,3,FALSE)</f>
        <v>#REF!</v>
      </c>
      <c r="B214" s="172" t="s">
        <v>15</v>
      </c>
      <c r="C214" s="181" t="str">
        <f>VLOOKUP(B214,ToxValues!$B$4:$C$283,2,FALSE)</f>
        <v>57-12-5</v>
      </c>
      <c r="D214" s="149">
        <v>500000</v>
      </c>
      <c r="E214" s="149">
        <v>1.27E-18</v>
      </c>
      <c r="F214" s="149">
        <v>2.71</v>
      </c>
      <c r="G214" s="149">
        <v>0.251</v>
      </c>
      <c r="H214" s="149">
        <v>1.91E-5</v>
      </c>
      <c r="I214" s="145">
        <v>26</v>
      </c>
      <c r="J214" s="154">
        <v>2</v>
      </c>
      <c r="K214" s="137"/>
    </row>
    <row r="215" spans="1:11" x14ac:dyDescent="0.25">
      <c r="A215" s="166" t="e">
        <f>VLOOKUP(B215,ToxValues!$B$4:$C$283,3,FALSE)</f>
        <v>#REF!</v>
      </c>
      <c r="B215" s="172" t="s">
        <v>13</v>
      </c>
      <c r="C215" s="181" t="str">
        <f>VLOOKUP(B215,ToxValues!$B$4:$C$283,2,FALSE)</f>
        <v>143-33-9</v>
      </c>
      <c r="D215" s="150" t="s">
        <v>1856</v>
      </c>
      <c r="E215" s="150" t="s">
        <v>1856</v>
      </c>
      <c r="F215" s="150" t="s">
        <v>1856</v>
      </c>
      <c r="G215" s="150" t="s">
        <v>1856</v>
      </c>
      <c r="H215" s="150" t="s">
        <v>1856</v>
      </c>
      <c r="I215" s="144" t="s">
        <v>576</v>
      </c>
      <c r="J215" s="156" t="s">
        <v>1856</v>
      </c>
      <c r="K215" s="137"/>
    </row>
    <row r="216" spans="1:11" x14ac:dyDescent="0.25">
      <c r="A216" s="166" t="e">
        <f>VLOOKUP(B216,ToxValues!$B$4:$C$283,3,FALSE)</f>
        <v>#REF!</v>
      </c>
      <c r="B216" s="172" t="s">
        <v>11</v>
      </c>
      <c r="C216" s="181" t="str">
        <f>VLOOKUP(B216,ToxValues!$B$4:$C$283,2,FALSE)</f>
        <v>7681-49-4</v>
      </c>
      <c r="D216" s="149">
        <v>42000</v>
      </c>
      <c r="E216" s="144" t="s">
        <v>576</v>
      </c>
      <c r="F216" s="149">
        <v>450</v>
      </c>
      <c r="G216" s="149">
        <v>0.3</v>
      </c>
      <c r="H216" s="149">
        <v>2.19E-5</v>
      </c>
      <c r="I216" s="145">
        <v>19</v>
      </c>
      <c r="J216" s="154">
        <v>2</v>
      </c>
      <c r="K216" s="137"/>
    </row>
    <row r="217" spans="1:11" x14ac:dyDescent="0.25">
      <c r="A217" s="166" t="e">
        <f>VLOOKUP(B217,ToxValues!$B$4:$C$283,3,FALSE)</f>
        <v>#REF!</v>
      </c>
      <c r="B217" s="172" t="s">
        <v>62</v>
      </c>
      <c r="C217" s="181" t="str">
        <f>VLOOKUP(B217,ToxValues!$B$4:$C$283,2,FALSE)</f>
        <v>7439-89-6</v>
      </c>
      <c r="D217" s="149">
        <v>0</v>
      </c>
      <c r="E217" s="144" t="s">
        <v>576</v>
      </c>
      <c r="F217" s="144" t="s">
        <v>576</v>
      </c>
      <c r="G217" s="149">
        <v>0.39200000000000002</v>
      </c>
      <c r="H217" s="149">
        <v>4.6799999999999999E-5</v>
      </c>
      <c r="I217" s="145">
        <v>55.9</v>
      </c>
      <c r="J217" s="154">
        <v>2</v>
      </c>
      <c r="K217" s="137"/>
    </row>
    <row r="218" spans="1:11" x14ac:dyDescent="0.25">
      <c r="A218" s="166" t="e">
        <f>VLOOKUP(B218,ToxValues!$B$4:$C$283,3,FALSE)</f>
        <v>#REF!</v>
      </c>
      <c r="B218" s="172" t="s">
        <v>60</v>
      </c>
      <c r="C218" s="181" t="str">
        <f>VLOOKUP(B218,ToxValues!$B$4:$C$283,2,FALSE)</f>
        <v>7439-92-1</v>
      </c>
      <c r="D218" s="149">
        <v>0</v>
      </c>
      <c r="E218" s="144" t="s">
        <v>576</v>
      </c>
      <c r="F218" s="149">
        <v>122</v>
      </c>
      <c r="G218" s="149">
        <v>1.12E-2</v>
      </c>
      <c r="H218" s="149">
        <v>2.6599999999999999E-5</v>
      </c>
      <c r="I218" s="145">
        <v>207.2</v>
      </c>
      <c r="J218" s="155" t="s">
        <v>1883</v>
      </c>
      <c r="K218" s="137"/>
    </row>
    <row r="219" spans="1:11" x14ac:dyDescent="0.25">
      <c r="A219" s="166" t="e">
        <f>VLOOKUP(B219,ToxValues!$B$4:$C$283,3,FALSE)</f>
        <v>#N/A</v>
      </c>
      <c r="B219" s="172" t="s">
        <v>1861</v>
      </c>
      <c r="C219" s="181" t="e">
        <f>VLOOKUP(B219,ToxValues!$B$4:$C$283,2,FALSE)</f>
        <v>#N/A</v>
      </c>
      <c r="D219" s="149">
        <v>0</v>
      </c>
      <c r="E219" s="144" t="s">
        <v>576</v>
      </c>
      <c r="F219" s="144" t="s">
        <v>576</v>
      </c>
      <c r="G219" s="149">
        <v>0.38600000000000001</v>
      </c>
      <c r="H219" s="149">
        <v>4.49E-5</v>
      </c>
      <c r="I219" s="145">
        <v>54.9</v>
      </c>
      <c r="J219" s="154">
        <v>2</v>
      </c>
      <c r="K219" s="137"/>
    </row>
    <row r="220" spans="1:11" x14ac:dyDescent="0.25">
      <c r="A220" s="166" t="e">
        <f>VLOOKUP(B220,ToxValues!$B$4:$C$283,3,FALSE)</f>
        <v>#N/A</v>
      </c>
      <c r="B220" s="172" t="s">
        <v>1884</v>
      </c>
      <c r="C220" s="181" t="e">
        <f>VLOOKUP(B220,ToxValues!$B$4:$C$283,2,FALSE)</f>
        <v>#N/A</v>
      </c>
      <c r="D220" s="149">
        <v>7.3999999999999996E-2</v>
      </c>
      <c r="E220" s="149">
        <v>0.57999999999999996</v>
      </c>
      <c r="F220" s="149">
        <v>52</v>
      </c>
      <c r="G220" s="149">
        <v>1.5599999999999999E-2</v>
      </c>
      <c r="H220" s="149">
        <v>1.1600000000000001E-5</v>
      </c>
      <c r="I220" s="145">
        <v>271.5</v>
      </c>
      <c r="J220" s="154">
        <v>8</v>
      </c>
      <c r="K220" s="137"/>
    </row>
    <row r="221" spans="1:11" x14ac:dyDescent="0.25">
      <c r="A221" s="166" t="e">
        <f>VLOOKUP(B221,ToxValues!$B$4:$C$283,3,FALSE)</f>
        <v>#N/A</v>
      </c>
      <c r="B221" s="172" t="s">
        <v>1885</v>
      </c>
      <c r="C221" s="181" t="e">
        <f>VLOOKUP(B221,ToxValues!$B$4:$C$283,2,FALSE)</f>
        <v>#N/A</v>
      </c>
      <c r="D221" s="149">
        <v>5.6000000000000001E-2</v>
      </c>
      <c r="E221" s="149">
        <v>0.46700000000000003</v>
      </c>
      <c r="F221" s="149">
        <v>52</v>
      </c>
      <c r="G221" s="149">
        <v>3.0700000000000002E-2</v>
      </c>
      <c r="H221" s="149">
        <v>6.2999999999999998E-6</v>
      </c>
      <c r="I221" s="145">
        <v>200.6</v>
      </c>
      <c r="J221" s="154">
        <v>2</v>
      </c>
      <c r="K221" s="137"/>
    </row>
    <row r="222" spans="1:11" ht="12.75" customHeight="1" x14ac:dyDescent="0.25">
      <c r="A222" s="166" t="e">
        <f>VLOOKUP(B222,ToxValues!$B$4:$C$283,3,FALSE)</f>
        <v>#REF!</v>
      </c>
      <c r="B222" s="172" t="s">
        <v>53</v>
      </c>
      <c r="C222" s="181" t="str">
        <f>VLOOKUP(B222,ToxValues!$B$4:$C$283,2,FALSE)</f>
        <v>22967-92-6</v>
      </c>
      <c r="D222" s="149">
        <v>1000</v>
      </c>
      <c r="E222" s="149">
        <v>0.57999999999999996</v>
      </c>
      <c r="F222" s="144" t="s">
        <v>1886</v>
      </c>
      <c r="G222" s="149">
        <v>1.5599999999999999E-2</v>
      </c>
      <c r="H222" s="149">
        <v>1.1600000000000001E-5</v>
      </c>
      <c r="I222" s="145">
        <v>215.6</v>
      </c>
      <c r="J222" s="154">
        <v>2</v>
      </c>
      <c r="K222" s="137"/>
    </row>
    <row r="223" spans="1:11" x14ac:dyDescent="0.25">
      <c r="A223" s="166" t="e">
        <f>VLOOKUP(B223,ToxValues!$B$4:$C$283,3,FALSE)</f>
        <v>#REF!</v>
      </c>
      <c r="B223" s="172" t="s">
        <v>51</v>
      </c>
      <c r="C223" s="181" t="str">
        <f>VLOOKUP(B223,ToxValues!$B$4:$C$283,2,FALSE)</f>
        <v>7440-02-0</v>
      </c>
      <c r="D223" s="149">
        <v>0</v>
      </c>
      <c r="E223" s="144" t="s">
        <v>576</v>
      </c>
      <c r="F223" s="149">
        <v>65</v>
      </c>
      <c r="G223" s="149">
        <v>0.39300000000000002</v>
      </c>
      <c r="H223" s="149">
        <v>4.8999999999999998E-5</v>
      </c>
      <c r="I223" s="145">
        <v>58.7</v>
      </c>
      <c r="J223" s="154">
        <v>2</v>
      </c>
      <c r="K223" s="137"/>
    </row>
    <row r="224" spans="1:11" x14ac:dyDescent="0.25">
      <c r="A224" s="166" t="e">
        <f>VLOOKUP(B224,ToxValues!$B$4:$C$283,3,FALSE)</f>
        <v>#REF!</v>
      </c>
      <c r="B224" s="172" t="s">
        <v>9</v>
      </c>
      <c r="C224" s="181" t="str">
        <f>VLOOKUP(B224,ToxValues!$B$4:$C$283,2,FALSE)</f>
        <v>14797-55-8</v>
      </c>
      <c r="D224" s="149">
        <v>921000</v>
      </c>
      <c r="E224" s="144" t="s">
        <v>576</v>
      </c>
      <c r="F224" s="144" t="s">
        <v>576</v>
      </c>
      <c r="G224" s="149">
        <v>0.24299999999999999</v>
      </c>
      <c r="H224" s="149">
        <v>2.0800000000000001E-5</v>
      </c>
      <c r="I224" s="145">
        <v>62</v>
      </c>
      <c r="J224" s="154">
        <v>2</v>
      </c>
      <c r="K224" s="137"/>
    </row>
    <row r="225" spans="1:11" x14ac:dyDescent="0.25">
      <c r="A225" s="166" t="e">
        <f>VLOOKUP(B225,ToxValues!$B$4:$C$283,3,FALSE)</f>
        <v>#REF!</v>
      </c>
      <c r="B225" s="172" t="s">
        <v>7</v>
      </c>
      <c r="C225" s="181" t="str">
        <f>VLOOKUP(B225,ToxValues!$B$4:$C$283,2,FALSE)</f>
        <v>14797-65-0</v>
      </c>
      <c r="D225" s="149">
        <v>667000</v>
      </c>
      <c r="E225" s="144" t="s">
        <v>576</v>
      </c>
      <c r="F225" s="144" t="s">
        <v>576</v>
      </c>
      <c r="G225" s="149">
        <v>0.3</v>
      </c>
      <c r="H225" s="149">
        <v>2.4899999999999999E-5</v>
      </c>
      <c r="I225" s="145">
        <v>46</v>
      </c>
      <c r="J225" s="154">
        <v>2</v>
      </c>
      <c r="K225" s="137"/>
    </row>
    <row r="226" spans="1:11" x14ac:dyDescent="0.25">
      <c r="A226" s="166" t="e">
        <f>VLOOKUP(B226,ToxValues!$B$4:$C$283,3,FALSE)</f>
        <v>#REF!</v>
      </c>
      <c r="B226" s="172" t="s">
        <v>5</v>
      </c>
      <c r="C226" s="181" t="str">
        <f>VLOOKUP(B226,ToxValues!$B$4:$C$283,2,FALSE)</f>
        <v>7601-90-3</v>
      </c>
      <c r="D226" s="149">
        <v>249000</v>
      </c>
      <c r="E226" s="144" t="s">
        <v>576</v>
      </c>
      <c r="F226" s="149">
        <v>0</v>
      </c>
      <c r="G226" s="150" t="s">
        <v>1856</v>
      </c>
      <c r="H226" s="149">
        <v>1.2999999999999999E-5</v>
      </c>
      <c r="I226" s="145">
        <v>117.5</v>
      </c>
      <c r="J226" s="155" t="s">
        <v>1887</v>
      </c>
      <c r="K226" s="137"/>
    </row>
    <row r="227" spans="1:11" x14ac:dyDescent="0.25">
      <c r="A227" s="166" t="e">
        <f>VLOOKUP(B227,ToxValues!$B$4:$C$283,3,FALSE)</f>
        <v>#REF!</v>
      </c>
      <c r="B227" s="172" t="s">
        <v>48</v>
      </c>
      <c r="C227" s="181" t="str">
        <f>VLOOKUP(B227,ToxValues!$B$4:$C$283,2,FALSE)</f>
        <v>7782-49-2</v>
      </c>
      <c r="D227" s="149">
        <v>0</v>
      </c>
      <c r="E227" s="144" t="s">
        <v>576</v>
      </c>
      <c r="F227" s="149">
        <v>5</v>
      </c>
      <c r="G227" s="149">
        <v>0.26700000000000002</v>
      </c>
      <c r="H227" s="149">
        <v>2.8099999999999999E-5</v>
      </c>
      <c r="I227" s="145">
        <v>79</v>
      </c>
      <c r="J227" s="154">
        <v>2</v>
      </c>
      <c r="K227" s="137"/>
    </row>
    <row r="228" spans="1:11" x14ac:dyDescent="0.25">
      <c r="A228" s="166" t="e">
        <f>VLOOKUP(B228,ToxValues!$B$4:$C$283,3,FALSE)</f>
        <v>#REF!</v>
      </c>
      <c r="B228" s="172" t="s">
        <v>46</v>
      </c>
      <c r="C228" s="181" t="str">
        <f>VLOOKUP(B228,ToxValues!$B$4:$C$283,2,FALSE)</f>
        <v>7440-22-4</v>
      </c>
      <c r="D228" s="149">
        <v>0</v>
      </c>
      <c r="E228" s="144" t="s">
        <v>576</v>
      </c>
      <c r="F228" s="149">
        <v>8.3000000000000007</v>
      </c>
      <c r="G228" s="149">
        <v>2.98E-2</v>
      </c>
      <c r="H228" s="149">
        <v>3.7499999999999997E-5</v>
      </c>
      <c r="I228" s="145">
        <v>107.9</v>
      </c>
      <c r="J228" s="154">
        <v>2</v>
      </c>
      <c r="K228" s="137"/>
    </row>
    <row r="229" spans="1:11" x14ac:dyDescent="0.25">
      <c r="A229" s="166" t="e">
        <f>VLOOKUP(B229,ToxValues!$B$4:$C$283,3,FALSE)</f>
        <v>#REF!</v>
      </c>
      <c r="B229" s="172" t="s">
        <v>42</v>
      </c>
      <c r="C229" s="181" t="str">
        <f>VLOOKUP(B229,ToxValues!$B$4:$C$283,2,FALSE)</f>
        <v>7440-24-6</v>
      </c>
      <c r="D229" s="149">
        <v>0</v>
      </c>
      <c r="E229" s="144" t="s">
        <v>576</v>
      </c>
      <c r="F229" s="144" t="s">
        <v>576</v>
      </c>
      <c r="G229" s="149">
        <v>0.20300000000000001</v>
      </c>
      <c r="H229" s="149">
        <v>1.84E-5</v>
      </c>
      <c r="I229" s="145">
        <v>87.6</v>
      </c>
      <c r="J229" s="154">
        <v>2</v>
      </c>
      <c r="K229" s="137"/>
    </row>
    <row r="230" spans="1:11" x14ac:dyDescent="0.25">
      <c r="A230" s="166" t="e">
        <f>VLOOKUP(B230,ToxValues!$B$4:$C$283,3,FALSE)</f>
        <v>#REF!</v>
      </c>
      <c r="B230" s="172" t="s">
        <v>2</v>
      </c>
      <c r="C230" s="181" t="str">
        <f>VLOOKUP(B230,ToxValues!$B$4:$C$283,2,FALSE)</f>
        <v>7757-82-6</v>
      </c>
      <c r="D230" s="150" t="s">
        <v>1856</v>
      </c>
      <c r="E230" s="150" t="s">
        <v>1856</v>
      </c>
      <c r="F230" s="150" t="s">
        <v>1856</v>
      </c>
      <c r="G230" s="150" t="s">
        <v>1856</v>
      </c>
      <c r="H230" s="150" t="s">
        <v>1856</v>
      </c>
      <c r="I230" s="144" t="s">
        <v>576</v>
      </c>
      <c r="J230" s="156" t="s">
        <v>1856</v>
      </c>
      <c r="K230" s="137"/>
    </row>
    <row r="231" spans="1:11" x14ac:dyDescent="0.25">
      <c r="A231" s="166" t="e">
        <f>VLOOKUP(B231,ToxValues!$B$4:$C$283,3,FALSE)</f>
        <v>#REF!</v>
      </c>
      <c r="B231" s="172" t="s">
        <v>40</v>
      </c>
      <c r="C231" s="181" t="str">
        <f>VLOOKUP(B231,ToxValues!$B$4:$C$283,2,FALSE)</f>
        <v>7440-28-0</v>
      </c>
      <c r="D231" s="149">
        <v>0</v>
      </c>
      <c r="E231" s="144" t="s">
        <v>576</v>
      </c>
      <c r="F231" s="149">
        <v>71</v>
      </c>
      <c r="G231" s="149">
        <v>1.12E-2</v>
      </c>
      <c r="H231" s="149">
        <v>2.7699999999999999E-5</v>
      </c>
      <c r="I231" s="145">
        <v>204.4</v>
      </c>
      <c r="J231" s="154">
        <v>2</v>
      </c>
      <c r="K231" s="137"/>
    </row>
    <row r="232" spans="1:11" x14ac:dyDescent="0.25">
      <c r="A232" s="166" t="e">
        <f>VLOOKUP(B232,ToxValues!$B$4:$C$283,3,FALSE)</f>
        <v>#REF!</v>
      </c>
      <c r="B232" s="172" t="s">
        <v>38</v>
      </c>
      <c r="C232" s="181" t="str">
        <f>VLOOKUP(B232,ToxValues!$B$4:$C$283,2,FALSE)</f>
        <v>7440-31-5</v>
      </c>
      <c r="D232" s="149">
        <v>0</v>
      </c>
      <c r="E232" s="144" t="s">
        <v>576</v>
      </c>
      <c r="F232" s="144" t="s">
        <v>576</v>
      </c>
      <c r="G232" s="149">
        <v>3.1600000000000003E-2</v>
      </c>
      <c r="H232" s="149">
        <v>2.4700000000000001E-5</v>
      </c>
      <c r="I232" s="145">
        <v>118.7</v>
      </c>
      <c r="J232" s="154">
        <v>2</v>
      </c>
      <c r="K232" s="137"/>
    </row>
    <row r="233" spans="1:11" x14ac:dyDescent="0.25">
      <c r="A233" s="166" t="e">
        <f>VLOOKUP(B233,ToxValues!$B$4:$C$283,3,FALSE)</f>
        <v>#REF!</v>
      </c>
      <c r="B233" s="172" t="s">
        <v>36</v>
      </c>
      <c r="C233" s="181" t="str">
        <f>VLOOKUP(B233,ToxValues!$B$4:$C$283,2,FALSE)</f>
        <v>7440-62-2</v>
      </c>
      <c r="D233" s="149">
        <v>0</v>
      </c>
      <c r="E233" s="144" t="s">
        <v>576</v>
      </c>
      <c r="F233" s="149">
        <v>1000</v>
      </c>
      <c r="G233" s="149">
        <v>0.38600000000000001</v>
      </c>
      <c r="H233" s="149">
        <v>4.2500000000000003E-5</v>
      </c>
      <c r="I233" s="145">
        <v>50.9</v>
      </c>
      <c r="J233" s="154">
        <v>2</v>
      </c>
      <c r="K233" s="137"/>
    </row>
    <row r="234" spans="1:11" ht="13.8" thickBot="1" x14ac:dyDescent="0.3">
      <c r="A234" s="170" t="e">
        <f>VLOOKUP(B234,ToxValues!$B$4:$C$283,3,FALSE)</f>
        <v>#REF!</v>
      </c>
      <c r="B234" s="176" t="s">
        <v>33</v>
      </c>
      <c r="C234" s="182" t="str">
        <f>VLOOKUP(B234,ToxValues!$B$4:$C$283,2,FALSE)</f>
        <v>7440-66-6</v>
      </c>
      <c r="D234" s="161">
        <v>0</v>
      </c>
      <c r="E234" s="162" t="s">
        <v>576</v>
      </c>
      <c r="F234" s="161">
        <v>62</v>
      </c>
      <c r="G234" s="161">
        <v>0.34499999999999997</v>
      </c>
      <c r="H234" s="161">
        <v>4.0200000000000001E-5</v>
      </c>
      <c r="I234" s="163">
        <v>65.400000000000006</v>
      </c>
      <c r="J234" s="164" t="s">
        <v>1882</v>
      </c>
      <c r="K234" s="137"/>
    </row>
    <row r="235" spans="1:11" x14ac:dyDescent="0.25">
      <c r="A235" s="146"/>
      <c r="B235" s="146" t="s">
        <v>1888</v>
      </c>
      <c r="C235" s="148"/>
      <c r="D235" s="148"/>
      <c r="E235" s="148"/>
      <c r="F235" s="148"/>
      <c r="G235" s="148"/>
      <c r="H235" s="148"/>
      <c r="I235" s="148"/>
      <c r="J235" s="137"/>
    </row>
    <row r="236" spans="1:11" x14ac:dyDescent="0.25">
      <c r="A236" s="147"/>
      <c r="B236" s="147" t="s">
        <v>1889</v>
      </c>
      <c r="C236" s="148"/>
      <c r="D236" s="148"/>
      <c r="E236" s="148"/>
      <c r="F236" s="148"/>
      <c r="G236" s="148"/>
      <c r="H236" s="148"/>
      <c r="I236" s="148"/>
      <c r="J236" s="137"/>
    </row>
    <row r="237" spans="1:11" x14ac:dyDescent="0.25">
      <c r="A237" s="147"/>
      <c r="B237" s="147" t="s">
        <v>1890</v>
      </c>
      <c r="C237" s="148"/>
      <c r="D237" s="148"/>
      <c r="E237" s="148"/>
      <c r="F237" s="148"/>
      <c r="G237" s="148"/>
      <c r="H237" s="148"/>
      <c r="I237" s="148"/>
      <c r="J237" s="137"/>
    </row>
    <row r="238" spans="1:11" x14ac:dyDescent="0.25">
      <c r="A238" s="147"/>
      <c r="B238" s="147" t="s">
        <v>1891</v>
      </c>
      <c r="C238" s="148"/>
      <c r="D238" s="148"/>
      <c r="E238" s="148"/>
      <c r="F238" s="148"/>
      <c r="G238" s="148"/>
      <c r="H238" s="148"/>
      <c r="I238" s="148"/>
      <c r="J238" s="137"/>
    </row>
    <row r="239" spans="1:11" x14ac:dyDescent="0.25">
      <c r="A239" s="147"/>
      <c r="B239" s="147" t="s">
        <v>1892</v>
      </c>
      <c r="C239" s="148"/>
      <c r="D239" s="148"/>
      <c r="E239" s="148"/>
      <c r="F239" s="148"/>
      <c r="G239" s="148"/>
      <c r="H239" s="148"/>
      <c r="I239" s="148"/>
      <c r="J239" s="137"/>
    </row>
    <row r="240" spans="1:11" x14ac:dyDescent="0.25">
      <c r="A240" s="147"/>
      <c r="B240" s="147" t="s">
        <v>1896</v>
      </c>
      <c r="C240" s="148"/>
      <c r="D240" s="148"/>
      <c r="E240" s="148"/>
      <c r="F240" s="148"/>
      <c r="G240" s="148"/>
      <c r="H240" s="148"/>
      <c r="I240" s="148"/>
      <c r="J240" s="137"/>
    </row>
    <row r="241" spans="1:10" x14ac:dyDescent="0.25">
      <c r="A241" s="147"/>
      <c r="B241" s="147" t="s">
        <v>1893</v>
      </c>
      <c r="C241" s="148"/>
      <c r="D241" s="148"/>
      <c r="E241" s="148"/>
      <c r="F241" s="148"/>
      <c r="G241" s="148"/>
      <c r="H241" s="148"/>
      <c r="I241" s="148"/>
      <c r="J241" s="137"/>
    </row>
    <row r="242" spans="1:10" x14ac:dyDescent="0.25">
      <c r="A242" s="147"/>
      <c r="B242" s="147" t="s">
        <v>1894</v>
      </c>
      <c r="C242" s="148"/>
      <c r="D242" s="148"/>
      <c r="E242" s="148"/>
      <c r="F242" s="148"/>
      <c r="G242" s="148"/>
      <c r="H242" s="148"/>
      <c r="I242" s="148"/>
      <c r="J242" s="137"/>
    </row>
    <row r="243" spans="1:10" x14ac:dyDescent="0.25">
      <c r="A243" s="147"/>
      <c r="B243" s="147" t="s">
        <v>1895</v>
      </c>
      <c r="C243" s="148"/>
      <c r="D243" s="148"/>
      <c r="E243" s="148"/>
      <c r="F243" s="148"/>
      <c r="G243" s="148"/>
      <c r="H243" s="148"/>
      <c r="I243" s="148"/>
      <c r="J243" s="137"/>
    </row>
  </sheetData>
  <mergeCells count="1">
    <mergeCell ref="J1:J2"/>
  </mergeCells>
  <pageMargins left="0.7" right="0.7" top="0.75" bottom="0.75" header="0.3" footer="0.3"/>
  <pageSetup scale="7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1"/>
  <sheetViews>
    <sheetView showGridLines="0" view="pageBreakPreview" zoomScale="145" zoomScaleNormal="100" zoomScaleSheetLayoutView="145" workbookViewId="0">
      <selection activeCell="A17" sqref="A17:D17"/>
    </sheetView>
  </sheetViews>
  <sheetFormatPr defaultRowHeight="13.2" x14ac:dyDescent="0.25"/>
  <cols>
    <col min="1" max="1" width="93.44140625" style="139" bestFit="1" customWidth="1"/>
    <col min="2" max="2" width="13" style="140" customWidth="1"/>
    <col min="3" max="3" width="16.44140625" style="211" customWidth="1"/>
    <col min="4" max="4" width="21.109375" style="140" customWidth="1"/>
  </cols>
  <sheetData>
    <row r="1" spans="1:4" x14ac:dyDescent="0.25">
      <c r="A1" s="191" t="s">
        <v>1899</v>
      </c>
      <c r="B1" s="192" t="s">
        <v>1900</v>
      </c>
      <c r="C1" s="192" t="s">
        <v>1901</v>
      </c>
      <c r="D1" s="193" t="s">
        <v>1902</v>
      </c>
    </row>
    <row r="2" spans="1:4" x14ac:dyDescent="0.25">
      <c r="A2" s="659" t="s">
        <v>1903</v>
      </c>
      <c r="B2" s="660"/>
      <c r="C2" s="660"/>
      <c r="D2" s="661"/>
    </row>
    <row r="3" spans="1:4" x14ac:dyDescent="0.25">
      <c r="A3" s="194" t="s">
        <v>1904</v>
      </c>
      <c r="B3" s="183" t="s">
        <v>1956</v>
      </c>
      <c r="C3" s="184" t="s">
        <v>1905</v>
      </c>
      <c r="D3" s="195" t="s">
        <v>1906</v>
      </c>
    </row>
    <row r="4" spans="1:4" x14ac:dyDescent="0.25">
      <c r="A4" s="194" t="s">
        <v>1907</v>
      </c>
      <c r="B4" s="183" t="s">
        <v>1957</v>
      </c>
      <c r="C4" s="184" t="s">
        <v>1905</v>
      </c>
      <c r="D4" s="196">
        <v>30.48</v>
      </c>
    </row>
    <row r="5" spans="1:4" x14ac:dyDescent="0.25">
      <c r="A5" s="194" t="s">
        <v>1908</v>
      </c>
      <c r="B5" s="183" t="s">
        <v>1909</v>
      </c>
      <c r="C5" s="184" t="s">
        <v>1905</v>
      </c>
      <c r="D5" s="196">
        <v>30.48</v>
      </c>
    </row>
    <row r="6" spans="1:4" x14ac:dyDescent="0.25">
      <c r="A6" s="194" t="s">
        <v>1910</v>
      </c>
      <c r="B6" s="183" t="s">
        <v>1958</v>
      </c>
      <c r="C6" s="184" t="s">
        <v>1905</v>
      </c>
      <c r="D6" s="197">
        <v>5</v>
      </c>
    </row>
    <row r="7" spans="1:4" x14ac:dyDescent="0.25">
      <c r="A7" s="194" t="s">
        <v>1911</v>
      </c>
      <c r="B7" s="183" t="s">
        <v>1959</v>
      </c>
      <c r="C7" s="184" t="s">
        <v>1905</v>
      </c>
      <c r="D7" s="197">
        <v>295</v>
      </c>
    </row>
    <row r="8" spans="1:4" x14ac:dyDescent="0.25">
      <c r="A8" s="194" t="s">
        <v>1912</v>
      </c>
      <c r="B8" s="185" t="s">
        <v>1960</v>
      </c>
      <c r="C8" s="184" t="s">
        <v>2024</v>
      </c>
      <c r="D8" s="198">
        <v>1.8</v>
      </c>
    </row>
    <row r="9" spans="1:4" x14ac:dyDescent="0.25">
      <c r="A9" s="194" t="s">
        <v>1913</v>
      </c>
      <c r="B9" s="183" t="s">
        <v>1914</v>
      </c>
      <c r="C9" s="184" t="s">
        <v>1915</v>
      </c>
      <c r="D9" s="199">
        <v>2E-3</v>
      </c>
    </row>
    <row r="10" spans="1:4" x14ac:dyDescent="0.25">
      <c r="A10" s="194" t="s">
        <v>1916</v>
      </c>
      <c r="B10" s="185" t="s">
        <v>1961</v>
      </c>
      <c r="C10" s="184" t="s">
        <v>2025</v>
      </c>
      <c r="D10" s="198">
        <v>0.3</v>
      </c>
    </row>
    <row r="11" spans="1:4" x14ac:dyDescent="0.25">
      <c r="A11" s="194" t="s">
        <v>1917</v>
      </c>
      <c r="B11" s="185" t="s">
        <v>1962</v>
      </c>
      <c r="C11" s="184" t="s">
        <v>2026</v>
      </c>
      <c r="D11" s="198">
        <v>0.1</v>
      </c>
    </row>
    <row r="12" spans="1:4" x14ac:dyDescent="0.25">
      <c r="A12" s="194" t="s">
        <v>1918</v>
      </c>
      <c r="B12" s="185" t="s">
        <v>1963</v>
      </c>
      <c r="C12" s="184" t="s">
        <v>2026</v>
      </c>
      <c r="D12" s="198">
        <v>0.2</v>
      </c>
    </row>
    <row r="13" spans="1:4" x14ac:dyDescent="0.25">
      <c r="A13" s="194" t="s">
        <v>1919</v>
      </c>
      <c r="B13" s="185" t="s">
        <v>1964</v>
      </c>
      <c r="C13" s="184" t="s">
        <v>2026</v>
      </c>
      <c r="D13" s="196">
        <v>0.27</v>
      </c>
    </row>
    <row r="14" spans="1:4" x14ac:dyDescent="0.25">
      <c r="A14" s="194" t="s">
        <v>1920</v>
      </c>
      <c r="B14" s="185" t="s">
        <v>1965</v>
      </c>
      <c r="C14" s="184" t="s">
        <v>2026</v>
      </c>
      <c r="D14" s="196">
        <v>0.03</v>
      </c>
    </row>
    <row r="15" spans="1:4" x14ac:dyDescent="0.25">
      <c r="A15" s="194" t="s">
        <v>1921</v>
      </c>
      <c r="B15" s="185" t="s">
        <v>1966</v>
      </c>
      <c r="C15" s="184" t="s">
        <v>2026</v>
      </c>
      <c r="D15" s="198">
        <v>0.1</v>
      </c>
    </row>
    <row r="16" spans="1:4" x14ac:dyDescent="0.25">
      <c r="A16" s="194" t="s">
        <v>1922</v>
      </c>
      <c r="B16" s="185" t="s">
        <v>1967</v>
      </c>
      <c r="C16" s="184" t="s">
        <v>2026</v>
      </c>
      <c r="D16" s="198">
        <v>0.2</v>
      </c>
    </row>
    <row r="17" spans="1:4" x14ac:dyDescent="0.25">
      <c r="A17" s="659" t="s">
        <v>1923</v>
      </c>
      <c r="B17" s="660"/>
      <c r="C17" s="660"/>
      <c r="D17" s="661"/>
    </row>
    <row r="18" spans="1:4" x14ac:dyDescent="0.25">
      <c r="A18" s="194" t="s">
        <v>1924</v>
      </c>
      <c r="B18" s="183" t="s">
        <v>1968</v>
      </c>
      <c r="C18" s="184" t="s">
        <v>1905</v>
      </c>
      <c r="D18" s="197">
        <v>300</v>
      </c>
    </row>
    <row r="19" spans="1:4" x14ac:dyDescent="0.25">
      <c r="A19" s="194" t="s">
        <v>1925</v>
      </c>
      <c r="B19" s="183" t="s">
        <v>1926</v>
      </c>
      <c r="C19" s="184" t="s">
        <v>1905</v>
      </c>
      <c r="D19" s="195" t="s">
        <v>1906</v>
      </c>
    </row>
    <row r="20" spans="1:4" x14ac:dyDescent="0.25">
      <c r="A20" s="194" t="s">
        <v>1927</v>
      </c>
      <c r="B20" s="183" t="s">
        <v>1928</v>
      </c>
      <c r="C20" s="184" t="s">
        <v>1905</v>
      </c>
      <c r="D20" s="195" t="s">
        <v>1906</v>
      </c>
    </row>
    <row r="21" spans="1:4" x14ac:dyDescent="0.25">
      <c r="A21" s="194" t="s">
        <v>1929</v>
      </c>
      <c r="B21" s="185" t="s">
        <v>1969</v>
      </c>
      <c r="C21" s="184" t="s">
        <v>2025</v>
      </c>
      <c r="D21" s="198">
        <v>0.3</v>
      </c>
    </row>
    <row r="22" spans="1:4" x14ac:dyDescent="0.25">
      <c r="A22" s="194" t="s">
        <v>1930</v>
      </c>
      <c r="B22" s="185" t="s">
        <v>1970</v>
      </c>
      <c r="C22" s="184" t="s">
        <v>2024</v>
      </c>
      <c r="D22" s="198">
        <v>1.8</v>
      </c>
    </row>
    <row r="23" spans="1:4" x14ac:dyDescent="0.25">
      <c r="A23" s="194" t="s">
        <v>1931</v>
      </c>
      <c r="B23" s="183" t="s">
        <v>1971</v>
      </c>
      <c r="C23" s="184" t="s">
        <v>1932</v>
      </c>
      <c r="D23" s="199">
        <v>2E-3</v>
      </c>
    </row>
    <row r="24" spans="1:4" x14ac:dyDescent="0.25">
      <c r="A24" s="194" t="s">
        <v>1933</v>
      </c>
      <c r="B24" s="185" t="s">
        <v>1972</v>
      </c>
      <c r="C24" s="184" t="s">
        <v>1905</v>
      </c>
      <c r="D24" s="197">
        <v>200</v>
      </c>
    </row>
    <row r="25" spans="1:4" x14ac:dyDescent="0.25">
      <c r="A25" s="194" t="s">
        <v>1934</v>
      </c>
      <c r="B25" s="183" t="s">
        <v>1935</v>
      </c>
      <c r="C25" s="184" t="s">
        <v>1936</v>
      </c>
      <c r="D25" s="197">
        <v>31536</v>
      </c>
    </row>
    <row r="26" spans="1:4" x14ac:dyDescent="0.25">
      <c r="A26" s="194" t="s">
        <v>1937</v>
      </c>
      <c r="B26" s="183" t="s">
        <v>1938</v>
      </c>
      <c r="C26" s="184" t="s">
        <v>1856</v>
      </c>
      <c r="D26" s="199">
        <v>5.0000000000000001E-3</v>
      </c>
    </row>
    <row r="27" spans="1:4" x14ac:dyDescent="0.25">
      <c r="A27" s="194" t="s">
        <v>1939</v>
      </c>
      <c r="B27" s="183" t="s">
        <v>1973</v>
      </c>
      <c r="C27" s="184" t="s">
        <v>1936</v>
      </c>
      <c r="D27" s="196">
        <v>157.68</v>
      </c>
    </row>
    <row r="28" spans="1:4" x14ac:dyDescent="0.25">
      <c r="A28" s="194" t="s">
        <v>1940</v>
      </c>
      <c r="B28" s="183" t="s">
        <v>1793</v>
      </c>
      <c r="C28" s="184" t="s">
        <v>1936</v>
      </c>
      <c r="D28" s="198">
        <v>14.8</v>
      </c>
    </row>
    <row r="29" spans="1:4" x14ac:dyDescent="0.25">
      <c r="A29" s="659" t="s">
        <v>1941</v>
      </c>
      <c r="B29" s="660"/>
      <c r="C29" s="660"/>
      <c r="D29" s="661"/>
    </row>
    <row r="30" spans="1:4" x14ac:dyDescent="0.25">
      <c r="A30" s="194" t="s">
        <v>1942</v>
      </c>
      <c r="B30" s="185" t="s">
        <v>1974</v>
      </c>
      <c r="C30" s="184" t="s">
        <v>1905</v>
      </c>
      <c r="D30" s="197">
        <v>200</v>
      </c>
    </row>
    <row r="31" spans="1:4" x14ac:dyDescent="0.25">
      <c r="A31" s="194" t="s">
        <v>1943</v>
      </c>
      <c r="B31" s="183" t="s">
        <v>1975</v>
      </c>
      <c r="C31" s="184" t="s">
        <v>1944</v>
      </c>
      <c r="D31" s="197">
        <v>225</v>
      </c>
    </row>
    <row r="32" spans="1:4" x14ac:dyDescent="0.25">
      <c r="A32" s="659" t="s">
        <v>1945</v>
      </c>
      <c r="B32" s="660"/>
      <c r="C32" s="660"/>
      <c r="D32" s="661"/>
    </row>
    <row r="33" spans="1:4" x14ac:dyDescent="0.25">
      <c r="A33" s="194" t="s">
        <v>1946</v>
      </c>
      <c r="B33" s="186"/>
      <c r="C33" s="209"/>
      <c r="D33" s="200"/>
    </row>
    <row r="34" spans="1:4" x14ac:dyDescent="0.25">
      <c r="A34" s="194" t="s">
        <v>1947</v>
      </c>
      <c r="B34" s="183" t="s">
        <v>1948</v>
      </c>
      <c r="C34" s="184" t="s">
        <v>1949</v>
      </c>
      <c r="D34" s="201">
        <v>1.3999999999999999E-4</v>
      </c>
    </row>
    <row r="35" spans="1:4" x14ac:dyDescent="0.25">
      <c r="A35" s="194" t="s">
        <v>1950</v>
      </c>
      <c r="B35" s="183" t="s">
        <v>1948</v>
      </c>
      <c r="C35" s="184" t="s">
        <v>1949</v>
      </c>
      <c r="D35" s="201">
        <v>1.3999999999999999E-4</v>
      </c>
    </row>
    <row r="36" spans="1:4" x14ac:dyDescent="0.25">
      <c r="A36" s="194" t="s">
        <v>1951</v>
      </c>
      <c r="B36" s="183" t="s">
        <v>1948</v>
      </c>
      <c r="C36" s="184" t="s">
        <v>1949</v>
      </c>
      <c r="D36" s="201">
        <v>2.3000000000000001E-4</v>
      </c>
    </row>
    <row r="37" spans="1:4" x14ac:dyDescent="0.25">
      <c r="A37" s="194" t="s">
        <v>1952</v>
      </c>
      <c r="B37" s="186"/>
      <c r="C37" s="209"/>
      <c r="D37" s="200"/>
    </row>
    <row r="38" spans="1:4" x14ac:dyDescent="0.25">
      <c r="A38" s="194" t="s">
        <v>1947</v>
      </c>
      <c r="B38" s="183" t="s">
        <v>1976</v>
      </c>
      <c r="C38" s="184" t="s">
        <v>1905</v>
      </c>
      <c r="D38" s="197">
        <v>200</v>
      </c>
    </row>
    <row r="39" spans="1:4" x14ac:dyDescent="0.25">
      <c r="A39" s="194" t="s">
        <v>1950</v>
      </c>
      <c r="B39" s="183" t="s">
        <v>1976</v>
      </c>
      <c r="C39" s="184" t="s">
        <v>1905</v>
      </c>
      <c r="D39" s="197">
        <v>200</v>
      </c>
    </row>
    <row r="40" spans="1:4" x14ac:dyDescent="0.25">
      <c r="A40" s="194" t="s">
        <v>1951</v>
      </c>
      <c r="B40" s="183" t="s">
        <v>1976</v>
      </c>
      <c r="C40" s="184" t="s">
        <v>1905</v>
      </c>
      <c r="D40" s="197">
        <v>300</v>
      </c>
    </row>
    <row r="41" spans="1:4" x14ac:dyDescent="0.25">
      <c r="A41" s="194" t="s">
        <v>1953</v>
      </c>
      <c r="B41" s="186"/>
      <c r="C41" s="209"/>
      <c r="D41" s="200"/>
    </row>
    <row r="42" spans="1:4" x14ac:dyDescent="0.25">
      <c r="A42" s="194" t="s">
        <v>1947</v>
      </c>
      <c r="B42" s="183" t="s">
        <v>1977</v>
      </c>
      <c r="C42" s="184" t="s">
        <v>1905</v>
      </c>
      <c r="D42" s="197">
        <v>15</v>
      </c>
    </row>
    <row r="43" spans="1:4" x14ac:dyDescent="0.25">
      <c r="A43" s="194" t="s">
        <v>1950</v>
      </c>
      <c r="B43" s="183" t="s">
        <v>1977</v>
      </c>
      <c r="C43" s="184" t="s">
        <v>1905</v>
      </c>
      <c r="D43" s="197">
        <v>15</v>
      </c>
    </row>
    <row r="44" spans="1:4" ht="12.75" customHeight="1" x14ac:dyDescent="0.25">
      <c r="A44" s="194" t="s">
        <v>1951</v>
      </c>
      <c r="B44" s="183" t="s">
        <v>1977</v>
      </c>
      <c r="C44" s="184" t="s">
        <v>1905</v>
      </c>
      <c r="D44" s="197">
        <v>15</v>
      </c>
    </row>
    <row r="45" spans="1:4" ht="12.75" customHeight="1" x14ac:dyDescent="0.25">
      <c r="A45" s="194" t="s">
        <v>1954</v>
      </c>
      <c r="B45" s="186"/>
      <c r="C45" s="209"/>
      <c r="D45" s="200"/>
    </row>
    <row r="46" spans="1:4" ht="12.75" customHeight="1" x14ac:dyDescent="0.25">
      <c r="A46" s="194" t="s">
        <v>1947</v>
      </c>
      <c r="B46" s="185" t="s">
        <v>1955</v>
      </c>
      <c r="C46" s="184" t="s">
        <v>2023</v>
      </c>
      <c r="D46" s="196">
        <v>0.01</v>
      </c>
    </row>
    <row r="47" spans="1:4" ht="12.75" customHeight="1" x14ac:dyDescent="0.25">
      <c r="A47" s="194" t="s">
        <v>1950</v>
      </c>
      <c r="B47" s="185" t="s">
        <v>1955</v>
      </c>
      <c r="C47" s="184" t="s">
        <v>2023</v>
      </c>
      <c r="D47" s="196">
        <v>0.01</v>
      </c>
    </row>
    <row r="48" spans="1:4" ht="12.75" customHeight="1" x14ac:dyDescent="0.25">
      <c r="A48" s="194" t="s">
        <v>1951</v>
      </c>
      <c r="B48" s="185" t="s">
        <v>1955</v>
      </c>
      <c r="C48" s="184" t="s">
        <v>2023</v>
      </c>
      <c r="D48" s="196">
        <v>0.01</v>
      </c>
    </row>
    <row r="49" spans="1:5" ht="12.75" customHeight="1" x14ac:dyDescent="0.25">
      <c r="A49" s="656" t="s">
        <v>1997</v>
      </c>
      <c r="B49" s="657"/>
      <c r="C49" s="657"/>
      <c r="D49" s="658"/>
      <c r="E49" s="137"/>
    </row>
    <row r="50" spans="1:5" ht="12.75" customHeight="1" x14ac:dyDescent="0.25">
      <c r="A50" s="194" t="s">
        <v>1998</v>
      </c>
      <c r="B50" s="187" t="s">
        <v>2017</v>
      </c>
      <c r="C50" s="184" t="s">
        <v>2027</v>
      </c>
      <c r="D50" s="202">
        <v>6.8999999999999996E-14</v>
      </c>
      <c r="E50" s="137"/>
    </row>
    <row r="51" spans="1:5" ht="12.75" customHeight="1" x14ac:dyDescent="0.25">
      <c r="A51" s="194" t="s">
        <v>1950</v>
      </c>
      <c r="B51" s="187" t="s">
        <v>2017</v>
      </c>
      <c r="C51" s="184" t="s">
        <v>2027</v>
      </c>
      <c r="D51" s="202">
        <v>6.8999999999999997E-9</v>
      </c>
      <c r="E51" s="137"/>
    </row>
    <row r="52" spans="1:5" ht="12.75" customHeight="1" x14ac:dyDescent="0.25">
      <c r="A52" s="194" t="s">
        <v>1999</v>
      </c>
      <c r="B52" s="187" t="s">
        <v>2017</v>
      </c>
      <c r="C52" s="184" t="s">
        <v>2027</v>
      </c>
      <c r="D52" s="202">
        <v>6.8999999999999997E-9</v>
      </c>
      <c r="E52" s="137"/>
    </row>
    <row r="53" spans="1:5" ht="12.75" customHeight="1" x14ac:dyDescent="0.25">
      <c r="A53" s="656" t="s">
        <v>2000</v>
      </c>
      <c r="B53" s="657"/>
      <c r="C53" s="657"/>
      <c r="D53" s="658"/>
      <c r="E53" s="137"/>
    </row>
    <row r="54" spans="1:5" ht="12.75" customHeight="1" x14ac:dyDescent="0.25">
      <c r="A54" s="194" t="s">
        <v>2001</v>
      </c>
      <c r="B54" s="144" t="s">
        <v>1978</v>
      </c>
      <c r="C54" s="141" t="s">
        <v>1979</v>
      </c>
      <c r="D54" s="202">
        <v>189000000</v>
      </c>
      <c r="E54" s="137"/>
    </row>
    <row r="55" spans="1:5" ht="12.75" customHeight="1" x14ac:dyDescent="0.25">
      <c r="A55" s="194" t="s">
        <v>2002</v>
      </c>
      <c r="B55" s="144" t="s">
        <v>1978</v>
      </c>
      <c r="C55" s="141" t="s">
        <v>1979</v>
      </c>
      <c r="D55" s="202">
        <v>946000000</v>
      </c>
      <c r="E55" s="137"/>
    </row>
    <row r="56" spans="1:5" ht="12.75" customHeight="1" x14ac:dyDescent="0.25">
      <c r="A56" s="194" t="s">
        <v>1950</v>
      </c>
      <c r="B56" s="144" t="s">
        <v>1978</v>
      </c>
      <c r="C56" s="141" t="s">
        <v>1979</v>
      </c>
      <c r="D56" s="202">
        <v>315000000</v>
      </c>
      <c r="E56" s="137"/>
    </row>
    <row r="57" spans="1:5" ht="12.75" customHeight="1" x14ac:dyDescent="0.25">
      <c r="A57" s="194" t="s">
        <v>2003</v>
      </c>
      <c r="B57" s="144" t="s">
        <v>1978</v>
      </c>
      <c r="C57" s="141" t="s">
        <v>1979</v>
      </c>
      <c r="D57" s="202">
        <v>788000000</v>
      </c>
      <c r="E57" s="137"/>
    </row>
    <row r="58" spans="1:5" ht="12.75" customHeight="1" x14ac:dyDescent="0.25">
      <c r="A58" s="194" t="s">
        <v>1999</v>
      </c>
      <c r="B58" s="144" t="s">
        <v>1978</v>
      </c>
      <c r="C58" s="141" t="s">
        <v>1979</v>
      </c>
      <c r="D58" s="202">
        <v>31500000</v>
      </c>
      <c r="E58" s="137"/>
    </row>
    <row r="59" spans="1:5" ht="12.75" customHeight="1" x14ac:dyDescent="0.25">
      <c r="A59" s="656" t="s">
        <v>2004</v>
      </c>
      <c r="B59" s="657"/>
      <c r="C59" s="657"/>
      <c r="D59" s="658"/>
      <c r="E59" s="137"/>
    </row>
    <row r="60" spans="1:5" ht="12.75" customHeight="1" x14ac:dyDescent="0.25">
      <c r="A60" s="194" t="s">
        <v>2005</v>
      </c>
      <c r="B60" s="188" t="s">
        <v>1980</v>
      </c>
      <c r="C60" s="189" t="s">
        <v>1981</v>
      </c>
      <c r="D60" s="203" t="s">
        <v>2006</v>
      </c>
      <c r="E60" s="137"/>
    </row>
    <row r="61" spans="1:5" ht="12.75" customHeight="1" x14ac:dyDescent="0.25">
      <c r="A61" s="194" t="s">
        <v>2007</v>
      </c>
      <c r="B61" s="144" t="s">
        <v>2018</v>
      </c>
      <c r="C61" s="141" t="s">
        <v>1981</v>
      </c>
      <c r="D61" s="203" t="s">
        <v>1982</v>
      </c>
      <c r="E61" s="137"/>
    </row>
    <row r="62" spans="1:5" ht="12.75" customHeight="1" x14ac:dyDescent="0.25">
      <c r="A62" s="194" t="s">
        <v>2008</v>
      </c>
      <c r="B62" s="144" t="s">
        <v>2019</v>
      </c>
      <c r="C62" s="141" t="s">
        <v>1981</v>
      </c>
      <c r="D62" s="203" t="s">
        <v>1983</v>
      </c>
      <c r="E62" s="137"/>
    </row>
    <row r="63" spans="1:5" ht="12.75" customHeight="1" x14ac:dyDescent="0.25">
      <c r="A63" s="194" t="s">
        <v>2009</v>
      </c>
      <c r="B63" s="144" t="s">
        <v>2020</v>
      </c>
      <c r="C63" s="141" t="s">
        <v>1981</v>
      </c>
      <c r="D63" s="203" t="s">
        <v>1984</v>
      </c>
      <c r="E63" s="137"/>
    </row>
    <row r="64" spans="1:5" ht="12.75" customHeight="1" x14ac:dyDescent="0.25">
      <c r="A64" s="194" t="s">
        <v>2010</v>
      </c>
      <c r="B64" s="188" t="s">
        <v>1985</v>
      </c>
      <c r="C64" s="189" t="s">
        <v>1981</v>
      </c>
      <c r="D64" s="203" t="s">
        <v>2006</v>
      </c>
      <c r="E64" s="137"/>
    </row>
    <row r="65" spans="1:5" ht="12.75" customHeight="1" x14ac:dyDescent="0.25">
      <c r="A65" s="194" t="s">
        <v>2007</v>
      </c>
      <c r="B65" s="144" t="s">
        <v>2018</v>
      </c>
      <c r="C65" s="141" t="s">
        <v>1981</v>
      </c>
      <c r="D65" s="203" t="s">
        <v>1986</v>
      </c>
      <c r="E65" s="137"/>
    </row>
    <row r="66" spans="1:5" ht="12.75" customHeight="1" x14ac:dyDescent="0.25">
      <c r="A66" s="194" t="s">
        <v>2008</v>
      </c>
      <c r="B66" s="144" t="s">
        <v>2019</v>
      </c>
      <c r="C66" s="141" t="s">
        <v>1981</v>
      </c>
      <c r="D66" s="203" t="s">
        <v>1987</v>
      </c>
      <c r="E66" s="137"/>
    </row>
    <row r="67" spans="1:5" ht="12.75" customHeight="1" x14ac:dyDescent="0.25">
      <c r="A67" s="194" t="s">
        <v>2009</v>
      </c>
      <c r="B67" s="144" t="s">
        <v>2020</v>
      </c>
      <c r="C67" s="141" t="s">
        <v>1981</v>
      </c>
      <c r="D67" s="203" t="s">
        <v>1988</v>
      </c>
      <c r="E67" s="137"/>
    </row>
    <row r="68" spans="1:5" ht="12.75" customHeight="1" x14ac:dyDescent="0.25">
      <c r="A68" s="656" t="s">
        <v>2011</v>
      </c>
      <c r="B68" s="657"/>
      <c r="C68" s="657"/>
      <c r="D68" s="658"/>
      <c r="E68" s="137"/>
    </row>
    <row r="69" spans="1:5" ht="12.75" customHeight="1" x14ac:dyDescent="0.25">
      <c r="A69" s="194" t="s">
        <v>2012</v>
      </c>
      <c r="B69" s="187" t="s">
        <v>2021</v>
      </c>
      <c r="C69" s="141" t="s">
        <v>2028</v>
      </c>
      <c r="D69" s="203" t="s">
        <v>1897</v>
      </c>
      <c r="E69" s="137"/>
    </row>
    <row r="70" spans="1:5" ht="12.75" customHeight="1" x14ac:dyDescent="0.25">
      <c r="A70" s="194" t="s">
        <v>2013</v>
      </c>
      <c r="B70" s="188" t="s">
        <v>1989</v>
      </c>
      <c r="C70" s="189" t="s">
        <v>1981</v>
      </c>
      <c r="D70" s="203" t="s">
        <v>2006</v>
      </c>
      <c r="E70" s="137"/>
    </row>
    <row r="71" spans="1:5" ht="12.75" customHeight="1" x14ac:dyDescent="0.25">
      <c r="A71" s="194" t="s">
        <v>2007</v>
      </c>
      <c r="B71" s="144" t="s">
        <v>2018</v>
      </c>
      <c r="C71" s="141" t="s">
        <v>1981</v>
      </c>
      <c r="D71" s="203" t="s">
        <v>1990</v>
      </c>
      <c r="E71" s="137"/>
    </row>
    <row r="72" spans="1:5" ht="12.75" customHeight="1" x14ac:dyDescent="0.25">
      <c r="A72" s="194" t="s">
        <v>2008</v>
      </c>
      <c r="B72" s="144" t="s">
        <v>2019</v>
      </c>
      <c r="C72" s="141" t="s">
        <v>1981</v>
      </c>
      <c r="D72" s="203" t="s">
        <v>1991</v>
      </c>
      <c r="E72" s="137"/>
    </row>
    <row r="73" spans="1:5" ht="12.75" customHeight="1" x14ac:dyDescent="0.25">
      <c r="A73" s="194" t="s">
        <v>2009</v>
      </c>
      <c r="B73" s="144" t="s">
        <v>2020</v>
      </c>
      <c r="C73" s="141" t="s">
        <v>1981</v>
      </c>
      <c r="D73" s="203" t="s">
        <v>1992</v>
      </c>
      <c r="E73" s="137"/>
    </row>
    <row r="74" spans="1:5" ht="12.75" customHeight="1" x14ac:dyDescent="0.25">
      <c r="A74" s="194" t="s">
        <v>2010</v>
      </c>
      <c r="B74" s="188" t="s">
        <v>1993</v>
      </c>
      <c r="C74" s="189" t="s">
        <v>1981</v>
      </c>
      <c r="D74" s="203" t="s">
        <v>2006</v>
      </c>
      <c r="E74" s="137"/>
    </row>
    <row r="75" spans="1:5" ht="12.75" customHeight="1" x14ac:dyDescent="0.25">
      <c r="A75" s="194" t="s">
        <v>2007</v>
      </c>
      <c r="B75" s="144" t="s">
        <v>2018</v>
      </c>
      <c r="C75" s="141" t="s">
        <v>1981</v>
      </c>
      <c r="D75" s="203" t="s">
        <v>1994</v>
      </c>
      <c r="E75" s="137"/>
    </row>
    <row r="76" spans="1:5" ht="12.75" customHeight="1" x14ac:dyDescent="0.25">
      <c r="A76" s="194" t="s">
        <v>2008</v>
      </c>
      <c r="B76" s="144" t="s">
        <v>2019</v>
      </c>
      <c r="C76" s="141" t="s">
        <v>1981</v>
      </c>
      <c r="D76" s="203" t="s">
        <v>1995</v>
      </c>
      <c r="E76" s="137"/>
    </row>
    <row r="77" spans="1:5" ht="12.75" customHeight="1" thickBot="1" x14ac:dyDescent="0.3">
      <c r="A77" s="204" t="s">
        <v>2009</v>
      </c>
      <c r="B77" s="162" t="s">
        <v>2020</v>
      </c>
      <c r="C77" s="205" t="s">
        <v>1981</v>
      </c>
      <c r="D77" s="206" t="s">
        <v>1996</v>
      </c>
      <c r="E77" s="137"/>
    </row>
    <row r="78" spans="1:5" x14ac:dyDescent="0.25">
      <c r="A78" s="190" t="s">
        <v>2014</v>
      </c>
      <c r="B78" s="148"/>
      <c r="C78" s="210"/>
      <c r="D78" s="148"/>
      <c r="E78" s="137"/>
    </row>
    <row r="79" spans="1:5" x14ac:dyDescent="0.25">
      <c r="A79" s="142" t="s">
        <v>2015</v>
      </c>
      <c r="B79" s="148"/>
      <c r="C79" s="210"/>
      <c r="D79" s="148"/>
      <c r="E79" s="137"/>
    </row>
    <row r="80" spans="1:5" x14ac:dyDescent="0.25">
      <c r="A80" s="142" t="s">
        <v>2022</v>
      </c>
      <c r="B80" s="148"/>
      <c r="C80" s="210"/>
      <c r="D80" s="148"/>
      <c r="E80" s="137"/>
    </row>
    <row r="81" spans="1:5" x14ac:dyDescent="0.25">
      <c r="A81" s="142" t="s">
        <v>2016</v>
      </c>
      <c r="B81" s="148"/>
      <c r="C81" s="210"/>
      <c r="D81" s="148"/>
      <c r="E81" s="137"/>
    </row>
  </sheetData>
  <mergeCells count="8">
    <mergeCell ref="A59:D59"/>
    <mergeCell ref="A68:D68"/>
    <mergeCell ref="A2:D2"/>
    <mergeCell ref="A17:D17"/>
    <mergeCell ref="A29:D29"/>
    <mergeCell ref="A32:D32"/>
    <mergeCell ref="A49:D49"/>
    <mergeCell ref="A53:D53"/>
  </mergeCells>
  <pageMargins left="0.7" right="0.7" top="0.75" bottom="0.75" header="0.3" footer="0.3"/>
  <pageSetup scale="8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0"/>
  <sheetViews>
    <sheetView workbookViewId="0">
      <selection activeCell="J10" sqref="J10"/>
    </sheetView>
  </sheetViews>
  <sheetFormatPr defaultRowHeight="13.2" x14ac:dyDescent="0.25"/>
  <cols>
    <col min="1" max="1" width="9.109375" style="221"/>
    <col min="2" max="2" width="32.33203125" style="221" bestFit="1" customWidth="1"/>
    <col min="3" max="5" width="9.109375" style="92"/>
    <col min="6" max="6" width="19.109375" style="92" customWidth="1"/>
    <col min="7" max="9" width="16.44140625" style="92" customWidth="1"/>
  </cols>
  <sheetData>
    <row r="1" spans="1:9" x14ac:dyDescent="0.25">
      <c r="A1" s="212"/>
      <c r="B1" s="213" t="s">
        <v>2030</v>
      </c>
      <c r="C1" s="222" t="s">
        <v>1780</v>
      </c>
      <c r="D1" s="222" t="s">
        <v>1779</v>
      </c>
      <c r="E1" s="222" t="s">
        <v>2324</v>
      </c>
      <c r="F1" s="222" t="s">
        <v>2323</v>
      </c>
      <c r="G1" s="222" t="s">
        <v>2031</v>
      </c>
      <c r="H1" s="222" t="s">
        <v>2032</v>
      </c>
      <c r="I1" s="222" t="s">
        <v>2325</v>
      </c>
    </row>
    <row r="2" spans="1:9" x14ac:dyDescent="0.25">
      <c r="A2" s="214">
        <v>1</v>
      </c>
      <c r="B2" s="215" t="s">
        <v>1758</v>
      </c>
      <c r="C2" s="223">
        <v>75070</v>
      </c>
      <c r="D2" s="224">
        <v>44.1</v>
      </c>
      <c r="E2" s="225">
        <v>-0.22</v>
      </c>
      <c r="F2" s="226">
        <v>2.4000000000000001E-5</v>
      </c>
      <c r="G2" s="226">
        <v>6.3000000000000003E-4</v>
      </c>
      <c r="H2" s="227"/>
      <c r="I2" s="226">
        <v>1.6E-2</v>
      </c>
    </row>
    <row r="3" spans="1:9" x14ac:dyDescent="0.25">
      <c r="A3" s="214">
        <v>2</v>
      </c>
      <c r="B3" s="215" t="s">
        <v>2033</v>
      </c>
      <c r="C3" s="223">
        <v>60355</v>
      </c>
      <c r="D3" s="223">
        <v>59</v>
      </c>
      <c r="E3" s="225">
        <v>-1.26</v>
      </c>
      <c r="F3" s="226">
        <v>3.8999999999999999E-6</v>
      </c>
      <c r="G3" s="226">
        <v>1.1E-4</v>
      </c>
      <c r="H3" s="227"/>
      <c r="I3" s="226">
        <v>2.8999999999999998E-3</v>
      </c>
    </row>
    <row r="4" spans="1:9" x14ac:dyDescent="0.25">
      <c r="A4" s="214">
        <v>3</v>
      </c>
      <c r="B4" s="215" t="s">
        <v>2034</v>
      </c>
      <c r="C4" s="223">
        <v>53963</v>
      </c>
      <c r="D4" s="223">
        <v>223</v>
      </c>
      <c r="E4" s="228">
        <v>3.24</v>
      </c>
      <c r="F4" s="226">
        <v>5.0000000000000001E-4</v>
      </c>
      <c r="G4" s="226">
        <v>1.2E-2</v>
      </c>
      <c r="H4" s="227"/>
      <c r="I4" s="226">
        <v>0.31</v>
      </c>
    </row>
    <row r="5" spans="1:9" x14ac:dyDescent="0.25">
      <c r="A5" s="214">
        <v>4</v>
      </c>
      <c r="B5" s="215" t="s">
        <v>497</v>
      </c>
      <c r="C5" s="223">
        <v>107028</v>
      </c>
      <c r="D5" s="224">
        <v>56.1</v>
      </c>
      <c r="E5" s="225">
        <v>-0.1</v>
      </c>
      <c r="F5" s="226">
        <v>2.5000000000000001E-5</v>
      </c>
      <c r="G5" s="226">
        <v>6.4999999999999997E-4</v>
      </c>
      <c r="H5" s="227"/>
      <c r="I5" s="226">
        <v>1.7000000000000001E-2</v>
      </c>
    </row>
    <row r="6" spans="1:9" x14ac:dyDescent="0.25">
      <c r="A6" s="214">
        <v>5</v>
      </c>
      <c r="B6" s="215" t="s">
        <v>1748</v>
      </c>
      <c r="C6" s="223">
        <v>79061</v>
      </c>
      <c r="D6" s="223">
        <v>71</v>
      </c>
      <c r="E6" s="225">
        <v>-0.67</v>
      </c>
      <c r="F6" s="226">
        <v>8.4999999999999999E-6</v>
      </c>
      <c r="G6" s="226">
        <v>2.2000000000000001E-4</v>
      </c>
      <c r="H6" s="227"/>
      <c r="I6" s="226">
        <v>5.8999999999999999E-3</v>
      </c>
    </row>
    <row r="7" spans="1:9" x14ac:dyDescent="0.25">
      <c r="A7" s="214">
        <v>6</v>
      </c>
      <c r="B7" s="215" t="s">
        <v>495</v>
      </c>
      <c r="C7" s="223">
        <v>107131</v>
      </c>
      <c r="D7" s="224">
        <v>53.1</v>
      </c>
      <c r="E7" s="228">
        <v>0.25</v>
      </c>
      <c r="F7" s="226">
        <v>4.5000000000000003E-5</v>
      </c>
      <c r="G7" s="226">
        <v>1.1999999999999999E-3</v>
      </c>
      <c r="H7" s="227"/>
      <c r="I7" s="226">
        <v>2.9000000000000001E-2</v>
      </c>
    </row>
    <row r="8" spans="1:9" x14ac:dyDescent="0.25">
      <c r="A8" s="214">
        <v>7</v>
      </c>
      <c r="B8" s="215" t="s">
        <v>201</v>
      </c>
      <c r="C8" s="223">
        <v>309002</v>
      </c>
      <c r="D8" s="223">
        <v>365</v>
      </c>
      <c r="E8" s="228">
        <v>3.01</v>
      </c>
      <c r="F8" s="226">
        <v>5.7000000000000003E-5</v>
      </c>
      <c r="G8" s="226">
        <v>1.4E-3</v>
      </c>
      <c r="H8" s="227"/>
      <c r="I8" s="226">
        <v>3.5000000000000003E-2</v>
      </c>
    </row>
    <row r="9" spans="1:9" x14ac:dyDescent="0.25">
      <c r="A9" s="215" t="s">
        <v>2037</v>
      </c>
      <c r="B9" s="215" t="s">
        <v>2038</v>
      </c>
      <c r="C9" s="223">
        <v>107051</v>
      </c>
      <c r="D9" s="224">
        <v>76.5</v>
      </c>
      <c r="E9" s="228">
        <v>1.45</v>
      </c>
      <c r="F9" s="226">
        <v>2.2000000000000001E-4</v>
      </c>
      <c r="G9" s="226">
        <v>5.4000000000000003E-3</v>
      </c>
      <c r="H9" s="227"/>
      <c r="I9" s="226">
        <v>0.13</v>
      </c>
    </row>
    <row r="10" spans="1:9" x14ac:dyDescent="0.25">
      <c r="A10" s="214">
        <v>9</v>
      </c>
      <c r="B10" s="215" t="s">
        <v>2039</v>
      </c>
      <c r="C10" s="223">
        <v>82280</v>
      </c>
      <c r="D10" s="224">
        <v>237.3</v>
      </c>
      <c r="E10" s="228">
        <v>2.8</v>
      </c>
      <c r="F10" s="226">
        <v>2.2000000000000001E-4</v>
      </c>
      <c r="G10" s="226">
        <v>5.3E-3</v>
      </c>
      <c r="H10" s="227"/>
      <c r="I10" s="226">
        <v>0.13</v>
      </c>
    </row>
    <row r="11" spans="1:9" x14ac:dyDescent="0.25">
      <c r="A11" s="216">
        <v>10</v>
      </c>
      <c r="B11" s="215" t="s">
        <v>2040</v>
      </c>
      <c r="C11" s="223">
        <v>117793</v>
      </c>
      <c r="D11" s="223">
        <v>223</v>
      </c>
      <c r="E11" s="228">
        <v>2.15</v>
      </c>
      <c r="F11" s="226">
        <v>9.7E-5</v>
      </c>
      <c r="G11" s="226">
        <v>2.3999999999999998E-3</v>
      </c>
      <c r="H11" s="227"/>
      <c r="I11" s="226">
        <v>5.7000000000000002E-2</v>
      </c>
    </row>
    <row r="12" spans="1:9" x14ac:dyDescent="0.25">
      <c r="A12" s="216">
        <v>11</v>
      </c>
      <c r="B12" s="215" t="s">
        <v>2041</v>
      </c>
      <c r="C12" s="223">
        <v>60093</v>
      </c>
      <c r="D12" s="223">
        <v>197</v>
      </c>
      <c r="E12" s="228">
        <v>2.62</v>
      </c>
      <c r="F12" s="226">
        <v>2.7999999999999998E-4</v>
      </c>
      <c r="G12" s="226">
        <v>6.7999999999999996E-3</v>
      </c>
      <c r="H12" s="227"/>
      <c r="I12" s="226">
        <v>0.17</v>
      </c>
    </row>
    <row r="13" spans="1:9" x14ac:dyDescent="0.25">
      <c r="A13" s="216">
        <v>12</v>
      </c>
      <c r="B13" s="215" t="s">
        <v>2042</v>
      </c>
      <c r="C13" s="223">
        <v>97563</v>
      </c>
      <c r="D13" s="224">
        <v>225.3</v>
      </c>
      <c r="E13" s="228">
        <v>3.92</v>
      </c>
      <c r="F13" s="226">
        <v>1.4E-3</v>
      </c>
      <c r="G13" s="226">
        <v>3.4000000000000002E-2</v>
      </c>
      <c r="H13" s="227"/>
      <c r="I13" s="226">
        <v>0.87</v>
      </c>
    </row>
    <row r="14" spans="1:9" x14ac:dyDescent="0.25">
      <c r="A14" s="216">
        <v>13</v>
      </c>
      <c r="B14" s="215" t="s">
        <v>2043</v>
      </c>
      <c r="C14" s="223">
        <v>92671</v>
      </c>
      <c r="D14" s="224">
        <v>169.2</v>
      </c>
      <c r="E14" s="228">
        <v>2.8</v>
      </c>
      <c r="F14" s="226">
        <v>5.1999999999999995E-4</v>
      </c>
      <c r="G14" s="226">
        <v>1.2999999999999999E-2</v>
      </c>
      <c r="H14" s="227"/>
      <c r="I14" s="226">
        <v>0.32</v>
      </c>
    </row>
    <row r="15" spans="1:9" x14ac:dyDescent="0.25">
      <c r="A15" s="216">
        <v>14</v>
      </c>
      <c r="B15" s="215" t="s">
        <v>331</v>
      </c>
      <c r="C15" s="223">
        <v>62533</v>
      </c>
      <c r="D15" s="224">
        <v>93.1</v>
      </c>
      <c r="E15" s="228">
        <v>0.9</v>
      </c>
      <c r="F15" s="226">
        <v>7.4999999999999993E-5</v>
      </c>
      <c r="G15" s="226">
        <v>1.9E-3</v>
      </c>
      <c r="H15" s="227"/>
      <c r="I15" s="226">
        <v>4.7E-2</v>
      </c>
    </row>
    <row r="16" spans="1:9" x14ac:dyDescent="0.25">
      <c r="A16" s="216">
        <v>15</v>
      </c>
      <c r="B16" s="215" t="s">
        <v>2045</v>
      </c>
      <c r="C16" s="223">
        <v>90040</v>
      </c>
      <c r="D16" s="223">
        <v>145</v>
      </c>
      <c r="E16" s="228">
        <v>1.18</v>
      </c>
      <c r="F16" s="226">
        <v>5.8999999999999998E-5</v>
      </c>
      <c r="G16" s="226">
        <v>1.5E-3</v>
      </c>
      <c r="H16" s="227"/>
      <c r="I16" s="226">
        <v>3.5999999999999997E-2</v>
      </c>
    </row>
    <row r="17" spans="1:9" x14ac:dyDescent="0.25">
      <c r="A17" s="216">
        <v>16</v>
      </c>
      <c r="B17" s="215" t="s">
        <v>1699</v>
      </c>
      <c r="C17" s="223">
        <v>492808</v>
      </c>
      <c r="D17" s="224">
        <v>267.39999999999998</v>
      </c>
      <c r="E17" s="228">
        <v>3.54</v>
      </c>
      <c r="F17" s="226">
        <v>4.4999999999999999E-4</v>
      </c>
      <c r="G17" s="226">
        <v>1.0999999999999999E-2</v>
      </c>
      <c r="H17" s="227"/>
      <c r="I17" s="226">
        <v>0.28000000000000003</v>
      </c>
    </row>
    <row r="18" spans="1:9" x14ac:dyDescent="0.25">
      <c r="A18" s="216">
        <v>17</v>
      </c>
      <c r="B18" s="215" t="s">
        <v>491</v>
      </c>
      <c r="C18" s="223">
        <v>71432</v>
      </c>
      <c r="D18" s="224">
        <v>78.099999999999994</v>
      </c>
      <c r="E18" s="228">
        <v>2.13</v>
      </c>
      <c r="F18" s="226">
        <v>5.9000000000000003E-4</v>
      </c>
      <c r="G18" s="226">
        <v>1.4999999999999999E-2</v>
      </c>
      <c r="H18" s="229" t="s">
        <v>2046</v>
      </c>
      <c r="I18" s="226">
        <v>0.37</v>
      </c>
    </row>
    <row r="19" spans="1:9" x14ac:dyDescent="0.25">
      <c r="A19" s="216">
        <v>18</v>
      </c>
      <c r="B19" s="215" t="s">
        <v>1677</v>
      </c>
      <c r="C19" s="223">
        <v>92875</v>
      </c>
      <c r="D19" s="224">
        <v>184.2</v>
      </c>
      <c r="E19" s="228">
        <v>1.34</v>
      </c>
      <c r="F19" s="226">
        <v>4.6E-5</v>
      </c>
      <c r="G19" s="226">
        <v>1.1000000000000001E-3</v>
      </c>
      <c r="H19" s="227"/>
      <c r="I19" s="226">
        <v>2.8000000000000001E-2</v>
      </c>
    </row>
    <row r="20" spans="1:9" x14ac:dyDescent="0.25">
      <c r="A20" s="215" t="s">
        <v>2047</v>
      </c>
      <c r="B20" s="215" t="s">
        <v>2048</v>
      </c>
      <c r="C20" s="223">
        <v>56553</v>
      </c>
      <c r="D20" s="224">
        <v>228.3</v>
      </c>
      <c r="E20" s="228">
        <v>5.66</v>
      </c>
      <c r="F20" s="226">
        <v>1.7000000000000001E-2</v>
      </c>
      <c r="G20" s="226">
        <v>0.47</v>
      </c>
      <c r="H20" s="227"/>
      <c r="I20" s="226">
        <v>13</v>
      </c>
    </row>
    <row r="21" spans="1:9" x14ac:dyDescent="0.25">
      <c r="A21" s="215" t="s">
        <v>2049</v>
      </c>
      <c r="B21" s="215" t="s">
        <v>2050</v>
      </c>
      <c r="C21" s="223">
        <v>50328</v>
      </c>
      <c r="D21" s="223">
        <v>250</v>
      </c>
      <c r="E21" s="228">
        <v>6.1</v>
      </c>
      <c r="F21" s="226">
        <v>2.4E-2</v>
      </c>
      <c r="G21" s="226">
        <v>0.7</v>
      </c>
      <c r="H21" s="227"/>
      <c r="I21" s="226">
        <v>20</v>
      </c>
    </row>
    <row r="22" spans="1:9" x14ac:dyDescent="0.25">
      <c r="A22" s="215" t="s">
        <v>2051</v>
      </c>
      <c r="B22" s="215" t="s">
        <v>2052</v>
      </c>
      <c r="C22" s="223">
        <v>205992</v>
      </c>
      <c r="D22" s="224">
        <v>252.3</v>
      </c>
      <c r="E22" s="228">
        <v>6.12</v>
      </c>
      <c r="F22" s="226">
        <v>2.4E-2</v>
      </c>
      <c r="G22" s="226">
        <v>0.7</v>
      </c>
      <c r="H22" s="227"/>
      <c r="I22" s="226">
        <v>20</v>
      </c>
    </row>
    <row r="23" spans="1:9" x14ac:dyDescent="0.25">
      <c r="A23" s="216">
        <v>22</v>
      </c>
      <c r="B23" s="215" t="s">
        <v>313</v>
      </c>
      <c r="C23" s="223">
        <v>65850</v>
      </c>
      <c r="D23" s="223">
        <v>122</v>
      </c>
      <c r="E23" s="228">
        <v>1.87</v>
      </c>
      <c r="F23" s="226">
        <v>2.3000000000000001E-4</v>
      </c>
      <c r="G23" s="226">
        <v>5.7000000000000002E-3</v>
      </c>
      <c r="H23" s="227"/>
      <c r="I23" s="226">
        <v>0.14000000000000001</v>
      </c>
    </row>
    <row r="24" spans="1:9" x14ac:dyDescent="0.25">
      <c r="A24" s="216">
        <v>23</v>
      </c>
      <c r="B24" s="215" t="s">
        <v>1675</v>
      </c>
      <c r="C24" s="223">
        <v>98077</v>
      </c>
      <c r="D24" s="223">
        <v>195</v>
      </c>
      <c r="E24" s="228">
        <v>2.92</v>
      </c>
      <c r="F24" s="226">
        <v>4.4999999999999999E-4</v>
      </c>
      <c r="G24" s="226">
        <v>1.0999999999999999E-2</v>
      </c>
      <c r="H24" s="227"/>
      <c r="I24" s="226">
        <v>0.27</v>
      </c>
    </row>
    <row r="25" spans="1:9" x14ac:dyDescent="0.25">
      <c r="A25" s="216">
        <v>24</v>
      </c>
      <c r="B25" s="215" t="s">
        <v>2053</v>
      </c>
      <c r="C25" s="223">
        <v>100447</v>
      </c>
      <c r="D25" s="223">
        <v>127</v>
      </c>
      <c r="E25" s="228">
        <v>2.2999999999999998</v>
      </c>
      <c r="F25" s="226">
        <v>4.0999999999999999E-4</v>
      </c>
      <c r="G25" s="226">
        <v>0.01</v>
      </c>
      <c r="H25" s="227"/>
      <c r="I25" s="226">
        <v>0.25</v>
      </c>
    </row>
    <row r="26" spans="1:9" x14ac:dyDescent="0.25">
      <c r="A26" s="216">
        <v>25</v>
      </c>
      <c r="B26" s="215" t="s">
        <v>307</v>
      </c>
      <c r="C26" s="223">
        <v>111444</v>
      </c>
      <c r="D26" s="223">
        <v>143</v>
      </c>
      <c r="E26" s="228">
        <v>1.29</v>
      </c>
      <c r="F26" s="226">
        <v>7.2000000000000002E-5</v>
      </c>
      <c r="G26" s="226">
        <v>1.8E-3</v>
      </c>
      <c r="H26" s="227"/>
      <c r="I26" s="226">
        <v>4.3999999999999997E-2</v>
      </c>
    </row>
    <row r="27" spans="1:9" x14ac:dyDescent="0.25">
      <c r="A27" s="215" t="s">
        <v>2054</v>
      </c>
      <c r="B27" s="215" t="s">
        <v>485</v>
      </c>
      <c r="C27" s="223">
        <v>75274</v>
      </c>
      <c r="D27" s="224">
        <v>163.80000000000001</v>
      </c>
      <c r="E27" s="228">
        <v>2.09</v>
      </c>
      <c r="F27" s="226">
        <v>1.9000000000000001E-4</v>
      </c>
      <c r="G27" s="226">
        <v>4.5999999999999999E-3</v>
      </c>
      <c r="H27" s="227"/>
      <c r="I27" s="226">
        <v>0.11</v>
      </c>
    </row>
    <row r="28" spans="1:9" x14ac:dyDescent="0.25">
      <c r="A28" s="215" t="s">
        <v>2055</v>
      </c>
      <c r="B28" s="215" t="s">
        <v>1648</v>
      </c>
      <c r="C28" s="223">
        <v>75252</v>
      </c>
      <c r="D28" s="224">
        <v>252.8</v>
      </c>
      <c r="E28" s="228">
        <v>2.37</v>
      </c>
      <c r="F28" s="226">
        <v>9.2E-5</v>
      </c>
      <c r="G28" s="226">
        <v>2.2000000000000001E-3</v>
      </c>
      <c r="H28" s="227"/>
      <c r="I28" s="226">
        <v>5.5E-2</v>
      </c>
    </row>
    <row r="29" spans="1:9" x14ac:dyDescent="0.25">
      <c r="A29" s="215" t="s">
        <v>2056</v>
      </c>
      <c r="B29" s="215" t="s">
        <v>1647</v>
      </c>
      <c r="C29" s="223">
        <v>74839</v>
      </c>
      <c r="D29" s="223">
        <v>95</v>
      </c>
      <c r="E29" s="228">
        <v>1.19</v>
      </c>
      <c r="F29" s="226">
        <v>1.1E-4</v>
      </c>
      <c r="G29" s="226">
        <v>2.8E-3</v>
      </c>
      <c r="H29" s="227"/>
      <c r="I29" s="226">
        <v>7.0000000000000007E-2</v>
      </c>
    </row>
    <row r="30" spans="1:9" x14ac:dyDescent="0.25">
      <c r="A30" s="216">
        <v>29</v>
      </c>
      <c r="B30" s="217" t="s">
        <v>2057</v>
      </c>
      <c r="C30" s="223">
        <v>106412</v>
      </c>
      <c r="D30" s="223">
        <v>173</v>
      </c>
      <c r="E30" s="228">
        <v>2.59</v>
      </c>
      <c r="F30" s="230">
        <v>5.7999999999999996E-3</v>
      </c>
      <c r="G30" s="230">
        <v>8.8000000000000005E-3</v>
      </c>
      <c r="H30" s="227"/>
      <c r="I30" s="230">
        <v>1.2999999999999999E-2</v>
      </c>
    </row>
    <row r="31" spans="1:9" x14ac:dyDescent="0.25">
      <c r="A31" s="216">
        <v>30</v>
      </c>
      <c r="B31" s="215" t="s">
        <v>2058</v>
      </c>
      <c r="C31" s="223">
        <v>106990</v>
      </c>
      <c r="D31" s="223">
        <v>54</v>
      </c>
      <c r="E31" s="228">
        <v>1.99</v>
      </c>
      <c r="F31" s="226">
        <v>6.4999999999999997E-4</v>
      </c>
      <c r="G31" s="226">
        <v>1.6E-2</v>
      </c>
      <c r="H31" s="227"/>
      <c r="I31" s="226">
        <v>0.41</v>
      </c>
    </row>
    <row r="32" spans="1:9" x14ac:dyDescent="0.25">
      <c r="A32" s="216">
        <v>31</v>
      </c>
      <c r="B32" s="217" t="s">
        <v>2059</v>
      </c>
      <c r="C32" s="223">
        <v>513859</v>
      </c>
      <c r="D32" s="228">
        <v>90.12</v>
      </c>
      <c r="E32" s="225">
        <v>-0.92</v>
      </c>
      <c r="F32" s="230">
        <v>5.1999999999999997E-5</v>
      </c>
      <c r="G32" s="230">
        <v>1.2E-4</v>
      </c>
      <c r="H32" s="229" t="s">
        <v>2060</v>
      </c>
      <c r="I32" s="230">
        <v>2.7999999999999998E-4</v>
      </c>
    </row>
    <row r="33" spans="1:9" x14ac:dyDescent="0.25">
      <c r="A33" s="216">
        <v>32</v>
      </c>
      <c r="B33" s="217" t="s">
        <v>2061</v>
      </c>
      <c r="C33" s="223">
        <v>71363</v>
      </c>
      <c r="D33" s="228">
        <v>74.12</v>
      </c>
      <c r="E33" s="228">
        <v>0.88</v>
      </c>
      <c r="F33" s="230">
        <v>1.2999999999999999E-3</v>
      </c>
      <c r="G33" s="230">
        <v>2.3E-3</v>
      </c>
      <c r="H33" s="229" t="s">
        <v>2062</v>
      </c>
      <c r="I33" s="230">
        <v>4.0000000000000001E-3</v>
      </c>
    </row>
    <row r="34" spans="1:9" x14ac:dyDescent="0.25">
      <c r="A34" s="216">
        <v>33</v>
      </c>
      <c r="B34" s="215" t="s">
        <v>2063</v>
      </c>
      <c r="C34" s="223">
        <v>111762</v>
      </c>
      <c r="D34" s="223">
        <v>118</v>
      </c>
      <c r="E34" s="228">
        <v>0.83</v>
      </c>
      <c r="F34" s="226">
        <v>4.8999999999999998E-5</v>
      </c>
      <c r="G34" s="226">
        <v>1.1999999999999999E-3</v>
      </c>
      <c r="H34" s="227"/>
      <c r="I34" s="226">
        <v>0.03</v>
      </c>
    </row>
    <row r="35" spans="1:9" x14ac:dyDescent="0.25">
      <c r="A35" s="216">
        <v>34</v>
      </c>
      <c r="B35" s="215" t="s">
        <v>1618</v>
      </c>
      <c r="C35" s="223">
        <v>133062</v>
      </c>
      <c r="D35" s="223">
        <v>300</v>
      </c>
      <c r="E35" s="228">
        <v>2.35</v>
      </c>
      <c r="F35" s="226">
        <v>4.8000000000000001E-5</v>
      </c>
      <c r="G35" s="226">
        <v>1.1999999999999999E-3</v>
      </c>
      <c r="H35" s="227"/>
      <c r="I35" s="226">
        <v>2.9000000000000001E-2</v>
      </c>
    </row>
    <row r="36" spans="1:9" x14ac:dyDescent="0.25">
      <c r="A36" s="216">
        <v>35</v>
      </c>
      <c r="B36" s="215" t="s">
        <v>479</v>
      </c>
      <c r="C36" s="223">
        <v>75150</v>
      </c>
      <c r="D36" s="223">
        <v>80</v>
      </c>
      <c r="E36" s="228">
        <v>2.2400000000000002</v>
      </c>
      <c r="F36" s="226">
        <v>6.8999999999999997E-4</v>
      </c>
      <c r="G36" s="226">
        <v>1.7000000000000001E-2</v>
      </c>
      <c r="H36" s="227"/>
      <c r="I36" s="226">
        <v>0.43</v>
      </c>
    </row>
    <row r="37" spans="1:9" x14ac:dyDescent="0.25">
      <c r="A37" s="215" t="s">
        <v>2064</v>
      </c>
      <c r="B37" s="215" t="s">
        <v>2065</v>
      </c>
      <c r="C37" s="223">
        <v>56235</v>
      </c>
      <c r="D37" s="224">
        <v>153.80000000000001</v>
      </c>
      <c r="E37" s="228">
        <v>2.83</v>
      </c>
      <c r="F37" s="226">
        <v>6.6E-4</v>
      </c>
      <c r="G37" s="226">
        <v>1.6E-2</v>
      </c>
      <c r="H37" s="227"/>
      <c r="I37" s="226">
        <v>0.4</v>
      </c>
    </row>
    <row r="38" spans="1:9" x14ac:dyDescent="0.25">
      <c r="A38" s="216">
        <v>37</v>
      </c>
      <c r="B38" s="215" t="s">
        <v>193</v>
      </c>
      <c r="C38" s="223">
        <v>57749</v>
      </c>
      <c r="D38" s="224">
        <v>409.8</v>
      </c>
      <c r="E38" s="228">
        <v>5.54</v>
      </c>
      <c r="F38" s="226">
        <v>1.4E-3</v>
      </c>
      <c r="G38" s="226">
        <v>3.7999999999999999E-2</v>
      </c>
      <c r="H38" s="227"/>
      <c r="I38" s="226">
        <v>1</v>
      </c>
    </row>
    <row r="39" spans="1:9" x14ac:dyDescent="0.25">
      <c r="A39" s="216">
        <v>38</v>
      </c>
      <c r="B39" s="215" t="s">
        <v>2066</v>
      </c>
      <c r="C39" s="223">
        <v>5103719</v>
      </c>
      <c r="D39" s="223">
        <v>410</v>
      </c>
      <c r="E39" s="228">
        <v>5.47</v>
      </c>
      <c r="F39" s="226">
        <v>1.1999999999999999E-3</v>
      </c>
      <c r="G39" s="226">
        <v>3.4000000000000002E-2</v>
      </c>
      <c r="H39" s="227"/>
      <c r="I39" s="226">
        <v>0.92</v>
      </c>
    </row>
    <row r="40" spans="1:9" x14ac:dyDescent="0.25">
      <c r="A40" s="216">
        <v>39</v>
      </c>
      <c r="B40" s="215" t="s">
        <v>2067</v>
      </c>
      <c r="C40" s="223">
        <v>5103742</v>
      </c>
      <c r="D40" s="223">
        <v>410</v>
      </c>
      <c r="E40" s="228">
        <v>5.47</v>
      </c>
      <c r="F40" s="226">
        <v>1.1999999999999999E-3</v>
      </c>
      <c r="G40" s="226">
        <v>3.4000000000000002E-2</v>
      </c>
      <c r="H40" s="227"/>
      <c r="I40" s="226">
        <v>0.92</v>
      </c>
    </row>
    <row r="41" spans="1:9" x14ac:dyDescent="0.25">
      <c r="A41" s="216">
        <v>40</v>
      </c>
      <c r="B41" s="215" t="s">
        <v>1580</v>
      </c>
      <c r="C41" s="223">
        <v>108907</v>
      </c>
      <c r="D41" s="224">
        <v>112.6</v>
      </c>
      <c r="E41" s="228">
        <v>2.84</v>
      </c>
      <c r="F41" s="226">
        <v>1.1000000000000001E-3</v>
      </c>
      <c r="G41" s="226">
        <v>2.8000000000000001E-2</v>
      </c>
      <c r="H41" s="227"/>
      <c r="I41" s="226">
        <v>0.71</v>
      </c>
    </row>
    <row r="42" spans="1:9" x14ac:dyDescent="0.25">
      <c r="A42" s="216">
        <v>41</v>
      </c>
      <c r="B42" s="217" t="s">
        <v>2068</v>
      </c>
      <c r="C42" s="223">
        <v>59507</v>
      </c>
      <c r="D42" s="224">
        <v>142.6</v>
      </c>
      <c r="E42" s="228">
        <v>3.1</v>
      </c>
      <c r="F42" s="230">
        <v>1.7000000000000001E-2</v>
      </c>
      <c r="G42" s="230">
        <v>2.9000000000000001E-2</v>
      </c>
      <c r="H42" s="229" t="s">
        <v>2069</v>
      </c>
      <c r="I42" s="230">
        <v>4.9000000000000002E-2</v>
      </c>
    </row>
    <row r="43" spans="1:9" x14ac:dyDescent="0.25">
      <c r="A43" s="215" t="s">
        <v>2070</v>
      </c>
      <c r="B43" s="215" t="s">
        <v>2071</v>
      </c>
      <c r="C43" s="223">
        <v>124481</v>
      </c>
      <c r="D43" s="224">
        <v>208.3</v>
      </c>
      <c r="E43" s="228">
        <v>2.23</v>
      </c>
      <c r="F43" s="226">
        <v>1.2999999999999999E-4</v>
      </c>
      <c r="G43" s="226">
        <v>3.2000000000000002E-3</v>
      </c>
      <c r="H43" s="227"/>
      <c r="I43" s="226">
        <v>7.9000000000000001E-2</v>
      </c>
    </row>
    <row r="44" spans="1:9" x14ac:dyDescent="0.25">
      <c r="A44" s="215" t="s">
        <v>2072</v>
      </c>
      <c r="B44" s="215" t="s">
        <v>473</v>
      </c>
      <c r="C44" s="223">
        <v>75003</v>
      </c>
      <c r="D44" s="224">
        <v>64.5</v>
      </c>
      <c r="E44" s="228">
        <v>1.43</v>
      </c>
      <c r="F44" s="226">
        <v>2.4000000000000001E-4</v>
      </c>
      <c r="G44" s="226">
        <v>6.1000000000000004E-3</v>
      </c>
      <c r="H44" s="227"/>
      <c r="I44" s="226">
        <v>0.15</v>
      </c>
    </row>
    <row r="45" spans="1:9" x14ac:dyDescent="0.25">
      <c r="A45" s="215" t="s">
        <v>2073</v>
      </c>
      <c r="B45" s="215" t="s">
        <v>471</v>
      </c>
      <c r="C45" s="223">
        <v>67663</v>
      </c>
      <c r="D45" s="224">
        <v>119.4</v>
      </c>
      <c r="E45" s="228">
        <v>1.97</v>
      </c>
      <c r="F45" s="226">
        <v>2.7999999999999998E-4</v>
      </c>
      <c r="G45" s="226">
        <v>6.7999999999999996E-3</v>
      </c>
      <c r="H45" s="229" t="s">
        <v>2074</v>
      </c>
      <c r="I45" s="226">
        <v>0.17</v>
      </c>
    </row>
    <row r="46" spans="1:9" x14ac:dyDescent="0.25">
      <c r="A46" s="215" t="s">
        <v>2075</v>
      </c>
      <c r="B46" s="215" t="s">
        <v>1569</v>
      </c>
      <c r="C46" s="223">
        <v>74873</v>
      </c>
      <c r="D46" s="224">
        <v>50.5</v>
      </c>
      <c r="E46" s="228">
        <v>0.91</v>
      </c>
      <c r="F46" s="226">
        <v>1.2999999999999999E-4</v>
      </c>
      <c r="G46" s="226">
        <v>3.3E-3</v>
      </c>
      <c r="H46" s="227"/>
      <c r="I46" s="226">
        <v>8.3000000000000004E-2</v>
      </c>
    </row>
    <row r="47" spans="1:9" x14ac:dyDescent="0.25">
      <c r="A47" s="216">
        <v>46</v>
      </c>
      <c r="B47" s="217" t="s">
        <v>371</v>
      </c>
      <c r="C47" s="223">
        <v>95578</v>
      </c>
      <c r="D47" s="224">
        <v>128.6</v>
      </c>
      <c r="E47" s="228">
        <v>2.15</v>
      </c>
      <c r="F47" s="230">
        <v>5.1999999999999998E-3</v>
      </c>
      <c r="G47" s="230">
        <v>8.0000000000000002E-3</v>
      </c>
      <c r="H47" s="229" t="s">
        <v>2076</v>
      </c>
      <c r="I47" s="230">
        <v>1.2E-2</v>
      </c>
    </row>
    <row r="48" spans="1:9" x14ac:dyDescent="0.25">
      <c r="A48" s="216">
        <v>47</v>
      </c>
      <c r="B48" s="217" t="s">
        <v>2077</v>
      </c>
      <c r="C48" s="223">
        <v>106489</v>
      </c>
      <c r="D48" s="224">
        <v>128.6</v>
      </c>
      <c r="E48" s="228">
        <v>2.39</v>
      </c>
      <c r="F48" s="230">
        <v>7.3000000000000001E-3</v>
      </c>
      <c r="G48" s="230">
        <v>1.2E-2</v>
      </c>
      <c r="H48" s="229" t="s">
        <v>2078</v>
      </c>
      <c r="I48" s="230">
        <v>1.7999999999999999E-2</v>
      </c>
    </row>
    <row r="49" spans="1:9" x14ac:dyDescent="0.25">
      <c r="A49" s="216">
        <v>48</v>
      </c>
      <c r="B49" s="215" t="s">
        <v>1558</v>
      </c>
      <c r="C49" s="223">
        <v>1897456</v>
      </c>
      <c r="D49" s="224">
        <v>265.89999999999998</v>
      </c>
      <c r="E49" s="228">
        <v>3.86</v>
      </c>
      <c r="F49" s="226">
        <v>7.3999999999999999E-4</v>
      </c>
      <c r="G49" s="226">
        <v>1.9E-2</v>
      </c>
      <c r="H49" s="227"/>
      <c r="I49" s="226">
        <v>0.47</v>
      </c>
    </row>
    <row r="50" spans="1:9" x14ac:dyDescent="0.25">
      <c r="A50" s="215" t="s">
        <v>2079</v>
      </c>
      <c r="B50" s="215" t="s">
        <v>297</v>
      </c>
      <c r="C50" s="223">
        <v>218019</v>
      </c>
      <c r="D50" s="224">
        <v>228.3</v>
      </c>
      <c r="E50" s="228">
        <v>5.66</v>
      </c>
      <c r="F50" s="226">
        <v>1.7000000000000001E-2</v>
      </c>
      <c r="G50" s="226">
        <v>0.47</v>
      </c>
      <c r="H50" s="227"/>
      <c r="I50" s="226">
        <v>13</v>
      </c>
    </row>
    <row r="51" spans="1:9" x14ac:dyDescent="0.25">
      <c r="A51" s="216">
        <v>50</v>
      </c>
      <c r="B51" s="215" t="s">
        <v>2080</v>
      </c>
      <c r="C51" s="223">
        <v>120718</v>
      </c>
      <c r="D51" s="224">
        <v>137.19999999999999</v>
      </c>
      <c r="E51" s="228">
        <v>1.67</v>
      </c>
      <c r="F51" s="226">
        <v>1.3999999999999999E-4</v>
      </c>
      <c r="G51" s="226">
        <v>3.3999999999999998E-3</v>
      </c>
      <c r="H51" s="227"/>
      <c r="I51" s="226">
        <v>8.4000000000000005E-2</v>
      </c>
    </row>
    <row r="52" spans="1:9" x14ac:dyDescent="0.25">
      <c r="A52" s="216">
        <v>51</v>
      </c>
      <c r="B52" s="217" t="s">
        <v>2081</v>
      </c>
      <c r="C52" s="223">
        <v>108394</v>
      </c>
      <c r="D52" s="224">
        <v>108.1</v>
      </c>
      <c r="E52" s="228">
        <v>1.96</v>
      </c>
      <c r="F52" s="230">
        <v>4.8999999999999998E-3</v>
      </c>
      <c r="G52" s="230">
        <v>7.7999999999999996E-3</v>
      </c>
      <c r="H52" s="229" t="s">
        <v>2082</v>
      </c>
      <c r="I52" s="230">
        <v>1.2E-2</v>
      </c>
    </row>
    <row r="53" spans="1:9" x14ac:dyDescent="0.25">
      <c r="A53" s="216">
        <v>52</v>
      </c>
      <c r="B53" s="217" t="s">
        <v>2083</v>
      </c>
      <c r="C53" s="223">
        <v>95487</v>
      </c>
      <c r="D53" s="224">
        <v>108.1</v>
      </c>
      <c r="E53" s="228">
        <v>1.95</v>
      </c>
      <c r="F53" s="230">
        <v>4.7999999999999996E-3</v>
      </c>
      <c r="G53" s="230">
        <v>7.7000000000000002E-3</v>
      </c>
      <c r="H53" s="229" t="s">
        <v>2084</v>
      </c>
      <c r="I53" s="230">
        <v>1.2E-2</v>
      </c>
    </row>
    <row r="54" spans="1:9" x14ac:dyDescent="0.25">
      <c r="A54" s="216">
        <v>53</v>
      </c>
      <c r="B54" s="217" t="s">
        <v>2085</v>
      </c>
      <c r="C54" s="223">
        <v>106445</v>
      </c>
      <c r="D54" s="224">
        <v>108.1</v>
      </c>
      <c r="E54" s="228">
        <v>1.95</v>
      </c>
      <c r="F54" s="230">
        <v>4.7999999999999996E-3</v>
      </c>
      <c r="G54" s="230">
        <v>7.7000000000000002E-3</v>
      </c>
      <c r="H54" s="229" t="s">
        <v>2086</v>
      </c>
      <c r="I54" s="230">
        <v>1.2E-2</v>
      </c>
    </row>
    <row r="55" spans="1:9" x14ac:dyDescent="0.25">
      <c r="A55" s="215" t="s">
        <v>2087</v>
      </c>
      <c r="B55" s="215" t="s">
        <v>1486</v>
      </c>
      <c r="C55" s="223">
        <v>72548</v>
      </c>
      <c r="D55" s="223">
        <v>320</v>
      </c>
      <c r="E55" s="228">
        <v>5.8</v>
      </c>
      <c r="F55" s="226">
        <v>6.4000000000000003E-3</v>
      </c>
      <c r="G55" s="226">
        <v>0.18</v>
      </c>
      <c r="H55" s="227"/>
      <c r="I55" s="226">
        <v>5</v>
      </c>
    </row>
    <row r="56" spans="1:9" x14ac:dyDescent="0.25">
      <c r="A56" s="215" t="s">
        <v>2088</v>
      </c>
      <c r="B56" s="215" t="s">
        <v>2089</v>
      </c>
      <c r="C56" s="223">
        <v>72559</v>
      </c>
      <c r="D56" s="223">
        <v>318</v>
      </c>
      <c r="E56" s="228">
        <v>5.69</v>
      </c>
      <c r="F56" s="226">
        <v>5.5999999999999999E-3</v>
      </c>
      <c r="G56" s="226">
        <v>0.16</v>
      </c>
      <c r="H56" s="227"/>
      <c r="I56" s="226">
        <v>4.3</v>
      </c>
    </row>
    <row r="57" spans="1:9" x14ac:dyDescent="0.25">
      <c r="A57" s="215" t="s">
        <v>2090</v>
      </c>
      <c r="B57" s="215" t="s">
        <v>1484</v>
      </c>
      <c r="C57" s="223">
        <v>50293</v>
      </c>
      <c r="D57" s="223">
        <v>355</v>
      </c>
      <c r="E57" s="228">
        <v>6.36</v>
      </c>
      <c r="F57" s="226">
        <v>9.1999999999999998E-3</v>
      </c>
      <c r="G57" s="226">
        <v>0.27</v>
      </c>
      <c r="H57" s="227"/>
      <c r="I57" s="226">
        <v>7.8</v>
      </c>
    </row>
    <row r="58" spans="1:9" x14ac:dyDescent="0.25">
      <c r="A58" s="217" t="s">
        <v>2091</v>
      </c>
      <c r="B58" s="217" t="s">
        <v>2092</v>
      </c>
      <c r="C58" s="223">
        <v>112301</v>
      </c>
      <c r="D58" s="224">
        <v>158.30000000000001</v>
      </c>
      <c r="E58" s="228">
        <v>4.57</v>
      </c>
      <c r="F58" s="230">
        <v>9.5000000000000001E-2</v>
      </c>
      <c r="G58" s="230">
        <v>0.22</v>
      </c>
      <c r="H58" s="229" t="s">
        <v>2093</v>
      </c>
      <c r="I58" s="230">
        <v>0.51</v>
      </c>
    </row>
    <row r="59" spans="1:9" x14ac:dyDescent="0.25">
      <c r="A59" s="216">
        <v>58</v>
      </c>
      <c r="B59" s="215" t="s">
        <v>2094</v>
      </c>
      <c r="C59" s="223">
        <v>117817</v>
      </c>
      <c r="D59" s="223">
        <v>391</v>
      </c>
      <c r="E59" s="228">
        <v>5.1100000000000003</v>
      </c>
      <c r="F59" s="226">
        <v>9.3999999999999997E-4</v>
      </c>
      <c r="G59" s="226">
        <v>2.5000000000000001E-2</v>
      </c>
      <c r="H59" s="227"/>
      <c r="I59" s="226">
        <v>0.66</v>
      </c>
    </row>
    <row r="60" spans="1:9" x14ac:dyDescent="0.25">
      <c r="A60" s="216">
        <v>59</v>
      </c>
      <c r="B60" s="215" t="s">
        <v>2095</v>
      </c>
      <c r="C60" s="223">
        <v>615054</v>
      </c>
      <c r="D60" s="224">
        <v>138.19999999999999</v>
      </c>
      <c r="E60" s="225">
        <v>-0.12</v>
      </c>
      <c r="F60" s="226">
        <v>8.4999999999999999E-6</v>
      </c>
      <c r="G60" s="226">
        <v>2.2000000000000001E-4</v>
      </c>
      <c r="H60" s="227"/>
      <c r="I60" s="226">
        <v>5.5999999999999999E-3</v>
      </c>
    </row>
    <row r="61" spans="1:9" x14ac:dyDescent="0.25">
      <c r="A61" s="216">
        <v>60</v>
      </c>
      <c r="B61" s="215" t="s">
        <v>2096</v>
      </c>
      <c r="C61" s="223">
        <v>95807</v>
      </c>
      <c r="D61" s="223">
        <v>122</v>
      </c>
      <c r="E61" s="228">
        <v>0.34</v>
      </c>
      <c r="F61" s="226">
        <v>2.1999999999999999E-5</v>
      </c>
      <c r="G61" s="226">
        <v>5.4000000000000001E-4</v>
      </c>
      <c r="H61" s="227"/>
      <c r="I61" s="226">
        <v>1.4E-2</v>
      </c>
    </row>
    <row r="62" spans="1:9" x14ac:dyDescent="0.25">
      <c r="A62" s="216">
        <v>61</v>
      </c>
      <c r="B62" s="215" t="s">
        <v>2097</v>
      </c>
      <c r="C62" s="223">
        <v>101804</v>
      </c>
      <c r="D62" s="223">
        <v>200</v>
      </c>
      <c r="E62" s="228">
        <v>2.06</v>
      </c>
      <c r="F62" s="226">
        <v>1.1E-4</v>
      </c>
      <c r="G62" s="226">
        <v>2.8E-3</v>
      </c>
      <c r="H62" s="227"/>
      <c r="I62" s="226">
        <v>6.7000000000000004E-2</v>
      </c>
    </row>
    <row r="63" spans="1:9" x14ac:dyDescent="0.25">
      <c r="A63" s="215" t="s">
        <v>2098</v>
      </c>
      <c r="B63" s="215" t="s">
        <v>293</v>
      </c>
      <c r="C63" s="223">
        <v>53703</v>
      </c>
      <c r="D63" s="224">
        <v>278.39999999999998</v>
      </c>
      <c r="E63" s="228">
        <v>6.84</v>
      </c>
      <c r="F63" s="226">
        <v>4.9000000000000002E-2</v>
      </c>
      <c r="G63" s="226">
        <v>1.5</v>
      </c>
      <c r="H63" s="227"/>
      <c r="I63" s="226">
        <v>47</v>
      </c>
    </row>
    <row r="64" spans="1:9" x14ac:dyDescent="0.25">
      <c r="A64" s="216">
        <v>63</v>
      </c>
      <c r="B64" s="215" t="s">
        <v>2099</v>
      </c>
      <c r="C64" s="223">
        <v>84742</v>
      </c>
      <c r="D64" s="223">
        <v>278</v>
      </c>
      <c r="E64" s="228">
        <v>4.13</v>
      </c>
      <c r="F64" s="226">
        <v>9.3999999999999997E-4</v>
      </c>
      <c r="G64" s="226">
        <v>2.4E-2</v>
      </c>
      <c r="H64" s="227"/>
      <c r="I64" s="226">
        <v>0.61</v>
      </c>
    </row>
    <row r="65" spans="1:9" x14ac:dyDescent="0.25">
      <c r="A65" s="216">
        <v>64</v>
      </c>
      <c r="B65" s="215" t="s">
        <v>2100</v>
      </c>
      <c r="C65" s="223">
        <v>95501</v>
      </c>
      <c r="D65" s="223">
        <v>147</v>
      </c>
      <c r="E65" s="228">
        <v>3.38</v>
      </c>
      <c r="F65" s="226">
        <v>1.6000000000000001E-3</v>
      </c>
      <c r="G65" s="226">
        <v>4.1000000000000002E-2</v>
      </c>
      <c r="H65" s="227"/>
      <c r="I65" s="226">
        <v>1</v>
      </c>
    </row>
    <row r="66" spans="1:9" x14ac:dyDescent="0.25">
      <c r="A66" s="216">
        <v>65</v>
      </c>
      <c r="B66" s="215" t="s">
        <v>2101</v>
      </c>
      <c r="C66" s="223">
        <v>541731</v>
      </c>
      <c r="D66" s="223">
        <v>147</v>
      </c>
      <c r="E66" s="228">
        <v>3.6</v>
      </c>
      <c r="F66" s="226">
        <v>2.3E-3</v>
      </c>
      <c r="G66" s="226">
        <v>5.8000000000000003E-2</v>
      </c>
      <c r="H66" s="227"/>
      <c r="I66" s="226">
        <v>1.5</v>
      </c>
    </row>
    <row r="67" spans="1:9" x14ac:dyDescent="0.25">
      <c r="A67" s="216">
        <v>66</v>
      </c>
      <c r="B67" s="215" t="s">
        <v>2102</v>
      </c>
      <c r="C67" s="223">
        <v>106467</v>
      </c>
      <c r="D67" s="223">
        <v>147</v>
      </c>
      <c r="E67" s="228">
        <v>3.39</v>
      </c>
      <c r="F67" s="226">
        <v>1.6999999999999999E-3</v>
      </c>
      <c r="G67" s="226">
        <v>4.2000000000000003E-2</v>
      </c>
      <c r="H67" s="227"/>
      <c r="I67" s="226">
        <v>1.1000000000000001</v>
      </c>
    </row>
    <row r="68" spans="1:9" x14ac:dyDescent="0.25">
      <c r="A68" s="216">
        <v>67</v>
      </c>
      <c r="B68" s="215" t="s">
        <v>2103</v>
      </c>
      <c r="C68" s="223">
        <v>91941</v>
      </c>
      <c r="D68" s="224">
        <v>253.1</v>
      </c>
      <c r="E68" s="228">
        <v>3.51</v>
      </c>
      <c r="F68" s="226">
        <v>5.1000000000000004E-4</v>
      </c>
      <c r="G68" s="226">
        <v>1.2999999999999999E-2</v>
      </c>
      <c r="H68" s="227"/>
      <c r="I68" s="226">
        <v>0.32</v>
      </c>
    </row>
    <row r="69" spans="1:9" x14ac:dyDescent="0.25">
      <c r="A69" s="215" t="s">
        <v>2104</v>
      </c>
      <c r="B69" s="215" t="s">
        <v>459</v>
      </c>
      <c r="C69" s="223">
        <v>75718</v>
      </c>
      <c r="D69" s="224">
        <v>120.9</v>
      </c>
      <c r="E69" s="228">
        <v>2.16</v>
      </c>
      <c r="F69" s="226">
        <v>3.6000000000000002E-4</v>
      </c>
      <c r="G69" s="226">
        <v>8.9999999999999993E-3</v>
      </c>
      <c r="H69" s="227"/>
      <c r="I69" s="226">
        <v>0.22</v>
      </c>
    </row>
    <row r="70" spans="1:9" x14ac:dyDescent="0.25">
      <c r="A70" s="215" t="s">
        <v>2105</v>
      </c>
      <c r="B70" s="215" t="s">
        <v>2106</v>
      </c>
      <c r="C70" s="223">
        <v>75343</v>
      </c>
      <c r="D70" s="223">
        <v>99</v>
      </c>
      <c r="E70" s="228">
        <v>1.79</v>
      </c>
      <c r="F70" s="226">
        <v>2.7E-4</v>
      </c>
      <c r="G70" s="226">
        <v>6.7000000000000002E-3</v>
      </c>
      <c r="H70" s="227"/>
      <c r="I70" s="226">
        <v>0.17</v>
      </c>
    </row>
    <row r="71" spans="1:9" x14ac:dyDescent="0.25">
      <c r="A71" s="215" t="s">
        <v>2107</v>
      </c>
      <c r="B71" s="215" t="s">
        <v>2108</v>
      </c>
      <c r="C71" s="223">
        <v>107062</v>
      </c>
      <c r="D71" s="223">
        <v>99</v>
      </c>
      <c r="E71" s="228">
        <v>1.48</v>
      </c>
      <c r="F71" s="226">
        <v>1.7000000000000001E-4</v>
      </c>
      <c r="G71" s="226">
        <v>4.1999999999999997E-3</v>
      </c>
      <c r="H71" s="227"/>
      <c r="I71" s="226">
        <v>0.1</v>
      </c>
    </row>
    <row r="72" spans="1:9" x14ac:dyDescent="0.25">
      <c r="A72" s="215" t="s">
        <v>2109</v>
      </c>
      <c r="B72" s="215" t="s">
        <v>2110</v>
      </c>
      <c r="C72" s="223">
        <v>75354</v>
      </c>
      <c r="D72" s="224">
        <v>96.9</v>
      </c>
      <c r="E72" s="228">
        <v>2.13</v>
      </c>
      <c r="F72" s="226">
        <v>4.6999999999999999E-4</v>
      </c>
      <c r="G72" s="226">
        <v>1.2E-2</v>
      </c>
      <c r="H72" s="227"/>
      <c r="I72" s="226">
        <v>0.28999999999999998</v>
      </c>
    </row>
    <row r="73" spans="1:9" x14ac:dyDescent="0.25">
      <c r="A73" s="215" t="s">
        <v>2111</v>
      </c>
      <c r="B73" s="215" t="s">
        <v>2112</v>
      </c>
      <c r="C73" s="223">
        <v>540590</v>
      </c>
      <c r="D73" s="224">
        <v>96.9</v>
      </c>
      <c r="E73" s="228">
        <v>1.86</v>
      </c>
      <c r="F73" s="226">
        <v>3.1E-4</v>
      </c>
      <c r="G73" s="226">
        <v>7.7000000000000002E-3</v>
      </c>
      <c r="H73" s="227"/>
      <c r="I73" s="226">
        <v>0.19</v>
      </c>
    </row>
    <row r="74" spans="1:9" x14ac:dyDescent="0.25">
      <c r="A74" s="216">
        <v>73</v>
      </c>
      <c r="B74" s="217" t="s">
        <v>381</v>
      </c>
      <c r="C74" s="223">
        <v>120832</v>
      </c>
      <c r="D74" s="223">
        <v>163</v>
      </c>
      <c r="E74" s="228">
        <v>3.06</v>
      </c>
      <c r="F74" s="230">
        <v>1.2E-2</v>
      </c>
      <c r="G74" s="230">
        <v>2.1000000000000001E-2</v>
      </c>
      <c r="H74" s="229" t="s">
        <v>2113</v>
      </c>
      <c r="I74" s="230">
        <v>3.4000000000000002E-2</v>
      </c>
    </row>
    <row r="75" spans="1:9" x14ac:dyDescent="0.25">
      <c r="A75" s="215" t="s">
        <v>2114</v>
      </c>
      <c r="B75" s="215" t="s">
        <v>2115</v>
      </c>
      <c r="C75" s="223">
        <v>78875</v>
      </c>
      <c r="D75" s="223">
        <v>113</v>
      </c>
      <c r="E75" s="228">
        <v>2</v>
      </c>
      <c r="F75" s="226">
        <v>3.1E-4</v>
      </c>
      <c r="G75" s="226">
        <v>7.7999999999999996E-3</v>
      </c>
      <c r="H75" s="227"/>
      <c r="I75" s="226">
        <v>0.19</v>
      </c>
    </row>
    <row r="76" spans="1:9" x14ac:dyDescent="0.25">
      <c r="A76" s="218" t="s">
        <v>2116</v>
      </c>
      <c r="B76" s="218" t="s">
        <v>2117</v>
      </c>
      <c r="C76" s="231">
        <v>542756</v>
      </c>
      <c r="D76" s="231">
        <v>111</v>
      </c>
      <c r="E76" s="232">
        <v>1.6</v>
      </c>
      <c r="F76" s="233">
        <v>1.7000000000000001E-4</v>
      </c>
      <c r="G76" s="233">
        <v>4.3E-3</v>
      </c>
      <c r="H76" s="234"/>
      <c r="I76" s="233">
        <v>0.11</v>
      </c>
    </row>
    <row r="77" spans="1:9" x14ac:dyDescent="0.25">
      <c r="A77" s="216">
        <v>76</v>
      </c>
      <c r="B77" s="215" t="s">
        <v>1435</v>
      </c>
      <c r="C77" s="223">
        <v>62737</v>
      </c>
      <c r="D77" s="223">
        <v>221</v>
      </c>
      <c r="E77" s="228">
        <v>1.47</v>
      </c>
      <c r="F77" s="226">
        <v>3.4999999999999997E-5</v>
      </c>
      <c r="G77" s="226">
        <v>8.4999999999999995E-4</v>
      </c>
      <c r="H77" s="227"/>
      <c r="I77" s="226">
        <v>2.1000000000000001E-2</v>
      </c>
    </row>
    <row r="78" spans="1:9" x14ac:dyDescent="0.25">
      <c r="A78" s="216">
        <v>77</v>
      </c>
      <c r="B78" s="215" t="s">
        <v>185</v>
      </c>
      <c r="C78" s="223">
        <v>60571</v>
      </c>
      <c r="D78" s="223">
        <v>381</v>
      </c>
      <c r="E78" s="228">
        <v>4.5599999999999996</v>
      </c>
      <c r="F78" s="226">
        <v>4.6999999999999999E-4</v>
      </c>
      <c r="G78" s="226">
        <v>1.2E-2</v>
      </c>
      <c r="H78" s="227"/>
      <c r="I78" s="226">
        <v>0.32</v>
      </c>
    </row>
    <row r="79" spans="1:9" x14ac:dyDescent="0.25">
      <c r="A79" s="216">
        <v>78</v>
      </c>
      <c r="B79" s="215" t="s">
        <v>2118</v>
      </c>
      <c r="C79" s="223">
        <v>1464535</v>
      </c>
      <c r="D79" s="224">
        <v>86.1</v>
      </c>
      <c r="E79" s="225">
        <v>-1.84</v>
      </c>
      <c r="F79" s="226">
        <v>1.1000000000000001E-6</v>
      </c>
      <c r="G79" s="226">
        <v>3.1000000000000001E-5</v>
      </c>
      <c r="H79" s="227"/>
      <c r="I79" s="226">
        <v>8.7000000000000001E-4</v>
      </c>
    </row>
    <row r="80" spans="1:9" x14ac:dyDescent="0.25">
      <c r="A80" s="216">
        <v>79</v>
      </c>
      <c r="B80" s="215" t="s">
        <v>287</v>
      </c>
      <c r="C80" s="223">
        <v>84662</v>
      </c>
      <c r="D80" s="223">
        <v>222</v>
      </c>
      <c r="E80" s="228">
        <v>2.4700000000000002</v>
      </c>
      <c r="F80" s="226">
        <v>1.6000000000000001E-4</v>
      </c>
      <c r="G80" s="226">
        <v>3.8999999999999998E-3</v>
      </c>
      <c r="H80" s="227"/>
      <c r="I80" s="226">
        <v>9.5000000000000001E-2</v>
      </c>
    </row>
    <row r="81" spans="1:9" x14ac:dyDescent="0.25">
      <c r="A81" s="216">
        <v>80</v>
      </c>
      <c r="B81" s="215" t="s">
        <v>2119</v>
      </c>
      <c r="C81" s="223">
        <v>64675</v>
      </c>
      <c r="D81" s="223">
        <v>154</v>
      </c>
      <c r="E81" s="228">
        <v>1.1399999999999999</v>
      </c>
      <c r="F81" s="226">
        <v>5.0000000000000002E-5</v>
      </c>
      <c r="G81" s="226">
        <v>1.1999999999999999E-3</v>
      </c>
      <c r="H81" s="227"/>
      <c r="I81" s="226">
        <v>0.03</v>
      </c>
    </row>
    <row r="82" spans="1:9" x14ac:dyDescent="0.25">
      <c r="A82" s="216">
        <v>81</v>
      </c>
      <c r="B82" s="215" t="s">
        <v>2120</v>
      </c>
      <c r="C82" s="223">
        <v>119904</v>
      </c>
      <c r="D82" s="224">
        <v>254.4</v>
      </c>
      <c r="E82" s="228">
        <v>1.81</v>
      </c>
      <c r="F82" s="226">
        <v>3.8000000000000002E-5</v>
      </c>
      <c r="G82" s="226">
        <v>9.3000000000000005E-4</v>
      </c>
      <c r="H82" s="227"/>
      <c r="I82" s="226">
        <v>2.3E-2</v>
      </c>
    </row>
    <row r="83" spans="1:9" x14ac:dyDescent="0.25">
      <c r="A83" s="216">
        <v>82</v>
      </c>
      <c r="B83" s="215" t="s">
        <v>285</v>
      </c>
      <c r="C83" s="223">
        <v>131113</v>
      </c>
      <c r="D83" s="223">
        <v>194</v>
      </c>
      <c r="E83" s="228">
        <v>1.56</v>
      </c>
      <c r="F83" s="226">
        <v>5.7000000000000003E-5</v>
      </c>
      <c r="G83" s="226">
        <v>1.4E-3</v>
      </c>
      <c r="H83" s="227"/>
      <c r="I83" s="226">
        <v>3.4000000000000002E-2</v>
      </c>
    </row>
    <row r="84" spans="1:9" x14ac:dyDescent="0.25">
      <c r="A84" s="216">
        <v>83</v>
      </c>
      <c r="B84" s="215" t="s">
        <v>2121</v>
      </c>
      <c r="C84" s="223">
        <v>77781</v>
      </c>
      <c r="D84" s="223">
        <v>126</v>
      </c>
      <c r="E84" s="228">
        <v>1.1599999999999999</v>
      </c>
      <c r="F84" s="226">
        <v>7.2999999999999999E-5</v>
      </c>
      <c r="G84" s="226">
        <v>1.8E-3</v>
      </c>
      <c r="H84" s="227"/>
      <c r="I84" s="226">
        <v>4.4999999999999998E-2</v>
      </c>
    </row>
    <row r="85" spans="1:9" x14ac:dyDescent="0.25">
      <c r="A85" s="216">
        <v>84</v>
      </c>
      <c r="B85" s="215" t="s">
        <v>2122</v>
      </c>
      <c r="C85" s="223">
        <v>62759</v>
      </c>
      <c r="D85" s="224">
        <v>74.099999999999994</v>
      </c>
      <c r="E85" s="225">
        <v>-0.56999999999999995</v>
      </c>
      <c r="F85" s="226">
        <v>9.5999999999999996E-6</v>
      </c>
      <c r="G85" s="226">
        <v>2.5000000000000001E-4</v>
      </c>
      <c r="H85" s="227"/>
      <c r="I85" s="226">
        <v>6.6E-3</v>
      </c>
    </row>
    <row r="86" spans="1:9" x14ac:dyDescent="0.25">
      <c r="A86" s="216">
        <v>85</v>
      </c>
      <c r="B86" s="215" t="s">
        <v>2123</v>
      </c>
      <c r="C86" s="223">
        <v>60117</v>
      </c>
      <c r="D86" s="223">
        <v>225</v>
      </c>
      <c r="E86" s="228">
        <v>4.58</v>
      </c>
      <c r="F86" s="226">
        <v>3.5999999999999999E-3</v>
      </c>
      <c r="G86" s="226">
        <v>9.5000000000000001E-2</v>
      </c>
      <c r="H86" s="227"/>
      <c r="I86" s="226">
        <v>2.5</v>
      </c>
    </row>
    <row r="87" spans="1:9" x14ac:dyDescent="0.25">
      <c r="A87" s="216">
        <v>86</v>
      </c>
      <c r="B87" s="215" t="s">
        <v>2124</v>
      </c>
      <c r="C87" s="223">
        <v>119937</v>
      </c>
      <c r="D87" s="224">
        <v>212.3</v>
      </c>
      <c r="E87" s="228">
        <v>2.34</v>
      </c>
      <c r="F87" s="226">
        <v>1.4999999999999999E-4</v>
      </c>
      <c r="G87" s="226">
        <v>3.5999999999999999E-3</v>
      </c>
      <c r="H87" s="227"/>
      <c r="I87" s="226">
        <v>8.7999999999999995E-2</v>
      </c>
    </row>
    <row r="88" spans="1:9" x14ac:dyDescent="0.25">
      <c r="A88" s="216">
        <v>87</v>
      </c>
      <c r="B88" s="215" t="s">
        <v>2125</v>
      </c>
      <c r="C88" s="223">
        <v>79447</v>
      </c>
      <c r="D88" s="224">
        <v>107.5</v>
      </c>
      <c r="E88" s="228">
        <v>0</v>
      </c>
      <c r="F88" s="226">
        <v>4.8999999999999997E-6</v>
      </c>
      <c r="G88" s="226">
        <v>3.8999999999999999E-4</v>
      </c>
      <c r="H88" s="227"/>
      <c r="I88" s="226">
        <v>3.3999999999999998E-3</v>
      </c>
    </row>
    <row r="89" spans="1:9" x14ac:dyDescent="0.25">
      <c r="A89" s="216">
        <v>88</v>
      </c>
      <c r="B89" s="215" t="s">
        <v>2126</v>
      </c>
      <c r="C89" s="223">
        <v>57147</v>
      </c>
      <c r="D89" s="223">
        <v>60</v>
      </c>
      <c r="E89" s="225">
        <v>-1.5</v>
      </c>
      <c r="F89" s="226">
        <v>2.6000000000000001E-6</v>
      </c>
      <c r="G89" s="226">
        <v>7.2999999999999999E-5</v>
      </c>
      <c r="H89" s="227"/>
      <c r="I89" s="226">
        <v>2E-3</v>
      </c>
    </row>
    <row r="90" spans="1:9" x14ac:dyDescent="0.25">
      <c r="A90" s="216">
        <v>89</v>
      </c>
      <c r="B90" s="215" t="s">
        <v>2127</v>
      </c>
      <c r="C90" s="223">
        <v>105679</v>
      </c>
      <c r="D90" s="224">
        <v>122.2</v>
      </c>
      <c r="E90" s="228">
        <v>2.2999999999999998</v>
      </c>
      <c r="F90" s="226">
        <v>4.4000000000000002E-4</v>
      </c>
      <c r="G90" s="226">
        <v>1.0999999999999999E-2</v>
      </c>
      <c r="H90" s="227"/>
      <c r="I90" s="226">
        <v>0.27</v>
      </c>
    </row>
    <row r="91" spans="1:9" x14ac:dyDescent="0.25">
      <c r="A91" s="216">
        <v>90</v>
      </c>
      <c r="B91" s="215" t="s">
        <v>2128</v>
      </c>
      <c r="C91" s="223">
        <v>95658</v>
      </c>
      <c r="D91" s="223">
        <v>122</v>
      </c>
      <c r="E91" s="228">
        <v>2.23</v>
      </c>
      <c r="F91" s="226">
        <v>4.0000000000000002E-4</v>
      </c>
      <c r="G91" s="226">
        <v>9.7999999999999997E-3</v>
      </c>
      <c r="H91" s="227"/>
      <c r="I91" s="226">
        <v>0.24</v>
      </c>
    </row>
    <row r="92" spans="1:9" x14ac:dyDescent="0.25">
      <c r="A92" s="216">
        <v>91</v>
      </c>
      <c r="B92" s="215" t="s">
        <v>2129</v>
      </c>
      <c r="C92" s="223">
        <v>51285</v>
      </c>
      <c r="D92" s="224">
        <v>184.1</v>
      </c>
      <c r="E92" s="228">
        <v>1.54</v>
      </c>
      <c r="F92" s="226">
        <v>6.3E-5</v>
      </c>
      <c r="G92" s="226">
        <v>1.5E-3</v>
      </c>
      <c r="H92" s="227"/>
      <c r="I92" s="226">
        <v>3.6999999999999998E-2</v>
      </c>
    </row>
    <row r="93" spans="1:9" x14ac:dyDescent="0.25">
      <c r="A93" s="216">
        <v>92</v>
      </c>
      <c r="B93" s="215" t="s">
        <v>2130</v>
      </c>
      <c r="C93" s="223">
        <v>121142</v>
      </c>
      <c r="D93" s="224">
        <v>182.1</v>
      </c>
      <c r="E93" s="228">
        <v>1.98</v>
      </c>
      <c r="F93" s="226">
        <v>1.2999999999999999E-4</v>
      </c>
      <c r="G93" s="226">
        <v>3.0999999999999999E-3</v>
      </c>
      <c r="H93" s="227"/>
      <c r="I93" s="226">
        <v>7.4999999999999997E-2</v>
      </c>
    </row>
    <row r="94" spans="1:9" x14ac:dyDescent="0.25">
      <c r="A94" s="216">
        <v>93</v>
      </c>
      <c r="B94" s="215" t="s">
        <v>2131</v>
      </c>
      <c r="C94" s="223">
        <v>606202</v>
      </c>
      <c r="D94" s="224">
        <v>182.1</v>
      </c>
      <c r="E94" s="228">
        <v>1.72</v>
      </c>
      <c r="F94" s="226">
        <v>8.5000000000000006E-5</v>
      </c>
      <c r="G94" s="226">
        <v>2.0999999999999999E-3</v>
      </c>
      <c r="H94" s="227"/>
      <c r="I94" s="226">
        <v>5.0999999999999997E-2</v>
      </c>
    </row>
    <row r="95" spans="1:9" x14ac:dyDescent="0.25">
      <c r="A95" s="216">
        <v>94</v>
      </c>
      <c r="B95" s="215" t="s">
        <v>2132</v>
      </c>
      <c r="C95" s="223">
        <v>123911</v>
      </c>
      <c r="D95" s="224">
        <v>88.1</v>
      </c>
      <c r="E95" s="225">
        <v>-0.27</v>
      </c>
      <c r="F95" s="226">
        <v>1.2999999999999999E-5</v>
      </c>
      <c r="G95" s="226">
        <v>3.3E-4</v>
      </c>
      <c r="H95" s="227"/>
      <c r="I95" s="226">
        <v>8.6E-3</v>
      </c>
    </row>
    <row r="96" spans="1:9" x14ac:dyDescent="0.25">
      <c r="A96" s="216">
        <v>95</v>
      </c>
      <c r="B96" s="215" t="s">
        <v>2133</v>
      </c>
      <c r="C96" s="223">
        <v>86306</v>
      </c>
      <c r="D96" s="224">
        <v>198.2</v>
      </c>
      <c r="E96" s="228">
        <v>3.13</v>
      </c>
      <c r="F96" s="226">
        <v>5.9000000000000003E-4</v>
      </c>
      <c r="G96" s="226">
        <v>1.4999999999999999E-2</v>
      </c>
      <c r="H96" s="227"/>
      <c r="I96" s="226">
        <v>0.36</v>
      </c>
    </row>
    <row r="97" spans="1:9" x14ac:dyDescent="0.25">
      <c r="A97" s="216">
        <v>96</v>
      </c>
      <c r="B97" s="215" t="s">
        <v>2134</v>
      </c>
      <c r="C97" s="223">
        <v>122667</v>
      </c>
      <c r="D97" s="224">
        <v>184.2</v>
      </c>
      <c r="E97" s="228">
        <v>2.94</v>
      </c>
      <c r="F97" s="226">
        <v>5.2999999999999998E-4</v>
      </c>
      <c r="G97" s="226">
        <v>1.2999999999999999E-2</v>
      </c>
      <c r="H97" s="227"/>
      <c r="I97" s="226">
        <v>0.32</v>
      </c>
    </row>
    <row r="98" spans="1:9" x14ac:dyDescent="0.25">
      <c r="A98" s="216">
        <v>97</v>
      </c>
      <c r="B98" s="215" t="s">
        <v>2135</v>
      </c>
      <c r="C98" s="223">
        <v>621647</v>
      </c>
      <c r="D98" s="224">
        <v>130.19999999999999</v>
      </c>
      <c r="E98" s="228">
        <v>1.36</v>
      </c>
      <c r="F98" s="226">
        <v>9.5000000000000005E-5</v>
      </c>
      <c r="G98" s="226">
        <v>2.3E-3</v>
      </c>
      <c r="H98" s="227"/>
      <c r="I98" s="226">
        <v>5.8000000000000003E-2</v>
      </c>
    </row>
    <row r="99" spans="1:9" x14ac:dyDescent="0.25">
      <c r="A99" s="216">
        <v>98</v>
      </c>
      <c r="B99" s="215" t="s">
        <v>177</v>
      </c>
      <c r="C99" s="223">
        <v>72208</v>
      </c>
      <c r="D99" s="223">
        <v>381</v>
      </c>
      <c r="E99" s="228">
        <v>4.5599999999999996</v>
      </c>
      <c r="F99" s="226">
        <v>4.6999999999999999E-4</v>
      </c>
      <c r="G99" s="226">
        <v>1.2E-2</v>
      </c>
      <c r="H99" s="227"/>
      <c r="I99" s="226">
        <v>0.32</v>
      </c>
    </row>
    <row r="100" spans="1:9" x14ac:dyDescent="0.25">
      <c r="A100" s="216">
        <v>99</v>
      </c>
      <c r="B100" s="215" t="s">
        <v>1333</v>
      </c>
      <c r="C100" s="223">
        <v>106898</v>
      </c>
      <c r="D100" s="223">
        <v>92</v>
      </c>
      <c r="E100" s="225">
        <v>-0.21</v>
      </c>
      <c r="F100" s="226">
        <v>1.2999999999999999E-5</v>
      </c>
      <c r="G100" s="226">
        <v>3.5E-4</v>
      </c>
      <c r="H100" s="227"/>
      <c r="I100" s="226">
        <v>8.8999999999999999E-3</v>
      </c>
    </row>
    <row r="101" spans="1:9" x14ac:dyDescent="0.25">
      <c r="A101" s="216">
        <v>100</v>
      </c>
      <c r="B101" s="217" t="s">
        <v>2136</v>
      </c>
      <c r="C101" s="223">
        <v>64175</v>
      </c>
      <c r="D101" s="228">
        <v>46.07</v>
      </c>
      <c r="E101" s="225">
        <v>-0.31</v>
      </c>
      <c r="F101" s="230">
        <v>2.5999999999999998E-4</v>
      </c>
      <c r="G101" s="230">
        <v>5.4000000000000001E-4</v>
      </c>
      <c r="H101" s="229" t="s">
        <v>2137</v>
      </c>
      <c r="I101" s="230">
        <v>1.1000000000000001E-3</v>
      </c>
    </row>
    <row r="102" spans="1:9" x14ac:dyDescent="0.25">
      <c r="A102" s="216">
        <v>101</v>
      </c>
      <c r="B102" s="215" t="s">
        <v>2138</v>
      </c>
      <c r="C102" s="223">
        <v>112345</v>
      </c>
      <c r="D102" s="223">
        <v>162</v>
      </c>
      <c r="E102" s="225">
        <v>-0.92</v>
      </c>
      <c r="F102" s="226">
        <v>1.7999999999999999E-6</v>
      </c>
      <c r="G102" s="226">
        <v>4.6999999999999997E-5</v>
      </c>
      <c r="H102" s="227"/>
      <c r="I102" s="226">
        <v>1.2999999999999999E-3</v>
      </c>
    </row>
    <row r="103" spans="1:9" x14ac:dyDescent="0.25">
      <c r="A103" s="216">
        <v>102</v>
      </c>
      <c r="B103" s="215" t="s">
        <v>2139</v>
      </c>
      <c r="C103" s="223">
        <v>111900</v>
      </c>
      <c r="D103" s="223">
        <v>134</v>
      </c>
      <c r="E103" s="225">
        <v>-0.08</v>
      </c>
      <c r="F103" s="226">
        <v>9.5999999999999996E-6</v>
      </c>
      <c r="G103" s="226">
        <v>2.5000000000000001E-4</v>
      </c>
      <c r="H103" s="227"/>
      <c r="I103" s="226">
        <v>6.3E-3</v>
      </c>
    </row>
    <row r="104" spans="1:9" x14ac:dyDescent="0.25">
      <c r="A104" s="216">
        <v>103</v>
      </c>
      <c r="B104" s="215" t="s">
        <v>2140</v>
      </c>
      <c r="C104" s="223">
        <v>111773</v>
      </c>
      <c r="D104" s="223">
        <v>120</v>
      </c>
      <c r="E104" s="225">
        <v>-0.42</v>
      </c>
      <c r="F104" s="226">
        <v>6.7000000000000002E-6</v>
      </c>
      <c r="G104" s="226">
        <v>1.7000000000000001E-4</v>
      </c>
      <c r="H104" s="227"/>
      <c r="I104" s="226">
        <v>4.4999999999999997E-3</v>
      </c>
    </row>
    <row r="105" spans="1:9" x14ac:dyDescent="0.25">
      <c r="A105" s="216">
        <v>104</v>
      </c>
      <c r="B105" s="217" t="s">
        <v>2141</v>
      </c>
      <c r="C105" s="223">
        <v>110805</v>
      </c>
      <c r="D105" s="228">
        <v>90.12</v>
      </c>
      <c r="E105" s="225">
        <v>-0.32</v>
      </c>
      <c r="F105" s="230">
        <v>1.4999999999999999E-4</v>
      </c>
      <c r="G105" s="230">
        <v>2.9999999999999997E-4</v>
      </c>
      <c r="H105" s="227"/>
      <c r="I105" s="230">
        <v>6.0999999999999997E-4</v>
      </c>
    </row>
    <row r="106" spans="1:9" x14ac:dyDescent="0.25">
      <c r="A106" s="216">
        <v>105</v>
      </c>
      <c r="B106" s="215" t="s">
        <v>2142</v>
      </c>
      <c r="C106" s="223">
        <v>111159</v>
      </c>
      <c r="D106" s="223">
        <v>132</v>
      </c>
      <c r="E106" s="228">
        <v>0.65</v>
      </c>
      <c r="F106" s="226">
        <v>3.1000000000000001E-5</v>
      </c>
      <c r="G106" s="226">
        <v>7.6999999999999996E-4</v>
      </c>
      <c r="H106" s="227"/>
      <c r="I106" s="226">
        <v>1.9E-2</v>
      </c>
    </row>
    <row r="107" spans="1:9" x14ac:dyDescent="0.25">
      <c r="A107" s="216">
        <v>106</v>
      </c>
      <c r="B107" s="215" t="s">
        <v>2143</v>
      </c>
      <c r="C107" s="223">
        <v>140885</v>
      </c>
      <c r="D107" s="223">
        <v>100</v>
      </c>
      <c r="E107" s="228">
        <v>1.32</v>
      </c>
      <c r="F107" s="226">
        <v>1.2999999999999999E-4</v>
      </c>
      <c r="G107" s="226">
        <v>3.2000000000000002E-3</v>
      </c>
      <c r="H107" s="227"/>
      <c r="I107" s="226">
        <v>0.08</v>
      </c>
    </row>
    <row r="108" spans="1:9" x14ac:dyDescent="0.25">
      <c r="A108" s="216">
        <v>107</v>
      </c>
      <c r="B108" s="215" t="s">
        <v>2144</v>
      </c>
      <c r="C108" s="223">
        <v>51796</v>
      </c>
      <c r="D108" s="223">
        <v>89</v>
      </c>
      <c r="E108" s="225">
        <v>-0.15</v>
      </c>
      <c r="F108" s="226">
        <v>1.5E-5</v>
      </c>
      <c r="G108" s="226">
        <v>3.8999999999999999E-4</v>
      </c>
      <c r="H108" s="227"/>
      <c r="I108" s="226">
        <v>0.01</v>
      </c>
    </row>
    <row r="109" spans="1:9" x14ac:dyDescent="0.25">
      <c r="A109" s="216">
        <v>108</v>
      </c>
      <c r="B109" s="217" t="s">
        <v>2145</v>
      </c>
      <c r="C109" s="223">
        <v>60297</v>
      </c>
      <c r="D109" s="228">
        <v>74.12</v>
      </c>
      <c r="E109" s="228">
        <v>0.89</v>
      </c>
      <c r="F109" s="230">
        <v>1.4E-3</v>
      </c>
      <c r="G109" s="230">
        <v>2.3E-3</v>
      </c>
      <c r="H109" s="229" t="s">
        <v>2146</v>
      </c>
      <c r="I109" s="230">
        <v>4.0000000000000001E-3</v>
      </c>
    </row>
    <row r="110" spans="1:9" x14ac:dyDescent="0.25">
      <c r="A110" s="216">
        <v>109</v>
      </c>
      <c r="B110" s="215" t="s">
        <v>457</v>
      </c>
      <c r="C110" s="223">
        <v>100414</v>
      </c>
      <c r="D110" s="224">
        <v>106.2</v>
      </c>
      <c r="E110" s="228">
        <v>3.15</v>
      </c>
      <c r="F110" s="226">
        <v>1.9E-3</v>
      </c>
      <c r="G110" s="226">
        <v>4.9000000000000002E-2</v>
      </c>
      <c r="H110" s="227"/>
      <c r="I110" s="226">
        <v>1.2</v>
      </c>
    </row>
    <row r="111" spans="1:9" x14ac:dyDescent="0.25">
      <c r="A111" s="216">
        <v>110</v>
      </c>
      <c r="B111" s="215" t="s">
        <v>2147</v>
      </c>
      <c r="C111" s="223">
        <v>75218</v>
      </c>
      <c r="D111" s="224">
        <v>44.1</v>
      </c>
      <c r="E111" s="225">
        <v>-0.3</v>
      </c>
      <c r="F111" s="226">
        <v>2.1999999999999999E-5</v>
      </c>
      <c r="G111" s="226">
        <v>5.5999999999999995E-4</v>
      </c>
      <c r="H111" s="227"/>
      <c r="I111" s="226">
        <v>1.4999999999999999E-2</v>
      </c>
    </row>
    <row r="112" spans="1:9" x14ac:dyDescent="0.25">
      <c r="A112" s="215" t="s">
        <v>2148</v>
      </c>
      <c r="B112" s="215" t="s">
        <v>2149</v>
      </c>
      <c r="C112" s="223">
        <v>106934</v>
      </c>
      <c r="D112" s="223">
        <v>188</v>
      </c>
      <c r="E112" s="228">
        <v>1.96</v>
      </c>
      <c r="F112" s="226">
        <v>1.1E-4</v>
      </c>
      <c r="G112" s="226">
        <v>2.8E-3</v>
      </c>
      <c r="H112" s="227"/>
      <c r="I112" s="226">
        <v>6.8000000000000005E-2</v>
      </c>
    </row>
    <row r="113" spans="1:9" x14ac:dyDescent="0.25">
      <c r="A113" s="216">
        <v>112</v>
      </c>
      <c r="B113" s="215" t="s">
        <v>1298</v>
      </c>
      <c r="C113" s="223">
        <v>151564</v>
      </c>
      <c r="D113" s="223">
        <v>43</v>
      </c>
      <c r="E113" s="225">
        <v>-1.1200000000000001</v>
      </c>
      <c r="F113" s="226">
        <v>6.0000000000000002E-6</v>
      </c>
      <c r="G113" s="226">
        <v>1.6000000000000001E-4</v>
      </c>
      <c r="H113" s="227"/>
      <c r="I113" s="226">
        <v>4.4000000000000003E-3</v>
      </c>
    </row>
    <row r="114" spans="1:9" x14ac:dyDescent="0.25">
      <c r="A114" s="216">
        <v>113</v>
      </c>
      <c r="B114" s="215" t="s">
        <v>2150</v>
      </c>
      <c r="C114" s="223">
        <v>96457</v>
      </c>
      <c r="D114" s="223">
        <v>96</v>
      </c>
      <c r="E114" s="225">
        <v>-0.66</v>
      </c>
      <c r="F114" s="226">
        <v>6.2999999999999998E-6</v>
      </c>
      <c r="G114" s="226">
        <v>1.7000000000000001E-4</v>
      </c>
      <c r="H114" s="227"/>
      <c r="I114" s="226">
        <v>4.3E-3</v>
      </c>
    </row>
    <row r="115" spans="1:9" x14ac:dyDescent="0.25">
      <c r="A115" s="216">
        <v>114</v>
      </c>
      <c r="B115" s="217" t="s">
        <v>2151</v>
      </c>
      <c r="C115" s="223">
        <v>123079</v>
      </c>
      <c r="D115" s="224">
        <v>122.2</v>
      </c>
      <c r="E115" s="228">
        <v>2.58</v>
      </c>
      <c r="F115" s="230">
        <v>0.01</v>
      </c>
      <c r="G115" s="230">
        <v>1.7000000000000001E-2</v>
      </c>
      <c r="H115" s="229" t="s">
        <v>2152</v>
      </c>
      <c r="I115" s="230">
        <v>2.7E-2</v>
      </c>
    </row>
    <row r="116" spans="1:9" x14ac:dyDescent="0.25">
      <c r="A116" s="215" t="s">
        <v>2153</v>
      </c>
      <c r="B116" s="215" t="s">
        <v>279</v>
      </c>
      <c r="C116" s="223">
        <v>206440</v>
      </c>
      <c r="D116" s="224">
        <v>202.3</v>
      </c>
      <c r="E116" s="228">
        <v>4.95</v>
      </c>
      <c r="F116" s="226">
        <v>8.3000000000000001E-3</v>
      </c>
      <c r="G116" s="226">
        <v>0.22</v>
      </c>
      <c r="H116" s="227"/>
      <c r="I116" s="226">
        <v>6</v>
      </c>
    </row>
    <row r="117" spans="1:9" x14ac:dyDescent="0.25">
      <c r="A117" s="216">
        <v>116</v>
      </c>
      <c r="B117" s="215" t="s">
        <v>455</v>
      </c>
      <c r="C117" s="223">
        <v>50000</v>
      </c>
      <c r="D117" s="223">
        <v>30</v>
      </c>
      <c r="E117" s="228">
        <v>0.35</v>
      </c>
      <c r="F117" s="226">
        <v>7.1000000000000005E-5</v>
      </c>
      <c r="G117" s="226">
        <v>1.8E-3</v>
      </c>
      <c r="H117" s="227"/>
      <c r="I117" s="226">
        <v>4.5999999999999999E-2</v>
      </c>
    </row>
    <row r="118" spans="1:9" x14ac:dyDescent="0.25">
      <c r="A118" s="216">
        <v>117</v>
      </c>
      <c r="B118" s="215" t="s">
        <v>2154</v>
      </c>
      <c r="C118" s="223">
        <v>56815</v>
      </c>
      <c r="D118" s="224">
        <v>92.1</v>
      </c>
      <c r="E118" s="225">
        <v>-1.76</v>
      </c>
      <c r="F118" s="226">
        <v>1.1000000000000001E-6</v>
      </c>
      <c r="G118" s="226">
        <v>3.1999999999999999E-5</v>
      </c>
      <c r="H118" s="227"/>
      <c r="I118" s="226">
        <v>9.1E-4</v>
      </c>
    </row>
    <row r="119" spans="1:9" x14ac:dyDescent="0.25">
      <c r="A119" s="216">
        <v>118</v>
      </c>
      <c r="B119" s="215" t="s">
        <v>167</v>
      </c>
      <c r="C119" s="223">
        <v>76448</v>
      </c>
      <c r="D119" s="224">
        <v>373.5</v>
      </c>
      <c r="E119" s="228">
        <v>4.2699999999999996</v>
      </c>
      <c r="F119" s="226">
        <v>3.4000000000000002E-4</v>
      </c>
      <c r="G119" s="226">
        <v>8.6E-3</v>
      </c>
      <c r="H119" s="227"/>
      <c r="I119" s="226">
        <v>0.22</v>
      </c>
    </row>
    <row r="120" spans="1:9" x14ac:dyDescent="0.25">
      <c r="A120" s="216">
        <v>119</v>
      </c>
      <c r="B120" s="217" t="s">
        <v>2155</v>
      </c>
      <c r="C120" s="223">
        <v>111706</v>
      </c>
      <c r="D120" s="224">
        <v>116.2</v>
      </c>
      <c r="E120" s="228">
        <v>2.62</v>
      </c>
      <c r="F120" s="230">
        <v>1.2E-2</v>
      </c>
      <c r="G120" s="230">
        <v>1.9E-2</v>
      </c>
      <c r="H120" s="229" t="s">
        <v>2156</v>
      </c>
      <c r="I120" s="230">
        <v>3.2000000000000001E-2</v>
      </c>
    </row>
    <row r="121" spans="1:9" x14ac:dyDescent="0.25">
      <c r="A121" s="215" t="s">
        <v>2157</v>
      </c>
      <c r="B121" s="215" t="s">
        <v>275</v>
      </c>
      <c r="C121" s="223">
        <v>118741</v>
      </c>
      <c r="D121" s="224">
        <v>284.8</v>
      </c>
      <c r="E121" s="228">
        <v>5.31</v>
      </c>
      <c r="F121" s="226">
        <v>4.8999999999999998E-3</v>
      </c>
      <c r="G121" s="226">
        <v>0.13</v>
      </c>
      <c r="H121" s="227"/>
      <c r="I121" s="226">
        <v>3.6</v>
      </c>
    </row>
    <row r="122" spans="1:9" x14ac:dyDescent="0.25">
      <c r="A122" s="215" t="s">
        <v>2158</v>
      </c>
      <c r="B122" s="215" t="s">
        <v>273</v>
      </c>
      <c r="C122" s="223">
        <v>87683</v>
      </c>
      <c r="D122" s="224">
        <v>260.8</v>
      </c>
      <c r="E122" s="228">
        <v>4.78</v>
      </c>
      <c r="F122" s="226">
        <v>3.0999999999999999E-3</v>
      </c>
      <c r="G122" s="226">
        <v>8.1000000000000003E-2</v>
      </c>
      <c r="H122" s="227"/>
      <c r="I122" s="226">
        <v>2.1</v>
      </c>
    </row>
    <row r="123" spans="1:9" x14ac:dyDescent="0.25">
      <c r="A123" s="215" t="s">
        <v>2159</v>
      </c>
      <c r="B123" s="215" t="s">
        <v>269</v>
      </c>
      <c r="C123" s="223">
        <v>67721</v>
      </c>
      <c r="D123" s="224">
        <v>236.7</v>
      </c>
      <c r="E123" s="228">
        <v>3.93</v>
      </c>
      <c r="F123" s="226">
        <v>1.1999999999999999E-3</v>
      </c>
      <c r="G123" s="226">
        <v>0.03</v>
      </c>
      <c r="H123" s="227"/>
      <c r="I123" s="226">
        <v>0.76</v>
      </c>
    </row>
    <row r="124" spans="1:9" x14ac:dyDescent="0.25">
      <c r="A124" s="216">
        <v>123</v>
      </c>
      <c r="B124" s="215" t="s">
        <v>2160</v>
      </c>
      <c r="C124" s="223">
        <v>680319</v>
      </c>
      <c r="D124" s="223">
        <v>179</v>
      </c>
      <c r="E124" s="228">
        <v>0.03</v>
      </c>
      <c r="F124" s="226">
        <v>6.3999999999999997E-6</v>
      </c>
      <c r="G124" s="226">
        <v>1.6000000000000001E-4</v>
      </c>
      <c r="H124" s="227"/>
      <c r="I124" s="226">
        <v>4.1000000000000003E-3</v>
      </c>
    </row>
    <row r="125" spans="1:9" x14ac:dyDescent="0.25">
      <c r="A125" s="216">
        <v>124</v>
      </c>
      <c r="B125" s="217" t="s">
        <v>2161</v>
      </c>
      <c r="C125" s="223">
        <v>111273</v>
      </c>
      <c r="D125" s="224">
        <v>102.2</v>
      </c>
      <c r="E125" s="228">
        <v>2.0299999999999998</v>
      </c>
      <c r="F125" s="230">
        <v>5.7999999999999996E-3</v>
      </c>
      <c r="G125" s="230">
        <v>9.2999999999999992E-3</v>
      </c>
      <c r="H125" s="229" t="s">
        <v>2044</v>
      </c>
      <c r="I125" s="230">
        <v>1.4999999999999999E-2</v>
      </c>
    </row>
    <row r="126" spans="1:9" x14ac:dyDescent="0.25">
      <c r="A126" s="215" t="s">
        <v>2162</v>
      </c>
      <c r="B126" s="215" t="s">
        <v>2163</v>
      </c>
      <c r="C126" s="223">
        <v>302012</v>
      </c>
      <c r="D126" s="223">
        <v>32</v>
      </c>
      <c r="E126" s="225">
        <v>-2.0699999999999998</v>
      </c>
      <c r="F126" s="226">
        <v>1.5E-6</v>
      </c>
      <c r="G126" s="226">
        <v>4.3999999999999999E-5</v>
      </c>
      <c r="H126" s="227"/>
      <c r="I126" s="226">
        <v>1.2999999999999999E-3</v>
      </c>
    </row>
    <row r="127" spans="1:9" x14ac:dyDescent="0.25">
      <c r="A127" s="215" t="s">
        <v>2164</v>
      </c>
      <c r="B127" s="215" t="s">
        <v>2165</v>
      </c>
      <c r="C127" s="223">
        <v>193395</v>
      </c>
      <c r="D127" s="224">
        <v>276.3</v>
      </c>
      <c r="E127" s="228">
        <v>6.58</v>
      </c>
      <c r="F127" s="226">
        <v>3.5000000000000003E-2</v>
      </c>
      <c r="G127" s="226">
        <v>1</v>
      </c>
      <c r="H127" s="227"/>
      <c r="I127" s="226">
        <v>31</v>
      </c>
    </row>
    <row r="128" spans="1:9" x14ac:dyDescent="0.25">
      <c r="A128" s="216">
        <v>127</v>
      </c>
      <c r="B128" s="215" t="s">
        <v>265</v>
      </c>
      <c r="C128" s="223">
        <v>78591</v>
      </c>
      <c r="D128" s="224">
        <v>138.19999999999999</v>
      </c>
      <c r="E128" s="228">
        <v>1.67</v>
      </c>
      <c r="F128" s="226">
        <v>1.3999999999999999E-4</v>
      </c>
      <c r="G128" s="226">
        <v>3.3999999999999998E-3</v>
      </c>
      <c r="H128" s="227"/>
      <c r="I128" s="226">
        <v>8.3000000000000004E-2</v>
      </c>
    </row>
    <row r="129" spans="1:9" x14ac:dyDescent="0.25">
      <c r="A129" s="216">
        <v>128</v>
      </c>
      <c r="B129" s="215" t="s">
        <v>2166</v>
      </c>
      <c r="C129" s="223">
        <v>58899</v>
      </c>
      <c r="D129" s="223">
        <v>291</v>
      </c>
      <c r="E129" s="228">
        <v>3.72</v>
      </c>
      <c r="F129" s="226">
        <v>4.2999999999999999E-4</v>
      </c>
      <c r="G129" s="226">
        <v>1.0999999999999999E-2</v>
      </c>
      <c r="H129" s="227"/>
      <c r="I129" s="226">
        <v>0.27</v>
      </c>
    </row>
    <row r="130" spans="1:9" x14ac:dyDescent="0.25">
      <c r="A130" s="216">
        <v>129</v>
      </c>
      <c r="B130" s="215" t="s">
        <v>2167</v>
      </c>
      <c r="C130" s="223">
        <v>51752</v>
      </c>
      <c r="D130" s="223">
        <v>156</v>
      </c>
      <c r="E130" s="228">
        <v>1.07</v>
      </c>
      <c r="F130" s="226">
        <v>4.3999999999999999E-5</v>
      </c>
      <c r="G130" s="226">
        <v>1.1000000000000001E-3</v>
      </c>
      <c r="H130" s="227"/>
      <c r="I130" s="226">
        <v>2.5999999999999999E-2</v>
      </c>
    </row>
    <row r="131" spans="1:9" x14ac:dyDescent="0.25">
      <c r="A131" s="216">
        <v>130</v>
      </c>
      <c r="B131" s="217" t="s">
        <v>447</v>
      </c>
      <c r="C131" s="223">
        <v>67561</v>
      </c>
      <c r="D131" s="228">
        <v>32.04</v>
      </c>
      <c r="E131" s="225">
        <v>-0.77</v>
      </c>
      <c r="F131" s="230">
        <v>1.3999999999999999E-4</v>
      </c>
      <c r="G131" s="230">
        <v>3.2000000000000003E-4</v>
      </c>
      <c r="H131" s="229" t="s">
        <v>2168</v>
      </c>
      <c r="I131" s="230">
        <v>7.2999999999999996E-4</v>
      </c>
    </row>
    <row r="132" spans="1:9" x14ac:dyDescent="0.25">
      <c r="A132" s="216">
        <v>131</v>
      </c>
      <c r="B132" s="215" t="s">
        <v>2169</v>
      </c>
      <c r="C132" s="223">
        <v>109864</v>
      </c>
      <c r="D132" s="223">
        <v>76</v>
      </c>
      <c r="E132" s="225">
        <v>-0.77</v>
      </c>
      <c r="F132" s="226">
        <v>6.8000000000000001E-6</v>
      </c>
      <c r="G132" s="226">
        <v>1.8000000000000001E-4</v>
      </c>
      <c r="H132" s="227"/>
      <c r="I132" s="226">
        <v>4.7999999999999996E-3</v>
      </c>
    </row>
    <row r="133" spans="1:9" x14ac:dyDescent="0.25">
      <c r="A133" s="216">
        <v>132</v>
      </c>
      <c r="B133" s="215" t="s">
        <v>2170</v>
      </c>
      <c r="C133" s="223">
        <v>107982</v>
      </c>
      <c r="D133" s="223">
        <v>90</v>
      </c>
      <c r="E133" s="225">
        <v>-0.18</v>
      </c>
      <c r="F133" s="226">
        <v>1.4E-5</v>
      </c>
      <c r="G133" s="226">
        <v>3.6999999999999999E-4</v>
      </c>
      <c r="H133" s="227"/>
      <c r="I133" s="226">
        <v>9.5999999999999992E-3</v>
      </c>
    </row>
    <row r="134" spans="1:9" x14ac:dyDescent="0.25">
      <c r="A134" s="216">
        <v>133</v>
      </c>
      <c r="B134" s="215" t="s">
        <v>2171</v>
      </c>
      <c r="C134" s="223">
        <v>78933</v>
      </c>
      <c r="D134" s="223">
        <v>72</v>
      </c>
      <c r="E134" s="228">
        <v>0.28999999999999998</v>
      </c>
      <c r="F134" s="226">
        <v>3.8000000000000002E-5</v>
      </c>
      <c r="G134" s="226">
        <v>9.6000000000000002E-4</v>
      </c>
      <c r="H134" s="227"/>
      <c r="I134" s="226">
        <v>2.4E-2</v>
      </c>
    </row>
    <row r="135" spans="1:9" x14ac:dyDescent="0.25">
      <c r="A135" s="216">
        <v>134</v>
      </c>
      <c r="B135" s="217" t="s">
        <v>2172</v>
      </c>
      <c r="C135" s="223">
        <v>99763</v>
      </c>
      <c r="D135" s="224">
        <v>152.1</v>
      </c>
      <c r="E135" s="228">
        <v>1.96</v>
      </c>
      <c r="F135" s="230">
        <v>3.0000000000000001E-3</v>
      </c>
      <c r="G135" s="230">
        <v>4.4000000000000003E-3</v>
      </c>
      <c r="H135" s="229" t="s">
        <v>2173</v>
      </c>
      <c r="I135" s="230">
        <v>6.4999999999999997E-3</v>
      </c>
    </row>
    <row r="136" spans="1:9" x14ac:dyDescent="0.25">
      <c r="A136" s="215" t="s">
        <v>2174</v>
      </c>
      <c r="B136" s="215" t="s">
        <v>2175</v>
      </c>
      <c r="C136" s="223">
        <v>74884</v>
      </c>
      <c r="D136" s="223">
        <v>142</v>
      </c>
      <c r="E136" s="228">
        <v>1.51</v>
      </c>
      <c r="F136" s="226">
        <v>1E-4</v>
      </c>
      <c r="G136" s="226">
        <v>2.5000000000000001E-3</v>
      </c>
      <c r="H136" s="227"/>
      <c r="I136" s="226">
        <v>6.2E-2</v>
      </c>
    </row>
    <row r="137" spans="1:9" x14ac:dyDescent="0.25">
      <c r="A137" s="216">
        <v>136</v>
      </c>
      <c r="B137" s="215" t="s">
        <v>2176</v>
      </c>
      <c r="C137" s="223">
        <v>75558</v>
      </c>
      <c r="D137" s="223">
        <v>57</v>
      </c>
      <c r="E137" s="225">
        <v>-0.6</v>
      </c>
      <c r="F137" s="226">
        <v>1.1E-5</v>
      </c>
      <c r="G137" s="226">
        <v>2.9999999999999997E-4</v>
      </c>
      <c r="H137" s="227"/>
      <c r="I137" s="226">
        <v>7.9000000000000008E-3</v>
      </c>
    </row>
    <row r="138" spans="1:9" x14ac:dyDescent="0.25">
      <c r="A138" s="216">
        <v>137</v>
      </c>
      <c r="B138" s="215" t="s">
        <v>2177</v>
      </c>
      <c r="C138" s="223">
        <v>101144</v>
      </c>
      <c r="D138" s="224">
        <v>267.2</v>
      </c>
      <c r="E138" s="228">
        <v>3.94</v>
      </c>
      <c r="F138" s="226">
        <v>8.1999999999999998E-4</v>
      </c>
      <c r="G138" s="226">
        <v>2.1000000000000001E-2</v>
      </c>
      <c r="H138" s="227"/>
      <c r="I138" s="226">
        <v>0.52</v>
      </c>
    </row>
    <row r="139" spans="1:9" x14ac:dyDescent="0.25">
      <c r="A139" s="216">
        <v>138</v>
      </c>
      <c r="B139" s="215" t="s">
        <v>2178</v>
      </c>
      <c r="C139" s="223">
        <v>101611</v>
      </c>
      <c r="D139" s="223">
        <v>254</v>
      </c>
      <c r="E139" s="228">
        <v>4.75</v>
      </c>
      <c r="F139" s="226">
        <v>3.2000000000000002E-3</v>
      </c>
      <c r="G139" s="226">
        <v>8.4000000000000005E-2</v>
      </c>
      <c r="H139" s="227"/>
      <c r="I139" s="226">
        <v>2.2000000000000002</v>
      </c>
    </row>
    <row r="140" spans="1:9" x14ac:dyDescent="0.25">
      <c r="A140" s="215" t="s">
        <v>2179</v>
      </c>
      <c r="B140" s="215" t="s">
        <v>2180</v>
      </c>
      <c r="C140" s="223">
        <v>75092</v>
      </c>
      <c r="D140" s="224">
        <v>84.9</v>
      </c>
      <c r="E140" s="228">
        <v>1.25</v>
      </c>
      <c r="F140" s="226">
        <v>1.3999999999999999E-4</v>
      </c>
      <c r="G140" s="226">
        <v>3.5000000000000001E-3</v>
      </c>
      <c r="H140" s="227"/>
      <c r="I140" s="226">
        <v>8.7999999999999995E-2</v>
      </c>
    </row>
    <row r="141" spans="1:9" x14ac:dyDescent="0.25">
      <c r="A141" s="216">
        <v>140</v>
      </c>
      <c r="B141" s="215" t="s">
        <v>2181</v>
      </c>
      <c r="C141" s="223">
        <v>101779</v>
      </c>
      <c r="D141" s="223">
        <v>198</v>
      </c>
      <c r="E141" s="228">
        <v>1.59</v>
      </c>
      <c r="F141" s="226">
        <v>5.7000000000000003E-5</v>
      </c>
      <c r="G141" s="226">
        <v>1.4E-3</v>
      </c>
      <c r="H141" s="227"/>
      <c r="I141" s="226">
        <v>3.4000000000000002E-2</v>
      </c>
    </row>
    <row r="142" spans="1:9" x14ac:dyDescent="0.25">
      <c r="A142" s="216">
        <v>141</v>
      </c>
      <c r="B142" s="215" t="s">
        <v>2182</v>
      </c>
      <c r="C142" s="223">
        <v>90948</v>
      </c>
      <c r="D142" s="224">
        <v>268.39999999999998</v>
      </c>
      <c r="E142" s="228">
        <v>4.07</v>
      </c>
      <c r="F142" s="226">
        <v>9.7999999999999997E-4</v>
      </c>
      <c r="G142" s="226">
        <v>2.5000000000000001E-2</v>
      </c>
      <c r="H142" s="227"/>
      <c r="I142" s="226">
        <v>0.63</v>
      </c>
    </row>
    <row r="143" spans="1:9" x14ac:dyDescent="0.25">
      <c r="A143" s="215" t="s">
        <v>2183</v>
      </c>
      <c r="B143" s="215" t="s">
        <v>2184</v>
      </c>
      <c r="C143" s="223">
        <v>505602</v>
      </c>
      <c r="D143" s="224">
        <v>159.1</v>
      </c>
      <c r="E143" s="228">
        <v>2.0299999999999998</v>
      </c>
      <c r="F143" s="226">
        <v>1.8000000000000001E-4</v>
      </c>
      <c r="G143" s="226">
        <v>4.4999999999999997E-3</v>
      </c>
      <c r="H143" s="227"/>
      <c r="I143" s="226">
        <v>0.11</v>
      </c>
    </row>
    <row r="144" spans="1:9" x14ac:dyDescent="0.25">
      <c r="A144" s="216">
        <v>143</v>
      </c>
      <c r="B144" s="215" t="s">
        <v>261</v>
      </c>
      <c r="C144" s="223">
        <v>91203</v>
      </c>
      <c r="D144" s="224">
        <v>128.19999999999999</v>
      </c>
      <c r="E144" s="228">
        <v>3.3</v>
      </c>
      <c r="F144" s="226">
        <v>1.8E-3</v>
      </c>
      <c r="G144" s="226">
        <v>4.7E-2</v>
      </c>
      <c r="H144" s="227"/>
      <c r="I144" s="226">
        <v>1.2</v>
      </c>
    </row>
    <row r="145" spans="1:9" x14ac:dyDescent="0.25">
      <c r="A145" s="219">
        <v>144</v>
      </c>
      <c r="B145" s="220" t="s">
        <v>2185</v>
      </c>
      <c r="C145" s="235">
        <v>135193</v>
      </c>
      <c r="D145" s="236">
        <v>144.19999999999999</v>
      </c>
      <c r="E145" s="237">
        <v>2.84</v>
      </c>
      <c r="F145" s="238">
        <v>1.0999999999999999E-2</v>
      </c>
      <c r="G145" s="238">
        <v>1.9E-2</v>
      </c>
      <c r="H145" s="239" t="s">
        <v>2186</v>
      </c>
      <c r="I145" s="238">
        <v>3.1E-2</v>
      </c>
    </row>
    <row r="146" spans="1:9" x14ac:dyDescent="0.25">
      <c r="A146" s="216">
        <v>145</v>
      </c>
      <c r="B146" s="215" t="s">
        <v>2187</v>
      </c>
      <c r="C146" s="223">
        <v>134327</v>
      </c>
      <c r="D146" s="224">
        <v>143.19999999999999</v>
      </c>
      <c r="E146" s="228">
        <v>2.25</v>
      </c>
      <c r="F146" s="226">
        <v>3.1E-4</v>
      </c>
      <c r="G146" s="226">
        <v>7.7000000000000002E-3</v>
      </c>
      <c r="H146" s="227"/>
      <c r="I146" s="226">
        <v>0.19</v>
      </c>
    </row>
    <row r="147" spans="1:9" x14ac:dyDescent="0.25">
      <c r="A147" s="216">
        <v>146</v>
      </c>
      <c r="B147" s="215" t="s">
        <v>2188</v>
      </c>
      <c r="C147" s="223">
        <v>91598</v>
      </c>
      <c r="D147" s="224">
        <v>143.19999999999999</v>
      </c>
      <c r="E147" s="228">
        <v>2.2799999999999998</v>
      </c>
      <c r="F147" s="226">
        <v>3.3E-4</v>
      </c>
      <c r="G147" s="226">
        <v>8.0999999999999996E-3</v>
      </c>
      <c r="H147" s="227"/>
      <c r="I147" s="226">
        <v>0.2</v>
      </c>
    </row>
    <row r="148" spans="1:9" x14ac:dyDescent="0.25">
      <c r="A148" s="216">
        <v>147</v>
      </c>
      <c r="B148" s="215" t="s">
        <v>2189</v>
      </c>
      <c r="C148" s="223">
        <v>139139</v>
      </c>
      <c r="D148" s="223">
        <v>191</v>
      </c>
      <c r="E148" s="225">
        <v>-0.18</v>
      </c>
      <c r="F148" s="226">
        <v>3.8999999999999999E-6</v>
      </c>
      <c r="G148" s="226">
        <v>1E-4</v>
      </c>
      <c r="H148" s="227"/>
      <c r="I148" s="226">
        <v>2.5999999999999999E-3</v>
      </c>
    </row>
    <row r="149" spans="1:9" x14ac:dyDescent="0.25">
      <c r="A149" s="216">
        <v>148</v>
      </c>
      <c r="B149" s="215" t="s">
        <v>2190</v>
      </c>
      <c r="C149" s="223">
        <v>99592</v>
      </c>
      <c r="D149" s="224">
        <v>152.69999999999999</v>
      </c>
      <c r="E149" s="228">
        <v>1.47</v>
      </c>
      <c r="F149" s="226">
        <v>8.3999999999999995E-5</v>
      </c>
      <c r="G149" s="226">
        <v>2.0999999999999999E-3</v>
      </c>
      <c r="H149" s="227"/>
      <c r="I149" s="226">
        <v>5.0999999999999997E-2</v>
      </c>
    </row>
    <row r="150" spans="1:9" x14ac:dyDescent="0.25">
      <c r="A150" s="216">
        <v>149</v>
      </c>
      <c r="B150" s="215" t="s">
        <v>2191</v>
      </c>
      <c r="C150" s="223">
        <v>92933</v>
      </c>
      <c r="D150" s="224">
        <v>199.2</v>
      </c>
      <c r="E150" s="228">
        <v>3.77</v>
      </c>
      <c r="F150" s="226">
        <v>1.5E-3</v>
      </c>
      <c r="G150" s="226">
        <v>3.7999999999999999E-2</v>
      </c>
      <c r="H150" s="227"/>
      <c r="I150" s="226">
        <v>0.97</v>
      </c>
    </row>
    <row r="151" spans="1:9" x14ac:dyDescent="0.25">
      <c r="A151" s="215" t="s">
        <v>2192</v>
      </c>
      <c r="B151" s="215" t="s">
        <v>2193</v>
      </c>
      <c r="C151" s="223">
        <v>1836755</v>
      </c>
      <c r="D151" s="224">
        <v>284.10000000000002</v>
      </c>
      <c r="E151" s="228">
        <v>5.53</v>
      </c>
      <c r="F151" s="226">
        <v>6.7999999999999996E-3</v>
      </c>
      <c r="G151" s="226">
        <v>0.19</v>
      </c>
      <c r="H151" s="227"/>
      <c r="I151" s="226">
        <v>5.2</v>
      </c>
    </row>
    <row r="152" spans="1:9" x14ac:dyDescent="0.25">
      <c r="A152" s="216">
        <v>151</v>
      </c>
      <c r="B152" s="215" t="s">
        <v>2194</v>
      </c>
      <c r="C152" s="223">
        <v>88755</v>
      </c>
      <c r="D152" s="224">
        <v>139.1</v>
      </c>
      <c r="E152" s="228">
        <v>1.79</v>
      </c>
      <c r="F152" s="226">
        <v>1.6000000000000001E-4</v>
      </c>
      <c r="G152" s="226">
        <v>4.0000000000000001E-3</v>
      </c>
      <c r="H152" s="227"/>
      <c r="I152" s="226">
        <v>9.9000000000000005E-2</v>
      </c>
    </row>
    <row r="153" spans="1:9" x14ac:dyDescent="0.25">
      <c r="A153" s="216">
        <v>152</v>
      </c>
      <c r="B153" s="215" t="s">
        <v>2195</v>
      </c>
      <c r="C153" s="223">
        <v>99570</v>
      </c>
      <c r="D153" s="224">
        <v>154.1</v>
      </c>
      <c r="E153" s="228">
        <v>1.36</v>
      </c>
      <c r="F153" s="226">
        <v>6.9999999999999994E-5</v>
      </c>
      <c r="G153" s="226">
        <v>1.6999999999999999E-3</v>
      </c>
      <c r="H153" s="227"/>
      <c r="I153" s="226">
        <v>4.2000000000000003E-2</v>
      </c>
    </row>
    <row r="154" spans="1:9" x14ac:dyDescent="0.25">
      <c r="A154" s="216">
        <v>153</v>
      </c>
      <c r="B154" s="217" t="s">
        <v>2196</v>
      </c>
      <c r="C154" s="223">
        <v>554847</v>
      </c>
      <c r="D154" s="224">
        <v>139.1</v>
      </c>
      <c r="E154" s="228">
        <v>2</v>
      </c>
      <c r="F154" s="230">
        <v>3.7000000000000002E-3</v>
      </c>
      <c r="G154" s="230">
        <v>5.4999999999999997E-3</v>
      </c>
      <c r="H154" s="229" t="s">
        <v>2197</v>
      </c>
      <c r="I154" s="230">
        <v>8.3999999999999995E-3</v>
      </c>
    </row>
    <row r="155" spans="1:9" x14ac:dyDescent="0.25">
      <c r="A155" s="216">
        <v>154</v>
      </c>
      <c r="B155" s="217" t="s">
        <v>2198</v>
      </c>
      <c r="C155" s="223">
        <v>100027</v>
      </c>
      <c r="D155" s="224">
        <v>139.1</v>
      </c>
      <c r="E155" s="228">
        <v>1.91</v>
      </c>
      <c r="F155" s="230">
        <v>3.2000000000000002E-3</v>
      </c>
      <c r="G155" s="230">
        <v>4.7999999999999996E-3</v>
      </c>
      <c r="H155" s="229" t="s">
        <v>2197</v>
      </c>
      <c r="I155" s="230">
        <v>7.3000000000000001E-3</v>
      </c>
    </row>
    <row r="156" spans="1:9" x14ac:dyDescent="0.25">
      <c r="A156" s="216">
        <v>155</v>
      </c>
      <c r="B156" s="215" t="s">
        <v>2199</v>
      </c>
      <c r="C156" s="223">
        <v>119346</v>
      </c>
      <c r="D156" s="224">
        <v>154.1</v>
      </c>
      <c r="E156" s="228">
        <v>0.96</v>
      </c>
      <c r="F156" s="226">
        <v>3.8000000000000002E-5</v>
      </c>
      <c r="G156" s="226">
        <v>9.3000000000000005E-4</v>
      </c>
      <c r="H156" s="227"/>
      <c r="I156" s="226">
        <v>2.3E-2</v>
      </c>
    </row>
    <row r="157" spans="1:9" x14ac:dyDescent="0.25">
      <c r="A157" s="216">
        <v>156</v>
      </c>
      <c r="B157" s="215" t="s">
        <v>2200</v>
      </c>
      <c r="C157" s="223">
        <v>79469</v>
      </c>
      <c r="D157" s="223">
        <v>110</v>
      </c>
      <c r="E157" s="228">
        <v>0.55000000000000004</v>
      </c>
      <c r="F157" s="226">
        <v>3.4999999999999997E-5</v>
      </c>
      <c r="G157" s="226">
        <v>8.8000000000000003E-4</v>
      </c>
      <c r="H157" s="227"/>
      <c r="I157" s="226">
        <v>2.1999999999999999E-2</v>
      </c>
    </row>
    <row r="158" spans="1:9" x14ac:dyDescent="0.25">
      <c r="A158" s="216">
        <v>157</v>
      </c>
      <c r="B158" s="215" t="s">
        <v>2201</v>
      </c>
      <c r="C158" s="223">
        <v>924163</v>
      </c>
      <c r="D158" s="224">
        <v>158.19999999999999</v>
      </c>
      <c r="E158" s="228">
        <v>1.92</v>
      </c>
      <c r="F158" s="226">
        <v>1.6000000000000001E-4</v>
      </c>
      <c r="G158" s="226">
        <v>3.8E-3</v>
      </c>
      <c r="H158" s="227"/>
      <c r="I158" s="226">
        <v>9.4E-2</v>
      </c>
    </row>
    <row r="159" spans="1:9" x14ac:dyDescent="0.25">
      <c r="A159" s="216">
        <v>158</v>
      </c>
      <c r="B159" s="215" t="s">
        <v>2202</v>
      </c>
      <c r="C159" s="223">
        <v>759739</v>
      </c>
      <c r="D159" s="224">
        <v>117.1</v>
      </c>
      <c r="E159" s="228">
        <v>0.23</v>
      </c>
      <c r="F159" s="226">
        <v>1.9000000000000001E-5</v>
      </c>
      <c r="G159" s="226">
        <v>4.8999999999999998E-4</v>
      </c>
      <c r="H159" s="227"/>
      <c r="I159" s="226">
        <v>1.2E-2</v>
      </c>
    </row>
    <row r="160" spans="1:9" x14ac:dyDescent="0.25">
      <c r="A160" s="216">
        <v>159</v>
      </c>
      <c r="B160" s="215" t="s">
        <v>2203</v>
      </c>
      <c r="C160" s="223">
        <v>684935</v>
      </c>
      <c r="D160" s="224">
        <v>103.1</v>
      </c>
      <c r="E160" s="225">
        <v>-0.03</v>
      </c>
      <c r="F160" s="226">
        <v>1.5E-5</v>
      </c>
      <c r="G160" s="226">
        <v>3.8999999999999999E-4</v>
      </c>
      <c r="H160" s="227"/>
      <c r="I160" s="226">
        <v>0.01</v>
      </c>
    </row>
    <row r="161" spans="1:9" x14ac:dyDescent="0.25">
      <c r="A161" s="216">
        <v>160</v>
      </c>
      <c r="B161" s="215" t="s">
        <v>2204</v>
      </c>
      <c r="C161" s="223">
        <v>1116547</v>
      </c>
      <c r="D161" s="223">
        <v>134</v>
      </c>
      <c r="E161" s="225">
        <v>-1.58</v>
      </c>
      <c r="F161" s="226">
        <v>8.8999999999999995E-7</v>
      </c>
      <c r="G161" s="226">
        <v>2.5000000000000001E-5</v>
      </c>
      <c r="H161" s="227"/>
      <c r="I161" s="226">
        <v>6.8999999999999997E-4</v>
      </c>
    </row>
    <row r="162" spans="1:9" x14ac:dyDescent="0.25">
      <c r="A162" s="216">
        <v>161</v>
      </c>
      <c r="B162" s="215" t="s">
        <v>2205</v>
      </c>
      <c r="C162" s="223">
        <v>55185</v>
      </c>
      <c r="D162" s="223">
        <v>88</v>
      </c>
      <c r="E162" s="228">
        <v>0.48</v>
      </c>
      <c r="F162" s="226">
        <v>4.1999999999999998E-5</v>
      </c>
      <c r="G162" s="226">
        <v>1E-3</v>
      </c>
      <c r="H162" s="227"/>
      <c r="I162" s="226">
        <v>2.5999999999999999E-2</v>
      </c>
    </row>
    <row r="163" spans="1:9" x14ac:dyDescent="0.25">
      <c r="A163" s="216">
        <v>162</v>
      </c>
      <c r="B163" s="215" t="s">
        <v>2206</v>
      </c>
      <c r="C163" s="223">
        <v>156105</v>
      </c>
      <c r="D163" s="224">
        <v>198.2</v>
      </c>
      <c r="E163" s="228">
        <v>3.5</v>
      </c>
      <c r="F163" s="226">
        <v>1E-3</v>
      </c>
      <c r="G163" s="226">
        <v>2.5999999999999999E-2</v>
      </c>
      <c r="H163" s="227"/>
      <c r="I163" s="226">
        <v>0.64</v>
      </c>
    </row>
    <row r="164" spans="1:9" x14ac:dyDescent="0.25">
      <c r="A164" s="216">
        <v>163</v>
      </c>
      <c r="B164" s="215" t="s">
        <v>2207</v>
      </c>
      <c r="C164" s="223">
        <v>4549400</v>
      </c>
      <c r="D164" s="224">
        <v>86.1</v>
      </c>
      <c r="E164" s="228">
        <v>0</v>
      </c>
      <c r="F164" s="226">
        <v>2.0000000000000002E-5</v>
      </c>
      <c r="G164" s="226">
        <v>5.1000000000000004E-4</v>
      </c>
      <c r="H164" s="227"/>
      <c r="I164" s="226">
        <v>1.2999999999999999E-2</v>
      </c>
    </row>
    <row r="165" spans="1:9" x14ac:dyDescent="0.25">
      <c r="A165" s="216">
        <v>164</v>
      </c>
      <c r="B165" s="215" t="s">
        <v>2208</v>
      </c>
      <c r="C165" s="223">
        <v>59892</v>
      </c>
      <c r="D165" s="224">
        <v>116.1</v>
      </c>
      <c r="E165" s="225">
        <v>-0.44</v>
      </c>
      <c r="F165" s="226">
        <v>6.9E-6</v>
      </c>
      <c r="G165" s="226">
        <v>1.8000000000000001E-4</v>
      </c>
      <c r="H165" s="227"/>
      <c r="I165" s="226">
        <v>4.5999999999999999E-3</v>
      </c>
    </row>
    <row r="166" spans="1:9" x14ac:dyDescent="0.25">
      <c r="A166" s="216">
        <v>165</v>
      </c>
      <c r="B166" s="215" t="s">
        <v>2209</v>
      </c>
      <c r="C166" s="223">
        <v>16543558</v>
      </c>
      <c r="D166" s="224">
        <v>177.2</v>
      </c>
      <c r="E166" s="228">
        <v>0.03</v>
      </c>
      <c r="F166" s="226">
        <v>6.4999999999999996E-6</v>
      </c>
      <c r="G166" s="226">
        <v>1.7000000000000001E-4</v>
      </c>
      <c r="H166" s="227"/>
      <c r="I166" s="226">
        <v>4.1999999999999997E-3</v>
      </c>
    </row>
    <row r="167" spans="1:9" x14ac:dyDescent="0.25">
      <c r="A167" s="216">
        <v>166</v>
      </c>
      <c r="B167" s="215" t="s">
        <v>2210</v>
      </c>
      <c r="C167" s="223">
        <v>100754</v>
      </c>
      <c r="D167" s="224">
        <v>350.3</v>
      </c>
      <c r="E167" s="228">
        <v>0.36</v>
      </c>
      <c r="F167" s="226">
        <v>1.1000000000000001E-6</v>
      </c>
      <c r="G167" s="226">
        <v>2.9E-5</v>
      </c>
      <c r="H167" s="227"/>
      <c r="I167" s="226">
        <v>7.6000000000000004E-4</v>
      </c>
    </row>
    <row r="168" spans="1:9" x14ac:dyDescent="0.25">
      <c r="A168" s="216">
        <v>167</v>
      </c>
      <c r="B168" s="217" t="s">
        <v>2211</v>
      </c>
      <c r="C168" s="223">
        <v>143088</v>
      </c>
      <c r="D168" s="224">
        <v>144.30000000000001</v>
      </c>
      <c r="E168" s="228">
        <v>3.77</v>
      </c>
      <c r="F168" s="230">
        <v>0.04</v>
      </c>
      <c r="G168" s="230">
        <v>7.8E-2</v>
      </c>
      <c r="H168" s="229" t="s">
        <v>2212</v>
      </c>
      <c r="I168" s="230">
        <v>0.15</v>
      </c>
    </row>
    <row r="169" spans="1:9" x14ac:dyDescent="0.25">
      <c r="A169" s="216">
        <v>168</v>
      </c>
      <c r="B169" s="217" t="s">
        <v>2213</v>
      </c>
      <c r="C169" s="223">
        <v>111875</v>
      </c>
      <c r="D169" s="224">
        <v>130.19999999999999</v>
      </c>
      <c r="E169" s="228">
        <v>2.97</v>
      </c>
      <c r="F169" s="230">
        <v>1.6E-2</v>
      </c>
      <c r="G169" s="230">
        <v>2.7E-2</v>
      </c>
      <c r="H169" s="229" t="s">
        <v>2214</v>
      </c>
      <c r="I169" s="230">
        <v>4.7E-2</v>
      </c>
    </row>
    <row r="170" spans="1:9" x14ac:dyDescent="0.25">
      <c r="A170" s="216">
        <v>169</v>
      </c>
      <c r="B170" s="215" t="s">
        <v>144</v>
      </c>
      <c r="C170" s="223">
        <v>56382</v>
      </c>
      <c r="D170" s="223">
        <v>291</v>
      </c>
      <c r="E170" s="228">
        <v>3.83</v>
      </c>
      <c r="F170" s="226">
        <v>5.1000000000000004E-4</v>
      </c>
      <c r="G170" s="226">
        <v>1.2999999999999999E-2</v>
      </c>
      <c r="H170" s="227"/>
      <c r="I170" s="226">
        <v>0.32</v>
      </c>
    </row>
    <row r="171" spans="1:9" x14ac:dyDescent="0.25">
      <c r="A171" s="215" t="s">
        <v>2215</v>
      </c>
      <c r="B171" s="215" t="s">
        <v>2216</v>
      </c>
      <c r="C171" s="223">
        <v>2051629</v>
      </c>
      <c r="D171" s="223">
        <v>292</v>
      </c>
      <c r="E171" s="228">
        <v>6.5</v>
      </c>
      <c r="F171" s="226">
        <v>2.5000000000000001E-2</v>
      </c>
      <c r="G171" s="226">
        <v>0.75</v>
      </c>
      <c r="H171" s="227"/>
      <c r="I171" s="226">
        <v>22</v>
      </c>
    </row>
    <row r="172" spans="1:9" x14ac:dyDescent="0.25">
      <c r="A172" s="215" t="s">
        <v>2217</v>
      </c>
      <c r="B172" s="215" t="s">
        <v>2218</v>
      </c>
      <c r="C172" s="223">
        <v>26601649</v>
      </c>
      <c r="D172" s="223">
        <v>361</v>
      </c>
      <c r="E172" s="228">
        <v>6.72</v>
      </c>
      <c r="F172" s="226">
        <v>1.4E-2</v>
      </c>
      <c r="G172" s="226">
        <v>0.43</v>
      </c>
      <c r="H172" s="227"/>
      <c r="I172" s="226">
        <v>13</v>
      </c>
    </row>
    <row r="173" spans="1:9" x14ac:dyDescent="0.25">
      <c r="A173" s="215" t="s">
        <v>2219</v>
      </c>
      <c r="B173" s="215" t="s">
        <v>965</v>
      </c>
      <c r="C173" s="223">
        <v>82688</v>
      </c>
      <c r="D173" s="224">
        <v>295.3</v>
      </c>
      <c r="E173" s="228">
        <v>4.6399999999999997</v>
      </c>
      <c r="F173" s="226">
        <v>1.6000000000000001E-3</v>
      </c>
      <c r="G173" s="226">
        <v>4.2000000000000003E-2</v>
      </c>
      <c r="H173" s="227"/>
      <c r="I173" s="226">
        <v>1.1000000000000001</v>
      </c>
    </row>
    <row r="174" spans="1:9" x14ac:dyDescent="0.25">
      <c r="A174" s="215" t="s">
        <v>2220</v>
      </c>
      <c r="B174" s="215" t="s">
        <v>251</v>
      </c>
      <c r="C174" s="223">
        <v>87865</v>
      </c>
      <c r="D174" s="224">
        <v>266.39999999999998</v>
      </c>
      <c r="E174" s="228">
        <v>5.86</v>
      </c>
      <c r="F174" s="226">
        <v>1.4E-2</v>
      </c>
      <c r="G174" s="226">
        <v>0.39</v>
      </c>
      <c r="H174" s="227"/>
      <c r="I174" s="226">
        <v>11</v>
      </c>
    </row>
    <row r="175" spans="1:9" x14ac:dyDescent="0.25">
      <c r="A175" s="216">
        <v>174</v>
      </c>
      <c r="B175" s="217" t="s">
        <v>2221</v>
      </c>
      <c r="C175" s="223">
        <v>71410</v>
      </c>
      <c r="D175" s="228">
        <v>88.15</v>
      </c>
      <c r="E175" s="228">
        <v>1.56</v>
      </c>
      <c r="F175" s="230">
        <v>3.3999999999999998E-3</v>
      </c>
      <c r="G175" s="230">
        <v>5.4999999999999997E-3</v>
      </c>
      <c r="H175" s="229" t="s">
        <v>2222</v>
      </c>
      <c r="I175" s="230">
        <v>8.8999999999999999E-3</v>
      </c>
    </row>
    <row r="176" spans="1:9" x14ac:dyDescent="0.25">
      <c r="A176" s="216">
        <v>175</v>
      </c>
      <c r="B176" s="215" t="s">
        <v>2223</v>
      </c>
      <c r="C176" s="223">
        <v>108101</v>
      </c>
      <c r="D176" s="223">
        <v>100</v>
      </c>
      <c r="E176" s="228">
        <v>1.19</v>
      </c>
      <c r="F176" s="226">
        <v>1.1E-4</v>
      </c>
      <c r="G176" s="226">
        <v>2.7000000000000001E-3</v>
      </c>
      <c r="H176" s="227"/>
      <c r="I176" s="226">
        <v>6.6000000000000003E-2</v>
      </c>
    </row>
    <row r="177" spans="1:9" x14ac:dyDescent="0.25">
      <c r="A177" s="215" t="s">
        <v>2224</v>
      </c>
      <c r="B177" s="215" t="s">
        <v>249</v>
      </c>
      <c r="C177" s="223">
        <v>85018</v>
      </c>
      <c r="D177" s="224">
        <v>178.2</v>
      </c>
      <c r="E177" s="228">
        <v>4.46</v>
      </c>
      <c r="F177" s="226">
        <v>5.4999999999999997E-3</v>
      </c>
      <c r="G177" s="226">
        <v>0.14000000000000001</v>
      </c>
      <c r="H177" s="227"/>
      <c r="I177" s="226">
        <v>3.8</v>
      </c>
    </row>
    <row r="178" spans="1:9" x14ac:dyDescent="0.25">
      <c r="A178" s="216">
        <v>177</v>
      </c>
      <c r="B178" s="217" t="s">
        <v>247</v>
      </c>
      <c r="C178" s="223">
        <v>108952</v>
      </c>
      <c r="D178" s="228">
        <v>94.11</v>
      </c>
      <c r="E178" s="228">
        <v>1.46</v>
      </c>
      <c r="F178" s="230">
        <v>2.7000000000000001E-3</v>
      </c>
      <c r="G178" s="230">
        <v>4.3E-3</v>
      </c>
      <c r="H178" s="229" t="s">
        <v>2225</v>
      </c>
      <c r="I178" s="230">
        <v>7.0000000000000001E-3</v>
      </c>
    </row>
    <row r="179" spans="1:9" x14ac:dyDescent="0.25">
      <c r="A179" s="216">
        <v>178</v>
      </c>
      <c r="B179" s="215" t="s">
        <v>2226</v>
      </c>
      <c r="C179" s="223">
        <v>534521</v>
      </c>
      <c r="D179" s="224">
        <v>198.1</v>
      </c>
      <c r="E179" s="228">
        <v>2.12</v>
      </c>
      <c r="F179" s="226">
        <v>1.2999999999999999E-4</v>
      </c>
      <c r="G179" s="226">
        <v>3.0999999999999999E-3</v>
      </c>
      <c r="H179" s="227"/>
      <c r="I179" s="226">
        <v>7.5999999999999998E-2</v>
      </c>
    </row>
    <row r="180" spans="1:9" x14ac:dyDescent="0.25">
      <c r="A180" s="219">
        <v>179</v>
      </c>
      <c r="B180" s="220" t="s">
        <v>2227</v>
      </c>
      <c r="C180" s="235">
        <v>71238</v>
      </c>
      <c r="D180" s="236">
        <v>60.1</v>
      </c>
      <c r="E180" s="237">
        <v>0.25</v>
      </c>
      <c r="F180" s="238">
        <v>5.5999999999999995E-4</v>
      </c>
      <c r="G180" s="238">
        <v>1.1000000000000001E-3</v>
      </c>
      <c r="H180" s="239" t="s">
        <v>2036</v>
      </c>
      <c r="I180" s="238">
        <v>2E-3</v>
      </c>
    </row>
    <row r="181" spans="1:9" x14ac:dyDescent="0.25">
      <c r="A181" s="216">
        <v>180</v>
      </c>
      <c r="B181" s="215" t="s">
        <v>2228</v>
      </c>
      <c r="C181" s="223">
        <v>57578</v>
      </c>
      <c r="D181" s="223">
        <v>72</v>
      </c>
      <c r="E181" s="225">
        <v>-0.46</v>
      </c>
      <c r="F181" s="226">
        <v>1.2E-5</v>
      </c>
      <c r="G181" s="226">
        <v>3.1E-4</v>
      </c>
      <c r="H181" s="227"/>
      <c r="I181" s="226">
        <v>8.0000000000000002E-3</v>
      </c>
    </row>
    <row r="182" spans="1:9" x14ac:dyDescent="0.25">
      <c r="A182" s="216">
        <v>181</v>
      </c>
      <c r="B182" s="215" t="s">
        <v>2229</v>
      </c>
      <c r="C182" s="223">
        <v>75569</v>
      </c>
      <c r="D182" s="224">
        <v>58.1</v>
      </c>
      <c r="E182" s="228">
        <v>0.03</v>
      </c>
      <c r="F182" s="226">
        <v>3.0000000000000001E-5</v>
      </c>
      <c r="G182" s="226">
        <v>7.6999999999999996E-4</v>
      </c>
      <c r="H182" s="227"/>
      <c r="I182" s="226">
        <v>0.02</v>
      </c>
    </row>
    <row r="183" spans="1:9" x14ac:dyDescent="0.25">
      <c r="A183" s="216">
        <v>182</v>
      </c>
      <c r="B183" s="217" t="s">
        <v>2230</v>
      </c>
      <c r="C183" s="223">
        <v>108463</v>
      </c>
      <c r="D183" s="224">
        <v>110.1</v>
      </c>
      <c r="E183" s="228">
        <v>0.8</v>
      </c>
      <c r="F183" s="230">
        <v>7.6999999999999996E-4</v>
      </c>
      <c r="G183" s="230">
        <v>1.2999999999999999E-3</v>
      </c>
      <c r="H183" s="229" t="s">
        <v>2231</v>
      </c>
      <c r="I183" s="230">
        <v>2.0999999999999999E-3</v>
      </c>
    </row>
    <row r="184" spans="1:9" x14ac:dyDescent="0.25">
      <c r="A184" s="216">
        <v>183</v>
      </c>
      <c r="B184" s="215" t="s">
        <v>731</v>
      </c>
      <c r="C184" s="223">
        <v>94597</v>
      </c>
      <c r="D184" s="224">
        <v>162.19999999999999</v>
      </c>
      <c r="E184" s="228">
        <v>2.66</v>
      </c>
      <c r="F184" s="226">
        <v>4.6000000000000001E-4</v>
      </c>
      <c r="G184" s="226">
        <v>1.0999999999999999E-2</v>
      </c>
      <c r="H184" s="227"/>
      <c r="I184" s="226">
        <v>0.28000000000000003</v>
      </c>
    </row>
    <row r="185" spans="1:9" x14ac:dyDescent="0.25">
      <c r="A185" s="216">
        <v>184</v>
      </c>
      <c r="B185" s="215" t="s">
        <v>433</v>
      </c>
      <c r="C185" s="223">
        <v>100425</v>
      </c>
      <c r="D185" s="224">
        <v>104.1</v>
      </c>
      <c r="E185" s="228">
        <v>2.95</v>
      </c>
      <c r="F185" s="226">
        <v>1.5E-3</v>
      </c>
      <c r="G185" s="226">
        <v>3.6999999999999998E-2</v>
      </c>
      <c r="H185" s="227"/>
      <c r="I185" s="226">
        <v>0.94</v>
      </c>
    </row>
    <row r="186" spans="1:9" x14ac:dyDescent="0.25">
      <c r="A186" s="216">
        <v>185</v>
      </c>
      <c r="B186" s="215" t="s">
        <v>2232</v>
      </c>
      <c r="C186" s="223">
        <v>96093</v>
      </c>
      <c r="D186" s="223">
        <v>120</v>
      </c>
      <c r="E186" s="228">
        <v>1.61</v>
      </c>
      <c r="F186" s="226">
        <v>1.6000000000000001E-4</v>
      </c>
      <c r="G186" s="226">
        <v>3.8999999999999998E-3</v>
      </c>
      <c r="H186" s="227"/>
      <c r="I186" s="226">
        <v>9.6000000000000002E-2</v>
      </c>
    </row>
    <row r="187" spans="1:9" x14ac:dyDescent="0.25">
      <c r="A187" s="215" t="s">
        <v>2233</v>
      </c>
      <c r="B187" s="215" t="s">
        <v>2234</v>
      </c>
      <c r="C187" s="223">
        <v>1746016</v>
      </c>
      <c r="D187" s="223">
        <v>322</v>
      </c>
      <c r="E187" s="228">
        <v>6.8</v>
      </c>
      <c r="F187" s="226">
        <v>2.7E-2</v>
      </c>
      <c r="G187" s="226">
        <v>0.81</v>
      </c>
      <c r="H187" s="227"/>
      <c r="I187" s="226">
        <v>25</v>
      </c>
    </row>
    <row r="188" spans="1:9" x14ac:dyDescent="0.25">
      <c r="A188" s="215" t="s">
        <v>2235</v>
      </c>
      <c r="B188" s="215" t="s">
        <v>2236</v>
      </c>
      <c r="C188" s="223">
        <v>127184</v>
      </c>
      <c r="D188" s="224">
        <v>165.8</v>
      </c>
      <c r="E188" s="228">
        <v>3.4</v>
      </c>
      <c r="F188" s="226">
        <v>1.2999999999999999E-3</v>
      </c>
      <c r="G188" s="226">
        <v>3.3000000000000002E-2</v>
      </c>
      <c r="H188" s="229" t="s">
        <v>2237</v>
      </c>
      <c r="I188" s="226">
        <v>0.84</v>
      </c>
    </row>
    <row r="189" spans="1:9" x14ac:dyDescent="0.25">
      <c r="A189" s="215" t="s">
        <v>2238</v>
      </c>
      <c r="B189" s="215" t="s">
        <v>2239</v>
      </c>
      <c r="C189" s="223">
        <v>79345</v>
      </c>
      <c r="D189" s="224">
        <v>167.9</v>
      </c>
      <c r="E189" s="228">
        <v>2.39</v>
      </c>
      <c r="F189" s="226">
        <v>2.7999999999999998E-4</v>
      </c>
      <c r="G189" s="226">
        <v>6.8999999999999999E-3</v>
      </c>
      <c r="H189" s="227"/>
      <c r="I189" s="226">
        <v>0.17</v>
      </c>
    </row>
    <row r="190" spans="1:9" x14ac:dyDescent="0.25">
      <c r="A190" s="216">
        <v>189</v>
      </c>
      <c r="B190" s="215" t="s">
        <v>2240</v>
      </c>
      <c r="C190" s="223">
        <v>62555</v>
      </c>
      <c r="D190" s="223">
        <v>75</v>
      </c>
      <c r="E190" s="228">
        <v>0.71</v>
      </c>
      <c r="F190" s="226">
        <v>6.9999999999999994E-5</v>
      </c>
      <c r="G190" s="226">
        <v>1.8E-3</v>
      </c>
      <c r="H190" s="227"/>
      <c r="I190" s="226">
        <v>4.3999999999999997E-2</v>
      </c>
    </row>
    <row r="191" spans="1:9" x14ac:dyDescent="0.25">
      <c r="A191" s="216">
        <v>190</v>
      </c>
      <c r="B191" s="215" t="s">
        <v>2241</v>
      </c>
      <c r="C191" s="223">
        <v>139651</v>
      </c>
      <c r="D191" s="223">
        <v>216</v>
      </c>
      <c r="E191" s="228">
        <v>2.0299999999999998</v>
      </c>
      <c r="F191" s="226">
        <v>8.7999999999999998E-5</v>
      </c>
      <c r="G191" s="226">
        <v>2.0999999999999999E-3</v>
      </c>
      <c r="H191" s="227"/>
      <c r="I191" s="226">
        <v>5.1999999999999998E-2</v>
      </c>
    </row>
    <row r="192" spans="1:9" x14ac:dyDescent="0.25">
      <c r="A192" s="216">
        <v>191</v>
      </c>
      <c r="B192" s="215" t="s">
        <v>2242</v>
      </c>
      <c r="C192" s="223">
        <v>62566</v>
      </c>
      <c r="D192" s="223">
        <v>76</v>
      </c>
      <c r="E192" s="225">
        <v>-0.95</v>
      </c>
      <c r="F192" s="226">
        <v>5.1000000000000003E-6</v>
      </c>
      <c r="G192" s="226">
        <v>1.3999999999999999E-4</v>
      </c>
      <c r="H192" s="227"/>
      <c r="I192" s="226">
        <v>3.7000000000000002E-3</v>
      </c>
    </row>
    <row r="193" spans="1:9" x14ac:dyDescent="0.25">
      <c r="A193" s="216">
        <v>192</v>
      </c>
      <c r="B193" s="217" t="s">
        <v>2243</v>
      </c>
      <c r="C193" s="223">
        <v>89838</v>
      </c>
      <c r="D193" s="224">
        <v>150.19999999999999</v>
      </c>
      <c r="E193" s="228">
        <v>3.34</v>
      </c>
      <c r="F193" s="230">
        <v>2.1000000000000001E-2</v>
      </c>
      <c r="G193" s="230">
        <v>3.6999999999999998E-2</v>
      </c>
      <c r="H193" s="229" t="s">
        <v>2244</v>
      </c>
      <c r="I193" s="230">
        <v>6.6000000000000003E-2</v>
      </c>
    </row>
    <row r="194" spans="1:9" x14ac:dyDescent="0.25">
      <c r="A194" s="216">
        <v>193</v>
      </c>
      <c r="B194" s="215" t="s">
        <v>427</v>
      </c>
      <c r="C194" s="223">
        <v>108883</v>
      </c>
      <c r="D194" s="224">
        <v>92.1</v>
      </c>
      <c r="E194" s="228">
        <v>2.73</v>
      </c>
      <c r="F194" s="226">
        <v>1.1999999999999999E-3</v>
      </c>
      <c r="G194" s="226">
        <v>3.1E-2</v>
      </c>
      <c r="H194" s="227"/>
      <c r="I194" s="226">
        <v>0.78</v>
      </c>
    </row>
    <row r="195" spans="1:9" x14ac:dyDescent="0.25">
      <c r="A195" s="216">
        <v>194</v>
      </c>
      <c r="B195" s="215" t="s">
        <v>2245</v>
      </c>
      <c r="C195" s="223">
        <v>636215</v>
      </c>
      <c r="D195" s="224">
        <v>143.19999999999999</v>
      </c>
      <c r="E195" s="228">
        <v>1.29</v>
      </c>
      <c r="F195" s="226">
        <v>7.2000000000000002E-5</v>
      </c>
      <c r="G195" s="226">
        <v>1.8E-3</v>
      </c>
      <c r="H195" s="227"/>
      <c r="I195" s="226">
        <v>4.3999999999999997E-2</v>
      </c>
    </row>
    <row r="196" spans="1:9" x14ac:dyDescent="0.25">
      <c r="A196" s="216">
        <v>195</v>
      </c>
      <c r="B196" s="215" t="s">
        <v>2246</v>
      </c>
      <c r="C196" s="223">
        <v>95534</v>
      </c>
      <c r="D196" s="223">
        <v>107</v>
      </c>
      <c r="E196" s="228">
        <v>1.32</v>
      </c>
      <c r="F196" s="226">
        <v>1.2E-4</v>
      </c>
      <c r="G196" s="226">
        <v>3.0000000000000001E-3</v>
      </c>
      <c r="H196" s="227"/>
      <c r="I196" s="226">
        <v>7.2999999999999995E-2</v>
      </c>
    </row>
    <row r="197" spans="1:9" x14ac:dyDescent="0.25">
      <c r="A197" s="216">
        <v>196</v>
      </c>
      <c r="B197" s="215" t="s">
        <v>158</v>
      </c>
      <c r="C197" s="223">
        <v>8001352</v>
      </c>
      <c r="D197" s="223">
        <v>414</v>
      </c>
      <c r="E197" s="228">
        <v>4.82</v>
      </c>
      <c r="F197" s="226">
        <v>4.4999999999999999E-4</v>
      </c>
      <c r="G197" s="226">
        <v>1.2E-2</v>
      </c>
      <c r="H197" s="227"/>
      <c r="I197" s="226">
        <v>0.31</v>
      </c>
    </row>
    <row r="198" spans="1:9" x14ac:dyDescent="0.25">
      <c r="A198" s="216">
        <v>197</v>
      </c>
      <c r="B198" s="215" t="s">
        <v>2247</v>
      </c>
      <c r="C198" s="223">
        <v>120821</v>
      </c>
      <c r="D198" s="224">
        <v>181.5</v>
      </c>
      <c r="E198" s="228">
        <v>3.98</v>
      </c>
      <c r="F198" s="226">
        <v>2.5999999999999999E-3</v>
      </c>
      <c r="G198" s="226">
        <v>6.6000000000000003E-2</v>
      </c>
      <c r="H198" s="227"/>
      <c r="I198" s="226">
        <v>1.7</v>
      </c>
    </row>
    <row r="199" spans="1:9" x14ac:dyDescent="0.25">
      <c r="A199" s="215" t="s">
        <v>2248</v>
      </c>
      <c r="B199" s="215" t="s">
        <v>2249</v>
      </c>
      <c r="C199" s="223">
        <v>71556</v>
      </c>
      <c r="D199" s="224">
        <v>133.4</v>
      </c>
      <c r="E199" s="228">
        <v>2.4900000000000002</v>
      </c>
      <c r="F199" s="226">
        <v>5.1000000000000004E-4</v>
      </c>
      <c r="G199" s="226">
        <v>1.2999999999999999E-2</v>
      </c>
      <c r="H199" s="227"/>
      <c r="I199" s="226">
        <v>0.31</v>
      </c>
    </row>
    <row r="200" spans="1:9" x14ac:dyDescent="0.25">
      <c r="A200" s="215" t="s">
        <v>2250</v>
      </c>
      <c r="B200" s="215" t="s">
        <v>2251</v>
      </c>
      <c r="C200" s="223">
        <v>79005</v>
      </c>
      <c r="D200" s="224">
        <v>133.4</v>
      </c>
      <c r="E200" s="228">
        <v>2.0499999999999998</v>
      </c>
      <c r="F200" s="226">
        <v>2.5999999999999998E-4</v>
      </c>
      <c r="G200" s="226">
        <v>6.4000000000000003E-3</v>
      </c>
      <c r="H200" s="227"/>
      <c r="I200" s="226">
        <v>0.16</v>
      </c>
    </row>
    <row r="201" spans="1:9" x14ac:dyDescent="0.25">
      <c r="A201" s="215" t="s">
        <v>2252</v>
      </c>
      <c r="B201" s="215" t="s">
        <v>615</v>
      </c>
      <c r="C201" s="223">
        <v>79016</v>
      </c>
      <c r="D201" s="224">
        <v>131.4</v>
      </c>
      <c r="E201" s="228">
        <v>2.42</v>
      </c>
      <c r="F201" s="226">
        <v>4.6999999999999999E-4</v>
      </c>
      <c r="G201" s="226">
        <v>1.2E-2</v>
      </c>
      <c r="H201" s="229" t="s">
        <v>2253</v>
      </c>
      <c r="I201" s="226">
        <v>0.28999999999999998</v>
      </c>
    </row>
    <row r="202" spans="1:9" x14ac:dyDescent="0.25">
      <c r="A202" s="215" t="s">
        <v>2254</v>
      </c>
      <c r="B202" s="215" t="s">
        <v>417</v>
      </c>
      <c r="C202" s="223">
        <v>75694</v>
      </c>
      <c r="D202" s="224">
        <v>137.4</v>
      </c>
      <c r="E202" s="228">
        <v>2.5299999999999998</v>
      </c>
      <c r="F202" s="226">
        <v>5.1000000000000004E-4</v>
      </c>
      <c r="G202" s="226">
        <v>1.2999999999999999E-2</v>
      </c>
      <c r="H202" s="227"/>
      <c r="I202" s="226">
        <v>0.32</v>
      </c>
    </row>
    <row r="203" spans="1:9" x14ac:dyDescent="0.25">
      <c r="A203" s="216">
        <v>202</v>
      </c>
      <c r="B203" s="217" t="s">
        <v>383</v>
      </c>
      <c r="C203" s="223">
        <v>88062</v>
      </c>
      <c r="D203" s="224">
        <v>197.4</v>
      </c>
      <c r="E203" s="228">
        <v>3.69</v>
      </c>
      <c r="F203" s="230">
        <v>1.9E-2</v>
      </c>
      <c r="G203" s="230">
        <v>3.5000000000000003E-2</v>
      </c>
      <c r="H203" s="229" t="s">
        <v>2255</v>
      </c>
      <c r="I203" s="230">
        <v>6.2E-2</v>
      </c>
    </row>
    <row r="204" spans="1:9" x14ac:dyDescent="0.25">
      <c r="A204" s="215" t="s">
        <v>2256</v>
      </c>
      <c r="B204" s="215" t="s">
        <v>2257</v>
      </c>
      <c r="C204" s="223">
        <v>126727</v>
      </c>
      <c r="D204" s="224">
        <v>697.6</v>
      </c>
      <c r="E204" s="228">
        <v>4.9800000000000004</v>
      </c>
      <c r="F204" s="226">
        <v>1.2999999999999999E-5</v>
      </c>
      <c r="G204" s="226">
        <v>3.8999999999999999E-4</v>
      </c>
      <c r="H204" s="227"/>
      <c r="I204" s="226">
        <v>1.0999999999999999E-2</v>
      </c>
    </row>
    <row r="205" spans="1:9" x14ac:dyDescent="0.25">
      <c r="A205" s="216">
        <v>204</v>
      </c>
      <c r="B205" s="215" t="s">
        <v>2258</v>
      </c>
      <c r="C205" s="223">
        <v>68768</v>
      </c>
      <c r="D205" s="224">
        <v>231.3</v>
      </c>
      <c r="E205" s="225">
        <v>-1.34</v>
      </c>
      <c r="F205" s="226">
        <v>3.7E-7</v>
      </c>
      <c r="G205" s="226">
        <v>1.0000000000000001E-5</v>
      </c>
      <c r="H205" s="227"/>
      <c r="I205" s="226">
        <v>2.7999999999999998E-4</v>
      </c>
    </row>
    <row r="206" spans="1:9" x14ac:dyDescent="0.25">
      <c r="A206" s="215" t="s">
        <v>2259</v>
      </c>
      <c r="B206" s="215" t="s">
        <v>2260</v>
      </c>
      <c r="C206" s="223">
        <v>57136</v>
      </c>
      <c r="D206" s="223">
        <v>60</v>
      </c>
      <c r="E206" s="225">
        <v>-2.11</v>
      </c>
      <c r="F206" s="226">
        <v>9.9000000000000005E-7</v>
      </c>
      <c r="G206" s="226">
        <v>2.9E-5</v>
      </c>
      <c r="H206" s="227"/>
      <c r="I206" s="226">
        <v>8.3000000000000001E-4</v>
      </c>
    </row>
    <row r="207" spans="1:9" x14ac:dyDescent="0.25">
      <c r="A207" s="215" t="s">
        <v>2261</v>
      </c>
      <c r="B207" s="215" t="s">
        <v>2262</v>
      </c>
      <c r="C207" s="223">
        <v>593602</v>
      </c>
      <c r="D207" s="223">
        <v>107</v>
      </c>
      <c r="E207" s="228">
        <v>1.57</v>
      </c>
      <c r="F207" s="226">
        <v>1.8000000000000001E-4</v>
      </c>
      <c r="G207" s="226">
        <v>4.3E-3</v>
      </c>
      <c r="H207" s="227"/>
      <c r="I207" s="226">
        <v>0.11</v>
      </c>
    </row>
    <row r="208" spans="1:9" x14ac:dyDescent="0.25">
      <c r="A208" s="215" t="s">
        <v>2263</v>
      </c>
      <c r="B208" s="215" t="s">
        <v>2264</v>
      </c>
      <c r="C208" s="223">
        <v>75014</v>
      </c>
      <c r="D208" s="224">
        <v>62.5</v>
      </c>
      <c r="E208" s="228">
        <v>1.36</v>
      </c>
      <c r="F208" s="226">
        <v>2.2000000000000001E-4</v>
      </c>
      <c r="G208" s="226">
        <v>5.5999999999999999E-3</v>
      </c>
      <c r="H208" s="227"/>
      <c r="I208" s="226">
        <v>0.14000000000000001</v>
      </c>
    </row>
    <row r="209" spans="1:9" x14ac:dyDescent="0.25">
      <c r="A209" s="217" t="s">
        <v>2265</v>
      </c>
      <c r="B209" s="217" t="s">
        <v>2266</v>
      </c>
      <c r="C209" s="223">
        <v>7732185</v>
      </c>
      <c r="D209" s="228">
        <v>18.010000000000002</v>
      </c>
      <c r="E209" s="225">
        <v>-1.38</v>
      </c>
      <c r="F209" s="230">
        <v>5.8E-5</v>
      </c>
      <c r="G209" s="230">
        <v>1.4999999999999999E-4</v>
      </c>
      <c r="H209" s="229" t="s">
        <v>2035</v>
      </c>
      <c r="I209" s="230">
        <v>3.8999999999999999E-4</v>
      </c>
    </row>
    <row r="210" spans="1:9" x14ac:dyDescent="0.25">
      <c r="A210" s="216">
        <v>209</v>
      </c>
      <c r="B210" s="215" t="s">
        <v>2267</v>
      </c>
      <c r="C210" s="223">
        <v>108383</v>
      </c>
      <c r="D210" s="224">
        <v>106.2</v>
      </c>
      <c r="E210" s="228">
        <v>3.2</v>
      </c>
      <c r="F210" s="226">
        <v>2.0999999999999999E-3</v>
      </c>
      <c r="G210" s="226">
        <v>5.2999999999999999E-2</v>
      </c>
      <c r="H210" s="227"/>
      <c r="I210" s="226">
        <v>1.4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9"/>
  <sheetViews>
    <sheetView workbookViewId="0">
      <selection activeCell="I51" sqref="I51"/>
    </sheetView>
  </sheetViews>
  <sheetFormatPr defaultRowHeight="13.2" x14ac:dyDescent="0.25"/>
  <cols>
    <col min="2" max="2" width="38.5546875" customWidth="1"/>
    <col min="3" max="3" width="10.33203125" bestFit="1" customWidth="1"/>
    <col min="4" max="13" width="16" customWidth="1"/>
  </cols>
  <sheetData>
    <row r="1" spans="1:13" ht="15" x14ac:dyDescent="0.25">
      <c r="A1" s="250"/>
      <c r="B1" s="250" t="s">
        <v>2329</v>
      </c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</row>
    <row r="2" spans="1:13" ht="15" x14ac:dyDescent="0.25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</row>
    <row r="3" spans="1:13" ht="15" x14ac:dyDescent="0.25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</row>
    <row r="4" spans="1:13" ht="15" x14ac:dyDescent="0.25">
      <c r="A4" s="250"/>
      <c r="B4" s="250" t="s">
        <v>2330</v>
      </c>
      <c r="C4" s="250"/>
      <c r="D4" s="248"/>
      <c r="E4" s="249"/>
      <c r="F4" s="250"/>
      <c r="G4" s="249"/>
      <c r="H4" s="249"/>
      <c r="I4" s="249"/>
      <c r="J4" s="249"/>
      <c r="K4" s="250"/>
      <c r="L4" s="250"/>
      <c r="M4" s="249"/>
    </row>
    <row r="5" spans="1:13" ht="15" x14ac:dyDescent="0.25">
      <c r="A5" s="250"/>
      <c r="B5" s="250"/>
      <c r="C5" s="250"/>
      <c r="D5" s="248"/>
      <c r="E5" s="249"/>
      <c r="F5" s="250"/>
      <c r="G5" s="249"/>
      <c r="H5" s="249"/>
      <c r="I5" s="249"/>
      <c r="J5" s="249"/>
      <c r="K5" s="250"/>
      <c r="L5" s="250"/>
      <c r="M5" s="249"/>
    </row>
    <row r="6" spans="1:13" ht="15" x14ac:dyDescent="0.25">
      <c r="A6" s="250"/>
      <c r="B6" s="250" t="s">
        <v>2331</v>
      </c>
      <c r="C6" s="250"/>
      <c r="D6" s="248"/>
      <c r="E6" s="249"/>
      <c r="F6" s="250"/>
      <c r="G6" s="249"/>
      <c r="H6" s="249"/>
      <c r="I6" s="249"/>
      <c r="J6" s="249"/>
      <c r="K6" s="250"/>
      <c r="L6" s="250"/>
      <c r="M6" s="249"/>
    </row>
    <row r="7" spans="1:13" ht="15" x14ac:dyDescent="0.25">
      <c r="A7" s="250"/>
      <c r="B7" s="250"/>
      <c r="C7" s="250"/>
      <c r="D7" s="248"/>
      <c r="E7" s="249"/>
      <c r="F7" s="250"/>
      <c r="G7" s="249"/>
      <c r="H7" s="250"/>
      <c r="I7" s="250"/>
      <c r="J7" s="249"/>
      <c r="K7" s="250"/>
      <c r="L7" s="250"/>
      <c r="M7" s="249"/>
    </row>
    <row r="8" spans="1:13" ht="15" x14ac:dyDescent="0.25">
      <c r="A8" s="250"/>
      <c r="B8" s="250"/>
      <c r="C8" s="250"/>
      <c r="D8" s="250"/>
      <c r="E8" s="250" t="s">
        <v>2332</v>
      </c>
      <c r="F8" s="250">
        <v>1E-3</v>
      </c>
      <c r="G8" s="250" t="s">
        <v>2333</v>
      </c>
      <c r="H8" s="250"/>
      <c r="I8" s="250"/>
      <c r="J8" s="250"/>
      <c r="K8" s="250"/>
      <c r="L8" s="250"/>
      <c r="M8" s="250"/>
    </row>
    <row r="9" spans="1:13" ht="15" x14ac:dyDescent="0.25">
      <c r="A9" s="250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</row>
    <row r="10" spans="1:13" ht="15" x14ac:dyDescent="0.25">
      <c r="A10" s="250"/>
      <c r="B10" s="250"/>
      <c r="C10" s="250"/>
      <c r="D10" s="250"/>
      <c r="E10" s="250" t="s">
        <v>2334</v>
      </c>
      <c r="F10" s="250">
        <v>18000</v>
      </c>
      <c r="G10" s="250" t="s">
        <v>2335</v>
      </c>
      <c r="H10" s="250"/>
      <c r="I10" s="250"/>
      <c r="J10" s="250"/>
      <c r="K10" s="250"/>
      <c r="L10" s="250"/>
      <c r="M10" s="250"/>
    </row>
    <row r="11" spans="1:13" ht="15" x14ac:dyDescent="0.25">
      <c r="A11" s="250"/>
      <c r="B11" s="250"/>
      <c r="C11" s="250"/>
      <c r="D11" s="250"/>
      <c r="E11" s="250" t="s">
        <v>2336</v>
      </c>
      <c r="F11" s="248">
        <v>0.58333333333333337</v>
      </c>
      <c r="G11" s="250" t="s">
        <v>2337</v>
      </c>
      <c r="H11" s="250"/>
      <c r="I11" s="250"/>
      <c r="J11" s="250"/>
      <c r="K11" s="250"/>
      <c r="L11" s="250"/>
      <c r="M11" s="250"/>
    </row>
    <row r="12" spans="1:13" ht="15" x14ac:dyDescent="0.25">
      <c r="A12" s="250"/>
      <c r="B12" s="250"/>
      <c r="C12" s="250"/>
      <c r="D12" s="250"/>
      <c r="E12" s="250" t="s">
        <v>2338</v>
      </c>
      <c r="F12" s="250">
        <v>1</v>
      </c>
      <c r="G12" s="250" t="s">
        <v>2339</v>
      </c>
      <c r="H12" s="250"/>
      <c r="I12" s="250"/>
      <c r="J12" s="250"/>
      <c r="K12" s="250"/>
      <c r="L12" s="250"/>
      <c r="M12" s="250"/>
    </row>
    <row r="13" spans="1:13" ht="15" x14ac:dyDescent="0.25">
      <c r="A13" s="250"/>
      <c r="B13" s="250"/>
      <c r="C13" s="250"/>
      <c r="D13" s="250"/>
      <c r="E13" s="250" t="s">
        <v>2340</v>
      </c>
      <c r="F13" s="250">
        <v>350</v>
      </c>
      <c r="G13" s="250" t="s">
        <v>2341</v>
      </c>
      <c r="H13" s="250"/>
      <c r="I13" s="250"/>
      <c r="J13" s="250"/>
      <c r="K13" s="250"/>
      <c r="L13" s="250"/>
      <c r="M13" s="250"/>
    </row>
    <row r="14" spans="1:13" ht="15" x14ac:dyDescent="0.25">
      <c r="A14" s="250"/>
      <c r="B14" s="250"/>
      <c r="C14" s="250"/>
      <c r="D14" s="250"/>
      <c r="E14" s="250" t="s">
        <v>2342</v>
      </c>
      <c r="F14" s="250">
        <v>30</v>
      </c>
      <c r="G14" s="250" t="s">
        <v>2343</v>
      </c>
      <c r="H14" s="250"/>
      <c r="I14" s="250"/>
      <c r="J14" s="250"/>
      <c r="K14" s="250"/>
      <c r="L14" s="250"/>
      <c r="M14" s="250"/>
    </row>
    <row r="15" spans="1:13" ht="15" x14ac:dyDescent="0.25">
      <c r="A15" s="250"/>
      <c r="B15" s="250"/>
      <c r="C15" s="250"/>
      <c r="D15" s="250"/>
      <c r="E15" s="250" t="s">
        <v>2344</v>
      </c>
      <c r="F15" s="250">
        <v>70</v>
      </c>
      <c r="G15" s="250" t="s">
        <v>2345</v>
      </c>
      <c r="H15" s="250"/>
      <c r="I15" s="250"/>
      <c r="J15" s="250"/>
      <c r="K15" s="250"/>
      <c r="L15" s="250"/>
      <c r="M15" s="250"/>
    </row>
    <row r="16" spans="1:13" ht="15" x14ac:dyDescent="0.25">
      <c r="A16" s="250"/>
      <c r="B16" s="250"/>
      <c r="C16" s="250"/>
      <c r="D16" s="250"/>
      <c r="E16" s="249" t="s">
        <v>2346</v>
      </c>
      <c r="F16" s="247">
        <v>25550</v>
      </c>
      <c r="G16" s="249" t="s">
        <v>2347</v>
      </c>
      <c r="H16" s="250"/>
      <c r="I16" s="250"/>
      <c r="J16" s="250"/>
      <c r="K16" s="250"/>
      <c r="L16" s="250"/>
      <c r="M16" s="249"/>
    </row>
    <row r="17" spans="1:13" ht="15" x14ac:dyDescent="0.25">
      <c r="A17" s="250"/>
      <c r="B17" s="250"/>
      <c r="C17" s="250"/>
      <c r="D17" s="248"/>
      <c r="E17" s="249"/>
      <c r="F17" s="250"/>
      <c r="G17" s="249"/>
      <c r="H17" s="249"/>
      <c r="I17" s="249"/>
      <c r="J17" s="249"/>
      <c r="K17" s="250"/>
      <c r="L17" s="250"/>
      <c r="M17" s="249"/>
    </row>
    <row r="18" spans="1:13" ht="15" x14ac:dyDescent="0.25">
      <c r="A18" s="250"/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</row>
    <row r="19" spans="1:13" ht="15" x14ac:dyDescent="0.25">
      <c r="A19" s="250"/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</row>
    <row r="20" spans="1:13" ht="15" x14ac:dyDescent="0.25">
      <c r="A20" s="250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</row>
    <row r="21" spans="1:13" ht="15" x14ac:dyDescent="0.25">
      <c r="A21" s="250"/>
      <c r="B21" s="250" t="s">
        <v>2348</v>
      </c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</row>
    <row r="22" spans="1:13" ht="15" x14ac:dyDescent="0.25">
      <c r="A22" s="250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</row>
    <row r="23" spans="1:13" ht="15" x14ac:dyDescent="0.25">
      <c r="A23" s="250"/>
      <c r="B23" s="250" t="s">
        <v>2349</v>
      </c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</row>
    <row r="24" spans="1:13" ht="15" x14ac:dyDescent="0.25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</row>
    <row r="25" spans="1:13" ht="15" x14ac:dyDescent="0.25">
      <c r="A25" s="250"/>
      <c r="B25" s="250" t="s">
        <v>2350</v>
      </c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</row>
    <row r="26" spans="1:13" ht="15" x14ac:dyDescent="0.25">
      <c r="A26" s="250"/>
      <c r="B26" s="250" t="s">
        <v>2351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</row>
    <row r="27" spans="1:13" ht="15" x14ac:dyDescent="0.25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</row>
    <row r="28" spans="1:13" ht="15" x14ac:dyDescent="0.25">
      <c r="A28" s="250"/>
      <c r="B28" s="250" t="s">
        <v>2352</v>
      </c>
      <c r="C28" s="250"/>
      <c r="D28" s="250"/>
      <c r="E28" s="250" t="s">
        <v>2353</v>
      </c>
      <c r="F28" s="250">
        <v>2000</v>
      </c>
      <c r="G28" s="250" t="s">
        <v>2354</v>
      </c>
      <c r="H28" s="250"/>
      <c r="I28" s="250"/>
      <c r="J28" s="250"/>
      <c r="K28" s="250"/>
      <c r="L28" s="250"/>
      <c r="M28" s="250"/>
    </row>
    <row r="29" spans="1:13" ht="15" x14ac:dyDescent="0.25">
      <c r="A29" s="250"/>
      <c r="B29" s="250" t="s">
        <v>2355</v>
      </c>
      <c r="C29" s="250"/>
      <c r="D29" s="250"/>
      <c r="E29" s="250" t="s">
        <v>2356</v>
      </c>
      <c r="F29" s="250"/>
      <c r="G29" s="250"/>
      <c r="H29" s="250"/>
      <c r="I29" s="250"/>
      <c r="J29" s="250"/>
      <c r="K29" s="250"/>
      <c r="L29" s="250"/>
      <c r="M29" s="250"/>
    </row>
    <row r="30" spans="1:13" ht="15" x14ac:dyDescent="0.25">
      <c r="A30" s="250"/>
      <c r="B30" s="250" t="s">
        <v>2357</v>
      </c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</row>
    <row r="31" spans="1:13" ht="15" x14ac:dyDescent="0.25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</row>
    <row r="32" spans="1:13" ht="15" x14ac:dyDescent="0.25">
      <c r="A32" s="250" t="s">
        <v>2358</v>
      </c>
      <c r="B32" s="250"/>
      <c r="C32" s="250"/>
      <c r="D32" s="250"/>
      <c r="E32" s="250"/>
      <c r="F32" s="250"/>
      <c r="G32" s="249"/>
      <c r="H32" s="250"/>
      <c r="I32" s="250"/>
      <c r="J32" s="250"/>
      <c r="K32" s="250"/>
      <c r="L32" s="250"/>
      <c r="M32" s="250"/>
    </row>
    <row r="33" spans="1:13" ht="15" x14ac:dyDescent="0.25">
      <c r="A33" s="250"/>
      <c r="B33" s="250"/>
      <c r="C33" s="250"/>
      <c r="D33" s="250"/>
      <c r="E33" s="250"/>
      <c r="F33" s="250"/>
      <c r="G33" s="249"/>
      <c r="H33" s="250"/>
      <c r="I33" s="250"/>
      <c r="J33" s="250"/>
      <c r="K33" s="250"/>
      <c r="L33" s="250"/>
      <c r="M33" s="250"/>
    </row>
    <row r="34" spans="1:13" ht="15" x14ac:dyDescent="0.25">
      <c r="A34" s="250"/>
      <c r="B34" s="250" t="s">
        <v>2359</v>
      </c>
      <c r="C34" s="250"/>
      <c r="D34" s="250"/>
      <c r="E34" s="250"/>
      <c r="F34" s="250"/>
      <c r="G34" s="249"/>
      <c r="H34" s="250"/>
      <c r="I34" s="250"/>
      <c r="J34" s="250"/>
      <c r="K34" s="250"/>
      <c r="L34" s="250"/>
      <c r="M34" s="250"/>
    </row>
    <row r="35" spans="1:13" ht="15" x14ac:dyDescent="0.25">
      <c r="A35" s="250"/>
      <c r="B35" s="250"/>
      <c r="C35" s="250"/>
      <c r="D35" s="250"/>
      <c r="E35" s="250"/>
      <c r="F35" s="250"/>
      <c r="G35" s="249"/>
      <c r="H35" s="250"/>
      <c r="I35" s="250"/>
      <c r="J35" s="250"/>
      <c r="K35" s="250"/>
      <c r="L35" s="250"/>
      <c r="M35" s="250"/>
    </row>
    <row r="36" spans="1:13" ht="15" x14ac:dyDescent="0.25">
      <c r="A36" s="250"/>
      <c r="B36" s="250" t="s">
        <v>2360</v>
      </c>
      <c r="C36" s="250"/>
      <c r="D36" s="250"/>
      <c r="E36" s="250" t="s">
        <v>2361</v>
      </c>
      <c r="F36" s="250">
        <v>1135500</v>
      </c>
      <c r="G36" s="250" t="s">
        <v>2362</v>
      </c>
      <c r="H36" s="250"/>
      <c r="I36" s="250"/>
      <c r="J36" s="250"/>
      <c r="K36" s="250"/>
      <c r="L36" s="250"/>
      <c r="M36" s="250"/>
    </row>
    <row r="37" spans="1:13" ht="15" x14ac:dyDescent="0.25">
      <c r="A37" s="250"/>
      <c r="B37" s="250"/>
      <c r="C37" s="250"/>
      <c r="D37" s="248"/>
      <c r="E37" s="249"/>
      <c r="F37" s="250"/>
      <c r="G37" s="249"/>
      <c r="H37" s="249"/>
      <c r="I37" s="249"/>
      <c r="J37" s="249"/>
      <c r="K37" s="250"/>
      <c r="L37" s="250"/>
      <c r="M37" s="249"/>
    </row>
    <row r="38" spans="1:13" ht="15" x14ac:dyDescent="0.25">
      <c r="A38" s="250"/>
      <c r="B38" s="250" t="s">
        <v>2363</v>
      </c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</row>
    <row r="39" spans="1:13" ht="15" x14ac:dyDescent="0.25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</row>
    <row r="40" spans="1:13" ht="15" x14ac:dyDescent="0.25">
      <c r="A40" s="250"/>
      <c r="B40" s="250"/>
      <c r="C40" s="250"/>
      <c r="D40" s="248"/>
      <c r="E40" s="250" t="s">
        <v>549</v>
      </c>
      <c r="F40" s="250"/>
      <c r="G40" s="250" t="s">
        <v>550</v>
      </c>
      <c r="H40" s="241"/>
      <c r="I40" s="241"/>
      <c r="J40" s="241"/>
      <c r="K40" s="249"/>
      <c r="L40" s="249"/>
      <c r="M40" s="249"/>
    </row>
    <row r="41" spans="1:13" ht="15" x14ac:dyDescent="0.25">
      <c r="A41" s="250"/>
      <c r="B41" s="250" t="s">
        <v>2030</v>
      </c>
      <c r="C41" s="250"/>
      <c r="D41" s="253" t="s">
        <v>2364</v>
      </c>
      <c r="E41" s="249" t="s">
        <v>2365</v>
      </c>
      <c r="F41" s="254" t="s">
        <v>2366</v>
      </c>
      <c r="G41" s="254" t="s">
        <v>2367</v>
      </c>
      <c r="H41" s="253" t="s">
        <v>2368</v>
      </c>
      <c r="I41" s="253" t="s">
        <v>2369</v>
      </c>
      <c r="J41" s="251" t="s">
        <v>2370</v>
      </c>
      <c r="K41" s="249" t="s">
        <v>2371</v>
      </c>
      <c r="L41" s="250" t="s">
        <v>2372</v>
      </c>
      <c r="M41" s="249"/>
    </row>
    <row r="42" spans="1:13" ht="15" x14ac:dyDescent="0.25">
      <c r="A42" s="250"/>
      <c r="B42" s="250"/>
      <c r="C42" s="250"/>
      <c r="D42" s="253" t="s">
        <v>2373</v>
      </c>
      <c r="E42" s="249" t="s">
        <v>2374</v>
      </c>
      <c r="F42" s="254" t="s">
        <v>2375</v>
      </c>
      <c r="G42" s="254" t="s">
        <v>2376</v>
      </c>
      <c r="H42" s="253" t="s">
        <v>2377</v>
      </c>
      <c r="I42" s="253" t="s">
        <v>2378</v>
      </c>
      <c r="J42" s="241"/>
      <c r="K42" s="249" t="s">
        <v>2379</v>
      </c>
      <c r="L42" s="250" t="s">
        <v>2380</v>
      </c>
      <c r="M42" s="249"/>
    </row>
    <row r="43" spans="1:13" ht="15" x14ac:dyDescent="0.25">
      <c r="A43" s="250"/>
      <c r="B43" s="250"/>
      <c r="C43" s="250"/>
      <c r="D43" s="248"/>
      <c r="E43" s="249" t="s">
        <v>2381</v>
      </c>
      <c r="F43" s="250"/>
      <c r="G43" s="242"/>
      <c r="H43" s="241"/>
      <c r="I43" s="241" t="s">
        <v>2382</v>
      </c>
      <c r="J43" s="241"/>
      <c r="K43" s="249"/>
      <c r="L43" s="250"/>
      <c r="M43" s="249"/>
    </row>
    <row r="44" spans="1:13" ht="15" x14ac:dyDescent="0.25">
      <c r="A44" s="250"/>
      <c r="B44" s="246" t="s">
        <v>83</v>
      </c>
      <c r="C44" s="207">
        <v>7440360</v>
      </c>
      <c r="D44" s="249">
        <v>1E-3</v>
      </c>
      <c r="E44" s="249" t="s">
        <v>2383</v>
      </c>
      <c r="F44" s="249">
        <v>1E-3</v>
      </c>
      <c r="G44" s="249">
        <v>5.833333333333334E-7</v>
      </c>
      <c r="H44" s="249">
        <v>6.1643835616438354E-5</v>
      </c>
      <c r="I44" s="243">
        <v>0.15</v>
      </c>
      <c r="J44" s="245">
        <v>3.5000000000000003E-2</v>
      </c>
      <c r="K44" s="250" t="s">
        <v>2384</v>
      </c>
      <c r="L44" s="245">
        <v>1.5852047556142668E-5</v>
      </c>
      <c r="M44" s="249"/>
    </row>
    <row r="45" spans="1:13" ht="15" x14ac:dyDescent="0.25">
      <c r="A45" s="250"/>
      <c r="B45" s="246" t="s">
        <v>2385</v>
      </c>
      <c r="C45" s="207">
        <v>7440382</v>
      </c>
      <c r="D45" s="249">
        <v>1E-3</v>
      </c>
      <c r="E45" s="249" t="s">
        <v>2383</v>
      </c>
      <c r="F45" s="249">
        <v>1E-3</v>
      </c>
      <c r="G45" s="249">
        <v>5.833333333333334E-7</v>
      </c>
      <c r="H45" s="249">
        <v>6.1643835616438354E-5</v>
      </c>
      <c r="I45" s="243">
        <v>0.95</v>
      </c>
      <c r="J45" s="245">
        <v>5.5263157894736847E-3</v>
      </c>
      <c r="K45" s="250" t="s">
        <v>2384</v>
      </c>
      <c r="L45" s="245">
        <v>1.5852047556142668E-5</v>
      </c>
      <c r="M45" s="249"/>
    </row>
    <row r="46" spans="1:13" ht="15" x14ac:dyDescent="0.25">
      <c r="A46" s="250"/>
      <c r="B46" s="246" t="s">
        <v>79</v>
      </c>
      <c r="C46" s="207">
        <v>7440393</v>
      </c>
      <c r="D46" s="249">
        <v>1E-3</v>
      </c>
      <c r="E46" s="249" t="s">
        <v>2383</v>
      </c>
      <c r="F46" s="249">
        <v>1E-3</v>
      </c>
      <c r="G46" s="249">
        <v>5.833333333333334E-7</v>
      </c>
      <c r="H46" s="249">
        <v>6.1643835616438354E-5</v>
      </c>
      <c r="I46" s="243">
        <v>7.0000000000000007E-2</v>
      </c>
      <c r="J46" s="245">
        <v>7.4999999999999997E-2</v>
      </c>
      <c r="K46" s="250" t="s">
        <v>2384</v>
      </c>
      <c r="L46" s="245">
        <v>1.5852047556142668E-5</v>
      </c>
      <c r="M46" s="249"/>
    </row>
    <row r="47" spans="1:13" ht="15" x14ac:dyDescent="0.25">
      <c r="A47" s="250"/>
      <c r="B47" s="246" t="s">
        <v>77</v>
      </c>
      <c r="C47" s="207">
        <v>7440417</v>
      </c>
      <c r="D47" s="249">
        <v>1E-3</v>
      </c>
      <c r="E47" s="249" t="s">
        <v>2383</v>
      </c>
      <c r="F47" s="249">
        <v>1E-3</v>
      </c>
      <c r="G47" s="249">
        <v>5.833333333333334E-7</v>
      </c>
      <c r="H47" s="249">
        <v>6.1643835616438354E-5</v>
      </c>
      <c r="I47" s="244">
        <v>7.0000000000000001E-3</v>
      </c>
      <c r="J47" s="245">
        <v>0.75</v>
      </c>
      <c r="K47" s="250" t="s">
        <v>2386</v>
      </c>
      <c r="L47" s="245">
        <v>1.5852047556142668E-5</v>
      </c>
      <c r="M47" s="249"/>
    </row>
    <row r="48" spans="1:13" ht="15" x14ac:dyDescent="0.25">
      <c r="A48" s="250"/>
      <c r="B48" s="246" t="s">
        <v>2387</v>
      </c>
      <c r="C48" s="246">
        <v>7440739</v>
      </c>
      <c r="D48" s="249">
        <v>1E-3</v>
      </c>
      <c r="E48" s="249" t="s">
        <v>2388</v>
      </c>
      <c r="F48" s="249">
        <v>1E-3</v>
      </c>
      <c r="G48" s="249">
        <v>5.833333333333334E-7</v>
      </c>
      <c r="H48" s="249">
        <v>6.1643835616438354E-5</v>
      </c>
      <c r="I48" s="244">
        <v>2.5000000000000001E-2</v>
      </c>
      <c r="J48" s="245">
        <v>0.21</v>
      </c>
      <c r="K48" s="250" t="s">
        <v>2386</v>
      </c>
      <c r="L48" s="245">
        <v>1.5852047556142668E-5</v>
      </c>
      <c r="M48" s="249"/>
    </row>
    <row r="49" spans="1:13" ht="15" x14ac:dyDescent="0.25">
      <c r="A49" s="250"/>
      <c r="B49" s="250"/>
      <c r="C49" s="250"/>
      <c r="D49" s="249">
        <v>1E-3</v>
      </c>
      <c r="E49" s="249" t="s">
        <v>2388</v>
      </c>
      <c r="F49" s="249">
        <v>1E-3</v>
      </c>
      <c r="G49" s="249">
        <v>5.833333333333334E-7</v>
      </c>
      <c r="H49" s="249">
        <v>6.1643835616438354E-5</v>
      </c>
      <c r="I49" s="243">
        <v>0.05</v>
      </c>
      <c r="J49" s="245">
        <v>0.105</v>
      </c>
      <c r="K49" s="250" t="s">
        <v>2386</v>
      </c>
      <c r="L49" s="245">
        <v>1.5852047556142668E-5</v>
      </c>
      <c r="M49" s="249"/>
    </row>
    <row r="50" spans="1:13" ht="15" x14ac:dyDescent="0.25">
      <c r="A50" s="250"/>
      <c r="B50" s="246" t="s">
        <v>72</v>
      </c>
      <c r="C50" s="207">
        <v>16065831</v>
      </c>
      <c r="D50" s="249">
        <v>1E-3</v>
      </c>
      <c r="E50" s="249" t="s">
        <v>2388</v>
      </c>
      <c r="F50" s="249">
        <v>1E-3</v>
      </c>
      <c r="G50" s="249">
        <v>5.833333333333334E-7</v>
      </c>
      <c r="H50" s="249">
        <v>6.1643835616438354E-5</v>
      </c>
      <c r="I50" s="244">
        <v>1.2999999999999999E-2</v>
      </c>
      <c r="J50" s="245">
        <v>0.40384615384615391</v>
      </c>
      <c r="K50" s="250" t="s">
        <v>2386</v>
      </c>
      <c r="L50" s="245">
        <v>1.5852047556142668E-5</v>
      </c>
      <c r="M50" s="249"/>
    </row>
    <row r="51" spans="1:13" ht="15" x14ac:dyDescent="0.25">
      <c r="A51" s="250"/>
      <c r="B51" s="246" t="s">
        <v>68</v>
      </c>
      <c r="C51" s="207">
        <v>18540299</v>
      </c>
      <c r="D51" s="249">
        <v>2E-3</v>
      </c>
      <c r="E51" s="249" t="s">
        <v>2388</v>
      </c>
      <c r="F51" s="249">
        <v>1E-3</v>
      </c>
      <c r="G51" s="249">
        <v>1.1666666666666668E-6</v>
      </c>
      <c r="H51" s="249">
        <v>1.2328767123287671E-4</v>
      </c>
      <c r="I51" s="244">
        <v>2.5000000000000001E-2</v>
      </c>
      <c r="J51" s="245">
        <v>0.42</v>
      </c>
      <c r="K51" s="250" t="s">
        <v>2386</v>
      </c>
      <c r="L51" s="245">
        <v>3.1704095112285337E-5</v>
      </c>
      <c r="M51" s="249"/>
    </row>
    <row r="52" spans="1:13" ht="15" x14ac:dyDescent="0.25">
      <c r="A52" s="250"/>
      <c r="B52" s="246" t="s">
        <v>64</v>
      </c>
      <c r="C52" s="207">
        <v>7440508</v>
      </c>
      <c r="D52" s="249">
        <v>1E-3</v>
      </c>
      <c r="E52" s="249" t="s">
        <v>2383</v>
      </c>
      <c r="F52" s="249">
        <v>1E-3</v>
      </c>
      <c r="G52" s="249">
        <v>5.833333333333334E-7</v>
      </c>
      <c r="H52" s="249">
        <v>6.1643835616438354E-5</v>
      </c>
      <c r="I52" s="243">
        <v>0.56999999999999995</v>
      </c>
      <c r="J52" s="245">
        <v>9.2105263157894746E-3</v>
      </c>
      <c r="K52" s="250" t="s">
        <v>2384</v>
      </c>
      <c r="L52" s="245">
        <v>1.5852047556142668E-5</v>
      </c>
      <c r="M52" s="249"/>
    </row>
    <row r="53" spans="1:13" ht="15" x14ac:dyDescent="0.25">
      <c r="A53" s="250"/>
      <c r="B53" s="246" t="s">
        <v>2389</v>
      </c>
      <c r="C53" s="246"/>
      <c r="D53" s="249">
        <v>1E-3</v>
      </c>
      <c r="E53" s="249" t="s">
        <v>2383</v>
      </c>
      <c r="F53" s="249">
        <v>1E-3</v>
      </c>
      <c r="G53" s="249">
        <v>5.833333333333334E-7</v>
      </c>
      <c r="H53" s="249">
        <v>6.1643835616438354E-5</v>
      </c>
      <c r="I53" s="243">
        <v>0.47</v>
      </c>
      <c r="J53" s="245">
        <v>1.1170212765957447E-2</v>
      </c>
      <c r="K53" s="250" t="s">
        <v>2384</v>
      </c>
      <c r="L53" s="245">
        <v>1.5852047556142668E-5</v>
      </c>
      <c r="M53" s="249"/>
    </row>
    <row r="54" spans="1:13" ht="15" x14ac:dyDescent="0.25">
      <c r="A54" s="250"/>
      <c r="B54" s="246" t="s">
        <v>2390</v>
      </c>
      <c r="C54" s="246">
        <v>7439965</v>
      </c>
      <c r="D54" s="249">
        <v>1E-3</v>
      </c>
      <c r="E54" s="249" t="s">
        <v>2383</v>
      </c>
      <c r="F54" s="249">
        <v>1E-3</v>
      </c>
      <c r="G54" s="249">
        <v>5.833333333333334E-7</v>
      </c>
      <c r="H54" s="249">
        <v>6.1643835616438354E-5</v>
      </c>
      <c r="I54" s="243">
        <v>0.06</v>
      </c>
      <c r="J54" s="245">
        <v>8.7500000000000008E-2</v>
      </c>
      <c r="K54" s="250" t="s">
        <v>2384</v>
      </c>
      <c r="L54" s="245">
        <v>1.5852047556142668E-5</v>
      </c>
      <c r="M54" s="249"/>
    </row>
    <row r="55" spans="1:13" ht="15" x14ac:dyDescent="0.25">
      <c r="A55" s="250"/>
      <c r="B55" s="246" t="s">
        <v>2391</v>
      </c>
      <c r="C55" s="207">
        <v>7487947</v>
      </c>
      <c r="D55" s="249">
        <v>1E-3</v>
      </c>
      <c r="E55" s="249" t="s">
        <v>2388</v>
      </c>
      <c r="F55" s="249">
        <v>1E-3</v>
      </c>
      <c r="G55" s="249">
        <v>5.833333333333334E-7</v>
      </c>
      <c r="H55" s="249">
        <v>6.1643835616438354E-5</v>
      </c>
      <c r="I55" s="243">
        <v>7.0000000000000007E-2</v>
      </c>
      <c r="J55" s="245">
        <v>7.4999999999999997E-2</v>
      </c>
      <c r="K55" s="250" t="s">
        <v>2384</v>
      </c>
      <c r="L55" s="245">
        <v>1.5852047556142668E-5</v>
      </c>
      <c r="M55" s="249"/>
    </row>
    <row r="56" spans="1:13" ht="15" x14ac:dyDescent="0.25">
      <c r="A56" s="250"/>
      <c r="B56" s="246" t="s">
        <v>2392</v>
      </c>
      <c r="C56" s="246"/>
      <c r="D56" s="249">
        <v>1E-3</v>
      </c>
      <c r="E56" s="249" t="s">
        <v>2388</v>
      </c>
      <c r="F56" s="249">
        <v>1E-3</v>
      </c>
      <c r="G56" s="249">
        <v>5.833333333333334E-7</v>
      </c>
      <c r="H56" s="249">
        <v>6.1643835616438354E-5</v>
      </c>
      <c r="I56" s="243">
        <v>7.0000000000000007E-2</v>
      </c>
      <c r="J56" s="245">
        <v>7.4999999999999997E-2</v>
      </c>
      <c r="K56" s="250" t="s">
        <v>2384</v>
      </c>
      <c r="L56" s="245">
        <v>1.5852047556142668E-5</v>
      </c>
      <c r="M56" s="249"/>
    </row>
    <row r="57" spans="1:13" ht="15" x14ac:dyDescent="0.25">
      <c r="A57" s="250"/>
      <c r="B57" s="246" t="s">
        <v>51</v>
      </c>
      <c r="C57" s="207">
        <v>7440020</v>
      </c>
      <c r="D57" s="249">
        <v>2.0000000000000001E-4</v>
      </c>
      <c r="E57" s="249" t="s">
        <v>2388</v>
      </c>
      <c r="F57" s="249">
        <v>1E-3</v>
      </c>
      <c r="G57" s="249">
        <v>1.1666666666666668E-7</v>
      </c>
      <c r="H57" s="249">
        <v>1.2328767123287674E-5</v>
      </c>
      <c r="I57" s="243">
        <v>0.04</v>
      </c>
      <c r="J57" s="245">
        <v>2.6250000000000002E-2</v>
      </c>
      <c r="K57" s="250" t="s">
        <v>2384</v>
      </c>
      <c r="L57" s="245">
        <v>3.1704095112285342E-6</v>
      </c>
      <c r="M57" s="249"/>
    </row>
    <row r="58" spans="1:13" ht="15" x14ac:dyDescent="0.25">
      <c r="A58" s="250"/>
      <c r="B58" s="246" t="s">
        <v>48</v>
      </c>
      <c r="C58" s="207">
        <v>7782492</v>
      </c>
      <c r="D58" s="249">
        <v>1E-3</v>
      </c>
      <c r="E58" s="249" t="s">
        <v>2383</v>
      </c>
      <c r="F58" s="249">
        <v>1E-3</v>
      </c>
      <c r="G58" s="249">
        <v>5.833333333333334E-7</v>
      </c>
      <c r="H58" s="249">
        <v>6.1643835616438354E-5</v>
      </c>
      <c r="I58" s="243">
        <v>0.3</v>
      </c>
      <c r="J58" s="245">
        <v>1.7500000000000002E-2</v>
      </c>
      <c r="K58" s="250" t="s">
        <v>2384</v>
      </c>
      <c r="L58" s="245">
        <v>1.5852047556142668E-5</v>
      </c>
      <c r="M58" s="249"/>
    </row>
    <row r="59" spans="1:13" ht="15" x14ac:dyDescent="0.25">
      <c r="A59" s="250"/>
      <c r="B59" s="246" t="s">
        <v>46</v>
      </c>
      <c r="C59" s="207">
        <v>7440224</v>
      </c>
      <c r="D59" s="249">
        <v>5.9999999999999995E-4</v>
      </c>
      <c r="E59" s="249" t="s">
        <v>2388</v>
      </c>
      <c r="F59" s="249">
        <v>1E-3</v>
      </c>
      <c r="G59" s="249">
        <v>3.4999999999999998E-7</v>
      </c>
      <c r="H59" s="249">
        <v>3.6986301369863006E-5</v>
      </c>
      <c r="I59" s="243">
        <v>0.04</v>
      </c>
      <c r="J59" s="245">
        <v>7.8750000000000001E-2</v>
      </c>
      <c r="K59" s="250" t="s">
        <v>2384</v>
      </c>
      <c r="L59" s="245">
        <v>9.5112285336856017E-6</v>
      </c>
      <c r="M59" s="249"/>
    </row>
    <row r="60" spans="1:13" ht="15" x14ac:dyDescent="0.25">
      <c r="A60" s="250"/>
      <c r="B60" s="246" t="s">
        <v>40</v>
      </c>
      <c r="C60" s="207">
        <v>7440280</v>
      </c>
      <c r="D60" s="249">
        <v>1E-3</v>
      </c>
      <c r="E60" s="249" t="s">
        <v>2383</v>
      </c>
      <c r="F60" s="249">
        <v>1E-3</v>
      </c>
      <c r="G60" s="249">
        <v>5.833333333333334E-7</v>
      </c>
      <c r="H60" s="249">
        <v>6.1643835616438354E-5</v>
      </c>
      <c r="I60" s="243">
        <v>1</v>
      </c>
      <c r="J60" s="245">
        <v>5.2500000000000003E-3</v>
      </c>
      <c r="K60" s="250" t="s">
        <v>2384</v>
      </c>
      <c r="L60" s="245">
        <v>1.5852047556142668E-5</v>
      </c>
      <c r="M60" s="249"/>
    </row>
    <row r="61" spans="1:13" ht="15" x14ac:dyDescent="0.25">
      <c r="A61" s="250"/>
      <c r="B61" s="246" t="s">
        <v>36</v>
      </c>
      <c r="C61" s="207">
        <v>7440622</v>
      </c>
      <c r="D61" s="249">
        <v>1E-3</v>
      </c>
      <c r="E61" s="249" t="s">
        <v>2383</v>
      </c>
      <c r="F61" s="249">
        <v>1E-3</v>
      </c>
      <c r="G61" s="249">
        <v>5.833333333333334E-7</v>
      </c>
      <c r="H61" s="249">
        <v>6.1643835616438354E-5</v>
      </c>
      <c r="I61" s="244">
        <v>2.5999999999999999E-2</v>
      </c>
      <c r="J61" s="245">
        <v>0.20192307692307696</v>
      </c>
      <c r="K61" s="250" t="s">
        <v>2386</v>
      </c>
      <c r="L61" s="245">
        <v>1.5852047556142668E-5</v>
      </c>
      <c r="M61" s="249"/>
    </row>
    <row r="62" spans="1:13" ht="15" x14ac:dyDescent="0.25">
      <c r="A62" s="250"/>
      <c r="B62" s="246" t="s">
        <v>33</v>
      </c>
      <c r="C62" s="207">
        <v>7440666</v>
      </c>
      <c r="D62" s="249">
        <v>5.9999999999999995E-4</v>
      </c>
      <c r="E62" s="249" t="s">
        <v>2388</v>
      </c>
      <c r="F62" s="249">
        <v>1E-3</v>
      </c>
      <c r="G62" s="249">
        <v>3.4999999999999998E-7</v>
      </c>
      <c r="H62" s="249">
        <v>3.6986301369863006E-5</v>
      </c>
      <c r="I62" s="252" t="s">
        <v>2393</v>
      </c>
      <c r="J62" s="241"/>
      <c r="K62" s="249"/>
      <c r="L62" s="249"/>
      <c r="M62" s="249"/>
    </row>
    <row r="63" spans="1:13" ht="15" x14ac:dyDescent="0.25">
      <c r="A63" s="250"/>
      <c r="B63" s="250"/>
      <c r="C63" s="250"/>
      <c r="D63" s="248"/>
      <c r="E63" s="249"/>
      <c r="F63" s="250" t="s">
        <v>550</v>
      </c>
      <c r="G63" s="242"/>
      <c r="H63" s="241"/>
      <c r="I63" s="241"/>
      <c r="J63" s="241"/>
      <c r="K63" s="249"/>
      <c r="L63" s="249"/>
      <c r="M63" s="249"/>
    </row>
    <row r="64" spans="1:13" ht="15" x14ac:dyDescent="0.25">
      <c r="A64" s="250"/>
      <c r="B64" s="250"/>
      <c r="C64" s="250"/>
      <c r="D64" s="248"/>
      <c r="E64" s="249"/>
      <c r="F64" s="250" t="s">
        <v>550</v>
      </c>
      <c r="G64" s="242"/>
      <c r="H64" s="241"/>
      <c r="I64" s="241"/>
      <c r="J64" s="241"/>
      <c r="K64" s="249"/>
      <c r="L64" s="249"/>
      <c r="M64" s="249"/>
    </row>
    <row r="65" spans="1:13" ht="15" x14ac:dyDescent="0.25">
      <c r="A65" s="250"/>
      <c r="B65" s="250"/>
      <c r="C65" s="250"/>
      <c r="D65" s="248"/>
      <c r="E65" s="249"/>
      <c r="F65" s="250" t="s">
        <v>550</v>
      </c>
      <c r="G65" s="242"/>
      <c r="H65" s="241"/>
      <c r="I65" s="241"/>
      <c r="J65" s="241"/>
      <c r="K65" s="249"/>
      <c r="L65" s="249"/>
      <c r="M65" s="249"/>
    </row>
    <row r="66" spans="1:13" ht="15" x14ac:dyDescent="0.25">
      <c r="A66" s="250"/>
      <c r="B66" s="242"/>
      <c r="C66" s="241"/>
      <c r="D66" s="241"/>
      <c r="E66" s="241"/>
      <c r="F66" s="249"/>
      <c r="G66" s="249"/>
      <c r="H66" s="249"/>
    </row>
    <row r="67" spans="1:13" ht="15" x14ac:dyDescent="0.25">
      <c r="A67" s="250"/>
      <c r="B67" s="242"/>
      <c r="C67" s="241"/>
      <c r="D67" s="241"/>
      <c r="E67" s="241"/>
      <c r="F67" s="249"/>
      <c r="G67" s="249"/>
      <c r="H67" s="249"/>
    </row>
    <row r="68" spans="1:13" ht="15" x14ac:dyDescent="0.25">
      <c r="A68" s="250"/>
      <c r="B68" s="242"/>
      <c r="C68" s="241"/>
      <c r="D68" s="241"/>
      <c r="E68" s="241"/>
      <c r="F68" s="249"/>
      <c r="G68" s="249"/>
      <c r="H68" s="249"/>
    </row>
    <row r="69" spans="1:13" ht="15" x14ac:dyDescent="0.25">
      <c r="A69" s="250"/>
      <c r="B69" s="242"/>
      <c r="C69" s="241"/>
      <c r="D69" s="241"/>
      <c r="E69" s="241"/>
      <c r="F69" s="249"/>
      <c r="G69" s="249"/>
      <c r="H69" s="249"/>
    </row>
    <row r="70" spans="1:13" ht="15" x14ac:dyDescent="0.25">
      <c r="A70" s="250"/>
      <c r="B70" s="242"/>
      <c r="C70" s="241"/>
      <c r="D70" s="241"/>
      <c r="E70" s="241"/>
      <c r="F70" s="249"/>
      <c r="G70" s="249"/>
      <c r="H70" s="249"/>
    </row>
    <row r="71" spans="1:13" ht="15" x14ac:dyDescent="0.25">
      <c r="A71" s="250"/>
      <c r="B71" s="242"/>
      <c r="C71" s="241"/>
      <c r="D71" s="241"/>
      <c r="E71" s="241"/>
      <c r="F71" s="249"/>
      <c r="G71" s="249"/>
      <c r="H71" s="249"/>
    </row>
    <row r="72" spans="1:13" ht="15" x14ac:dyDescent="0.25">
      <c r="A72" s="250"/>
      <c r="B72" s="242"/>
      <c r="C72" s="241"/>
      <c r="D72" s="241"/>
      <c r="E72" s="241"/>
      <c r="F72" s="249"/>
      <c r="G72" s="249"/>
      <c r="H72" s="249"/>
    </row>
    <row r="73" spans="1:13" ht="15" x14ac:dyDescent="0.25">
      <c r="A73" s="250"/>
      <c r="B73" s="242"/>
      <c r="C73" s="241"/>
      <c r="D73" s="241"/>
      <c r="E73" s="241"/>
      <c r="F73" s="249"/>
      <c r="G73" s="249"/>
      <c r="H73" s="249"/>
    </row>
    <row r="74" spans="1:13" ht="15" x14ac:dyDescent="0.25">
      <c r="A74" s="250"/>
      <c r="B74" s="242"/>
      <c r="C74" s="241"/>
      <c r="D74" s="241"/>
      <c r="E74" s="241"/>
      <c r="F74" s="249"/>
      <c r="G74" s="249"/>
      <c r="H74" s="249"/>
    </row>
    <row r="75" spans="1:13" ht="15" x14ac:dyDescent="0.25">
      <c r="A75" s="250"/>
      <c r="B75" s="242"/>
      <c r="C75" s="241"/>
      <c r="D75" s="241"/>
      <c r="E75" s="241"/>
      <c r="F75" s="249"/>
      <c r="G75" s="249"/>
      <c r="H75" s="249"/>
    </row>
    <row r="76" spans="1:13" ht="15" x14ac:dyDescent="0.25">
      <c r="A76" s="250"/>
      <c r="B76" s="242"/>
      <c r="C76" s="241"/>
      <c r="D76" s="241"/>
      <c r="E76" s="241"/>
      <c r="F76" s="249"/>
      <c r="G76" s="249"/>
      <c r="H76" s="249"/>
    </row>
    <row r="77" spans="1:13" ht="15" x14ac:dyDescent="0.25">
      <c r="A77" s="250"/>
      <c r="B77" s="242"/>
      <c r="C77" s="241"/>
      <c r="D77" s="241"/>
      <c r="E77" s="241"/>
      <c r="F77" s="249"/>
      <c r="G77" s="249"/>
      <c r="H77" s="249"/>
    </row>
    <row r="78" spans="1:13" ht="15" x14ac:dyDescent="0.25">
      <c r="A78" s="250"/>
      <c r="B78" s="242"/>
      <c r="C78" s="241"/>
      <c r="D78" s="241"/>
      <c r="E78" s="241"/>
      <c r="F78" s="249"/>
      <c r="G78" s="249"/>
      <c r="H78" s="249"/>
    </row>
    <row r="79" spans="1:13" ht="15" x14ac:dyDescent="0.25">
      <c r="A79" s="250"/>
      <c r="B79" s="242"/>
      <c r="C79" s="241"/>
      <c r="D79" s="241"/>
      <c r="E79" s="241"/>
      <c r="F79" s="249"/>
      <c r="G79" s="249"/>
      <c r="H79" s="249"/>
    </row>
    <row r="80" spans="1:13" ht="15" x14ac:dyDescent="0.25">
      <c r="A80" s="250"/>
      <c r="B80" s="242"/>
      <c r="C80" s="241"/>
      <c r="D80" s="241"/>
      <c r="E80" s="241"/>
      <c r="F80" s="249"/>
      <c r="G80" s="249"/>
      <c r="H80" s="249"/>
    </row>
    <row r="81" spans="1:13" ht="15" x14ac:dyDescent="0.25">
      <c r="A81" s="250"/>
      <c r="B81" s="242"/>
      <c r="C81" s="241"/>
      <c r="D81" s="241"/>
      <c r="E81" s="241"/>
      <c r="F81" s="249"/>
      <c r="G81" s="249"/>
      <c r="H81" s="249"/>
    </row>
    <row r="82" spans="1:13" ht="15" x14ac:dyDescent="0.25">
      <c r="A82" s="250"/>
      <c r="B82" s="242"/>
      <c r="C82" s="241"/>
      <c r="D82" s="241"/>
      <c r="E82" s="241"/>
      <c r="F82" s="249"/>
      <c r="G82" s="249"/>
      <c r="H82" s="249"/>
    </row>
    <row r="83" spans="1:13" ht="15" x14ac:dyDescent="0.25">
      <c r="A83" s="250"/>
      <c r="B83" s="242"/>
      <c r="C83" s="241"/>
      <c r="D83" s="241"/>
      <c r="E83" s="241"/>
      <c r="F83" s="249"/>
      <c r="G83" s="249"/>
      <c r="H83" s="249"/>
    </row>
    <row r="84" spans="1:13" ht="15" x14ac:dyDescent="0.25">
      <c r="A84" s="250"/>
      <c r="B84" s="242"/>
      <c r="C84" s="241"/>
      <c r="D84" s="241"/>
      <c r="E84" s="241"/>
      <c r="F84" s="249"/>
      <c r="G84" s="249"/>
      <c r="H84" s="249"/>
    </row>
    <row r="85" spans="1:13" ht="15" x14ac:dyDescent="0.25">
      <c r="A85" s="250"/>
      <c r="B85" s="242"/>
      <c r="C85" s="241"/>
      <c r="D85" s="241"/>
      <c r="E85" s="241"/>
      <c r="F85" s="249"/>
      <c r="G85" s="249"/>
      <c r="H85" s="249"/>
    </row>
    <row r="86" spans="1:13" ht="15" x14ac:dyDescent="0.25">
      <c r="A86" s="250"/>
      <c r="B86" s="242"/>
      <c r="C86" s="241"/>
      <c r="D86" s="241"/>
      <c r="E86" s="241"/>
      <c r="F86" s="249"/>
      <c r="G86" s="249"/>
      <c r="H86" s="249"/>
    </row>
    <row r="87" spans="1:13" ht="15" x14ac:dyDescent="0.25">
      <c r="A87" s="250"/>
      <c r="B87" s="242"/>
      <c r="C87" s="241"/>
      <c r="D87" s="241"/>
      <c r="E87" s="241"/>
      <c r="F87" s="249"/>
      <c r="G87" s="249"/>
      <c r="H87" s="249"/>
    </row>
    <row r="88" spans="1:13" ht="15" x14ac:dyDescent="0.25">
      <c r="A88" s="250"/>
      <c r="B88" s="242"/>
      <c r="C88" s="241"/>
      <c r="D88" s="241"/>
      <c r="E88" s="241"/>
      <c r="F88" s="249"/>
      <c r="G88" s="249"/>
      <c r="H88" s="249"/>
    </row>
    <row r="89" spans="1:13" ht="15" x14ac:dyDescent="0.25">
      <c r="A89" s="250"/>
      <c r="B89" s="242"/>
      <c r="C89" s="241"/>
      <c r="D89" s="241"/>
      <c r="E89" s="241"/>
      <c r="F89" s="249"/>
      <c r="G89" s="249"/>
      <c r="H89" s="249"/>
    </row>
    <row r="90" spans="1:13" ht="15" x14ac:dyDescent="0.25">
      <c r="A90" s="250"/>
      <c r="B90" s="242"/>
      <c r="C90" s="241"/>
      <c r="D90" s="241"/>
      <c r="E90" s="241"/>
      <c r="F90" s="249"/>
      <c r="G90" s="249"/>
      <c r="H90" s="249"/>
    </row>
    <row r="91" spans="1:13" ht="15" x14ac:dyDescent="0.25">
      <c r="A91" s="250"/>
      <c r="B91" s="242"/>
      <c r="C91" s="241"/>
      <c r="D91" s="241"/>
      <c r="E91" s="241"/>
      <c r="F91" s="249"/>
      <c r="G91" s="249"/>
      <c r="H91" s="249"/>
    </row>
    <row r="92" spans="1:13" ht="15" x14ac:dyDescent="0.25">
      <c r="A92" s="250"/>
      <c r="B92" s="242"/>
      <c r="C92" s="241"/>
      <c r="D92" s="241"/>
      <c r="E92" s="241"/>
      <c r="F92" s="249"/>
      <c r="G92" s="249"/>
      <c r="H92" s="249"/>
    </row>
    <row r="93" spans="1:13" ht="15" x14ac:dyDescent="0.25">
      <c r="A93" s="250"/>
      <c r="B93" s="242"/>
      <c r="C93" s="241"/>
      <c r="D93" s="241"/>
      <c r="E93" s="241"/>
      <c r="F93" s="249"/>
      <c r="G93" s="249"/>
      <c r="H93" s="249"/>
    </row>
    <row r="94" spans="1:13" ht="15" x14ac:dyDescent="0.25">
      <c r="A94" s="250"/>
      <c r="B94" s="242"/>
      <c r="C94" s="241"/>
      <c r="D94" s="241"/>
      <c r="E94" s="241"/>
      <c r="F94" s="249"/>
      <c r="G94" s="249"/>
      <c r="H94" s="249"/>
    </row>
    <row r="95" spans="1:13" ht="15" x14ac:dyDescent="0.25">
      <c r="A95" s="250"/>
      <c r="B95" s="242"/>
      <c r="C95" s="241"/>
      <c r="D95" s="241"/>
      <c r="E95" s="241"/>
      <c r="F95" s="249"/>
      <c r="G95" s="249"/>
      <c r="H95" s="249"/>
    </row>
    <row r="96" spans="1:13" ht="15" x14ac:dyDescent="0.25">
      <c r="A96" s="250"/>
      <c r="B96" s="250"/>
      <c r="C96" s="250"/>
      <c r="D96" s="248"/>
      <c r="E96" s="249"/>
      <c r="F96" s="250"/>
      <c r="G96" s="242"/>
      <c r="H96" s="241"/>
      <c r="I96" s="241"/>
      <c r="J96" s="241"/>
      <c r="K96" s="249"/>
      <c r="L96" s="249"/>
      <c r="M96" s="249"/>
    </row>
    <row r="97" spans="1:13" ht="15" x14ac:dyDescent="0.25">
      <c r="A97" s="250"/>
      <c r="B97" s="250"/>
      <c r="C97" s="250"/>
      <c r="D97" s="248"/>
      <c r="E97" s="249"/>
      <c r="F97" s="250"/>
      <c r="G97" s="242"/>
      <c r="H97" s="241"/>
      <c r="I97" s="241"/>
      <c r="J97" s="241"/>
      <c r="K97" s="249"/>
      <c r="L97" s="249"/>
      <c r="M97" s="249"/>
    </row>
    <row r="98" spans="1:13" ht="15" x14ac:dyDescent="0.25">
      <c r="A98" s="250"/>
      <c r="B98" s="250"/>
      <c r="C98" s="250"/>
      <c r="D98" s="248"/>
      <c r="E98" s="249"/>
      <c r="F98" s="250"/>
      <c r="G98" s="242"/>
      <c r="H98" s="241"/>
      <c r="I98" s="241"/>
      <c r="J98" s="241"/>
      <c r="K98" s="249"/>
      <c r="L98" s="249"/>
      <c r="M98" s="249"/>
    </row>
    <row r="99" spans="1:13" ht="15" x14ac:dyDescent="0.25">
      <c r="A99" s="250"/>
      <c r="B99" s="250"/>
      <c r="C99" s="250"/>
      <c r="D99" s="248"/>
      <c r="E99" s="249"/>
      <c r="F99" s="250"/>
      <c r="G99" s="242"/>
      <c r="H99" s="241"/>
      <c r="I99" s="241"/>
      <c r="J99" s="241"/>
      <c r="K99" s="249"/>
      <c r="L99" s="249"/>
      <c r="M99" s="249"/>
    </row>
    <row r="100" spans="1:13" ht="15" x14ac:dyDescent="0.25">
      <c r="A100" s="250"/>
      <c r="B100" s="250"/>
      <c r="C100" s="250"/>
      <c r="D100" s="248"/>
      <c r="E100" s="249"/>
      <c r="F100" s="250"/>
      <c r="G100" s="242"/>
      <c r="H100" s="241"/>
      <c r="I100" s="241"/>
      <c r="J100" s="241"/>
      <c r="K100" s="249"/>
      <c r="L100" s="249"/>
      <c r="M100" s="249"/>
    </row>
    <row r="101" spans="1:13" ht="15" x14ac:dyDescent="0.25">
      <c r="A101" s="250"/>
      <c r="B101" s="250"/>
      <c r="C101" s="250"/>
      <c r="D101" s="248"/>
      <c r="E101" s="249"/>
      <c r="F101" s="250"/>
      <c r="G101" s="242"/>
      <c r="H101" s="241"/>
      <c r="I101" s="241"/>
      <c r="J101" s="241"/>
      <c r="K101" s="249"/>
      <c r="L101" s="249"/>
      <c r="M101" s="249"/>
    </row>
    <row r="102" spans="1:13" ht="15" x14ac:dyDescent="0.25">
      <c r="A102" s="250"/>
      <c r="B102" s="250"/>
      <c r="C102" s="250"/>
      <c r="D102" s="248"/>
      <c r="E102" s="249"/>
      <c r="F102" s="250"/>
      <c r="G102" s="242"/>
      <c r="H102" s="241"/>
      <c r="I102" s="241"/>
      <c r="J102" s="241"/>
      <c r="K102" s="249"/>
      <c r="L102" s="249"/>
      <c r="M102" s="249"/>
    </row>
    <row r="103" spans="1:13" ht="15" x14ac:dyDescent="0.25">
      <c r="A103" s="250"/>
      <c r="B103" s="250"/>
      <c r="C103" s="250"/>
      <c r="D103" s="248"/>
      <c r="E103" s="249"/>
      <c r="F103" s="250"/>
      <c r="G103" s="242"/>
      <c r="H103" s="241"/>
      <c r="I103" s="241"/>
      <c r="J103" s="241"/>
      <c r="K103" s="249"/>
      <c r="L103" s="249"/>
      <c r="M103" s="249"/>
    </row>
    <row r="104" spans="1:13" ht="15" x14ac:dyDescent="0.25">
      <c r="A104" s="250"/>
      <c r="B104" s="250"/>
      <c r="C104" s="250"/>
      <c r="D104" s="248"/>
      <c r="E104" s="249"/>
      <c r="F104" s="250"/>
      <c r="G104" s="242"/>
      <c r="H104" s="241"/>
      <c r="I104" s="241"/>
      <c r="J104" s="241"/>
      <c r="K104" s="249"/>
      <c r="L104" s="249"/>
      <c r="M104" s="249"/>
    </row>
    <row r="105" spans="1:13" ht="15" x14ac:dyDescent="0.25">
      <c r="A105" s="250"/>
      <c r="B105" s="250"/>
      <c r="C105" s="250"/>
      <c r="D105" s="248"/>
      <c r="E105" s="249"/>
      <c r="F105" s="250"/>
      <c r="G105" s="242"/>
      <c r="H105" s="241"/>
      <c r="I105" s="241"/>
      <c r="J105" s="241"/>
      <c r="K105" s="249"/>
      <c r="L105" s="249"/>
      <c r="M105" s="249"/>
    </row>
    <row r="106" spans="1:13" ht="15" x14ac:dyDescent="0.25">
      <c r="A106" s="250"/>
      <c r="B106" s="250"/>
      <c r="C106" s="250"/>
      <c r="D106" s="248"/>
      <c r="E106" s="249"/>
      <c r="F106" s="250"/>
      <c r="G106" s="242"/>
      <c r="H106" s="241"/>
      <c r="I106" s="241"/>
      <c r="J106" s="241"/>
      <c r="K106" s="249"/>
      <c r="L106" s="249"/>
      <c r="M106" s="249"/>
    </row>
    <row r="107" spans="1:13" ht="15" x14ac:dyDescent="0.25">
      <c r="A107" s="250"/>
      <c r="B107" s="250"/>
      <c r="C107" s="250"/>
      <c r="D107" s="248"/>
      <c r="E107" s="249"/>
      <c r="F107" s="250"/>
      <c r="G107" s="242"/>
      <c r="H107" s="241"/>
      <c r="I107" s="241"/>
      <c r="J107" s="241"/>
      <c r="K107" s="249"/>
      <c r="L107" s="249"/>
      <c r="M107" s="249"/>
    </row>
    <row r="108" spans="1:13" ht="15" x14ac:dyDescent="0.25">
      <c r="A108" s="250"/>
      <c r="B108" s="250"/>
      <c r="C108" s="250"/>
      <c r="D108" s="248"/>
      <c r="E108" s="249"/>
      <c r="F108" s="250"/>
      <c r="G108" s="242"/>
      <c r="H108" s="241"/>
      <c r="I108" s="241"/>
      <c r="J108" s="241"/>
      <c r="K108" s="249"/>
      <c r="L108" s="249"/>
      <c r="M108" s="249"/>
    </row>
    <row r="109" spans="1:13" ht="15" x14ac:dyDescent="0.25">
      <c r="A109" s="250"/>
      <c r="B109" s="250"/>
      <c r="C109" s="250"/>
      <c r="D109" s="248"/>
      <c r="E109" s="249"/>
      <c r="F109" s="250"/>
      <c r="G109" s="242"/>
      <c r="H109" s="241"/>
      <c r="I109" s="241"/>
      <c r="J109" s="241"/>
      <c r="K109" s="249"/>
      <c r="L109" s="249"/>
      <c r="M109" s="249"/>
    </row>
    <row r="110" spans="1:13" ht="15" x14ac:dyDescent="0.25">
      <c r="A110" s="250"/>
      <c r="B110" s="250"/>
      <c r="C110" s="250"/>
      <c r="D110" s="248"/>
      <c r="E110" s="249"/>
      <c r="F110" s="250"/>
      <c r="G110" s="242"/>
      <c r="H110" s="241"/>
      <c r="I110" s="241"/>
      <c r="J110" s="241"/>
      <c r="K110" s="249"/>
      <c r="L110" s="249"/>
      <c r="M110" s="249"/>
    </row>
    <row r="111" spans="1:13" ht="15" x14ac:dyDescent="0.25">
      <c r="A111" s="250"/>
      <c r="B111" s="250"/>
      <c r="C111" s="250"/>
      <c r="D111" s="248"/>
      <c r="E111" s="249"/>
      <c r="F111" s="250"/>
      <c r="G111" s="242"/>
      <c r="H111" s="241"/>
      <c r="I111" s="241"/>
      <c r="J111" s="241"/>
      <c r="K111" s="249"/>
      <c r="L111" s="249"/>
      <c r="M111" s="249"/>
    </row>
    <row r="112" spans="1:13" ht="15" x14ac:dyDescent="0.25">
      <c r="A112" s="250"/>
      <c r="B112" s="250"/>
      <c r="C112" s="250"/>
      <c r="D112" s="248"/>
      <c r="E112" s="249"/>
      <c r="F112" s="250"/>
      <c r="G112" s="242"/>
      <c r="H112" s="241"/>
      <c r="I112" s="241"/>
      <c r="J112" s="241"/>
      <c r="K112" s="249"/>
      <c r="L112" s="249"/>
      <c r="M112" s="249"/>
    </row>
    <row r="113" spans="1:13" ht="15" x14ac:dyDescent="0.25">
      <c r="A113" s="250"/>
      <c r="B113" s="250"/>
      <c r="C113" s="250"/>
      <c r="D113" s="248"/>
      <c r="E113" s="249"/>
      <c r="F113" s="250"/>
      <c r="G113" s="242"/>
      <c r="H113" s="241"/>
      <c r="I113" s="241"/>
      <c r="J113" s="241"/>
      <c r="K113" s="249"/>
      <c r="L113" s="249"/>
      <c r="M113" s="249"/>
    </row>
    <row r="114" spans="1:13" ht="15" x14ac:dyDescent="0.25">
      <c r="A114" s="250"/>
      <c r="B114" s="250"/>
      <c r="C114" s="250"/>
      <c r="D114" s="248"/>
      <c r="E114" s="249"/>
      <c r="F114" s="250"/>
      <c r="G114" s="242"/>
      <c r="H114" s="241"/>
      <c r="I114" s="241"/>
      <c r="J114" s="241"/>
      <c r="K114" s="249"/>
      <c r="L114" s="249"/>
      <c r="M114" s="249"/>
    </row>
    <row r="115" spans="1:13" ht="15" x14ac:dyDescent="0.25">
      <c r="A115" s="250"/>
      <c r="B115" s="250"/>
      <c r="C115" s="250"/>
      <c r="D115" s="248"/>
      <c r="E115" s="249"/>
      <c r="F115" s="250"/>
      <c r="G115" s="242"/>
      <c r="H115" s="241"/>
      <c r="I115" s="241"/>
      <c r="J115" s="241"/>
      <c r="K115" s="249"/>
      <c r="L115" s="249"/>
      <c r="M115" s="249"/>
    </row>
    <row r="116" spans="1:13" ht="15" x14ac:dyDescent="0.25">
      <c r="A116" s="250"/>
      <c r="B116" s="250"/>
      <c r="C116" s="250"/>
      <c r="D116" s="248"/>
      <c r="E116" s="249"/>
      <c r="F116" s="250"/>
      <c r="G116" s="242"/>
      <c r="H116" s="241"/>
      <c r="I116" s="241"/>
      <c r="J116" s="241"/>
      <c r="K116" s="249"/>
      <c r="L116" s="249"/>
      <c r="M116" s="249"/>
    </row>
    <row r="117" spans="1:13" ht="15" x14ac:dyDescent="0.25">
      <c r="A117" s="250"/>
      <c r="B117" s="250"/>
      <c r="C117" s="250"/>
      <c r="D117" s="248"/>
      <c r="E117" s="249"/>
      <c r="F117" s="250"/>
      <c r="G117" s="242"/>
      <c r="H117" s="241"/>
      <c r="I117" s="241"/>
      <c r="J117" s="241"/>
      <c r="K117" s="249"/>
      <c r="L117" s="249"/>
      <c r="M117" s="249"/>
    </row>
    <row r="118" spans="1:13" ht="15" x14ac:dyDescent="0.25">
      <c r="A118" s="250"/>
      <c r="B118" s="250"/>
      <c r="C118" s="250"/>
      <c r="D118" s="248"/>
      <c r="E118" s="249"/>
      <c r="F118" s="250"/>
      <c r="G118" s="242"/>
      <c r="H118" s="241"/>
      <c r="I118" s="241"/>
      <c r="J118" s="241"/>
      <c r="K118" s="249"/>
      <c r="L118" s="249"/>
      <c r="M118" s="249"/>
    </row>
    <row r="119" spans="1:13" ht="15" x14ac:dyDescent="0.25">
      <c r="A119" s="250"/>
      <c r="B119" s="250"/>
      <c r="C119" s="250"/>
      <c r="D119" s="248"/>
      <c r="E119" s="249"/>
      <c r="F119" s="250"/>
      <c r="G119" s="242"/>
      <c r="H119" s="241"/>
      <c r="I119" s="241"/>
      <c r="J119" s="241"/>
      <c r="K119" s="249"/>
      <c r="L119" s="249"/>
      <c r="M119" s="249"/>
    </row>
    <row r="120" spans="1:13" ht="15" x14ac:dyDescent="0.25">
      <c r="A120" s="250"/>
      <c r="B120" s="250"/>
      <c r="C120" s="250"/>
      <c r="D120" s="248"/>
      <c r="E120" s="249"/>
      <c r="F120" s="250"/>
      <c r="G120" s="242"/>
      <c r="H120" s="241"/>
      <c r="I120" s="241"/>
      <c r="J120" s="241"/>
      <c r="K120" s="249"/>
      <c r="L120" s="249"/>
      <c r="M120" s="249"/>
    </row>
    <row r="121" spans="1:13" ht="15" x14ac:dyDescent="0.25">
      <c r="A121" s="250"/>
      <c r="B121" s="250"/>
      <c r="C121" s="250"/>
      <c r="D121" s="248"/>
      <c r="E121" s="249"/>
      <c r="F121" s="250"/>
      <c r="G121" s="242"/>
      <c r="H121" s="241"/>
      <c r="I121" s="241"/>
      <c r="J121" s="241"/>
      <c r="K121" s="249"/>
      <c r="L121" s="249"/>
      <c r="M121" s="249"/>
    </row>
    <row r="122" spans="1:13" ht="15" x14ac:dyDescent="0.25">
      <c r="A122" s="250"/>
      <c r="B122" s="250"/>
      <c r="C122" s="250"/>
      <c r="D122" s="248"/>
      <c r="E122" s="249"/>
      <c r="F122" s="250"/>
      <c r="G122" s="242"/>
      <c r="H122" s="241"/>
      <c r="I122" s="241"/>
      <c r="J122" s="241"/>
      <c r="K122" s="249"/>
      <c r="L122" s="249"/>
      <c r="M122" s="249"/>
    </row>
    <row r="123" spans="1:13" ht="15" x14ac:dyDescent="0.25">
      <c r="A123" s="250"/>
      <c r="B123" s="250"/>
      <c r="C123" s="250"/>
      <c r="D123" s="248"/>
      <c r="E123" s="249"/>
      <c r="F123" s="250"/>
      <c r="G123" s="242"/>
      <c r="H123" s="241"/>
      <c r="I123" s="241"/>
      <c r="J123" s="241"/>
      <c r="K123" s="249"/>
      <c r="L123" s="249"/>
      <c r="M123" s="249"/>
    </row>
    <row r="124" spans="1:13" ht="15" x14ac:dyDescent="0.25">
      <c r="A124" s="250"/>
      <c r="B124" s="250"/>
      <c r="C124" s="250"/>
      <c r="D124" s="248"/>
      <c r="E124" s="249"/>
      <c r="F124" s="250"/>
      <c r="G124" s="242"/>
      <c r="H124" s="241"/>
      <c r="I124" s="241"/>
      <c r="J124" s="241"/>
      <c r="K124" s="249"/>
      <c r="L124" s="249"/>
      <c r="M124" s="249"/>
    </row>
    <row r="125" spans="1:13" ht="15" x14ac:dyDescent="0.25">
      <c r="A125" s="250"/>
      <c r="B125" s="250"/>
      <c r="C125" s="250"/>
      <c r="D125" s="248"/>
      <c r="E125" s="249"/>
      <c r="F125" s="250"/>
      <c r="G125" s="242"/>
      <c r="H125" s="241"/>
      <c r="I125" s="241"/>
      <c r="J125" s="241"/>
      <c r="K125" s="249"/>
      <c r="L125" s="249"/>
      <c r="M125" s="249"/>
    </row>
    <row r="126" spans="1:13" ht="15" x14ac:dyDescent="0.25">
      <c r="A126" s="250"/>
      <c r="B126" s="250"/>
      <c r="C126" s="250"/>
      <c r="D126" s="248"/>
      <c r="E126" s="249"/>
      <c r="F126" s="250"/>
      <c r="G126" s="242"/>
      <c r="H126" s="241"/>
      <c r="I126" s="241"/>
      <c r="J126" s="241"/>
      <c r="K126" s="249"/>
      <c r="L126" s="249"/>
      <c r="M126" s="249"/>
    </row>
    <row r="127" spans="1:13" ht="15" x14ac:dyDescent="0.25">
      <c r="A127" s="250"/>
      <c r="B127" s="250"/>
      <c r="C127" s="250"/>
      <c r="D127" s="248"/>
      <c r="E127" s="249"/>
      <c r="F127" s="250"/>
      <c r="G127" s="242"/>
      <c r="H127" s="241"/>
      <c r="I127" s="241"/>
      <c r="J127" s="241"/>
      <c r="K127" s="249"/>
      <c r="L127" s="249"/>
      <c r="M127" s="249"/>
    </row>
    <row r="128" spans="1:13" ht="15" x14ac:dyDescent="0.25">
      <c r="A128" s="250"/>
      <c r="B128" s="250"/>
      <c r="C128" s="250"/>
      <c r="D128" s="248"/>
      <c r="E128" s="249"/>
      <c r="F128" s="250"/>
      <c r="G128" s="242"/>
      <c r="H128" s="241"/>
      <c r="I128" s="241"/>
      <c r="J128" s="241"/>
      <c r="K128" s="249"/>
      <c r="L128" s="249"/>
      <c r="M128" s="249"/>
    </row>
    <row r="129" spans="1:13" ht="15" x14ac:dyDescent="0.25">
      <c r="A129" s="250"/>
      <c r="B129" s="250"/>
      <c r="C129" s="250"/>
      <c r="D129" s="248"/>
      <c r="E129" s="249"/>
      <c r="F129" s="250"/>
      <c r="G129" s="242"/>
      <c r="H129" s="241"/>
      <c r="I129" s="241"/>
      <c r="J129" s="241"/>
      <c r="K129" s="249"/>
      <c r="L129" s="249"/>
      <c r="M129" s="249"/>
    </row>
    <row r="130" spans="1:13" ht="15" x14ac:dyDescent="0.25">
      <c r="A130" s="250"/>
      <c r="B130" s="250"/>
      <c r="C130" s="250"/>
      <c r="D130" s="248"/>
      <c r="E130" s="249"/>
      <c r="F130" s="250"/>
      <c r="G130" s="242"/>
      <c r="H130" s="241"/>
      <c r="I130" s="241"/>
      <c r="J130" s="241"/>
      <c r="K130" s="249"/>
      <c r="L130" s="249"/>
      <c r="M130" s="249"/>
    </row>
    <row r="131" spans="1:13" ht="15" x14ac:dyDescent="0.25">
      <c r="A131" s="250"/>
      <c r="B131" s="250"/>
      <c r="C131" s="250"/>
      <c r="D131" s="248"/>
      <c r="E131" s="249"/>
      <c r="F131" s="250"/>
      <c r="G131" s="242"/>
      <c r="H131" s="241"/>
      <c r="I131" s="241"/>
      <c r="J131" s="241"/>
      <c r="K131" s="249"/>
      <c r="L131" s="249"/>
      <c r="M131" s="249"/>
    </row>
    <row r="132" spans="1:13" ht="15" x14ac:dyDescent="0.25">
      <c r="A132" s="250"/>
      <c r="B132" s="250"/>
      <c r="C132" s="250"/>
      <c r="D132" s="248"/>
      <c r="E132" s="249"/>
      <c r="F132" s="250"/>
      <c r="G132" s="242"/>
      <c r="H132" s="241"/>
      <c r="I132" s="241"/>
      <c r="J132" s="241"/>
      <c r="K132" s="249"/>
      <c r="L132" s="249"/>
      <c r="M132" s="249"/>
    </row>
    <row r="133" spans="1:13" ht="15" x14ac:dyDescent="0.25">
      <c r="A133" s="250"/>
      <c r="B133" s="250"/>
      <c r="C133" s="250"/>
      <c r="D133" s="248"/>
      <c r="E133" s="249"/>
      <c r="F133" s="250"/>
      <c r="G133" s="242"/>
      <c r="H133" s="241"/>
      <c r="I133" s="241"/>
      <c r="J133" s="241"/>
      <c r="K133" s="249"/>
      <c r="L133" s="249"/>
      <c r="M133" s="249"/>
    </row>
    <row r="134" spans="1:13" ht="15" x14ac:dyDescent="0.25">
      <c r="A134" s="250"/>
      <c r="B134" s="250"/>
      <c r="C134" s="250"/>
      <c r="D134" s="248"/>
      <c r="E134" s="249"/>
      <c r="F134" s="250"/>
      <c r="G134" s="242"/>
      <c r="H134" s="241"/>
      <c r="I134" s="241"/>
      <c r="J134" s="241"/>
      <c r="K134" s="249"/>
      <c r="L134" s="249"/>
      <c r="M134" s="249"/>
    </row>
    <row r="135" spans="1:13" ht="15" x14ac:dyDescent="0.25">
      <c r="A135" s="250"/>
      <c r="B135" s="250"/>
      <c r="C135" s="250"/>
      <c r="D135" s="248"/>
      <c r="E135" s="249"/>
      <c r="F135" s="250"/>
      <c r="G135" s="242"/>
      <c r="H135" s="241"/>
      <c r="I135" s="241"/>
      <c r="J135" s="241"/>
      <c r="K135" s="249"/>
      <c r="L135" s="249"/>
      <c r="M135" s="249"/>
    </row>
    <row r="136" spans="1:13" ht="15" x14ac:dyDescent="0.25">
      <c r="A136" s="250"/>
      <c r="B136" s="250"/>
      <c r="C136" s="250"/>
      <c r="D136" s="248"/>
      <c r="E136" s="249"/>
      <c r="F136" s="250"/>
      <c r="G136" s="242"/>
      <c r="H136" s="241"/>
      <c r="I136" s="241"/>
      <c r="J136" s="241"/>
      <c r="K136" s="249"/>
      <c r="L136" s="249"/>
      <c r="M136" s="249"/>
    </row>
    <row r="137" spans="1:13" ht="15" x14ac:dyDescent="0.25">
      <c r="A137" s="250"/>
      <c r="B137" s="250"/>
      <c r="C137" s="250"/>
      <c r="D137" s="248"/>
      <c r="E137" s="249"/>
      <c r="F137" s="250"/>
      <c r="G137" s="242"/>
      <c r="H137" s="241"/>
      <c r="I137" s="241"/>
      <c r="J137" s="241"/>
      <c r="K137" s="249"/>
      <c r="L137" s="249"/>
      <c r="M137" s="249"/>
    </row>
    <row r="138" spans="1:13" ht="15" x14ac:dyDescent="0.25">
      <c r="A138" s="250"/>
      <c r="B138" s="250"/>
      <c r="C138" s="250"/>
      <c r="D138" s="248"/>
      <c r="E138" s="249"/>
      <c r="F138" s="250"/>
      <c r="G138" s="242"/>
      <c r="H138" s="241"/>
      <c r="I138" s="241"/>
      <c r="J138" s="241"/>
      <c r="K138" s="249"/>
      <c r="L138" s="249"/>
      <c r="M138" s="249"/>
    </row>
    <row r="139" spans="1:13" ht="15" x14ac:dyDescent="0.25">
      <c r="A139" s="250"/>
      <c r="B139" s="250"/>
      <c r="C139" s="250"/>
      <c r="D139" s="248"/>
      <c r="E139" s="249"/>
      <c r="F139" s="250"/>
      <c r="G139" s="242"/>
      <c r="H139" s="241"/>
      <c r="I139" s="241"/>
      <c r="J139" s="241"/>
      <c r="K139" s="249"/>
      <c r="L139" s="249"/>
      <c r="M139" s="249"/>
    </row>
    <row r="140" spans="1:13" ht="15" x14ac:dyDescent="0.25">
      <c r="A140" s="250"/>
      <c r="B140" s="250"/>
      <c r="C140" s="250"/>
      <c r="D140" s="248"/>
      <c r="E140" s="249"/>
      <c r="F140" s="250"/>
      <c r="G140" s="242"/>
      <c r="H140" s="241"/>
      <c r="I140" s="241"/>
      <c r="J140" s="241"/>
      <c r="K140" s="249"/>
      <c r="L140" s="249"/>
      <c r="M140" s="249"/>
    </row>
    <row r="141" spans="1:13" ht="15" x14ac:dyDescent="0.25">
      <c r="A141" s="250"/>
      <c r="B141" s="250"/>
      <c r="C141" s="250"/>
      <c r="D141" s="248"/>
      <c r="E141" s="249"/>
      <c r="F141" s="250"/>
      <c r="G141" s="242"/>
      <c r="H141" s="241"/>
      <c r="I141" s="241"/>
      <c r="J141" s="241"/>
      <c r="K141" s="249"/>
      <c r="L141" s="249"/>
      <c r="M141" s="249"/>
    </row>
    <row r="142" spans="1:13" ht="15" x14ac:dyDescent="0.25">
      <c r="A142" s="250"/>
      <c r="B142" s="250"/>
      <c r="C142" s="250"/>
      <c r="D142" s="248"/>
      <c r="E142" s="249"/>
      <c r="F142" s="250"/>
      <c r="G142" s="242"/>
      <c r="H142" s="241"/>
      <c r="I142" s="241"/>
      <c r="J142" s="241"/>
      <c r="K142" s="249"/>
      <c r="L142" s="249"/>
      <c r="M142" s="249"/>
    </row>
    <row r="143" spans="1:13" ht="15" x14ac:dyDescent="0.25">
      <c r="A143" s="250"/>
      <c r="B143" s="250"/>
      <c r="C143" s="250"/>
      <c r="D143" s="248"/>
      <c r="E143" s="249"/>
      <c r="F143" s="250"/>
      <c r="G143" s="242"/>
      <c r="H143" s="241"/>
      <c r="I143" s="241"/>
      <c r="J143" s="241"/>
      <c r="K143" s="249"/>
      <c r="L143" s="249"/>
      <c r="M143" s="249"/>
    </row>
    <row r="144" spans="1:13" ht="15" x14ac:dyDescent="0.25">
      <c r="A144" s="250"/>
      <c r="B144" s="250"/>
      <c r="C144" s="250"/>
      <c r="D144" s="248"/>
      <c r="E144" s="249"/>
      <c r="F144" s="250"/>
      <c r="G144" s="242"/>
      <c r="H144" s="241"/>
      <c r="I144" s="241"/>
      <c r="J144" s="241"/>
      <c r="K144" s="249"/>
      <c r="L144" s="249"/>
      <c r="M144" s="249"/>
    </row>
    <row r="145" spans="1:13" ht="15" x14ac:dyDescent="0.25">
      <c r="A145" s="250"/>
      <c r="B145" s="250"/>
      <c r="C145" s="250"/>
      <c r="D145" s="248"/>
      <c r="E145" s="249"/>
      <c r="F145" s="250"/>
      <c r="G145" s="242"/>
      <c r="H145" s="241"/>
      <c r="I145" s="241"/>
      <c r="J145" s="241"/>
      <c r="K145" s="249"/>
      <c r="L145" s="249"/>
      <c r="M145" s="249"/>
    </row>
    <row r="146" spans="1:13" ht="15" x14ac:dyDescent="0.25">
      <c r="A146" s="250"/>
      <c r="B146" s="250"/>
      <c r="C146" s="250"/>
      <c r="D146" s="248"/>
      <c r="E146" s="249"/>
      <c r="F146" s="250"/>
      <c r="G146" s="242"/>
      <c r="H146" s="241"/>
      <c r="I146" s="241"/>
      <c r="J146" s="241"/>
      <c r="K146" s="249"/>
      <c r="L146" s="249"/>
      <c r="M146" s="249"/>
    </row>
    <row r="147" spans="1:13" ht="15" x14ac:dyDescent="0.25">
      <c r="A147" s="250"/>
      <c r="B147" s="250"/>
      <c r="C147" s="250"/>
      <c r="D147" s="248"/>
      <c r="E147" s="249"/>
      <c r="F147" s="250"/>
      <c r="G147" s="242"/>
      <c r="H147" s="241"/>
      <c r="I147" s="241"/>
      <c r="J147" s="241"/>
      <c r="K147" s="249"/>
      <c r="L147" s="249"/>
      <c r="M147" s="249"/>
    </row>
    <row r="148" spans="1:13" ht="15" x14ac:dyDescent="0.25">
      <c r="A148" s="250"/>
      <c r="B148" s="250"/>
      <c r="C148" s="250"/>
      <c r="D148" s="248"/>
      <c r="E148" s="249"/>
      <c r="F148" s="250"/>
      <c r="G148" s="242"/>
      <c r="H148" s="241"/>
      <c r="I148" s="241"/>
      <c r="J148" s="241"/>
      <c r="K148" s="249"/>
      <c r="L148" s="249"/>
      <c r="M148" s="249"/>
    </row>
    <row r="149" spans="1:13" ht="15" x14ac:dyDescent="0.25">
      <c r="A149" s="250"/>
      <c r="B149" s="250"/>
      <c r="C149" s="250"/>
      <c r="D149" s="248"/>
      <c r="E149" s="249"/>
      <c r="F149" s="250"/>
      <c r="G149" s="242"/>
      <c r="H149" s="241"/>
      <c r="I149" s="241"/>
      <c r="J149" s="241"/>
      <c r="K149" s="249"/>
      <c r="L149" s="249"/>
      <c r="M149" s="249"/>
    </row>
    <row r="150" spans="1:13" ht="15" x14ac:dyDescent="0.25">
      <c r="A150" s="250"/>
      <c r="B150" s="250"/>
      <c r="C150" s="250"/>
      <c r="D150" s="248"/>
      <c r="E150" s="249"/>
      <c r="F150" s="250"/>
      <c r="G150" s="242"/>
      <c r="H150" s="241"/>
      <c r="I150" s="241"/>
      <c r="J150" s="241"/>
      <c r="K150" s="249"/>
      <c r="L150" s="249"/>
      <c r="M150" s="249"/>
    </row>
    <row r="151" spans="1:13" ht="15" x14ac:dyDescent="0.25">
      <c r="A151" s="250"/>
      <c r="B151" s="250"/>
      <c r="C151" s="250"/>
      <c r="D151" s="248"/>
      <c r="E151" s="249"/>
      <c r="F151" s="250"/>
      <c r="G151" s="242"/>
      <c r="H151" s="241"/>
      <c r="I151" s="241"/>
      <c r="J151" s="241"/>
      <c r="K151" s="249"/>
      <c r="L151" s="249"/>
      <c r="M151" s="249"/>
    </row>
    <row r="152" spans="1:13" ht="15" x14ac:dyDescent="0.25">
      <c r="A152" s="250"/>
      <c r="B152" s="250"/>
      <c r="C152" s="250"/>
      <c r="D152" s="248"/>
      <c r="E152" s="249"/>
      <c r="F152" s="250"/>
      <c r="G152" s="242"/>
      <c r="H152" s="241"/>
      <c r="I152" s="241"/>
      <c r="J152" s="241"/>
      <c r="K152" s="249"/>
      <c r="L152" s="249"/>
      <c r="M152" s="249"/>
    </row>
    <row r="153" spans="1:13" ht="15" x14ac:dyDescent="0.25">
      <c r="A153" s="250"/>
      <c r="B153" s="250"/>
      <c r="C153" s="250"/>
      <c r="D153" s="248"/>
      <c r="E153" s="249"/>
      <c r="F153" s="250"/>
      <c r="G153" s="242"/>
      <c r="H153" s="241"/>
      <c r="I153" s="241"/>
      <c r="J153" s="241"/>
      <c r="K153" s="249"/>
      <c r="L153" s="249"/>
      <c r="M153" s="249"/>
    </row>
    <row r="154" spans="1:13" ht="15" x14ac:dyDescent="0.25">
      <c r="A154" s="250"/>
      <c r="B154" s="250"/>
      <c r="C154" s="250"/>
      <c r="D154" s="248"/>
      <c r="E154" s="249"/>
      <c r="F154" s="250"/>
      <c r="G154" s="242"/>
      <c r="H154" s="241"/>
      <c r="I154" s="241"/>
      <c r="J154" s="241"/>
      <c r="K154" s="249"/>
      <c r="L154" s="249"/>
      <c r="M154" s="249"/>
    </row>
    <row r="155" spans="1:13" ht="15" x14ac:dyDescent="0.25">
      <c r="A155" s="250"/>
      <c r="B155" s="250"/>
      <c r="C155" s="250"/>
      <c r="D155" s="248"/>
      <c r="E155" s="249"/>
      <c r="F155" s="250"/>
      <c r="G155" s="242"/>
      <c r="H155" s="241"/>
      <c r="I155" s="241"/>
      <c r="J155" s="241"/>
      <c r="K155" s="249"/>
      <c r="L155" s="249"/>
      <c r="M155" s="249"/>
    </row>
    <row r="156" spans="1:13" ht="15" x14ac:dyDescent="0.25">
      <c r="A156" s="250"/>
      <c r="B156" s="250"/>
      <c r="C156" s="250"/>
      <c r="D156" s="248"/>
      <c r="E156" s="249"/>
      <c r="F156" s="250"/>
      <c r="G156" s="242"/>
      <c r="H156" s="241"/>
      <c r="I156" s="241"/>
      <c r="J156" s="241"/>
      <c r="K156" s="249"/>
      <c r="L156" s="249"/>
      <c r="M156" s="249"/>
    </row>
    <row r="157" spans="1:13" ht="15" x14ac:dyDescent="0.25">
      <c r="A157" s="250"/>
      <c r="B157" s="250"/>
      <c r="C157" s="250"/>
      <c r="D157" s="248"/>
      <c r="E157" s="249"/>
      <c r="F157" s="250"/>
      <c r="G157" s="242"/>
      <c r="H157" s="241"/>
      <c r="I157" s="241"/>
      <c r="J157" s="241"/>
      <c r="K157" s="249"/>
      <c r="L157" s="249"/>
      <c r="M157" s="249"/>
    </row>
    <row r="158" spans="1:13" ht="15" x14ac:dyDescent="0.25">
      <c r="A158" s="250"/>
      <c r="B158" s="250"/>
      <c r="C158" s="250"/>
      <c r="D158" s="248"/>
      <c r="E158" s="249"/>
      <c r="F158" s="250"/>
      <c r="G158" s="242"/>
      <c r="H158" s="241"/>
      <c r="I158" s="241"/>
      <c r="J158" s="241"/>
      <c r="K158" s="249"/>
      <c r="L158" s="249"/>
      <c r="M158" s="249"/>
    </row>
    <row r="159" spans="1:13" ht="15" x14ac:dyDescent="0.25">
      <c r="A159" s="250"/>
      <c r="B159" s="250"/>
      <c r="C159" s="250"/>
      <c r="D159" s="248"/>
      <c r="E159" s="249"/>
      <c r="F159" s="250"/>
      <c r="G159" s="242"/>
      <c r="H159" s="241"/>
      <c r="I159" s="241"/>
      <c r="J159" s="241"/>
      <c r="K159" s="249"/>
      <c r="L159" s="249"/>
      <c r="M159" s="249"/>
    </row>
    <row r="160" spans="1:13" ht="15" x14ac:dyDescent="0.25">
      <c r="A160" s="250"/>
      <c r="B160" s="250"/>
      <c r="C160" s="250"/>
      <c r="D160" s="248"/>
      <c r="E160" s="249"/>
      <c r="F160" s="250"/>
      <c r="G160" s="242"/>
      <c r="H160" s="241"/>
      <c r="I160" s="241"/>
      <c r="J160" s="241"/>
      <c r="K160" s="249"/>
      <c r="L160" s="249"/>
      <c r="M160" s="249"/>
    </row>
    <row r="161" spans="1:13" ht="15" x14ac:dyDescent="0.25">
      <c r="A161" s="250"/>
      <c r="B161" s="250"/>
      <c r="C161" s="250"/>
      <c r="D161" s="248"/>
      <c r="E161" s="249"/>
      <c r="F161" s="250"/>
      <c r="G161" s="242"/>
      <c r="H161" s="241"/>
      <c r="I161" s="241"/>
      <c r="J161" s="241"/>
      <c r="K161" s="249"/>
      <c r="L161" s="249"/>
      <c r="M161" s="249"/>
    </row>
    <row r="162" spans="1:13" ht="15" x14ac:dyDescent="0.25">
      <c r="A162" s="250"/>
      <c r="B162" s="250"/>
      <c r="C162" s="250"/>
      <c r="D162" s="248"/>
      <c r="E162" s="249"/>
      <c r="F162" s="250"/>
      <c r="G162" s="242"/>
      <c r="H162" s="241"/>
      <c r="I162" s="241"/>
      <c r="J162" s="241"/>
      <c r="K162" s="249"/>
      <c r="L162" s="249"/>
      <c r="M162" s="249"/>
    </row>
    <row r="163" spans="1:13" ht="15" x14ac:dyDescent="0.25">
      <c r="A163" s="250"/>
      <c r="B163" s="250"/>
      <c r="C163" s="250"/>
      <c r="D163" s="248"/>
      <c r="E163" s="249"/>
      <c r="F163" s="250"/>
      <c r="G163" s="242"/>
      <c r="H163" s="241"/>
      <c r="I163" s="241"/>
      <c r="J163" s="241"/>
      <c r="K163" s="249"/>
      <c r="L163" s="249"/>
      <c r="M163" s="249"/>
    </row>
    <row r="164" spans="1:13" ht="15" x14ac:dyDescent="0.25">
      <c r="A164" s="250"/>
      <c r="B164" s="250"/>
      <c r="C164" s="250"/>
      <c r="D164" s="248"/>
      <c r="E164" s="249"/>
      <c r="F164" s="250"/>
      <c r="G164" s="242"/>
      <c r="H164" s="241"/>
      <c r="I164" s="241"/>
      <c r="J164" s="241"/>
      <c r="K164" s="249"/>
      <c r="L164" s="249"/>
      <c r="M164" s="249"/>
    </row>
    <row r="165" spans="1:13" ht="15" x14ac:dyDescent="0.25">
      <c r="A165" s="250"/>
      <c r="B165" s="250"/>
      <c r="C165" s="250"/>
      <c r="D165" s="248"/>
      <c r="E165" s="249"/>
      <c r="F165" s="250"/>
      <c r="G165" s="242"/>
      <c r="H165" s="241"/>
      <c r="I165" s="241"/>
      <c r="J165" s="241"/>
      <c r="K165" s="249"/>
      <c r="L165" s="249"/>
      <c r="M165" s="249"/>
    </row>
    <row r="166" spans="1:13" ht="15" x14ac:dyDescent="0.25">
      <c r="A166" s="250"/>
      <c r="B166" s="250"/>
      <c r="C166" s="250"/>
      <c r="D166" s="248"/>
      <c r="E166" s="249"/>
      <c r="F166" s="250"/>
      <c r="G166" s="242"/>
      <c r="H166" s="241"/>
      <c r="I166" s="241"/>
      <c r="J166" s="241"/>
      <c r="K166" s="249"/>
      <c r="L166" s="249"/>
      <c r="M166" s="249"/>
    </row>
    <row r="167" spans="1:13" ht="15" x14ac:dyDescent="0.25">
      <c r="A167" s="250"/>
      <c r="B167" s="250"/>
      <c r="C167" s="250"/>
      <c r="D167" s="248"/>
      <c r="E167" s="249"/>
      <c r="F167" s="250"/>
      <c r="G167" s="242"/>
      <c r="H167" s="241"/>
      <c r="I167" s="241"/>
      <c r="J167" s="241"/>
      <c r="K167" s="249"/>
      <c r="L167" s="249"/>
      <c r="M167" s="249"/>
    </row>
    <row r="168" spans="1:13" ht="15" x14ac:dyDescent="0.25">
      <c r="A168" s="250"/>
      <c r="B168" s="250"/>
      <c r="C168" s="250"/>
      <c r="D168" s="248"/>
      <c r="E168" s="249"/>
      <c r="F168" s="250"/>
      <c r="G168" s="242"/>
      <c r="H168" s="241"/>
      <c r="I168" s="241"/>
      <c r="J168" s="241"/>
      <c r="K168" s="249"/>
      <c r="L168" s="249"/>
      <c r="M168" s="249"/>
    </row>
    <row r="169" spans="1:13" ht="15" x14ac:dyDescent="0.25">
      <c r="A169" s="250"/>
      <c r="B169" s="250"/>
      <c r="C169" s="250"/>
      <c r="D169" s="248"/>
      <c r="E169" s="249"/>
      <c r="F169" s="250"/>
      <c r="G169" s="242"/>
      <c r="H169" s="241"/>
      <c r="I169" s="241"/>
      <c r="J169" s="241"/>
      <c r="K169" s="249"/>
      <c r="L169" s="249"/>
      <c r="M169" s="249"/>
    </row>
    <row r="170" spans="1:13" ht="15" x14ac:dyDescent="0.25">
      <c r="A170" s="250"/>
      <c r="B170" s="250"/>
      <c r="C170" s="250"/>
      <c r="D170" s="248"/>
      <c r="E170" s="249"/>
      <c r="F170" s="250"/>
      <c r="G170" s="242"/>
      <c r="H170" s="241"/>
      <c r="I170" s="241"/>
      <c r="J170" s="241"/>
      <c r="K170" s="249"/>
      <c r="L170" s="249"/>
      <c r="M170" s="249"/>
    </row>
    <row r="171" spans="1:13" ht="15" x14ac:dyDescent="0.25">
      <c r="A171" s="250"/>
      <c r="B171" s="250"/>
      <c r="C171" s="250"/>
      <c r="D171" s="248"/>
      <c r="E171" s="249"/>
      <c r="F171" s="250"/>
      <c r="G171" s="242"/>
      <c r="H171" s="241"/>
      <c r="I171" s="241"/>
      <c r="J171" s="241"/>
      <c r="K171" s="249"/>
      <c r="L171" s="249"/>
      <c r="M171" s="249"/>
    </row>
    <row r="172" spans="1:13" ht="15" x14ac:dyDescent="0.25">
      <c r="A172" s="250"/>
      <c r="B172" s="250"/>
      <c r="C172" s="250"/>
      <c r="D172" s="248"/>
      <c r="E172" s="249"/>
      <c r="F172" s="250"/>
      <c r="G172" s="242"/>
      <c r="H172" s="241"/>
      <c r="I172" s="241"/>
      <c r="J172" s="241"/>
      <c r="K172" s="249"/>
      <c r="L172" s="249"/>
      <c r="M172" s="249"/>
    </row>
    <row r="173" spans="1:13" ht="15" x14ac:dyDescent="0.25">
      <c r="A173" s="250"/>
      <c r="B173" s="250"/>
      <c r="C173" s="250"/>
      <c r="D173" s="248"/>
      <c r="E173" s="249"/>
      <c r="F173" s="250"/>
      <c r="G173" s="242"/>
      <c r="H173" s="241"/>
      <c r="I173" s="241"/>
      <c r="J173" s="241"/>
      <c r="K173" s="249"/>
      <c r="L173" s="249"/>
      <c r="M173" s="249"/>
    </row>
    <row r="174" spans="1:13" ht="15" x14ac:dyDescent="0.25">
      <c r="A174" s="250"/>
      <c r="B174" s="250"/>
      <c r="C174" s="250"/>
      <c r="D174" s="248"/>
      <c r="E174" s="249"/>
      <c r="F174" s="250"/>
      <c r="G174" s="242"/>
      <c r="H174" s="241"/>
      <c r="I174" s="241"/>
      <c r="J174" s="241"/>
      <c r="K174" s="249"/>
      <c r="L174" s="249"/>
      <c r="M174" s="249"/>
    </row>
    <row r="175" spans="1:13" ht="15" x14ac:dyDescent="0.25">
      <c r="A175" s="250"/>
      <c r="B175" s="250"/>
      <c r="C175" s="250"/>
      <c r="D175" s="248"/>
      <c r="E175" s="249"/>
      <c r="F175" s="250"/>
      <c r="G175" s="242"/>
      <c r="H175" s="241"/>
      <c r="I175" s="241"/>
      <c r="J175" s="241"/>
      <c r="K175" s="249"/>
      <c r="L175" s="249"/>
      <c r="M175" s="249"/>
    </row>
    <row r="176" spans="1:13" ht="15" x14ac:dyDescent="0.25">
      <c r="A176" s="250"/>
      <c r="B176" s="250"/>
      <c r="C176" s="250"/>
      <c r="D176" s="248"/>
      <c r="E176" s="249"/>
      <c r="F176" s="250"/>
      <c r="G176" s="242"/>
      <c r="H176" s="241"/>
      <c r="I176" s="241"/>
      <c r="J176" s="241"/>
      <c r="K176" s="249"/>
      <c r="L176" s="249"/>
      <c r="M176" s="249"/>
    </row>
    <row r="177" spans="1:13" ht="15" x14ac:dyDescent="0.25">
      <c r="A177" s="250"/>
      <c r="B177" s="250"/>
      <c r="C177" s="250"/>
      <c r="D177" s="248"/>
      <c r="E177" s="249"/>
      <c r="F177" s="250"/>
      <c r="G177" s="242"/>
      <c r="H177" s="241"/>
      <c r="I177" s="241"/>
      <c r="J177" s="241"/>
      <c r="K177" s="249"/>
      <c r="L177" s="249"/>
      <c r="M177" s="249"/>
    </row>
    <row r="178" spans="1:13" ht="15" x14ac:dyDescent="0.25">
      <c r="A178" s="250"/>
      <c r="B178" s="250"/>
      <c r="C178" s="250"/>
      <c r="D178" s="248"/>
      <c r="E178" s="249"/>
      <c r="F178" s="250"/>
      <c r="G178" s="242"/>
      <c r="H178" s="241"/>
      <c r="I178" s="241"/>
      <c r="J178" s="241"/>
      <c r="K178" s="249"/>
      <c r="L178" s="249"/>
      <c r="M178" s="249"/>
    </row>
    <row r="179" spans="1:13" ht="15" x14ac:dyDescent="0.25">
      <c r="A179" s="250"/>
      <c r="B179" s="250"/>
      <c r="C179" s="250"/>
      <c r="D179" s="248"/>
      <c r="E179" s="249"/>
      <c r="F179" s="250"/>
      <c r="G179" s="242"/>
      <c r="H179" s="241"/>
      <c r="I179" s="241"/>
      <c r="J179" s="241"/>
      <c r="K179" s="249"/>
      <c r="L179" s="249"/>
      <c r="M179" s="249"/>
    </row>
    <row r="180" spans="1:13" ht="15" x14ac:dyDescent="0.25">
      <c r="A180" s="250"/>
      <c r="B180" s="250"/>
      <c r="C180" s="250"/>
      <c r="D180" s="248"/>
      <c r="E180" s="249"/>
      <c r="F180" s="250"/>
      <c r="G180" s="242"/>
      <c r="H180" s="241"/>
      <c r="I180" s="241"/>
      <c r="J180" s="241"/>
      <c r="K180" s="249"/>
      <c r="L180" s="249"/>
      <c r="M180" s="249"/>
    </row>
    <row r="181" spans="1:13" ht="15" x14ac:dyDescent="0.25">
      <c r="A181" s="250"/>
      <c r="B181" s="250"/>
      <c r="C181" s="250"/>
      <c r="D181" s="248"/>
      <c r="E181" s="249"/>
      <c r="F181" s="250"/>
      <c r="G181" s="242"/>
      <c r="H181" s="241"/>
      <c r="I181" s="241"/>
      <c r="J181" s="241"/>
      <c r="K181" s="249"/>
      <c r="L181" s="249"/>
      <c r="M181" s="249"/>
    </row>
    <row r="182" spans="1:13" ht="15" x14ac:dyDescent="0.25">
      <c r="A182" s="250"/>
      <c r="B182" s="250"/>
      <c r="C182" s="250"/>
      <c r="D182" s="248"/>
      <c r="E182" s="249"/>
      <c r="F182" s="250"/>
      <c r="G182" s="242"/>
      <c r="H182" s="241"/>
      <c r="I182" s="241"/>
      <c r="J182" s="241"/>
      <c r="K182" s="249"/>
      <c r="L182" s="249"/>
      <c r="M182" s="249"/>
    </row>
    <row r="183" spans="1:13" ht="15" x14ac:dyDescent="0.25">
      <c r="A183" s="250"/>
      <c r="B183" s="250"/>
      <c r="C183" s="250"/>
      <c r="D183" s="248"/>
      <c r="E183" s="249"/>
      <c r="F183" s="250"/>
      <c r="G183" s="242"/>
      <c r="H183" s="241"/>
      <c r="I183" s="241"/>
      <c r="J183" s="241"/>
      <c r="K183" s="249"/>
      <c r="L183" s="249"/>
      <c r="M183" s="249"/>
    </row>
    <row r="184" spans="1:13" ht="15" x14ac:dyDescent="0.25">
      <c r="A184" s="250"/>
      <c r="B184" s="250"/>
      <c r="C184" s="250"/>
      <c r="D184" s="248"/>
      <c r="E184" s="249"/>
      <c r="F184" s="250"/>
      <c r="G184" s="242"/>
      <c r="H184" s="241"/>
      <c r="I184" s="241"/>
      <c r="J184" s="241"/>
      <c r="K184" s="249"/>
      <c r="L184" s="249"/>
      <c r="M184" s="249"/>
    </row>
    <row r="185" spans="1:13" ht="15" x14ac:dyDescent="0.25">
      <c r="A185" s="250"/>
      <c r="B185" s="250"/>
      <c r="C185" s="250"/>
      <c r="D185" s="248"/>
      <c r="E185" s="249"/>
      <c r="F185" s="250"/>
      <c r="G185" s="242"/>
      <c r="H185" s="241"/>
      <c r="I185" s="241"/>
      <c r="J185" s="241"/>
      <c r="K185" s="249"/>
      <c r="L185" s="249"/>
      <c r="M185" s="249"/>
    </row>
    <row r="186" spans="1:13" ht="15" x14ac:dyDescent="0.25">
      <c r="A186" s="250"/>
      <c r="B186" s="250"/>
      <c r="C186" s="250"/>
      <c r="D186" s="248"/>
      <c r="E186" s="249"/>
      <c r="F186" s="250"/>
      <c r="G186" s="242"/>
      <c r="H186" s="241"/>
      <c r="I186" s="241"/>
      <c r="J186" s="241"/>
      <c r="K186" s="249"/>
      <c r="L186" s="249"/>
      <c r="M186" s="249"/>
    </row>
    <row r="187" spans="1:13" ht="15" x14ac:dyDescent="0.25">
      <c r="A187" s="250"/>
      <c r="B187" s="250"/>
      <c r="C187" s="250"/>
      <c r="D187" s="248"/>
      <c r="E187" s="249"/>
      <c r="F187" s="250"/>
      <c r="G187" s="242"/>
      <c r="H187" s="241"/>
      <c r="I187" s="241"/>
      <c r="J187" s="241"/>
      <c r="K187" s="249"/>
      <c r="L187" s="249"/>
      <c r="M187" s="249"/>
    </row>
    <row r="188" spans="1:13" ht="15" x14ac:dyDescent="0.25">
      <c r="A188" s="250"/>
      <c r="B188" s="250"/>
      <c r="C188" s="250"/>
      <c r="D188" s="248"/>
      <c r="E188" s="249"/>
      <c r="F188" s="250"/>
      <c r="G188" s="242"/>
      <c r="H188" s="241"/>
      <c r="I188" s="241"/>
      <c r="J188" s="241"/>
      <c r="K188" s="249"/>
      <c r="L188" s="249"/>
      <c r="M188" s="249"/>
    </row>
    <row r="189" spans="1:13" ht="15" x14ac:dyDescent="0.25">
      <c r="A189" s="250"/>
      <c r="B189" s="250"/>
      <c r="C189" s="250"/>
      <c r="D189" s="248"/>
      <c r="E189" s="249"/>
      <c r="F189" s="250"/>
      <c r="G189" s="242"/>
      <c r="H189" s="241"/>
      <c r="I189" s="241"/>
      <c r="J189" s="241"/>
      <c r="K189" s="249"/>
      <c r="L189" s="249"/>
      <c r="M189" s="249"/>
    </row>
    <row r="190" spans="1:13" ht="15" x14ac:dyDescent="0.25">
      <c r="A190" s="250"/>
      <c r="B190" s="250"/>
      <c r="C190" s="250"/>
      <c r="D190" s="248"/>
      <c r="E190" s="249"/>
      <c r="F190" s="250"/>
      <c r="G190" s="242"/>
      <c r="H190" s="241"/>
      <c r="I190" s="241"/>
      <c r="J190" s="241"/>
      <c r="K190" s="249"/>
      <c r="L190" s="249"/>
      <c r="M190" s="249"/>
    </row>
    <row r="191" spans="1:13" ht="15" x14ac:dyDescent="0.25">
      <c r="A191" s="250"/>
      <c r="B191" s="250"/>
      <c r="C191" s="250"/>
      <c r="D191" s="248"/>
      <c r="E191" s="249"/>
      <c r="F191" s="250"/>
      <c r="G191" s="242"/>
      <c r="H191" s="241"/>
      <c r="I191" s="241"/>
      <c r="J191" s="241"/>
      <c r="K191" s="249"/>
      <c r="L191" s="249"/>
      <c r="M191" s="249"/>
    </row>
    <row r="192" spans="1:13" ht="15" x14ac:dyDescent="0.25">
      <c r="A192" s="250"/>
      <c r="B192" s="250"/>
      <c r="C192" s="250"/>
      <c r="D192" s="248"/>
      <c r="E192" s="249"/>
      <c r="F192" s="250"/>
      <c r="G192" s="242"/>
      <c r="H192" s="241"/>
      <c r="I192" s="241"/>
      <c r="J192" s="241"/>
      <c r="K192" s="249"/>
      <c r="L192" s="249"/>
      <c r="M192" s="249"/>
    </row>
    <row r="193" spans="1:13" ht="15" x14ac:dyDescent="0.25">
      <c r="A193" s="250"/>
      <c r="B193" s="250"/>
      <c r="C193" s="250"/>
      <c r="D193" s="248"/>
      <c r="E193" s="249"/>
      <c r="F193" s="250"/>
      <c r="G193" s="242"/>
      <c r="H193" s="241"/>
      <c r="I193" s="241"/>
      <c r="J193" s="241"/>
      <c r="K193" s="249"/>
      <c r="L193" s="249"/>
      <c r="M193" s="249"/>
    </row>
    <row r="194" spans="1:13" ht="15" x14ac:dyDescent="0.25">
      <c r="A194" s="250"/>
      <c r="B194" s="250"/>
      <c r="C194" s="250"/>
      <c r="D194" s="248"/>
      <c r="E194" s="249"/>
      <c r="F194" s="250"/>
      <c r="G194" s="242"/>
      <c r="H194" s="241"/>
      <c r="I194" s="241"/>
      <c r="J194" s="241"/>
      <c r="K194" s="249"/>
      <c r="L194" s="249"/>
      <c r="M194" s="249"/>
    </row>
    <row r="195" spans="1:13" ht="15" x14ac:dyDescent="0.25">
      <c r="A195" s="250"/>
      <c r="B195" s="250"/>
      <c r="C195" s="250"/>
      <c r="D195" s="248"/>
      <c r="E195" s="249"/>
      <c r="F195" s="250"/>
      <c r="G195" s="242"/>
      <c r="H195" s="241"/>
      <c r="I195" s="241"/>
      <c r="J195" s="241"/>
      <c r="K195" s="249"/>
      <c r="L195" s="249"/>
      <c r="M195" s="249"/>
    </row>
    <row r="196" spans="1:13" ht="15" x14ac:dyDescent="0.25">
      <c r="A196" s="250"/>
      <c r="B196" s="250"/>
      <c r="C196" s="250"/>
      <c r="D196" s="248"/>
      <c r="E196" s="249"/>
      <c r="F196" s="250"/>
      <c r="G196" s="242"/>
      <c r="H196" s="241"/>
      <c r="I196" s="241"/>
      <c r="J196" s="241"/>
      <c r="K196" s="249"/>
      <c r="L196" s="249"/>
      <c r="M196" s="249"/>
    </row>
    <row r="197" spans="1:13" ht="15" x14ac:dyDescent="0.25">
      <c r="A197" s="250"/>
      <c r="B197" s="250"/>
      <c r="C197" s="250"/>
      <c r="D197" s="248"/>
      <c r="E197" s="249"/>
      <c r="F197" s="250"/>
      <c r="G197" s="242"/>
      <c r="H197" s="241"/>
      <c r="I197" s="241"/>
      <c r="J197" s="241"/>
      <c r="K197" s="249"/>
      <c r="L197" s="249"/>
      <c r="M197" s="249"/>
    </row>
    <row r="198" spans="1:13" ht="15" x14ac:dyDescent="0.25">
      <c r="A198" s="250"/>
      <c r="B198" s="250"/>
      <c r="C198" s="250"/>
      <c r="D198" s="248"/>
      <c r="E198" s="249"/>
      <c r="F198" s="250"/>
      <c r="G198" s="242"/>
      <c r="H198" s="241"/>
      <c r="I198" s="241"/>
      <c r="J198" s="241"/>
      <c r="K198" s="249"/>
      <c r="L198" s="249"/>
      <c r="M198" s="249"/>
    </row>
    <row r="199" spans="1:13" ht="15" x14ac:dyDescent="0.25">
      <c r="A199" s="250"/>
      <c r="B199" s="250"/>
      <c r="C199" s="250"/>
      <c r="D199" s="248"/>
      <c r="E199" s="249"/>
      <c r="F199" s="250"/>
      <c r="G199" s="242"/>
      <c r="H199" s="241"/>
      <c r="I199" s="241"/>
      <c r="J199" s="241"/>
      <c r="K199" s="249"/>
      <c r="L199" s="249"/>
      <c r="M199" s="249"/>
    </row>
    <row r="200" spans="1:13" ht="15" x14ac:dyDescent="0.25">
      <c r="A200" s="250"/>
      <c r="B200" s="250"/>
      <c r="C200" s="250"/>
      <c r="D200" s="248"/>
      <c r="E200" s="249"/>
      <c r="F200" s="250"/>
      <c r="G200" s="242"/>
      <c r="H200" s="241"/>
      <c r="I200" s="241"/>
      <c r="J200" s="241"/>
      <c r="K200" s="249"/>
      <c r="L200" s="249"/>
      <c r="M200" s="249"/>
    </row>
    <row r="201" spans="1:13" ht="15" x14ac:dyDescent="0.25">
      <c r="A201" s="250"/>
      <c r="B201" s="250"/>
      <c r="C201" s="250"/>
      <c r="D201" s="248"/>
      <c r="E201" s="249"/>
      <c r="F201" s="250"/>
      <c r="G201" s="242"/>
      <c r="H201" s="241"/>
      <c r="I201" s="241"/>
      <c r="J201" s="241"/>
      <c r="K201" s="249"/>
      <c r="L201" s="249"/>
      <c r="M201" s="249"/>
    </row>
    <row r="202" spans="1:13" ht="15" x14ac:dyDescent="0.25">
      <c r="A202" s="250"/>
      <c r="B202" s="250"/>
      <c r="C202" s="250"/>
      <c r="D202" s="248"/>
      <c r="E202" s="249"/>
      <c r="F202" s="250"/>
      <c r="G202" s="242"/>
      <c r="H202" s="241"/>
      <c r="I202" s="241"/>
      <c r="J202" s="241"/>
      <c r="K202" s="249"/>
      <c r="L202" s="249"/>
      <c r="M202" s="249"/>
    </row>
    <row r="203" spans="1:13" ht="15" x14ac:dyDescent="0.25">
      <c r="A203" s="250"/>
      <c r="B203" s="250"/>
      <c r="C203" s="250"/>
      <c r="D203" s="248"/>
      <c r="E203" s="249"/>
      <c r="F203" s="250"/>
      <c r="G203" s="242"/>
      <c r="H203" s="241"/>
      <c r="I203" s="241"/>
      <c r="J203" s="241"/>
      <c r="K203" s="249"/>
      <c r="L203" s="249"/>
      <c r="M203" s="249"/>
    </row>
    <row r="204" spans="1:13" ht="15" x14ac:dyDescent="0.25">
      <c r="A204" s="250"/>
      <c r="B204" s="250"/>
      <c r="C204" s="250"/>
      <c r="D204" s="248"/>
      <c r="E204" s="249"/>
      <c r="F204" s="250"/>
      <c r="G204" s="242"/>
      <c r="H204" s="241"/>
      <c r="I204" s="241"/>
      <c r="J204" s="241"/>
      <c r="K204" s="249"/>
      <c r="L204" s="249"/>
      <c r="M204" s="249"/>
    </row>
    <row r="205" spans="1:13" ht="15" x14ac:dyDescent="0.25">
      <c r="A205" s="250"/>
      <c r="B205" s="250"/>
      <c r="C205" s="250"/>
      <c r="D205" s="248"/>
      <c r="E205" s="249"/>
      <c r="F205" s="250"/>
      <c r="G205" s="242"/>
      <c r="H205" s="241"/>
      <c r="I205" s="241"/>
      <c r="J205" s="241"/>
      <c r="K205" s="249"/>
      <c r="L205" s="249"/>
      <c r="M205" s="249"/>
    </row>
    <row r="206" spans="1:13" ht="15" x14ac:dyDescent="0.25">
      <c r="A206" s="250"/>
      <c r="B206" s="250"/>
      <c r="C206" s="250"/>
      <c r="D206" s="248"/>
      <c r="E206" s="249"/>
      <c r="F206" s="250"/>
      <c r="G206" s="242"/>
      <c r="H206" s="241"/>
      <c r="I206" s="241"/>
      <c r="J206" s="241"/>
      <c r="K206" s="249"/>
      <c r="L206" s="249"/>
      <c r="M206" s="249"/>
    </row>
    <row r="207" spans="1:13" ht="15" x14ac:dyDescent="0.25">
      <c r="A207" s="250"/>
      <c r="B207" s="250"/>
      <c r="C207" s="250"/>
      <c r="D207" s="248"/>
      <c r="E207" s="249"/>
      <c r="F207" s="250"/>
      <c r="G207" s="242"/>
      <c r="H207" s="241"/>
      <c r="I207" s="241"/>
      <c r="J207" s="241"/>
      <c r="K207" s="249"/>
      <c r="L207" s="249"/>
      <c r="M207" s="249"/>
    </row>
    <row r="208" spans="1:13" ht="15" x14ac:dyDescent="0.25">
      <c r="A208" s="250"/>
      <c r="B208" s="250"/>
      <c r="C208" s="250"/>
      <c r="D208" s="248"/>
      <c r="E208" s="249"/>
      <c r="F208" s="250"/>
      <c r="G208" s="242"/>
      <c r="H208" s="241"/>
      <c r="I208" s="241"/>
      <c r="J208" s="241"/>
      <c r="K208" s="249"/>
      <c r="L208" s="249"/>
      <c r="M208" s="249"/>
    </row>
    <row r="209" spans="1:13" ht="15" x14ac:dyDescent="0.25">
      <c r="A209" s="250"/>
      <c r="B209" s="250"/>
      <c r="C209" s="250"/>
      <c r="D209" s="248"/>
      <c r="E209" s="249"/>
      <c r="F209" s="250"/>
      <c r="G209" s="242"/>
      <c r="H209" s="241"/>
      <c r="I209" s="241"/>
      <c r="J209" s="241"/>
      <c r="K209" s="249"/>
      <c r="L209" s="249"/>
      <c r="M209" s="249"/>
    </row>
    <row r="210" spans="1:13" ht="15" x14ac:dyDescent="0.25">
      <c r="A210" s="250"/>
      <c r="B210" s="250"/>
      <c r="C210" s="250"/>
      <c r="D210" s="248"/>
      <c r="E210" s="249"/>
      <c r="F210" s="250"/>
      <c r="G210" s="242"/>
      <c r="H210" s="241"/>
      <c r="I210" s="241"/>
      <c r="J210" s="241"/>
      <c r="K210" s="249"/>
      <c r="L210" s="249"/>
      <c r="M210" s="249"/>
    </row>
    <row r="211" spans="1:13" ht="15" x14ac:dyDescent="0.25">
      <c r="A211" s="250"/>
      <c r="B211" s="250"/>
      <c r="C211" s="250"/>
      <c r="D211" s="248"/>
      <c r="E211" s="249"/>
      <c r="F211" s="250"/>
      <c r="G211" s="242"/>
      <c r="H211" s="241"/>
      <c r="I211" s="241"/>
      <c r="J211" s="241"/>
      <c r="K211" s="249"/>
      <c r="L211" s="249"/>
      <c r="M211" s="249"/>
    </row>
    <row r="212" spans="1:13" ht="15" x14ac:dyDescent="0.25">
      <c r="A212" s="250"/>
      <c r="B212" s="250"/>
      <c r="C212" s="250"/>
      <c r="D212" s="248"/>
      <c r="E212" s="249"/>
      <c r="F212" s="250"/>
      <c r="G212" s="242"/>
      <c r="H212" s="241"/>
      <c r="I212" s="241"/>
      <c r="J212" s="241"/>
      <c r="K212" s="249"/>
      <c r="L212" s="249"/>
      <c r="M212" s="249"/>
    </row>
    <row r="213" spans="1:13" ht="15" x14ac:dyDescent="0.25">
      <c r="A213" s="250"/>
      <c r="B213" s="250"/>
      <c r="C213" s="250"/>
      <c r="D213" s="248"/>
      <c r="E213" s="249"/>
      <c r="F213" s="250"/>
      <c r="G213" s="242"/>
      <c r="H213" s="241"/>
      <c r="I213" s="241"/>
      <c r="J213" s="241"/>
      <c r="K213" s="249"/>
      <c r="L213" s="249"/>
      <c r="M213" s="249"/>
    </row>
    <row r="214" spans="1:13" ht="15" x14ac:dyDescent="0.25">
      <c r="A214" s="250"/>
      <c r="B214" s="250"/>
      <c r="C214" s="250"/>
      <c r="D214" s="248"/>
      <c r="E214" s="249"/>
      <c r="F214" s="250"/>
      <c r="G214" s="242"/>
      <c r="H214" s="241"/>
      <c r="I214" s="241"/>
      <c r="J214" s="241"/>
      <c r="K214" s="249"/>
      <c r="L214" s="249"/>
      <c r="M214" s="249"/>
    </row>
    <row r="215" spans="1:13" ht="15" x14ac:dyDescent="0.25">
      <c r="A215" s="250"/>
      <c r="B215" s="250"/>
      <c r="C215" s="250"/>
      <c r="D215" s="248"/>
      <c r="E215" s="249"/>
      <c r="F215" s="250"/>
      <c r="G215" s="242"/>
      <c r="H215" s="241"/>
      <c r="I215" s="241"/>
      <c r="J215" s="241"/>
      <c r="K215" s="249"/>
      <c r="L215" s="249"/>
      <c r="M215" s="249"/>
    </row>
    <row r="216" spans="1:13" ht="15" x14ac:dyDescent="0.25">
      <c r="A216" s="250"/>
      <c r="B216" s="250"/>
      <c r="C216" s="250"/>
      <c r="D216" s="248"/>
      <c r="E216" s="249"/>
      <c r="F216" s="250"/>
      <c r="G216" s="242"/>
      <c r="H216" s="241"/>
      <c r="I216" s="241"/>
      <c r="J216" s="241"/>
      <c r="K216" s="249"/>
      <c r="L216" s="249"/>
      <c r="M216" s="249"/>
    </row>
    <row r="217" spans="1:13" ht="15" x14ac:dyDescent="0.25">
      <c r="A217" s="250"/>
      <c r="B217" s="250"/>
      <c r="C217" s="250"/>
      <c r="D217" s="248"/>
      <c r="E217" s="249"/>
      <c r="F217" s="250"/>
      <c r="G217" s="242"/>
      <c r="H217" s="241"/>
      <c r="I217" s="241"/>
      <c r="J217" s="241"/>
      <c r="K217" s="249"/>
      <c r="L217" s="249"/>
      <c r="M217" s="249"/>
    </row>
    <row r="218" spans="1:13" ht="15" x14ac:dyDescent="0.25">
      <c r="A218" s="250"/>
      <c r="B218" s="250"/>
      <c r="C218" s="250"/>
      <c r="D218" s="248"/>
      <c r="E218" s="249"/>
      <c r="F218" s="250"/>
      <c r="G218" s="242"/>
      <c r="H218" s="241"/>
      <c r="I218" s="241"/>
      <c r="J218" s="241"/>
      <c r="K218" s="249"/>
      <c r="L218" s="249"/>
      <c r="M218" s="249"/>
    </row>
    <row r="219" spans="1:13" ht="15" x14ac:dyDescent="0.25">
      <c r="A219" s="250"/>
      <c r="B219" s="250"/>
      <c r="C219" s="250"/>
      <c r="D219" s="248"/>
      <c r="E219" s="249"/>
      <c r="F219" s="250"/>
      <c r="G219" s="242"/>
      <c r="H219" s="241"/>
      <c r="I219" s="241"/>
      <c r="J219" s="241"/>
      <c r="K219" s="249"/>
      <c r="L219" s="249"/>
      <c r="M219" s="249"/>
    </row>
    <row r="220" spans="1:13" ht="15" x14ac:dyDescent="0.25">
      <c r="A220" s="250"/>
      <c r="B220" s="250"/>
      <c r="C220" s="250"/>
      <c r="D220" s="248"/>
      <c r="E220" s="249"/>
      <c r="F220" s="250"/>
      <c r="G220" s="242"/>
      <c r="H220" s="241"/>
      <c r="I220" s="241"/>
      <c r="J220" s="241"/>
      <c r="K220" s="249"/>
      <c r="L220" s="249"/>
      <c r="M220" s="249"/>
    </row>
    <row r="221" spans="1:13" ht="15" x14ac:dyDescent="0.25">
      <c r="A221" s="250"/>
      <c r="B221" s="250"/>
      <c r="C221" s="250"/>
      <c r="D221" s="248"/>
      <c r="E221" s="249"/>
      <c r="F221" s="250"/>
      <c r="G221" s="242"/>
      <c r="H221" s="241"/>
      <c r="I221" s="241"/>
      <c r="J221" s="241"/>
      <c r="K221" s="249"/>
      <c r="L221" s="249"/>
      <c r="M221" s="249"/>
    </row>
    <row r="222" spans="1:13" ht="15" x14ac:dyDescent="0.25">
      <c r="A222" s="250"/>
      <c r="B222" s="250"/>
      <c r="C222" s="250"/>
      <c r="D222" s="248"/>
      <c r="E222" s="249"/>
      <c r="F222" s="250"/>
      <c r="G222" s="242"/>
      <c r="H222" s="241"/>
      <c r="I222" s="241"/>
      <c r="J222" s="241"/>
      <c r="K222" s="249"/>
      <c r="L222" s="249"/>
      <c r="M222" s="249"/>
    </row>
    <row r="223" spans="1:13" ht="15" x14ac:dyDescent="0.25">
      <c r="A223" s="250"/>
      <c r="B223" s="250"/>
      <c r="C223" s="250"/>
      <c r="D223" s="248"/>
      <c r="E223" s="249"/>
      <c r="F223" s="250"/>
      <c r="G223" s="242"/>
      <c r="H223" s="241"/>
      <c r="I223" s="241"/>
      <c r="J223" s="241"/>
      <c r="K223" s="249"/>
      <c r="L223" s="249"/>
      <c r="M223" s="249"/>
    </row>
    <row r="224" spans="1:13" ht="15" x14ac:dyDescent="0.25">
      <c r="A224" s="250"/>
      <c r="B224" s="250"/>
      <c r="C224" s="250"/>
      <c r="D224" s="248"/>
      <c r="E224" s="249"/>
      <c r="F224" s="250"/>
      <c r="G224" s="242"/>
      <c r="H224" s="241"/>
      <c r="I224" s="241"/>
      <c r="J224" s="241"/>
      <c r="K224" s="249"/>
      <c r="L224" s="249"/>
      <c r="M224" s="249"/>
    </row>
    <row r="225" spans="1:13" ht="15" x14ac:dyDescent="0.25">
      <c r="A225" s="250"/>
      <c r="B225" s="250"/>
      <c r="C225" s="250"/>
      <c r="D225" s="248"/>
      <c r="E225" s="249"/>
      <c r="F225" s="250"/>
      <c r="G225" s="242"/>
      <c r="H225" s="241"/>
      <c r="I225" s="241"/>
      <c r="J225" s="241"/>
      <c r="K225" s="249"/>
      <c r="L225" s="249"/>
      <c r="M225" s="249"/>
    </row>
    <row r="226" spans="1:13" ht="15" x14ac:dyDescent="0.25">
      <c r="A226" s="250"/>
      <c r="B226" s="250"/>
      <c r="C226" s="250"/>
      <c r="D226" s="248"/>
      <c r="E226" s="249"/>
      <c r="F226" s="250"/>
      <c r="G226" s="242"/>
      <c r="H226" s="241"/>
      <c r="I226" s="241"/>
      <c r="J226" s="241"/>
      <c r="K226" s="249"/>
      <c r="L226" s="249"/>
      <c r="M226" s="249"/>
    </row>
    <row r="227" spans="1:13" ht="15" x14ac:dyDescent="0.25">
      <c r="A227" s="250"/>
      <c r="B227" s="250"/>
      <c r="C227" s="250"/>
      <c r="D227" s="248"/>
      <c r="E227" s="249"/>
      <c r="F227" s="250"/>
      <c r="G227" s="242"/>
      <c r="H227" s="241"/>
      <c r="I227" s="241"/>
      <c r="J227" s="241"/>
      <c r="K227" s="249"/>
      <c r="L227" s="249"/>
      <c r="M227" s="249"/>
    </row>
    <row r="228" spans="1:13" ht="15" x14ac:dyDescent="0.25">
      <c r="A228" s="250"/>
      <c r="B228" s="250"/>
      <c r="C228" s="250"/>
      <c r="D228" s="248"/>
      <c r="E228" s="249"/>
      <c r="F228" s="250"/>
      <c r="G228" s="242"/>
      <c r="H228" s="241"/>
      <c r="I228" s="241"/>
      <c r="J228" s="241"/>
      <c r="K228" s="249"/>
      <c r="L228" s="249"/>
      <c r="M228" s="249"/>
    </row>
    <row r="229" spans="1:13" ht="15" x14ac:dyDescent="0.25">
      <c r="A229" s="250"/>
      <c r="B229" s="250"/>
      <c r="C229" s="250"/>
      <c r="D229" s="248"/>
      <c r="E229" s="249"/>
      <c r="F229" s="250"/>
      <c r="G229" s="242"/>
      <c r="H229" s="241"/>
      <c r="I229" s="241"/>
      <c r="J229" s="241"/>
      <c r="K229" s="249"/>
      <c r="L229" s="249"/>
      <c r="M229" s="249"/>
    </row>
    <row r="230" spans="1:13" ht="15" x14ac:dyDescent="0.25">
      <c r="A230" s="250"/>
      <c r="B230" s="250"/>
      <c r="C230" s="250"/>
      <c r="D230" s="248"/>
      <c r="E230" s="249"/>
      <c r="F230" s="250"/>
      <c r="G230" s="242"/>
      <c r="H230" s="241"/>
      <c r="I230" s="241"/>
      <c r="J230" s="241"/>
      <c r="K230" s="249"/>
      <c r="L230" s="249"/>
      <c r="M230" s="249"/>
    </row>
    <row r="231" spans="1:13" ht="15" x14ac:dyDescent="0.25">
      <c r="A231" s="250"/>
      <c r="B231" s="250"/>
      <c r="C231" s="250"/>
      <c r="D231" s="248"/>
      <c r="E231" s="249"/>
      <c r="F231" s="250"/>
      <c r="G231" s="242"/>
      <c r="H231" s="241"/>
      <c r="I231" s="241"/>
      <c r="J231" s="241"/>
      <c r="K231" s="249"/>
      <c r="L231" s="249"/>
      <c r="M231" s="249"/>
    </row>
    <row r="232" spans="1:13" ht="15" x14ac:dyDescent="0.25">
      <c r="A232" s="250"/>
      <c r="B232" s="250"/>
      <c r="C232" s="250"/>
      <c r="D232" s="248"/>
      <c r="E232" s="249"/>
      <c r="F232" s="250"/>
      <c r="G232" s="242"/>
      <c r="H232" s="241"/>
      <c r="I232" s="241"/>
      <c r="J232" s="241"/>
      <c r="K232" s="249"/>
      <c r="L232" s="249"/>
      <c r="M232" s="249"/>
    </row>
    <row r="233" spans="1:13" ht="15" x14ac:dyDescent="0.25">
      <c r="A233" s="250"/>
      <c r="B233" s="250"/>
      <c r="C233" s="250"/>
      <c r="D233" s="248"/>
      <c r="E233" s="249"/>
      <c r="F233" s="250"/>
      <c r="G233" s="242"/>
      <c r="H233" s="241"/>
      <c r="I233" s="241"/>
      <c r="J233" s="241"/>
      <c r="K233" s="249"/>
      <c r="L233" s="249"/>
      <c r="M233" s="249"/>
    </row>
    <row r="234" spans="1:13" ht="15" x14ac:dyDescent="0.25">
      <c r="A234" s="250"/>
      <c r="B234" s="250"/>
      <c r="C234" s="250"/>
      <c r="D234" s="248"/>
      <c r="E234" s="249"/>
      <c r="F234" s="250"/>
      <c r="G234" s="242"/>
      <c r="H234" s="241"/>
      <c r="I234" s="241"/>
      <c r="J234" s="241"/>
      <c r="K234" s="249"/>
      <c r="L234" s="249"/>
      <c r="M234" s="249"/>
    </row>
    <row r="235" spans="1:13" ht="15" x14ac:dyDescent="0.25">
      <c r="A235" s="250"/>
      <c r="B235" s="250"/>
      <c r="C235" s="250"/>
      <c r="D235" s="248"/>
      <c r="E235" s="249"/>
      <c r="F235" s="250"/>
      <c r="G235" s="242"/>
      <c r="H235" s="241"/>
      <c r="I235" s="241"/>
      <c r="J235" s="241"/>
      <c r="K235" s="249"/>
      <c r="L235" s="249"/>
      <c r="M235" s="249"/>
    </row>
    <row r="236" spans="1:13" ht="15" x14ac:dyDescent="0.25">
      <c r="A236" s="250"/>
      <c r="B236" s="250"/>
      <c r="C236" s="250"/>
      <c r="D236" s="248"/>
      <c r="E236" s="249"/>
      <c r="F236" s="250"/>
      <c r="G236" s="242"/>
      <c r="H236" s="241"/>
      <c r="I236" s="241"/>
      <c r="J236" s="241"/>
      <c r="K236" s="249"/>
      <c r="L236" s="249"/>
      <c r="M236" s="249"/>
    </row>
    <row r="237" spans="1:13" ht="15" x14ac:dyDescent="0.25">
      <c r="A237" s="250"/>
      <c r="B237" s="250"/>
      <c r="C237" s="250"/>
      <c r="D237" s="248"/>
      <c r="E237" s="249"/>
      <c r="F237" s="250"/>
      <c r="G237" s="242"/>
      <c r="H237" s="241"/>
      <c r="I237" s="241"/>
      <c r="J237" s="241"/>
      <c r="K237" s="249"/>
      <c r="L237" s="249"/>
      <c r="M237" s="249"/>
    </row>
    <row r="238" spans="1:13" ht="15" x14ac:dyDescent="0.25">
      <c r="A238" s="250"/>
      <c r="B238" s="250"/>
      <c r="C238" s="250"/>
      <c r="D238" s="248"/>
      <c r="E238" s="249"/>
      <c r="F238" s="250"/>
      <c r="G238" s="242"/>
      <c r="H238" s="248"/>
      <c r="I238" s="248"/>
      <c r="J238" s="248"/>
      <c r="K238" s="250"/>
      <c r="L238" s="249"/>
      <c r="M238" s="249"/>
    </row>
    <row r="239" spans="1:13" ht="15" x14ac:dyDescent="0.25">
      <c r="A239" s="250"/>
      <c r="B239" s="250"/>
      <c r="C239" s="250"/>
      <c r="D239" s="248"/>
      <c r="E239" s="249"/>
      <c r="F239" s="250"/>
      <c r="G239" s="242"/>
      <c r="H239" s="248"/>
      <c r="I239" s="248"/>
      <c r="J239" s="248"/>
      <c r="K239" s="250"/>
      <c r="L239" s="249"/>
      <c r="M239" s="249"/>
    </row>
    <row r="240" spans="1:13" ht="15" x14ac:dyDescent="0.25">
      <c r="A240" s="250"/>
      <c r="B240" s="250"/>
      <c r="C240" s="250"/>
      <c r="D240" s="248"/>
      <c r="E240" s="249"/>
      <c r="F240" s="250"/>
      <c r="G240" s="242"/>
      <c r="H240" s="248"/>
      <c r="I240" s="248"/>
      <c r="J240" s="248"/>
      <c r="K240" s="250"/>
      <c r="L240" s="249"/>
      <c r="M240" s="249"/>
    </row>
    <row r="241" spans="1:13" ht="15" x14ac:dyDescent="0.25">
      <c r="A241" s="250"/>
      <c r="B241" s="250"/>
      <c r="C241" s="250"/>
      <c r="D241" s="248"/>
      <c r="E241" s="249"/>
      <c r="F241" s="250"/>
      <c r="G241" s="242"/>
      <c r="H241" s="248"/>
      <c r="I241" s="248"/>
      <c r="J241" s="248"/>
      <c r="K241" s="250"/>
      <c r="L241" s="249"/>
      <c r="M241" s="249"/>
    </row>
    <row r="242" spans="1:13" ht="15" x14ac:dyDescent="0.25">
      <c r="A242" s="250"/>
      <c r="B242" s="250"/>
      <c r="C242" s="250"/>
      <c r="D242" s="248"/>
      <c r="E242" s="249"/>
      <c r="F242" s="250"/>
      <c r="G242" s="242"/>
      <c r="H242" s="248"/>
      <c r="I242" s="248"/>
      <c r="J242" s="248"/>
      <c r="K242" s="250"/>
      <c r="L242" s="249"/>
      <c r="M242" s="249"/>
    </row>
    <row r="243" spans="1:13" ht="15" x14ac:dyDescent="0.25">
      <c r="A243" s="250"/>
      <c r="B243" s="250"/>
      <c r="C243" s="250"/>
      <c r="D243" s="248"/>
      <c r="E243" s="249"/>
      <c r="F243" s="250"/>
      <c r="G243" s="242"/>
      <c r="H243" s="248"/>
      <c r="I243" s="248"/>
      <c r="J243" s="248"/>
      <c r="K243" s="250"/>
      <c r="L243" s="249"/>
      <c r="M243" s="249"/>
    </row>
    <row r="244" spans="1:13" ht="15" x14ac:dyDescent="0.25">
      <c r="A244" s="250"/>
      <c r="B244" s="250"/>
      <c r="C244" s="250"/>
      <c r="D244" s="248"/>
      <c r="E244" s="249"/>
      <c r="F244" s="250"/>
      <c r="G244" s="242"/>
      <c r="H244" s="248"/>
      <c r="I244" s="248"/>
      <c r="J244" s="248"/>
      <c r="K244" s="250"/>
      <c r="L244" s="249"/>
      <c r="M244" s="249"/>
    </row>
    <row r="245" spans="1:13" ht="15" x14ac:dyDescent="0.25">
      <c r="A245" s="250"/>
      <c r="B245" s="250"/>
      <c r="C245" s="250"/>
      <c r="D245" s="248"/>
      <c r="E245" s="249"/>
      <c r="F245" s="250"/>
      <c r="G245" s="242"/>
      <c r="H245" s="248"/>
      <c r="I245" s="248"/>
      <c r="J245" s="248"/>
      <c r="K245" s="250"/>
      <c r="L245" s="249"/>
      <c r="M245" s="249"/>
    </row>
    <row r="246" spans="1:13" ht="15" x14ac:dyDescent="0.25">
      <c r="A246" s="250"/>
      <c r="B246" s="250"/>
      <c r="C246" s="250"/>
      <c r="D246" s="248"/>
      <c r="E246" s="249"/>
      <c r="F246" s="250"/>
      <c r="G246" s="242"/>
      <c r="H246" s="248"/>
      <c r="I246" s="248"/>
      <c r="J246" s="248"/>
      <c r="K246" s="250"/>
      <c r="L246" s="249"/>
      <c r="M246" s="249"/>
    </row>
    <row r="247" spans="1:13" ht="15" x14ac:dyDescent="0.25">
      <c r="A247" s="250"/>
      <c r="B247" s="250"/>
      <c r="C247" s="250"/>
      <c r="D247" s="248"/>
      <c r="E247" s="249"/>
      <c r="F247" s="250"/>
      <c r="G247" s="242"/>
      <c r="H247" s="248"/>
      <c r="I247" s="248"/>
      <c r="J247" s="248"/>
      <c r="K247" s="250"/>
      <c r="L247" s="249"/>
      <c r="M247" s="249"/>
    </row>
    <row r="248" spans="1:13" ht="15" x14ac:dyDescent="0.25">
      <c r="A248" s="250"/>
      <c r="B248" s="250"/>
      <c r="C248" s="250"/>
      <c r="D248" s="248"/>
      <c r="E248" s="249"/>
      <c r="F248" s="250"/>
      <c r="G248" s="242"/>
      <c r="H248" s="248"/>
      <c r="I248" s="248"/>
      <c r="J248" s="248"/>
      <c r="K248" s="250"/>
      <c r="L248" s="249"/>
      <c r="M248" s="249"/>
    </row>
    <row r="249" spans="1:13" ht="15" x14ac:dyDescent="0.25">
      <c r="A249" s="250"/>
      <c r="B249" s="250"/>
      <c r="C249" s="250"/>
      <c r="D249" s="248"/>
      <c r="E249" s="249"/>
      <c r="F249" s="250"/>
      <c r="G249" s="242"/>
      <c r="H249" s="248"/>
      <c r="I249" s="248"/>
      <c r="J249" s="248"/>
      <c r="K249" s="250"/>
      <c r="L249" s="249"/>
      <c r="M249" s="249"/>
    </row>
    <row r="250" spans="1:13" ht="15" x14ac:dyDescent="0.25">
      <c r="A250" s="250"/>
      <c r="B250" s="250"/>
      <c r="C250" s="250"/>
      <c r="D250" s="248"/>
      <c r="E250" s="249"/>
      <c r="F250" s="250"/>
      <c r="G250" s="242"/>
      <c r="H250" s="248"/>
      <c r="I250" s="248"/>
      <c r="J250" s="248"/>
      <c r="K250" s="250"/>
      <c r="L250" s="249"/>
      <c r="M250" s="249"/>
    </row>
    <row r="251" spans="1:13" ht="15" x14ac:dyDescent="0.25">
      <c r="A251" s="250"/>
      <c r="B251" s="250"/>
      <c r="C251" s="250"/>
      <c r="D251" s="248"/>
      <c r="E251" s="249"/>
      <c r="F251" s="250"/>
      <c r="G251" s="242"/>
      <c r="H251" s="248"/>
      <c r="I251" s="248"/>
      <c r="J251" s="248"/>
      <c r="K251" s="250"/>
      <c r="L251" s="249"/>
      <c r="M251" s="249"/>
    </row>
    <row r="252" spans="1:13" ht="15" x14ac:dyDescent="0.25">
      <c r="A252" s="250"/>
      <c r="B252" s="250"/>
      <c r="C252" s="250"/>
      <c r="D252" s="248"/>
      <c r="E252" s="249"/>
      <c r="F252" s="250"/>
      <c r="G252" s="242"/>
      <c r="H252" s="248"/>
      <c r="I252" s="248"/>
      <c r="J252" s="248"/>
      <c r="K252" s="250"/>
      <c r="L252" s="249"/>
      <c r="M252" s="249"/>
    </row>
    <row r="253" spans="1:13" ht="15" x14ac:dyDescent="0.25">
      <c r="A253" s="250"/>
      <c r="B253" s="250"/>
      <c r="C253" s="250"/>
      <c r="D253" s="250"/>
      <c r="E253" s="249"/>
      <c r="F253" s="250"/>
      <c r="G253" s="242"/>
      <c r="H253" s="248"/>
      <c r="I253" s="248"/>
      <c r="J253" s="248"/>
      <c r="K253" s="250"/>
      <c r="L253" s="249"/>
      <c r="M253" s="249"/>
    </row>
    <row r="254" spans="1:13" ht="15" x14ac:dyDescent="0.25">
      <c r="A254" s="250"/>
      <c r="B254" s="250"/>
      <c r="C254" s="250"/>
      <c r="D254" s="250"/>
      <c r="E254" s="249"/>
      <c r="F254" s="250"/>
      <c r="G254" s="242"/>
      <c r="H254" s="248"/>
      <c r="I254" s="248"/>
      <c r="J254" s="248"/>
      <c r="K254" s="250"/>
      <c r="L254" s="249"/>
      <c r="M254" s="249"/>
    </row>
    <row r="255" spans="1:13" ht="15" x14ac:dyDescent="0.25">
      <c r="A255" s="250"/>
      <c r="B255" s="250"/>
      <c r="C255" s="250"/>
      <c r="D255" s="250"/>
      <c r="E255" s="249"/>
      <c r="F255" s="250"/>
      <c r="G255" s="242"/>
      <c r="H255" s="248"/>
      <c r="I255" s="248"/>
      <c r="J255" s="248"/>
      <c r="K255" s="250"/>
      <c r="L255" s="249"/>
      <c r="M255" s="249"/>
    </row>
    <row r="256" spans="1:13" ht="15" x14ac:dyDescent="0.25">
      <c r="A256" s="250"/>
      <c r="B256" s="250"/>
      <c r="C256" s="250"/>
      <c r="D256" s="250"/>
      <c r="E256" s="250"/>
      <c r="F256" s="250"/>
      <c r="G256" s="242"/>
      <c r="H256" s="248"/>
      <c r="I256" s="248"/>
      <c r="J256" s="248"/>
      <c r="K256" s="250"/>
      <c r="L256" s="249"/>
      <c r="M256" s="249"/>
    </row>
    <row r="257" spans="1:13" ht="15" x14ac:dyDescent="0.25">
      <c r="A257" s="250"/>
      <c r="B257" s="250"/>
      <c r="C257" s="250"/>
      <c r="D257" s="250"/>
      <c r="E257" s="250"/>
      <c r="F257" s="250"/>
      <c r="G257" s="250"/>
      <c r="H257" s="248"/>
      <c r="I257" s="248"/>
      <c r="J257" s="248"/>
      <c r="K257" s="250"/>
      <c r="L257" s="249"/>
      <c r="M257" s="249"/>
    </row>
    <row r="258" spans="1:13" ht="15" x14ac:dyDescent="0.25">
      <c r="A258" s="250"/>
      <c r="B258" s="250"/>
      <c r="C258" s="250"/>
      <c r="D258" s="250"/>
      <c r="E258" s="250"/>
      <c r="F258" s="250"/>
      <c r="G258" s="250"/>
      <c r="H258" s="248"/>
      <c r="I258" s="248"/>
      <c r="J258" s="248"/>
      <c r="K258" s="250"/>
      <c r="L258" s="249"/>
      <c r="M258" s="249"/>
    </row>
    <row r="259" spans="1:13" ht="15" x14ac:dyDescent="0.25">
      <c r="A259" s="250"/>
      <c r="B259" s="250"/>
      <c r="C259" s="250"/>
      <c r="D259" s="250"/>
      <c r="E259" s="250"/>
      <c r="F259" s="250"/>
      <c r="G259" s="250"/>
      <c r="H259" s="248"/>
      <c r="I259" s="248"/>
      <c r="J259" s="248"/>
      <c r="K259" s="250"/>
      <c r="L259" s="249"/>
      <c r="M259" s="249"/>
    </row>
    <row r="260" spans="1:13" ht="15" x14ac:dyDescent="0.25">
      <c r="A260" s="250"/>
      <c r="B260" s="250"/>
      <c r="C260" s="250"/>
      <c r="D260" s="250"/>
      <c r="E260" s="250"/>
      <c r="F260" s="250"/>
      <c r="G260" s="250"/>
      <c r="H260" s="248"/>
      <c r="I260" s="248"/>
      <c r="J260" s="248"/>
      <c r="K260" s="250"/>
      <c r="L260" s="249"/>
      <c r="M260" s="249"/>
    </row>
    <row r="261" spans="1:13" ht="15" x14ac:dyDescent="0.25">
      <c r="A261" s="250"/>
      <c r="B261" s="250"/>
      <c r="C261" s="250"/>
      <c r="D261" s="250"/>
      <c r="E261" s="250"/>
      <c r="F261" s="250"/>
      <c r="G261" s="250"/>
      <c r="H261" s="248"/>
      <c r="I261" s="248"/>
      <c r="J261" s="248"/>
      <c r="K261" s="250"/>
      <c r="L261" s="249"/>
      <c r="M261" s="249"/>
    </row>
    <row r="262" spans="1:13" ht="15" x14ac:dyDescent="0.25">
      <c r="A262" s="250"/>
      <c r="B262" s="250"/>
      <c r="C262" s="250"/>
      <c r="D262" s="250"/>
      <c r="E262" s="250"/>
      <c r="F262" s="250"/>
      <c r="G262" s="250"/>
      <c r="H262" s="248"/>
      <c r="I262" s="248"/>
      <c r="J262" s="248"/>
      <c r="K262" s="250"/>
      <c r="L262" s="249"/>
      <c r="M262" s="249"/>
    </row>
    <row r="263" spans="1:13" ht="15" x14ac:dyDescent="0.25">
      <c r="A263" s="250"/>
      <c r="B263" s="250"/>
      <c r="C263" s="250"/>
      <c r="D263" s="250"/>
      <c r="E263" s="250"/>
      <c r="F263" s="250"/>
      <c r="G263" s="250"/>
      <c r="H263" s="248"/>
      <c r="I263" s="248"/>
      <c r="J263" s="248"/>
      <c r="K263" s="250"/>
      <c r="L263" s="249"/>
      <c r="M263" s="249"/>
    </row>
    <row r="264" spans="1:13" ht="15" x14ac:dyDescent="0.25">
      <c r="A264" s="250"/>
      <c r="B264" s="250"/>
      <c r="C264" s="250"/>
      <c r="D264" s="250"/>
      <c r="E264" s="250"/>
      <c r="F264" s="250"/>
      <c r="G264" s="250"/>
      <c r="H264" s="248"/>
      <c r="I264" s="248"/>
      <c r="J264" s="248"/>
      <c r="K264" s="250"/>
      <c r="L264" s="249"/>
      <c r="M264" s="249"/>
    </row>
    <row r="265" spans="1:13" ht="15" x14ac:dyDescent="0.25">
      <c r="A265" s="250"/>
      <c r="B265" s="250"/>
      <c r="C265" s="250"/>
      <c r="D265" s="250"/>
      <c r="E265" s="250"/>
      <c r="F265" s="250"/>
      <c r="G265" s="250"/>
      <c r="H265" s="248"/>
      <c r="I265" s="248"/>
      <c r="J265" s="248"/>
      <c r="K265" s="250"/>
      <c r="L265" s="249"/>
      <c r="M265" s="249"/>
    </row>
    <row r="266" spans="1:13" ht="15" x14ac:dyDescent="0.25">
      <c r="A266" s="250"/>
      <c r="B266" s="250"/>
      <c r="C266" s="250"/>
      <c r="D266" s="250"/>
      <c r="E266" s="250"/>
      <c r="F266" s="250"/>
      <c r="G266" s="250"/>
      <c r="H266" s="248"/>
      <c r="I266" s="248"/>
      <c r="J266" s="248"/>
      <c r="K266" s="250"/>
      <c r="L266" s="249"/>
      <c r="M266" s="249"/>
    </row>
    <row r="267" spans="1:13" ht="15" x14ac:dyDescent="0.25">
      <c r="A267" s="250"/>
      <c r="B267" s="250"/>
      <c r="C267" s="250"/>
      <c r="D267" s="250"/>
      <c r="E267" s="250"/>
      <c r="F267" s="250"/>
      <c r="G267" s="250"/>
      <c r="H267" s="248"/>
      <c r="I267" s="248"/>
      <c r="J267" s="248"/>
      <c r="K267" s="250"/>
      <c r="L267" s="249"/>
      <c r="M267" s="249"/>
    </row>
    <row r="268" spans="1:13" ht="15" x14ac:dyDescent="0.25">
      <c r="A268" s="250"/>
      <c r="B268" s="250"/>
      <c r="C268" s="250"/>
      <c r="D268" s="250"/>
      <c r="E268" s="250"/>
      <c r="F268" s="250"/>
      <c r="G268" s="250"/>
      <c r="H268" s="248"/>
      <c r="I268" s="248"/>
      <c r="J268" s="248"/>
      <c r="K268" s="250"/>
      <c r="L268" s="249"/>
      <c r="M268" s="249"/>
    </row>
    <row r="269" spans="1:13" ht="15" x14ac:dyDescent="0.25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49"/>
      <c r="M269" s="249"/>
    </row>
    <row r="270" spans="1:13" ht="15" x14ac:dyDescent="0.25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49"/>
      <c r="M270" s="249"/>
    </row>
    <row r="271" spans="1:13" ht="15" x14ac:dyDescent="0.25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49"/>
      <c r="M271" s="249"/>
    </row>
    <row r="272" spans="1:13" ht="15" x14ac:dyDescent="0.25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49"/>
      <c r="M272" s="249"/>
    </row>
    <row r="273" spans="1:13" ht="15" x14ac:dyDescent="0.25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49"/>
      <c r="M273" s="249"/>
    </row>
    <row r="274" spans="1:13" ht="15" x14ac:dyDescent="0.25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49"/>
      <c r="M274" s="249"/>
    </row>
    <row r="275" spans="1:13" ht="15" x14ac:dyDescent="0.25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49"/>
      <c r="M275" s="249"/>
    </row>
    <row r="276" spans="1:13" ht="15" x14ac:dyDescent="0.25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49"/>
      <c r="M276" s="249"/>
    </row>
    <row r="277" spans="1:13" ht="15" x14ac:dyDescent="0.25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49"/>
      <c r="M277" s="249"/>
    </row>
    <row r="278" spans="1:13" ht="15" x14ac:dyDescent="0.25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49"/>
      <c r="M278" s="249"/>
    </row>
    <row r="279" spans="1:13" ht="15" x14ac:dyDescent="0.25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49"/>
      <c r="M279" s="249"/>
    </row>
    <row r="280" spans="1:13" ht="15" x14ac:dyDescent="0.25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49"/>
      <c r="M280" s="249"/>
    </row>
    <row r="281" spans="1:13" ht="15" x14ac:dyDescent="0.25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49"/>
      <c r="M281" s="249"/>
    </row>
    <row r="282" spans="1:13" ht="15" x14ac:dyDescent="0.25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49"/>
      <c r="M282" s="249"/>
    </row>
    <row r="283" spans="1:13" ht="15" x14ac:dyDescent="0.25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49"/>
      <c r="M283" s="249"/>
    </row>
    <row r="284" spans="1:13" ht="15" x14ac:dyDescent="0.25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49"/>
      <c r="M284" s="249"/>
    </row>
    <row r="285" spans="1:13" ht="15" x14ac:dyDescent="0.25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49"/>
      <c r="M285" s="249"/>
    </row>
    <row r="286" spans="1:13" ht="15" x14ac:dyDescent="0.25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49"/>
      <c r="M286" s="249"/>
    </row>
    <row r="287" spans="1:13" ht="15" x14ac:dyDescent="0.25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49"/>
      <c r="M287" s="249"/>
    </row>
    <row r="288" spans="1:13" ht="15" x14ac:dyDescent="0.25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49"/>
      <c r="M288" s="249"/>
    </row>
    <row r="289" spans="1:13" ht="15" x14ac:dyDescent="0.25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4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5"/>
  <sheetViews>
    <sheetView topLeftCell="B1" workbookViewId="0">
      <pane xSplit="6" ySplit="3" topLeftCell="H64" activePane="bottomRight" state="frozen"/>
      <selection activeCell="AG41" sqref="AG41"/>
      <selection pane="topRight" activeCell="AG41" sqref="AG41"/>
      <selection pane="bottomLeft" activeCell="AG41" sqref="AG41"/>
      <selection pane="bottomRight" activeCell="R56" sqref="R56"/>
    </sheetView>
  </sheetViews>
  <sheetFormatPr defaultColWidth="9.109375" defaultRowHeight="13.2" x14ac:dyDescent="0.25"/>
  <cols>
    <col min="1" max="1" width="0" style="278" hidden="1" customWidth="1"/>
    <col min="2" max="2" width="6.33203125" style="278" bestFit="1" customWidth="1"/>
    <col min="3" max="3" width="50.88671875" style="278" bestFit="1" customWidth="1"/>
    <col min="4" max="4" width="11.109375" style="279" bestFit="1" customWidth="1"/>
    <col min="5" max="6" width="11.109375" style="279" hidden="1" customWidth="1"/>
    <col min="7" max="7" width="4.33203125" style="279" customWidth="1"/>
    <col min="8" max="12" width="13.109375" style="279" customWidth="1"/>
    <col min="13" max="13" width="10.6640625" style="278" customWidth="1"/>
    <col min="14" max="16384" width="9.109375" style="278"/>
  </cols>
  <sheetData>
    <row r="1" spans="1:14" ht="14.25" customHeight="1" thickBot="1" x14ac:dyDescent="0.3">
      <c r="B1" s="406" t="s">
        <v>1863</v>
      </c>
    </row>
    <row r="2" spans="1:14" ht="13.8" x14ac:dyDescent="0.25">
      <c r="B2" s="280"/>
      <c r="C2" s="281"/>
      <c r="D2" s="282"/>
      <c r="E2" s="301"/>
      <c r="F2" s="301"/>
      <c r="G2" s="301"/>
      <c r="H2" s="302" t="s">
        <v>2313</v>
      </c>
      <c r="I2" s="302" t="s">
        <v>2314</v>
      </c>
      <c r="J2" s="302" t="s">
        <v>2315</v>
      </c>
      <c r="K2" s="302" t="s">
        <v>2316</v>
      </c>
      <c r="L2" s="302" t="s">
        <v>2317</v>
      </c>
      <c r="M2" s="597"/>
      <c r="N2" s="597"/>
    </row>
    <row r="3" spans="1:14" ht="13.8" thickBot="1" x14ac:dyDescent="0.3">
      <c r="B3" s="285" t="s">
        <v>1841</v>
      </c>
      <c r="C3" s="286" t="s">
        <v>1781</v>
      </c>
      <c r="D3" s="287" t="s">
        <v>1842</v>
      </c>
      <c r="E3" s="303" t="s">
        <v>1842</v>
      </c>
      <c r="F3" s="303" t="s">
        <v>2473</v>
      </c>
      <c r="G3" s="303" t="s">
        <v>2328</v>
      </c>
      <c r="H3" s="303" t="s">
        <v>2318</v>
      </c>
      <c r="I3" s="303" t="s">
        <v>2320</v>
      </c>
      <c r="J3" s="303" t="s">
        <v>2321</v>
      </c>
      <c r="K3" s="303" t="s">
        <v>2322</v>
      </c>
      <c r="L3" s="303" t="s">
        <v>2320</v>
      </c>
    </row>
    <row r="4" spans="1:14" x14ac:dyDescent="0.25">
      <c r="A4" s="278" t="s">
        <v>2475</v>
      </c>
      <c r="B4" s="290" t="s">
        <v>407</v>
      </c>
      <c r="C4" s="291" t="s">
        <v>547</v>
      </c>
      <c r="D4" s="240">
        <v>630206</v>
      </c>
      <c r="E4" s="240">
        <v>630206</v>
      </c>
      <c r="F4" s="240" t="str">
        <f>IF(D4=ToxValues!C4,"","X")</f>
        <v>X</v>
      </c>
      <c r="G4" s="240" t="str">
        <f>IFERROR(VLOOKUP(D4,RSL_Composite!$A$4:$K$767,11,FALSE),"--")</f>
        <v>--</v>
      </c>
      <c r="H4" s="305">
        <f>IFERROR(VLOOKUP($D4,Composite!$B$3:$C$785,2,FALSE),"--")</f>
        <v>1.5900000000000001E-2</v>
      </c>
      <c r="I4" s="304" t="str">
        <f>IFERROR(VLOOKUP($D4,RAGsE!$C$2:$G$226,3,FALSE),"--")</f>
        <v>--</v>
      </c>
      <c r="J4" s="304" t="str">
        <f>IFERROR(VLOOKUP($D4,RAGsE!$C$2:$G$226,4,FALSE),"--")</f>
        <v>--</v>
      </c>
      <c r="K4" s="465" t="str">
        <f>IFERROR(VLOOKUP($D4,RAGsE!$C$2:$G$226,5,FALSE),"--")</f>
        <v>--</v>
      </c>
      <c r="L4" s="304" t="str">
        <f>IFERROR(VLOOKUP($D4,RAGsE!$C$2:$H$226,6,FALSE),"--")</f>
        <v>--</v>
      </c>
      <c r="M4" s="598"/>
      <c r="N4" s="598"/>
    </row>
    <row r="5" spans="1:14" x14ac:dyDescent="0.25">
      <c r="A5" s="278" t="s">
        <v>2475</v>
      </c>
      <c r="B5" s="293" t="s">
        <v>407</v>
      </c>
      <c r="C5" s="294" t="s">
        <v>545</v>
      </c>
      <c r="D5" s="208">
        <v>71556</v>
      </c>
      <c r="E5" s="208">
        <v>71556</v>
      </c>
      <c r="F5" s="240" t="str">
        <f>IF(D5=ToxValues!C5,"","X")</f>
        <v>X</v>
      </c>
      <c r="G5" s="240" t="str">
        <f>IFERROR(VLOOKUP(D5,RSL_Composite!$A$4:$K$767,11,FALSE),"--")</f>
        <v>--</v>
      </c>
      <c r="H5" s="305">
        <f>IFERROR(VLOOKUP($D5,Composite!$B$3:$C$785,2,FALSE),"--")</f>
        <v>1.26E-2</v>
      </c>
      <c r="I5" s="304">
        <f>IFERROR(VLOOKUP($D5,RAGsE!$C$2:$G$226,3,FALSE),"--")</f>
        <v>0.1</v>
      </c>
      <c r="J5" s="304">
        <f>IFERROR(VLOOKUP($D5,RAGsE!$C$2:$G$226,4,FALSE),"--")</f>
        <v>0.6</v>
      </c>
      <c r="K5" s="465">
        <f>IFERROR(VLOOKUP($D5,RAGsE!$C$2:$G$226,5,FALSE),"--")</f>
        <v>1.43</v>
      </c>
      <c r="L5" s="304">
        <f>IFERROR(VLOOKUP($D5,RAGsE!$C$2:$H$226,6,FALSE),"--")</f>
        <v>1</v>
      </c>
      <c r="M5" s="598"/>
    </row>
    <row r="6" spans="1:14" x14ac:dyDescent="0.25">
      <c r="A6" s="278" t="s">
        <v>2475</v>
      </c>
      <c r="B6" s="293" t="s">
        <v>407</v>
      </c>
      <c r="C6" s="294" t="s">
        <v>543</v>
      </c>
      <c r="D6" s="208">
        <v>79345</v>
      </c>
      <c r="E6" s="208">
        <v>79345</v>
      </c>
      <c r="F6" s="240" t="str">
        <f>IF(D6=ToxValues!C6,"","X")</f>
        <v>X</v>
      </c>
      <c r="G6" s="240" t="str">
        <f>IFERROR(VLOOKUP(D6,RSL_Composite!$A$4:$K$767,11,FALSE),"--")</f>
        <v>--</v>
      </c>
      <c r="H6" s="305">
        <f>IFERROR(VLOOKUP($D6,Composite!$B$3:$C$785,2,FALSE),"--")</f>
        <v>6.94E-3</v>
      </c>
      <c r="I6" s="304">
        <f>IFERROR(VLOOKUP($D6,RAGsE!$C$2:$G$226,3,FALSE),"--")</f>
        <v>0</v>
      </c>
      <c r="J6" s="304">
        <f>IFERROR(VLOOKUP($D6,RAGsE!$C$2:$G$226,4,FALSE),"--")</f>
        <v>0.93</v>
      </c>
      <c r="K6" s="465">
        <f>IFERROR(VLOOKUP($D6,RAGsE!$C$2:$G$226,5,FALSE),"--")</f>
        <v>2.2400000000000002</v>
      </c>
      <c r="L6" s="304">
        <f>IFERROR(VLOOKUP($D6,RAGsE!$C$2:$H$226,6,FALSE),"--")</f>
        <v>1</v>
      </c>
      <c r="M6" s="598"/>
    </row>
    <row r="7" spans="1:14" x14ac:dyDescent="0.25">
      <c r="A7" s="278" t="s">
        <v>2475</v>
      </c>
      <c r="B7" s="293" t="s">
        <v>407</v>
      </c>
      <c r="C7" s="296" t="s">
        <v>541</v>
      </c>
      <c r="D7" s="208">
        <v>76131</v>
      </c>
      <c r="E7" s="208">
        <v>76131</v>
      </c>
      <c r="F7" s="240" t="str">
        <f>IF(D7=ToxValues!C7,"","X")</f>
        <v>X</v>
      </c>
      <c r="G7" s="240" t="str">
        <f>IFERROR(VLOOKUP(D7,RSL_Composite!$A$4:$K$767,11,FALSE),"--")</f>
        <v>--</v>
      </c>
      <c r="H7" s="305">
        <f>IFERROR(VLOOKUP($D7,Composite!$B$3:$C$785,2,FALSE),"--")</f>
        <v>1.7500000000000002E-2</v>
      </c>
      <c r="I7" s="304" t="str">
        <f>IFERROR(VLOOKUP($D7,RAGsE!$C$2:$G$226,3,FALSE),"--")</f>
        <v>--</v>
      </c>
      <c r="J7" s="304" t="str">
        <f>IFERROR(VLOOKUP($D7,RAGsE!$C$2:$G$226,4,FALSE),"--")</f>
        <v>--</v>
      </c>
      <c r="K7" s="465" t="str">
        <f>IFERROR(VLOOKUP($D7,RAGsE!$C$2:$G$226,5,FALSE),"--")</f>
        <v>--</v>
      </c>
      <c r="L7" s="304" t="str">
        <f>IFERROR(VLOOKUP($D7,RAGsE!$C$2:$H$226,6,FALSE),"--")</f>
        <v>--</v>
      </c>
      <c r="M7" s="598"/>
    </row>
    <row r="8" spans="1:14" x14ac:dyDescent="0.25">
      <c r="A8" s="278" t="s">
        <v>2475</v>
      </c>
      <c r="B8" s="293" t="s">
        <v>407</v>
      </c>
      <c r="C8" s="294" t="s">
        <v>539</v>
      </c>
      <c r="D8" s="208">
        <v>79005</v>
      </c>
      <c r="E8" s="208">
        <v>79005</v>
      </c>
      <c r="F8" s="240" t="str">
        <f>IF(D8=ToxValues!C8,"","X")</f>
        <v>X</v>
      </c>
      <c r="G8" s="240" t="str">
        <f>IFERROR(VLOOKUP(D8,RSL_Composite!$A$4:$K$767,11,FALSE),"--")</f>
        <v>--</v>
      </c>
      <c r="H8" s="305">
        <f>IFERROR(VLOOKUP($D8,Composite!$B$3:$C$785,2,FALSE),"--")</f>
        <v>5.0400000000000002E-3</v>
      </c>
      <c r="I8" s="304">
        <f>IFERROR(VLOOKUP($D8,RAGsE!$C$2:$G$226,3,FALSE),"--")</f>
        <v>0</v>
      </c>
      <c r="J8" s="304">
        <f>IFERROR(VLOOKUP($D8,RAGsE!$C$2:$G$226,4,FALSE),"--")</f>
        <v>0.6</v>
      </c>
      <c r="K8" s="465">
        <f>IFERROR(VLOOKUP($D8,RAGsE!$C$2:$G$226,5,FALSE),"--")</f>
        <v>1.43</v>
      </c>
      <c r="L8" s="304">
        <f>IFERROR(VLOOKUP($D8,RAGsE!$C$2:$H$226,6,FALSE),"--")</f>
        <v>1</v>
      </c>
      <c r="M8" s="598"/>
    </row>
    <row r="9" spans="1:14" x14ac:dyDescent="0.25">
      <c r="A9" s="278" t="s">
        <v>2475</v>
      </c>
      <c r="B9" s="293" t="s">
        <v>407</v>
      </c>
      <c r="C9" s="294" t="s">
        <v>537</v>
      </c>
      <c r="D9" s="208">
        <v>75343</v>
      </c>
      <c r="E9" s="208">
        <v>75343</v>
      </c>
      <c r="F9" s="240" t="str">
        <f>IF(D9=ToxValues!C9,"","X")</f>
        <v>X</v>
      </c>
      <c r="G9" s="240" t="str">
        <f>IFERROR(VLOOKUP(D9,RSL_Composite!$A$4:$K$767,11,FALSE),"--")</f>
        <v>--</v>
      </c>
      <c r="H9" s="305">
        <f>IFERROR(VLOOKUP($D9,Composite!$B$3:$C$785,2,FALSE),"--")</f>
        <v>6.7499999999999999E-3</v>
      </c>
      <c r="I9" s="304">
        <f>IFERROR(VLOOKUP($D9,RAGsE!$C$2:$G$226,3,FALSE),"--")</f>
        <v>0</v>
      </c>
      <c r="J9" s="304">
        <f>IFERROR(VLOOKUP($D9,RAGsE!$C$2:$G$226,4,FALSE),"--")</f>
        <v>0.38</v>
      </c>
      <c r="K9" s="465">
        <f>IFERROR(VLOOKUP($D9,RAGsE!$C$2:$G$226,5,FALSE),"--")</f>
        <v>0.92</v>
      </c>
      <c r="L9" s="304">
        <f>IFERROR(VLOOKUP($D9,RAGsE!$C$2:$H$226,6,FALSE),"--")</f>
        <v>1</v>
      </c>
      <c r="M9" s="598"/>
    </row>
    <row r="10" spans="1:14" x14ac:dyDescent="0.25">
      <c r="A10" s="278" t="s">
        <v>2475</v>
      </c>
      <c r="B10" s="293" t="s">
        <v>407</v>
      </c>
      <c r="C10" s="294" t="s">
        <v>535</v>
      </c>
      <c r="D10" s="208">
        <v>75354</v>
      </c>
      <c r="E10" s="208">
        <v>75354</v>
      </c>
      <c r="F10" s="240" t="str">
        <f>IF(D10=ToxValues!C10,"","X")</f>
        <v>X</v>
      </c>
      <c r="G10" s="240" t="str">
        <f>IFERROR(VLOOKUP(D10,RSL_Composite!$A$4:$K$767,11,FALSE),"--")</f>
        <v>--</v>
      </c>
      <c r="H10" s="305">
        <f>IFERROR(VLOOKUP($D10,Composite!$B$3:$C$785,2,FALSE),"--")</f>
        <v>1.17E-2</v>
      </c>
      <c r="I10" s="304">
        <f>IFERROR(VLOOKUP($D10,RAGsE!$C$2:$G$226,3,FALSE),"--")</f>
        <v>0</v>
      </c>
      <c r="J10" s="304">
        <f>IFERROR(VLOOKUP($D10,RAGsE!$C$2:$G$226,4,FALSE),"--")</f>
        <v>0.37</v>
      </c>
      <c r="K10" s="465">
        <f>IFERROR(VLOOKUP($D10,RAGsE!$C$2:$G$226,5,FALSE),"--")</f>
        <v>0.89</v>
      </c>
      <c r="L10" s="304">
        <f>IFERROR(VLOOKUP($D10,RAGsE!$C$2:$H$226,6,FALSE),"--")</f>
        <v>1</v>
      </c>
      <c r="M10" s="598"/>
    </row>
    <row r="11" spans="1:14" x14ac:dyDescent="0.25">
      <c r="A11" s="278" t="s">
        <v>2475</v>
      </c>
      <c r="B11" s="293" t="s">
        <v>407</v>
      </c>
      <c r="C11" s="294" t="s">
        <v>533</v>
      </c>
      <c r="D11" s="208">
        <v>563586</v>
      </c>
      <c r="E11" s="208">
        <v>563586</v>
      </c>
      <c r="F11" s="240" t="str">
        <f>IF(D11=ToxValues!C11,"","X")</f>
        <v>X</v>
      </c>
      <c r="G11" s="240" t="str">
        <f>IFERROR(VLOOKUP(D11,RSL_Composite!$A$4:$K$767,11,FALSE),"--")</f>
        <v>--</v>
      </c>
      <c r="H11" s="305" t="str">
        <f>IFERROR(VLOOKUP($D11,Composite!$B$3:$C$785,2,FALSE),"--")</f>
        <v>--</v>
      </c>
      <c r="I11" s="304" t="str">
        <f>IFERROR(VLOOKUP($D11,RAGsE!$C$2:$G$226,3,FALSE),"--")</f>
        <v>--</v>
      </c>
      <c r="J11" s="304" t="str">
        <f>IFERROR(VLOOKUP($D11,RAGsE!$C$2:$G$226,4,FALSE),"--")</f>
        <v>--</v>
      </c>
      <c r="K11" s="465" t="str">
        <f>IFERROR(VLOOKUP($D11,RAGsE!$C$2:$G$226,5,FALSE),"--")</f>
        <v>--</v>
      </c>
      <c r="L11" s="304" t="str">
        <f>IFERROR(VLOOKUP($D11,RAGsE!$C$2:$H$226,6,FALSE),"--")</f>
        <v>--</v>
      </c>
      <c r="M11" s="598"/>
    </row>
    <row r="12" spans="1:14" x14ac:dyDescent="0.25">
      <c r="A12" s="278" t="s">
        <v>2475</v>
      </c>
      <c r="B12" s="293" t="s">
        <v>407</v>
      </c>
      <c r="C12" s="294" t="s">
        <v>531</v>
      </c>
      <c r="D12" s="208">
        <v>87616</v>
      </c>
      <c r="E12" s="208">
        <v>87616</v>
      </c>
      <c r="F12" s="240" t="str">
        <f>IF(D12=ToxValues!C12,"","X")</f>
        <v>X</v>
      </c>
      <c r="G12" s="240" t="str">
        <f>IFERROR(VLOOKUP(D12,RSL_Composite!$A$4:$K$767,11,FALSE),"--")</f>
        <v>--</v>
      </c>
      <c r="H12" s="305">
        <f>IFERROR(VLOOKUP($D12,Composite!$B$3:$C$785,2,FALSE),"--")</f>
        <v>7.3800000000000004E-2</v>
      </c>
      <c r="I12" s="304" t="str">
        <f>IFERROR(VLOOKUP($D12,RAGsE!$C$2:$G$226,3,FALSE),"--")</f>
        <v>--</v>
      </c>
      <c r="J12" s="304" t="str">
        <f>IFERROR(VLOOKUP($D12,RAGsE!$C$2:$G$226,4,FALSE),"--")</f>
        <v>--</v>
      </c>
      <c r="K12" s="465" t="str">
        <f>IFERROR(VLOOKUP($D12,RAGsE!$C$2:$G$226,5,FALSE),"--")</f>
        <v>--</v>
      </c>
      <c r="L12" s="304" t="str">
        <f>IFERROR(VLOOKUP($D12,RAGsE!$C$2:$H$226,6,FALSE),"--")</f>
        <v>--</v>
      </c>
      <c r="M12" s="598"/>
    </row>
    <row r="13" spans="1:14" x14ac:dyDescent="0.25">
      <c r="A13" s="278" t="s">
        <v>2475</v>
      </c>
      <c r="B13" s="293" t="s">
        <v>407</v>
      </c>
      <c r="C13" s="294" t="s">
        <v>529</v>
      </c>
      <c r="D13" s="208">
        <v>96184</v>
      </c>
      <c r="E13" s="208">
        <v>96184</v>
      </c>
      <c r="F13" s="240" t="str">
        <f>IF(D13=ToxValues!C13,"","X")</f>
        <v>X</v>
      </c>
      <c r="G13" s="240" t="str">
        <f>IFERROR(VLOOKUP(D13,RSL_Composite!$A$4:$K$767,11,FALSE),"--")</f>
        <v>--</v>
      </c>
      <c r="H13" s="305">
        <f>IFERROR(VLOOKUP($D13,Composite!$B$3:$C$785,2,FALSE),"--")</f>
        <v>7.5199999999999998E-3</v>
      </c>
      <c r="I13" s="304" t="str">
        <f>IFERROR(VLOOKUP($D13,RAGsE!$C$2:$G$226,3,FALSE),"--")</f>
        <v>--</v>
      </c>
      <c r="J13" s="304" t="str">
        <f>IFERROR(VLOOKUP($D13,RAGsE!$C$2:$G$226,4,FALSE),"--")</f>
        <v>--</v>
      </c>
      <c r="K13" s="465" t="str">
        <f>IFERROR(VLOOKUP($D13,RAGsE!$C$2:$G$226,5,FALSE),"--")</f>
        <v>--</v>
      </c>
      <c r="L13" s="304" t="str">
        <f>IFERROR(VLOOKUP($D13,RAGsE!$C$2:$H$226,6,FALSE),"--")</f>
        <v>--</v>
      </c>
      <c r="M13" s="598"/>
    </row>
    <row r="14" spans="1:14" x14ac:dyDescent="0.25">
      <c r="A14" s="278" t="s">
        <v>2475</v>
      </c>
      <c r="B14" s="293" t="s">
        <v>407</v>
      </c>
      <c r="C14" s="294" t="s">
        <v>395</v>
      </c>
      <c r="D14" s="208">
        <v>120821</v>
      </c>
      <c r="E14" s="208">
        <v>120821</v>
      </c>
      <c r="F14" s="240" t="str">
        <f>IF(D14=ToxValues!C14,"","X")</f>
        <v>X</v>
      </c>
      <c r="G14" s="240" t="str">
        <f>IFERROR(VLOOKUP(D14,RSL_Composite!$A$4:$K$767,11,FALSE),"--")</f>
        <v>--</v>
      </c>
      <c r="H14" s="305">
        <f>IFERROR(VLOOKUP($D14,Composite!$B$3:$C$785,2,FALSE),"--")</f>
        <v>7.0499999999999993E-2</v>
      </c>
      <c r="I14" s="304">
        <f>IFERROR(VLOOKUP($D14,RAGsE!$C$2:$G$226,3,FALSE),"--")</f>
        <v>0.3</v>
      </c>
      <c r="J14" s="304">
        <f>IFERROR(VLOOKUP($D14,RAGsE!$C$2:$G$226,4,FALSE),"--")</f>
        <v>1.1100000000000001</v>
      </c>
      <c r="K14" s="465">
        <f>IFERROR(VLOOKUP($D14,RAGsE!$C$2:$G$226,5,FALSE),"--")</f>
        <v>2.66</v>
      </c>
      <c r="L14" s="304">
        <f>IFERROR(VLOOKUP($D14,RAGsE!$C$2:$H$226,6,FALSE),"--")</f>
        <v>1</v>
      </c>
      <c r="M14" s="598"/>
    </row>
    <row r="15" spans="1:14" x14ac:dyDescent="0.25">
      <c r="A15" s="278" t="s">
        <v>2475</v>
      </c>
      <c r="B15" s="293" t="s">
        <v>407</v>
      </c>
      <c r="C15" s="294" t="s">
        <v>527</v>
      </c>
      <c r="D15" s="208">
        <v>95636</v>
      </c>
      <c r="E15" s="208">
        <v>95636</v>
      </c>
      <c r="F15" s="240" t="str">
        <f>IF(D15=ToxValues!C15,"","X")</f>
        <v>X</v>
      </c>
      <c r="G15" s="240" t="str">
        <f>IFERROR(VLOOKUP(D15,RSL_Composite!$A$4:$K$767,11,FALSE),"--")</f>
        <v>--</v>
      </c>
      <c r="H15" s="305">
        <f>IFERROR(VLOOKUP($D15,Composite!$B$3:$C$785,2,FALSE),"--")</f>
        <v>8.5699999999999998E-2</v>
      </c>
      <c r="I15" s="304" t="str">
        <f>IFERROR(VLOOKUP($D15,RAGsE!$C$2:$G$226,3,FALSE),"--")</f>
        <v>--</v>
      </c>
      <c r="J15" s="304" t="str">
        <f>IFERROR(VLOOKUP($D15,RAGsE!$C$2:$G$226,4,FALSE),"--")</f>
        <v>--</v>
      </c>
      <c r="K15" s="465" t="str">
        <f>IFERROR(VLOOKUP($D15,RAGsE!$C$2:$G$226,5,FALSE),"--")</f>
        <v>--</v>
      </c>
      <c r="L15" s="304" t="str">
        <f>IFERROR(VLOOKUP($D15,RAGsE!$C$2:$H$226,6,FALSE),"--")</f>
        <v>--</v>
      </c>
      <c r="M15" s="598"/>
    </row>
    <row r="16" spans="1:14" x14ac:dyDescent="0.25">
      <c r="A16" s="278" t="s">
        <v>2475</v>
      </c>
      <c r="B16" s="293" t="s">
        <v>407</v>
      </c>
      <c r="C16" s="296" t="s">
        <v>525</v>
      </c>
      <c r="D16" s="208">
        <v>96128</v>
      </c>
      <c r="E16" s="208">
        <v>96128</v>
      </c>
      <c r="F16" s="240" t="str">
        <f>IF(D16=ToxValues!C16,"","X")</f>
        <v>X</v>
      </c>
      <c r="G16" s="240" t="str">
        <f>IFERROR(VLOOKUP(D16,RSL_Composite!$A$4:$K$767,11,FALSE),"--")</f>
        <v>--</v>
      </c>
      <c r="H16" s="305">
        <f>IFERROR(VLOOKUP($D16,Composite!$B$3:$C$785,2,FALSE),"--")</f>
        <v>6.8500000000000002E-3</v>
      </c>
      <c r="I16" s="304" t="str">
        <f>IFERROR(VLOOKUP($D16,RAGsE!$C$2:$G$226,3,FALSE),"--")</f>
        <v>--</v>
      </c>
      <c r="J16" s="304" t="str">
        <f>IFERROR(VLOOKUP($D16,RAGsE!$C$2:$G$226,4,FALSE),"--")</f>
        <v>--</v>
      </c>
      <c r="K16" s="465" t="str">
        <f>IFERROR(VLOOKUP($D16,RAGsE!$C$2:$G$226,5,FALSE),"--")</f>
        <v>--</v>
      </c>
      <c r="L16" s="304" t="str">
        <f>IFERROR(VLOOKUP($D16,RAGsE!$C$2:$H$226,6,FALSE),"--")</f>
        <v>--</v>
      </c>
      <c r="M16" s="598"/>
    </row>
    <row r="17" spans="1:13" x14ac:dyDescent="0.25">
      <c r="A17" s="278" t="s">
        <v>2475</v>
      </c>
      <c r="B17" s="293" t="s">
        <v>407</v>
      </c>
      <c r="C17" s="296" t="s">
        <v>523</v>
      </c>
      <c r="D17" s="208">
        <v>106934</v>
      </c>
      <c r="E17" s="208">
        <v>106934</v>
      </c>
      <c r="F17" s="240" t="str">
        <f>IF(D17=ToxValues!C17,"","X")</f>
        <v>X</v>
      </c>
      <c r="G17" s="240" t="str">
        <f>IFERROR(VLOOKUP(D17,RSL_Composite!$A$4:$K$767,11,FALSE),"--")</f>
        <v>--</v>
      </c>
      <c r="H17" s="305">
        <f>IFERROR(VLOOKUP($D17,Composite!$B$3:$C$785,2,FALSE),"--")</f>
        <v>2.7799999999999999E-3</v>
      </c>
      <c r="I17" s="304">
        <f>IFERROR(VLOOKUP($D17,RAGsE!$C$2:$G$226,3,FALSE),"--")</f>
        <v>0</v>
      </c>
      <c r="J17" s="304">
        <f>IFERROR(VLOOKUP($D17,RAGsE!$C$2:$G$226,4,FALSE),"--")</f>
        <v>1.21</v>
      </c>
      <c r="K17" s="465">
        <f>IFERROR(VLOOKUP($D17,RAGsE!$C$2:$G$226,5,FALSE),"--")</f>
        <v>2.9</v>
      </c>
      <c r="L17" s="304">
        <f>IFERROR(VLOOKUP($D17,RAGsE!$C$2:$H$226,6,FALSE),"--")</f>
        <v>1</v>
      </c>
      <c r="M17" s="598"/>
    </row>
    <row r="18" spans="1:13" x14ac:dyDescent="0.25">
      <c r="A18" s="278" t="s">
        <v>2475</v>
      </c>
      <c r="B18" s="293" t="s">
        <v>407</v>
      </c>
      <c r="C18" s="296" t="s">
        <v>393</v>
      </c>
      <c r="D18" s="208">
        <v>95501</v>
      </c>
      <c r="E18" s="208">
        <v>95501</v>
      </c>
      <c r="F18" s="240" t="str">
        <f>IF(D18=ToxValues!C18,"","X")</f>
        <v>X</v>
      </c>
      <c r="G18" s="240" t="str">
        <f>IFERROR(VLOOKUP(D18,RSL_Composite!$A$4:$K$767,11,FALSE),"--")</f>
        <v>--</v>
      </c>
      <c r="H18" s="305">
        <f>IFERROR(VLOOKUP($D18,Composite!$B$3:$C$785,2,FALSE),"--")</f>
        <v>4.4600000000000001E-2</v>
      </c>
      <c r="I18" s="304">
        <f>IFERROR(VLOOKUP($D18,RAGsE!$C$2:$G$226,3,FALSE),"--")</f>
        <v>0.2</v>
      </c>
      <c r="J18" s="304">
        <f>IFERROR(VLOOKUP($D18,RAGsE!$C$2:$G$226,4,FALSE),"--")</f>
        <v>0.71</v>
      </c>
      <c r="K18" s="465">
        <f>IFERROR(VLOOKUP($D18,RAGsE!$C$2:$G$226,5,FALSE),"--")</f>
        <v>1.71</v>
      </c>
      <c r="L18" s="304">
        <f>IFERROR(VLOOKUP($D18,RAGsE!$C$2:$H$226,6,FALSE),"--")</f>
        <v>1</v>
      </c>
      <c r="M18" s="598"/>
    </row>
    <row r="19" spans="1:13" x14ac:dyDescent="0.25">
      <c r="A19" s="278" t="s">
        <v>2475</v>
      </c>
      <c r="B19" s="293" t="s">
        <v>407</v>
      </c>
      <c r="C19" s="296" t="s">
        <v>521</v>
      </c>
      <c r="D19" s="208">
        <v>107062</v>
      </c>
      <c r="E19" s="208">
        <v>107062</v>
      </c>
      <c r="F19" s="240" t="str">
        <f>IF(D19=ToxValues!C19,"","X")</f>
        <v>X</v>
      </c>
      <c r="G19" s="240" t="str">
        <f>IFERROR(VLOOKUP(D19,RSL_Composite!$A$4:$K$767,11,FALSE),"--")</f>
        <v>--</v>
      </c>
      <c r="H19" s="305">
        <f>IFERROR(VLOOKUP($D19,Composite!$B$3:$C$785,2,FALSE),"--")</f>
        <v>4.1999999999999997E-3</v>
      </c>
      <c r="I19" s="304">
        <f>IFERROR(VLOOKUP($D19,RAGsE!$C$2:$G$226,3,FALSE),"--")</f>
        <v>0</v>
      </c>
      <c r="J19" s="304">
        <f>IFERROR(VLOOKUP($D19,RAGsE!$C$2:$G$226,4,FALSE),"--")</f>
        <v>0.38</v>
      </c>
      <c r="K19" s="465">
        <f>IFERROR(VLOOKUP($D19,RAGsE!$C$2:$G$226,5,FALSE),"--")</f>
        <v>0.92</v>
      </c>
      <c r="L19" s="304">
        <f>IFERROR(VLOOKUP($D19,RAGsE!$C$2:$H$226,6,FALSE),"--")</f>
        <v>1</v>
      </c>
      <c r="M19" s="598"/>
    </row>
    <row r="20" spans="1:13" x14ac:dyDescent="0.25">
      <c r="A20" s="278" t="s">
        <v>2475</v>
      </c>
      <c r="B20" s="293" t="s">
        <v>407</v>
      </c>
      <c r="C20" s="294" t="s">
        <v>519</v>
      </c>
      <c r="D20" s="208">
        <v>78875</v>
      </c>
      <c r="E20" s="208">
        <v>78875</v>
      </c>
      <c r="F20" s="240" t="str">
        <f>IF(D20=ToxValues!C20,"","X")</f>
        <v>X</v>
      </c>
      <c r="G20" s="240" t="str">
        <f>IFERROR(VLOOKUP(D20,RSL_Composite!$A$4:$K$767,11,FALSE),"--")</f>
        <v>--</v>
      </c>
      <c r="H20" s="305">
        <f>IFERROR(VLOOKUP($D20,Composite!$B$3:$C$785,2,FALSE),"--")</f>
        <v>7.5300000000000002E-3</v>
      </c>
      <c r="I20" s="304">
        <f>IFERROR(VLOOKUP($D20,RAGsE!$C$2:$G$226,3,FALSE),"--")</f>
        <v>0</v>
      </c>
      <c r="J20" s="304">
        <f>IFERROR(VLOOKUP($D20,RAGsE!$C$2:$G$226,4,FALSE),"--")</f>
        <v>0.46</v>
      </c>
      <c r="K20" s="465">
        <f>IFERROR(VLOOKUP($D20,RAGsE!$C$2:$G$226,5,FALSE),"--")</f>
        <v>1.1000000000000001</v>
      </c>
      <c r="L20" s="304">
        <f>IFERROR(VLOOKUP($D20,RAGsE!$C$2:$H$226,6,FALSE),"--")</f>
        <v>1</v>
      </c>
      <c r="M20" s="598"/>
    </row>
    <row r="21" spans="1:13" x14ac:dyDescent="0.25">
      <c r="A21" s="278" t="s">
        <v>2475</v>
      </c>
      <c r="B21" s="293" t="s">
        <v>407</v>
      </c>
      <c r="C21" s="294" t="s">
        <v>517</v>
      </c>
      <c r="D21" s="208">
        <v>108678</v>
      </c>
      <c r="E21" s="208">
        <v>108678</v>
      </c>
      <c r="F21" s="240" t="str">
        <f>IF(D21=ToxValues!C21,"","X")</f>
        <v>X</v>
      </c>
      <c r="G21" s="240" t="str">
        <f>IFERROR(VLOOKUP(D21,RSL_Composite!$A$4:$K$767,11,FALSE),"--")</f>
        <v>--</v>
      </c>
      <c r="H21" s="305">
        <f>IFERROR(VLOOKUP($D21,Composite!$B$3:$C$785,2,FALSE),"--")</f>
        <v>6.2100000000000002E-2</v>
      </c>
      <c r="I21" s="304" t="str">
        <f>IFERROR(VLOOKUP($D21,RAGsE!$C$2:$G$226,3,FALSE),"--")</f>
        <v>--</v>
      </c>
      <c r="J21" s="304" t="str">
        <f>IFERROR(VLOOKUP($D21,RAGsE!$C$2:$G$226,4,FALSE),"--")</f>
        <v>--</v>
      </c>
      <c r="K21" s="465" t="str">
        <f>IFERROR(VLOOKUP($D21,RAGsE!$C$2:$G$226,5,FALSE),"--")</f>
        <v>--</v>
      </c>
      <c r="L21" s="304" t="str">
        <f>IFERROR(VLOOKUP($D21,RAGsE!$C$2:$H$226,6,FALSE),"--")</f>
        <v>--</v>
      </c>
      <c r="M21" s="598"/>
    </row>
    <row r="22" spans="1:13" x14ac:dyDescent="0.25">
      <c r="A22" s="278" t="s">
        <v>2475</v>
      </c>
      <c r="B22" s="293" t="s">
        <v>407</v>
      </c>
      <c r="C22" s="296" t="s">
        <v>391</v>
      </c>
      <c r="D22" s="208">
        <v>541731</v>
      </c>
      <c r="E22" s="208">
        <v>541731</v>
      </c>
      <c r="F22" s="240" t="str">
        <f>IF(D22=ToxValues!C22,"","X")</f>
        <v>X</v>
      </c>
      <c r="G22" s="240" t="str">
        <f>IFERROR(VLOOKUP(D22,RSL_Composite!$A$4:$K$767,11,FALSE),"--")</f>
        <v>--</v>
      </c>
      <c r="H22" s="305" t="str">
        <f>IFERROR(VLOOKUP($D22,Composite!$B$3:$C$785,2,FALSE),"--")</f>
        <v>--</v>
      </c>
      <c r="I22" s="304">
        <f>IFERROR(VLOOKUP($D22,RAGsE!$C$2:$G$226,3,FALSE),"--")</f>
        <v>0.3</v>
      </c>
      <c r="J22" s="304">
        <f>IFERROR(VLOOKUP($D22,RAGsE!$C$2:$G$226,4,FALSE),"--")</f>
        <v>0.71</v>
      </c>
      <c r="K22" s="465">
        <f>IFERROR(VLOOKUP($D22,RAGsE!$C$2:$G$226,5,FALSE),"--")</f>
        <v>1.71</v>
      </c>
      <c r="L22" s="304">
        <f>IFERROR(VLOOKUP($D22,RAGsE!$C$2:$H$226,6,FALSE),"--")</f>
        <v>1</v>
      </c>
      <c r="M22" s="598"/>
    </row>
    <row r="23" spans="1:13" x14ac:dyDescent="0.25">
      <c r="A23" s="278" t="s">
        <v>2475</v>
      </c>
      <c r="B23" s="293" t="s">
        <v>407</v>
      </c>
      <c r="C23" s="294" t="s">
        <v>515</v>
      </c>
      <c r="D23" s="208">
        <v>142289</v>
      </c>
      <c r="E23" s="208">
        <v>142289</v>
      </c>
      <c r="F23" s="240" t="str">
        <f>IF(D23=ToxValues!C23,"","X")</f>
        <v>X</v>
      </c>
      <c r="G23" s="240" t="str">
        <f>IFERROR(VLOOKUP(D23,RSL_Composite!$A$4:$K$767,11,FALSE),"--")</f>
        <v>--</v>
      </c>
      <c r="H23" s="305">
        <f>IFERROR(VLOOKUP($D23,Composite!$B$3:$C$785,2,FALSE),"--")</f>
        <v>7.7600000000000004E-3</v>
      </c>
      <c r="I23" s="304" t="str">
        <f>IFERROR(VLOOKUP($D23,RAGsE!$C$2:$G$226,3,FALSE),"--")</f>
        <v>--</v>
      </c>
      <c r="J23" s="304" t="str">
        <f>IFERROR(VLOOKUP($D23,RAGsE!$C$2:$G$226,4,FALSE),"--")</f>
        <v>--</v>
      </c>
      <c r="K23" s="465" t="str">
        <f>IFERROR(VLOOKUP($D23,RAGsE!$C$2:$G$226,5,FALSE),"--")</f>
        <v>--</v>
      </c>
      <c r="L23" s="304" t="str">
        <f>IFERROR(VLOOKUP($D23,RAGsE!$C$2:$H$226,6,FALSE),"--")</f>
        <v>--</v>
      </c>
      <c r="M23" s="598"/>
    </row>
    <row r="24" spans="1:13" x14ac:dyDescent="0.25">
      <c r="A24" s="278" t="s">
        <v>2475</v>
      </c>
      <c r="B24" s="293" t="s">
        <v>407</v>
      </c>
      <c r="C24" s="296" t="s">
        <v>389</v>
      </c>
      <c r="D24" s="208">
        <v>106467</v>
      </c>
      <c r="E24" s="208">
        <v>106467</v>
      </c>
      <c r="F24" s="240" t="str">
        <f>IF(D24=ToxValues!C24,"","X")</f>
        <v>X</v>
      </c>
      <c r="G24" s="240" t="str">
        <f>IFERROR(VLOOKUP(D24,RSL_Composite!$A$4:$K$767,11,FALSE),"--")</f>
        <v>--</v>
      </c>
      <c r="H24" s="305">
        <f>IFERROR(VLOOKUP($D24,Composite!$B$3:$C$785,2,FALSE),"--")</f>
        <v>4.53E-2</v>
      </c>
      <c r="I24" s="304">
        <f>IFERROR(VLOOKUP($D24,RAGsE!$C$2:$G$226,3,FALSE),"--")</f>
        <v>0.2</v>
      </c>
      <c r="J24" s="304">
        <f>IFERROR(VLOOKUP($D24,RAGsE!$C$2:$G$226,4,FALSE),"--")</f>
        <v>0.71</v>
      </c>
      <c r="K24" s="465">
        <f>IFERROR(VLOOKUP($D24,RAGsE!$C$2:$G$226,5,FALSE),"--")</f>
        <v>1.71</v>
      </c>
      <c r="L24" s="304">
        <f>IFERROR(VLOOKUP($D24,RAGsE!$C$2:$H$226,6,FALSE),"--")</f>
        <v>1</v>
      </c>
      <c r="M24" s="598"/>
    </row>
    <row r="25" spans="1:13" x14ac:dyDescent="0.25">
      <c r="A25" s="278" t="s">
        <v>2475</v>
      </c>
      <c r="B25" s="293" t="s">
        <v>407</v>
      </c>
      <c r="C25" s="294" t="s">
        <v>513</v>
      </c>
      <c r="D25" s="208">
        <v>594207</v>
      </c>
      <c r="E25" s="208">
        <v>594207</v>
      </c>
      <c r="F25" s="240" t="str">
        <f>IF(D25=ToxValues!C25,"","X")</f>
        <v>X</v>
      </c>
      <c r="G25" s="240" t="str">
        <f>IFERROR(VLOOKUP(D25,RSL_Composite!$A$4:$K$767,11,FALSE),"--")</f>
        <v>--</v>
      </c>
      <c r="H25" s="305" t="str">
        <f>IFERROR(VLOOKUP($D25,Composite!$B$3:$C$785,2,FALSE),"--")</f>
        <v>--</v>
      </c>
      <c r="I25" s="304" t="str">
        <f>IFERROR(VLOOKUP($D25,RAGsE!$C$2:$G$226,3,FALSE),"--")</f>
        <v>--</v>
      </c>
      <c r="J25" s="304" t="str">
        <f>IFERROR(VLOOKUP($D25,RAGsE!$C$2:$G$226,4,FALSE),"--")</f>
        <v>--</v>
      </c>
      <c r="K25" s="465" t="str">
        <f>IFERROR(VLOOKUP($D25,RAGsE!$C$2:$G$226,5,FALSE),"--")</f>
        <v>--</v>
      </c>
      <c r="L25" s="304" t="str">
        <f>IFERROR(VLOOKUP($D25,RAGsE!$C$2:$H$226,6,FALSE),"--")</f>
        <v>--</v>
      </c>
      <c r="M25" s="598"/>
    </row>
    <row r="26" spans="1:13" x14ac:dyDescent="0.25">
      <c r="A26" s="278" t="s">
        <v>2475</v>
      </c>
      <c r="B26" s="293" t="s">
        <v>407</v>
      </c>
      <c r="C26" s="296" t="s">
        <v>511</v>
      </c>
      <c r="D26" s="208">
        <v>78933</v>
      </c>
      <c r="E26" s="208">
        <v>78933</v>
      </c>
      <c r="F26" s="240" t="str">
        <f>IF(D26=ToxValues!C26,"","X")</f>
        <v>X</v>
      </c>
      <c r="G26" s="240" t="str">
        <f>IFERROR(VLOOKUP(D26,RSL_Composite!$A$4:$K$767,11,FALSE),"--")</f>
        <v>--</v>
      </c>
      <c r="H26" s="305">
        <f>IFERROR(VLOOKUP($D26,Composite!$B$3:$C$785,2,FALSE),"--")</f>
        <v>9.6199999999999996E-4</v>
      </c>
      <c r="I26" s="304">
        <f>IFERROR(VLOOKUP($D26,RAGsE!$C$2:$G$226,3,FALSE),"--")</f>
        <v>0</v>
      </c>
      <c r="J26" s="304">
        <f>IFERROR(VLOOKUP($D26,RAGsE!$C$2:$G$226,4,FALSE),"--")</f>
        <v>0.27</v>
      </c>
      <c r="K26" s="465">
        <f>IFERROR(VLOOKUP($D26,RAGsE!$C$2:$G$226,5,FALSE),"--")</f>
        <v>0.65</v>
      </c>
      <c r="L26" s="304">
        <f>IFERROR(VLOOKUP($D26,RAGsE!$C$2:$H$226,6,FALSE),"--")</f>
        <v>1</v>
      </c>
      <c r="M26" s="598"/>
    </row>
    <row r="27" spans="1:13" x14ac:dyDescent="0.25">
      <c r="A27" s="278" t="s">
        <v>2475</v>
      </c>
      <c r="B27" s="293" t="s">
        <v>407</v>
      </c>
      <c r="C27" s="296" t="s">
        <v>509</v>
      </c>
      <c r="D27" s="208">
        <v>95498</v>
      </c>
      <c r="E27" s="208">
        <v>95498</v>
      </c>
      <c r="F27" s="240" t="str">
        <f>IF(D27=ToxValues!C27,"","X")</f>
        <v>X</v>
      </c>
      <c r="G27" s="240" t="str">
        <f>IFERROR(VLOOKUP(D27,RSL_Composite!$A$4:$K$767,11,FALSE),"--")</f>
        <v>--</v>
      </c>
      <c r="H27" s="305">
        <f>IFERROR(VLOOKUP($D27,Composite!$B$3:$C$785,2,FALSE),"--")</f>
        <v>5.7200000000000001E-2</v>
      </c>
      <c r="I27" s="304" t="str">
        <f>IFERROR(VLOOKUP($D27,RAGsE!$C$2:$G$226,3,FALSE),"--")</f>
        <v>--</v>
      </c>
      <c r="J27" s="304" t="str">
        <f>IFERROR(VLOOKUP($D27,RAGsE!$C$2:$G$226,4,FALSE),"--")</f>
        <v>--</v>
      </c>
      <c r="K27" s="465" t="str">
        <f>IFERROR(VLOOKUP($D27,RAGsE!$C$2:$G$226,5,FALSE),"--")</f>
        <v>--</v>
      </c>
      <c r="L27" s="304" t="str">
        <f>IFERROR(VLOOKUP($D27,RAGsE!$C$2:$H$226,6,FALSE),"--")</f>
        <v>--</v>
      </c>
      <c r="M27" s="598"/>
    </row>
    <row r="28" spans="1:13" x14ac:dyDescent="0.25">
      <c r="A28" s="278" t="s">
        <v>2475</v>
      </c>
      <c r="B28" s="293" t="s">
        <v>407</v>
      </c>
      <c r="C28" s="294" t="s">
        <v>507</v>
      </c>
      <c r="D28" s="208">
        <v>591786</v>
      </c>
      <c r="E28" s="208">
        <v>591786</v>
      </c>
      <c r="F28" s="240" t="str">
        <f>IF(D28=ToxValues!C28,"","X")</f>
        <v>X</v>
      </c>
      <c r="G28" s="240" t="str">
        <f>IFERROR(VLOOKUP(D28,RSL_Composite!$A$4:$K$767,11,FALSE),"--")</f>
        <v>--</v>
      </c>
      <c r="H28" s="305">
        <f>IFERROR(VLOOKUP($D28,Composite!$B$3:$C$785,2,FALSE),"--")</f>
        <v>3.5500000000000002E-3</v>
      </c>
      <c r="I28" s="304" t="str">
        <f>IFERROR(VLOOKUP($D28,RAGsE!$C$2:$G$226,3,FALSE),"--")</f>
        <v>--</v>
      </c>
      <c r="J28" s="304" t="str">
        <f>IFERROR(VLOOKUP($D28,RAGsE!$C$2:$G$226,4,FALSE),"--")</f>
        <v>--</v>
      </c>
      <c r="K28" s="465" t="str">
        <f>IFERROR(VLOOKUP($D28,RAGsE!$C$2:$G$226,5,FALSE),"--")</f>
        <v>--</v>
      </c>
      <c r="L28" s="304" t="str">
        <f>IFERROR(VLOOKUP($D28,RAGsE!$C$2:$H$226,6,FALSE),"--")</f>
        <v>--</v>
      </c>
      <c r="M28" s="598"/>
    </row>
    <row r="29" spans="1:13" x14ac:dyDescent="0.25">
      <c r="A29" s="278" t="s">
        <v>2475</v>
      </c>
      <c r="B29" s="293" t="s">
        <v>407</v>
      </c>
      <c r="C29" s="294" t="s">
        <v>505</v>
      </c>
      <c r="D29" s="208">
        <v>106434</v>
      </c>
      <c r="E29" s="208">
        <v>106434</v>
      </c>
      <c r="F29" s="240" t="str">
        <f>IF(D29=ToxValues!C29,"","X")</f>
        <v>X</v>
      </c>
      <c r="G29" s="240" t="str">
        <f>IFERROR(VLOOKUP(D29,RSL_Composite!$A$4:$K$767,11,FALSE),"--")</f>
        <v>--</v>
      </c>
      <c r="H29" s="305">
        <f>IFERROR(VLOOKUP($D29,Composite!$B$3:$C$785,2,FALSE),"--")</f>
        <v>4.9799999999999997E-2</v>
      </c>
      <c r="I29" s="304" t="str">
        <f>IFERROR(VLOOKUP($D29,RAGsE!$C$2:$G$226,3,FALSE),"--")</f>
        <v>--</v>
      </c>
      <c r="J29" s="304" t="str">
        <f>IFERROR(VLOOKUP($D29,RAGsE!$C$2:$G$226,4,FALSE),"--")</f>
        <v>--</v>
      </c>
      <c r="K29" s="465" t="str">
        <f>IFERROR(VLOOKUP($D29,RAGsE!$C$2:$G$226,5,FALSE),"--")</f>
        <v>--</v>
      </c>
      <c r="L29" s="304" t="str">
        <f>IFERROR(VLOOKUP($D29,RAGsE!$C$2:$H$226,6,FALSE),"--")</f>
        <v>--</v>
      </c>
      <c r="M29" s="598"/>
    </row>
    <row r="30" spans="1:13" x14ac:dyDescent="0.25">
      <c r="A30" s="278" t="s">
        <v>2475</v>
      </c>
      <c r="B30" s="293" t="s">
        <v>407</v>
      </c>
      <c r="C30" s="296" t="s">
        <v>503</v>
      </c>
      <c r="D30" s="208">
        <v>108101</v>
      </c>
      <c r="E30" s="208">
        <v>108101</v>
      </c>
      <c r="F30" s="240" t="str">
        <f>IF(D30=ToxValues!C30,"","X")</f>
        <v>X</v>
      </c>
      <c r="G30" s="240" t="str">
        <f>IFERROR(VLOOKUP(D30,RSL_Composite!$A$4:$K$767,11,FALSE),"--")</f>
        <v>--</v>
      </c>
      <c r="H30" s="305">
        <f>IFERROR(VLOOKUP($D30,Composite!$B$3:$C$785,2,FALSE),"--")</f>
        <v>3.1900000000000001E-3</v>
      </c>
      <c r="I30" s="304">
        <f>IFERROR(VLOOKUP($D30,RAGsE!$C$2:$G$226,3,FALSE),"--")</f>
        <v>0</v>
      </c>
      <c r="J30" s="304">
        <f>IFERROR(VLOOKUP($D30,RAGsE!$C$2:$G$226,4,FALSE),"--")</f>
        <v>0.39</v>
      </c>
      <c r="K30" s="465">
        <f>IFERROR(VLOOKUP($D30,RAGsE!$C$2:$G$226,5,FALSE),"--")</f>
        <v>0.93</v>
      </c>
      <c r="L30" s="304">
        <f>IFERROR(VLOOKUP($D30,RAGsE!$C$2:$H$226,6,FALSE),"--")</f>
        <v>1</v>
      </c>
      <c r="M30" s="598"/>
    </row>
    <row r="31" spans="1:13" x14ac:dyDescent="0.25">
      <c r="A31" s="278" t="s">
        <v>2475</v>
      </c>
      <c r="B31" s="293" t="s">
        <v>407</v>
      </c>
      <c r="C31" s="294" t="s">
        <v>501</v>
      </c>
      <c r="D31" s="208">
        <v>67641</v>
      </c>
      <c r="E31" s="208">
        <v>67641</v>
      </c>
      <c r="F31" s="240" t="str">
        <f>IF(D31=ToxValues!C31,"","X")</f>
        <v>X</v>
      </c>
      <c r="G31" s="240" t="str">
        <f>IFERROR(VLOOKUP(D31,RSL_Composite!$A$4:$K$767,11,FALSE),"--")</f>
        <v>--</v>
      </c>
      <c r="H31" s="305">
        <f>IFERROR(VLOOKUP($D31,Composite!$B$3:$C$785,2,FALSE),"--")</f>
        <v>5.1199999999999998E-4</v>
      </c>
      <c r="I31" s="304" t="str">
        <f>IFERROR(VLOOKUP($D31,RAGsE!$C$2:$G$226,3,FALSE),"--")</f>
        <v>--</v>
      </c>
      <c r="J31" s="304" t="str">
        <f>IFERROR(VLOOKUP($D31,RAGsE!$C$2:$G$226,4,FALSE),"--")</f>
        <v>--</v>
      </c>
      <c r="K31" s="465" t="str">
        <f>IFERROR(VLOOKUP($D31,RAGsE!$C$2:$G$226,5,FALSE),"--")</f>
        <v>--</v>
      </c>
      <c r="L31" s="304" t="str">
        <f>IFERROR(VLOOKUP($D31,RAGsE!$C$2:$H$226,6,FALSE),"--")</f>
        <v>--</v>
      </c>
      <c r="M31" s="598"/>
    </row>
    <row r="32" spans="1:13" x14ac:dyDescent="0.25">
      <c r="A32" s="278" t="s">
        <v>2475</v>
      </c>
      <c r="B32" s="293" t="s">
        <v>407</v>
      </c>
      <c r="C32" s="294" t="s">
        <v>499</v>
      </c>
      <c r="D32" s="208">
        <v>75058</v>
      </c>
      <c r="E32" s="208">
        <v>75058</v>
      </c>
      <c r="F32" s="240" t="str">
        <f>IF(D32=ToxValues!C32,"","X")</f>
        <v>X</v>
      </c>
      <c r="G32" s="240" t="str">
        <f>IFERROR(VLOOKUP(D32,RSL_Composite!$A$4:$K$767,11,FALSE),"--")</f>
        <v>--</v>
      </c>
      <c r="H32" s="305">
        <f>IFERROR(VLOOKUP($D32,Composite!$B$3:$C$785,2,FALSE),"--")</f>
        <v>5.4799999999999998E-4</v>
      </c>
      <c r="I32" s="304" t="str">
        <f>IFERROR(VLOOKUP($D32,RAGsE!$C$2:$G$226,3,FALSE),"--")</f>
        <v>--</v>
      </c>
      <c r="J32" s="304" t="str">
        <f>IFERROR(VLOOKUP($D32,RAGsE!$C$2:$G$226,4,FALSE),"--")</f>
        <v>--</v>
      </c>
      <c r="K32" s="465" t="str">
        <f>IFERROR(VLOOKUP($D32,RAGsE!$C$2:$G$226,5,FALSE),"--")</f>
        <v>--</v>
      </c>
      <c r="L32" s="304" t="str">
        <f>IFERROR(VLOOKUP($D32,RAGsE!$C$2:$H$226,6,FALSE),"--")</f>
        <v>--</v>
      </c>
      <c r="M32" s="598"/>
    </row>
    <row r="33" spans="1:13" x14ac:dyDescent="0.25">
      <c r="A33" s="278" t="s">
        <v>2475</v>
      </c>
      <c r="B33" s="293" t="s">
        <v>407</v>
      </c>
      <c r="C33" s="294" t="s">
        <v>497</v>
      </c>
      <c r="D33" s="208">
        <v>107028</v>
      </c>
      <c r="E33" s="208">
        <v>107028</v>
      </c>
      <c r="F33" s="240" t="str">
        <f>IF(D33=ToxValues!C33,"","X")</f>
        <v>X</v>
      </c>
      <c r="G33" s="240" t="str">
        <f>IFERROR(VLOOKUP(D33,RSL_Composite!$A$4:$K$767,11,FALSE),"--")</f>
        <v>--</v>
      </c>
      <c r="H33" s="305">
        <f>IFERROR(VLOOKUP($D33,Composite!$B$3:$C$785,2,FALSE),"--")</f>
        <v>7.4799999999999997E-4</v>
      </c>
      <c r="I33" s="304">
        <f>IFERROR(VLOOKUP($D33,RAGsE!$C$2:$G$226,3,FALSE),"--")</f>
        <v>0</v>
      </c>
      <c r="J33" s="304">
        <f>IFERROR(VLOOKUP($D33,RAGsE!$C$2:$G$226,4,FALSE),"--")</f>
        <v>0.22</v>
      </c>
      <c r="K33" s="465">
        <f>IFERROR(VLOOKUP($D33,RAGsE!$C$2:$G$226,5,FALSE),"--")</f>
        <v>0.53</v>
      </c>
      <c r="L33" s="304">
        <f>IFERROR(VLOOKUP($D33,RAGsE!$C$2:$H$226,6,FALSE),"--")</f>
        <v>1</v>
      </c>
      <c r="M33" s="598"/>
    </row>
    <row r="34" spans="1:13" x14ac:dyDescent="0.25">
      <c r="A34" s="278" t="s">
        <v>2475</v>
      </c>
      <c r="B34" s="293" t="s">
        <v>407</v>
      </c>
      <c r="C34" s="294" t="s">
        <v>495</v>
      </c>
      <c r="D34" s="208">
        <v>107131</v>
      </c>
      <c r="E34" s="208">
        <v>107131</v>
      </c>
      <c r="F34" s="240" t="str">
        <f>IF(D34=ToxValues!C34,"","X")</f>
        <v>X</v>
      </c>
      <c r="G34" s="240" t="str">
        <f>IFERROR(VLOOKUP(D34,RSL_Composite!$A$4:$K$767,11,FALSE),"--")</f>
        <v>--</v>
      </c>
      <c r="H34" s="305">
        <f>IFERROR(VLOOKUP($D34,Composite!$B$3:$C$785,2,FALSE),"--")</f>
        <v>1.16E-3</v>
      </c>
      <c r="I34" s="304">
        <f>IFERROR(VLOOKUP($D34,RAGsE!$C$2:$G$226,3,FALSE),"--")</f>
        <v>0</v>
      </c>
      <c r="J34" s="304">
        <f>IFERROR(VLOOKUP($D34,RAGsE!$C$2:$G$226,4,FALSE),"--")</f>
        <v>0.21</v>
      </c>
      <c r="K34" s="465">
        <f>IFERROR(VLOOKUP($D34,RAGsE!$C$2:$G$226,5,FALSE),"--")</f>
        <v>0.51</v>
      </c>
      <c r="L34" s="304">
        <f>IFERROR(VLOOKUP($D34,RAGsE!$C$2:$H$226,6,FALSE),"--")</f>
        <v>1</v>
      </c>
      <c r="M34" s="598"/>
    </row>
    <row r="35" spans="1:13" x14ac:dyDescent="0.25">
      <c r="A35" s="278" t="s">
        <v>2475</v>
      </c>
      <c r="B35" s="293" t="s">
        <v>407</v>
      </c>
      <c r="C35" s="296" t="s">
        <v>493</v>
      </c>
      <c r="D35" s="208">
        <v>107051</v>
      </c>
      <c r="E35" s="208">
        <v>107051</v>
      </c>
      <c r="F35" s="240" t="str">
        <f>IF(D35=ToxValues!C35,"","X")</f>
        <v>X</v>
      </c>
      <c r="G35" s="240" t="str">
        <f>IFERROR(VLOOKUP(D35,RSL_Composite!$A$4:$K$767,11,FALSE),"--")</f>
        <v>--</v>
      </c>
      <c r="H35" s="305">
        <f>IFERROR(VLOOKUP($D35,Composite!$B$3:$C$785,2,FALSE),"--")</f>
        <v>1.12E-2</v>
      </c>
      <c r="I35" s="304">
        <f>IFERROR(VLOOKUP($D35,RAGsE!$C$2:$G$226,3,FALSE),"--")</f>
        <v>0</v>
      </c>
      <c r="J35" s="304">
        <f>IFERROR(VLOOKUP($D35,RAGsE!$C$2:$G$226,4,FALSE),"--")</f>
        <v>0.28999999999999998</v>
      </c>
      <c r="K35" s="465">
        <f>IFERROR(VLOOKUP($D35,RAGsE!$C$2:$G$226,5,FALSE),"--")</f>
        <v>0.69</v>
      </c>
      <c r="L35" s="304">
        <f>IFERROR(VLOOKUP($D35,RAGsE!$C$2:$H$226,6,FALSE),"--")</f>
        <v>1</v>
      </c>
      <c r="M35" s="598"/>
    </row>
    <row r="36" spans="1:13" x14ac:dyDescent="0.25">
      <c r="A36" s="278" t="s">
        <v>2475</v>
      </c>
      <c r="B36" s="293" t="s">
        <v>407</v>
      </c>
      <c r="C36" s="294" t="s">
        <v>491</v>
      </c>
      <c r="D36" s="208">
        <v>71432</v>
      </c>
      <c r="E36" s="208">
        <v>71432</v>
      </c>
      <c r="F36" s="240" t="str">
        <f>IF(D36=ToxValues!C36,"","X")</f>
        <v>X</v>
      </c>
      <c r="G36" s="240" t="str">
        <f>IFERROR(VLOOKUP(D36,RSL_Composite!$A$4:$K$767,11,FALSE),"--")</f>
        <v>--</v>
      </c>
      <c r="H36" s="305">
        <f>IFERROR(VLOOKUP($D36,Composite!$B$3:$C$785,2,FALSE),"--")</f>
        <v>1.49E-2</v>
      </c>
      <c r="I36" s="304">
        <f>IFERROR(VLOOKUP($D36,RAGsE!$C$2:$G$226,3,FALSE),"--")</f>
        <v>0.1</v>
      </c>
      <c r="J36" s="304">
        <f>IFERROR(VLOOKUP($D36,RAGsE!$C$2:$G$226,4,FALSE),"--")</f>
        <v>0.28999999999999998</v>
      </c>
      <c r="K36" s="465">
        <f>IFERROR(VLOOKUP($D36,RAGsE!$C$2:$G$226,5,FALSE),"--")</f>
        <v>0.7</v>
      </c>
      <c r="L36" s="304">
        <f>IFERROR(VLOOKUP($D36,RAGsE!$C$2:$H$226,6,FALSE),"--")</f>
        <v>1</v>
      </c>
      <c r="M36" s="598"/>
    </row>
    <row r="37" spans="1:13" x14ac:dyDescent="0.25">
      <c r="A37" s="278" t="s">
        <v>2475</v>
      </c>
      <c r="B37" s="293" t="s">
        <v>407</v>
      </c>
      <c r="C37" s="294" t="s">
        <v>489</v>
      </c>
      <c r="D37" s="208">
        <v>108861</v>
      </c>
      <c r="E37" s="208">
        <v>108861</v>
      </c>
      <c r="F37" s="240" t="str">
        <f>IF(D37=ToxValues!C37,"","X")</f>
        <v>X</v>
      </c>
      <c r="G37" s="240" t="str">
        <f>IFERROR(VLOOKUP(D37,RSL_Composite!$A$4:$K$767,11,FALSE),"--")</f>
        <v>--</v>
      </c>
      <c r="H37" s="305">
        <f>IFERROR(VLOOKUP($D37,Composite!$B$3:$C$785,2,FALSE),"--")</f>
        <v>0.02</v>
      </c>
      <c r="I37" s="304" t="str">
        <f>IFERROR(VLOOKUP($D37,RAGsE!$C$2:$G$226,3,FALSE),"--")</f>
        <v>--</v>
      </c>
      <c r="J37" s="304" t="str">
        <f>IFERROR(VLOOKUP($D37,RAGsE!$C$2:$G$226,4,FALSE),"--")</f>
        <v>--</v>
      </c>
      <c r="K37" s="465" t="str">
        <f>IFERROR(VLOOKUP($D37,RAGsE!$C$2:$G$226,5,FALSE),"--")</f>
        <v>--</v>
      </c>
      <c r="L37" s="304" t="str">
        <f>IFERROR(VLOOKUP($D37,RAGsE!$C$2:$H$226,6,FALSE),"--")</f>
        <v>--</v>
      </c>
      <c r="M37" s="598"/>
    </row>
    <row r="38" spans="1:13" x14ac:dyDescent="0.25">
      <c r="A38" s="278" t="s">
        <v>2475</v>
      </c>
      <c r="B38" s="293" t="s">
        <v>407</v>
      </c>
      <c r="C38" s="294" t="s">
        <v>487</v>
      </c>
      <c r="D38" s="208">
        <v>74975</v>
      </c>
      <c r="E38" s="208">
        <v>74975</v>
      </c>
      <c r="F38" s="240" t="str">
        <f>IF(D38=ToxValues!C38,"","X")</f>
        <v>X</v>
      </c>
      <c r="G38" s="240" t="str">
        <f>IFERROR(VLOOKUP(D38,RSL_Composite!$A$4:$K$767,11,FALSE),"--")</f>
        <v>--</v>
      </c>
      <c r="H38" s="305">
        <f>IFERROR(VLOOKUP($D38,Composite!$B$3:$C$785,2,FALSE),"--")</f>
        <v>2.5500000000000002E-3</v>
      </c>
      <c r="I38" s="304" t="str">
        <f>IFERROR(VLOOKUP($D38,RAGsE!$C$2:$G$226,3,FALSE),"--")</f>
        <v>--</v>
      </c>
      <c r="J38" s="304" t="str">
        <f>IFERROR(VLOOKUP($D38,RAGsE!$C$2:$G$226,4,FALSE),"--")</f>
        <v>--</v>
      </c>
      <c r="K38" s="465" t="str">
        <f>IFERROR(VLOOKUP($D38,RAGsE!$C$2:$G$226,5,FALSE),"--")</f>
        <v>--</v>
      </c>
      <c r="L38" s="304" t="str">
        <f>IFERROR(VLOOKUP($D38,RAGsE!$C$2:$H$226,6,FALSE),"--")</f>
        <v>--</v>
      </c>
      <c r="M38" s="598"/>
    </row>
    <row r="39" spans="1:13" x14ac:dyDescent="0.25">
      <c r="A39" s="278" t="s">
        <v>2475</v>
      </c>
      <c r="B39" s="293" t="s">
        <v>407</v>
      </c>
      <c r="C39" s="294" t="s">
        <v>485</v>
      </c>
      <c r="D39" s="208">
        <v>75274</v>
      </c>
      <c r="E39" s="208">
        <v>75274</v>
      </c>
      <c r="F39" s="240" t="str">
        <f>IF(D39=ToxValues!C39,"","X")</f>
        <v>X</v>
      </c>
      <c r="G39" s="240" t="str">
        <f>IFERROR(VLOOKUP(D39,RSL_Composite!$A$4:$K$767,11,FALSE),"--")</f>
        <v>--</v>
      </c>
      <c r="H39" s="305">
        <f>IFERROR(VLOOKUP($D39,Composite!$B$3:$C$785,2,FALSE),"--")</f>
        <v>4.0200000000000001E-3</v>
      </c>
      <c r="I39" s="304">
        <f>IFERROR(VLOOKUP($D39,RAGsE!$C$2:$G$226,3,FALSE),"--")</f>
        <v>0</v>
      </c>
      <c r="J39" s="304">
        <f>IFERROR(VLOOKUP($D39,RAGsE!$C$2:$G$226,4,FALSE),"--")</f>
        <v>0.88</v>
      </c>
      <c r="K39" s="465">
        <f>IFERROR(VLOOKUP($D39,RAGsE!$C$2:$G$226,5,FALSE),"--")</f>
        <v>2.12</v>
      </c>
      <c r="L39" s="304">
        <f>IFERROR(VLOOKUP($D39,RAGsE!$C$2:$H$226,6,FALSE),"--")</f>
        <v>1</v>
      </c>
      <c r="M39" s="598"/>
    </row>
    <row r="40" spans="1:13" x14ac:dyDescent="0.25">
      <c r="A40" s="278" t="s">
        <v>2475</v>
      </c>
      <c r="B40" s="293" t="s">
        <v>407</v>
      </c>
      <c r="C40" s="296" t="s">
        <v>483</v>
      </c>
      <c r="D40" s="208">
        <v>75252</v>
      </c>
      <c r="E40" s="208">
        <v>75252</v>
      </c>
      <c r="F40" s="240" t="str">
        <f>IF(D40=ToxValues!C40,"","X")</f>
        <v>X</v>
      </c>
      <c r="G40" s="240" t="str">
        <f>IFERROR(VLOOKUP(D40,RSL_Composite!$A$4:$K$767,11,FALSE),"--")</f>
        <v>--</v>
      </c>
      <c r="H40" s="305">
        <f>IFERROR(VLOOKUP($D40,Composite!$B$3:$C$785,2,FALSE),"--")</f>
        <v>2.3500000000000001E-3</v>
      </c>
      <c r="I40" s="304">
        <f>IFERROR(VLOOKUP($D40,RAGsE!$C$2:$G$226,3,FALSE),"--")</f>
        <v>0</v>
      </c>
      <c r="J40" s="304">
        <f>IFERROR(VLOOKUP($D40,RAGsE!$C$2:$G$226,4,FALSE),"--")</f>
        <v>2.79</v>
      </c>
      <c r="K40" s="465">
        <f>IFERROR(VLOOKUP($D40,RAGsE!$C$2:$G$226,5,FALSE),"--")</f>
        <v>6.7</v>
      </c>
      <c r="L40" s="304">
        <f>IFERROR(VLOOKUP($D40,RAGsE!$C$2:$H$226,6,FALSE),"--")</f>
        <v>1</v>
      </c>
      <c r="M40" s="598"/>
    </row>
    <row r="41" spans="1:13" x14ac:dyDescent="0.25">
      <c r="A41" s="278" t="s">
        <v>2475</v>
      </c>
      <c r="B41" s="293" t="s">
        <v>407</v>
      </c>
      <c r="C41" s="296" t="s">
        <v>481</v>
      </c>
      <c r="D41" s="208">
        <v>74839</v>
      </c>
      <c r="E41" s="208">
        <v>74839</v>
      </c>
      <c r="F41" s="240" t="str">
        <f>IF(D41=ToxValues!C41,"","X")</f>
        <v>X</v>
      </c>
      <c r="G41" s="240" t="str">
        <f>IFERROR(VLOOKUP(D41,RSL_Composite!$A$4:$K$767,11,FALSE),"--")</f>
        <v>--</v>
      </c>
      <c r="H41" s="305">
        <f>IFERROR(VLOOKUP($D41,Composite!$B$3:$C$785,2,FALSE),"--")</f>
        <v>2.8400000000000001E-3</v>
      </c>
      <c r="I41" s="304">
        <f>IFERROR(VLOOKUP($D41,RAGsE!$C$2:$G$226,3,FALSE),"--")</f>
        <v>0</v>
      </c>
      <c r="J41" s="304">
        <f>IFERROR(VLOOKUP($D41,RAGsE!$C$2:$G$226,4,FALSE),"--")</f>
        <v>0.36</v>
      </c>
      <c r="K41" s="465">
        <f>IFERROR(VLOOKUP($D41,RAGsE!$C$2:$G$226,5,FALSE),"--")</f>
        <v>0.87</v>
      </c>
      <c r="L41" s="304">
        <f>IFERROR(VLOOKUP($D41,RAGsE!$C$2:$H$226,6,FALSE),"--")</f>
        <v>1</v>
      </c>
      <c r="M41" s="598"/>
    </row>
    <row r="42" spans="1:13" x14ac:dyDescent="0.25">
      <c r="A42" s="278" t="s">
        <v>2475</v>
      </c>
      <c r="B42" s="293" t="s">
        <v>407</v>
      </c>
      <c r="C42" s="296" t="s">
        <v>479</v>
      </c>
      <c r="D42" s="208">
        <v>75150</v>
      </c>
      <c r="E42" s="208">
        <v>75150</v>
      </c>
      <c r="F42" s="240" t="str">
        <f>IF(D42=ToxValues!C42,"","X")</f>
        <v>X</v>
      </c>
      <c r="G42" s="240" t="str">
        <f>IFERROR(VLOOKUP(D42,RSL_Composite!$A$4:$K$767,11,FALSE),"--")</f>
        <v>--</v>
      </c>
      <c r="H42" s="305">
        <f>IFERROR(VLOOKUP($D42,Composite!$B$3:$C$785,2,FALSE),"--")</f>
        <v>1.14E-2</v>
      </c>
      <c r="I42" s="304">
        <f>IFERROR(VLOOKUP($D42,RAGsE!$C$2:$G$226,3,FALSE),"--")</f>
        <v>0.1</v>
      </c>
      <c r="J42" s="304">
        <f>IFERROR(VLOOKUP($D42,RAGsE!$C$2:$G$226,4,FALSE),"--")</f>
        <v>0.3</v>
      </c>
      <c r="K42" s="465">
        <f>IFERROR(VLOOKUP($D42,RAGsE!$C$2:$G$226,5,FALSE),"--")</f>
        <v>0.72</v>
      </c>
      <c r="L42" s="304">
        <f>IFERROR(VLOOKUP($D42,RAGsE!$C$2:$H$226,6,FALSE),"--")</f>
        <v>1</v>
      </c>
      <c r="M42" s="598"/>
    </row>
    <row r="43" spans="1:13" x14ac:dyDescent="0.25">
      <c r="A43" s="278" t="s">
        <v>2475</v>
      </c>
      <c r="B43" s="293" t="s">
        <v>407</v>
      </c>
      <c r="C43" s="296" t="s">
        <v>477</v>
      </c>
      <c r="D43" s="208">
        <v>56235</v>
      </c>
      <c r="E43" s="208">
        <v>56235</v>
      </c>
      <c r="F43" s="240" t="str">
        <f>IF(D43=ToxValues!C43,"","X")</f>
        <v>X</v>
      </c>
      <c r="G43" s="240" t="str">
        <f>IFERROR(VLOOKUP(D43,RSL_Composite!$A$4:$K$767,11,FALSE),"--")</f>
        <v>--</v>
      </c>
      <c r="H43" s="305">
        <f>IFERROR(VLOOKUP($D43,Composite!$B$3:$C$785,2,FALSE),"--")</f>
        <v>1.6299999999999999E-2</v>
      </c>
      <c r="I43" s="304">
        <f>IFERROR(VLOOKUP($D43,RAGsE!$C$2:$G$226,3,FALSE),"--")</f>
        <v>0.1</v>
      </c>
      <c r="J43" s="304">
        <f>IFERROR(VLOOKUP($D43,RAGsE!$C$2:$G$226,4,FALSE),"--")</f>
        <v>0.78</v>
      </c>
      <c r="K43" s="465">
        <f>IFERROR(VLOOKUP($D43,RAGsE!$C$2:$G$226,5,FALSE),"--")</f>
        <v>1.86</v>
      </c>
      <c r="L43" s="304">
        <f>IFERROR(VLOOKUP($D43,RAGsE!$C$2:$H$226,6,FALSE),"--")</f>
        <v>1</v>
      </c>
      <c r="M43" s="598"/>
    </row>
    <row r="44" spans="1:13" x14ac:dyDescent="0.25">
      <c r="A44" s="278" t="s">
        <v>2475</v>
      </c>
      <c r="B44" s="293" t="s">
        <v>407</v>
      </c>
      <c r="C44" s="296" t="s">
        <v>475</v>
      </c>
      <c r="D44" s="208">
        <v>108907</v>
      </c>
      <c r="E44" s="208">
        <v>108907</v>
      </c>
      <c r="F44" s="240" t="str">
        <f>IF(D44=ToxValues!C44,"","X")</f>
        <v>X</v>
      </c>
      <c r="G44" s="240" t="str">
        <f>IFERROR(VLOOKUP(D44,RSL_Composite!$A$4:$K$767,11,FALSE),"--")</f>
        <v>--</v>
      </c>
      <c r="H44" s="305">
        <f>IFERROR(VLOOKUP($D44,Composite!$B$3:$C$785,2,FALSE),"--")</f>
        <v>2.8199999999999999E-2</v>
      </c>
      <c r="I44" s="304">
        <f>IFERROR(VLOOKUP($D44,RAGsE!$C$2:$G$226,3,FALSE),"--")</f>
        <v>0.1</v>
      </c>
      <c r="J44" s="304">
        <f>IFERROR(VLOOKUP($D44,RAGsE!$C$2:$G$226,4,FALSE),"--")</f>
        <v>0.46</v>
      </c>
      <c r="K44" s="465">
        <f>IFERROR(VLOOKUP($D44,RAGsE!$C$2:$G$226,5,FALSE),"--")</f>
        <v>1.0900000000000001</v>
      </c>
      <c r="L44" s="304">
        <f>IFERROR(VLOOKUP($D44,RAGsE!$C$2:$H$226,6,FALSE),"--")</f>
        <v>1</v>
      </c>
      <c r="M44" s="598"/>
    </row>
    <row r="45" spans="1:13" x14ac:dyDescent="0.25">
      <c r="A45" s="278" t="s">
        <v>2475</v>
      </c>
      <c r="B45" s="293" t="s">
        <v>407</v>
      </c>
      <c r="C45" s="294" t="s">
        <v>473</v>
      </c>
      <c r="D45" s="208">
        <v>75003</v>
      </c>
      <c r="E45" s="208">
        <v>75003</v>
      </c>
      <c r="F45" s="240" t="str">
        <f>IF(D45=ToxValues!C45,"","X")</f>
        <v>X</v>
      </c>
      <c r="G45" s="240" t="str">
        <f>IFERROR(VLOOKUP(D45,RSL_Composite!$A$4:$K$767,11,FALSE),"--")</f>
        <v>--</v>
      </c>
      <c r="H45" s="305">
        <f>IFERROR(VLOOKUP($D45,Composite!$B$3:$C$785,2,FALSE),"--")</f>
        <v>6.0699999999999999E-3</v>
      </c>
      <c r="I45" s="304">
        <f>IFERROR(VLOOKUP($D45,RAGsE!$C$2:$G$226,3,FALSE),"--")</f>
        <v>0</v>
      </c>
      <c r="J45" s="304">
        <f>IFERROR(VLOOKUP($D45,RAGsE!$C$2:$G$226,4,FALSE),"--")</f>
        <v>0.24</v>
      </c>
      <c r="K45" s="465">
        <f>IFERROR(VLOOKUP($D45,RAGsE!$C$2:$G$226,5,FALSE),"--")</f>
        <v>0.59</v>
      </c>
      <c r="L45" s="304">
        <f>IFERROR(VLOOKUP($D45,RAGsE!$C$2:$H$226,6,FALSE),"--")</f>
        <v>1</v>
      </c>
      <c r="M45" s="598"/>
    </row>
    <row r="46" spans="1:13" x14ac:dyDescent="0.25">
      <c r="A46" s="278" t="s">
        <v>2475</v>
      </c>
      <c r="B46" s="293" t="s">
        <v>407</v>
      </c>
      <c r="C46" s="294" t="s">
        <v>471</v>
      </c>
      <c r="D46" s="208">
        <v>67663</v>
      </c>
      <c r="E46" s="208">
        <v>67663</v>
      </c>
      <c r="F46" s="240" t="str">
        <f>IF(D46=ToxValues!C46,"","X")</f>
        <v>X</v>
      </c>
      <c r="G46" s="240" t="str">
        <f>IFERROR(VLOOKUP(D46,RSL_Composite!$A$4:$K$767,11,FALSE),"--")</f>
        <v>--</v>
      </c>
      <c r="H46" s="305">
        <f>IFERROR(VLOOKUP($D46,Composite!$B$3:$C$785,2,FALSE),"--")</f>
        <v>6.8300000000000001E-3</v>
      </c>
      <c r="I46" s="304">
        <f>IFERROR(VLOOKUP($D46,RAGsE!$C$2:$G$226,3,FALSE),"--")</f>
        <v>0</v>
      </c>
      <c r="J46" s="304">
        <f>IFERROR(VLOOKUP($D46,RAGsE!$C$2:$G$226,4,FALSE),"--")</f>
        <v>0.5</v>
      </c>
      <c r="K46" s="465">
        <f>IFERROR(VLOOKUP($D46,RAGsE!$C$2:$G$226,5,FALSE),"--")</f>
        <v>1.19</v>
      </c>
      <c r="L46" s="304">
        <f>IFERROR(VLOOKUP($D46,RAGsE!$C$2:$H$226,6,FALSE),"--")</f>
        <v>1</v>
      </c>
      <c r="M46" s="598"/>
    </row>
    <row r="47" spans="1:13" x14ac:dyDescent="0.25">
      <c r="A47" s="278" t="s">
        <v>2475</v>
      </c>
      <c r="B47" s="293" t="s">
        <v>407</v>
      </c>
      <c r="C47" s="296" t="s">
        <v>469</v>
      </c>
      <c r="D47" s="208">
        <v>74873</v>
      </c>
      <c r="E47" s="208">
        <v>74873</v>
      </c>
      <c r="F47" s="240" t="str">
        <f>IF(D47=ToxValues!C47,"","X")</f>
        <v>X</v>
      </c>
      <c r="G47" s="240" t="str">
        <f>IFERROR(VLOOKUP(D47,RSL_Composite!$A$4:$K$767,11,FALSE),"--")</f>
        <v>--</v>
      </c>
      <c r="H47" s="305">
        <f>IFERROR(VLOOKUP($D47,Composite!$B$3:$C$785,2,FALSE),"--")</f>
        <v>3.2799999999999999E-3</v>
      </c>
      <c r="I47" s="304">
        <f>IFERROR(VLOOKUP($D47,RAGsE!$C$2:$G$226,3,FALSE),"--")</f>
        <v>0</v>
      </c>
      <c r="J47" s="304">
        <f>IFERROR(VLOOKUP($D47,RAGsE!$C$2:$G$226,4,FALSE),"--")</f>
        <v>0.2</v>
      </c>
      <c r="K47" s="465">
        <f>IFERROR(VLOOKUP($D47,RAGsE!$C$2:$G$226,5,FALSE),"--")</f>
        <v>0.49</v>
      </c>
      <c r="L47" s="304">
        <f>IFERROR(VLOOKUP($D47,RAGsE!$C$2:$H$226,6,FALSE),"--")</f>
        <v>1</v>
      </c>
      <c r="M47" s="598"/>
    </row>
    <row r="48" spans="1:13" x14ac:dyDescent="0.25">
      <c r="A48" s="278" t="s">
        <v>2475</v>
      </c>
      <c r="B48" s="293" t="s">
        <v>407</v>
      </c>
      <c r="C48" s="294" t="s">
        <v>467</v>
      </c>
      <c r="D48" s="208">
        <v>156592</v>
      </c>
      <c r="E48" s="208">
        <v>156592</v>
      </c>
      <c r="F48" s="240" t="str">
        <f>IF(D48=ToxValues!C48,"","X")</f>
        <v>X</v>
      </c>
      <c r="G48" s="240" t="str">
        <f>IFERROR(VLOOKUP(D48,RSL_Composite!$A$4:$K$767,11,FALSE),"--")</f>
        <v>--</v>
      </c>
      <c r="H48" s="305">
        <f>IFERROR(VLOOKUP($D48,Composite!$B$3:$C$785,2,FALSE),"--")</f>
        <v>1.0999999999999999E-2</v>
      </c>
      <c r="I48" s="304" t="str">
        <f>IFERROR(VLOOKUP($D48,RAGsE!$C$2:$G$226,3,FALSE),"--")</f>
        <v>--</v>
      </c>
      <c r="J48" s="304" t="str">
        <f>IFERROR(VLOOKUP($D48,RAGsE!$C$2:$G$226,4,FALSE),"--")</f>
        <v>--</v>
      </c>
      <c r="K48" s="465" t="str">
        <f>IFERROR(VLOOKUP($D48,RAGsE!$C$2:$G$226,5,FALSE),"--")</f>
        <v>--</v>
      </c>
      <c r="L48" s="304" t="str">
        <f>IFERROR(VLOOKUP($D48,RAGsE!$C$2:$H$226,6,FALSE),"--")</f>
        <v>--</v>
      </c>
      <c r="M48" s="598"/>
    </row>
    <row r="49" spans="1:13" x14ac:dyDescent="0.25">
      <c r="A49" s="278" t="s">
        <v>2475</v>
      </c>
      <c r="B49" s="293" t="s">
        <v>407</v>
      </c>
      <c r="C49" s="294" t="s">
        <v>465</v>
      </c>
      <c r="D49" s="208">
        <v>10061015</v>
      </c>
      <c r="E49" s="208">
        <v>10061015</v>
      </c>
      <c r="F49" s="240" t="str">
        <f>IF(D49=ToxValues!C49,"","X")</f>
        <v>X</v>
      </c>
      <c r="G49" s="240" t="str">
        <f>IFERROR(VLOOKUP(D49,RSL_Composite!$A$4:$K$767,11,FALSE),"--")</f>
        <v>--</v>
      </c>
      <c r="H49" s="305" t="str">
        <f>IFERROR(VLOOKUP($D49,Composite!$B$3:$C$785,2,FALSE),"--")</f>
        <v>--</v>
      </c>
      <c r="I49" s="304" t="str">
        <f>IFERROR(VLOOKUP($D49,RAGsE!$C$2:$G$226,3,FALSE),"--")</f>
        <v>--</v>
      </c>
      <c r="J49" s="304" t="str">
        <f>IFERROR(VLOOKUP($D49,RAGsE!$C$2:$G$226,4,FALSE),"--")</f>
        <v>--</v>
      </c>
      <c r="K49" s="465" t="str">
        <f>IFERROR(VLOOKUP($D49,RAGsE!$C$2:$G$226,5,FALSE),"--")</f>
        <v>--</v>
      </c>
      <c r="L49" s="304" t="str">
        <f>IFERROR(VLOOKUP($D49,RAGsE!$C$2:$H$226,6,FALSE),"--")</f>
        <v>--</v>
      </c>
      <c r="M49" s="598"/>
    </row>
    <row r="50" spans="1:13" x14ac:dyDescent="0.25">
      <c r="A50" s="278" t="s">
        <v>2475</v>
      </c>
      <c r="B50" s="293" t="s">
        <v>407</v>
      </c>
      <c r="C50" s="294" t="s">
        <v>463</v>
      </c>
      <c r="D50" s="208">
        <v>124481</v>
      </c>
      <c r="E50" s="208">
        <v>124481</v>
      </c>
      <c r="F50" s="240" t="str">
        <f>IF(D50=ToxValues!C50,"","X")</f>
        <v>X</v>
      </c>
      <c r="G50" s="240" t="str">
        <f>IFERROR(VLOOKUP(D50,RSL_Composite!$A$4:$K$767,11,FALSE),"--")</f>
        <v>--</v>
      </c>
      <c r="H50" s="305">
        <f>IFERROR(VLOOKUP($D50,Composite!$B$3:$C$785,2,FALSE),"--")</f>
        <v>2.8900000000000002E-3</v>
      </c>
      <c r="I50" s="304">
        <f>IFERROR(VLOOKUP($D50,RAGsE!$C$2:$G$226,3,FALSE),"--")</f>
        <v>0</v>
      </c>
      <c r="J50" s="304">
        <f>IFERROR(VLOOKUP($D50,RAGsE!$C$2:$G$226,4,FALSE),"--")</f>
        <v>1.57</v>
      </c>
      <c r="K50" s="465">
        <f>IFERROR(VLOOKUP($D50,RAGsE!$C$2:$G$226,5,FALSE),"--")</f>
        <v>3.77</v>
      </c>
      <c r="L50" s="304">
        <f>IFERROR(VLOOKUP($D50,RAGsE!$C$2:$H$226,6,FALSE),"--")</f>
        <v>1</v>
      </c>
      <c r="M50" s="598"/>
    </row>
    <row r="51" spans="1:13" x14ac:dyDescent="0.25">
      <c r="A51" s="278" t="s">
        <v>2475</v>
      </c>
      <c r="B51" s="293" t="s">
        <v>407</v>
      </c>
      <c r="C51" s="294" t="s">
        <v>461</v>
      </c>
      <c r="D51" s="208">
        <v>74953</v>
      </c>
      <c r="E51" s="208">
        <v>74953</v>
      </c>
      <c r="F51" s="240" t="str">
        <f>IF(D51=ToxValues!C51,"","X")</f>
        <v>X</v>
      </c>
      <c r="G51" s="240" t="str">
        <f>IFERROR(VLOOKUP(D51,RSL_Composite!$A$4:$K$767,11,FALSE),"--")</f>
        <v>--</v>
      </c>
      <c r="H51" s="305">
        <f>IFERROR(VLOOKUP($D51,Composite!$B$3:$C$785,2,FALSE),"--")</f>
        <v>2.2300000000000002E-3</v>
      </c>
      <c r="I51" s="304" t="str">
        <f>IFERROR(VLOOKUP($D51,RAGsE!$C$2:$G$226,3,FALSE),"--")</f>
        <v>--</v>
      </c>
      <c r="J51" s="304" t="str">
        <f>IFERROR(VLOOKUP($D51,RAGsE!$C$2:$G$226,4,FALSE),"--")</f>
        <v>--</v>
      </c>
      <c r="K51" s="465" t="str">
        <f>IFERROR(VLOOKUP($D51,RAGsE!$C$2:$G$226,5,FALSE),"--")</f>
        <v>--</v>
      </c>
      <c r="L51" s="304" t="str">
        <f>IFERROR(VLOOKUP($D51,RAGsE!$C$2:$H$226,6,FALSE),"--")</f>
        <v>--</v>
      </c>
      <c r="M51" s="598"/>
    </row>
    <row r="52" spans="1:13" x14ac:dyDescent="0.25">
      <c r="A52" s="278" t="s">
        <v>2475</v>
      </c>
      <c r="B52" s="293" t="s">
        <v>407</v>
      </c>
      <c r="C52" s="294" t="s">
        <v>459</v>
      </c>
      <c r="D52" s="208">
        <v>75718</v>
      </c>
      <c r="E52" s="208">
        <v>75718</v>
      </c>
      <c r="F52" s="240" t="str">
        <f>IF(D52=ToxValues!C52,"","X")</f>
        <v>X</v>
      </c>
      <c r="G52" s="240" t="str">
        <f>IFERROR(VLOOKUP(D52,RSL_Composite!$A$4:$K$767,11,FALSE),"--")</f>
        <v>--</v>
      </c>
      <c r="H52" s="305">
        <f>IFERROR(VLOOKUP($D52,Composite!$B$3:$C$785,2,FALSE),"--")</f>
        <v>8.9499999999999996E-3</v>
      </c>
      <c r="I52" s="304">
        <f>IFERROR(VLOOKUP($D52,RAGsE!$C$2:$G$226,3,FALSE),"--")</f>
        <v>0</v>
      </c>
      <c r="J52" s="304">
        <f>IFERROR(VLOOKUP($D52,RAGsE!$C$2:$G$226,4,FALSE),"--")</f>
        <v>0.51</v>
      </c>
      <c r="K52" s="465">
        <f>IFERROR(VLOOKUP($D52,RAGsE!$C$2:$G$226,5,FALSE),"--")</f>
        <v>1.22</v>
      </c>
      <c r="L52" s="304">
        <f>IFERROR(VLOOKUP($D52,RAGsE!$C$2:$H$226,6,FALSE),"--")</f>
        <v>1</v>
      </c>
      <c r="M52" s="598"/>
    </row>
    <row r="53" spans="1:13" x14ac:dyDescent="0.25">
      <c r="A53" s="278" t="s">
        <v>2475</v>
      </c>
      <c r="B53" s="293" t="s">
        <v>407</v>
      </c>
      <c r="C53" s="294" t="s">
        <v>457</v>
      </c>
      <c r="D53" s="208">
        <v>100414</v>
      </c>
      <c r="E53" s="208">
        <v>100414</v>
      </c>
      <c r="F53" s="240" t="str">
        <f>IF(D53=ToxValues!C53,"","X")</f>
        <v>X</v>
      </c>
      <c r="G53" s="240" t="str">
        <f>IFERROR(VLOOKUP(D53,RSL_Composite!$A$4:$K$767,11,FALSE),"--")</f>
        <v>--</v>
      </c>
      <c r="H53" s="305">
        <f>IFERROR(VLOOKUP($D53,Composite!$B$3:$C$785,2,FALSE),"--")</f>
        <v>4.9299999999999997E-2</v>
      </c>
      <c r="I53" s="304">
        <f>IFERROR(VLOOKUP($D53,RAGsE!$C$2:$G$226,3,FALSE),"--")</f>
        <v>0.2</v>
      </c>
      <c r="J53" s="304">
        <f>IFERROR(VLOOKUP($D53,RAGsE!$C$2:$G$226,4,FALSE),"--")</f>
        <v>0.42</v>
      </c>
      <c r="K53" s="465">
        <f>IFERROR(VLOOKUP($D53,RAGsE!$C$2:$G$226,5,FALSE),"--")</f>
        <v>1.01</v>
      </c>
      <c r="L53" s="304">
        <f>IFERROR(VLOOKUP($D53,RAGsE!$C$2:$H$226,6,FALSE),"--")</f>
        <v>1</v>
      </c>
      <c r="M53" s="598"/>
    </row>
    <row r="54" spans="1:13" x14ac:dyDescent="0.25">
      <c r="A54" s="278" t="s">
        <v>2475</v>
      </c>
      <c r="B54" s="293" t="s">
        <v>407</v>
      </c>
      <c r="C54" s="294" t="s">
        <v>455</v>
      </c>
      <c r="D54" s="208">
        <v>50000</v>
      </c>
      <c r="E54" s="208">
        <v>50000</v>
      </c>
      <c r="F54" s="240" t="str">
        <f>IF(D54=ToxValues!C54,"","X")</f>
        <v>X</v>
      </c>
      <c r="G54" s="240" t="str">
        <f>IFERROR(VLOOKUP(D54,RSL_Composite!$A$4:$K$767,11,FALSE),"--")</f>
        <v>--</v>
      </c>
      <c r="H54" s="305">
        <f>IFERROR(VLOOKUP($D54,Composite!$B$3:$C$785,2,FALSE),"--")</f>
        <v>1.82E-3</v>
      </c>
      <c r="I54" s="304">
        <f>IFERROR(VLOOKUP($D54,RAGsE!$C$2:$G$226,3,FALSE),"--")</f>
        <v>0</v>
      </c>
      <c r="J54" s="304">
        <f>IFERROR(VLOOKUP($D54,RAGsE!$C$2:$G$226,4,FALSE),"--")</f>
        <v>0.16</v>
      </c>
      <c r="K54" s="465">
        <f>IFERROR(VLOOKUP($D54,RAGsE!$C$2:$G$226,5,FALSE),"--")</f>
        <v>0.38</v>
      </c>
      <c r="L54" s="304">
        <f>IFERROR(VLOOKUP($D54,RAGsE!$C$2:$H$226,6,FALSE),"--")</f>
        <v>1</v>
      </c>
      <c r="M54" s="598"/>
    </row>
    <row r="55" spans="1:13" x14ac:dyDescent="0.25">
      <c r="A55" s="278" t="s">
        <v>2475</v>
      </c>
      <c r="B55" s="293" t="s">
        <v>407</v>
      </c>
      <c r="C55" s="294" t="s">
        <v>273</v>
      </c>
      <c r="D55" s="208">
        <v>87683</v>
      </c>
      <c r="E55" s="208">
        <v>87683</v>
      </c>
      <c r="F55" s="240" t="str">
        <f>IF(D55=ToxValues!C55,"","X")</f>
        <v>X</v>
      </c>
      <c r="G55" s="240" t="str">
        <f>IFERROR(VLOOKUP(D55,RSL_Composite!$A$4:$K$767,11,FALSE),"--")</f>
        <v>--</v>
      </c>
      <c r="H55" s="305">
        <f>IFERROR(VLOOKUP($D55,Composite!$B$3:$C$785,2,FALSE),"--")</f>
        <v>8.1000000000000003E-2</v>
      </c>
      <c r="I55" s="304">
        <f>IFERROR(VLOOKUP($D55,RAGsE!$C$2:$G$226,3,FALSE),"--")</f>
        <v>0.5</v>
      </c>
      <c r="J55" s="304">
        <f>IFERROR(VLOOKUP($D55,RAGsE!$C$2:$G$226,4,FALSE),"--")</f>
        <v>3.09</v>
      </c>
      <c r="K55" s="465">
        <f>IFERROR(VLOOKUP($D55,RAGsE!$C$2:$G$226,5,FALSE),"--")</f>
        <v>7.42</v>
      </c>
      <c r="L55" s="304">
        <f>IFERROR(VLOOKUP($D55,RAGsE!$C$2:$H$226,6,FALSE),"--")</f>
        <v>0.9</v>
      </c>
      <c r="M55" s="598"/>
    </row>
    <row r="56" spans="1:13" x14ac:dyDescent="0.25">
      <c r="A56" s="278" t="s">
        <v>2475</v>
      </c>
      <c r="B56" s="293" t="s">
        <v>407</v>
      </c>
      <c r="C56" s="294" t="s">
        <v>453</v>
      </c>
      <c r="D56" s="208">
        <v>74884</v>
      </c>
      <c r="E56" s="208">
        <v>74884</v>
      </c>
      <c r="F56" s="240" t="str">
        <f>IF(D56=ToxValues!C56,"","X")</f>
        <v>X</v>
      </c>
      <c r="G56" s="240" t="str">
        <f>IFERROR(VLOOKUP(D56,RSL_Composite!$A$4:$K$767,11,FALSE),"--")</f>
        <v>--</v>
      </c>
      <c r="H56" s="305" t="str">
        <f>IFERROR(VLOOKUP($D56,Composite!$B$3:$C$785,2,FALSE),"--")</f>
        <v>--</v>
      </c>
      <c r="I56" s="304">
        <f>IFERROR(VLOOKUP($D56,RAGsE!$C$2:$G$226,3,FALSE),"--")</f>
        <v>0</v>
      </c>
      <c r="J56" s="304">
        <f>IFERROR(VLOOKUP($D56,RAGsE!$C$2:$G$226,4,FALSE),"--")</f>
        <v>0.67</v>
      </c>
      <c r="K56" s="465">
        <f>IFERROR(VLOOKUP($D56,RAGsE!$C$2:$G$226,5,FALSE),"--")</f>
        <v>1.6</v>
      </c>
      <c r="L56" s="304">
        <f>IFERROR(VLOOKUP($D56,RAGsE!$C$2:$H$226,6,FALSE),"--")</f>
        <v>1</v>
      </c>
      <c r="M56" s="598"/>
    </row>
    <row r="57" spans="1:13" x14ac:dyDescent="0.25">
      <c r="A57" s="278" t="s">
        <v>2475</v>
      </c>
      <c r="B57" s="293" t="s">
        <v>407</v>
      </c>
      <c r="C57" s="296" t="s">
        <v>451</v>
      </c>
      <c r="D57" s="208">
        <v>78831</v>
      </c>
      <c r="E57" s="208">
        <v>78831</v>
      </c>
      <c r="F57" s="240" t="str">
        <f>IF(D57=ToxValues!C57,"","X")</f>
        <v>X</v>
      </c>
      <c r="G57" s="240" t="str">
        <f>IFERROR(VLOOKUP(D57,RSL_Composite!$A$4:$K$767,11,FALSE),"--")</f>
        <v>--</v>
      </c>
      <c r="H57" s="305">
        <f>IFERROR(VLOOKUP($D57,Composite!$B$3:$C$785,2,FALSE),"--")</f>
        <v>1.92E-3</v>
      </c>
      <c r="I57" s="304" t="str">
        <f>IFERROR(VLOOKUP($D57,RAGsE!$C$2:$G$226,3,FALSE),"--")</f>
        <v>--</v>
      </c>
      <c r="J57" s="304" t="str">
        <f>IFERROR(VLOOKUP($D57,RAGsE!$C$2:$G$226,4,FALSE),"--")</f>
        <v>--</v>
      </c>
      <c r="K57" s="465" t="str">
        <f>IFERROR(VLOOKUP($D57,RAGsE!$C$2:$G$226,5,FALSE),"--")</f>
        <v>--</v>
      </c>
      <c r="L57" s="304" t="str">
        <f>IFERROR(VLOOKUP($D57,RAGsE!$C$2:$H$226,6,FALSE),"--")</f>
        <v>--</v>
      </c>
      <c r="M57" s="598"/>
    </row>
    <row r="58" spans="1:13" x14ac:dyDescent="0.25">
      <c r="A58" s="278" t="s">
        <v>2475</v>
      </c>
      <c r="B58" s="293" t="s">
        <v>407</v>
      </c>
      <c r="C58" s="296" t="s">
        <v>449</v>
      </c>
      <c r="D58" s="208">
        <v>98828</v>
      </c>
      <c r="E58" s="208">
        <v>98828</v>
      </c>
      <c r="F58" s="240" t="str">
        <f>IF(D58=ToxValues!C58,"","X")</f>
        <v>X</v>
      </c>
      <c r="G58" s="240" t="str">
        <f>IFERROR(VLOOKUP(D58,RSL_Composite!$A$4:$K$767,11,FALSE),"--")</f>
        <v>--</v>
      </c>
      <c r="H58" s="305">
        <f>IFERROR(VLOOKUP($D58,Composite!$B$3:$C$785,2,FALSE),"--")</f>
        <v>8.9700000000000002E-2</v>
      </c>
      <c r="I58" s="304" t="str">
        <f>IFERROR(VLOOKUP($D58,RAGsE!$C$2:$G$226,3,FALSE),"--")</f>
        <v>--</v>
      </c>
      <c r="J58" s="304" t="str">
        <f>IFERROR(VLOOKUP($D58,RAGsE!$C$2:$G$226,4,FALSE),"--")</f>
        <v>--</v>
      </c>
      <c r="K58" s="465" t="str">
        <f>IFERROR(VLOOKUP($D58,RAGsE!$C$2:$G$226,5,FALSE),"--")</f>
        <v>--</v>
      </c>
      <c r="L58" s="304" t="str">
        <f>IFERROR(VLOOKUP($D58,RAGsE!$C$2:$H$226,6,FALSE),"--")</f>
        <v>--</v>
      </c>
      <c r="M58" s="598"/>
    </row>
    <row r="59" spans="1:13" x14ac:dyDescent="0.25">
      <c r="A59" s="278" t="s">
        <v>2475</v>
      </c>
      <c r="B59" s="293" t="s">
        <v>407</v>
      </c>
      <c r="C59" s="294" t="s">
        <v>447</v>
      </c>
      <c r="D59" s="208">
        <v>67561</v>
      </c>
      <c r="E59" s="208">
        <v>67561</v>
      </c>
      <c r="F59" s="240" t="str">
        <f>IF(D59=ToxValues!C59,"","X")</f>
        <v>X</v>
      </c>
      <c r="G59" s="240" t="str">
        <f>IFERROR(VLOOKUP(D59,RSL_Composite!$A$4:$K$767,11,FALSE),"--")</f>
        <v>--</v>
      </c>
      <c r="H59" s="305">
        <f>IFERROR(VLOOKUP($D59,Composite!$B$3:$C$785,2,FALSE),"--")</f>
        <v>3.19E-4</v>
      </c>
      <c r="I59" s="304">
        <f>IFERROR(VLOOKUP($D59,RAGsE!$C$2:$G$226,3,FALSE),"--")</f>
        <v>0</v>
      </c>
      <c r="J59" s="304">
        <f>IFERROR(VLOOKUP($D59,RAGsE!$C$2:$G$226,4,FALSE),"--")</f>
        <v>0.16</v>
      </c>
      <c r="K59" s="465">
        <f>IFERROR(VLOOKUP($D59,RAGsE!$C$2:$G$226,5,FALSE),"--")</f>
        <v>0.39</v>
      </c>
      <c r="L59" s="304">
        <f>IFERROR(VLOOKUP($D59,RAGsE!$C$2:$H$226,6,FALSE),"--")</f>
        <v>1</v>
      </c>
      <c r="M59" s="598"/>
    </row>
    <row r="60" spans="1:13" x14ac:dyDescent="0.25">
      <c r="A60" s="278" t="s">
        <v>2475</v>
      </c>
      <c r="B60" s="293" t="s">
        <v>407</v>
      </c>
      <c r="C60" s="296" t="s">
        <v>445</v>
      </c>
      <c r="D60" s="208">
        <v>75092</v>
      </c>
      <c r="E60" s="208">
        <v>75092</v>
      </c>
      <c r="F60" s="240" t="str">
        <f>IF(D60=ToxValues!C60,"","X")</f>
        <v>X</v>
      </c>
      <c r="G60" s="240" t="str">
        <f>IFERROR(VLOOKUP(D60,RSL_Composite!$A$4:$K$767,11,FALSE),"--")</f>
        <v>--</v>
      </c>
      <c r="H60" s="305">
        <f>IFERROR(VLOOKUP($D60,Composite!$B$3:$C$785,2,FALSE),"--")</f>
        <v>3.5400000000000002E-3</v>
      </c>
      <c r="I60" s="304">
        <f>IFERROR(VLOOKUP($D60,RAGsE!$C$2:$G$226,3,FALSE),"--")</f>
        <v>0</v>
      </c>
      <c r="J60" s="304">
        <f>IFERROR(VLOOKUP($D60,RAGsE!$C$2:$G$226,4,FALSE),"--")</f>
        <v>0.32</v>
      </c>
      <c r="K60" s="465">
        <f>IFERROR(VLOOKUP($D60,RAGsE!$C$2:$G$226,5,FALSE),"--")</f>
        <v>0.76</v>
      </c>
      <c r="L60" s="304">
        <f>IFERROR(VLOOKUP($D60,RAGsE!$C$2:$H$226,6,FALSE),"--")</f>
        <v>1</v>
      </c>
      <c r="M60" s="598"/>
    </row>
    <row r="61" spans="1:13" x14ac:dyDescent="0.25">
      <c r="A61" s="278" t="s">
        <v>2475</v>
      </c>
      <c r="B61" s="293" t="s">
        <v>407</v>
      </c>
      <c r="C61" s="296" t="s">
        <v>443</v>
      </c>
      <c r="D61" s="208">
        <v>1634044</v>
      </c>
      <c r="E61" s="208">
        <v>1634044</v>
      </c>
      <c r="F61" s="240" t="str">
        <f>IF(D61=ToxValues!C61,"","X")</f>
        <v>X</v>
      </c>
      <c r="G61" s="240" t="str">
        <f>IFERROR(VLOOKUP(D61,RSL_Composite!$A$4:$K$767,11,FALSE),"--")</f>
        <v>--</v>
      </c>
      <c r="H61" s="305">
        <f>IFERROR(VLOOKUP($D61,Composite!$B$3:$C$785,2,FALSE),"--")</f>
        <v>2.1099999999999999E-3</v>
      </c>
      <c r="I61" s="304" t="str">
        <f>IFERROR(VLOOKUP($D61,RAGsE!$C$2:$G$226,3,FALSE),"--")</f>
        <v>--</v>
      </c>
      <c r="J61" s="304" t="str">
        <f>IFERROR(VLOOKUP($D61,RAGsE!$C$2:$G$226,4,FALSE),"--")</f>
        <v>--</v>
      </c>
      <c r="K61" s="465" t="str">
        <f>IFERROR(VLOOKUP($D61,RAGsE!$C$2:$G$226,5,FALSE),"--")</f>
        <v>--</v>
      </c>
      <c r="L61" s="304" t="str">
        <f>IFERROR(VLOOKUP($D61,RAGsE!$C$2:$H$226,6,FALSE),"--")</f>
        <v>--</v>
      </c>
      <c r="M61" s="598"/>
    </row>
    <row r="62" spans="1:13" x14ac:dyDescent="0.25">
      <c r="A62" s="278" t="s">
        <v>2475</v>
      </c>
      <c r="B62" s="293" t="s">
        <v>407</v>
      </c>
      <c r="C62" s="294" t="s">
        <v>261</v>
      </c>
      <c r="D62" s="208">
        <v>91203</v>
      </c>
      <c r="E62" s="208">
        <v>91203</v>
      </c>
      <c r="F62" s="240" t="str">
        <f>IF(D62=ToxValues!C62,"","X")</f>
        <v>X</v>
      </c>
      <c r="G62" s="240" t="str">
        <f>IFERROR(VLOOKUP(D62,RSL_Composite!$A$4:$K$767,11,FALSE),"--")</f>
        <v>--</v>
      </c>
      <c r="H62" s="305">
        <f>IFERROR(VLOOKUP($D62,Composite!$B$3:$C$785,2,FALSE),"--")</f>
        <v>4.6600000000000003E-2</v>
      </c>
      <c r="I62" s="304">
        <f>IFERROR(VLOOKUP($D62,RAGsE!$C$2:$G$226,3,FALSE),"--")</f>
        <v>0.2</v>
      </c>
      <c r="J62" s="304">
        <f>IFERROR(VLOOKUP($D62,RAGsE!$C$2:$G$226,4,FALSE),"--")</f>
        <v>0.56000000000000005</v>
      </c>
      <c r="K62" s="465">
        <f>IFERROR(VLOOKUP($D62,RAGsE!$C$2:$G$226,5,FALSE),"--")</f>
        <v>1.34</v>
      </c>
      <c r="L62" s="304">
        <f>IFERROR(VLOOKUP($D62,RAGsE!$C$2:$H$226,6,FALSE),"--")</f>
        <v>1</v>
      </c>
      <c r="M62" s="598"/>
    </row>
    <row r="63" spans="1:13" x14ac:dyDescent="0.25">
      <c r="A63" s="278" t="s">
        <v>2475</v>
      </c>
      <c r="B63" s="293" t="s">
        <v>407</v>
      </c>
      <c r="C63" s="294" t="s">
        <v>441</v>
      </c>
      <c r="D63" s="208">
        <v>104518</v>
      </c>
      <c r="E63" s="208">
        <v>104518</v>
      </c>
      <c r="F63" s="240" t="str">
        <f>IF(D63=ToxValues!C63,"","X")</f>
        <v>X</v>
      </c>
      <c r="G63" s="240" t="str">
        <f>IFERROR(VLOOKUP(D63,RSL_Composite!$A$4:$K$767,11,FALSE),"--")</f>
        <v>--</v>
      </c>
      <c r="H63" s="305">
        <f>IFERROR(VLOOKUP($D63,Composite!$B$3:$C$785,2,FALSE),"--")</f>
        <v>0.22500000000000001</v>
      </c>
      <c r="I63" s="304" t="str">
        <f>IFERROR(VLOOKUP($D63,RAGsE!$C$2:$G$226,3,FALSE),"--")</f>
        <v>--</v>
      </c>
      <c r="J63" s="304" t="str">
        <f>IFERROR(VLOOKUP($D63,RAGsE!$C$2:$G$226,4,FALSE),"--")</f>
        <v>--</v>
      </c>
      <c r="K63" s="465" t="str">
        <f>IFERROR(VLOOKUP($D63,RAGsE!$C$2:$G$226,5,FALSE),"--")</f>
        <v>--</v>
      </c>
      <c r="L63" s="304" t="str">
        <f>IFERROR(VLOOKUP($D63,RAGsE!$C$2:$H$226,6,FALSE),"--")</f>
        <v>--</v>
      </c>
      <c r="M63" s="598"/>
    </row>
    <row r="64" spans="1:13" x14ac:dyDescent="0.25">
      <c r="A64" s="278" t="s">
        <v>2475</v>
      </c>
      <c r="B64" s="293" t="s">
        <v>407</v>
      </c>
      <c r="C64" s="294" t="s">
        <v>439</v>
      </c>
      <c r="D64" s="208">
        <v>103651</v>
      </c>
      <c r="E64" s="208">
        <v>103651</v>
      </c>
      <c r="F64" s="240" t="str">
        <f>IF(D64=ToxValues!C64,"","X")</f>
        <v>X</v>
      </c>
      <c r="G64" s="240" t="str">
        <f>IFERROR(VLOOKUP(D64,RSL_Composite!$A$4:$K$767,11,FALSE),"--")</f>
        <v>--</v>
      </c>
      <c r="H64" s="305">
        <f>IFERROR(VLOOKUP($D64,Composite!$B$3:$C$785,2,FALSE),"--")</f>
        <v>9.3899999999999997E-2</v>
      </c>
      <c r="I64" s="304" t="str">
        <f>IFERROR(VLOOKUP($D64,RAGsE!$C$2:$G$226,3,FALSE),"--")</f>
        <v>--</v>
      </c>
      <c r="J64" s="304" t="str">
        <f>IFERROR(VLOOKUP($D64,RAGsE!$C$2:$G$226,4,FALSE),"--")</f>
        <v>--</v>
      </c>
      <c r="K64" s="465" t="str">
        <f>IFERROR(VLOOKUP($D64,RAGsE!$C$2:$G$226,5,FALSE),"--")</f>
        <v>--</v>
      </c>
      <c r="L64" s="304" t="str">
        <f>IFERROR(VLOOKUP($D64,RAGsE!$C$2:$H$226,6,FALSE),"--")</f>
        <v>--</v>
      </c>
      <c r="M64" s="598"/>
    </row>
    <row r="65" spans="1:13" x14ac:dyDescent="0.25">
      <c r="A65" s="278" t="s">
        <v>2475</v>
      </c>
      <c r="B65" s="293" t="s">
        <v>407</v>
      </c>
      <c r="C65" s="296" t="s">
        <v>437</v>
      </c>
      <c r="D65" s="208">
        <v>99876</v>
      </c>
      <c r="E65" s="208">
        <v>99876</v>
      </c>
      <c r="F65" s="240" t="str">
        <f>IF(D65=ToxValues!C65,"","X")</f>
        <v>X</v>
      </c>
      <c r="G65" s="240" t="str">
        <f>IFERROR(VLOOKUP(D65,RSL_Composite!$A$4:$K$767,11,FALSE),"--")</f>
        <v>--</v>
      </c>
      <c r="H65" s="305" t="str">
        <f>IFERROR(VLOOKUP($D65,Composite!$B$3:$C$785,2,FALSE),"--")</f>
        <v>--</v>
      </c>
      <c r="I65" s="304" t="str">
        <f>IFERROR(VLOOKUP($D65,RAGsE!$C$2:$G$226,3,FALSE),"--")</f>
        <v>--</v>
      </c>
      <c r="J65" s="304" t="str">
        <f>IFERROR(VLOOKUP($D65,RAGsE!$C$2:$G$226,4,FALSE),"--")</f>
        <v>--</v>
      </c>
      <c r="K65" s="465" t="str">
        <f>IFERROR(VLOOKUP($D65,RAGsE!$C$2:$G$226,5,FALSE),"--")</f>
        <v>--</v>
      </c>
      <c r="L65" s="304" t="str">
        <f>IFERROR(VLOOKUP($D65,RAGsE!$C$2:$H$226,6,FALSE),"--")</f>
        <v>--</v>
      </c>
      <c r="M65" s="598"/>
    </row>
    <row r="66" spans="1:13" x14ac:dyDescent="0.25">
      <c r="A66" s="278" t="s">
        <v>2475</v>
      </c>
      <c r="B66" s="293" t="s">
        <v>407</v>
      </c>
      <c r="C66" s="294" t="s">
        <v>435</v>
      </c>
      <c r="D66" s="208">
        <v>135988</v>
      </c>
      <c r="E66" s="208">
        <v>135988</v>
      </c>
      <c r="F66" s="240" t="str">
        <f>IF(D66=ToxValues!C66,"","X")</f>
        <v>X</v>
      </c>
      <c r="G66" s="240" t="str">
        <f>IFERROR(VLOOKUP(D66,RSL_Composite!$A$4:$K$767,11,FALSE),"--")</f>
        <v>--</v>
      </c>
      <c r="H66" s="305">
        <f>IFERROR(VLOOKUP($D66,Composite!$B$3:$C$785,2,FALSE),"--")</f>
        <v>0.30099999999999999</v>
      </c>
      <c r="I66" s="304" t="str">
        <f>IFERROR(VLOOKUP($D66,RAGsE!$C$2:$G$226,3,FALSE),"--")</f>
        <v>--</v>
      </c>
      <c r="J66" s="304" t="str">
        <f>IFERROR(VLOOKUP($D66,RAGsE!$C$2:$G$226,4,FALSE),"--")</f>
        <v>--</v>
      </c>
      <c r="K66" s="465" t="str">
        <f>IFERROR(VLOOKUP($D66,RAGsE!$C$2:$G$226,5,FALSE),"--")</f>
        <v>--</v>
      </c>
      <c r="L66" s="304" t="str">
        <f>IFERROR(VLOOKUP($D66,RAGsE!$C$2:$H$226,6,FALSE),"--")</f>
        <v>--</v>
      </c>
      <c r="M66" s="598"/>
    </row>
    <row r="67" spans="1:13" x14ac:dyDescent="0.25">
      <c r="A67" s="278" t="s">
        <v>2475</v>
      </c>
      <c r="B67" s="293" t="s">
        <v>407</v>
      </c>
      <c r="C67" s="294" t="s">
        <v>433</v>
      </c>
      <c r="D67" s="208">
        <v>100425</v>
      </c>
      <c r="E67" s="208">
        <v>100425</v>
      </c>
      <c r="F67" s="240" t="str">
        <f>IF(D67=ToxValues!C67,"","X")</f>
        <v>X</v>
      </c>
      <c r="G67" s="240" t="str">
        <f>IFERROR(VLOOKUP(D67,RSL_Composite!$A$4:$K$767,11,FALSE),"--")</f>
        <v>--</v>
      </c>
      <c r="H67" s="305">
        <f>IFERROR(VLOOKUP($D67,Composite!$B$3:$C$785,2,FALSE),"--")</f>
        <v>3.7199999999999997E-2</v>
      </c>
      <c r="I67" s="304">
        <f>IFERROR(VLOOKUP($D67,RAGsE!$C$2:$G$226,3,FALSE),"--")</f>
        <v>0.1</v>
      </c>
      <c r="J67" s="304">
        <f>IFERROR(VLOOKUP($D67,RAGsE!$C$2:$G$226,4,FALSE),"--")</f>
        <v>0.41</v>
      </c>
      <c r="K67" s="465">
        <f>IFERROR(VLOOKUP($D67,RAGsE!$C$2:$G$226,5,FALSE),"--")</f>
        <v>0.98</v>
      </c>
      <c r="L67" s="304">
        <f>IFERROR(VLOOKUP($D67,RAGsE!$C$2:$H$226,6,FALSE),"--")</f>
        <v>1</v>
      </c>
      <c r="M67" s="598"/>
    </row>
    <row r="68" spans="1:13" x14ac:dyDescent="0.25">
      <c r="A68" s="278" t="s">
        <v>2475</v>
      </c>
      <c r="B68" s="293" t="s">
        <v>407</v>
      </c>
      <c r="C68" s="294" t="s">
        <v>431</v>
      </c>
      <c r="D68" s="208">
        <v>98066</v>
      </c>
      <c r="E68" s="208">
        <v>98066</v>
      </c>
      <c r="F68" s="240" t="str">
        <f>IF(D68=ToxValues!C68,"","X")</f>
        <v>X</v>
      </c>
      <c r="G68" s="240" t="str">
        <f>IFERROR(VLOOKUP(D68,RSL_Composite!$A$4:$K$767,11,FALSE),"--")</f>
        <v>--</v>
      </c>
      <c r="H68" s="305">
        <f>IFERROR(VLOOKUP($D68,Composite!$B$3:$C$785,2,FALSE),"--")</f>
        <v>0.14899999999999999</v>
      </c>
      <c r="I68" s="304" t="str">
        <f>IFERROR(VLOOKUP($D68,RAGsE!$C$2:$G$226,3,FALSE),"--")</f>
        <v>--</v>
      </c>
      <c r="J68" s="304" t="str">
        <f>IFERROR(VLOOKUP($D68,RAGsE!$C$2:$G$226,4,FALSE),"--")</f>
        <v>--</v>
      </c>
      <c r="K68" s="465" t="str">
        <f>IFERROR(VLOOKUP($D68,RAGsE!$C$2:$G$226,5,FALSE),"--")</f>
        <v>--</v>
      </c>
      <c r="L68" s="304" t="str">
        <f>IFERROR(VLOOKUP($D68,RAGsE!$C$2:$H$226,6,FALSE),"--")</f>
        <v>--</v>
      </c>
      <c r="M68" s="598"/>
    </row>
    <row r="69" spans="1:13" x14ac:dyDescent="0.25">
      <c r="A69" s="278" t="s">
        <v>2475</v>
      </c>
      <c r="B69" s="293" t="s">
        <v>407</v>
      </c>
      <c r="C69" s="296" t="s">
        <v>429</v>
      </c>
      <c r="D69" s="208">
        <v>127184</v>
      </c>
      <c r="E69" s="208">
        <v>127184</v>
      </c>
      <c r="F69" s="240" t="str">
        <f>IF(D69=ToxValues!C69,"","X")</f>
        <v>X</v>
      </c>
      <c r="G69" s="240" t="str">
        <f>IFERROR(VLOOKUP(D69,RSL_Composite!$A$4:$K$767,11,FALSE),"--")</f>
        <v>--</v>
      </c>
      <c r="H69" s="305">
        <f>IFERROR(VLOOKUP($D69,Composite!$B$3:$C$785,2,FALSE),"--")</f>
        <v>3.3399999999999999E-2</v>
      </c>
      <c r="I69" s="304">
        <f>IFERROR(VLOOKUP($D69,RAGsE!$C$2:$G$226,3,FALSE),"--")</f>
        <v>0.2</v>
      </c>
      <c r="J69" s="304">
        <f>IFERROR(VLOOKUP($D69,RAGsE!$C$2:$G$226,4,FALSE),"--")</f>
        <v>0.91</v>
      </c>
      <c r="K69" s="465">
        <f>IFERROR(VLOOKUP($D69,RAGsE!$C$2:$G$226,5,FALSE),"--")</f>
        <v>2.1800000000000002</v>
      </c>
      <c r="L69" s="304">
        <f>IFERROR(VLOOKUP($D69,RAGsE!$C$2:$H$226,6,FALSE),"--")</f>
        <v>1</v>
      </c>
      <c r="M69" s="598"/>
    </row>
    <row r="70" spans="1:13" x14ac:dyDescent="0.25">
      <c r="A70" s="278" t="s">
        <v>2475</v>
      </c>
      <c r="B70" s="293" t="s">
        <v>407</v>
      </c>
      <c r="C70" s="294" t="s">
        <v>427</v>
      </c>
      <c r="D70" s="208">
        <v>108883</v>
      </c>
      <c r="E70" s="208">
        <v>108883</v>
      </c>
      <c r="F70" s="240" t="str">
        <f>IF(D70=ToxValues!C70,"","X")</f>
        <v>X</v>
      </c>
      <c r="G70" s="240" t="str">
        <f>IFERROR(VLOOKUP(D70,RSL_Composite!$A$4:$K$767,11,FALSE),"--")</f>
        <v>--</v>
      </c>
      <c r="H70" s="305">
        <f>IFERROR(VLOOKUP($D70,Composite!$B$3:$C$785,2,FALSE),"--")</f>
        <v>3.1099999999999999E-2</v>
      </c>
      <c r="I70" s="304">
        <f>IFERROR(VLOOKUP($D70,RAGsE!$C$2:$G$226,3,FALSE),"--")</f>
        <v>0.1</v>
      </c>
      <c r="J70" s="304">
        <f>IFERROR(VLOOKUP($D70,RAGsE!$C$2:$G$226,4,FALSE),"--")</f>
        <v>0.35</v>
      </c>
      <c r="K70" s="465">
        <f>IFERROR(VLOOKUP($D70,RAGsE!$C$2:$G$226,5,FALSE),"--")</f>
        <v>0.84</v>
      </c>
      <c r="L70" s="304">
        <f>IFERROR(VLOOKUP($D70,RAGsE!$C$2:$H$226,6,FALSE),"--")</f>
        <v>1</v>
      </c>
      <c r="M70" s="598"/>
    </row>
    <row r="71" spans="1:13" x14ac:dyDescent="0.25">
      <c r="A71" s="278" t="s">
        <v>2475</v>
      </c>
      <c r="B71" s="293" t="s">
        <v>407</v>
      </c>
      <c r="C71" s="294" t="s">
        <v>425</v>
      </c>
      <c r="D71" s="208">
        <v>156605</v>
      </c>
      <c r="E71" s="208">
        <v>156605</v>
      </c>
      <c r="F71" s="240" t="str">
        <f>IF(D71=ToxValues!C71,"","X")</f>
        <v>X</v>
      </c>
      <c r="G71" s="240" t="str">
        <f>IFERROR(VLOOKUP(D71,RSL_Composite!$A$4:$K$767,11,FALSE),"--")</f>
        <v>--</v>
      </c>
      <c r="H71" s="305">
        <f>IFERROR(VLOOKUP($D71,Composite!$B$3:$C$785,2,FALSE),"--")</f>
        <v>1.0999999999999999E-2</v>
      </c>
      <c r="I71" s="304" t="str">
        <f>IFERROR(VLOOKUP($D71,RAGsE!$C$2:$G$226,3,FALSE),"--")</f>
        <v>--</v>
      </c>
      <c r="J71" s="304" t="str">
        <f>IFERROR(VLOOKUP($D71,RAGsE!$C$2:$G$226,4,FALSE),"--")</f>
        <v>--</v>
      </c>
      <c r="K71" s="465" t="str">
        <f>IFERROR(VLOOKUP($D71,RAGsE!$C$2:$G$226,5,FALSE),"--")</f>
        <v>--</v>
      </c>
      <c r="L71" s="304" t="str">
        <f>IFERROR(VLOOKUP($D71,RAGsE!$C$2:$H$226,6,FALSE),"--")</f>
        <v>--</v>
      </c>
      <c r="M71" s="598"/>
    </row>
    <row r="72" spans="1:13" x14ac:dyDescent="0.25">
      <c r="A72" s="278" t="s">
        <v>2475</v>
      </c>
      <c r="B72" s="293" t="s">
        <v>407</v>
      </c>
      <c r="C72" s="294" t="s">
        <v>423</v>
      </c>
      <c r="D72" s="208">
        <v>10061026</v>
      </c>
      <c r="E72" s="208">
        <v>10061026</v>
      </c>
      <c r="F72" s="240" t="str">
        <f>IF(D72=ToxValues!C72,"","X")</f>
        <v>X</v>
      </c>
      <c r="G72" s="240" t="str">
        <f>IFERROR(VLOOKUP(D72,RSL_Composite!$A$4:$K$767,11,FALSE),"--")</f>
        <v>--</v>
      </c>
      <c r="H72" s="305" t="str">
        <f>IFERROR(VLOOKUP($D72,Composite!$B$3:$C$785,2,FALSE),"--")</f>
        <v>--</v>
      </c>
      <c r="I72" s="304" t="str">
        <f>IFERROR(VLOOKUP($D72,RAGsE!$C$2:$G$226,3,FALSE),"--")</f>
        <v>--</v>
      </c>
      <c r="J72" s="304" t="str">
        <f>IFERROR(VLOOKUP($D72,RAGsE!$C$2:$G$226,4,FALSE),"--")</f>
        <v>--</v>
      </c>
      <c r="K72" s="465" t="str">
        <f>IFERROR(VLOOKUP($D72,RAGsE!$C$2:$G$226,5,FALSE),"--")</f>
        <v>--</v>
      </c>
      <c r="L72" s="304" t="str">
        <f>IFERROR(VLOOKUP($D72,RAGsE!$C$2:$H$226,6,FALSE),"--")</f>
        <v>--</v>
      </c>
      <c r="M72" s="598"/>
    </row>
    <row r="73" spans="1:13" x14ac:dyDescent="0.25">
      <c r="A73" s="278" t="s">
        <v>2475</v>
      </c>
      <c r="B73" s="293" t="s">
        <v>407</v>
      </c>
      <c r="C73" s="294" t="s">
        <v>421</v>
      </c>
      <c r="D73" s="208">
        <v>110576</v>
      </c>
      <c r="E73" s="208">
        <v>110576</v>
      </c>
      <c r="F73" s="240" t="str">
        <f>IF(D73=ToxValues!C73,"","X")</f>
        <v>X</v>
      </c>
      <c r="G73" s="240" t="str">
        <f>IFERROR(VLOOKUP(D73,RSL_Composite!$A$4:$K$767,11,FALSE),"--")</f>
        <v>--</v>
      </c>
      <c r="H73" s="305">
        <f>IFERROR(VLOOKUP($D73,Composite!$B$3:$C$785,2,FALSE),"--")</f>
        <v>1.66E-2</v>
      </c>
      <c r="I73" s="304" t="str">
        <f>IFERROR(VLOOKUP($D73,RAGsE!$C$2:$G$226,3,FALSE),"--")</f>
        <v>--</v>
      </c>
      <c r="J73" s="304" t="str">
        <f>IFERROR(VLOOKUP($D73,RAGsE!$C$2:$G$226,4,FALSE),"--")</f>
        <v>--</v>
      </c>
      <c r="K73" s="465" t="str">
        <f>IFERROR(VLOOKUP($D73,RAGsE!$C$2:$G$226,5,FALSE),"--")</f>
        <v>--</v>
      </c>
      <c r="L73" s="304" t="str">
        <f>IFERROR(VLOOKUP($D73,RAGsE!$C$2:$H$226,6,FALSE),"--")</f>
        <v>--</v>
      </c>
      <c r="M73" s="598"/>
    </row>
    <row r="74" spans="1:13" x14ac:dyDescent="0.25">
      <c r="A74" s="278" t="s">
        <v>2475</v>
      </c>
      <c r="B74" s="293" t="s">
        <v>407</v>
      </c>
      <c r="C74" s="296" t="s">
        <v>419</v>
      </c>
      <c r="D74" s="208">
        <v>79016</v>
      </c>
      <c r="E74" s="208">
        <v>79016</v>
      </c>
      <c r="F74" s="240" t="str">
        <f>IF(D74=ToxValues!C74,"","X")</f>
        <v>X</v>
      </c>
      <c r="G74" s="240" t="str">
        <f>IFERROR(VLOOKUP(D74,RSL_Composite!$A$4:$K$767,11,FALSE),"--")</f>
        <v>--</v>
      </c>
      <c r="H74" s="305">
        <f>IFERROR(VLOOKUP($D74,Composite!$B$3:$C$785,2,FALSE),"--")</f>
        <v>1.1599999999999999E-2</v>
      </c>
      <c r="I74" s="304">
        <f>IFERROR(VLOOKUP($D74,RAGsE!$C$2:$G$226,3,FALSE),"--")</f>
        <v>0.1</v>
      </c>
      <c r="J74" s="304">
        <f>IFERROR(VLOOKUP($D74,RAGsE!$C$2:$G$226,4,FALSE),"--")</f>
        <v>0.57999999999999996</v>
      </c>
      <c r="K74" s="465">
        <f>IFERROR(VLOOKUP($D74,RAGsE!$C$2:$G$226,5,FALSE),"--")</f>
        <v>1.39</v>
      </c>
      <c r="L74" s="304">
        <f>IFERROR(VLOOKUP($D74,RAGsE!$C$2:$H$226,6,FALSE),"--")</f>
        <v>1</v>
      </c>
      <c r="M74" s="598"/>
    </row>
    <row r="75" spans="1:13" x14ac:dyDescent="0.25">
      <c r="A75" s="278" t="s">
        <v>2475</v>
      </c>
      <c r="B75" s="293" t="s">
        <v>407</v>
      </c>
      <c r="C75" s="294" t="s">
        <v>417</v>
      </c>
      <c r="D75" s="208">
        <v>75694</v>
      </c>
      <c r="E75" s="208">
        <v>75694</v>
      </c>
      <c r="F75" s="240" t="str">
        <f>IF(D75=ToxValues!C75,"","X")</f>
        <v>X</v>
      </c>
      <c r="G75" s="240" t="str">
        <f>IFERROR(VLOOKUP(D75,RSL_Composite!$A$4:$K$767,11,FALSE),"--")</f>
        <v>--</v>
      </c>
      <c r="H75" s="305">
        <f>IFERROR(VLOOKUP($D75,Composite!$B$3:$C$785,2,FALSE),"--")</f>
        <v>1.2699999999999999E-2</v>
      </c>
      <c r="I75" s="304">
        <f>IFERROR(VLOOKUP($D75,RAGsE!$C$2:$G$226,3,FALSE),"--")</f>
        <v>0.1</v>
      </c>
      <c r="J75" s="304">
        <f>IFERROR(VLOOKUP($D75,RAGsE!$C$2:$G$226,4,FALSE),"--")</f>
        <v>0.63</v>
      </c>
      <c r="K75" s="465">
        <f>IFERROR(VLOOKUP($D75,RAGsE!$C$2:$G$226,5,FALSE),"--")</f>
        <v>1.51</v>
      </c>
      <c r="L75" s="304">
        <f>IFERROR(VLOOKUP($D75,RAGsE!$C$2:$H$226,6,FALSE),"--")</f>
        <v>1</v>
      </c>
      <c r="M75" s="598"/>
    </row>
    <row r="76" spans="1:13" x14ac:dyDescent="0.25">
      <c r="A76" s="278" t="s">
        <v>2475</v>
      </c>
      <c r="B76" s="293" t="s">
        <v>407</v>
      </c>
      <c r="C76" s="296" t="s">
        <v>415</v>
      </c>
      <c r="D76" s="208">
        <v>108054</v>
      </c>
      <c r="E76" s="208">
        <v>108054</v>
      </c>
      <c r="F76" s="240" t="str">
        <f>IF(D76=ToxValues!C76,"","X")</f>
        <v>X</v>
      </c>
      <c r="G76" s="240" t="str">
        <f>IFERROR(VLOOKUP(D76,RSL_Composite!$A$4:$K$767,11,FALSE),"--")</f>
        <v>--</v>
      </c>
      <c r="H76" s="305">
        <f>IFERROR(VLOOKUP($D76,Composite!$B$3:$C$785,2,FALSE),"--")</f>
        <v>1.57E-3</v>
      </c>
      <c r="I76" s="304" t="str">
        <f>IFERROR(VLOOKUP($D76,RAGsE!$C$2:$G$226,3,FALSE),"--")</f>
        <v>--</v>
      </c>
      <c r="J76" s="304" t="str">
        <f>IFERROR(VLOOKUP($D76,RAGsE!$C$2:$G$226,4,FALSE),"--")</f>
        <v>--</v>
      </c>
      <c r="K76" s="465" t="str">
        <f>IFERROR(VLOOKUP($D76,RAGsE!$C$2:$G$226,5,FALSE),"--")</f>
        <v>--</v>
      </c>
      <c r="L76" s="304" t="str">
        <f>IFERROR(VLOOKUP($D76,RAGsE!$C$2:$H$226,6,FALSE),"--")</f>
        <v>--</v>
      </c>
      <c r="M76" s="598"/>
    </row>
    <row r="77" spans="1:13" x14ac:dyDescent="0.25">
      <c r="A77" s="278" t="s">
        <v>2475</v>
      </c>
      <c r="B77" s="293" t="s">
        <v>407</v>
      </c>
      <c r="C77" s="296" t="s">
        <v>413</v>
      </c>
      <c r="D77" s="208">
        <v>75014</v>
      </c>
      <c r="E77" s="208">
        <v>75014</v>
      </c>
      <c r="F77" s="240" t="str">
        <f>IF(D77=ToxValues!C77,"","X")</f>
        <v>X</v>
      </c>
      <c r="G77" s="240" t="str">
        <f>IFERROR(VLOOKUP(D77,RSL_Composite!$A$4:$K$767,11,FALSE),"--")</f>
        <v>--</v>
      </c>
      <c r="H77" s="305">
        <f>IFERROR(VLOOKUP($D77,Composite!$B$3:$C$785,2,FALSE),"--")</f>
        <v>8.3800000000000003E-3</v>
      </c>
      <c r="I77" s="304">
        <f>IFERROR(VLOOKUP($D77,RAGsE!$C$2:$G$226,3,FALSE),"--")</f>
        <v>0</v>
      </c>
      <c r="J77" s="304">
        <f>IFERROR(VLOOKUP($D77,RAGsE!$C$2:$G$226,4,FALSE),"--")</f>
        <v>0.24</v>
      </c>
      <c r="K77" s="465">
        <f>IFERROR(VLOOKUP($D77,RAGsE!$C$2:$G$226,5,FALSE),"--")</f>
        <v>0.56999999999999995</v>
      </c>
      <c r="L77" s="304">
        <f>IFERROR(VLOOKUP($D77,RAGsE!$C$2:$H$226,6,FALSE),"--")</f>
        <v>1</v>
      </c>
      <c r="M77" s="598"/>
    </row>
    <row r="78" spans="1:13" x14ac:dyDescent="0.25">
      <c r="A78" s="278" t="s">
        <v>2475</v>
      </c>
      <c r="B78" s="293" t="s">
        <v>407</v>
      </c>
      <c r="C78" s="294" t="s">
        <v>411</v>
      </c>
      <c r="D78" s="208">
        <v>136777612</v>
      </c>
      <c r="E78" s="208">
        <v>136777612</v>
      </c>
      <c r="F78" s="240" t="str">
        <f>IF(D78=ToxValues!C78,"","X")</f>
        <v>X</v>
      </c>
      <c r="G78" s="240" t="str">
        <f>IFERROR(VLOOKUP(D78,RSL_Composite!$A$4:$K$767,11,FALSE),"--")</f>
        <v>--</v>
      </c>
      <c r="H78" s="305" t="str">
        <f>IFERROR(VLOOKUP($D78,Composite!$B$3:$C$785,2,FALSE),"--")</f>
        <v>--</v>
      </c>
      <c r="I78" s="304" t="str">
        <f>IFERROR(VLOOKUP($D78,RAGsE!$C$2:$G$226,3,FALSE),"--")</f>
        <v>--</v>
      </c>
      <c r="J78" s="304" t="str">
        <f>IFERROR(VLOOKUP($D78,RAGsE!$C$2:$G$226,4,FALSE),"--")</f>
        <v>--</v>
      </c>
      <c r="K78" s="465" t="str">
        <f>IFERROR(VLOOKUP($D78,RAGsE!$C$2:$G$226,5,FALSE),"--")</f>
        <v>--</v>
      </c>
      <c r="L78" s="304" t="str">
        <f>IFERROR(VLOOKUP($D78,RAGsE!$C$2:$H$226,6,FALSE),"--")</f>
        <v>--</v>
      </c>
      <c r="M78" s="598"/>
    </row>
    <row r="79" spans="1:13" x14ac:dyDescent="0.25">
      <c r="A79" s="278" t="s">
        <v>2475</v>
      </c>
      <c r="B79" s="293" t="s">
        <v>407</v>
      </c>
      <c r="C79" s="294" t="s">
        <v>409</v>
      </c>
      <c r="D79" s="208">
        <v>95476</v>
      </c>
      <c r="E79" s="208">
        <v>95476</v>
      </c>
      <c r="F79" s="240" t="str">
        <f>IF(D79=ToxValues!C79,"","X")</f>
        <v>X</v>
      </c>
      <c r="G79" s="240" t="str">
        <f>IFERROR(VLOOKUP(D79,RSL_Composite!$A$4:$K$767,11,FALSE),"--")</f>
        <v>--</v>
      </c>
      <c r="H79" s="305">
        <f>IFERROR(VLOOKUP($D79,Composite!$B$3:$C$785,2,FALSE),"--")</f>
        <v>4.7100000000000003E-2</v>
      </c>
      <c r="I79" s="304" t="str">
        <f>IFERROR(VLOOKUP($D79,RAGsE!$C$2:$G$226,3,FALSE),"--")</f>
        <v>--</v>
      </c>
      <c r="J79" s="304" t="str">
        <f>IFERROR(VLOOKUP($D79,RAGsE!$C$2:$G$226,4,FALSE),"--")</f>
        <v>--</v>
      </c>
      <c r="K79" s="465" t="str">
        <f>IFERROR(VLOOKUP($D79,RAGsE!$C$2:$G$226,5,FALSE),"--")</f>
        <v>--</v>
      </c>
      <c r="L79" s="304" t="str">
        <f>IFERROR(VLOOKUP($D79,RAGsE!$C$2:$H$226,6,FALSE),"--")</f>
        <v>--</v>
      </c>
      <c r="M79" s="598"/>
    </row>
    <row r="80" spans="1:13" x14ac:dyDescent="0.25">
      <c r="A80" s="278" t="s">
        <v>2475</v>
      </c>
      <c r="B80" s="293" t="s">
        <v>407</v>
      </c>
      <c r="C80" s="296" t="s">
        <v>406</v>
      </c>
      <c r="D80" s="208">
        <v>1330207</v>
      </c>
      <c r="E80" s="208">
        <v>1330207</v>
      </c>
      <c r="F80" s="240" t="str">
        <f>IF(D80=ToxValues!C80,"","X")</f>
        <v>X</v>
      </c>
      <c r="G80" s="240" t="str">
        <f>IFERROR(VLOOKUP(D80,RSL_Composite!$A$4:$K$767,11,FALSE),"--")</f>
        <v>--</v>
      </c>
      <c r="H80" s="305">
        <f>IFERROR(VLOOKUP($D80,Composite!$B$3:$C$785,2,FALSE),"--")</f>
        <v>0.05</v>
      </c>
      <c r="I80" s="304" t="str">
        <f>IFERROR(VLOOKUP($D80,RAGsE!$C$2:$G$226,3,FALSE),"--")</f>
        <v>--</v>
      </c>
      <c r="J80" s="304" t="str">
        <f>IFERROR(VLOOKUP($D80,RAGsE!$C$2:$G$226,4,FALSE),"--")</f>
        <v>--</v>
      </c>
      <c r="K80" s="465" t="str">
        <f>IFERROR(VLOOKUP($D80,RAGsE!$C$2:$G$226,5,FALSE),"--")</f>
        <v>--</v>
      </c>
      <c r="L80" s="304" t="str">
        <f>IFERROR(VLOOKUP($D80,RAGsE!$C$2:$H$226,6,FALSE),"--")</f>
        <v>--</v>
      </c>
      <c r="M80" s="598"/>
    </row>
    <row r="81" spans="1:13" x14ac:dyDescent="0.25">
      <c r="A81" s="278" t="s">
        <v>2475</v>
      </c>
      <c r="B81" s="293" t="s">
        <v>398</v>
      </c>
      <c r="C81" s="296" t="s">
        <v>404</v>
      </c>
      <c r="D81" s="208">
        <v>124389</v>
      </c>
      <c r="E81" s="208">
        <v>124389</v>
      </c>
      <c r="F81" s="240" t="str">
        <f>IF(D81=ToxValues!C81,"","X")</f>
        <v>X</v>
      </c>
      <c r="G81" s="240" t="str">
        <f>IFERROR(VLOOKUP(D81,RSL_Composite!$A$4:$K$767,11,FALSE),"--")</f>
        <v>--</v>
      </c>
      <c r="H81" s="305" t="str">
        <f>IFERROR(VLOOKUP($D81,Composite!$B$3:$C$785,2,FALSE),"--")</f>
        <v>--</v>
      </c>
      <c r="I81" s="304" t="str">
        <f>IFERROR(VLOOKUP($D81,RAGsE!$C$2:$G$226,3,FALSE),"--")</f>
        <v>--</v>
      </c>
      <c r="J81" s="304" t="str">
        <f>IFERROR(VLOOKUP($D81,RAGsE!$C$2:$G$226,4,FALSE),"--")</f>
        <v>--</v>
      </c>
      <c r="K81" s="465" t="str">
        <f>IFERROR(VLOOKUP($D81,RAGsE!$C$2:$G$226,5,FALSE),"--")</f>
        <v>--</v>
      </c>
      <c r="L81" s="304" t="str">
        <f>IFERROR(VLOOKUP($D81,RAGsE!$C$2:$H$226,6,FALSE),"--")</f>
        <v>--</v>
      </c>
      <c r="M81" s="598"/>
    </row>
    <row r="82" spans="1:13" x14ac:dyDescent="0.25">
      <c r="A82" s="278" t="s">
        <v>2475</v>
      </c>
      <c r="B82" s="293" t="s">
        <v>398</v>
      </c>
      <c r="C82" s="294" t="s">
        <v>402</v>
      </c>
      <c r="D82" s="208">
        <v>74840</v>
      </c>
      <c r="E82" s="208">
        <v>74840</v>
      </c>
      <c r="F82" s="240" t="str">
        <f>IF(D82=ToxValues!C82,"","X")</f>
        <v>X</v>
      </c>
      <c r="G82" s="240" t="str">
        <f>IFERROR(VLOOKUP(D82,RSL_Composite!$A$4:$K$767,11,FALSE),"--")</f>
        <v>--</v>
      </c>
      <c r="H82" s="305" t="str">
        <f>IFERROR(VLOOKUP($D82,Composite!$B$3:$C$785,2,FALSE),"--")</f>
        <v>--</v>
      </c>
      <c r="I82" s="304" t="str">
        <f>IFERROR(VLOOKUP($D82,RAGsE!$C$2:$G$226,3,FALSE),"--")</f>
        <v>--</v>
      </c>
      <c r="J82" s="304" t="str">
        <f>IFERROR(VLOOKUP($D82,RAGsE!$C$2:$G$226,4,FALSE),"--")</f>
        <v>--</v>
      </c>
      <c r="K82" s="465" t="str">
        <f>IFERROR(VLOOKUP($D82,RAGsE!$C$2:$G$226,5,FALSE),"--")</f>
        <v>--</v>
      </c>
      <c r="L82" s="304" t="str">
        <f>IFERROR(VLOOKUP($D82,RAGsE!$C$2:$H$226,6,FALSE),"--")</f>
        <v>--</v>
      </c>
      <c r="M82" s="598"/>
    </row>
    <row r="83" spans="1:13" x14ac:dyDescent="0.25">
      <c r="A83" s="278" t="s">
        <v>2475</v>
      </c>
      <c r="B83" s="293" t="s">
        <v>398</v>
      </c>
      <c r="C83" s="294" t="s">
        <v>400</v>
      </c>
      <c r="D83" s="208">
        <v>74851</v>
      </c>
      <c r="E83" s="208">
        <v>74851</v>
      </c>
      <c r="F83" s="240" t="str">
        <f>IF(D83=ToxValues!C83,"","X")</f>
        <v>X</v>
      </c>
      <c r="G83" s="240" t="str">
        <f>IFERROR(VLOOKUP(D83,RSL_Composite!$A$4:$K$767,11,FALSE),"--")</f>
        <v>--</v>
      </c>
      <c r="H83" s="305" t="str">
        <f>IFERROR(VLOOKUP($D83,Composite!$B$3:$C$785,2,FALSE),"--")</f>
        <v>--</v>
      </c>
      <c r="I83" s="304" t="str">
        <f>IFERROR(VLOOKUP($D83,RAGsE!$C$2:$G$226,3,FALSE),"--")</f>
        <v>--</v>
      </c>
      <c r="J83" s="304" t="str">
        <f>IFERROR(VLOOKUP($D83,RAGsE!$C$2:$G$226,4,FALSE),"--")</f>
        <v>--</v>
      </c>
      <c r="K83" s="465" t="str">
        <f>IFERROR(VLOOKUP($D83,RAGsE!$C$2:$G$226,5,FALSE),"--")</f>
        <v>--</v>
      </c>
      <c r="L83" s="304" t="str">
        <f>IFERROR(VLOOKUP($D83,RAGsE!$C$2:$H$226,6,FALSE),"--")</f>
        <v>--</v>
      </c>
      <c r="M83" s="598"/>
    </row>
    <row r="84" spans="1:13" x14ac:dyDescent="0.25">
      <c r="A84" s="278" t="s">
        <v>2475</v>
      </c>
      <c r="B84" s="293" t="s">
        <v>398</v>
      </c>
      <c r="C84" s="294" t="s">
        <v>397</v>
      </c>
      <c r="D84" s="208">
        <v>74828</v>
      </c>
      <c r="E84" s="208">
        <v>74828</v>
      </c>
      <c r="F84" s="240" t="str">
        <f>IF(D84=ToxValues!C84,"","X")</f>
        <v>X</v>
      </c>
      <c r="G84" s="240" t="str">
        <f>IFERROR(VLOOKUP(D84,RSL_Composite!$A$4:$K$767,11,FALSE),"--")</f>
        <v>--</v>
      </c>
      <c r="H84" s="305" t="str">
        <f>IFERROR(VLOOKUP($D84,Composite!$B$3:$C$785,2,FALSE),"--")</f>
        <v>--</v>
      </c>
      <c r="I84" s="304" t="str">
        <f>IFERROR(VLOOKUP($D84,RAGsE!$C$2:$G$226,3,FALSE),"--")</f>
        <v>--</v>
      </c>
      <c r="J84" s="304" t="str">
        <f>IFERROR(VLOOKUP($D84,RAGsE!$C$2:$G$226,4,FALSE),"--")</f>
        <v>--</v>
      </c>
      <c r="K84" s="465" t="str">
        <f>IFERROR(VLOOKUP($D84,RAGsE!$C$2:$G$226,5,FALSE),"--")</f>
        <v>--</v>
      </c>
      <c r="L84" s="304" t="str">
        <f>IFERROR(VLOOKUP($D84,RAGsE!$C$2:$H$226,6,FALSE),"--")</f>
        <v>--</v>
      </c>
      <c r="M84" s="598"/>
    </row>
    <row r="85" spans="1:13" x14ac:dyDescent="0.25">
      <c r="A85" s="278" t="s">
        <v>2475</v>
      </c>
      <c r="B85" s="293" t="s">
        <v>239</v>
      </c>
      <c r="C85" s="294" t="s">
        <v>395</v>
      </c>
      <c r="D85" s="208">
        <v>120821</v>
      </c>
      <c r="E85" s="208">
        <v>120821</v>
      </c>
      <c r="F85" s="240" t="str">
        <f>IF(D85=ToxValues!C85,"","X")</f>
        <v>X</v>
      </c>
      <c r="G85" s="240" t="str">
        <f>IFERROR(VLOOKUP(D85,RSL_Composite!$A$4:$K$767,11,FALSE),"--")</f>
        <v>--</v>
      </c>
      <c r="H85" s="305">
        <f>IFERROR(VLOOKUP($D85,Composite!$B$3:$C$785,2,FALSE),"--")</f>
        <v>7.0499999999999993E-2</v>
      </c>
      <c r="I85" s="304">
        <f>IFERROR(VLOOKUP($D85,RAGsE!$C$2:$G$226,3,FALSE),"--")</f>
        <v>0.3</v>
      </c>
      <c r="J85" s="304">
        <f>IFERROR(VLOOKUP($D85,RAGsE!$C$2:$G$226,4,FALSE),"--")</f>
        <v>1.1100000000000001</v>
      </c>
      <c r="K85" s="465">
        <f>IFERROR(VLOOKUP($D85,RAGsE!$C$2:$G$226,5,FALSE),"--")</f>
        <v>2.66</v>
      </c>
      <c r="L85" s="304">
        <f>IFERROR(VLOOKUP($D85,RAGsE!$C$2:$H$226,6,FALSE),"--")</f>
        <v>1</v>
      </c>
      <c r="M85" s="598"/>
    </row>
    <row r="86" spans="1:13" x14ac:dyDescent="0.25">
      <c r="A86" s="278" t="s">
        <v>2475</v>
      </c>
      <c r="B86" s="293" t="s">
        <v>239</v>
      </c>
      <c r="C86" s="296" t="s">
        <v>393</v>
      </c>
      <c r="D86" s="208">
        <v>95501</v>
      </c>
      <c r="E86" s="208">
        <v>95501</v>
      </c>
      <c r="F86" s="240" t="str">
        <f>IF(D86=ToxValues!C86,"","X")</f>
        <v>X</v>
      </c>
      <c r="G86" s="240" t="str">
        <f>IFERROR(VLOOKUP(D86,RSL_Composite!$A$4:$K$767,11,FALSE),"--")</f>
        <v>--</v>
      </c>
      <c r="H86" s="305">
        <f>IFERROR(VLOOKUP($D86,Composite!$B$3:$C$785,2,FALSE),"--")</f>
        <v>4.4600000000000001E-2</v>
      </c>
      <c r="I86" s="304">
        <f>IFERROR(VLOOKUP($D86,RAGsE!$C$2:$G$226,3,FALSE),"--")</f>
        <v>0.2</v>
      </c>
      <c r="J86" s="304">
        <f>IFERROR(VLOOKUP($D86,RAGsE!$C$2:$G$226,4,FALSE),"--")</f>
        <v>0.71</v>
      </c>
      <c r="K86" s="465">
        <f>IFERROR(VLOOKUP($D86,RAGsE!$C$2:$G$226,5,FALSE),"--")</f>
        <v>1.71</v>
      </c>
      <c r="L86" s="304">
        <f>IFERROR(VLOOKUP($D86,RAGsE!$C$2:$H$226,6,FALSE),"--")</f>
        <v>1</v>
      </c>
      <c r="M86" s="598"/>
    </row>
    <row r="87" spans="1:13" x14ac:dyDescent="0.25">
      <c r="A87" s="278" t="s">
        <v>2475</v>
      </c>
      <c r="B87" s="293" t="s">
        <v>239</v>
      </c>
      <c r="C87" s="296" t="s">
        <v>391</v>
      </c>
      <c r="D87" s="208">
        <v>541731</v>
      </c>
      <c r="E87" s="208">
        <v>541731</v>
      </c>
      <c r="F87" s="240" t="str">
        <f>IF(D87=ToxValues!C87,"","X")</f>
        <v>X</v>
      </c>
      <c r="G87" s="240" t="str">
        <f>IFERROR(VLOOKUP(D87,RSL_Composite!$A$4:$K$767,11,FALSE),"--")</f>
        <v>--</v>
      </c>
      <c r="H87" s="305" t="str">
        <f>IFERROR(VLOOKUP($D87,Composite!$B$3:$C$785,2,FALSE),"--")</f>
        <v>--</v>
      </c>
      <c r="I87" s="304">
        <f>IFERROR(VLOOKUP($D87,RAGsE!$C$2:$G$226,3,FALSE),"--")</f>
        <v>0.3</v>
      </c>
      <c r="J87" s="304">
        <f>IFERROR(VLOOKUP($D87,RAGsE!$C$2:$G$226,4,FALSE),"--")</f>
        <v>0.71</v>
      </c>
      <c r="K87" s="465">
        <f>IFERROR(VLOOKUP($D87,RAGsE!$C$2:$G$226,5,FALSE),"--")</f>
        <v>1.71</v>
      </c>
      <c r="L87" s="304">
        <f>IFERROR(VLOOKUP($D87,RAGsE!$C$2:$H$226,6,FALSE),"--")</f>
        <v>1</v>
      </c>
      <c r="M87" s="598"/>
    </row>
    <row r="88" spans="1:13" x14ac:dyDescent="0.25">
      <c r="A88" s="278" t="s">
        <v>2475</v>
      </c>
      <c r="B88" s="293" t="s">
        <v>239</v>
      </c>
      <c r="C88" s="296" t="s">
        <v>389</v>
      </c>
      <c r="D88" s="208">
        <v>106467</v>
      </c>
      <c r="E88" s="208">
        <v>106467</v>
      </c>
      <c r="F88" s="240" t="str">
        <f>IF(D88=ToxValues!C88,"","X")</f>
        <v>X</v>
      </c>
      <c r="G88" s="240" t="str">
        <f>IFERROR(VLOOKUP(D88,RSL_Composite!$A$4:$K$767,11,FALSE),"--")</f>
        <v>--</v>
      </c>
      <c r="H88" s="305">
        <f>IFERROR(VLOOKUP($D88,Composite!$B$3:$C$785,2,FALSE),"--")</f>
        <v>4.53E-2</v>
      </c>
      <c r="I88" s="304">
        <f>IFERROR(VLOOKUP($D88,RAGsE!$C$2:$G$226,3,FALSE),"--")</f>
        <v>0.2</v>
      </c>
      <c r="J88" s="304">
        <f>IFERROR(VLOOKUP($D88,RAGsE!$C$2:$G$226,4,FALSE),"--")</f>
        <v>0.71</v>
      </c>
      <c r="K88" s="465">
        <f>IFERROR(VLOOKUP($D88,RAGsE!$C$2:$G$226,5,FALSE),"--")</f>
        <v>1.71</v>
      </c>
      <c r="L88" s="304">
        <f>IFERROR(VLOOKUP($D88,RAGsE!$C$2:$H$226,6,FALSE),"--")</f>
        <v>1</v>
      </c>
      <c r="M88" s="598"/>
    </row>
    <row r="89" spans="1:13" x14ac:dyDescent="0.25">
      <c r="A89" s="278" t="s">
        <v>2475</v>
      </c>
      <c r="B89" s="293" t="s">
        <v>239</v>
      </c>
      <c r="C89" s="294" t="s">
        <v>387</v>
      </c>
      <c r="D89" s="208">
        <v>58902</v>
      </c>
      <c r="E89" s="208">
        <v>58902</v>
      </c>
      <c r="F89" s="240" t="str">
        <f>IF(D89=ToxValues!C89,"","X")</f>
        <v>X</v>
      </c>
      <c r="G89" s="240" t="str">
        <f>IFERROR(VLOOKUP(D89,RSL_Composite!$A$4:$K$767,11,FALSE),"--")</f>
        <v>--</v>
      </c>
      <c r="H89" s="305">
        <f>IFERROR(VLOOKUP($D89,Composite!$B$3:$C$785,2,FALSE),"--")</f>
        <v>7.0999999999999994E-2</v>
      </c>
      <c r="I89" s="304" t="str">
        <f>IFERROR(VLOOKUP($D89,RAGsE!$C$2:$G$226,3,FALSE),"--")</f>
        <v>--</v>
      </c>
      <c r="J89" s="304" t="str">
        <f>IFERROR(VLOOKUP($D89,RAGsE!$C$2:$G$226,4,FALSE),"--")</f>
        <v>--</v>
      </c>
      <c r="K89" s="465" t="str">
        <f>IFERROR(VLOOKUP($D89,RAGsE!$C$2:$G$226,5,FALSE),"--")</f>
        <v>--</v>
      </c>
      <c r="L89" s="304" t="str">
        <f>IFERROR(VLOOKUP($D89,RAGsE!$C$2:$H$226,6,FALSE),"--")</f>
        <v>--</v>
      </c>
      <c r="M89" s="598"/>
    </row>
    <row r="90" spans="1:13" x14ac:dyDescent="0.25">
      <c r="A90" s="278" t="s">
        <v>2475</v>
      </c>
      <c r="B90" s="293" t="s">
        <v>239</v>
      </c>
      <c r="C90" s="294" t="s">
        <v>385</v>
      </c>
      <c r="D90" s="208">
        <v>95954</v>
      </c>
      <c r="E90" s="208">
        <v>95954</v>
      </c>
      <c r="F90" s="240" t="str">
        <f>IF(D90=ToxValues!C90,"","X")</f>
        <v>X</v>
      </c>
      <c r="G90" s="240" t="str">
        <f>IFERROR(VLOOKUP(D90,RSL_Composite!$A$4:$K$767,11,FALSE),"--")</f>
        <v>--</v>
      </c>
      <c r="H90" s="305">
        <f>IFERROR(VLOOKUP($D90,Composite!$B$3:$C$785,2,FALSE),"--")</f>
        <v>3.6200000000000003E-2</v>
      </c>
      <c r="I90" s="304" t="str">
        <f>IFERROR(VLOOKUP($D90,RAGsE!$C$2:$G$226,3,FALSE),"--")</f>
        <v>--</v>
      </c>
      <c r="J90" s="304" t="str">
        <f>IFERROR(VLOOKUP($D90,RAGsE!$C$2:$G$226,4,FALSE),"--")</f>
        <v>--</v>
      </c>
      <c r="K90" s="465" t="str">
        <f>IFERROR(VLOOKUP($D90,RAGsE!$C$2:$G$226,5,FALSE),"--")</f>
        <v>--</v>
      </c>
      <c r="L90" s="304" t="str">
        <f>IFERROR(VLOOKUP($D90,RAGsE!$C$2:$H$226,6,FALSE),"--")</f>
        <v>--</v>
      </c>
      <c r="M90" s="598"/>
    </row>
    <row r="91" spans="1:13" x14ac:dyDescent="0.25">
      <c r="A91" s="278" t="s">
        <v>2475</v>
      </c>
      <c r="B91" s="293" t="s">
        <v>239</v>
      </c>
      <c r="C91" s="294" t="s">
        <v>383</v>
      </c>
      <c r="D91" s="208">
        <v>88062</v>
      </c>
      <c r="E91" s="208">
        <v>88062</v>
      </c>
      <c r="F91" s="240" t="str">
        <f>IF(D91=ToxValues!C91,"","X")</f>
        <v>X</v>
      </c>
      <c r="G91" s="240" t="str">
        <f>IFERROR(VLOOKUP(D91,RSL_Composite!$A$4:$K$767,11,FALSE),"--")</f>
        <v>--</v>
      </c>
      <c r="H91" s="305">
        <f>IFERROR(VLOOKUP($D91,Composite!$B$3:$C$785,2,FALSE),"--")</f>
        <v>3.4599999999999999E-2</v>
      </c>
      <c r="I91" s="304">
        <f>IFERROR(VLOOKUP($D91,RAGsE!$C$2:$G$226,3,FALSE),"--")</f>
        <v>0.2</v>
      </c>
      <c r="J91" s="304">
        <f>IFERROR(VLOOKUP($D91,RAGsE!$C$2:$G$226,4,FALSE),"--")</f>
        <v>1.36</v>
      </c>
      <c r="K91" s="465">
        <f>IFERROR(VLOOKUP($D91,RAGsE!$C$2:$G$226,5,FALSE),"--")</f>
        <v>3.27</v>
      </c>
      <c r="L91" s="304">
        <f>IFERROR(VLOOKUP($D91,RAGsE!$C$2:$H$226,6,FALSE),"--")</f>
        <v>1</v>
      </c>
      <c r="M91" s="598"/>
    </row>
    <row r="92" spans="1:13" x14ac:dyDescent="0.25">
      <c r="A92" s="278" t="s">
        <v>2475</v>
      </c>
      <c r="B92" s="293" t="s">
        <v>239</v>
      </c>
      <c r="C92" s="294" t="s">
        <v>381</v>
      </c>
      <c r="D92" s="208">
        <v>120832</v>
      </c>
      <c r="E92" s="208">
        <v>120832</v>
      </c>
      <c r="F92" s="240" t="str">
        <f>IF(D92=ToxValues!C92,"","X")</f>
        <v>X</v>
      </c>
      <c r="G92" s="240" t="str">
        <f>IFERROR(VLOOKUP(D92,RSL_Composite!$A$4:$K$767,11,FALSE),"--")</f>
        <v>--</v>
      </c>
      <c r="H92" s="305">
        <f>IFERROR(VLOOKUP($D92,Composite!$B$3:$C$785,2,FALSE),"--")</f>
        <v>2.06E-2</v>
      </c>
      <c r="I92" s="304">
        <f>IFERROR(VLOOKUP($D92,RAGsE!$C$2:$G$226,3,FALSE),"--")</f>
        <v>0.1</v>
      </c>
      <c r="J92" s="304">
        <f>IFERROR(VLOOKUP($D92,RAGsE!$C$2:$G$226,4,FALSE),"--")</f>
        <v>0.87</v>
      </c>
      <c r="K92" s="465">
        <f>IFERROR(VLOOKUP($D92,RAGsE!$C$2:$G$226,5,FALSE),"--")</f>
        <v>2.1</v>
      </c>
      <c r="L92" s="304">
        <f>IFERROR(VLOOKUP($D92,RAGsE!$C$2:$H$226,6,FALSE),"--")</f>
        <v>1</v>
      </c>
      <c r="M92" s="598"/>
    </row>
    <row r="93" spans="1:13" x14ac:dyDescent="0.25">
      <c r="A93" s="278" t="s">
        <v>2475</v>
      </c>
      <c r="B93" s="293" t="s">
        <v>239</v>
      </c>
      <c r="C93" s="294" t="s">
        <v>379</v>
      </c>
      <c r="D93" s="208">
        <v>105679</v>
      </c>
      <c r="E93" s="208">
        <v>105679</v>
      </c>
      <c r="F93" s="240" t="str">
        <f>IF(D93=ToxValues!C93,"","X")</f>
        <v>X</v>
      </c>
      <c r="G93" s="240" t="str">
        <f>IFERROR(VLOOKUP(D93,RSL_Composite!$A$4:$K$767,11,FALSE),"--")</f>
        <v>--</v>
      </c>
      <c r="H93" s="305">
        <f>IFERROR(VLOOKUP($D93,Composite!$B$3:$C$785,2,FALSE),"--")</f>
        <v>1.09E-2</v>
      </c>
      <c r="I93" s="304">
        <f>IFERROR(VLOOKUP($D93,RAGsE!$C$2:$G$226,3,FALSE),"--")</f>
        <v>0</v>
      </c>
      <c r="J93" s="304">
        <f>IFERROR(VLOOKUP($D93,RAGsE!$C$2:$G$226,4,FALSE),"--")</f>
        <v>0.52</v>
      </c>
      <c r="K93" s="465">
        <f>IFERROR(VLOOKUP($D93,RAGsE!$C$2:$G$226,5,FALSE),"--")</f>
        <v>1.24</v>
      </c>
      <c r="L93" s="304">
        <f>IFERROR(VLOOKUP($D93,RAGsE!$C$2:$H$226,6,FALSE),"--")</f>
        <v>1</v>
      </c>
      <c r="M93" s="598"/>
    </row>
    <row r="94" spans="1:13" x14ac:dyDescent="0.25">
      <c r="A94" s="278" t="s">
        <v>2475</v>
      </c>
      <c r="B94" s="293" t="s">
        <v>239</v>
      </c>
      <c r="C94" s="294" t="s">
        <v>377</v>
      </c>
      <c r="D94" s="208">
        <v>51285</v>
      </c>
      <c r="E94" s="208">
        <v>51285</v>
      </c>
      <c r="F94" s="240" t="str">
        <f>IF(D94=ToxValues!C94,"","X")</f>
        <v>X</v>
      </c>
      <c r="G94" s="240" t="str">
        <f>IFERROR(VLOOKUP(D94,RSL_Composite!$A$4:$K$767,11,FALSE),"--")</f>
        <v>--</v>
      </c>
      <c r="H94" s="305">
        <f>IFERROR(VLOOKUP($D94,Composite!$B$3:$C$785,2,FALSE),"--")</f>
        <v>1.8699999999999999E-3</v>
      </c>
      <c r="I94" s="304">
        <f>IFERROR(VLOOKUP($D94,RAGsE!$C$2:$G$226,3,FALSE),"--")</f>
        <v>0</v>
      </c>
      <c r="J94" s="304">
        <f>IFERROR(VLOOKUP($D94,RAGsE!$C$2:$G$226,4,FALSE),"--")</f>
        <v>1.1499999999999999</v>
      </c>
      <c r="K94" s="465">
        <f>IFERROR(VLOOKUP($D94,RAGsE!$C$2:$G$226,5,FALSE),"--")</f>
        <v>2.76</v>
      </c>
      <c r="L94" s="304">
        <f>IFERROR(VLOOKUP($D94,RAGsE!$C$2:$H$226,6,FALSE),"--")</f>
        <v>1</v>
      </c>
      <c r="M94" s="598"/>
    </row>
    <row r="95" spans="1:13" x14ac:dyDescent="0.25">
      <c r="A95" s="278" t="s">
        <v>2475</v>
      </c>
      <c r="B95" s="293" t="s">
        <v>239</v>
      </c>
      <c r="C95" s="294" t="s">
        <v>230</v>
      </c>
      <c r="D95" s="208">
        <v>121142</v>
      </c>
      <c r="E95" s="208">
        <v>121142</v>
      </c>
      <c r="F95" s="240" t="str">
        <f>IF(D95=ToxValues!C95,"","X")</f>
        <v>X</v>
      </c>
      <c r="G95" s="240" t="str">
        <f>IFERROR(VLOOKUP(D95,RSL_Composite!$A$4:$K$767,11,FALSE),"--")</f>
        <v>--</v>
      </c>
      <c r="H95" s="305">
        <f>IFERROR(VLOOKUP($D95,Composite!$B$3:$C$785,2,FALSE),"--")</f>
        <v>3.0799999999999998E-3</v>
      </c>
      <c r="I95" s="304">
        <f>IFERROR(VLOOKUP($D95,RAGsE!$C$2:$G$226,3,FALSE),"--")</f>
        <v>0</v>
      </c>
      <c r="J95" s="304">
        <f>IFERROR(VLOOKUP($D95,RAGsE!$C$2:$G$226,4,FALSE),"--")</f>
        <v>1.1200000000000001</v>
      </c>
      <c r="K95" s="465">
        <f>IFERROR(VLOOKUP($D95,RAGsE!$C$2:$G$226,5,FALSE),"--")</f>
        <v>2.69</v>
      </c>
      <c r="L95" s="304">
        <f>IFERROR(VLOOKUP($D95,RAGsE!$C$2:$H$226,6,FALSE),"--")</f>
        <v>1</v>
      </c>
      <c r="M95" s="598"/>
    </row>
    <row r="96" spans="1:13" x14ac:dyDescent="0.25">
      <c r="A96" s="278" t="s">
        <v>2475</v>
      </c>
      <c r="B96" s="293" t="s">
        <v>239</v>
      </c>
      <c r="C96" s="294" t="s">
        <v>375</v>
      </c>
      <c r="D96" s="208">
        <v>576261</v>
      </c>
      <c r="E96" s="208">
        <v>576261</v>
      </c>
      <c r="F96" s="240" t="str">
        <f>IF(D96=ToxValues!C96,"","X")</f>
        <v>X</v>
      </c>
      <c r="G96" s="240" t="str">
        <f>IFERROR(VLOOKUP(D96,RSL_Composite!$A$4:$K$767,11,FALSE),"--")</f>
        <v>--</v>
      </c>
      <c r="H96" s="305">
        <f>IFERROR(VLOOKUP($D96,Composite!$B$3:$C$785,2,FALSE),"--")</f>
        <v>1.2E-2</v>
      </c>
      <c r="I96" s="304" t="str">
        <f>IFERROR(VLOOKUP($D96,RAGsE!$C$2:$G$226,3,FALSE),"--")</f>
        <v>--</v>
      </c>
      <c r="J96" s="304" t="str">
        <f>IFERROR(VLOOKUP($D96,RAGsE!$C$2:$G$226,4,FALSE),"--")</f>
        <v>--</v>
      </c>
      <c r="K96" s="465" t="str">
        <f>IFERROR(VLOOKUP($D96,RAGsE!$C$2:$G$226,5,FALSE),"--")</f>
        <v>--</v>
      </c>
      <c r="L96" s="304" t="str">
        <f>IFERROR(VLOOKUP($D96,RAGsE!$C$2:$H$226,6,FALSE),"--")</f>
        <v>--</v>
      </c>
      <c r="M96" s="598"/>
    </row>
    <row r="97" spans="1:13" x14ac:dyDescent="0.25">
      <c r="A97" s="278" t="s">
        <v>2475</v>
      </c>
      <c r="B97" s="293" t="s">
        <v>239</v>
      </c>
      <c r="C97" s="294" t="s">
        <v>228</v>
      </c>
      <c r="D97" s="208">
        <v>606202</v>
      </c>
      <c r="E97" s="208">
        <v>606202</v>
      </c>
      <c r="F97" s="240" t="str">
        <f>IF(D97=ToxValues!C97,"","X")</f>
        <v>X</v>
      </c>
      <c r="G97" s="240" t="str">
        <f>IFERROR(VLOOKUP(D97,RSL_Composite!$A$4:$K$767,11,FALSE),"--")</f>
        <v>--</v>
      </c>
      <c r="H97" s="305">
        <f>IFERROR(VLOOKUP($D97,Composite!$B$3:$C$785,2,FALSE),"--")</f>
        <v>3.7000000000000002E-3</v>
      </c>
      <c r="I97" s="304">
        <f>IFERROR(VLOOKUP($D97,RAGsE!$C$2:$G$226,3,FALSE),"--")</f>
        <v>0</v>
      </c>
      <c r="J97" s="304">
        <f>IFERROR(VLOOKUP($D97,RAGsE!$C$2:$G$226,4,FALSE),"--")</f>
        <v>1.1200000000000001</v>
      </c>
      <c r="K97" s="465">
        <f>IFERROR(VLOOKUP($D97,RAGsE!$C$2:$G$226,5,FALSE),"--")</f>
        <v>2.69</v>
      </c>
      <c r="L97" s="304">
        <f>IFERROR(VLOOKUP($D97,RAGsE!$C$2:$H$226,6,FALSE),"--")</f>
        <v>1</v>
      </c>
      <c r="M97" s="598"/>
    </row>
    <row r="98" spans="1:13" x14ac:dyDescent="0.25">
      <c r="A98" s="278" t="s">
        <v>2475</v>
      </c>
      <c r="B98" s="293" t="s">
        <v>239</v>
      </c>
      <c r="C98" s="296" t="s">
        <v>373</v>
      </c>
      <c r="D98" s="208">
        <v>91587</v>
      </c>
      <c r="E98" s="208">
        <v>91587</v>
      </c>
      <c r="F98" s="240" t="str">
        <f>IF(D98=ToxValues!C98,"","X")</f>
        <v>X</v>
      </c>
      <c r="G98" s="240" t="str">
        <f>IFERROR(VLOOKUP(D98,RSL_Composite!$A$4:$K$767,11,FALSE),"--")</f>
        <v>--</v>
      </c>
      <c r="H98" s="305">
        <f>IFERROR(VLOOKUP($D98,Composite!$B$3:$C$785,2,FALSE),"--")</f>
        <v>7.4899999999999994E-2</v>
      </c>
      <c r="I98" s="304" t="str">
        <f>IFERROR(VLOOKUP($D98,RAGsE!$C$2:$G$226,3,FALSE),"--")</f>
        <v>--</v>
      </c>
      <c r="J98" s="304" t="str">
        <f>IFERROR(VLOOKUP($D98,RAGsE!$C$2:$G$226,4,FALSE),"--")</f>
        <v>--</v>
      </c>
      <c r="K98" s="465" t="str">
        <f>IFERROR(VLOOKUP($D98,RAGsE!$C$2:$G$226,5,FALSE),"--")</f>
        <v>--</v>
      </c>
      <c r="L98" s="304" t="str">
        <f>IFERROR(VLOOKUP($D98,RAGsE!$C$2:$H$226,6,FALSE),"--")</f>
        <v>--</v>
      </c>
      <c r="M98" s="598"/>
    </row>
    <row r="99" spans="1:13" x14ac:dyDescent="0.25">
      <c r="A99" s="278" t="s">
        <v>2475</v>
      </c>
      <c r="B99" s="293" t="s">
        <v>239</v>
      </c>
      <c r="C99" s="294" t="s">
        <v>371</v>
      </c>
      <c r="D99" s="208">
        <v>95578</v>
      </c>
      <c r="E99" s="208">
        <v>95578</v>
      </c>
      <c r="F99" s="240" t="str">
        <f>IF(D99=ToxValues!C99,"","X")</f>
        <v>X</v>
      </c>
      <c r="G99" s="240" t="str">
        <f>IFERROR(VLOOKUP(D99,RSL_Composite!$A$4:$K$767,11,FALSE),"--")</f>
        <v>--</v>
      </c>
      <c r="H99" s="305">
        <f>IFERROR(VLOOKUP($D99,Composite!$B$3:$C$785,2,FALSE),"--")</f>
        <v>7.9900000000000006E-3</v>
      </c>
      <c r="I99" s="304">
        <f>IFERROR(VLOOKUP($D99,RAGsE!$C$2:$G$226,3,FALSE),"--")</f>
        <v>0</v>
      </c>
      <c r="J99" s="304">
        <f>IFERROR(VLOOKUP($D99,RAGsE!$C$2:$G$226,4,FALSE),"--")</f>
        <v>0.56000000000000005</v>
      </c>
      <c r="K99" s="465">
        <f>IFERROR(VLOOKUP($D99,RAGsE!$C$2:$G$226,5,FALSE),"--")</f>
        <v>1.34</v>
      </c>
      <c r="L99" s="304">
        <f>IFERROR(VLOOKUP($D99,RAGsE!$C$2:$H$226,6,FALSE),"--")</f>
        <v>1</v>
      </c>
      <c r="M99" s="598"/>
    </row>
    <row r="100" spans="1:13" x14ac:dyDescent="0.25">
      <c r="A100" s="278" t="s">
        <v>2475</v>
      </c>
      <c r="B100" s="293" t="s">
        <v>239</v>
      </c>
      <c r="C100" s="294" t="s">
        <v>369</v>
      </c>
      <c r="D100" s="208">
        <v>91576</v>
      </c>
      <c r="E100" s="208">
        <v>91576</v>
      </c>
      <c r="F100" s="240" t="str">
        <f>IF(D100=ToxValues!C100,"","X")</f>
        <v>X</v>
      </c>
      <c r="G100" s="240" t="str">
        <f>IFERROR(VLOOKUP(D100,RSL_Composite!$A$4:$K$767,11,FALSE),"--")</f>
        <v>--</v>
      </c>
      <c r="H100" s="305">
        <f>IFERROR(VLOOKUP($D100,Composite!$B$3:$C$785,2,FALSE),"--")</f>
        <v>9.1700000000000004E-2</v>
      </c>
      <c r="I100" s="304" t="str">
        <f>IFERROR(VLOOKUP($D100,RAGsE!$C$2:$G$226,3,FALSE),"--")</f>
        <v>--</v>
      </c>
      <c r="J100" s="304" t="str">
        <f>IFERROR(VLOOKUP($D100,RAGsE!$C$2:$G$226,4,FALSE),"--")</f>
        <v>--</v>
      </c>
      <c r="K100" s="465" t="str">
        <f>IFERROR(VLOOKUP($D100,RAGsE!$C$2:$G$226,5,FALSE),"--")</f>
        <v>--</v>
      </c>
      <c r="L100" s="304" t="str">
        <f>IFERROR(VLOOKUP($D100,RAGsE!$C$2:$H$226,6,FALSE),"--")</f>
        <v>--</v>
      </c>
      <c r="M100" s="598"/>
    </row>
    <row r="101" spans="1:13" x14ac:dyDescent="0.25">
      <c r="A101" s="278" t="s">
        <v>2475</v>
      </c>
      <c r="B101" s="293" t="s">
        <v>239</v>
      </c>
      <c r="C101" s="296" t="s">
        <v>367</v>
      </c>
      <c r="D101" s="208">
        <v>95487</v>
      </c>
      <c r="E101" s="208">
        <v>95487</v>
      </c>
      <c r="F101" s="240" t="str">
        <f>IF(D101=ToxValues!C101,"","X")</f>
        <v>X</v>
      </c>
      <c r="G101" s="240" t="str">
        <f>IFERROR(VLOOKUP(D101,RSL_Composite!$A$4:$K$767,11,FALSE),"--")</f>
        <v>--</v>
      </c>
      <c r="H101" s="305">
        <f>IFERROR(VLOOKUP($D101,Composite!$B$3:$C$785,2,FALSE),"--")</f>
        <v>7.6600000000000001E-3</v>
      </c>
      <c r="I101" s="304">
        <f>IFERROR(VLOOKUP($D101,RAGsE!$C$2:$G$226,3,FALSE),"--")</f>
        <v>0</v>
      </c>
      <c r="J101" s="304">
        <f>IFERROR(VLOOKUP($D101,RAGsE!$C$2:$G$226,4,FALSE),"--")</f>
        <v>0.43</v>
      </c>
      <c r="K101" s="465">
        <f>IFERROR(VLOOKUP($D101,RAGsE!$C$2:$G$226,5,FALSE),"--")</f>
        <v>1.03</v>
      </c>
      <c r="L101" s="304">
        <f>IFERROR(VLOOKUP($D101,RAGsE!$C$2:$H$226,6,FALSE),"--")</f>
        <v>1</v>
      </c>
      <c r="M101" s="598"/>
    </row>
    <row r="102" spans="1:13" x14ac:dyDescent="0.25">
      <c r="A102" s="278" t="s">
        <v>2475</v>
      </c>
      <c r="B102" s="293" t="s">
        <v>239</v>
      </c>
      <c r="C102" s="294" t="s">
        <v>365</v>
      </c>
      <c r="D102" s="208">
        <v>88744</v>
      </c>
      <c r="E102" s="208">
        <v>88744</v>
      </c>
      <c r="F102" s="240" t="str">
        <f>IF(D102=ToxValues!C102,"","X")</f>
        <v>X</v>
      </c>
      <c r="G102" s="240" t="str">
        <f>IFERROR(VLOOKUP(D102,RSL_Composite!$A$4:$K$767,11,FALSE),"--")</f>
        <v>--</v>
      </c>
      <c r="H102" s="305">
        <f>IFERROR(VLOOKUP($D102,Composite!$B$3:$C$785,2,FALSE),"--")</f>
        <v>4.4600000000000004E-3</v>
      </c>
      <c r="I102" s="304" t="str">
        <f>IFERROR(VLOOKUP($D102,RAGsE!$C$2:$G$226,3,FALSE),"--")</f>
        <v>--</v>
      </c>
      <c r="J102" s="304" t="str">
        <f>IFERROR(VLOOKUP($D102,RAGsE!$C$2:$G$226,4,FALSE),"--")</f>
        <v>--</v>
      </c>
      <c r="K102" s="465" t="str">
        <f>IFERROR(VLOOKUP($D102,RAGsE!$C$2:$G$226,5,FALSE),"--")</f>
        <v>--</v>
      </c>
      <c r="L102" s="304" t="str">
        <f>IFERROR(VLOOKUP($D102,RAGsE!$C$2:$H$226,6,FALSE),"--")</f>
        <v>--</v>
      </c>
      <c r="M102" s="598"/>
    </row>
    <row r="103" spans="1:13" x14ac:dyDescent="0.25">
      <c r="A103" s="278" t="s">
        <v>2475</v>
      </c>
      <c r="B103" s="293" t="s">
        <v>239</v>
      </c>
      <c r="C103" s="294" t="s">
        <v>363</v>
      </c>
      <c r="D103" s="208">
        <v>88755</v>
      </c>
      <c r="E103" s="208">
        <v>88755</v>
      </c>
      <c r="F103" s="240" t="str">
        <f>IF(D103=ToxValues!C103,"","X")</f>
        <v>X</v>
      </c>
      <c r="G103" s="240" t="str">
        <f>IFERROR(VLOOKUP(D103,RSL_Composite!$A$4:$K$767,11,FALSE),"--")</f>
        <v>--</v>
      </c>
      <c r="H103" s="305" t="str">
        <f>IFERROR(VLOOKUP($D103,Composite!$B$3:$C$785,2,FALSE),"--")</f>
        <v>--</v>
      </c>
      <c r="I103" s="304">
        <f>IFERROR(VLOOKUP($D103,RAGsE!$C$2:$G$226,3,FALSE),"--")</f>
        <v>0</v>
      </c>
      <c r="J103" s="304">
        <f>IFERROR(VLOOKUP($D103,RAGsE!$C$2:$G$226,4,FALSE),"--")</f>
        <v>0.64</v>
      </c>
      <c r="K103" s="465">
        <f>IFERROR(VLOOKUP($D103,RAGsE!$C$2:$G$226,5,FALSE),"--")</f>
        <v>1.54</v>
      </c>
      <c r="L103" s="304">
        <f>IFERROR(VLOOKUP($D103,RAGsE!$C$2:$H$226,6,FALSE),"--")</f>
        <v>1</v>
      </c>
      <c r="M103" s="598"/>
    </row>
    <row r="104" spans="1:13" x14ac:dyDescent="0.25">
      <c r="A104" s="278" t="s">
        <v>2475</v>
      </c>
      <c r="B104" s="293" t="s">
        <v>239</v>
      </c>
      <c r="C104" s="294" t="s">
        <v>361</v>
      </c>
      <c r="D104" s="208">
        <v>91941</v>
      </c>
      <c r="E104" s="208">
        <v>91941</v>
      </c>
      <c r="F104" s="240" t="str">
        <f>IF(D104=ToxValues!C104,"","X")</f>
        <v>X</v>
      </c>
      <c r="G104" s="240" t="str">
        <f>IFERROR(VLOOKUP(D104,RSL_Composite!$A$4:$K$767,11,FALSE),"--")</f>
        <v>--</v>
      </c>
      <c r="H104" s="305">
        <f>IFERROR(VLOOKUP($D104,Composite!$B$3:$C$785,2,FALSE),"--")</f>
        <v>1.2800000000000001E-2</v>
      </c>
      <c r="I104" s="304">
        <f>IFERROR(VLOOKUP($D104,RAGsE!$C$2:$G$226,3,FALSE),"--")</f>
        <v>0.1</v>
      </c>
      <c r="J104" s="304">
        <f>IFERROR(VLOOKUP($D104,RAGsE!$C$2:$G$226,4,FALSE),"--")</f>
        <v>2.8</v>
      </c>
      <c r="K104" s="465">
        <f>IFERROR(VLOOKUP($D104,RAGsE!$C$2:$G$226,5,FALSE),"--")</f>
        <v>6.72</v>
      </c>
      <c r="L104" s="304">
        <f>IFERROR(VLOOKUP($D104,RAGsE!$C$2:$H$226,6,FALSE),"--")</f>
        <v>1</v>
      </c>
      <c r="M104" s="598"/>
    </row>
    <row r="105" spans="1:13" x14ac:dyDescent="0.25">
      <c r="A105" s="278" t="s">
        <v>2475</v>
      </c>
      <c r="B105" s="293" t="s">
        <v>239</v>
      </c>
      <c r="C105" s="294" t="s">
        <v>359</v>
      </c>
      <c r="D105" s="208">
        <v>95658</v>
      </c>
      <c r="E105" s="208">
        <v>95658</v>
      </c>
      <c r="F105" s="240" t="str">
        <f>IF(D105=ToxValues!C105,"","X")</f>
        <v>X</v>
      </c>
      <c r="G105" s="240" t="str">
        <f>IFERROR(VLOOKUP(D105,RSL_Composite!$A$4:$K$767,11,FALSE),"--")</f>
        <v>--</v>
      </c>
      <c r="H105" s="305">
        <f>IFERROR(VLOOKUP($D105,Composite!$B$3:$C$785,2,FALSE),"--")</f>
        <v>9.7999999999999997E-3</v>
      </c>
      <c r="I105" s="304">
        <f>IFERROR(VLOOKUP($D105,RAGsE!$C$2:$G$226,3,FALSE),"--")</f>
        <v>0</v>
      </c>
      <c r="J105" s="304">
        <f>IFERROR(VLOOKUP($D105,RAGsE!$C$2:$G$226,4,FALSE),"--")</f>
        <v>0.51</v>
      </c>
      <c r="K105" s="465">
        <f>IFERROR(VLOOKUP($D105,RAGsE!$C$2:$G$226,5,FALSE),"--")</f>
        <v>1.24</v>
      </c>
      <c r="L105" s="304">
        <f>IFERROR(VLOOKUP($D105,RAGsE!$C$2:$H$226,6,FALSE),"--")</f>
        <v>1</v>
      </c>
      <c r="M105" s="598"/>
    </row>
    <row r="106" spans="1:13" x14ac:dyDescent="0.25">
      <c r="A106" s="278" t="s">
        <v>2475</v>
      </c>
      <c r="B106" s="293" t="s">
        <v>239</v>
      </c>
      <c r="C106" s="296" t="s">
        <v>357</v>
      </c>
      <c r="D106" s="208">
        <v>108430</v>
      </c>
      <c r="E106" s="208">
        <v>108430</v>
      </c>
      <c r="F106" s="240" t="str">
        <f>IF(D106=ToxValues!C106,"","X")</f>
        <v>X</v>
      </c>
      <c r="G106" s="240" t="str">
        <f>IFERROR(VLOOKUP(D106,RSL_Composite!$A$4:$K$767,11,FALSE),"--")</f>
        <v>--</v>
      </c>
      <c r="H106" s="305" t="str">
        <f>IFERROR(VLOOKUP($D106,Composite!$B$3:$C$785,2,FALSE),"--")</f>
        <v>--</v>
      </c>
      <c r="I106" s="304" t="str">
        <f>IFERROR(VLOOKUP($D106,RAGsE!$C$2:$G$226,3,FALSE),"--")</f>
        <v>--</v>
      </c>
      <c r="J106" s="304" t="str">
        <f>IFERROR(VLOOKUP($D106,RAGsE!$C$2:$G$226,4,FALSE),"--")</f>
        <v>--</v>
      </c>
      <c r="K106" s="465" t="str">
        <f>IFERROR(VLOOKUP($D106,RAGsE!$C$2:$G$226,5,FALSE),"--")</f>
        <v>--</v>
      </c>
      <c r="L106" s="304" t="str">
        <f>IFERROR(VLOOKUP($D106,RAGsE!$C$2:$H$226,6,FALSE),"--")</f>
        <v>--</v>
      </c>
      <c r="M106" s="598"/>
    </row>
    <row r="107" spans="1:13" x14ac:dyDescent="0.25">
      <c r="A107" s="278" t="s">
        <v>2475</v>
      </c>
      <c r="B107" s="293" t="s">
        <v>239</v>
      </c>
      <c r="C107" s="296" t="s">
        <v>355</v>
      </c>
      <c r="D107" s="208">
        <v>108394</v>
      </c>
      <c r="E107" s="208">
        <v>108394</v>
      </c>
      <c r="F107" s="240" t="str">
        <f>IF(D107=ToxValues!C107,"","X")</f>
        <v>X</v>
      </c>
      <c r="G107" s="240" t="str">
        <f>IFERROR(VLOOKUP(D107,RSL_Composite!$A$4:$K$767,11,FALSE),"--")</f>
        <v>--</v>
      </c>
      <c r="H107" s="305">
        <f>IFERROR(VLOOKUP($D107,Composite!$B$3:$C$785,2,FALSE),"--")</f>
        <v>7.77E-3</v>
      </c>
      <c r="I107" s="304">
        <f>IFERROR(VLOOKUP($D107,RAGsE!$C$2:$G$226,3,FALSE),"--")</f>
        <v>0</v>
      </c>
      <c r="J107" s="304">
        <f>IFERROR(VLOOKUP($D107,RAGsE!$C$2:$G$226,4,FALSE),"--")</f>
        <v>0.43</v>
      </c>
      <c r="K107" s="465">
        <f>IFERROR(VLOOKUP($D107,RAGsE!$C$2:$G$226,5,FALSE),"--")</f>
        <v>1.03</v>
      </c>
      <c r="L107" s="304">
        <f>IFERROR(VLOOKUP($D107,RAGsE!$C$2:$H$226,6,FALSE),"--")</f>
        <v>1</v>
      </c>
      <c r="M107" s="598"/>
    </row>
    <row r="108" spans="1:13" x14ac:dyDescent="0.25">
      <c r="A108" s="278" t="s">
        <v>2475</v>
      </c>
      <c r="B108" s="293" t="s">
        <v>239</v>
      </c>
      <c r="C108" s="294" t="s">
        <v>353</v>
      </c>
      <c r="D108" s="208">
        <v>99092</v>
      </c>
      <c r="E108" s="208">
        <v>99092</v>
      </c>
      <c r="F108" s="240" t="str">
        <f>IF(D108=ToxValues!C108,"","X")</f>
        <v>X</v>
      </c>
      <c r="G108" s="240" t="str">
        <f>IFERROR(VLOOKUP(D108,RSL_Composite!$A$4:$K$767,11,FALSE),"--")</f>
        <v>--</v>
      </c>
      <c r="H108" s="305" t="str">
        <f>IFERROR(VLOOKUP($D108,Composite!$B$3:$C$785,2,FALSE),"--")</f>
        <v>--</v>
      </c>
      <c r="I108" s="304" t="str">
        <f>IFERROR(VLOOKUP($D108,RAGsE!$C$2:$G$226,3,FALSE),"--")</f>
        <v>--</v>
      </c>
      <c r="J108" s="304" t="str">
        <f>IFERROR(VLOOKUP($D108,RAGsE!$C$2:$G$226,4,FALSE),"--")</f>
        <v>--</v>
      </c>
      <c r="K108" s="465" t="str">
        <f>IFERROR(VLOOKUP($D108,RAGsE!$C$2:$G$226,5,FALSE),"--")</f>
        <v>--</v>
      </c>
      <c r="L108" s="304" t="str">
        <f>IFERROR(VLOOKUP($D108,RAGsE!$C$2:$H$226,6,FALSE),"--")</f>
        <v>--</v>
      </c>
      <c r="M108" s="598"/>
    </row>
    <row r="109" spans="1:13" x14ac:dyDescent="0.25">
      <c r="A109" s="278" t="s">
        <v>2475</v>
      </c>
      <c r="B109" s="293" t="s">
        <v>239</v>
      </c>
      <c r="C109" s="294" t="s">
        <v>351</v>
      </c>
      <c r="D109" s="208">
        <v>534521</v>
      </c>
      <c r="E109" s="208">
        <v>534521</v>
      </c>
      <c r="F109" s="240" t="str">
        <f>IF(D109=ToxValues!C109,"","X")</f>
        <v>X</v>
      </c>
      <c r="G109" s="240" t="str">
        <f>IFERROR(VLOOKUP(D109,RSL_Composite!$A$4:$K$767,11,FALSE),"--")</f>
        <v>--</v>
      </c>
      <c r="H109" s="305">
        <f>IFERROR(VLOOKUP($D109,Composite!$B$3:$C$785,2,FALSE),"--")</f>
        <v>3.15E-3</v>
      </c>
      <c r="I109" s="304">
        <f>IFERROR(VLOOKUP($D109,RAGsE!$C$2:$G$226,3,FALSE),"--")</f>
        <v>0</v>
      </c>
      <c r="J109" s="304">
        <f>IFERROR(VLOOKUP($D109,RAGsE!$C$2:$G$226,4,FALSE),"--")</f>
        <v>1.38</v>
      </c>
      <c r="K109" s="465">
        <f>IFERROR(VLOOKUP($D109,RAGsE!$C$2:$G$226,5,FALSE),"--")</f>
        <v>3.3</v>
      </c>
      <c r="L109" s="304">
        <f>IFERROR(VLOOKUP($D109,RAGsE!$C$2:$H$226,6,FALSE),"--")</f>
        <v>1</v>
      </c>
      <c r="M109" s="598"/>
    </row>
    <row r="110" spans="1:13" x14ac:dyDescent="0.25">
      <c r="A110" s="278" t="s">
        <v>2475</v>
      </c>
      <c r="B110" s="293" t="s">
        <v>239</v>
      </c>
      <c r="C110" s="296" t="s">
        <v>349</v>
      </c>
      <c r="D110" s="208">
        <v>101553</v>
      </c>
      <c r="E110" s="208">
        <v>101553</v>
      </c>
      <c r="F110" s="240" t="str">
        <f>IF(D110=ToxValues!C110,"","X")</f>
        <v>X</v>
      </c>
      <c r="G110" s="240" t="str">
        <f>IFERROR(VLOOKUP(D110,RSL_Composite!$A$4:$K$767,11,FALSE),"--")</f>
        <v>--</v>
      </c>
      <c r="H110" s="305" t="str">
        <f>IFERROR(VLOOKUP($D110,Composite!$B$3:$C$785,2,FALSE),"--")</f>
        <v>--</v>
      </c>
      <c r="I110" s="304" t="str">
        <f>IFERROR(VLOOKUP($D110,RAGsE!$C$2:$G$226,3,FALSE),"--")</f>
        <v>--</v>
      </c>
      <c r="J110" s="304" t="str">
        <f>IFERROR(VLOOKUP($D110,RAGsE!$C$2:$G$226,4,FALSE),"--")</f>
        <v>--</v>
      </c>
      <c r="K110" s="465" t="str">
        <f>IFERROR(VLOOKUP($D110,RAGsE!$C$2:$G$226,5,FALSE),"--")</f>
        <v>--</v>
      </c>
      <c r="L110" s="304" t="str">
        <f>IFERROR(VLOOKUP($D110,RAGsE!$C$2:$H$226,6,FALSE),"--")</f>
        <v>--</v>
      </c>
      <c r="M110" s="598"/>
    </row>
    <row r="111" spans="1:13" x14ac:dyDescent="0.25">
      <c r="A111" s="278" t="s">
        <v>2475</v>
      </c>
      <c r="B111" s="293" t="s">
        <v>239</v>
      </c>
      <c r="C111" s="296" t="s">
        <v>347</v>
      </c>
      <c r="D111" s="208">
        <v>59507</v>
      </c>
      <c r="E111" s="208">
        <v>59507</v>
      </c>
      <c r="F111" s="240" t="str">
        <f>IF(D111=ToxValues!C111,"","X")</f>
        <v>X</v>
      </c>
      <c r="G111" s="240" t="str">
        <f>IFERROR(VLOOKUP(D111,RSL_Composite!$A$4:$K$767,11,FALSE),"--")</f>
        <v>--</v>
      </c>
      <c r="H111" s="305">
        <f>IFERROR(VLOOKUP($D111,Composite!$B$3:$C$785,2,FALSE),"--")</f>
        <v>2.8500000000000001E-2</v>
      </c>
      <c r="I111" s="304">
        <f>IFERROR(VLOOKUP($D111,RAGsE!$C$2:$G$226,3,FALSE),"--")</f>
        <v>0.1</v>
      </c>
      <c r="J111" s="304">
        <f>IFERROR(VLOOKUP($D111,RAGsE!$C$2:$G$226,4,FALSE),"--")</f>
        <v>0.67</v>
      </c>
      <c r="K111" s="465">
        <f>IFERROR(VLOOKUP($D111,RAGsE!$C$2:$G$226,5,FALSE),"--")</f>
        <v>1.61</v>
      </c>
      <c r="L111" s="304">
        <f>IFERROR(VLOOKUP($D111,RAGsE!$C$2:$H$226,6,FALSE),"--")</f>
        <v>1</v>
      </c>
      <c r="M111" s="598"/>
    </row>
    <row r="112" spans="1:13" x14ac:dyDescent="0.25">
      <c r="A112" s="278" t="s">
        <v>2475</v>
      </c>
      <c r="B112" s="293" t="s">
        <v>239</v>
      </c>
      <c r="C112" s="294" t="s">
        <v>345</v>
      </c>
      <c r="D112" s="208">
        <v>106478</v>
      </c>
      <c r="E112" s="208">
        <v>106478</v>
      </c>
      <c r="F112" s="240" t="str">
        <f>IF(D112=ToxValues!C112,"","X")</f>
        <v>X</v>
      </c>
      <c r="G112" s="240" t="str">
        <f>IFERROR(VLOOKUP(D112,RSL_Composite!$A$4:$K$767,11,FALSE),"--")</f>
        <v>--</v>
      </c>
      <c r="H112" s="305">
        <f>IFERROR(VLOOKUP($D112,Composite!$B$3:$C$785,2,FALSE),"--")</f>
        <v>4.96E-3</v>
      </c>
      <c r="I112" s="304" t="str">
        <f>IFERROR(VLOOKUP($D112,RAGsE!$C$2:$G$226,3,FALSE),"--")</f>
        <v>--</v>
      </c>
      <c r="J112" s="304" t="str">
        <f>IFERROR(VLOOKUP($D112,RAGsE!$C$2:$G$226,4,FALSE),"--")</f>
        <v>--</v>
      </c>
      <c r="K112" s="465" t="str">
        <f>IFERROR(VLOOKUP($D112,RAGsE!$C$2:$G$226,5,FALSE),"--")</f>
        <v>--</v>
      </c>
      <c r="L112" s="304" t="str">
        <f>IFERROR(VLOOKUP($D112,RAGsE!$C$2:$H$226,6,FALSE),"--")</f>
        <v>--</v>
      </c>
      <c r="M112" s="598"/>
    </row>
    <row r="113" spans="1:13" x14ac:dyDescent="0.25">
      <c r="A113" s="278" t="s">
        <v>2475</v>
      </c>
      <c r="B113" s="293" t="s">
        <v>239</v>
      </c>
      <c r="C113" s="296" t="s">
        <v>343</v>
      </c>
      <c r="D113" s="208">
        <v>7005723</v>
      </c>
      <c r="E113" s="208">
        <v>7005723</v>
      </c>
      <c r="F113" s="240" t="str">
        <f>IF(D113=ToxValues!C113,"","X")</f>
        <v>X</v>
      </c>
      <c r="G113" s="240" t="str">
        <f>IFERROR(VLOOKUP(D113,RSL_Composite!$A$4:$K$767,11,FALSE),"--")</f>
        <v>--</v>
      </c>
      <c r="H113" s="305" t="str">
        <f>IFERROR(VLOOKUP($D113,Composite!$B$3:$C$785,2,FALSE),"--")</f>
        <v>--</v>
      </c>
      <c r="I113" s="304" t="str">
        <f>IFERROR(VLOOKUP($D113,RAGsE!$C$2:$G$226,3,FALSE),"--")</f>
        <v>--</v>
      </c>
      <c r="J113" s="304" t="str">
        <f>IFERROR(VLOOKUP($D113,RAGsE!$C$2:$G$226,4,FALSE),"--")</f>
        <v>--</v>
      </c>
      <c r="K113" s="465" t="str">
        <f>IFERROR(VLOOKUP($D113,RAGsE!$C$2:$G$226,5,FALSE),"--")</f>
        <v>--</v>
      </c>
      <c r="L113" s="304" t="str">
        <f>IFERROR(VLOOKUP($D113,RAGsE!$C$2:$H$226,6,FALSE),"--")</f>
        <v>--</v>
      </c>
      <c r="M113" s="598"/>
    </row>
    <row r="114" spans="1:13" x14ac:dyDescent="0.25">
      <c r="A114" s="278" t="s">
        <v>2475</v>
      </c>
      <c r="B114" s="293" t="s">
        <v>239</v>
      </c>
      <c r="C114" s="296" t="s">
        <v>341</v>
      </c>
      <c r="D114" s="208">
        <v>106445</v>
      </c>
      <c r="E114" s="208">
        <v>106445</v>
      </c>
      <c r="F114" s="240" t="str">
        <f>IF(D114=ToxValues!C114,"","X")</f>
        <v>X</v>
      </c>
      <c r="G114" s="240" t="str">
        <f>IFERROR(VLOOKUP(D114,RSL_Composite!$A$4:$K$767,11,FALSE),"--")</f>
        <v>--</v>
      </c>
      <c r="H114" s="305">
        <f>IFERROR(VLOOKUP($D114,Composite!$B$3:$C$785,2,FALSE),"--")</f>
        <v>7.5399999999999998E-3</v>
      </c>
      <c r="I114" s="304">
        <f>IFERROR(VLOOKUP($D114,RAGsE!$C$2:$G$226,3,FALSE),"--")</f>
        <v>0</v>
      </c>
      <c r="J114" s="304">
        <f>IFERROR(VLOOKUP($D114,RAGsE!$C$2:$G$226,4,FALSE),"--")</f>
        <v>0.43</v>
      </c>
      <c r="K114" s="465">
        <f>IFERROR(VLOOKUP($D114,RAGsE!$C$2:$G$226,5,FALSE),"--")</f>
        <v>1.03</v>
      </c>
      <c r="L114" s="304">
        <f>IFERROR(VLOOKUP($D114,RAGsE!$C$2:$H$226,6,FALSE),"--")</f>
        <v>1</v>
      </c>
      <c r="M114" s="598"/>
    </row>
    <row r="115" spans="1:13" x14ac:dyDescent="0.25">
      <c r="A115" s="278" t="s">
        <v>2475</v>
      </c>
      <c r="B115" s="293" t="s">
        <v>239</v>
      </c>
      <c r="C115" s="294" t="s">
        <v>339</v>
      </c>
      <c r="D115" s="208">
        <v>100016</v>
      </c>
      <c r="E115" s="208">
        <v>100016</v>
      </c>
      <c r="F115" s="240" t="str">
        <f>IF(D115=ToxValues!C115,"","X")</f>
        <v>X</v>
      </c>
      <c r="G115" s="240" t="str">
        <f>IFERROR(VLOOKUP(D115,RSL_Composite!$A$4:$K$767,11,FALSE),"--")</f>
        <v>--</v>
      </c>
      <c r="H115" s="305">
        <f>IFERROR(VLOOKUP($D115,Composite!$B$3:$C$785,2,FALSE),"--")</f>
        <v>2.2100000000000002E-3</v>
      </c>
      <c r="I115" s="304" t="str">
        <f>IFERROR(VLOOKUP($D115,RAGsE!$C$2:$G$226,3,FALSE),"--")</f>
        <v>--</v>
      </c>
      <c r="J115" s="304" t="str">
        <f>IFERROR(VLOOKUP($D115,RAGsE!$C$2:$G$226,4,FALSE),"--")</f>
        <v>--</v>
      </c>
      <c r="K115" s="465" t="str">
        <f>IFERROR(VLOOKUP($D115,RAGsE!$C$2:$G$226,5,FALSE),"--")</f>
        <v>--</v>
      </c>
      <c r="L115" s="304" t="str">
        <f>IFERROR(VLOOKUP($D115,RAGsE!$C$2:$H$226,6,FALSE),"--")</f>
        <v>--</v>
      </c>
      <c r="M115" s="598"/>
    </row>
    <row r="116" spans="1:13" x14ac:dyDescent="0.25">
      <c r="A116" s="278" t="s">
        <v>2475</v>
      </c>
      <c r="B116" s="293" t="s">
        <v>239</v>
      </c>
      <c r="C116" s="296" t="s">
        <v>337</v>
      </c>
      <c r="D116" s="208">
        <v>100027</v>
      </c>
      <c r="E116" s="208">
        <v>100027</v>
      </c>
      <c r="F116" s="240" t="str">
        <f>IF(D116=ToxValues!C116,"","X")</f>
        <v>X</v>
      </c>
      <c r="G116" s="240" t="str">
        <f>IFERROR(VLOOKUP(D116,RSL_Composite!$A$4:$K$767,11,FALSE),"--")</f>
        <v>--</v>
      </c>
      <c r="H116" s="305" t="str">
        <f>IFERROR(VLOOKUP($D116,Composite!$B$3:$C$785,2,FALSE),"--")</f>
        <v>--</v>
      </c>
      <c r="I116" s="304">
        <f>IFERROR(VLOOKUP($D116,RAGsE!$C$2:$G$226,3,FALSE),"--")</f>
        <v>0</v>
      </c>
      <c r="J116" s="304">
        <f>IFERROR(VLOOKUP($D116,RAGsE!$C$2:$G$226,4,FALSE),"--")</f>
        <v>0.64</v>
      </c>
      <c r="K116" s="465">
        <f>IFERROR(VLOOKUP($D116,RAGsE!$C$2:$G$226,5,FALSE),"--")</f>
        <v>1.54</v>
      </c>
      <c r="L116" s="304">
        <f>IFERROR(VLOOKUP($D116,RAGsE!$C$2:$H$226,6,FALSE),"--")</f>
        <v>1</v>
      </c>
      <c r="M116" s="598"/>
    </row>
    <row r="117" spans="1:13" x14ac:dyDescent="0.25">
      <c r="A117" s="278" t="s">
        <v>2475</v>
      </c>
      <c r="B117" s="293" t="s">
        <v>239</v>
      </c>
      <c r="C117" s="294" t="s">
        <v>335</v>
      </c>
      <c r="D117" s="208">
        <v>83329</v>
      </c>
      <c r="E117" s="208">
        <v>83329</v>
      </c>
      <c r="F117" s="240" t="str">
        <f>IF(D117=ToxValues!C117,"","X")</f>
        <v>X</v>
      </c>
      <c r="G117" s="240" t="str">
        <f>IFERROR(VLOOKUP(D117,RSL_Composite!$A$4:$K$767,11,FALSE),"--")</f>
        <v>--</v>
      </c>
      <c r="H117" s="305">
        <f>IFERROR(VLOOKUP($D117,Composite!$B$3:$C$785,2,FALSE),"--")</f>
        <v>8.5999999999999993E-2</v>
      </c>
      <c r="I117" s="304" t="str">
        <f>IFERROR(VLOOKUP($D117,RAGsE!$C$2:$G$226,3,FALSE),"--")</f>
        <v>--</v>
      </c>
      <c r="J117" s="304" t="str">
        <f>IFERROR(VLOOKUP($D117,RAGsE!$C$2:$G$226,4,FALSE),"--")</f>
        <v>--</v>
      </c>
      <c r="K117" s="465" t="str">
        <f>IFERROR(VLOOKUP($D117,RAGsE!$C$2:$G$226,5,FALSE),"--")</f>
        <v>--</v>
      </c>
      <c r="L117" s="304" t="str">
        <f>IFERROR(VLOOKUP($D117,RAGsE!$C$2:$H$226,6,FALSE),"--")</f>
        <v>--</v>
      </c>
      <c r="M117" s="598"/>
    </row>
    <row r="118" spans="1:13" x14ac:dyDescent="0.25">
      <c r="A118" s="278" t="s">
        <v>2475</v>
      </c>
      <c r="B118" s="293" t="s">
        <v>239</v>
      </c>
      <c r="C118" s="294" t="s">
        <v>333</v>
      </c>
      <c r="D118" s="208">
        <v>208968</v>
      </c>
      <c r="E118" s="208">
        <v>208968</v>
      </c>
      <c r="F118" s="240" t="str">
        <f>IF(D118=ToxValues!C118,"","X")</f>
        <v>X</v>
      </c>
      <c r="G118" s="240" t="str">
        <f>IFERROR(VLOOKUP(D118,RSL_Composite!$A$4:$K$767,11,FALSE),"--")</f>
        <v>--</v>
      </c>
      <c r="H118" s="305" t="str">
        <f>IFERROR(VLOOKUP($D118,Composite!$B$3:$C$785,2,FALSE),"--")</f>
        <v>--</v>
      </c>
      <c r="I118" s="304" t="str">
        <f>IFERROR(VLOOKUP($D118,RAGsE!$C$2:$G$226,3,FALSE),"--")</f>
        <v>--</v>
      </c>
      <c r="J118" s="304" t="str">
        <f>IFERROR(VLOOKUP($D118,RAGsE!$C$2:$G$226,4,FALSE),"--")</f>
        <v>--</v>
      </c>
      <c r="K118" s="465" t="str">
        <f>IFERROR(VLOOKUP($D118,RAGsE!$C$2:$G$226,5,FALSE),"--")</f>
        <v>--</v>
      </c>
      <c r="L118" s="304" t="str">
        <f>IFERROR(VLOOKUP($D118,RAGsE!$C$2:$H$226,6,FALSE),"--")</f>
        <v>--</v>
      </c>
      <c r="M118" s="598"/>
    </row>
    <row r="119" spans="1:13" x14ac:dyDescent="0.25">
      <c r="A119" s="278" t="s">
        <v>2475</v>
      </c>
      <c r="B119" s="293" t="s">
        <v>239</v>
      </c>
      <c r="C119" s="294" t="s">
        <v>331</v>
      </c>
      <c r="D119" s="208">
        <v>62533</v>
      </c>
      <c r="E119" s="208">
        <v>62533</v>
      </c>
      <c r="F119" s="240" t="str">
        <f>IF(D119=ToxValues!C119,"","X")</f>
        <v>X</v>
      </c>
      <c r="G119" s="240" t="str">
        <f>IFERROR(VLOOKUP(D119,RSL_Composite!$A$4:$K$767,11,FALSE),"--")</f>
        <v>--</v>
      </c>
      <c r="H119" s="305">
        <f>IFERROR(VLOOKUP($D119,Composite!$B$3:$C$785,2,FALSE),"--")</f>
        <v>1.8600000000000001E-3</v>
      </c>
      <c r="I119" s="304">
        <f>IFERROR(VLOOKUP($D119,RAGsE!$C$2:$G$226,3,FALSE),"--")</f>
        <v>0</v>
      </c>
      <c r="J119" s="304">
        <f>IFERROR(VLOOKUP($D119,RAGsE!$C$2:$G$226,4,FALSE),"--")</f>
        <v>0.35</v>
      </c>
      <c r="K119" s="465">
        <f>IFERROR(VLOOKUP($D119,RAGsE!$C$2:$G$226,5,FALSE),"--")</f>
        <v>0.85</v>
      </c>
      <c r="L119" s="304">
        <f>IFERROR(VLOOKUP($D119,RAGsE!$C$2:$H$226,6,FALSE),"--")</f>
        <v>1</v>
      </c>
      <c r="M119" s="598"/>
    </row>
    <row r="120" spans="1:13" x14ac:dyDescent="0.25">
      <c r="A120" s="278" t="s">
        <v>2475</v>
      </c>
      <c r="B120" s="293" t="s">
        <v>239</v>
      </c>
      <c r="C120" s="294" t="s">
        <v>329</v>
      </c>
      <c r="D120" s="208">
        <v>120127</v>
      </c>
      <c r="E120" s="208">
        <v>120127</v>
      </c>
      <c r="F120" s="240" t="str">
        <f>IF(D120=ToxValues!C120,"","X")</f>
        <v>X</v>
      </c>
      <c r="G120" s="240" t="str">
        <f>IFERROR(VLOOKUP(D120,RSL_Composite!$A$4:$K$767,11,FALSE),"--")</f>
        <v>--</v>
      </c>
      <c r="H120" s="305">
        <f>IFERROR(VLOOKUP($D120,Composite!$B$3:$C$785,2,FALSE),"--")</f>
        <v>0.14199999999999999</v>
      </c>
      <c r="I120" s="304" t="str">
        <f>IFERROR(VLOOKUP($D120,RAGsE!$C$2:$G$226,3,FALSE),"--")</f>
        <v>--</v>
      </c>
      <c r="J120" s="304" t="str">
        <f>IFERROR(VLOOKUP($D120,RAGsE!$C$2:$G$226,4,FALSE),"--")</f>
        <v>--</v>
      </c>
      <c r="K120" s="465" t="str">
        <f>IFERROR(VLOOKUP($D120,RAGsE!$C$2:$G$226,5,FALSE),"--")</f>
        <v>--</v>
      </c>
      <c r="L120" s="304" t="str">
        <f>IFERROR(VLOOKUP($D120,RAGsE!$C$2:$H$226,6,FALSE),"--")</f>
        <v>--</v>
      </c>
      <c r="M120" s="598"/>
    </row>
    <row r="121" spans="1:13" x14ac:dyDescent="0.25">
      <c r="A121" s="278" t="s">
        <v>2475</v>
      </c>
      <c r="B121" s="293" t="s">
        <v>239</v>
      </c>
      <c r="C121" s="294" t="s">
        <v>327</v>
      </c>
      <c r="D121" s="208">
        <v>103333</v>
      </c>
      <c r="E121" s="208">
        <v>103333</v>
      </c>
      <c r="F121" s="240" t="str">
        <f>IF(D121=ToxValues!C121,"","X")</f>
        <v>X</v>
      </c>
      <c r="G121" s="240" t="str">
        <f>IFERROR(VLOOKUP(D121,RSL_Composite!$A$4:$K$767,11,FALSE),"--")</f>
        <v>--</v>
      </c>
      <c r="H121" s="305">
        <f>IFERROR(VLOOKUP($D121,Composite!$B$3:$C$785,2,FALSE),"--")</f>
        <v>5.1400000000000001E-2</v>
      </c>
      <c r="I121" s="304" t="str">
        <f>IFERROR(VLOOKUP($D121,RAGsE!$C$2:$G$226,3,FALSE),"--")</f>
        <v>--</v>
      </c>
      <c r="J121" s="304" t="str">
        <f>IFERROR(VLOOKUP($D121,RAGsE!$C$2:$G$226,4,FALSE),"--")</f>
        <v>--</v>
      </c>
      <c r="K121" s="465" t="str">
        <f>IFERROR(VLOOKUP($D121,RAGsE!$C$2:$G$226,5,FALSE),"--")</f>
        <v>--</v>
      </c>
      <c r="L121" s="304" t="str">
        <f>IFERROR(VLOOKUP($D121,RAGsE!$C$2:$H$226,6,FALSE),"--")</f>
        <v>--</v>
      </c>
      <c r="M121" s="598"/>
    </row>
    <row r="122" spans="1:13" x14ac:dyDescent="0.25">
      <c r="A122" s="278" t="s">
        <v>2475</v>
      </c>
      <c r="B122" s="293" t="s">
        <v>239</v>
      </c>
      <c r="C122" s="296" t="s">
        <v>325</v>
      </c>
      <c r="D122" s="208">
        <v>92875</v>
      </c>
      <c r="E122" s="208">
        <v>92875</v>
      </c>
      <c r="F122" s="240" t="str">
        <f>IF(D122=ToxValues!C122,"","X")</f>
        <v>X</v>
      </c>
      <c r="G122" s="240" t="str">
        <f>IFERROR(VLOOKUP(D122,RSL_Composite!$A$4:$K$767,11,FALSE),"--")</f>
        <v>--</v>
      </c>
      <c r="H122" s="305">
        <f>IFERROR(VLOOKUP($D122,Composite!$B$3:$C$785,2,FALSE),"--")</f>
        <v>1.1299999999999999E-3</v>
      </c>
      <c r="I122" s="304">
        <f>IFERROR(VLOOKUP($D122,RAGsE!$C$2:$G$226,3,FALSE),"--")</f>
        <v>0</v>
      </c>
      <c r="J122" s="304">
        <f>IFERROR(VLOOKUP($D122,RAGsE!$C$2:$G$226,4,FALSE),"--")</f>
        <v>1.1499999999999999</v>
      </c>
      <c r="K122" s="465">
        <f>IFERROR(VLOOKUP($D122,RAGsE!$C$2:$G$226,5,FALSE),"--")</f>
        <v>2.76</v>
      </c>
      <c r="L122" s="304">
        <f>IFERROR(VLOOKUP($D122,RAGsE!$C$2:$H$226,6,FALSE),"--")</f>
        <v>1</v>
      </c>
      <c r="M122" s="598"/>
    </row>
    <row r="123" spans="1:13" x14ac:dyDescent="0.25">
      <c r="A123" s="278" t="s">
        <v>2475</v>
      </c>
      <c r="B123" s="293" t="s">
        <v>239</v>
      </c>
      <c r="C123" s="294" t="s">
        <v>323</v>
      </c>
      <c r="D123" s="208">
        <v>56553</v>
      </c>
      <c r="E123" s="208">
        <v>56553</v>
      </c>
      <c r="F123" s="240" t="str">
        <f>IF(D123=ToxValues!C123,"","X")</f>
        <v>X</v>
      </c>
      <c r="G123" s="240" t="str">
        <f>IFERROR(VLOOKUP(D123,RSL_Composite!$A$4:$K$767,11,FALSE),"--")</f>
        <v>--</v>
      </c>
      <c r="H123" s="305">
        <f>IFERROR(VLOOKUP($D123,Composite!$B$3:$C$785,2,FALSE),"--")</f>
        <v>0.55200000000000005</v>
      </c>
      <c r="I123" s="304">
        <f>IFERROR(VLOOKUP($D123,RAGsE!$C$2:$G$226,3,FALSE),"--")</f>
        <v>2.8</v>
      </c>
      <c r="J123" s="304">
        <f>IFERROR(VLOOKUP($D123,RAGsE!$C$2:$G$226,4,FALSE),"--")</f>
        <v>2.0299999999999998</v>
      </c>
      <c r="K123" s="465">
        <f>IFERROR(VLOOKUP($D123,RAGsE!$C$2:$G$226,5,FALSE),"--")</f>
        <v>8.5299999999999994</v>
      </c>
      <c r="L123" s="304">
        <f>IFERROR(VLOOKUP($D123,RAGsE!$C$2:$H$226,6,FALSE),"--")</f>
        <v>1</v>
      </c>
      <c r="M123" s="598"/>
    </row>
    <row r="124" spans="1:13" x14ac:dyDescent="0.25">
      <c r="A124" s="278" t="s">
        <v>2475</v>
      </c>
      <c r="B124" s="293" t="s">
        <v>239</v>
      </c>
      <c r="C124" s="294" t="s">
        <v>321</v>
      </c>
      <c r="D124" s="208">
        <v>50328</v>
      </c>
      <c r="E124" s="208">
        <v>50328</v>
      </c>
      <c r="F124" s="240" t="str">
        <f>IF(D124=ToxValues!C124,"","X")</f>
        <v>X</v>
      </c>
      <c r="G124" s="240" t="str">
        <f>IFERROR(VLOOKUP(D124,RSL_Composite!$A$4:$K$767,11,FALSE),"--")</f>
        <v>--</v>
      </c>
      <c r="H124" s="305">
        <f>IFERROR(VLOOKUP($D124,Composite!$B$3:$C$785,2,FALSE),"--")</f>
        <v>0.71299999999999997</v>
      </c>
      <c r="I124" s="304">
        <f>IFERROR(VLOOKUP($D124,RAGsE!$C$2:$G$226,3,FALSE),"--")</f>
        <v>4.3</v>
      </c>
      <c r="J124" s="304">
        <f>IFERROR(VLOOKUP($D124,RAGsE!$C$2:$G$226,4,FALSE),"--")</f>
        <v>2.69</v>
      </c>
      <c r="K124" s="465">
        <f>IFERROR(VLOOKUP($D124,RAGsE!$C$2:$G$226,5,FALSE),"--")</f>
        <v>11.67</v>
      </c>
      <c r="L124" s="304">
        <f>IFERROR(VLOOKUP($D124,RAGsE!$C$2:$H$226,6,FALSE),"--")</f>
        <v>1</v>
      </c>
      <c r="M124" s="598"/>
    </row>
    <row r="125" spans="1:13" x14ac:dyDescent="0.25">
      <c r="A125" s="278" t="s">
        <v>2475</v>
      </c>
      <c r="B125" s="293" t="s">
        <v>239</v>
      </c>
      <c r="C125" s="294" t="s">
        <v>319</v>
      </c>
      <c r="D125" s="208">
        <v>205992</v>
      </c>
      <c r="E125" s="208">
        <v>205992</v>
      </c>
      <c r="F125" s="240" t="str">
        <f>IF(D125=ToxValues!C125,"","X")</f>
        <v>X</v>
      </c>
      <c r="G125" s="240" t="str">
        <f>IFERROR(VLOOKUP(D125,RSL_Composite!$A$4:$K$767,11,FALSE),"--")</f>
        <v>--</v>
      </c>
      <c r="H125" s="305">
        <f>IFERROR(VLOOKUP($D125,Composite!$B$3:$C$785,2,FALSE),"--")</f>
        <v>0.41699999999999998</v>
      </c>
      <c r="I125" s="304">
        <f>IFERROR(VLOOKUP($D125,RAGsE!$C$2:$G$226,3,FALSE),"--")</f>
        <v>4.3</v>
      </c>
      <c r="J125" s="304">
        <f>IFERROR(VLOOKUP($D125,RAGsE!$C$2:$G$226,4,FALSE),"--")</f>
        <v>2.77</v>
      </c>
      <c r="K125" s="465">
        <f>IFERROR(VLOOKUP($D125,RAGsE!$C$2:$G$226,5,FALSE),"--")</f>
        <v>12.03</v>
      </c>
      <c r="L125" s="304">
        <f>IFERROR(VLOOKUP($D125,RAGsE!$C$2:$H$226,6,FALSE),"--")</f>
        <v>1</v>
      </c>
      <c r="M125" s="598"/>
    </row>
    <row r="126" spans="1:13" x14ac:dyDescent="0.25">
      <c r="A126" s="278" t="s">
        <v>2475</v>
      </c>
      <c r="B126" s="293" t="s">
        <v>239</v>
      </c>
      <c r="C126" s="294" t="s">
        <v>317</v>
      </c>
      <c r="D126" s="208">
        <v>191242</v>
      </c>
      <c r="E126" s="208">
        <v>191242</v>
      </c>
      <c r="F126" s="240" t="str">
        <f>IF(D126=ToxValues!C126,"","X")</f>
        <v>X</v>
      </c>
      <c r="G126" s="240" t="str">
        <f>IFERROR(VLOOKUP(D126,RSL_Composite!$A$4:$K$767,11,FALSE),"--")</f>
        <v>--</v>
      </c>
      <c r="H126" s="305" t="str">
        <f>IFERROR(VLOOKUP($D126,Composite!$B$3:$C$785,2,FALSE),"--")</f>
        <v>--</v>
      </c>
      <c r="I126" s="304" t="str">
        <f>IFERROR(VLOOKUP($D126,RAGsE!$C$2:$G$226,3,FALSE),"--")</f>
        <v>--</v>
      </c>
      <c r="J126" s="304" t="str">
        <f>IFERROR(VLOOKUP($D126,RAGsE!$C$2:$G$226,4,FALSE),"--")</f>
        <v>--</v>
      </c>
      <c r="K126" s="465" t="str">
        <f>IFERROR(VLOOKUP($D126,RAGsE!$C$2:$G$226,5,FALSE),"--")</f>
        <v>--</v>
      </c>
      <c r="L126" s="304" t="str">
        <f>IFERROR(VLOOKUP($D126,RAGsE!$C$2:$H$226,6,FALSE),"--")</f>
        <v>--</v>
      </c>
      <c r="M126" s="598"/>
    </row>
    <row r="127" spans="1:13" x14ac:dyDescent="0.25">
      <c r="A127" s="278" t="s">
        <v>2475</v>
      </c>
      <c r="B127" s="293" t="s">
        <v>239</v>
      </c>
      <c r="C127" s="294" t="s">
        <v>315</v>
      </c>
      <c r="D127" s="208">
        <v>207089</v>
      </c>
      <c r="E127" s="208">
        <v>207089</v>
      </c>
      <c r="F127" s="240" t="str">
        <f>IF(D127=ToxValues!C127,"","X")</f>
        <v>X</v>
      </c>
      <c r="G127" s="240" t="str">
        <f>IFERROR(VLOOKUP(D127,RSL_Composite!$A$4:$K$767,11,FALSE),"--")</f>
        <v>--</v>
      </c>
      <c r="H127" s="305">
        <f>IFERROR(VLOOKUP($D127,Composite!$B$3:$C$785,2,FALSE),"--")</f>
        <v>0.69099999999999995</v>
      </c>
      <c r="I127" s="304" t="str">
        <f>IFERROR(VLOOKUP($D127,RAGsE!$C$2:$G$226,3,FALSE),"--")</f>
        <v>--</v>
      </c>
      <c r="J127" s="304" t="str">
        <f>IFERROR(VLOOKUP($D127,RAGsE!$C$2:$G$226,4,FALSE),"--")</f>
        <v>--</v>
      </c>
      <c r="K127" s="465" t="str">
        <f>IFERROR(VLOOKUP($D127,RAGsE!$C$2:$G$226,5,FALSE),"--")</f>
        <v>--</v>
      </c>
      <c r="L127" s="304" t="str">
        <f>IFERROR(VLOOKUP($D127,RAGsE!$C$2:$H$226,6,FALSE),"--")</f>
        <v>--</v>
      </c>
      <c r="M127" s="598"/>
    </row>
    <row r="128" spans="1:13" x14ac:dyDescent="0.25">
      <c r="A128" s="278" t="s">
        <v>2475</v>
      </c>
      <c r="B128" s="293" t="s">
        <v>239</v>
      </c>
      <c r="C128" s="296" t="s">
        <v>313</v>
      </c>
      <c r="D128" s="208">
        <v>65850</v>
      </c>
      <c r="E128" s="208">
        <v>65850</v>
      </c>
      <c r="F128" s="240" t="str">
        <f>IF(D128=ToxValues!C128,"","X")</f>
        <v>X</v>
      </c>
      <c r="G128" s="240" t="str">
        <f>IFERROR(VLOOKUP(D128,RSL_Composite!$A$4:$K$767,11,FALSE),"--")</f>
        <v>--</v>
      </c>
      <c r="H128" s="305">
        <f>IFERROR(VLOOKUP($D128,Composite!$B$3:$C$785,2,FALSE),"--")</f>
        <v>5.6499999999999996E-3</v>
      </c>
      <c r="I128" s="304">
        <f>IFERROR(VLOOKUP($D128,RAGsE!$C$2:$G$226,3,FALSE),"--")</f>
        <v>0</v>
      </c>
      <c r="J128" s="304">
        <f>IFERROR(VLOOKUP($D128,RAGsE!$C$2:$G$226,4,FALSE),"--")</f>
        <v>0.51</v>
      </c>
      <c r="K128" s="465">
        <f>IFERROR(VLOOKUP($D128,RAGsE!$C$2:$G$226,5,FALSE),"--")</f>
        <v>1.24</v>
      </c>
      <c r="L128" s="304">
        <f>IFERROR(VLOOKUP($D128,RAGsE!$C$2:$H$226,6,FALSE),"--")</f>
        <v>1</v>
      </c>
      <c r="M128" s="598"/>
    </row>
    <row r="129" spans="1:13" x14ac:dyDescent="0.25">
      <c r="A129" s="278" t="s">
        <v>2475</v>
      </c>
      <c r="B129" s="293" t="s">
        <v>239</v>
      </c>
      <c r="C129" s="296" t="s">
        <v>311</v>
      </c>
      <c r="D129" s="208">
        <v>100516</v>
      </c>
      <c r="E129" s="208">
        <v>100516</v>
      </c>
      <c r="F129" s="240" t="str">
        <f>IF(D129=ToxValues!C129,"","X")</f>
        <v>X</v>
      </c>
      <c r="G129" s="240" t="str">
        <f>IFERROR(VLOOKUP(D129,RSL_Composite!$A$4:$K$767,11,FALSE),"--")</f>
        <v>--</v>
      </c>
      <c r="H129" s="305">
        <f>IFERROR(VLOOKUP($D129,Composite!$B$3:$C$785,2,FALSE),"--")</f>
        <v>2.0899999999999998E-3</v>
      </c>
      <c r="I129" s="304" t="str">
        <f>IFERROR(VLOOKUP($D129,RAGsE!$C$2:$G$226,3,FALSE),"--")</f>
        <v>--</v>
      </c>
      <c r="J129" s="304" t="str">
        <f>IFERROR(VLOOKUP($D129,RAGsE!$C$2:$G$226,4,FALSE),"--")</f>
        <v>--</v>
      </c>
      <c r="K129" s="465" t="str">
        <f>IFERROR(VLOOKUP($D129,RAGsE!$C$2:$G$226,5,FALSE),"--")</f>
        <v>--</v>
      </c>
      <c r="L129" s="304" t="str">
        <f>IFERROR(VLOOKUP($D129,RAGsE!$C$2:$H$226,6,FALSE),"--")</f>
        <v>--</v>
      </c>
      <c r="M129" s="598"/>
    </row>
    <row r="130" spans="1:13" x14ac:dyDescent="0.25">
      <c r="A130" s="278" t="s">
        <v>2475</v>
      </c>
      <c r="B130" s="293" t="s">
        <v>239</v>
      </c>
      <c r="C130" s="294" t="s">
        <v>309</v>
      </c>
      <c r="D130" s="208">
        <v>111911</v>
      </c>
      <c r="E130" s="208">
        <v>111911</v>
      </c>
      <c r="F130" s="240" t="str">
        <f>IF(D130=ToxValues!C130,"","X")</f>
        <v>X</v>
      </c>
      <c r="G130" s="240" t="str">
        <f>IFERROR(VLOOKUP(D130,RSL_Composite!$A$4:$K$767,11,FALSE),"--")</f>
        <v>--</v>
      </c>
      <c r="H130" s="305">
        <f>IFERROR(VLOOKUP($D130,Composite!$B$3:$C$785,2,FALSE),"--")</f>
        <v>1.2199999999999999E-3</v>
      </c>
      <c r="I130" s="304" t="str">
        <f>IFERROR(VLOOKUP($D130,RAGsE!$C$2:$G$226,3,FALSE),"--")</f>
        <v>--</v>
      </c>
      <c r="J130" s="304" t="str">
        <f>IFERROR(VLOOKUP($D130,RAGsE!$C$2:$G$226,4,FALSE),"--")</f>
        <v>--</v>
      </c>
      <c r="K130" s="465" t="str">
        <f>IFERROR(VLOOKUP($D130,RAGsE!$C$2:$G$226,5,FALSE),"--")</f>
        <v>--</v>
      </c>
      <c r="L130" s="304" t="str">
        <f>IFERROR(VLOOKUP($D130,RAGsE!$C$2:$H$226,6,FALSE),"--")</f>
        <v>--</v>
      </c>
      <c r="M130" s="598"/>
    </row>
    <row r="131" spans="1:13" x14ac:dyDescent="0.25">
      <c r="A131" s="278" t="s">
        <v>2475</v>
      </c>
      <c r="B131" s="293" t="s">
        <v>239</v>
      </c>
      <c r="C131" s="294" t="s">
        <v>307</v>
      </c>
      <c r="D131" s="208">
        <v>111444</v>
      </c>
      <c r="E131" s="208">
        <v>111444</v>
      </c>
      <c r="F131" s="240" t="str">
        <f>IF(D131=ToxValues!C131,"","X")</f>
        <v>X</v>
      </c>
      <c r="G131" s="240" t="str">
        <f>IFERROR(VLOOKUP(D131,RSL_Composite!$A$4:$K$767,11,FALSE),"--")</f>
        <v>--</v>
      </c>
      <c r="H131" s="305">
        <f>IFERROR(VLOOKUP($D131,Composite!$B$3:$C$785,2,FALSE),"--")</f>
        <v>1.7799999999999999E-3</v>
      </c>
      <c r="I131" s="304">
        <f>IFERROR(VLOOKUP($D131,RAGsE!$C$2:$G$226,3,FALSE),"--")</f>
        <v>0</v>
      </c>
      <c r="J131" s="304">
        <f>IFERROR(VLOOKUP($D131,RAGsE!$C$2:$G$226,4,FALSE),"--")</f>
        <v>0.68</v>
      </c>
      <c r="K131" s="465">
        <f>IFERROR(VLOOKUP($D131,RAGsE!$C$2:$G$226,5,FALSE),"--")</f>
        <v>1.62</v>
      </c>
      <c r="L131" s="304">
        <f>IFERROR(VLOOKUP($D131,RAGsE!$C$2:$H$226,6,FALSE),"--")</f>
        <v>1</v>
      </c>
      <c r="M131" s="598"/>
    </row>
    <row r="132" spans="1:13" x14ac:dyDescent="0.25">
      <c r="A132" s="278" t="s">
        <v>2475</v>
      </c>
      <c r="B132" s="293" t="s">
        <v>239</v>
      </c>
      <c r="C132" s="294" t="s">
        <v>305</v>
      </c>
      <c r="D132" s="208">
        <v>108601</v>
      </c>
      <c r="E132" s="208">
        <v>108601</v>
      </c>
      <c r="F132" s="240" t="str">
        <f>IF(D132=ToxValues!C132,"","X")</f>
        <v>X</v>
      </c>
      <c r="G132" s="240" t="str">
        <f>IFERROR(VLOOKUP(D132,RSL_Composite!$A$4:$K$767,11,FALSE),"--")</f>
        <v>--</v>
      </c>
      <c r="H132" s="305">
        <f>IFERROR(VLOOKUP($D132,Composite!$B$3:$C$785,2,FALSE),"--")</f>
        <v>7.6400000000000001E-3</v>
      </c>
      <c r="I132" s="304" t="str">
        <f>IFERROR(VLOOKUP($D132,RAGsE!$C$2:$G$226,3,FALSE),"--")</f>
        <v>--</v>
      </c>
      <c r="J132" s="304" t="str">
        <f>IFERROR(VLOOKUP($D132,RAGsE!$C$2:$G$226,4,FALSE),"--")</f>
        <v>--</v>
      </c>
      <c r="K132" s="465" t="str">
        <f>IFERROR(VLOOKUP($D132,RAGsE!$C$2:$G$226,5,FALSE),"--")</f>
        <v>--</v>
      </c>
      <c r="L132" s="304" t="str">
        <f>IFERROR(VLOOKUP($D132,RAGsE!$C$2:$H$226,6,FALSE),"--")</f>
        <v>--</v>
      </c>
      <c r="M132" s="598"/>
    </row>
    <row r="133" spans="1:13" x14ac:dyDescent="0.25">
      <c r="A133" s="278" t="s">
        <v>2475</v>
      </c>
      <c r="B133" s="293" t="s">
        <v>239</v>
      </c>
      <c r="C133" s="294" t="s">
        <v>303</v>
      </c>
      <c r="D133" s="208">
        <v>117817</v>
      </c>
      <c r="E133" s="208">
        <v>117817</v>
      </c>
      <c r="F133" s="240" t="str">
        <f>IF(D133=ToxValues!C133,"","X")</f>
        <v>X</v>
      </c>
      <c r="G133" s="240" t="str">
        <f>IFERROR(VLOOKUP(D133,RSL_Composite!$A$4:$K$767,11,FALSE),"--")</f>
        <v>--</v>
      </c>
      <c r="H133" s="305">
        <f>IFERROR(VLOOKUP($D133,Composite!$B$3:$C$785,2,FALSE),"--")</f>
        <v>1.1299999999999999</v>
      </c>
      <c r="I133" s="304">
        <f>IFERROR(VLOOKUP($D133,RAGsE!$C$2:$G$226,3,FALSE),"--")</f>
        <v>0.2</v>
      </c>
      <c r="J133" s="304">
        <f>IFERROR(VLOOKUP($D133,RAGsE!$C$2:$G$226,4,FALSE),"--")</f>
        <v>16.64</v>
      </c>
      <c r="K133" s="465">
        <f>IFERROR(VLOOKUP($D133,RAGsE!$C$2:$G$226,5,FALSE),"--")</f>
        <v>39.93</v>
      </c>
      <c r="L133" s="304">
        <f>IFERROR(VLOOKUP($D133,RAGsE!$C$2:$H$226,6,FALSE),"--")</f>
        <v>0.8</v>
      </c>
      <c r="M133" s="598"/>
    </row>
    <row r="134" spans="1:13" x14ac:dyDescent="0.25">
      <c r="A134" s="278" t="s">
        <v>2475</v>
      </c>
      <c r="B134" s="293" t="s">
        <v>239</v>
      </c>
      <c r="C134" s="296" t="s">
        <v>301</v>
      </c>
      <c r="D134" s="208">
        <v>85687</v>
      </c>
      <c r="E134" s="208">
        <v>85687</v>
      </c>
      <c r="F134" s="240" t="str">
        <f>IF(D134=ToxValues!C134,"","X")</f>
        <v>X</v>
      </c>
      <c r="G134" s="240" t="str">
        <f>IFERROR(VLOOKUP(D134,RSL_Composite!$A$4:$K$767,11,FALSE),"--")</f>
        <v>--</v>
      </c>
      <c r="H134" s="305">
        <f>IFERROR(VLOOKUP($D134,Composite!$B$3:$C$785,2,FALSE),"--")</f>
        <v>3.85E-2</v>
      </c>
      <c r="I134" s="304" t="str">
        <f>IFERROR(VLOOKUP($D134,RAGsE!$C$2:$G$226,3,FALSE),"--")</f>
        <v>--</v>
      </c>
      <c r="J134" s="304" t="str">
        <f>IFERROR(VLOOKUP($D134,RAGsE!$C$2:$G$226,4,FALSE),"--")</f>
        <v>--</v>
      </c>
      <c r="K134" s="465" t="str">
        <f>IFERROR(VLOOKUP($D134,RAGsE!$C$2:$G$226,5,FALSE),"--")</f>
        <v>--</v>
      </c>
      <c r="L134" s="304" t="str">
        <f>IFERROR(VLOOKUP($D134,RAGsE!$C$2:$H$226,6,FALSE),"--")</f>
        <v>--</v>
      </c>
      <c r="M134" s="598"/>
    </row>
    <row r="135" spans="1:13" x14ac:dyDescent="0.25">
      <c r="A135" s="278" t="s">
        <v>2475</v>
      </c>
      <c r="B135" s="293" t="s">
        <v>239</v>
      </c>
      <c r="C135" s="294" t="s">
        <v>299</v>
      </c>
      <c r="D135" s="208">
        <v>86748</v>
      </c>
      <c r="E135" s="208">
        <v>86748</v>
      </c>
      <c r="F135" s="240" t="str">
        <f>IF(D135=ToxValues!C135,"","X")</f>
        <v>X</v>
      </c>
      <c r="G135" s="240" t="str">
        <f>IFERROR(VLOOKUP(D135,RSL_Composite!$A$4:$K$767,11,FALSE),"--")</f>
        <v>--</v>
      </c>
      <c r="H135" s="305" t="str">
        <f>IFERROR(VLOOKUP($D135,Composite!$B$3:$C$785,2,FALSE),"--")</f>
        <v>--</v>
      </c>
      <c r="I135" s="304" t="str">
        <f>IFERROR(VLOOKUP($D135,RAGsE!$C$2:$G$226,3,FALSE),"--")</f>
        <v>--</v>
      </c>
      <c r="J135" s="304" t="str">
        <f>IFERROR(VLOOKUP($D135,RAGsE!$C$2:$G$226,4,FALSE),"--")</f>
        <v>--</v>
      </c>
      <c r="K135" s="465" t="str">
        <f>IFERROR(VLOOKUP($D135,RAGsE!$C$2:$G$226,5,FALSE),"--")</f>
        <v>--</v>
      </c>
      <c r="L135" s="304" t="str">
        <f>IFERROR(VLOOKUP($D135,RAGsE!$C$2:$H$226,6,FALSE),"--")</f>
        <v>--</v>
      </c>
      <c r="M135" s="598"/>
    </row>
    <row r="136" spans="1:13" x14ac:dyDescent="0.25">
      <c r="A136" s="278" t="s">
        <v>2475</v>
      </c>
      <c r="B136" s="293" t="s">
        <v>239</v>
      </c>
      <c r="C136" s="294" t="s">
        <v>191</v>
      </c>
      <c r="D136" s="208">
        <v>510156</v>
      </c>
      <c r="E136" s="208">
        <v>510156</v>
      </c>
      <c r="F136" s="240" t="str">
        <f>IF(D136=ToxValues!C136,"","X")</f>
        <v>X</v>
      </c>
      <c r="G136" s="240" t="str">
        <f>IFERROR(VLOOKUP(D136,RSL_Composite!$A$4:$K$767,11,FALSE),"--")</f>
        <v>--</v>
      </c>
      <c r="H136" s="305">
        <f>IFERROR(VLOOKUP($D136,Composite!$B$3:$C$785,2,FALSE),"--")</f>
        <v>3.3099999999999997E-2</v>
      </c>
      <c r="I136" s="304" t="str">
        <f>IFERROR(VLOOKUP($D136,RAGsE!$C$2:$G$226,3,FALSE),"--")</f>
        <v>--</v>
      </c>
      <c r="J136" s="304" t="str">
        <f>IFERROR(VLOOKUP($D136,RAGsE!$C$2:$G$226,4,FALSE),"--")</f>
        <v>--</v>
      </c>
      <c r="K136" s="465" t="str">
        <f>IFERROR(VLOOKUP($D136,RAGsE!$C$2:$G$226,5,FALSE),"--")</f>
        <v>--</v>
      </c>
      <c r="L136" s="304" t="str">
        <f>IFERROR(VLOOKUP($D136,RAGsE!$C$2:$H$226,6,FALSE),"--")</f>
        <v>--</v>
      </c>
      <c r="M136" s="598"/>
    </row>
    <row r="137" spans="1:13" x14ac:dyDescent="0.25">
      <c r="A137" s="278" t="s">
        <v>2475</v>
      </c>
      <c r="B137" s="293" t="s">
        <v>239</v>
      </c>
      <c r="C137" s="294" t="s">
        <v>297</v>
      </c>
      <c r="D137" s="208">
        <v>218019</v>
      </c>
      <c r="E137" s="208">
        <v>218019</v>
      </c>
      <c r="F137" s="240" t="str">
        <f>IF(D137=ToxValues!C137,"","X")</f>
        <v>X</v>
      </c>
      <c r="G137" s="240" t="str">
        <f>IFERROR(VLOOKUP(D137,RSL_Composite!$A$4:$K$767,11,FALSE),"--")</f>
        <v>--</v>
      </c>
      <c r="H137" s="305">
        <f>IFERROR(VLOOKUP($D137,Composite!$B$3:$C$785,2,FALSE),"--")</f>
        <v>0.59599999999999997</v>
      </c>
      <c r="I137" s="304">
        <f>IFERROR(VLOOKUP($D137,RAGsE!$C$2:$G$226,3,FALSE),"--")</f>
        <v>2.8</v>
      </c>
      <c r="J137" s="304">
        <f>IFERROR(VLOOKUP($D137,RAGsE!$C$2:$G$226,4,FALSE),"--")</f>
        <v>2.0299999999999998</v>
      </c>
      <c r="K137" s="465">
        <f>IFERROR(VLOOKUP($D137,RAGsE!$C$2:$G$226,5,FALSE),"--")</f>
        <v>8.5299999999999994</v>
      </c>
      <c r="L137" s="304">
        <f>IFERROR(VLOOKUP($D137,RAGsE!$C$2:$H$226,6,FALSE),"--")</f>
        <v>1</v>
      </c>
      <c r="M137" s="598"/>
    </row>
    <row r="138" spans="1:13" x14ac:dyDescent="0.25">
      <c r="A138" s="278" t="s">
        <v>2475</v>
      </c>
      <c r="B138" s="293" t="s">
        <v>239</v>
      </c>
      <c r="C138" s="296" t="s">
        <v>295</v>
      </c>
      <c r="D138" s="208">
        <v>103231</v>
      </c>
      <c r="E138" s="208">
        <v>103231</v>
      </c>
      <c r="F138" s="240" t="str">
        <f>IF(D138=ToxValues!C138,"","X")</f>
        <v>X</v>
      </c>
      <c r="G138" s="240" t="str">
        <f>IFERROR(VLOOKUP(D138,RSL_Composite!$A$4:$K$767,11,FALSE),"--")</f>
        <v>--</v>
      </c>
      <c r="H138" s="305">
        <f>IFERROR(VLOOKUP($D138,Composite!$B$3:$C$785,2,FALSE),"--")</f>
        <v>3.23</v>
      </c>
      <c r="I138" s="304" t="str">
        <f>IFERROR(VLOOKUP($D138,RAGsE!$C$2:$G$226,3,FALSE),"--")</f>
        <v>--</v>
      </c>
      <c r="J138" s="304" t="str">
        <f>IFERROR(VLOOKUP($D138,RAGsE!$C$2:$G$226,4,FALSE),"--")</f>
        <v>--</v>
      </c>
      <c r="K138" s="465" t="str">
        <f>IFERROR(VLOOKUP($D138,RAGsE!$C$2:$G$226,5,FALSE),"--")</f>
        <v>--</v>
      </c>
      <c r="L138" s="304" t="str">
        <f>IFERROR(VLOOKUP($D138,RAGsE!$C$2:$H$226,6,FALSE),"--")</f>
        <v>--</v>
      </c>
      <c r="M138" s="598"/>
    </row>
    <row r="139" spans="1:13" x14ac:dyDescent="0.25">
      <c r="A139" s="278" t="s">
        <v>2475</v>
      </c>
      <c r="B139" s="293" t="s">
        <v>239</v>
      </c>
      <c r="C139" s="294" t="s">
        <v>293</v>
      </c>
      <c r="D139" s="208">
        <v>53703</v>
      </c>
      <c r="E139" s="208">
        <v>53703</v>
      </c>
      <c r="F139" s="240" t="str">
        <f>IF(D139=ToxValues!C139,"","X")</f>
        <v>X</v>
      </c>
      <c r="G139" s="240" t="str">
        <f>IFERROR(VLOOKUP(D139,RSL_Composite!$A$4:$K$767,11,FALSE),"--")</f>
        <v>--</v>
      </c>
      <c r="H139" s="305">
        <f>IFERROR(VLOOKUP($D139,Composite!$B$3:$C$785,2,FALSE),"--")</f>
        <v>0.95299999999999996</v>
      </c>
      <c r="I139" s="304">
        <f>IFERROR(VLOOKUP($D139,RAGsE!$C$2:$G$226,3,FALSE),"--")</f>
        <v>9.6999999999999993</v>
      </c>
      <c r="J139" s="304">
        <f>IFERROR(VLOOKUP($D139,RAGsE!$C$2:$G$226,4,FALSE),"--")</f>
        <v>3.88</v>
      </c>
      <c r="K139" s="465">
        <f>IFERROR(VLOOKUP($D139,RAGsE!$C$2:$G$226,5,FALSE),"--")</f>
        <v>17.57</v>
      </c>
      <c r="L139" s="304">
        <f>IFERROR(VLOOKUP($D139,RAGsE!$C$2:$H$226,6,FALSE),"--")</f>
        <v>0.6</v>
      </c>
      <c r="M139" s="598"/>
    </row>
    <row r="140" spans="1:13" x14ac:dyDescent="0.25">
      <c r="A140" s="278" t="s">
        <v>2475</v>
      </c>
      <c r="B140" s="293" t="s">
        <v>239</v>
      </c>
      <c r="C140" s="294" t="s">
        <v>291</v>
      </c>
      <c r="D140" s="208">
        <v>132649</v>
      </c>
      <c r="E140" s="208">
        <v>132649</v>
      </c>
      <c r="F140" s="240" t="str">
        <f>IF(D140=ToxValues!C140,"","X")</f>
        <v>X</v>
      </c>
      <c r="G140" s="240" t="str">
        <f>IFERROR(VLOOKUP(D140,RSL_Composite!$A$4:$K$767,11,FALSE),"--")</f>
        <v>--</v>
      </c>
      <c r="H140" s="305">
        <f>IFERROR(VLOOKUP($D140,Composite!$B$3:$C$785,2,FALSE),"--")</f>
        <v>9.7500000000000003E-2</v>
      </c>
      <c r="I140" s="304" t="str">
        <f>IFERROR(VLOOKUP($D140,RAGsE!$C$2:$G$226,3,FALSE),"--")</f>
        <v>--</v>
      </c>
      <c r="J140" s="304" t="str">
        <f>IFERROR(VLOOKUP($D140,RAGsE!$C$2:$G$226,4,FALSE),"--")</f>
        <v>--</v>
      </c>
      <c r="K140" s="465" t="str">
        <f>IFERROR(VLOOKUP($D140,RAGsE!$C$2:$G$226,5,FALSE),"--")</f>
        <v>--</v>
      </c>
      <c r="L140" s="304" t="str">
        <f>IFERROR(VLOOKUP($D140,RAGsE!$C$2:$H$226,6,FALSE),"--")</f>
        <v>--</v>
      </c>
      <c r="M140" s="598"/>
    </row>
    <row r="141" spans="1:13" x14ac:dyDescent="0.25">
      <c r="A141" s="278" t="s">
        <v>2475</v>
      </c>
      <c r="B141" s="293" t="s">
        <v>239</v>
      </c>
      <c r="C141" s="296" t="s">
        <v>289</v>
      </c>
      <c r="D141" s="208">
        <v>76436</v>
      </c>
      <c r="E141" s="208">
        <v>76436</v>
      </c>
      <c r="F141" s="240" t="str">
        <f>IF(D141=ToxValues!C141,"","X")</f>
        <v>X</v>
      </c>
      <c r="G141" s="240" t="str">
        <f>IFERROR(VLOOKUP(D141,RSL_Composite!$A$4:$K$767,11,FALSE),"--")</f>
        <v>--</v>
      </c>
      <c r="H141" s="305" t="str">
        <f>IFERROR(VLOOKUP($D141,Composite!$B$3:$C$785,2,FALSE),"--")</f>
        <v>--</v>
      </c>
      <c r="I141" s="304" t="str">
        <f>IFERROR(VLOOKUP($D141,RAGsE!$C$2:$G$226,3,FALSE),"--")</f>
        <v>--</v>
      </c>
      <c r="J141" s="304" t="str">
        <f>IFERROR(VLOOKUP($D141,RAGsE!$C$2:$G$226,4,FALSE),"--")</f>
        <v>--</v>
      </c>
      <c r="K141" s="465" t="str">
        <f>IFERROR(VLOOKUP($D141,RAGsE!$C$2:$G$226,5,FALSE),"--")</f>
        <v>--</v>
      </c>
      <c r="L141" s="304" t="str">
        <f>IFERROR(VLOOKUP($D141,RAGsE!$C$2:$H$226,6,FALSE),"--")</f>
        <v>--</v>
      </c>
      <c r="M141" s="598"/>
    </row>
    <row r="142" spans="1:13" x14ac:dyDescent="0.25">
      <c r="A142" s="278" t="s">
        <v>2475</v>
      </c>
      <c r="B142" s="293" t="s">
        <v>239</v>
      </c>
      <c r="C142" s="296" t="s">
        <v>287</v>
      </c>
      <c r="D142" s="208">
        <v>84662</v>
      </c>
      <c r="E142" s="208">
        <v>84662</v>
      </c>
      <c r="F142" s="240" t="str">
        <f>IF(D142=ToxValues!C142,"","X")</f>
        <v>X</v>
      </c>
      <c r="G142" s="240" t="str">
        <f>IFERROR(VLOOKUP(D142,RSL_Composite!$A$4:$K$767,11,FALSE),"--")</f>
        <v>--</v>
      </c>
      <c r="H142" s="305">
        <f>IFERROR(VLOOKUP($D142,Composite!$B$3:$C$785,2,FALSE),"--")</f>
        <v>3.5999999999999999E-3</v>
      </c>
      <c r="I142" s="304">
        <f>IFERROR(VLOOKUP($D142,RAGsE!$C$2:$G$226,3,FALSE),"--")</f>
        <v>0</v>
      </c>
      <c r="J142" s="304">
        <f>IFERROR(VLOOKUP($D142,RAGsE!$C$2:$G$226,4,FALSE),"--")</f>
        <v>1.87</v>
      </c>
      <c r="K142" s="465">
        <f>IFERROR(VLOOKUP($D142,RAGsE!$C$2:$G$226,5,FALSE),"--")</f>
        <v>4.5</v>
      </c>
      <c r="L142" s="304">
        <f>IFERROR(VLOOKUP($D142,RAGsE!$C$2:$H$226,6,FALSE),"--")</f>
        <v>1</v>
      </c>
      <c r="M142" s="598"/>
    </row>
    <row r="143" spans="1:13" x14ac:dyDescent="0.25">
      <c r="A143" s="278" t="s">
        <v>2475</v>
      </c>
      <c r="B143" s="293" t="s">
        <v>239</v>
      </c>
      <c r="C143" s="296" t="s">
        <v>285</v>
      </c>
      <c r="D143" s="208">
        <v>131113</v>
      </c>
      <c r="E143" s="208">
        <v>131113</v>
      </c>
      <c r="F143" s="240" t="str">
        <f>IF(D143=ToxValues!C143,"","X")</f>
        <v>X</v>
      </c>
      <c r="G143" s="240" t="str">
        <f>IFERROR(VLOOKUP(D143,RSL_Composite!$A$4:$K$767,11,FALSE),"--")</f>
        <v>--</v>
      </c>
      <c r="H143" s="305" t="str">
        <f>IFERROR(VLOOKUP($D143,Composite!$B$3:$C$785,2,FALSE),"--")</f>
        <v>--</v>
      </c>
      <c r="I143" s="304">
        <f>IFERROR(VLOOKUP($D143,RAGsE!$C$2:$G$226,3,FALSE),"--")</f>
        <v>0</v>
      </c>
      <c r="J143" s="304">
        <f>IFERROR(VLOOKUP($D143,RAGsE!$C$2:$G$226,4,FALSE),"--")</f>
        <v>1.31</v>
      </c>
      <c r="K143" s="465">
        <f>IFERROR(VLOOKUP($D143,RAGsE!$C$2:$G$226,5,FALSE),"--")</f>
        <v>3.13</v>
      </c>
      <c r="L143" s="304">
        <f>IFERROR(VLOOKUP($D143,RAGsE!$C$2:$H$226,6,FALSE),"--")</f>
        <v>1</v>
      </c>
      <c r="M143" s="598"/>
    </row>
    <row r="144" spans="1:13" x14ac:dyDescent="0.25">
      <c r="A144" s="278" t="s">
        <v>2475</v>
      </c>
      <c r="B144" s="293" t="s">
        <v>239</v>
      </c>
      <c r="C144" s="296" t="s">
        <v>283</v>
      </c>
      <c r="D144" s="208">
        <v>84742</v>
      </c>
      <c r="E144" s="208">
        <v>84742</v>
      </c>
      <c r="F144" s="240" t="str">
        <f>IF(D144=ToxValues!C144,"","X")</f>
        <v>X</v>
      </c>
      <c r="G144" s="240" t="str">
        <f>IFERROR(VLOOKUP(D144,RSL_Composite!$A$4:$K$767,11,FALSE),"--")</f>
        <v>--</v>
      </c>
      <c r="H144" s="305">
        <f>IFERROR(VLOOKUP($D144,Composite!$B$3:$C$785,2,FALSE),"--")</f>
        <v>4.2000000000000003E-2</v>
      </c>
      <c r="I144" s="304">
        <f>IFERROR(VLOOKUP($D144,RAGsE!$C$2:$G$226,3,FALSE),"--")</f>
        <v>0.2</v>
      </c>
      <c r="J144" s="304">
        <f>IFERROR(VLOOKUP($D144,RAGsE!$C$2:$G$226,4,FALSE),"--")</f>
        <v>3.86</v>
      </c>
      <c r="K144" s="465">
        <f>IFERROR(VLOOKUP($D144,RAGsE!$C$2:$G$226,5,FALSE),"--")</f>
        <v>9.27</v>
      </c>
      <c r="L144" s="304">
        <f>IFERROR(VLOOKUP($D144,RAGsE!$C$2:$H$226,6,FALSE),"--")</f>
        <v>0.9</v>
      </c>
      <c r="M144" s="598"/>
    </row>
    <row r="145" spans="1:13" x14ac:dyDescent="0.25">
      <c r="A145" s="278" t="s">
        <v>2475</v>
      </c>
      <c r="B145" s="293" t="s">
        <v>239</v>
      </c>
      <c r="C145" s="296" t="s">
        <v>281</v>
      </c>
      <c r="D145" s="208">
        <v>117840</v>
      </c>
      <c r="E145" s="208">
        <v>117840</v>
      </c>
      <c r="F145" s="240" t="str">
        <f>IF(D145=ToxValues!C145,"","X")</f>
        <v>X</v>
      </c>
      <c r="G145" s="240" t="str">
        <f>IFERROR(VLOOKUP(D145,RSL_Composite!$A$4:$K$767,11,FALSE),"--")</f>
        <v>--</v>
      </c>
      <c r="H145" s="305">
        <f>IFERROR(VLOOKUP($D145,Composite!$B$3:$C$785,2,FALSE),"--")</f>
        <v>2.4300000000000002</v>
      </c>
      <c r="I145" s="304" t="str">
        <f>IFERROR(VLOOKUP($D145,RAGsE!$C$2:$G$226,3,FALSE),"--")</f>
        <v>--</v>
      </c>
      <c r="J145" s="304" t="str">
        <f>IFERROR(VLOOKUP($D145,RAGsE!$C$2:$G$226,4,FALSE),"--")</f>
        <v>--</v>
      </c>
      <c r="K145" s="465" t="str">
        <f>IFERROR(VLOOKUP($D145,RAGsE!$C$2:$G$226,5,FALSE),"--")</f>
        <v>--</v>
      </c>
      <c r="L145" s="304" t="str">
        <f>IFERROR(VLOOKUP($D145,RAGsE!$C$2:$H$226,6,FALSE),"--")</f>
        <v>--</v>
      </c>
      <c r="M145" s="598"/>
    </row>
    <row r="146" spans="1:13" x14ac:dyDescent="0.25">
      <c r="A146" s="278" t="s">
        <v>2475</v>
      </c>
      <c r="B146" s="293" t="s">
        <v>239</v>
      </c>
      <c r="C146" s="294" t="s">
        <v>279</v>
      </c>
      <c r="D146" s="208">
        <v>206440</v>
      </c>
      <c r="E146" s="208">
        <v>206440</v>
      </c>
      <c r="F146" s="240" t="str">
        <f>IF(D146=ToxValues!C146,"","X")</f>
        <v>X</v>
      </c>
      <c r="G146" s="240" t="str">
        <f>IFERROR(VLOOKUP(D146,RSL_Composite!$A$4:$K$767,11,FALSE),"--")</f>
        <v>--</v>
      </c>
      <c r="H146" s="305">
        <f>IFERROR(VLOOKUP($D146,Composite!$B$3:$C$785,2,FALSE),"--")</f>
        <v>0.308</v>
      </c>
      <c r="I146" s="304">
        <f>IFERROR(VLOOKUP($D146,RAGsE!$C$2:$G$226,3,FALSE),"--")</f>
        <v>1.2</v>
      </c>
      <c r="J146" s="304">
        <f>IFERROR(VLOOKUP($D146,RAGsE!$C$2:$G$226,4,FALSE),"--")</f>
        <v>1.45</v>
      </c>
      <c r="K146" s="465">
        <f>IFERROR(VLOOKUP($D146,RAGsE!$C$2:$G$226,5,FALSE),"--")</f>
        <v>5.68</v>
      </c>
      <c r="L146" s="304">
        <f>IFERROR(VLOOKUP($D146,RAGsE!$C$2:$H$226,6,FALSE),"--")</f>
        <v>1</v>
      </c>
      <c r="M146" s="598"/>
    </row>
    <row r="147" spans="1:13" x14ac:dyDescent="0.25">
      <c r="A147" s="278" t="s">
        <v>2475</v>
      </c>
      <c r="B147" s="293" t="s">
        <v>239</v>
      </c>
      <c r="C147" s="294" t="s">
        <v>277</v>
      </c>
      <c r="D147" s="208">
        <v>86737</v>
      </c>
      <c r="E147" s="208">
        <v>86737</v>
      </c>
      <c r="F147" s="240" t="str">
        <f>IF(D147=ToxValues!C147,"","X")</f>
        <v>X</v>
      </c>
      <c r="G147" s="240" t="str">
        <f>IFERROR(VLOOKUP(D147,RSL_Composite!$A$4:$K$767,11,FALSE),"--")</f>
        <v>--</v>
      </c>
      <c r="H147" s="305">
        <f>IFERROR(VLOOKUP($D147,Composite!$B$3:$C$785,2,FALSE),"--")</f>
        <v>0.11</v>
      </c>
      <c r="I147" s="304" t="str">
        <f>IFERROR(VLOOKUP($D147,RAGsE!$C$2:$G$226,3,FALSE),"--")</f>
        <v>--</v>
      </c>
      <c r="J147" s="304" t="str">
        <f>IFERROR(VLOOKUP($D147,RAGsE!$C$2:$G$226,4,FALSE),"--")</f>
        <v>--</v>
      </c>
      <c r="K147" s="465" t="str">
        <f>IFERROR(VLOOKUP($D147,RAGsE!$C$2:$G$226,5,FALSE),"--")</f>
        <v>--</v>
      </c>
      <c r="L147" s="304" t="str">
        <f>IFERROR(VLOOKUP($D147,RAGsE!$C$2:$H$226,6,FALSE),"--")</f>
        <v>--</v>
      </c>
      <c r="M147" s="598"/>
    </row>
    <row r="148" spans="1:13" x14ac:dyDescent="0.25">
      <c r="A148" s="278" t="s">
        <v>2475</v>
      </c>
      <c r="B148" s="293" t="s">
        <v>239</v>
      </c>
      <c r="C148" s="294" t="s">
        <v>275</v>
      </c>
      <c r="D148" s="208">
        <v>118741</v>
      </c>
      <c r="E148" s="208">
        <v>118741</v>
      </c>
      <c r="F148" s="240" t="str">
        <f>IF(D148=ToxValues!C148,"","X")</f>
        <v>X</v>
      </c>
      <c r="G148" s="240" t="str">
        <f>IFERROR(VLOOKUP(D148,RSL_Composite!$A$4:$K$767,11,FALSE),"--")</f>
        <v>--</v>
      </c>
      <c r="H148" s="305">
        <f>IFERROR(VLOOKUP($D148,Composite!$B$3:$C$785,2,FALSE),"--")</f>
        <v>0.254</v>
      </c>
      <c r="I148" s="304">
        <f>IFERROR(VLOOKUP($D148,RAGsE!$C$2:$G$226,3,FALSE),"--")</f>
        <v>0.9</v>
      </c>
      <c r="J148" s="304">
        <f>IFERROR(VLOOKUP($D148,RAGsE!$C$2:$G$226,4,FALSE),"--")</f>
        <v>4.22</v>
      </c>
      <c r="K148" s="465">
        <f>IFERROR(VLOOKUP($D148,RAGsE!$C$2:$G$226,5,FALSE),"--")</f>
        <v>16.21</v>
      </c>
      <c r="L148" s="304">
        <f>IFERROR(VLOOKUP($D148,RAGsE!$C$2:$H$226,6,FALSE),"--")</f>
        <v>0.9</v>
      </c>
      <c r="M148" s="598"/>
    </row>
    <row r="149" spans="1:13" x14ac:dyDescent="0.25">
      <c r="A149" s="278" t="s">
        <v>2475</v>
      </c>
      <c r="B149" s="293" t="s">
        <v>239</v>
      </c>
      <c r="C149" s="294" t="s">
        <v>273</v>
      </c>
      <c r="D149" s="208">
        <v>87683</v>
      </c>
      <c r="E149" s="208">
        <v>87683</v>
      </c>
      <c r="F149" s="240" t="str">
        <f>IF(D149=ToxValues!C149,"","X")</f>
        <v>X</v>
      </c>
      <c r="G149" s="240" t="str">
        <f>IFERROR(VLOOKUP(D149,RSL_Composite!$A$4:$K$767,11,FALSE),"--")</f>
        <v>--</v>
      </c>
      <c r="H149" s="305">
        <f>IFERROR(VLOOKUP($D149,Composite!$B$3:$C$785,2,FALSE),"--")</f>
        <v>8.1000000000000003E-2</v>
      </c>
      <c r="I149" s="304">
        <f>IFERROR(VLOOKUP($D149,RAGsE!$C$2:$G$226,3,FALSE),"--")</f>
        <v>0.5</v>
      </c>
      <c r="J149" s="304">
        <f>IFERROR(VLOOKUP($D149,RAGsE!$C$2:$G$226,4,FALSE),"--")</f>
        <v>3.09</v>
      </c>
      <c r="K149" s="465">
        <f>IFERROR(VLOOKUP($D149,RAGsE!$C$2:$G$226,5,FALSE),"--")</f>
        <v>7.42</v>
      </c>
      <c r="L149" s="304">
        <f>IFERROR(VLOOKUP($D149,RAGsE!$C$2:$H$226,6,FALSE),"--")</f>
        <v>0.9</v>
      </c>
      <c r="M149" s="598"/>
    </row>
    <row r="150" spans="1:13" x14ac:dyDescent="0.25">
      <c r="A150" s="278" t="s">
        <v>2475</v>
      </c>
      <c r="B150" s="293" t="s">
        <v>239</v>
      </c>
      <c r="C150" s="294" t="s">
        <v>271</v>
      </c>
      <c r="D150" s="208">
        <v>77474</v>
      </c>
      <c r="E150" s="208">
        <v>77474</v>
      </c>
      <c r="F150" s="240" t="str">
        <f>IF(D150=ToxValues!C150,"","X")</f>
        <v>X</v>
      </c>
      <c r="G150" s="240" t="str">
        <f>IFERROR(VLOOKUP(D150,RSL_Composite!$A$4:$K$767,11,FALSE),"--")</f>
        <v>--</v>
      </c>
      <c r="H150" s="305">
        <f>IFERROR(VLOOKUP($D150,Composite!$B$3:$C$785,2,FALSE),"--")</f>
        <v>0.10299999999999999</v>
      </c>
      <c r="I150" s="304" t="str">
        <f>IFERROR(VLOOKUP($D150,RAGsE!$C$2:$G$226,3,FALSE),"--")</f>
        <v>--</v>
      </c>
      <c r="J150" s="304" t="str">
        <f>IFERROR(VLOOKUP($D150,RAGsE!$C$2:$G$226,4,FALSE),"--")</f>
        <v>--</v>
      </c>
      <c r="K150" s="465" t="str">
        <f>IFERROR(VLOOKUP($D150,RAGsE!$C$2:$G$226,5,FALSE),"--")</f>
        <v>--</v>
      </c>
      <c r="L150" s="304" t="str">
        <f>IFERROR(VLOOKUP($D150,RAGsE!$C$2:$H$226,6,FALSE),"--")</f>
        <v>--</v>
      </c>
      <c r="M150" s="598"/>
    </row>
    <row r="151" spans="1:13" x14ac:dyDescent="0.25">
      <c r="A151" s="278" t="s">
        <v>2475</v>
      </c>
      <c r="B151" s="293" t="s">
        <v>239</v>
      </c>
      <c r="C151" s="294" t="s">
        <v>269</v>
      </c>
      <c r="D151" s="208">
        <v>67721</v>
      </c>
      <c r="E151" s="208">
        <v>67721</v>
      </c>
      <c r="F151" s="240" t="str">
        <f>IF(D151=ToxValues!C151,"","X")</f>
        <v>X</v>
      </c>
      <c r="G151" s="240" t="str">
        <f>IFERROR(VLOOKUP(D151,RSL_Composite!$A$4:$K$767,11,FALSE),"--")</f>
        <v>--</v>
      </c>
      <c r="H151" s="305">
        <f>IFERROR(VLOOKUP($D151,Composite!$B$3:$C$785,2,FALSE),"--")</f>
        <v>4.1500000000000002E-2</v>
      </c>
      <c r="I151" s="304">
        <f>IFERROR(VLOOKUP($D151,RAGsE!$C$2:$G$226,3,FALSE),"--")</f>
        <v>0.2</v>
      </c>
      <c r="J151" s="304">
        <f>IFERROR(VLOOKUP($D151,RAGsE!$C$2:$G$226,4,FALSE),"--")</f>
        <v>2.27</v>
      </c>
      <c r="K151" s="465">
        <f>IFERROR(VLOOKUP($D151,RAGsE!$C$2:$G$226,5,FALSE),"--")</f>
        <v>5.44</v>
      </c>
      <c r="L151" s="304">
        <f>IFERROR(VLOOKUP($D151,RAGsE!$C$2:$H$226,6,FALSE),"--")</f>
        <v>1</v>
      </c>
      <c r="M151" s="598"/>
    </row>
    <row r="152" spans="1:13" x14ac:dyDescent="0.25">
      <c r="A152" s="278" t="s">
        <v>2475</v>
      </c>
      <c r="B152" s="293" t="s">
        <v>239</v>
      </c>
      <c r="C152" s="294" t="s">
        <v>267</v>
      </c>
      <c r="D152" s="208">
        <v>193395</v>
      </c>
      <c r="E152" s="208">
        <v>193395</v>
      </c>
      <c r="F152" s="240" t="str">
        <f>IF(D152=ToxValues!C152,"","X")</f>
        <v>X</v>
      </c>
      <c r="G152" s="240" t="str">
        <f>IFERROR(VLOOKUP(D152,RSL_Composite!$A$4:$K$767,11,FALSE),"--")</f>
        <v>--</v>
      </c>
      <c r="H152" s="305">
        <f>IFERROR(VLOOKUP($D152,Composite!$B$3:$C$785,2,FALSE),"--")</f>
        <v>1.0408204999999999</v>
      </c>
      <c r="I152" s="304">
        <f>IFERROR(VLOOKUP($D152,RAGsE!$C$2:$G$226,3,FALSE),"--")</f>
        <v>6.7</v>
      </c>
      <c r="J152" s="304">
        <f>IFERROR(VLOOKUP($D152,RAGsE!$C$2:$G$226,4,FALSE),"--")</f>
        <v>3.78</v>
      </c>
      <c r="K152" s="465">
        <f>IFERROR(VLOOKUP($D152,RAGsE!$C$2:$G$226,5,FALSE),"--")</f>
        <v>16.829999999999998</v>
      </c>
      <c r="L152" s="304">
        <f>IFERROR(VLOOKUP($D152,RAGsE!$C$2:$H$226,6,FALSE),"--")</f>
        <v>0.6</v>
      </c>
      <c r="M152" s="598"/>
    </row>
    <row r="153" spans="1:13" x14ac:dyDescent="0.25">
      <c r="A153" s="278" t="s">
        <v>2475</v>
      </c>
      <c r="B153" s="293" t="s">
        <v>239</v>
      </c>
      <c r="C153" s="294" t="s">
        <v>265</v>
      </c>
      <c r="D153" s="208">
        <v>78591</v>
      </c>
      <c r="E153" s="208">
        <v>78591</v>
      </c>
      <c r="F153" s="240" t="str">
        <f>IF(D153=ToxValues!C153,"","X")</f>
        <v>X</v>
      </c>
      <c r="G153" s="240" t="str">
        <f>IFERROR(VLOOKUP(D153,RSL_Composite!$A$4:$K$767,11,FALSE),"--")</f>
        <v>--</v>
      </c>
      <c r="H153" s="305">
        <f>IFERROR(VLOOKUP($D153,Composite!$B$3:$C$785,2,FALSE),"--")</f>
        <v>3.5400000000000002E-3</v>
      </c>
      <c r="I153" s="304">
        <f>IFERROR(VLOOKUP($D153,RAGsE!$C$2:$G$226,3,FALSE),"--")</f>
        <v>0</v>
      </c>
      <c r="J153" s="304">
        <f>IFERROR(VLOOKUP($D153,RAGsE!$C$2:$G$226,4,FALSE),"--")</f>
        <v>0.63</v>
      </c>
      <c r="K153" s="465">
        <f>IFERROR(VLOOKUP($D153,RAGsE!$C$2:$G$226,5,FALSE),"--")</f>
        <v>1.52</v>
      </c>
      <c r="L153" s="304">
        <f>IFERROR(VLOOKUP($D153,RAGsE!$C$2:$H$226,6,FALSE),"--")</f>
        <v>1</v>
      </c>
      <c r="M153" s="598"/>
    </row>
    <row r="154" spans="1:13" x14ac:dyDescent="0.25">
      <c r="A154" s="278" t="s">
        <v>2475</v>
      </c>
      <c r="B154" s="293" t="s">
        <v>239</v>
      </c>
      <c r="C154" s="296" t="s">
        <v>263</v>
      </c>
      <c r="D154" s="208">
        <v>79118</v>
      </c>
      <c r="E154" s="208">
        <v>79118</v>
      </c>
      <c r="F154" s="240" t="str">
        <f>IF(D154=ToxValues!C154,"","X")</f>
        <v>X</v>
      </c>
      <c r="G154" s="240" t="str">
        <f>IFERROR(VLOOKUP(D154,RSL_Composite!$A$4:$K$767,11,FALSE),"--")</f>
        <v>--</v>
      </c>
      <c r="H154" s="305">
        <f>IFERROR(VLOOKUP($D154,Composite!$B$3:$C$785,2,FALSE),"--")</f>
        <v>6.4700000000000001E-4</v>
      </c>
      <c r="I154" s="304" t="str">
        <f>IFERROR(VLOOKUP($D154,RAGsE!$C$2:$G$226,3,FALSE),"--")</f>
        <v>--</v>
      </c>
      <c r="J154" s="304" t="str">
        <f>IFERROR(VLOOKUP($D154,RAGsE!$C$2:$G$226,4,FALSE),"--")</f>
        <v>--</v>
      </c>
      <c r="K154" s="465" t="str">
        <f>IFERROR(VLOOKUP($D154,RAGsE!$C$2:$G$226,5,FALSE),"--")</f>
        <v>--</v>
      </c>
      <c r="L154" s="304" t="str">
        <f>IFERROR(VLOOKUP($D154,RAGsE!$C$2:$H$226,6,FALSE),"--")</f>
        <v>--</v>
      </c>
      <c r="M154" s="598"/>
    </row>
    <row r="155" spans="1:13" x14ac:dyDescent="0.25">
      <c r="A155" s="278" t="s">
        <v>2475</v>
      </c>
      <c r="B155" s="293" t="s">
        <v>239</v>
      </c>
      <c r="C155" s="294" t="s">
        <v>261</v>
      </c>
      <c r="D155" s="208">
        <v>91203</v>
      </c>
      <c r="E155" s="208">
        <v>91203</v>
      </c>
      <c r="F155" s="240" t="str">
        <f>IF(D155=ToxValues!C155,"","X")</f>
        <v>X</v>
      </c>
      <c r="G155" s="240" t="str">
        <f>IFERROR(VLOOKUP(D155,RSL_Composite!$A$4:$K$767,11,FALSE),"--")</f>
        <v>--</v>
      </c>
      <c r="H155" s="305">
        <f>IFERROR(VLOOKUP($D155,Composite!$B$3:$C$785,2,FALSE),"--")</f>
        <v>4.6600000000000003E-2</v>
      </c>
      <c r="I155" s="304">
        <f>IFERROR(VLOOKUP($D155,RAGsE!$C$2:$G$226,3,FALSE),"--")</f>
        <v>0.2</v>
      </c>
      <c r="J155" s="304">
        <f>IFERROR(VLOOKUP($D155,RAGsE!$C$2:$G$226,4,FALSE),"--")</f>
        <v>0.56000000000000005</v>
      </c>
      <c r="K155" s="465">
        <f>IFERROR(VLOOKUP($D155,RAGsE!$C$2:$G$226,5,FALSE),"--")</f>
        <v>1.34</v>
      </c>
      <c r="L155" s="304">
        <f>IFERROR(VLOOKUP($D155,RAGsE!$C$2:$H$226,6,FALSE),"--")</f>
        <v>1</v>
      </c>
      <c r="M155" s="598"/>
    </row>
    <row r="156" spans="1:13" x14ac:dyDescent="0.25">
      <c r="A156" s="278" t="s">
        <v>2475</v>
      </c>
      <c r="B156" s="293" t="s">
        <v>239</v>
      </c>
      <c r="C156" s="294" t="s">
        <v>214</v>
      </c>
      <c r="D156" s="208">
        <v>98953</v>
      </c>
      <c r="E156" s="208">
        <v>98953</v>
      </c>
      <c r="F156" s="240" t="str">
        <f>IF(D156=ToxValues!C156,"","X")</f>
        <v>X</v>
      </c>
      <c r="G156" s="240" t="str">
        <f>IFERROR(VLOOKUP(D156,RSL_Composite!$A$4:$K$767,11,FALSE),"--")</f>
        <v>--</v>
      </c>
      <c r="H156" s="305">
        <f>IFERROR(VLOOKUP($D156,Composite!$B$3:$C$785,2,FALSE),"--")</f>
        <v>5.4099999999999999E-3</v>
      </c>
      <c r="I156" s="304" t="str">
        <f>IFERROR(VLOOKUP($D156,RAGsE!$C$2:$G$226,3,FALSE),"--")</f>
        <v>--</v>
      </c>
      <c r="J156" s="304" t="str">
        <f>IFERROR(VLOOKUP($D156,RAGsE!$C$2:$G$226,4,FALSE),"--")</f>
        <v>--</v>
      </c>
      <c r="K156" s="465" t="str">
        <f>IFERROR(VLOOKUP($D156,RAGsE!$C$2:$G$226,5,FALSE),"--")</f>
        <v>--</v>
      </c>
      <c r="L156" s="304" t="str">
        <f>IFERROR(VLOOKUP($D156,RAGsE!$C$2:$H$226,6,FALSE),"--")</f>
        <v>--</v>
      </c>
      <c r="M156" s="598"/>
    </row>
    <row r="157" spans="1:13" x14ac:dyDescent="0.25">
      <c r="A157" s="278" t="s">
        <v>2475</v>
      </c>
      <c r="B157" s="293" t="s">
        <v>239</v>
      </c>
      <c r="C157" s="294" t="s">
        <v>259</v>
      </c>
      <c r="D157" s="208">
        <v>62759</v>
      </c>
      <c r="E157" s="208">
        <v>62759</v>
      </c>
      <c r="F157" s="240" t="str">
        <f>IF(D157=ToxValues!C157,"","X")</f>
        <v>X</v>
      </c>
      <c r="G157" s="240" t="str">
        <f>IFERROR(VLOOKUP(D157,RSL_Composite!$A$4:$K$767,11,FALSE),"--")</f>
        <v>--</v>
      </c>
      <c r="H157" s="305">
        <f>IFERROR(VLOOKUP($D157,Composite!$B$3:$C$785,2,FALSE),"--")</f>
        <v>2.5099999999999998E-4</v>
      </c>
      <c r="I157" s="304">
        <f>IFERROR(VLOOKUP($D157,RAGsE!$C$2:$G$226,3,FALSE),"--")</f>
        <v>0</v>
      </c>
      <c r="J157" s="304">
        <f>IFERROR(VLOOKUP($D157,RAGsE!$C$2:$G$226,4,FALSE),"--")</f>
        <v>0.28000000000000003</v>
      </c>
      <c r="K157" s="465">
        <f>IFERROR(VLOOKUP($D157,RAGsE!$C$2:$G$226,5,FALSE),"--")</f>
        <v>0.67</v>
      </c>
      <c r="L157" s="304">
        <f>IFERROR(VLOOKUP($D157,RAGsE!$C$2:$H$226,6,FALSE),"--")</f>
        <v>1</v>
      </c>
      <c r="M157" s="598"/>
    </row>
    <row r="158" spans="1:13" x14ac:dyDescent="0.25">
      <c r="A158" s="278" t="s">
        <v>2475</v>
      </c>
      <c r="B158" s="293" t="s">
        <v>239</v>
      </c>
      <c r="C158" s="296" t="s">
        <v>257</v>
      </c>
      <c r="D158" s="208">
        <v>621647</v>
      </c>
      <c r="E158" s="208">
        <v>621647</v>
      </c>
      <c r="F158" s="240" t="str">
        <f>IF(D158=ToxValues!C158,"","X")</f>
        <v>X</v>
      </c>
      <c r="G158" s="240" t="str">
        <f>IFERROR(VLOOKUP(D158,RSL_Composite!$A$4:$K$767,11,FALSE),"--")</f>
        <v>--</v>
      </c>
      <c r="H158" s="305">
        <f>IFERROR(VLOOKUP($D158,Composite!$B$3:$C$785,2,FALSE),"--")</f>
        <v>2.33E-3</v>
      </c>
      <c r="I158" s="304">
        <f>IFERROR(VLOOKUP($D158,RAGsE!$C$2:$G$226,3,FALSE),"--")</f>
        <v>0</v>
      </c>
      <c r="J158" s="304">
        <f>IFERROR(VLOOKUP($D158,RAGsE!$C$2:$G$226,4,FALSE),"--")</f>
        <v>0.56999999999999995</v>
      </c>
      <c r="K158" s="465">
        <f>IFERROR(VLOOKUP($D158,RAGsE!$C$2:$G$226,5,FALSE),"--")</f>
        <v>1.37</v>
      </c>
      <c r="L158" s="304">
        <f>IFERROR(VLOOKUP($D158,RAGsE!$C$2:$H$226,6,FALSE),"--")</f>
        <v>1</v>
      </c>
      <c r="M158" s="598"/>
    </row>
    <row r="159" spans="1:13" x14ac:dyDescent="0.25">
      <c r="A159" s="278" t="s">
        <v>2475</v>
      </c>
      <c r="B159" s="293" t="s">
        <v>239</v>
      </c>
      <c r="C159" s="294" t="s">
        <v>255</v>
      </c>
      <c r="D159" s="208">
        <v>86306</v>
      </c>
      <c r="E159" s="208">
        <v>86306</v>
      </c>
      <c r="F159" s="240" t="str">
        <f>IF(D159=ToxValues!C159,"","X")</f>
        <v>X</v>
      </c>
      <c r="G159" s="240" t="str">
        <f>IFERROR(VLOOKUP(D159,RSL_Composite!$A$4:$K$767,11,FALSE),"--")</f>
        <v>--</v>
      </c>
      <c r="H159" s="305">
        <f>IFERROR(VLOOKUP($D159,Composite!$B$3:$C$785,2,FALSE),"--")</f>
        <v>1.4500000000000001E-2</v>
      </c>
      <c r="I159" s="304">
        <f>IFERROR(VLOOKUP($D159,RAGsE!$C$2:$G$226,3,FALSE),"--")</f>
        <v>0.1</v>
      </c>
      <c r="J159" s="304">
        <f>IFERROR(VLOOKUP($D159,RAGsE!$C$2:$G$226,4,FALSE),"--")</f>
        <v>1.38</v>
      </c>
      <c r="K159" s="465">
        <f>IFERROR(VLOOKUP($D159,RAGsE!$C$2:$G$226,5,FALSE),"--")</f>
        <v>3.31</v>
      </c>
      <c r="L159" s="304">
        <f>IFERROR(VLOOKUP($D159,RAGsE!$C$2:$H$226,6,FALSE),"--")</f>
        <v>1</v>
      </c>
      <c r="M159" s="598"/>
    </row>
    <row r="160" spans="1:13" x14ac:dyDescent="0.25">
      <c r="A160" s="278" t="s">
        <v>2475</v>
      </c>
      <c r="B160" s="293" t="s">
        <v>239</v>
      </c>
      <c r="C160" s="294" t="s">
        <v>253</v>
      </c>
      <c r="D160" s="208">
        <v>608935</v>
      </c>
      <c r="E160" s="208">
        <v>608935</v>
      </c>
      <c r="F160" s="240" t="str">
        <f>IF(D160=ToxValues!C160,"","X")</f>
        <v>X</v>
      </c>
      <c r="G160" s="240" t="str">
        <f>IFERROR(VLOOKUP(D160,RSL_Composite!$A$4:$K$767,11,FALSE),"--")</f>
        <v>--</v>
      </c>
      <c r="H160" s="305">
        <f>IFERROR(VLOOKUP($D160,Composite!$B$3:$C$785,2,FALSE),"--")</f>
        <v>0.16800000000000001</v>
      </c>
      <c r="I160" s="304" t="str">
        <f>IFERROR(VLOOKUP($D160,RAGsE!$C$2:$G$226,3,FALSE),"--")</f>
        <v>--</v>
      </c>
      <c r="J160" s="304" t="str">
        <f>IFERROR(VLOOKUP($D160,RAGsE!$C$2:$G$226,4,FALSE),"--")</f>
        <v>--</v>
      </c>
      <c r="K160" s="465" t="str">
        <f>IFERROR(VLOOKUP($D160,RAGsE!$C$2:$G$226,5,FALSE),"--")</f>
        <v>--</v>
      </c>
      <c r="L160" s="304" t="str">
        <f>IFERROR(VLOOKUP($D160,RAGsE!$C$2:$H$226,6,FALSE),"--")</f>
        <v>--</v>
      </c>
      <c r="M160" s="598"/>
    </row>
    <row r="161" spans="1:13" x14ac:dyDescent="0.25">
      <c r="A161" s="278" t="s">
        <v>2475</v>
      </c>
      <c r="B161" s="293" t="s">
        <v>239</v>
      </c>
      <c r="C161" s="294" t="s">
        <v>251</v>
      </c>
      <c r="D161" s="208">
        <v>87865</v>
      </c>
      <c r="E161" s="208">
        <v>87865</v>
      </c>
      <c r="F161" s="240" t="str">
        <f>IF(D161=ToxValues!C161,"","X")</f>
        <v>X</v>
      </c>
      <c r="G161" s="240" t="str">
        <f>IFERROR(VLOOKUP(D161,RSL_Composite!$A$4:$K$767,11,FALSE),"--")</f>
        <v>--</v>
      </c>
      <c r="H161" s="305">
        <f>IFERROR(VLOOKUP($D161,Composite!$B$3:$C$785,2,FALSE),"--")</f>
        <v>0.127</v>
      </c>
      <c r="I161" s="304">
        <f>IFERROR(VLOOKUP($D161,RAGsE!$C$2:$G$226,3,FALSE),"--")</f>
        <v>2.5</v>
      </c>
      <c r="J161" s="304">
        <f>IFERROR(VLOOKUP($D161,RAGsE!$C$2:$G$226,4,FALSE),"--")</f>
        <v>3.33</v>
      </c>
      <c r="K161" s="465">
        <f>IFERROR(VLOOKUP($D161,RAGsE!$C$2:$G$226,5,FALSE),"--")</f>
        <v>13.82</v>
      </c>
      <c r="L161" s="304">
        <f>IFERROR(VLOOKUP($D161,RAGsE!$C$2:$H$226,6,FALSE),"--")</f>
        <v>0.9</v>
      </c>
      <c r="M161" s="598"/>
    </row>
    <row r="162" spans="1:13" x14ac:dyDescent="0.25">
      <c r="A162" s="278" t="s">
        <v>2475</v>
      </c>
      <c r="B162" s="293" t="s">
        <v>239</v>
      </c>
      <c r="C162" s="294" t="s">
        <v>249</v>
      </c>
      <c r="D162" s="208">
        <v>85018</v>
      </c>
      <c r="E162" s="208">
        <v>85018</v>
      </c>
      <c r="F162" s="240" t="str">
        <f>IF(D162=ToxValues!C162,"","X")</f>
        <v>X</v>
      </c>
      <c r="G162" s="240" t="str">
        <f>IFERROR(VLOOKUP(D162,RSL_Composite!$A$4:$K$767,11,FALSE),"--")</f>
        <v>--</v>
      </c>
      <c r="H162" s="305" t="str">
        <f>IFERROR(VLOOKUP($D162,Composite!$B$3:$C$785,2,FALSE),"--")</f>
        <v>--</v>
      </c>
      <c r="I162" s="304">
        <f>IFERROR(VLOOKUP($D162,RAGsE!$C$2:$G$226,3,FALSE),"--")</f>
        <v>0.7</v>
      </c>
      <c r="J162" s="304">
        <f>IFERROR(VLOOKUP($D162,RAGsE!$C$2:$G$226,4,FALSE),"--")</f>
        <v>1.06</v>
      </c>
      <c r="K162" s="465">
        <f>IFERROR(VLOOKUP($D162,RAGsE!$C$2:$G$226,5,FALSE),"--")</f>
        <v>4.1100000000000003</v>
      </c>
      <c r="L162" s="304">
        <f>IFERROR(VLOOKUP($D162,RAGsE!$C$2:$H$226,6,FALSE),"--")</f>
        <v>1</v>
      </c>
      <c r="M162" s="598"/>
    </row>
    <row r="163" spans="1:13" x14ac:dyDescent="0.25">
      <c r="A163" s="278" t="s">
        <v>2475</v>
      </c>
      <c r="B163" s="293" t="s">
        <v>239</v>
      </c>
      <c r="C163" s="294" t="s">
        <v>247</v>
      </c>
      <c r="D163" s="208">
        <v>108952</v>
      </c>
      <c r="E163" s="208">
        <v>108952</v>
      </c>
      <c r="F163" s="240" t="str">
        <f>IF(D163=ToxValues!C163,"","X")</f>
        <v>X</v>
      </c>
      <c r="G163" s="240" t="str">
        <f>IFERROR(VLOOKUP(D163,RSL_Composite!$A$4:$K$767,11,FALSE),"--")</f>
        <v>--</v>
      </c>
      <c r="H163" s="305">
        <f>IFERROR(VLOOKUP($D163,Composite!$B$3:$C$785,2,FALSE),"--")</f>
        <v>4.3400000000000001E-3</v>
      </c>
      <c r="I163" s="304">
        <f>IFERROR(VLOOKUP($D163,RAGsE!$C$2:$G$226,3,FALSE),"--")</f>
        <v>0</v>
      </c>
      <c r="J163" s="304">
        <f>IFERROR(VLOOKUP($D163,RAGsE!$C$2:$G$226,4,FALSE),"--")</f>
        <v>0.36</v>
      </c>
      <c r="K163" s="465">
        <f>IFERROR(VLOOKUP($D163,RAGsE!$C$2:$G$226,5,FALSE),"--")</f>
        <v>0.86</v>
      </c>
      <c r="L163" s="304">
        <f>IFERROR(VLOOKUP($D163,RAGsE!$C$2:$H$226,6,FALSE),"--")</f>
        <v>1</v>
      </c>
      <c r="M163" s="598"/>
    </row>
    <row r="164" spans="1:13" x14ac:dyDescent="0.25">
      <c r="A164" s="278" t="s">
        <v>2475</v>
      </c>
      <c r="B164" s="293" t="s">
        <v>239</v>
      </c>
      <c r="C164" s="296" t="s">
        <v>245</v>
      </c>
      <c r="D164" s="208">
        <v>57556</v>
      </c>
      <c r="E164" s="208">
        <v>57556</v>
      </c>
      <c r="F164" s="240" t="str">
        <f>IF(D164=ToxValues!C164,"","X")</f>
        <v>X</v>
      </c>
      <c r="G164" s="240" t="str">
        <f>IFERROR(VLOOKUP(D164,RSL_Composite!$A$4:$K$767,11,FALSE),"--")</f>
        <v>--</v>
      </c>
      <c r="H164" s="305">
        <f>IFERROR(VLOOKUP($D164,Composite!$B$3:$C$785,2,FALSE),"--")</f>
        <v>1.4300000000000001E-4</v>
      </c>
      <c r="I164" s="304" t="str">
        <f>IFERROR(VLOOKUP($D164,RAGsE!$C$2:$G$226,3,FALSE),"--")</f>
        <v>--</v>
      </c>
      <c r="J164" s="304" t="str">
        <f>IFERROR(VLOOKUP($D164,RAGsE!$C$2:$G$226,4,FALSE),"--")</f>
        <v>--</v>
      </c>
      <c r="K164" s="465" t="str">
        <f>IFERROR(VLOOKUP($D164,RAGsE!$C$2:$G$226,5,FALSE),"--")</f>
        <v>--</v>
      </c>
      <c r="L164" s="304" t="str">
        <f>IFERROR(VLOOKUP($D164,RAGsE!$C$2:$H$226,6,FALSE),"--")</f>
        <v>--</v>
      </c>
      <c r="M164" s="598"/>
    </row>
    <row r="165" spans="1:13" x14ac:dyDescent="0.25">
      <c r="A165" s="278" t="s">
        <v>2475</v>
      </c>
      <c r="B165" s="293" t="s">
        <v>239</v>
      </c>
      <c r="C165" s="294" t="s">
        <v>243</v>
      </c>
      <c r="D165" s="208">
        <v>129000</v>
      </c>
      <c r="E165" s="208">
        <v>129000</v>
      </c>
      <c r="F165" s="240" t="str">
        <f>IF(D165=ToxValues!C165,"","X")</f>
        <v>X</v>
      </c>
      <c r="G165" s="240" t="str">
        <f>IFERROR(VLOOKUP(D165,RSL_Composite!$A$4:$K$767,11,FALSE),"--")</f>
        <v>--</v>
      </c>
      <c r="H165" s="305">
        <f>IFERROR(VLOOKUP($D165,Composite!$B$3:$C$785,2,FALSE),"--")</f>
        <v>0.20100000000000001</v>
      </c>
      <c r="I165" s="304" t="str">
        <f>IFERROR(VLOOKUP($D165,RAGsE!$C$2:$G$226,3,FALSE),"--")</f>
        <v>--</v>
      </c>
      <c r="J165" s="304" t="str">
        <f>IFERROR(VLOOKUP($D165,RAGsE!$C$2:$G$226,4,FALSE),"--")</f>
        <v>--</v>
      </c>
      <c r="K165" s="465" t="str">
        <f>IFERROR(VLOOKUP($D165,RAGsE!$C$2:$G$226,5,FALSE),"--")</f>
        <v>--</v>
      </c>
      <c r="L165" s="304" t="str">
        <f>IFERROR(VLOOKUP($D165,RAGsE!$C$2:$H$226,6,FALSE),"--")</f>
        <v>--</v>
      </c>
      <c r="M165" s="598"/>
    </row>
    <row r="166" spans="1:13" x14ac:dyDescent="0.25">
      <c r="A166" s="278" t="s">
        <v>2475</v>
      </c>
      <c r="B166" s="293" t="s">
        <v>239</v>
      </c>
      <c r="C166" s="294" t="s">
        <v>241</v>
      </c>
      <c r="D166" s="208">
        <v>109999</v>
      </c>
      <c r="E166" s="208">
        <v>109999</v>
      </c>
      <c r="F166" s="240" t="str">
        <f>IF(D166=ToxValues!C166,"","X")</f>
        <v>X</v>
      </c>
      <c r="G166" s="240" t="str">
        <f>IFERROR(VLOOKUP(D166,RSL_Composite!$A$4:$K$767,11,FALSE),"--")</f>
        <v>--</v>
      </c>
      <c r="H166" s="305">
        <f>IFERROR(VLOOKUP($D166,Composite!$B$3:$C$785,2,FALSE),"--")</f>
        <v>1.25E-3</v>
      </c>
      <c r="I166" s="304" t="str">
        <f>IFERROR(VLOOKUP($D166,RAGsE!$C$2:$G$226,3,FALSE),"--")</f>
        <v>--</v>
      </c>
      <c r="J166" s="304" t="str">
        <f>IFERROR(VLOOKUP($D166,RAGsE!$C$2:$G$226,4,FALSE),"--")</f>
        <v>--</v>
      </c>
      <c r="K166" s="465" t="str">
        <f>IFERROR(VLOOKUP($D166,RAGsE!$C$2:$G$226,5,FALSE),"--")</f>
        <v>--</v>
      </c>
      <c r="L166" s="304" t="str">
        <f>IFERROR(VLOOKUP($D166,RAGsE!$C$2:$H$226,6,FALSE),"--")</f>
        <v>--</v>
      </c>
      <c r="M166" s="598"/>
    </row>
    <row r="167" spans="1:13" x14ac:dyDescent="0.25">
      <c r="A167" s="278" t="s">
        <v>2475</v>
      </c>
      <c r="B167" s="293" t="s">
        <v>239</v>
      </c>
      <c r="C167" s="296" t="s">
        <v>238</v>
      </c>
      <c r="D167" s="208">
        <v>76039</v>
      </c>
      <c r="E167" s="208">
        <v>76039</v>
      </c>
      <c r="F167" s="240" t="str">
        <f>IF(D167=ToxValues!C167,"","X")</f>
        <v>X</v>
      </c>
      <c r="G167" s="240" t="str">
        <f>IFERROR(VLOOKUP(D167,RSL_Composite!$A$4:$K$767,11,FALSE),"--")</f>
        <v>--</v>
      </c>
      <c r="H167" s="305">
        <f>IFERROR(VLOOKUP($D167,Composite!$B$3:$C$785,2,FALSE),"--")</f>
        <v>1.4499999999999999E-3</v>
      </c>
      <c r="I167" s="304" t="str">
        <f>IFERROR(VLOOKUP($D167,RAGsE!$C$2:$G$226,3,FALSE),"--")</f>
        <v>--</v>
      </c>
      <c r="J167" s="304" t="str">
        <f>IFERROR(VLOOKUP($D167,RAGsE!$C$2:$G$226,4,FALSE),"--")</f>
        <v>--</v>
      </c>
      <c r="K167" s="465" t="str">
        <f>IFERROR(VLOOKUP($D167,RAGsE!$C$2:$G$226,5,FALSE),"--")</f>
        <v>--</v>
      </c>
      <c r="L167" s="304" t="str">
        <f>IFERROR(VLOOKUP($D167,RAGsE!$C$2:$H$226,6,FALSE),"--")</f>
        <v>--</v>
      </c>
      <c r="M167" s="598"/>
    </row>
    <row r="168" spans="1:13" x14ac:dyDescent="0.25">
      <c r="A168" s="278" t="s">
        <v>2475</v>
      </c>
      <c r="B168" s="293" t="s">
        <v>210</v>
      </c>
      <c r="C168" s="294" t="s">
        <v>236</v>
      </c>
      <c r="D168" s="208">
        <v>99354</v>
      </c>
      <c r="E168" s="208">
        <v>99354</v>
      </c>
      <c r="F168" s="240" t="str">
        <f>IF(D168=ToxValues!C168,"","X")</f>
        <v>X</v>
      </c>
      <c r="G168" s="240" t="str">
        <f>IFERROR(VLOOKUP(D168,RSL_Composite!$A$4:$K$767,11,FALSE),"--")</f>
        <v>--</v>
      </c>
      <c r="H168" s="305">
        <f>IFERROR(VLOOKUP($D168,Composite!$B$3:$C$785,2,FALSE),"--")</f>
        <v>6.0700000000000001E-4</v>
      </c>
      <c r="I168" s="304" t="str">
        <f>IFERROR(VLOOKUP($D168,RAGsE!$C$2:$G$226,3,FALSE),"--")</f>
        <v>--</v>
      </c>
      <c r="J168" s="304" t="str">
        <f>IFERROR(VLOOKUP($D168,RAGsE!$C$2:$G$226,4,FALSE),"--")</f>
        <v>--</v>
      </c>
      <c r="K168" s="465" t="str">
        <f>IFERROR(VLOOKUP($D168,RAGsE!$C$2:$G$226,5,FALSE),"--")</f>
        <v>--</v>
      </c>
      <c r="L168" s="304" t="str">
        <f>IFERROR(VLOOKUP($D168,RAGsE!$C$2:$H$226,6,FALSE),"--")</f>
        <v>--</v>
      </c>
      <c r="M168" s="598"/>
    </row>
    <row r="169" spans="1:13" x14ac:dyDescent="0.25">
      <c r="A169" s="278" t="s">
        <v>2475</v>
      </c>
      <c r="B169" s="293" t="s">
        <v>210</v>
      </c>
      <c r="C169" s="294" t="s">
        <v>234</v>
      </c>
      <c r="D169" s="208">
        <v>99650</v>
      </c>
      <c r="E169" s="208">
        <v>99650</v>
      </c>
      <c r="F169" s="240" t="str">
        <f>IF(D169=ToxValues!C169,"","X")</f>
        <v>X</v>
      </c>
      <c r="G169" s="240" t="str">
        <f>IFERROR(VLOOKUP(D169,RSL_Composite!$A$4:$K$767,11,FALSE),"--")</f>
        <v>--</v>
      </c>
      <c r="H169" s="305">
        <f>IFERROR(VLOOKUP($D169,Composite!$B$3:$C$785,2,FALSE),"--")</f>
        <v>1.74E-3</v>
      </c>
      <c r="I169" s="304" t="str">
        <f>IFERROR(VLOOKUP($D169,RAGsE!$C$2:$G$226,3,FALSE),"--")</f>
        <v>--</v>
      </c>
      <c r="J169" s="304" t="str">
        <f>IFERROR(VLOOKUP($D169,RAGsE!$C$2:$G$226,4,FALSE),"--")</f>
        <v>--</v>
      </c>
      <c r="K169" s="465" t="str">
        <f>IFERROR(VLOOKUP($D169,RAGsE!$C$2:$G$226,5,FALSE),"--")</f>
        <v>--</v>
      </c>
      <c r="L169" s="304" t="str">
        <f>IFERROR(VLOOKUP($D169,RAGsE!$C$2:$H$226,6,FALSE),"--")</f>
        <v>--</v>
      </c>
      <c r="M169" s="598"/>
    </row>
    <row r="170" spans="1:13" x14ac:dyDescent="0.25">
      <c r="A170" s="278" t="s">
        <v>2475</v>
      </c>
      <c r="B170" s="293" t="s">
        <v>210</v>
      </c>
      <c r="C170" s="294" t="s">
        <v>232</v>
      </c>
      <c r="D170" s="208">
        <v>118967</v>
      </c>
      <c r="E170" s="208">
        <v>118967</v>
      </c>
      <c r="F170" s="240" t="str">
        <f>IF(D170=ToxValues!C170,"","X")</f>
        <v>X</v>
      </c>
      <c r="G170" s="240" t="str">
        <f>IFERROR(VLOOKUP(D170,RSL_Composite!$A$4:$K$767,11,FALSE),"--")</f>
        <v>--</v>
      </c>
      <c r="H170" s="305">
        <f>IFERROR(VLOOKUP($D170,Composite!$B$3:$C$785,2,FALSE),"--")</f>
        <v>9.6299999999999999E-4</v>
      </c>
      <c r="I170" s="304" t="str">
        <f>IFERROR(VLOOKUP($D170,RAGsE!$C$2:$G$226,3,FALSE),"--")</f>
        <v>--</v>
      </c>
      <c r="J170" s="304" t="str">
        <f>IFERROR(VLOOKUP($D170,RAGsE!$C$2:$G$226,4,FALSE),"--")</f>
        <v>--</v>
      </c>
      <c r="K170" s="465" t="str">
        <f>IFERROR(VLOOKUP($D170,RAGsE!$C$2:$G$226,5,FALSE),"--")</f>
        <v>--</v>
      </c>
      <c r="L170" s="304" t="str">
        <f>IFERROR(VLOOKUP($D170,RAGsE!$C$2:$H$226,6,FALSE),"--")</f>
        <v>--</v>
      </c>
      <c r="M170" s="598"/>
    </row>
    <row r="171" spans="1:13" x14ac:dyDescent="0.25">
      <c r="A171" s="278" t="s">
        <v>2475</v>
      </c>
      <c r="B171" s="293" t="s">
        <v>210</v>
      </c>
      <c r="C171" s="294" t="s">
        <v>230</v>
      </c>
      <c r="D171" s="208">
        <v>121142</v>
      </c>
      <c r="E171" s="208">
        <v>121142</v>
      </c>
      <c r="F171" s="240" t="str">
        <f>IF(D171=ToxValues!C171,"","X")</f>
        <v>X</v>
      </c>
      <c r="G171" s="240" t="str">
        <f>IFERROR(VLOOKUP(D171,RSL_Composite!$A$4:$K$767,11,FALSE),"--")</f>
        <v>--</v>
      </c>
      <c r="H171" s="305">
        <f>IFERROR(VLOOKUP($D171,Composite!$B$3:$C$785,2,FALSE),"--")</f>
        <v>3.0799999999999998E-3</v>
      </c>
      <c r="I171" s="304">
        <f>IFERROR(VLOOKUP($D171,RAGsE!$C$2:$G$226,3,FALSE),"--")</f>
        <v>0</v>
      </c>
      <c r="J171" s="304">
        <f>IFERROR(VLOOKUP($D171,RAGsE!$C$2:$G$226,4,FALSE),"--")</f>
        <v>1.1200000000000001</v>
      </c>
      <c r="K171" s="465">
        <f>IFERROR(VLOOKUP($D171,RAGsE!$C$2:$G$226,5,FALSE),"--")</f>
        <v>2.69</v>
      </c>
      <c r="L171" s="304">
        <f>IFERROR(VLOOKUP($D171,RAGsE!$C$2:$H$226,6,FALSE),"--")</f>
        <v>1</v>
      </c>
      <c r="M171" s="598"/>
    </row>
    <row r="172" spans="1:13" x14ac:dyDescent="0.25">
      <c r="A172" s="278" t="s">
        <v>2475</v>
      </c>
      <c r="B172" s="293" t="s">
        <v>210</v>
      </c>
      <c r="C172" s="294" t="s">
        <v>228</v>
      </c>
      <c r="D172" s="208">
        <v>606202</v>
      </c>
      <c r="E172" s="208">
        <v>606202</v>
      </c>
      <c r="F172" s="240" t="str">
        <f>IF(D172=ToxValues!C172,"","X")</f>
        <v>X</v>
      </c>
      <c r="G172" s="240" t="str">
        <f>IFERROR(VLOOKUP(D172,RSL_Composite!$A$4:$K$767,11,FALSE),"--")</f>
        <v>--</v>
      </c>
      <c r="H172" s="305">
        <f>IFERROR(VLOOKUP($D172,Composite!$B$3:$C$785,2,FALSE),"--")</f>
        <v>3.7000000000000002E-3</v>
      </c>
      <c r="I172" s="304">
        <f>IFERROR(VLOOKUP($D172,RAGsE!$C$2:$G$226,3,FALSE),"--")</f>
        <v>0</v>
      </c>
      <c r="J172" s="304">
        <f>IFERROR(VLOOKUP($D172,RAGsE!$C$2:$G$226,4,FALSE),"--")</f>
        <v>1.1200000000000001</v>
      </c>
      <c r="K172" s="465">
        <f>IFERROR(VLOOKUP($D172,RAGsE!$C$2:$G$226,5,FALSE),"--")</f>
        <v>2.69</v>
      </c>
      <c r="L172" s="304">
        <f>IFERROR(VLOOKUP($D172,RAGsE!$C$2:$H$226,6,FALSE),"--")</f>
        <v>1</v>
      </c>
      <c r="M172" s="598"/>
    </row>
    <row r="173" spans="1:13" x14ac:dyDescent="0.25">
      <c r="A173" s="278" t="s">
        <v>2475</v>
      </c>
      <c r="B173" s="293" t="s">
        <v>210</v>
      </c>
      <c r="C173" s="294" t="s">
        <v>226</v>
      </c>
      <c r="D173" s="208">
        <v>35572782</v>
      </c>
      <c r="E173" s="208">
        <v>35572782</v>
      </c>
      <c r="F173" s="240" t="str">
        <f>IF(D173=ToxValues!C173,"","X")</f>
        <v>X</v>
      </c>
      <c r="G173" s="240" t="str">
        <f>IFERROR(VLOOKUP(D173,RSL_Composite!$A$4:$K$767,11,FALSE),"--")</f>
        <v>--</v>
      </c>
      <c r="H173" s="305">
        <f>IFERROR(VLOOKUP($D173,Composite!$B$3:$C$785,2,FALSE),"--")</f>
        <v>2.0400000000000001E-3</v>
      </c>
      <c r="I173" s="304" t="str">
        <f>IFERROR(VLOOKUP($D173,RAGsE!$C$2:$G$226,3,FALSE),"--")</f>
        <v>--</v>
      </c>
      <c r="J173" s="304" t="str">
        <f>IFERROR(VLOOKUP($D173,RAGsE!$C$2:$G$226,4,FALSE),"--")</f>
        <v>--</v>
      </c>
      <c r="K173" s="465" t="str">
        <f>IFERROR(VLOOKUP($D173,RAGsE!$C$2:$G$226,5,FALSE),"--")</f>
        <v>--</v>
      </c>
      <c r="L173" s="304" t="str">
        <f>IFERROR(VLOOKUP($D173,RAGsE!$C$2:$H$226,6,FALSE),"--")</f>
        <v>--</v>
      </c>
      <c r="M173" s="598"/>
    </row>
    <row r="174" spans="1:13" x14ac:dyDescent="0.25">
      <c r="A174" s="278" t="s">
        <v>2475</v>
      </c>
      <c r="B174" s="293" t="s">
        <v>210</v>
      </c>
      <c r="C174" s="294" t="s">
        <v>224</v>
      </c>
      <c r="D174" s="208">
        <v>88722</v>
      </c>
      <c r="E174" s="208">
        <v>88722</v>
      </c>
      <c r="F174" s="240" t="str">
        <f>IF(D174=ToxValues!C174,"","X")</f>
        <v>X</v>
      </c>
      <c r="G174" s="240" t="str">
        <f>IFERROR(VLOOKUP(D174,RSL_Composite!$A$4:$K$767,11,FALSE),"--")</f>
        <v>--</v>
      </c>
      <c r="H174" s="305">
        <f>IFERROR(VLOOKUP($D174,Composite!$B$3:$C$785,2,FALSE),"--")</f>
        <v>8.9899999999999997E-3</v>
      </c>
      <c r="I174" s="304" t="str">
        <f>IFERROR(VLOOKUP($D174,RAGsE!$C$2:$G$226,3,FALSE),"--")</f>
        <v>--</v>
      </c>
      <c r="J174" s="304" t="str">
        <f>IFERROR(VLOOKUP($D174,RAGsE!$C$2:$G$226,4,FALSE),"--")</f>
        <v>--</v>
      </c>
      <c r="K174" s="465" t="str">
        <f>IFERROR(VLOOKUP($D174,RAGsE!$C$2:$G$226,5,FALSE),"--")</f>
        <v>--</v>
      </c>
      <c r="L174" s="304" t="str">
        <f>IFERROR(VLOOKUP($D174,RAGsE!$C$2:$H$226,6,FALSE),"--")</f>
        <v>--</v>
      </c>
      <c r="M174" s="598"/>
    </row>
    <row r="175" spans="1:13" x14ac:dyDescent="0.25">
      <c r="A175" s="278" t="s">
        <v>2475</v>
      </c>
      <c r="B175" s="293" t="s">
        <v>210</v>
      </c>
      <c r="C175" s="294" t="s">
        <v>222</v>
      </c>
      <c r="D175" s="208">
        <v>99081</v>
      </c>
      <c r="E175" s="208">
        <v>99081</v>
      </c>
      <c r="F175" s="240" t="str">
        <f>IF(D175=ToxValues!C175,"","X")</f>
        <v>X</v>
      </c>
      <c r="G175" s="240" t="str">
        <f>IFERROR(VLOOKUP(D175,RSL_Composite!$A$4:$K$767,11,FALSE),"--")</f>
        <v>--</v>
      </c>
      <c r="H175" s="305">
        <f>IFERROR(VLOOKUP($D175,Composite!$B$3:$C$785,2,FALSE),"--")</f>
        <v>1.1299999999999999E-2</v>
      </c>
      <c r="I175" s="304" t="str">
        <f>IFERROR(VLOOKUP($D175,RAGsE!$C$2:$G$226,3,FALSE),"--")</f>
        <v>--</v>
      </c>
      <c r="J175" s="304" t="str">
        <f>IFERROR(VLOOKUP($D175,RAGsE!$C$2:$G$226,4,FALSE),"--")</f>
        <v>--</v>
      </c>
      <c r="K175" s="465" t="str">
        <f>IFERROR(VLOOKUP($D175,RAGsE!$C$2:$G$226,5,FALSE),"--")</f>
        <v>--</v>
      </c>
      <c r="L175" s="304" t="str">
        <f>IFERROR(VLOOKUP($D175,RAGsE!$C$2:$H$226,6,FALSE),"--")</f>
        <v>--</v>
      </c>
      <c r="M175" s="598"/>
    </row>
    <row r="176" spans="1:13" x14ac:dyDescent="0.25">
      <c r="A176" s="278" t="s">
        <v>2475</v>
      </c>
      <c r="B176" s="293" t="s">
        <v>210</v>
      </c>
      <c r="C176" s="294" t="s">
        <v>220</v>
      </c>
      <c r="D176" s="208">
        <v>19406510</v>
      </c>
      <c r="E176" s="208">
        <v>19406510</v>
      </c>
      <c r="F176" s="240" t="str">
        <f>IF(D176=ToxValues!C176,"","X")</f>
        <v>X</v>
      </c>
      <c r="G176" s="240" t="str">
        <f>IFERROR(VLOOKUP(D176,RSL_Composite!$A$4:$K$767,11,FALSE),"--")</f>
        <v>--</v>
      </c>
      <c r="H176" s="305">
        <f>IFERROR(VLOOKUP($D176,Composite!$B$3:$C$785,2,FALSE),"--")</f>
        <v>2.0400000000000001E-3</v>
      </c>
      <c r="I176" s="304" t="str">
        <f>IFERROR(VLOOKUP($D176,RAGsE!$C$2:$G$226,3,FALSE),"--")</f>
        <v>--</v>
      </c>
      <c r="J176" s="304" t="str">
        <f>IFERROR(VLOOKUP($D176,RAGsE!$C$2:$G$226,4,FALSE),"--")</f>
        <v>--</v>
      </c>
      <c r="K176" s="465" t="str">
        <f>IFERROR(VLOOKUP($D176,RAGsE!$C$2:$G$226,5,FALSE),"--")</f>
        <v>--</v>
      </c>
      <c r="L176" s="304" t="str">
        <f>IFERROR(VLOOKUP($D176,RAGsE!$C$2:$H$226,6,FALSE),"--")</f>
        <v>--</v>
      </c>
      <c r="M176" s="598"/>
    </row>
    <row r="177" spans="1:13" x14ac:dyDescent="0.25">
      <c r="A177" s="278" t="s">
        <v>2475</v>
      </c>
      <c r="B177" s="293" t="s">
        <v>210</v>
      </c>
      <c r="C177" s="294" t="s">
        <v>218</v>
      </c>
      <c r="D177" s="208">
        <v>99990</v>
      </c>
      <c r="E177" s="208">
        <v>99990</v>
      </c>
      <c r="F177" s="240" t="str">
        <f>IF(D177=ToxValues!C177,"","X")</f>
        <v>X</v>
      </c>
      <c r="G177" s="240" t="str">
        <f>IFERROR(VLOOKUP(D177,RSL_Composite!$A$4:$K$767,11,FALSE),"--")</f>
        <v>--</v>
      </c>
      <c r="H177" s="305">
        <f>IFERROR(VLOOKUP($D177,Composite!$B$3:$C$785,2,FALSE),"--")</f>
        <v>0.01</v>
      </c>
      <c r="I177" s="304" t="str">
        <f>IFERROR(VLOOKUP($D177,RAGsE!$C$2:$G$226,3,FALSE),"--")</f>
        <v>--</v>
      </c>
      <c r="J177" s="304" t="str">
        <f>IFERROR(VLOOKUP($D177,RAGsE!$C$2:$G$226,4,FALSE),"--")</f>
        <v>--</v>
      </c>
      <c r="K177" s="465" t="str">
        <f>IFERROR(VLOOKUP($D177,RAGsE!$C$2:$G$226,5,FALSE),"--")</f>
        <v>--</v>
      </c>
      <c r="L177" s="304" t="str">
        <f>IFERROR(VLOOKUP($D177,RAGsE!$C$2:$H$226,6,FALSE),"--")</f>
        <v>--</v>
      </c>
      <c r="M177" s="598"/>
    </row>
    <row r="178" spans="1:13" x14ac:dyDescent="0.25">
      <c r="A178" s="278" t="s">
        <v>2475</v>
      </c>
      <c r="B178" s="293" t="s">
        <v>210</v>
      </c>
      <c r="C178" s="296" t="s">
        <v>216</v>
      </c>
      <c r="D178" s="208">
        <v>2691410</v>
      </c>
      <c r="E178" s="208">
        <v>2691410</v>
      </c>
      <c r="F178" s="240" t="str">
        <f>IF(D178=ToxValues!C178,"","X")</f>
        <v>X</v>
      </c>
      <c r="G178" s="240" t="str">
        <f>IFERROR(VLOOKUP(D178,RSL_Composite!$A$4:$K$767,11,FALSE),"--")</f>
        <v>--</v>
      </c>
      <c r="H178" s="305">
        <f>IFERROR(VLOOKUP($D178,Composite!$B$3:$C$785,2,FALSE),"--")</f>
        <v>4.3600000000000003E-5</v>
      </c>
      <c r="I178" s="304" t="str">
        <f>IFERROR(VLOOKUP($D178,RAGsE!$C$2:$G$226,3,FALSE),"--")</f>
        <v>--</v>
      </c>
      <c r="J178" s="304" t="str">
        <f>IFERROR(VLOOKUP($D178,RAGsE!$C$2:$G$226,4,FALSE),"--")</f>
        <v>--</v>
      </c>
      <c r="K178" s="465" t="str">
        <f>IFERROR(VLOOKUP($D178,RAGsE!$C$2:$G$226,5,FALSE),"--")</f>
        <v>--</v>
      </c>
      <c r="L178" s="304" t="str">
        <f>IFERROR(VLOOKUP($D178,RAGsE!$C$2:$H$226,6,FALSE),"--")</f>
        <v>--</v>
      </c>
      <c r="M178" s="598"/>
    </row>
    <row r="179" spans="1:13" x14ac:dyDescent="0.25">
      <c r="A179" s="278" t="s">
        <v>2475</v>
      </c>
      <c r="B179" s="293" t="s">
        <v>210</v>
      </c>
      <c r="C179" s="294" t="s">
        <v>214</v>
      </c>
      <c r="D179" s="208">
        <v>98953</v>
      </c>
      <c r="E179" s="208">
        <v>98953</v>
      </c>
      <c r="F179" s="240" t="str">
        <f>IF(D179=ToxValues!C179,"","X")</f>
        <v>X</v>
      </c>
      <c r="G179" s="240" t="str">
        <f>IFERROR(VLOOKUP(D179,RSL_Composite!$A$4:$K$767,11,FALSE),"--")</f>
        <v>--</v>
      </c>
      <c r="H179" s="305">
        <f>IFERROR(VLOOKUP($D179,Composite!$B$3:$C$785,2,FALSE),"--")</f>
        <v>5.4099999999999999E-3</v>
      </c>
      <c r="I179" s="304" t="str">
        <f>IFERROR(VLOOKUP($D179,RAGsE!$C$2:$G$226,3,FALSE),"--")</f>
        <v>--</v>
      </c>
      <c r="J179" s="304" t="str">
        <f>IFERROR(VLOOKUP($D179,RAGsE!$C$2:$G$226,4,FALSE),"--")</f>
        <v>--</v>
      </c>
      <c r="K179" s="465" t="str">
        <f>IFERROR(VLOOKUP($D179,RAGsE!$C$2:$G$226,5,FALSE),"--")</f>
        <v>--</v>
      </c>
      <c r="L179" s="304" t="str">
        <f>IFERROR(VLOOKUP($D179,RAGsE!$C$2:$H$226,6,FALSE),"--")</f>
        <v>--</v>
      </c>
      <c r="M179" s="598"/>
    </row>
    <row r="180" spans="1:13" x14ac:dyDescent="0.25">
      <c r="A180" s="278" t="s">
        <v>2475</v>
      </c>
      <c r="B180" s="293" t="s">
        <v>210</v>
      </c>
      <c r="C180" s="296" t="s">
        <v>212</v>
      </c>
      <c r="D180" s="208">
        <v>121824</v>
      </c>
      <c r="E180" s="208">
        <v>121824</v>
      </c>
      <c r="F180" s="240" t="str">
        <f>IF(D180=ToxValues!C180,"","X")</f>
        <v>X</v>
      </c>
      <c r="G180" s="240" t="str">
        <f>IFERROR(VLOOKUP(D180,RSL_Composite!$A$4:$K$767,11,FALSE),"--")</f>
        <v>--</v>
      </c>
      <c r="H180" s="305">
        <f>IFERROR(VLOOKUP($D180,Composite!$B$3:$C$785,2,FALSE),"--")</f>
        <v>3.3599999999999998E-4</v>
      </c>
      <c r="I180" s="304" t="str">
        <f>IFERROR(VLOOKUP($D180,RAGsE!$C$2:$G$226,3,FALSE),"--")</f>
        <v>--</v>
      </c>
      <c r="J180" s="304" t="str">
        <f>IFERROR(VLOOKUP($D180,RAGsE!$C$2:$G$226,4,FALSE),"--")</f>
        <v>--</v>
      </c>
      <c r="K180" s="465" t="str">
        <f>IFERROR(VLOOKUP($D180,RAGsE!$C$2:$G$226,5,FALSE),"--")</f>
        <v>--</v>
      </c>
      <c r="L180" s="304" t="str">
        <f>IFERROR(VLOOKUP($D180,RAGsE!$C$2:$H$226,6,FALSE),"--")</f>
        <v>--</v>
      </c>
      <c r="M180" s="598"/>
    </row>
    <row r="181" spans="1:13" x14ac:dyDescent="0.25">
      <c r="A181" s="278" t="s">
        <v>2475</v>
      </c>
      <c r="B181" s="293" t="s">
        <v>210</v>
      </c>
      <c r="C181" s="296" t="s">
        <v>209</v>
      </c>
      <c r="D181" s="208">
        <v>479458</v>
      </c>
      <c r="E181" s="208">
        <v>479458</v>
      </c>
      <c r="F181" s="240" t="str">
        <f>IF(D181=ToxValues!C181,"","X")</f>
        <v>X</v>
      </c>
      <c r="G181" s="240" t="str">
        <f>IFERROR(VLOOKUP(D181,RSL_Composite!$A$4:$K$767,11,FALSE),"--")</f>
        <v>--</v>
      </c>
      <c r="H181" s="305">
        <f>IFERROR(VLOOKUP($D181,Composite!$B$3:$C$785,2,FALSE),"--")</f>
        <v>4.7399999999999997E-4</v>
      </c>
      <c r="I181" s="304" t="str">
        <f>IFERROR(VLOOKUP($D181,RAGsE!$C$2:$G$226,3,FALSE),"--")</f>
        <v>--</v>
      </c>
      <c r="J181" s="304" t="str">
        <f>IFERROR(VLOOKUP($D181,RAGsE!$C$2:$G$226,4,FALSE),"--")</f>
        <v>--</v>
      </c>
      <c r="K181" s="465" t="str">
        <f>IFERROR(VLOOKUP($D181,RAGsE!$C$2:$G$226,5,FALSE),"--")</f>
        <v>--</v>
      </c>
      <c r="L181" s="304" t="str">
        <f>IFERROR(VLOOKUP($D181,RAGsE!$C$2:$H$226,6,FALSE),"--")</f>
        <v>--</v>
      </c>
      <c r="M181" s="598"/>
    </row>
    <row r="182" spans="1:13" x14ac:dyDescent="0.25">
      <c r="A182" s="278" t="s">
        <v>2475</v>
      </c>
      <c r="B182" s="293" t="s">
        <v>159</v>
      </c>
      <c r="C182" s="296" t="s">
        <v>207</v>
      </c>
      <c r="D182" s="208">
        <v>72548</v>
      </c>
      <c r="E182" s="208">
        <v>72548</v>
      </c>
      <c r="F182" s="240" t="str">
        <f>IF(D182=ToxValues!C182,"","X")</f>
        <v>X</v>
      </c>
      <c r="G182" s="240" t="str">
        <f>IFERROR(VLOOKUP(D182,RSL_Composite!$A$4:$K$767,11,FALSE),"--")</f>
        <v>--</v>
      </c>
      <c r="H182" s="305">
        <f>IFERROR(VLOOKUP($D182,Composite!$B$3:$C$785,2,FALSE),"--")</f>
        <v>0.251</v>
      </c>
      <c r="I182" s="304">
        <f>IFERROR(VLOOKUP($D182,RAGsE!$C$2:$G$226,3,FALSE),"--")</f>
        <v>1.2</v>
      </c>
      <c r="J182" s="304">
        <f>IFERROR(VLOOKUP($D182,RAGsE!$C$2:$G$226,4,FALSE),"--")</f>
        <v>6.65</v>
      </c>
      <c r="K182" s="465">
        <f>IFERROR(VLOOKUP($D182,RAGsE!$C$2:$G$226,5,FALSE),"--")</f>
        <v>25.99</v>
      </c>
      <c r="L182" s="304">
        <f>IFERROR(VLOOKUP($D182,RAGsE!$C$2:$H$226,6,FALSE),"--")</f>
        <v>0.8</v>
      </c>
      <c r="M182" s="598"/>
    </row>
    <row r="183" spans="1:13" x14ac:dyDescent="0.25">
      <c r="A183" s="278" t="s">
        <v>2475</v>
      </c>
      <c r="B183" s="293" t="s">
        <v>159</v>
      </c>
      <c r="C183" s="296" t="s">
        <v>205</v>
      </c>
      <c r="D183" s="208">
        <v>72559</v>
      </c>
      <c r="E183" s="208">
        <v>72559</v>
      </c>
      <c r="F183" s="240" t="str">
        <f>IF(D183=ToxValues!C183,"","X")</f>
        <v>X</v>
      </c>
      <c r="G183" s="240" t="str">
        <f>IFERROR(VLOOKUP(D183,RSL_Composite!$A$4:$K$767,11,FALSE),"--")</f>
        <v>--</v>
      </c>
      <c r="H183" s="305">
        <f>IFERROR(VLOOKUP($D183,Composite!$B$3:$C$785,2,FALSE),"--")</f>
        <v>0.54500000000000004</v>
      </c>
      <c r="I183" s="304">
        <f>IFERROR(VLOOKUP($D183,RAGsE!$C$2:$G$226,3,FALSE),"--")</f>
        <v>1.1000000000000001</v>
      </c>
      <c r="J183" s="304">
        <f>IFERROR(VLOOKUP($D183,RAGsE!$C$2:$G$226,4,FALSE),"--")</f>
        <v>6.48</v>
      </c>
      <c r="K183" s="465">
        <f>IFERROR(VLOOKUP($D183,RAGsE!$C$2:$G$226,5,FALSE),"--")</f>
        <v>25.08</v>
      </c>
      <c r="L183" s="304">
        <f>IFERROR(VLOOKUP($D183,RAGsE!$C$2:$H$226,6,FALSE),"--")</f>
        <v>0.8</v>
      </c>
      <c r="M183" s="598"/>
    </row>
    <row r="184" spans="1:13" x14ac:dyDescent="0.25">
      <c r="A184" s="278" t="s">
        <v>2475</v>
      </c>
      <c r="B184" s="293" t="s">
        <v>159</v>
      </c>
      <c r="C184" s="296" t="s">
        <v>203</v>
      </c>
      <c r="D184" s="208">
        <v>50293</v>
      </c>
      <c r="E184" s="208">
        <v>50293</v>
      </c>
      <c r="F184" s="240" t="str">
        <f>IF(D184=ToxValues!C184,"","X")</f>
        <v>X</v>
      </c>
      <c r="G184" s="240" t="str">
        <f>IFERROR(VLOOKUP(D184,RSL_Composite!$A$4:$K$767,11,FALSE),"--")</f>
        <v>--</v>
      </c>
      <c r="H184" s="305">
        <f>IFERROR(VLOOKUP($D184,Composite!$B$3:$C$785,2,FALSE),"--")</f>
        <v>0.628</v>
      </c>
      <c r="I184" s="304">
        <f>IFERROR(VLOOKUP($D184,RAGsE!$C$2:$G$226,3,FALSE),"--")</f>
        <v>1.9</v>
      </c>
      <c r="J184" s="304">
        <f>IFERROR(VLOOKUP($D184,RAGsE!$C$2:$G$226,4,FALSE),"--")</f>
        <v>10.45</v>
      </c>
      <c r="K184" s="465">
        <f>IFERROR(VLOOKUP($D184,RAGsE!$C$2:$G$226,5,FALSE),"--")</f>
        <v>42.51</v>
      </c>
      <c r="L184" s="304">
        <f>IFERROR(VLOOKUP($D184,RAGsE!$C$2:$H$226,6,FALSE),"--")</f>
        <v>0.7</v>
      </c>
      <c r="M184" s="598"/>
    </row>
    <row r="185" spans="1:13" x14ac:dyDescent="0.25">
      <c r="A185" s="278" t="s">
        <v>2475</v>
      </c>
      <c r="B185" s="293" t="s">
        <v>159</v>
      </c>
      <c r="C185" s="294" t="s">
        <v>201</v>
      </c>
      <c r="D185" s="208">
        <v>309002</v>
      </c>
      <c r="E185" s="208">
        <v>309002</v>
      </c>
      <c r="F185" s="240" t="str">
        <f>IF(D185=ToxValues!C185,"","X")</f>
        <v>X</v>
      </c>
      <c r="G185" s="240" t="str">
        <f>IFERROR(VLOOKUP(D185,RSL_Composite!$A$4:$K$767,11,FALSE),"--")</f>
        <v>--</v>
      </c>
      <c r="H185" s="305">
        <f>IFERROR(VLOOKUP($D185,Composite!$B$3:$C$785,2,FALSE),"--")</f>
        <v>0.29299999999999998</v>
      </c>
      <c r="I185" s="304">
        <f>IFERROR(VLOOKUP($D185,RAGsE!$C$2:$G$226,3,FALSE),"--")</f>
        <v>0</v>
      </c>
      <c r="J185" s="304">
        <f>IFERROR(VLOOKUP($D185,RAGsE!$C$2:$G$226,4,FALSE),"--")</f>
        <v>11.89</v>
      </c>
      <c r="K185" s="465">
        <f>IFERROR(VLOOKUP($D185,RAGsE!$C$2:$G$226,5,FALSE),"--")</f>
        <v>28.54</v>
      </c>
      <c r="L185" s="304">
        <f>IFERROR(VLOOKUP($D185,RAGsE!$C$2:$H$226,6,FALSE),"--")</f>
        <v>1</v>
      </c>
      <c r="M185" s="598"/>
    </row>
    <row r="186" spans="1:13" x14ac:dyDescent="0.25">
      <c r="A186" s="278" t="s">
        <v>2475</v>
      </c>
      <c r="B186" s="293" t="s">
        <v>159</v>
      </c>
      <c r="C186" s="294" t="s">
        <v>199</v>
      </c>
      <c r="D186" s="208">
        <v>319846</v>
      </c>
      <c r="E186" s="208">
        <v>319846</v>
      </c>
      <c r="F186" s="240" t="str">
        <f>IF(D186=ToxValues!C186,"","X")</f>
        <v>X</v>
      </c>
      <c r="G186" s="240" t="str">
        <f>IFERROR(VLOOKUP(D186,RSL_Composite!$A$4:$K$767,11,FALSE),"--")</f>
        <v>--</v>
      </c>
      <c r="H186" s="305">
        <f>IFERROR(VLOOKUP($D186,Composite!$B$3:$C$785,2,FALSE),"--")</f>
        <v>2.06E-2</v>
      </c>
      <c r="I186" s="304" t="str">
        <f>IFERROR(VLOOKUP($D186,RAGsE!$C$2:$G$226,3,FALSE),"--")</f>
        <v>--</v>
      </c>
      <c r="J186" s="304" t="str">
        <f>IFERROR(VLOOKUP($D186,RAGsE!$C$2:$G$226,4,FALSE),"--")</f>
        <v>--</v>
      </c>
      <c r="K186" s="465" t="str">
        <f>IFERROR(VLOOKUP($D186,RAGsE!$C$2:$G$226,5,FALSE),"--")</f>
        <v>--</v>
      </c>
      <c r="L186" s="304" t="str">
        <f>IFERROR(VLOOKUP($D186,RAGsE!$C$2:$H$226,6,FALSE),"--")</f>
        <v>--</v>
      </c>
      <c r="M186" s="598"/>
    </row>
    <row r="187" spans="1:13" x14ac:dyDescent="0.25">
      <c r="A187" s="278" t="s">
        <v>2475</v>
      </c>
      <c r="B187" s="293" t="s">
        <v>159</v>
      </c>
      <c r="C187" s="294" t="s">
        <v>197</v>
      </c>
      <c r="D187" s="208">
        <v>5103719</v>
      </c>
      <c r="E187" s="208">
        <v>5103719</v>
      </c>
      <c r="F187" s="240" t="str">
        <f>IF(D187=ToxValues!C187,"","X")</f>
        <v>X</v>
      </c>
      <c r="G187" s="240" t="str">
        <f>IFERROR(VLOOKUP(D187,RSL_Composite!$A$4:$K$767,11,FALSE),"--")</f>
        <v>--</v>
      </c>
      <c r="H187" s="305" t="str">
        <f>IFERROR(VLOOKUP($D187,Composite!$B$3:$C$785,2,FALSE),"--")</f>
        <v>--</v>
      </c>
      <c r="I187" s="304">
        <f>IFERROR(VLOOKUP($D187,RAGsE!$C$2:$G$226,3,FALSE),"--")</f>
        <v>0.3</v>
      </c>
      <c r="J187" s="304">
        <f>IFERROR(VLOOKUP($D187,RAGsE!$C$2:$G$226,4,FALSE),"--")</f>
        <v>21.27</v>
      </c>
      <c r="K187" s="465">
        <f>IFERROR(VLOOKUP($D187,RAGsE!$C$2:$G$226,5,FALSE),"--")</f>
        <v>51.05</v>
      </c>
      <c r="L187" s="304">
        <f>IFERROR(VLOOKUP($D187,RAGsE!$C$2:$H$226,6,FALSE),"--")</f>
        <v>0.7</v>
      </c>
      <c r="M187" s="598"/>
    </row>
    <row r="188" spans="1:13" x14ac:dyDescent="0.25">
      <c r="A188" s="278" t="s">
        <v>2475</v>
      </c>
      <c r="B188" s="293" t="s">
        <v>159</v>
      </c>
      <c r="C188" s="294" t="s">
        <v>195</v>
      </c>
      <c r="D188" s="208">
        <v>319857</v>
      </c>
      <c r="E188" s="208">
        <v>319857</v>
      </c>
      <c r="F188" s="240" t="str">
        <f>IF(D188=ToxValues!C188,"","X")</f>
        <v>X</v>
      </c>
      <c r="G188" s="240" t="str">
        <f>IFERROR(VLOOKUP(D188,RSL_Composite!$A$4:$K$767,11,FALSE),"--")</f>
        <v>--</v>
      </c>
      <c r="H188" s="305">
        <f>IFERROR(VLOOKUP($D188,Composite!$B$3:$C$785,2,FALSE),"--")</f>
        <v>2.06E-2</v>
      </c>
      <c r="I188" s="304" t="str">
        <f>IFERROR(VLOOKUP($D188,RAGsE!$C$2:$G$226,3,FALSE),"--")</f>
        <v>--</v>
      </c>
      <c r="J188" s="304" t="str">
        <f>IFERROR(VLOOKUP($D188,RAGsE!$C$2:$G$226,4,FALSE),"--")</f>
        <v>--</v>
      </c>
      <c r="K188" s="465" t="str">
        <f>IFERROR(VLOOKUP($D188,RAGsE!$C$2:$G$226,5,FALSE),"--")</f>
        <v>--</v>
      </c>
      <c r="L188" s="304" t="str">
        <f>IFERROR(VLOOKUP($D188,RAGsE!$C$2:$H$226,6,FALSE),"--")</f>
        <v>--</v>
      </c>
      <c r="M188" s="598"/>
    </row>
    <row r="189" spans="1:13" x14ac:dyDescent="0.25">
      <c r="A189" s="278" t="s">
        <v>2475</v>
      </c>
      <c r="B189" s="293" t="s">
        <v>159</v>
      </c>
      <c r="C189" s="294" t="s">
        <v>193</v>
      </c>
      <c r="D189" s="208">
        <v>12789036</v>
      </c>
      <c r="E189" s="208">
        <v>12789036</v>
      </c>
      <c r="F189" s="240" t="str">
        <f>IF(D189=ToxValues!C189,"","X")</f>
        <v>X</v>
      </c>
      <c r="G189" s="240" t="str">
        <f>IFERROR(VLOOKUP(D189,RSL_Composite!$A$4:$K$767,11,FALSE),"--")</f>
        <v>--</v>
      </c>
      <c r="H189" s="305">
        <f>IFERROR(VLOOKUP($D189,Composite!$B$3:$C$785,2,FALSE),"--")</f>
        <v>0.107</v>
      </c>
      <c r="I189" s="304" t="str">
        <f>IFERROR(VLOOKUP($D189,RAGsE!$C$2:$G$226,3,FALSE),"--")</f>
        <v>--</v>
      </c>
      <c r="J189" s="304" t="str">
        <f>IFERROR(VLOOKUP($D189,RAGsE!$C$2:$G$226,4,FALSE),"--")</f>
        <v>--</v>
      </c>
      <c r="K189" s="465" t="str">
        <f>IFERROR(VLOOKUP($D189,RAGsE!$C$2:$G$226,5,FALSE),"--")</f>
        <v>--</v>
      </c>
      <c r="L189" s="304" t="str">
        <f>IFERROR(VLOOKUP($D189,RAGsE!$C$2:$H$226,6,FALSE),"--")</f>
        <v>--</v>
      </c>
      <c r="M189" s="598"/>
    </row>
    <row r="190" spans="1:13" x14ac:dyDescent="0.25">
      <c r="A190" s="278" t="s">
        <v>2475</v>
      </c>
      <c r="B190" s="293" t="s">
        <v>159</v>
      </c>
      <c r="C190" s="294" t="s">
        <v>191</v>
      </c>
      <c r="D190" s="208">
        <v>510156</v>
      </c>
      <c r="E190" s="208">
        <v>510156</v>
      </c>
      <c r="F190" s="240" t="str">
        <f>IF(D190=ToxValues!C190,"","X")</f>
        <v>X</v>
      </c>
      <c r="G190" s="240" t="str">
        <f>IFERROR(VLOOKUP(D190,RSL_Composite!$A$4:$K$767,11,FALSE),"--")</f>
        <v>--</v>
      </c>
      <c r="H190" s="305">
        <f>IFERROR(VLOOKUP($D190,Composite!$B$3:$C$785,2,FALSE),"--")</f>
        <v>3.3099999999999997E-2</v>
      </c>
      <c r="I190" s="304" t="str">
        <f>IFERROR(VLOOKUP($D190,RAGsE!$C$2:$G$226,3,FALSE),"--")</f>
        <v>--</v>
      </c>
      <c r="J190" s="304" t="str">
        <f>IFERROR(VLOOKUP($D190,RAGsE!$C$2:$G$226,4,FALSE),"--")</f>
        <v>--</v>
      </c>
      <c r="K190" s="465" t="str">
        <f>IFERROR(VLOOKUP($D190,RAGsE!$C$2:$G$226,5,FALSE),"--")</f>
        <v>--</v>
      </c>
      <c r="L190" s="304" t="str">
        <f>IFERROR(VLOOKUP($D190,RAGsE!$C$2:$H$226,6,FALSE),"--")</f>
        <v>--</v>
      </c>
      <c r="M190" s="598"/>
    </row>
    <row r="191" spans="1:13" x14ac:dyDescent="0.25">
      <c r="A191" s="278" t="s">
        <v>2475</v>
      </c>
      <c r="B191" s="293" t="s">
        <v>159</v>
      </c>
      <c r="C191" s="294" t="s">
        <v>189</v>
      </c>
      <c r="D191" s="208">
        <v>319868</v>
      </c>
      <c r="E191" s="208">
        <v>319868</v>
      </c>
      <c r="F191" s="240" t="str">
        <f>IF(D191=ToxValues!C191,"","X")</f>
        <v>X</v>
      </c>
      <c r="G191" s="240" t="str">
        <f>IFERROR(VLOOKUP(D191,RSL_Composite!$A$4:$K$767,11,FALSE),"--")</f>
        <v>--</v>
      </c>
      <c r="H191" s="305" t="str">
        <f>IFERROR(VLOOKUP($D191,Composite!$B$3:$C$785,2,FALSE),"--")</f>
        <v>--</v>
      </c>
      <c r="I191" s="304" t="str">
        <f>IFERROR(VLOOKUP($D191,RAGsE!$C$2:$G$226,3,FALSE),"--")</f>
        <v>--</v>
      </c>
      <c r="J191" s="304" t="str">
        <f>IFERROR(VLOOKUP($D191,RAGsE!$C$2:$G$226,4,FALSE),"--")</f>
        <v>--</v>
      </c>
      <c r="K191" s="465" t="str">
        <f>IFERROR(VLOOKUP($D191,RAGsE!$C$2:$G$226,5,FALSE),"--")</f>
        <v>--</v>
      </c>
      <c r="L191" s="304" t="str">
        <f>IFERROR(VLOOKUP($D191,RAGsE!$C$2:$H$226,6,FALSE),"--")</f>
        <v>--</v>
      </c>
      <c r="M191" s="598"/>
    </row>
    <row r="192" spans="1:13" x14ac:dyDescent="0.25">
      <c r="A192" s="278" t="s">
        <v>2475</v>
      </c>
      <c r="B192" s="293" t="s">
        <v>159</v>
      </c>
      <c r="C192" s="294" t="s">
        <v>187</v>
      </c>
      <c r="D192" s="208">
        <v>2303164</v>
      </c>
      <c r="E192" s="208">
        <v>2303164</v>
      </c>
      <c r="F192" s="240" t="str">
        <f>IF(D192=ToxValues!C192,"","X")</f>
        <v>X</v>
      </c>
      <c r="G192" s="240" t="str">
        <f>IFERROR(VLOOKUP(D192,RSL_Composite!$A$4:$K$767,11,FALSE),"--")</f>
        <v>--</v>
      </c>
      <c r="H192" s="305">
        <f>IFERROR(VLOOKUP($D192,Composite!$B$3:$C$785,2,FALSE),"--")</f>
        <v>4.5999999999999999E-2</v>
      </c>
      <c r="I192" s="304" t="str">
        <f>IFERROR(VLOOKUP($D192,RAGsE!$C$2:$G$226,3,FALSE),"--")</f>
        <v>--</v>
      </c>
      <c r="J192" s="304" t="str">
        <f>IFERROR(VLOOKUP($D192,RAGsE!$C$2:$G$226,4,FALSE),"--")</f>
        <v>--</v>
      </c>
      <c r="K192" s="465" t="str">
        <f>IFERROR(VLOOKUP($D192,RAGsE!$C$2:$G$226,5,FALSE),"--")</f>
        <v>--</v>
      </c>
      <c r="L192" s="304" t="str">
        <f>IFERROR(VLOOKUP($D192,RAGsE!$C$2:$H$226,6,FALSE),"--")</f>
        <v>--</v>
      </c>
      <c r="M192" s="598"/>
    </row>
    <row r="193" spans="1:13" x14ac:dyDescent="0.25">
      <c r="A193" s="278" t="s">
        <v>2475</v>
      </c>
      <c r="B193" s="293" t="s">
        <v>159</v>
      </c>
      <c r="C193" s="294" t="s">
        <v>185</v>
      </c>
      <c r="D193" s="208">
        <v>60571</v>
      </c>
      <c r="E193" s="208">
        <v>60571</v>
      </c>
      <c r="F193" s="240" t="str">
        <f>IF(D193=ToxValues!C193,"","X")</f>
        <v>X</v>
      </c>
      <c r="G193" s="240" t="str">
        <f>IFERROR(VLOOKUP(D193,RSL_Composite!$A$4:$K$767,11,FALSE),"--")</f>
        <v>--</v>
      </c>
      <c r="H193" s="305">
        <f>IFERROR(VLOOKUP($D193,Composite!$B$3:$C$785,2,FALSE),"--")</f>
        <v>3.2599999999999997E-2</v>
      </c>
      <c r="I193" s="304">
        <f>IFERROR(VLOOKUP($D193,RAGsE!$C$2:$G$226,3,FALSE),"--")</f>
        <v>0.1</v>
      </c>
      <c r="J193" s="304">
        <f>IFERROR(VLOOKUP($D193,RAGsE!$C$2:$G$226,4,FALSE),"--")</f>
        <v>14.62</v>
      </c>
      <c r="K193" s="465">
        <f>IFERROR(VLOOKUP($D193,RAGsE!$C$2:$G$226,5,FALSE),"--")</f>
        <v>35.090000000000003</v>
      </c>
      <c r="L193" s="304">
        <f>IFERROR(VLOOKUP($D193,RAGsE!$C$2:$H$226,6,FALSE),"--")</f>
        <v>0.8</v>
      </c>
      <c r="M193" s="598"/>
    </row>
    <row r="194" spans="1:13" x14ac:dyDescent="0.25">
      <c r="A194" s="278" t="s">
        <v>2475</v>
      </c>
      <c r="B194" s="293" t="s">
        <v>159</v>
      </c>
      <c r="C194" s="296" t="s">
        <v>183</v>
      </c>
      <c r="D194" s="208">
        <v>959988</v>
      </c>
      <c r="E194" s="208">
        <v>959988</v>
      </c>
      <c r="F194" s="240" t="str">
        <f>IF(D194=ToxValues!C194,"","X")</f>
        <v>X</v>
      </c>
      <c r="G194" s="240" t="str">
        <f>IFERROR(VLOOKUP(D194,RSL_Composite!$A$4:$K$767,11,FALSE),"--")</f>
        <v>--</v>
      </c>
      <c r="H194" s="305" t="str">
        <f>IFERROR(VLOOKUP($D194,Composite!$B$3:$C$785,2,FALSE),"--")</f>
        <v>--</v>
      </c>
      <c r="I194" s="304" t="str">
        <f>IFERROR(VLOOKUP($D194,RAGsE!$C$2:$G$226,3,FALSE),"--")</f>
        <v>--</v>
      </c>
      <c r="J194" s="304" t="str">
        <f>IFERROR(VLOOKUP($D194,RAGsE!$C$2:$G$226,4,FALSE),"--")</f>
        <v>--</v>
      </c>
      <c r="K194" s="465" t="str">
        <f>IFERROR(VLOOKUP($D194,RAGsE!$C$2:$G$226,5,FALSE),"--")</f>
        <v>--</v>
      </c>
      <c r="L194" s="304" t="str">
        <f>IFERROR(VLOOKUP($D194,RAGsE!$C$2:$H$226,6,FALSE),"--")</f>
        <v>--</v>
      </c>
      <c r="M194" s="598"/>
    </row>
    <row r="195" spans="1:13" x14ac:dyDescent="0.25">
      <c r="A195" s="278" t="s">
        <v>2475</v>
      </c>
      <c r="B195" s="293" t="s">
        <v>159</v>
      </c>
      <c r="C195" s="296" t="s">
        <v>181</v>
      </c>
      <c r="D195" s="208">
        <v>33213659</v>
      </c>
      <c r="E195" s="208">
        <v>33213659</v>
      </c>
      <c r="F195" s="240" t="str">
        <f>IF(D195=ToxValues!C195,"","X")</f>
        <v>X</v>
      </c>
      <c r="G195" s="240" t="str">
        <f>IFERROR(VLOOKUP(D195,RSL_Composite!$A$4:$K$767,11,FALSE),"--")</f>
        <v>--</v>
      </c>
      <c r="H195" s="305" t="str">
        <f>IFERROR(VLOOKUP($D195,Composite!$B$3:$C$785,2,FALSE),"--")</f>
        <v>--</v>
      </c>
      <c r="I195" s="304" t="str">
        <f>IFERROR(VLOOKUP($D195,RAGsE!$C$2:$G$226,3,FALSE),"--")</f>
        <v>--</v>
      </c>
      <c r="J195" s="304" t="str">
        <f>IFERROR(VLOOKUP($D195,RAGsE!$C$2:$G$226,4,FALSE),"--")</f>
        <v>--</v>
      </c>
      <c r="K195" s="465" t="str">
        <f>IFERROR(VLOOKUP($D195,RAGsE!$C$2:$G$226,5,FALSE),"--")</f>
        <v>--</v>
      </c>
      <c r="L195" s="304" t="str">
        <f>IFERROR(VLOOKUP($D195,RAGsE!$C$2:$H$226,6,FALSE),"--")</f>
        <v>--</v>
      </c>
      <c r="M195" s="598"/>
    </row>
    <row r="196" spans="1:13" x14ac:dyDescent="0.25">
      <c r="A196" s="278" t="s">
        <v>2475</v>
      </c>
      <c r="B196" s="293" t="s">
        <v>159</v>
      </c>
      <c r="C196" s="296" t="s">
        <v>179</v>
      </c>
      <c r="D196" s="208">
        <v>1031078</v>
      </c>
      <c r="E196" s="208">
        <v>1031078</v>
      </c>
      <c r="F196" s="240" t="str">
        <f>IF(D196=ToxValues!C196,"","X")</f>
        <v>X</v>
      </c>
      <c r="G196" s="240" t="str">
        <f>IFERROR(VLOOKUP(D196,RSL_Composite!$A$4:$K$767,11,FALSE),"--")</f>
        <v>--</v>
      </c>
      <c r="H196" s="305" t="str">
        <f>IFERROR(VLOOKUP($D196,Composite!$B$3:$C$785,2,FALSE),"--")</f>
        <v>--</v>
      </c>
      <c r="I196" s="304" t="str">
        <f>IFERROR(VLOOKUP($D196,RAGsE!$C$2:$G$226,3,FALSE),"--")</f>
        <v>--</v>
      </c>
      <c r="J196" s="304" t="str">
        <f>IFERROR(VLOOKUP($D196,RAGsE!$C$2:$G$226,4,FALSE),"--")</f>
        <v>--</v>
      </c>
      <c r="K196" s="465" t="str">
        <f>IFERROR(VLOOKUP($D196,RAGsE!$C$2:$G$226,5,FALSE),"--")</f>
        <v>--</v>
      </c>
      <c r="L196" s="304" t="str">
        <f>IFERROR(VLOOKUP($D196,RAGsE!$C$2:$H$226,6,FALSE),"--")</f>
        <v>--</v>
      </c>
      <c r="M196" s="598"/>
    </row>
    <row r="197" spans="1:13" x14ac:dyDescent="0.25">
      <c r="A197" s="278" t="s">
        <v>2475</v>
      </c>
      <c r="B197" s="293" t="s">
        <v>159</v>
      </c>
      <c r="C197" s="294" t="s">
        <v>177</v>
      </c>
      <c r="D197" s="208">
        <v>72208</v>
      </c>
      <c r="E197" s="208">
        <v>72208</v>
      </c>
      <c r="F197" s="240" t="str">
        <f>IF(D197=ToxValues!C197,"","X")</f>
        <v>X</v>
      </c>
      <c r="G197" s="240" t="str">
        <f>IFERROR(VLOOKUP(D197,RSL_Composite!$A$4:$K$767,11,FALSE),"--")</f>
        <v>--</v>
      </c>
      <c r="H197" s="305">
        <f>IFERROR(VLOOKUP($D197,Composite!$B$3:$C$785,2,FALSE),"--")</f>
        <v>3.2599999999999997E-2</v>
      </c>
      <c r="I197" s="304">
        <f>IFERROR(VLOOKUP($D197,RAGsE!$C$2:$G$226,3,FALSE),"--")</f>
        <v>0.1</v>
      </c>
      <c r="J197" s="304">
        <f>IFERROR(VLOOKUP($D197,RAGsE!$C$2:$G$226,4,FALSE),"--")</f>
        <v>14.62</v>
      </c>
      <c r="K197" s="465">
        <f>IFERROR(VLOOKUP($D197,RAGsE!$C$2:$G$226,5,FALSE),"--")</f>
        <v>35.090000000000003</v>
      </c>
      <c r="L197" s="304">
        <f>IFERROR(VLOOKUP($D197,RAGsE!$C$2:$H$226,6,FALSE),"--")</f>
        <v>0.8</v>
      </c>
      <c r="M197" s="598"/>
    </row>
    <row r="198" spans="1:13" x14ac:dyDescent="0.25">
      <c r="A198" s="278" t="s">
        <v>2475</v>
      </c>
      <c r="B198" s="293" t="s">
        <v>159</v>
      </c>
      <c r="C198" s="296" t="s">
        <v>175</v>
      </c>
      <c r="D198" s="208">
        <v>7421934</v>
      </c>
      <c r="E198" s="208">
        <v>7421934</v>
      </c>
      <c r="F198" s="240" t="str">
        <f>IF(D198=ToxValues!C198,"","X")</f>
        <v>X</v>
      </c>
      <c r="G198" s="240" t="str">
        <f>IFERROR(VLOOKUP(D198,RSL_Composite!$A$4:$K$767,11,FALSE),"--")</f>
        <v>--</v>
      </c>
      <c r="H198" s="305" t="str">
        <f>IFERROR(VLOOKUP($D198,Composite!$B$3:$C$785,2,FALSE),"--")</f>
        <v>--</v>
      </c>
      <c r="I198" s="304" t="str">
        <f>IFERROR(VLOOKUP($D198,RAGsE!$C$2:$G$226,3,FALSE),"--")</f>
        <v>--</v>
      </c>
      <c r="J198" s="304" t="str">
        <f>IFERROR(VLOOKUP($D198,RAGsE!$C$2:$G$226,4,FALSE),"--")</f>
        <v>--</v>
      </c>
      <c r="K198" s="465" t="str">
        <f>IFERROR(VLOOKUP($D198,RAGsE!$C$2:$G$226,5,FALSE),"--")</f>
        <v>--</v>
      </c>
      <c r="L198" s="304" t="str">
        <f>IFERROR(VLOOKUP($D198,RAGsE!$C$2:$H$226,6,FALSE),"--")</f>
        <v>--</v>
      </c>
      <c r="M198" s="598"/>
    </row>
    <row r="199" spans="1:13" x14ac:dyDescent="0.25">
      <c r="A199" s="278" t="s">
        <v>2475</v>
      </c>
      <c r="B199" s="293" t="s">
        <v>159</v>
      </c>
      <c r="C199" s="296" t="s">
        <v>173</v>
      </c>
      <c r="D199" s="208">
        <v>53494705</v>
      </c>
      <c r="E199" s="208">
        <v>53494705</v>
      </c>
      <c r="F199" s="240" t="str">
        <f>IF(D199=ToxValues!C199,"","X")</f>
        <v>X</v>
      </c>
      <c r="G199" s="240" t="str">
        <f>IFERROR(VLOOKUP(D199,RSL_Composite!$A$4:$K$767,11,FALSE),"--")</f>
        <v>--</v>
      </c>
      <c r="H199" s="305" t="str">
        <f>IFERROR(VLOOKUP($D199,Composite!$B$3:$C$785,2,FALSE),"--")</f>
        <v>--</v>
      </c>
      <c r="I199" s="304" t="str">
        <f>IFERROR(VLOOKUP($D199,RAGsE!$C$2:$G$226,3,FALSE),"--")</f>
        <v>--</v>
      </c>
      <c r="J199" s="304" t="str">
        <f>IFERROR(VLOOKUP($D199,RAGsE!$C$2:$G$226,4,FALSE),"--")</f>
        <v>--</v>
      </c>
      <c r="K199" s="465" t="str">
        <f>IFERROR(VLOOKUP($D199,RAGsE!$C$2:$G$226,5,FALSE),"--")</f>
        <v>--</v>
      </c>
      <c r="L199" s="304" t="str">
        <f>IFERROR(VLOOKUP($D199,RAGsE!$C$2:$H$226,6,FALSE),"--")</f>
        <v>--</v>
      </c>
      <c r="M199" s="598"/>
    </row>
    <row r="200" spans="1:13" x14ac:dyDescent="0.25">
      <c r="A200" s="278" t="s">
        <v>2475</v>
      </c>
      <c r="B200" s="293" t="s">
        <v>159</v>
      </c>
      <c r="C200" s="296" t="s">
        <v>171</v>
      </c>
      <c r="D200" s="208">
        <v>58899</v>
      </c>
      <c r="E200" s="208">
        <v>58899</v>
      </c>
      <c r="F200" s="240" t="str">
        <f>IF(D200=ToxValues!C200,"","X")</f>
        <v>X</v>
      </c>
      <c r="G200" s="240" t="str">
        <f>IFERROR(VLOOKUP(D200,RSL_Composite!$A$4:$K$767,11,FALSE),"--")</f>
        <v>--</v>
      </c>
      <c r="H200" s="305">
        <f>IFERROR(VLOOKUP($D200,Composite!$B$3:$C$785,2,FALSE),"--")</f>
        <v>2.06E-2</v>
      </c>
      <c r="I200" s="304">
        <f>IFERROR(VLOOKUP($D200,RAGsE!$C$2:$G$226,3,FALSE),"--")</f>
        <v>0.1</v>
      </c>
      <c r="J200" s="304">
        <f>IFERROR(VLOOKUP($D200,RAGsE!$C$2:$G$226,4,FALSE),"--")</f>
        <v>4.57</v>
      </c>
      <c r="K200" s="465">
        <f>IFERROR(VLOOKUP($D200,RAGsE!$C$2:$G$226,5,FALSE),"--")</f>
        <v>10.97</v>
      </c>
      <c r="L200" s="304">
        <f>IFERROR(VLOOKUP($D200,RAGsE!$C$2:$H$226,6,FALSE),"--")</f>
        <v>0.9</v>
      </c>
      <c r="M200" s="598"/>
    </row>
    <row r="201" spans="1:13" x14ac:dyDescent="0.25">
      <c r="A201" s="278" t="s">
        <v>2475</v>
      </c>
      <c r="B201" s="293" t="s">
        <v>159</v>
      </c>
      <c r="C201" s="294" t="s">
        <v>169</v>
      </c>
      <c r="D201" s="208">
        <v>5103742</v>
      </c>
      <c r="E201" s="208">
        <v>5103742</v>
      </c>
      <c r="F201" s="240" t="str">
        <f>IF(D201=ToxValues!C201,"","X")</f>
        <v>X</v>
      </c>
      <c r="G201" s="240" t="str">
        <f>IFERROR(VLOOKUP(D201,RSL_Composite!$A$4:$K$767,11,FALSE),"--")</f>
        <v>--</v>
      </c>
      <c r="H201" s="305" t="str">
        <f>IFERROR(VLOOKUP($D201,Composite!$B$3:$C$785,2,FALSE),"--")</f>
        <v>--</v>
      </c>
      <c r="I201" s="304">
        <f>IFERROR(VLOOKUP($D201,RAGsE!$C$2:$G$226,3,FALSE),"--")</f>
        <v>0.3</v>
      </c>
      <c r="J201" s="304">
        <f>IFERROR(VLOOKUP($D201,RAGsE!$C$2:$G$226,4,FALSE),"--")</f>
        <v>21.27</v>
      </c>
      <c r="K201" s="465">
        <f>IFERROR(VLOOKUP($D201,RAGsE!$C$2:$G$226,5,FALSE),"--")</f>
        <v>51.05</v>
      </c>
      <c r="L201" s="304">
        <f>IFERROR(VLOOKUP($D201,RAGsE!$C$2:$H$226,6,FALSE),"--")</f>
        <v>0.7</v>
      </c>
      <c r="M201" s="598"/>
    </row>
    <row r="202" spans="1:13" x14ac:dyDescent="0.25">
      <c r="A202" s="278" t="s">
        <v>2475</v>
      </c>
      <c r="B202" s="293" t="s">
        <v>159</v>
      </c>
      <c r="C202" s="294" t="s">
        <v>167</v>
      </c>
      <c r="D202" s="208">
        <v>76448</v>
      </c>
      <c r="E202" s="208">
        <v>76448</v>
      </c>
      <c r="F202" s="240" t="str">
        <f>IF(D202=ToxValues!C202,"","X")</f>
        <v>X</v>
      </c>
      <c r="G202" s="240" t="str">
        <f>IFERROR(VLOOKUP(D202,RSL_Composite!$A$4:$K$767,11,FALSE),"--")</f>
        <v>--</v>
      </c>
      <c r="H202" s="305">
        <f>IFERROR(VLOOKUP($D202,Composite!$B$3:$C$785,2,FALSE),"--")</f>
        <v>0.14299999999999999</v>
      </c>
      <c r="I202" s="304">
        <f>IFERROR(VLOOKUP($D202,RAGsE!$C$2:$G$226,3,FALSE),"--")</f>
        <v>0.1</v>
      </c>
      <c r="J202" s="304">
        <f>IFERROR(VLOOKUP($D202,RAGsE!$C$2:$G$226,4,FALSE),"--")</f>
        <v>13.27</v>
      </c>
      <c r="K202" s="465">
        <f>IFERROR(VLOOKUP($D202,RAGsE!$C$2:$G$226,5,FALSE),"--")</f>
        <v>31.85</v>
      </c>
      <c r="L202" s="304">
        <f>IFERROR(VLOOKUP($D202,RAGsE!$C$2:$H$226,6,FALSE),"--")</f>
        <v>0.8</v>
      </c>
      <c r="M202" s="598"/>
    </row>
    <row r="203" spans="1:13" x14ac:dyDescent="0.25">
      <c r="A203" s="278" t="s">
        <v>2475</v>
      </c>
      <c r="B203" s="293" t="s">
        <v>159</v>
      </c>
      <c r="C203" s="296" t="s">
        <v>165</v>
      </c>
      <c r="D203" s="208">
        <v>1024573</v>
      </c>
      <c r="E203" s="208">
        <v>1024573</v>
      </c>
      <c r="F203" s="240" t="str">
        <f>IF(D203=ToxValues!C203,"","X")</f>
        <v>X</v>
      </c>
      <c r="G203" s="240" t="str">
        <f>IFERROR(VLOOKUP(D203,RSL_Composite!$A$4:$K$767,11,FALSE),"--")</f>
        <v>--</v>
      </c>
      <c r="H203" s="305">
        <f>IFERROR(VLOOKUP($D203,Composite!$B$3:$C$785,2,FALSE),"--")</f>
        <v>2.0899999999999998E-2</v>
      </c>
      <c r="I203" s="304" t="str">
        <f>IFERROR(VLOOKUP($D203,RAGsE!$C$2:$G$226,3,FALSE),"--")</f>
        <v>--</v>
      </c>
      <c r="J203" s="304" t="str">
        <f>IFERROR(VLOOKUP($D203,RAGsE!$C$2:$G$226,4,FALSE),"--")</f>
        <v>--</v>
      </c>
      <c r="K203" s="465" t="str">
        <f>IFERROR(VLOOKUP($D203,RAGsE!$C$2:$G$226,5,FALSE),"--")</f>
        <v>--</v>
      </c>
      <c r="L203" s="304" t="str">
        <f>IFERROR(VLOOKUP($D203,RAGsE!$C$2:$H$226,6,FALSE),"--")</f>
        <v>--</v>
      </c>
      <c r="M203" s="598"/>
    </row>
    <row r="204" spans="1:13" x14ac:dyDescent="0.25">
      <c r="A204" s="278" t="s">
        <v>2475</v>
      </c>
      <c r="B204" s="293" t="s">
        <v>159</v>
      </c>
      <c r="C204" s="294" t="s">
        <v>163</v>
      </c>
      <c r="D204" s="208">
        <v>143500</v>
      </c>
      <c r="E204" s="208">
        <v>143500</v>
      </c>
      <c r="F204" s="240" t="str">
        <f>IF(D204=ToxValues!C204,"","X")</f>
        <v>X</v>
      </c>
      <c r="G204" s="240" t="str">
        <f>IFERROR(VLOOKUP(D204,RSL_Composite!$A$4:$K$767,11,FALSE),"--")</f>
        <v>--</v>
      </c>
      <c r="H204" s="305">
        <f>IFERROR(VLOOKUP($D204,Composite!$B$3:$C$785,2,FALSE),"--")</f>
        <v>1.09E-2</v>
      </c>
      <c r="I204" s="304" t="str">
        <f>IFERROR(VLOOKUP($D204,RAGsE!$C$2:$G$226,3,FALSE),"--")</f>
        <v>--</v>
      </c>
      <c r="J204" s="304" t="str">
        <f>IFERROR(VLOOKUP($D204,RAGsE!$C$2:$G$226,4,FALSE),"--")</f>
        <v>--</v>
      </c>
      <c r="K204" s="465" t="str">
        <f>IFERROR(VLOOKUP($D204,RAGsE!$C$2:$G$226,5,FALSE),"--")</f>
        <v>--</v>
      </c>
      <c r="L204" s="304" t="str">
        <f>IFERROR(VLOOKUP($D204,RAGsE!$C$2:$H$226,6,FALSE),"--")</f>
        <v>--</v>
      </c>
      <c r="M204" s="598"/>
    </row>
    <row r="205" spans="1:13" x14ac:dyDescent="0.25">
      <c r="A205" s="278" t="s">
        <v>2475</v>
      </c>
      <c r="B205" s="293" t="s">
        <v>159</v>
      </c>
      <c r="C205" s="294" t="s">
        <v>161</v>
      </c>
      <c r="D205" s="208">
        <v>72435</v>
      </c>
      <c r="E205" s="208">
        <v>72435</v>
      </c>
      <c r="F205" s="240" t="str">
        <f>IF(D205=ToxValues!C205,"","X")</f>
        <v>X</v>
      </c>
      <c r="G205" s="240" t="str">
        <f>IFERROR(VLOOKUP(D205,RSL_Composite!$A$4:$K$767,11,FALSE),"--")</f>
        <v>--</v>
      </c>
      <c r="H205" s="305">
        <f>IFERROR(VLOOKUP($D205,Composite!$B$3:$C$785,2,FALSE),"--")</f>
        <v>4.2799999999999998E-2</v>
      </c>
      <c r="I205" s="304" t="str">
        <f>IFERROR(VLOOKUP($D205,RAGsE!$C$2:$G$226,3,FALSE),"--")</f>
        <v>--</v>
      </c>
      <c r="J205" s="304" t="str">
        <f>IFERROR(VLOOKUP($D205,RAGsE!$C$2:$G$226,4,FALSE),"--")</f>
        <v>--</v>
      </c>
      <c r="K205" s="465" t="str">
        <f>IFERROR(VLOOKUP($D205,RAGsE!$C$2:$G$226,5,FALSE),"--")</f>
        <v>--</v>
      </c>
      <c r="L205" s="304" t="str">
        <f>IFERROR(VLOOKUP($D205,RAGsE!$C$2:$H$226,6,FALSE),"--")</f>
        <v>--</v>
      </c>
      <c r="M205" s="598"/>
    </row>
    <row r="206" spans="1:13" x14ac:dyDescent="0.25">
      <c r="A206" s="278" t="s">
        <v>2475</v>
      </c>
      <c r="B206" s="293" t="s">
        <v>159</v>
      </c>
      <c r="C206" s="294" t="s">
        <v>158</v>
      </c>
      <c r="D206" s="208">
        <v>8001352</v>
      </c>
      <c r="E206" s="208">
        <v>8001352</v>
      </c>
      <c r="F206" s="240" t="str">
        <f>IF(D206=ToxValues!C206,"","X")</f>
        <v>X</v>
      </c>
      <c r="G206" s="240" t="str">
        <f>IFERROR(VLOOKUP(D206,RSL_Composite!$A$4:$K$767,11,FALSE),"--")</f>
        <v>--</v>
      </c>
      <c r="H206" s="305">
        <f>IFERROR(VLOOKUP($D206,Composite!$B$3:$C$785,2,FALSE),"--")</f>
        <v>5.1799999999999999E-2</v>
      </c>
      <c r="I206" s="304">
        <f>IFERROR(VLOOKUP($D206,RAGsE!$C$2:$G$226,3,FALSE),"--")</f>
        <v>0.1</v>
      </c>
      <c r="J206" s="304">
        <f>IFERROR(VLOOKUP($D206,RAGsE!$C$2:$G$226,4,FALSE),"--")</f>
        <v>22.4</v>
      </c>
      <c r="K206" s="465">
        <f>IFERROR(VLOOKUP($D206,RAGsE!$C$2:$G$226,5,FALSE),"--")</f>
        <v>53.75</v>
      </c>
      <c r="L206" s="304">
        <f>IFERROR(VLOOKUP($D206,RAGsE!$C$2:$H$226,6,FALSE),"--")</f>
        <v>0.8</v>
      </c>
      <c r="M206" s="598"/>
    </row>
    <row r="207" spans="1:13" x14ac:dyDescent="0.25">
      <c r="A207" s="278" t="s">
        <v>2475</v>
      </c>
      <c r="B207" s="293" t="s">
        <v>138</v>
      </c>
      <c r="C207" s="294" t="s">
        <v>156</v>
      </c>
      <c r="D207" s="208">
        <v>1912249</v>
      </c>
      <c r="E207" s="208">
        <v>1912249</v>
      </c>
      <c r="F207" s="240" t="str">
        <f>IF(D207=ToxValues!C207,"","X")</f>
        <v>X</v>
      </c>
      <c r="G207" s="240" t="str">
        <f>IFERROR(VLOOKUP(D207,RSL_Composite!$A$4:$K$767,11,FALSE),"--")</f>
        <v>--</v>
      </c>
      <c r="H207" s="305">
        <f>IFERROR(VLOOKUP($D207,Composite!$B$3:$C$785,2,FALSE),"--")</f>
        <v>5.2399999999999999E-3</v>
      </c>
      <c r="I207" s="304" t="str">
        <f>IFERROR(VLOOKUP($D207,RAGsE!$C$2:$G$226,3,FALSE),"--")</f>
        <v>--</v>
      </c>
      <c r="J207" s="304" t="str">
        <f>IFERROR(VLOOKUP($D207,RAGsE!$C$2:$G$226,4,FALSE),"--")</f>
        <v>--</v>
      </c>
      <c r="K207" s="465" t="str">
        <f>IFERROR(VLOOKUP($D207,RAGsE!$C$2:$G$226,5,FALSE),"--")</f>
        <v>--</v>
      </c>
      <c r="L207" s="304" t="str">
        <f>IFERROR(VLOOKUP($D207,RAGsE!$C$2:$H$226,6,FALSE),"--")</f>
        <v>--</v>
      </c>
      <c r="M207" s="598"/>
    </row>
    <row r="208" spans="1:13" x14ac:dyDescent="0.25">
      <c r="A208" s="278" t="s">
        <v>2475</v>
      </c>
      <c r="B208" s="293" t="s">
        <v>138</v>
      </c>
      <c r="C208" s="294" t="s">
        <v>154</v>
      </c>
      <c r="D208" s="208">
        <v>2921882</v>
      </c>
      <c r="E208" s="208">
        <v>2921882</v>
      </c>
      <c r="F208" s="240" t="str">
        <f>IF(D208=ToxValues!C208,"","X")</f>
        <v>X</v>
      </c>
      <c r="G208" s="240" t="str">
        <f>IFERROR(VLOOKUP(D208,RSL_Composite!$A$4:$K$767,11,FALSE),"--")</f>
        <v>--</v>
      </c>
      <c r="H208" s="305">
        <f>IFERROR(VLOOKUP($D208,Composite!$B$3:$C$785,2,FALSE),"--")</f>
        <v>3.3399999999999999E-2</v>
      </c>
      <c r="I208" s="304" t="str">
        <f>IFERROR(VLOOKUP($D208,RAGsE!$C$2:$G$226,3,FALSE),"--")</f>
        <v>--</v>
      </c>
      <c r="J208" s="304" t="str">
        <f>IFERROR(VLOOKUP($D208,RAGsE!$C$2:$G$226,4,FALSE),"--")</f>
        <v>--</v>
      </c>
      <c r="K208" s="465" t="str">
        <f>IFERROR(VLOOKUP($D208,RAGsE!$C$2:$G$226,5,FALSE),"--")</f>
        <v>--</v>
      </c>
      <c r="L208" s="304" t="str">
        <f>IFERROR(VLOOKUP($D208,RAGsE!$C$2:$H$226,6,FALSE),"--")</f>
        <v>--</v>
      </c>
      <c r="M208" s="598"/>
    </row>
    <row r="209" spans="1:13" x14ac:dyDescent="0.25">
      <c r="A209" s="278" t="s">
        <v>2475</v>
      </c>
      <c r="B209" s="293" t="s">
        <v>138</v>
      </c>
      <c r="C209" s="294" t="s">
        <v>152</v>
      </c>
      <c r="D209" s="208">
        <v>60515</v>
      </c>
      <c r="E209" s="208">
        <v>60515</v>
      </c>
      <c r="F209" s="240" t="str">
        <f>IF(D209=ToxValues!C209,"","X")</f>
        <v>X</v>
      </c>
      <c r="G209" s="240" t="str">
        <f>IFERROR(VLOOKUP(D209,RSL_Composite!$A$4:$K$767,11,FALSE),"--")</f>
        <v>--</v>
      </c>
      <c r="H209" s="305">
        <f>IFERROR(VLOOKUP($D209,Composite!$B$3:$C$785,2,FALSE),"--")</f>
        <v>2.6699999999999998E-4</v>
      </c>
      <c r="I209" s="304" t="str">
        <f>IFERROR(VLOOKUP($D209,RAGsE!$C$2:$G$226,3,FALSE),"--")</f>
        <v>--</v>
      </c>
      <c r="J209" s="304" t="str">
        <f>IFERROR(VLOOKUP($D209,RAGsE!$C$2:$G$226,4,FALSE),"--")</f>
        <v>--</v>
      </c>
      <c r="K209" s="465" t="str">
        <f>IFERROR(VLOOKUP($D209,RAGsE!$C$2:$G$226,5,FALSE),"--")</f>
        <v>--</v>
      </c>
      <c r="L209" s="304" t="str">
        <f>IFERROR(VLOOKUP($D209,RAGsE!$C$2:$H$226,6,FALSE),"--")</f>
        <v>--</v>
      </c>
      <c r="M209" s="598"/>
    </row>
    <row r="210" spans="1:13" x14ac:dyDescent="0.25">
      <c r="A210" s="278" t="s">
        <v>2475</v>
      </c>
      <c r="B210" s="293" t="s">
        <v>138</v>
      </c>
      <c r="C210" s="294" t="s">
        <v>150</v>
      </c>
      <c r="D210" s="208">
        <v>298044</v>
      </c>
      <c r="E210" s="208">
        <v>298044</v>
      </c>
      <c r="F210" s="240" t="str">
        <f>IF(D210=ToxValues!C210,"","X")</f>
        <v>X</v>
      </c>
      <c r="G210" s="240" t="str">
        <f>IFERROR(VLOOKUP(D210,RSL_Composite!$A$4:$K$767,11,FALSE),"--")</f>
        <v>--</v>
      </c>
      <c r="H210" s="305">
        <f>IFERROR(VLOOKUP($D210,Composite!$B$3:$C$785,2,FALSE),"--")</f>
        <v>2.12E-2</v>
      </c>
      <c r="I210" s="304" t="str">
        <f>IFERROR(VLOOKUP($D210,RAGsE!$C$2:$G$226,3,FALSE),"--")</f>
        <v>--</v>
      </c>
      <c r="J210" s="304" t="str">
        <f>IFERROR(VLOOKUP($D210,RAGsE!$C$2:$G$226,4,FALSE),"--")</f>
        <v>--</v>
      </c>
      <c r="K210" s="465" t="str">
        <f>IFERROR(VLOOKUP($D210,RAGsE!$C$2:$G$226,5,FALSE),"--")</f>
        <v>--</v>
      </c>
      <c r="L210" s="304" t="str">
        <f>IFERROR(VLOOKUP($D210,RAGsE!$C$2:$H$226,6,FALSE),"--")</f>
        <v>--</v>
      </c>
      <c r="M210" s="598"/>
    </row>
    <row r="211" spans="1:13" x14ac:dyDescent="0.25">
      <c r="A211" s="278" t="s">
        <v>2475</v>
      </c>
      <c r="B211" s="293" t="s">
        <v>138</v>
      </c>
      <c r="C211" s="294" t="s">
        <v>148</v>
      </c>
      <c r="D211" s="208">
        <v>121755</v>
      </c>
      <c r="E211" s="208">
        <v>121755</v>
      </c>
      <c r="F211" s="240" t="str">
        <f>IF(D211=ToxValues!C211,"","X")</f>
        <v>X</v>
      </c>
      <c r="G211" s="240" t="str">
        <f>IFERROR(VLOOKUP(D211,RSL_Composite!$A$4:$K$767,11,FALSE),"--")</f>
        <v>--</v>
      </c>
      <c r="H211" s="305">
        <f>IFERROR(VLOOKUP($D211,Composite!$B$3:$C$785,2,FALSE),"--")</f>
        <v>8.12E-4</v>
      </c>
      <c r="I211" s="304" t="str">
        <f>IFERROR(VLOOKUP($D211,RAGsE!$C$2:$G$226,3,FALSE),"--")</f>
        <v>--</v>
      </c>
      <c r="J211" s="304" t="str">
        <f>IFERROR(VLOOKUP($D211,RAGsE!$C$2:$G$226,4,FALSE),"--")</f>
        <v>--</v>
      </c>
      <c r="K211" s="465" t="str">
        <f>IFERROR(VLOOKUP($D211,RAGsE!$C$2:$G$226,5,FALSE),"--")</f>
        <v>--</v>
      </c>
      <c r="L211" s="304" t="str">
        <f>IFERROR(VLOOKUP($D211,RAGsE!$C$2:$H$226,6,FALSE),"--")</f>
        <v>--</v>
      </c>
      <c r="M211" s="598"/>
    </row>
    <row r="212" spans="1:13" x14ac:dyDescent="0.25">
      <c r="A212" s="278" t="s">
        <v>2475</v>
      </c>
      <c r="B212" s="293" t="s">
        <v>138</v>
      </c>
      <c r="C212" s="296" t="s">
        <v>146</v>
      </c>
      <c r="D212" s="208">
        <v>298000</v>
      </c>
      <c r="E212" s="208">
        <v>298000</v>
      </c>
      <c r="F212" s="240" t="str">
        <f>IF(D212=ToxValues!C212,"","X")</f>
        <v>X</v>
      </c>
      <c r="G212" s="240" t="str">
        <f>IFERROR(VLOOKUP(D212,RSL_Composite!$A$4:$K$767,11,FALSE),"--")</f>
        <v>--</v>
      </c>
      <c r="H212" s="305">
        <f>IFERROR(VLOOKUP($D212,Composite!$B$3:$C$785,2,FALSE),"--")</f>
        <v>4.1599999999999996E-3</v>
      </c>
      <c r="I212" s="304" t="str">
        <f>IFERROR(VLOOKUP($D212,RAGsE!$C$2:$G$226,3,FALSE),"--")</f>
        <v>--</v>
      </c>
      <c r="J212" s="304" t="str">
        <f>IFERROR(VLOOKUP($D212,RAGsE!$C$2:$G$226,4,FALSE),"--")</f>
        <v>--</v>
      </c>
      <c r="K212" s="465" t="str">
        <f>IFERROR(VLOOKUP($D212,RAGsE!$C$2:$G$226,5,FALSE),"--")</f>
        <v>--</v>
      </c>
      <c r="L212" s="304" t="str">
        <f>IFERROR(VLOOKUP($D212,RAGsE!$C$2:$H$226,6,FALSE),"--")</f>
        <v>--</v>
      </c>
      <c r="M212" s="598"/>
    </row>
    <row r="213" spans="1:13" x14ac:dyDescent="0.25">
      <c r="A213" s="278" t="s">
        <v>2475</v>
      </c>
      <c r="B213" s="293" t="s">
        <v>138</v>
      </c>
      <c r="C213" s="294" t="s">
        <v>144</v>
      </c>
      <c r="D213" s="208">
        <v>56382</v>
      </c>
      <c r="E213" s="208">
        <v>56382</v>
      </c>
      <c r="F213" s="240" t="str">
        <f>IF(D213=ToxValues!C213,"","X")</f>
        <v>X</v>
      </c>
      <c r="G213" s="240" t="str">
        <f>IFERROR(VLOOKUP(D213,RSL_Composite!$A$4:$K$767,11,FALSE),"--")</f>
        <v>--</v>
      </c>
      <c r="H213" s="305">
        <f>IFERROR(VLOOKUP($D213,Composite!$B$3:$C$785,2,FALSE),"--")</f>
        <v>1.2800000000000001E-2</v>
      </c>
      <c r="I213" s="304">
        <f>IFERROR(VLOOKUP($D213,RAGsE!$C$2:$G$226,3,FALSE),"--")</f>
        <v>0.1</v>
      </c>
      <c r="J213" s="304">
        <f>IFERROR(VLOOKUP($D213,RAGsE!$C$2:$G$226,4,FALSE),"--")</f>
        <v>4.57</v>
      </c>
      <c r="K213" s="465">
        <f>IFERROR(VLOOKUP($D213,RAGsE!$C$2:$G$226,5,FALSE),"--")</f>
        <v>10.97</v>
      </c>
      <c r="L213" s="304">
        <f>IFERROR(VLOOKUP($D213,RAGsE!$C$2:$H$226,6,FALSE),"--")</f>
        <v>0.9</v>
      </c>
      <c r="M213" s="598"/>
    </row>
    <row r="214" spans="1:13" x14ac:dyDescent="0.25">
      <c r="A214" s="278" t="s">
        <v>2475</v>
      </c>
      <c r="B214" s="293" t="s">
        <v>138</v>
      </c>
      <c r="C214" s="294" t="s">
        <v>142</v>
      </c>
      <c r="D214" s="208">
        <v>298022</v>
      </c>
      <c r="E214" s="208">
        <v>298022</v>
      </c>
      <c r="F214" s="240" t="str">
        <f>IF(D214=ToxValues!C214,"","X")</f>
        <v>X</v>
      </c>
      <c r="G214" s="240" t="str">
        <f>IFERROR(VLOOKUP(D214,RSL_Composite!$A$4:$K$767,11,FALSE),"--")</f>
        <v>--</v>
      </c>
      <c r="H214" s="305">
        <f>IFERROR(VLOOKUP($D214,Composite!$B$3:$C$785,2,FALSE),"--")</f>
        <v>1.26E-2</v>
      </c>
      <c r="I214" s="304" t="str">
        <f>IFERROR(VLOOKUP($D214,RAGsE!$C$2:$G$226,3,FALSE),"--")</f>
        <v>--</v>
      </c>
      <c r="J214" s="304" t="str">
        <f>IFERROR(VLOOKUP($D214,RAGsE!$C$2:$G$226,4,FALSE),"--")</f>
        <v>--</v>
      </c>
      <c r="K214" s="465" t="str">
        <f>IFERROR(VLOOKUP($D214,RAGsE!$C$2:$G$226,5,FALSE),"--")</f>
        <v>--</v>
      </c>
      <c r="L214" s="304" t="str">
        <f>IFERROR(VLOOKUP($D214,RAGsE!$C$2:$H$226,6,FALSE),"--")</f>
        <v>--</v>
      </c>
      <c r="M214" s="598"/>
    </row>
    <row r="215" spans="1:13" x14ac:dyDescent="0.25">
      <c r="A215" s="278" t="s">
        <v>2475</v>
      </c>
      <c r="B215" s="293" t="s">
        <v>138</v>
      </c>
      <c r="C215" s="294" t="s">
        <v>140</v>
      </c>
      <c r="D215" s="208">
        <v>122349</v>
      </c>
      <c r="E215" s="208">
        <v>122349</v>
      </c>
      <c r="F215" s="240" t="str">
        <f>IF(D215=ToxValues!C215,"","X")</f>
        <v>X</v>
      </c>
      <c r="G215" s="240" t="str">
        <f>IFERROR(VLOOKUP(D215,RSL_Composite!$A$4:$K$767,11,FALSE),"--")</f>
        <v>--</v>
      </c>
      <c r="H215" s="305">
        <f>IFERROR(VLOOKUP($D215,Composite!$B$3:$C$785,2,FALSE),"--")</f>
        <v>3.2499999999999999E-3</v>
      </c>
      <c r="I215" s="304" t="str">
        <f>IFERROR(VLOOKUP($D215,RAGsE!$C$2:$G$226,3,FALSE),"--")</f>
        <v>--</v>
      </c>
      <c r="J215" s="304" t="str">
        <f>IFERROR(VLOOKUP($D215,RAGsE!$C$2:$G$226,4,FALSE),"--")</f>
        <v>--</v>
      </c>
      <c r="K215" s="465" t="str">
        <f>IFERROR(VLOOKUP($D215,RAGsE!$C$2:$G$226,5,FALSE),"--")</f>
        <v>--</v>
      </c>
      <c r="L215" s="304" t="str">
        <f>IFERROR(VLOOKUP($D215,RAGsE!$C$2:$H$226,6,FALSE),"--")</f>
        <v>--</v>
      </c>
      <c r="M215" s="598"/>
    </row>
    <row r="216" spans="1:13" x14ac:dyDescent="0.25">
      <c r="A216" s="278" t="s">
        <v>2475</v>
      </c>
      <c r="B216" s="293" t="s">
        <v>138</v>
      </c>
      <c r="C216" s="296" t="s">
        <v>137</v>
      </c>
      <c r="D216" s="208">
        <v>3689245</v>
      </c>
      <c r="E216" s="208">
        <v>3689245</v>
      </c>
      <c r="F216" s="240" t="str">
        <f>IF(D216=ToxValues!C216,"","X")</f>
        <v>X</v>
      </c>
      <c r="G216" s="240" t="str">
        <f>IFERROR(VLOOKUP(D216,RSL_Composite!$A$4:$K$767,11,FALSE),"--")</f>
        <v>--</v>
      </c>
      <c r="H216" s="305">
        <f>IFERROR(VLOOKUP($D216,Composite!$B$3:$C$785,2,FALSE),"--")</f>
        <v>1.09E-2</v>
      </c>
      <c r="I216" s="304" t="str">
        <f>IFERROR(VLOOKUP($D216,RAGsE!$C$2:$G$226,3,FALSE),"--")</f>
        <v>--</v>
      </c>
      <c r="J216" s="304" t="str">
        <f>IFERROR(VLOOKUP($D216,RAGsE!$C$2:$G$226,4,FALSE),"--")</f>
        <v>--</v>
      </c>
      <c r="K216" s="465" t="str">
        <f>IFERROR(VLOOKUP($D216,RAGsE!$C$2:$G$226,5,FALSE),"--")</f>
        <v>--</v>
      </c>
      <c r="L216" s="304" t="str">
        <f>IFERROR(VLOOKUP($D216,RAGsE!$C$2:$H$226,6,FALSE),"--")</f>
        <v>--</v>
      </c>
      <c r="M216" s="598"/>
    </row>
    <row r="217" spans="1:13" x14ac:dyDescent="0.25">
      <c r="A217" s="278" t="s">
        <v>2475</v>
      </c>
      <c r="B217" s="293" t="s">
        <v>122</v>
      </c>
      <c r="C217" s="296" t="s">
        <v>135</v>
      </c>
      <c r="D217" s="208">
        <v>12674112</v>
      </c>
      <c r="E217" s="208">
        <v>12674112</v>
      </c>
      <c r="F217" s="240" t="str">
        <f>IF(D217=ToxValues!C217,"","X")</f>
        <v>X</v>
      </c>
      <c r="G217" s="240" t="str">
        <f>IFERROR(VLOOKUP(D217,RSL_Composite!$A$4:$K$767,11,FALSE),"--")</f>
        <v>--</v>
      </c>
      <c r="H217" s="305">
        <f>IFERROR(VLOOKUP($D217,Composite!$B$3:$C$785,2,FALSE),"--")</f>
        <v>0.30499999999999999</v>
      </c>
      <c r="I217" s="304" t="str">
        <f>IFERROR(VLOOKUP($D217,RAGsE!$C$2:$G$226,3,FALSE),"--")</f>
        <v>--</v>
      </c>
      <c r="J217" s="304" t="str">
        <f>IFERROR(VLOOKUP($D217,RAGsE!$C$2:$G$226,4,FALSE),"--")</f>
        <v>--</v>
      </c>
      <c r="K217" s="465" t="str">
        <f>IFERROR(VLOOKUP($D217,RAGsE!$C$2:$G$226,5,FALSE),"--")</f>
        <v>--</v>
      </c>
      <c r="L217" s="304" t="str">
        <f>IFERROR(VLOOKUP($D217,RAGsE!$C$2:$H$226,6,FALSE),"--")</f>
        <v>--</v>
      </c>
      <c r="M217" s="598"/>
    </row>
    <row r="218" spans="1:13" x14ac:dyDescent="0.25">
      <c r="A218" s="278" t="s">
        <v>2475</v>
      </c>
      <c r="B218" s="293" t="s">
        <v>122</v>
      </c>
      <c r="C218" s="296" t="s">
        <v>133</v>
      </c>
      <c r="D218" s="208">
        <v>11104282</v>
      </c>
      <c r="E218" s="208">
        <v>11104282</v>
      </c>
      <c r="F218" s="240" t="str">
        <f>IF(D218=ToxValues!C218,"","X")</f>
        <v>X</v>
      </c>
      <c r="G218" s="240" t="str">
        <f>IFERROR(VLOOKUP(D218,RSL_Composite!$A$4:$K$767,11,FALSE),"--")</f>
        <v>--</v>
      </c>
      <c r="H218" s="305">
        <f>IFERROR(VLOOKUP($D218,Composite!$B$3:$C$785,2,FALSE),"--")</f>
        <v>0.16800000000000001</v>
      </c>
      <c r="I218" s="304" t="str">
        <f>IFERROR(VLOOKUP($D218,RAGsE!$C$2:$G$226,3,FALSE),"--")</f>
        <v>--</v>
      </c>
      <c r="J218" s="304" t="str">
        <f>IFERROR(VLOOKUP($D218,RAGsE!$C$2:$G$226,4,FALSE),"--")</f>
        <v>--</v>
      </c>
      <c r="K218" s="465" t="str">
        <f>IFERROR(VLOOKUP($D218,RAGsE!$C$2:$G$226,5,FALSE),"--")</f>
        <v>--</v>
      </c>
      <c r="L218" s="304" t="str">
        <f>IFERROR(VLOOKUP($D218,RAGsE!$C$2:$H$226,6,FALSE),"--")</f>
        <v>--</v>
      </c>
      <c r="M218" s="598"/>
    </row>
    <row r="219" spans="1:13" x14ac:dyDescent="0.25">
      <c r="A219" s="278" t="s">
        <v>2475</v>
      </c>
      <c r="B219" s="293" t="s">
        <v>122</v>
      </c>
      <c r="C219" s="297" t="s">
        <v>131</v>
      </c>
      <c r="D219" s="208">
        <v>11141165</v>
      </c>
      <c r="E219" s="208">
        <v>11141165</v>
      </c>
      <c r="F219" s="240" t="str">
        <f>IF(D219=ToxValues!C219,"","X")</f>
        <v>X</v>
      </c>
      <c r="G219" s="240" t="str">
        <f>IFERROR(VLOOKUP(D219,RSL_Composite!$A$4:$K$767,11,FALSE),"--")</f>
        <v>--</v>
      </c>
      <c r="H219" s="305">
        <f>IFERROR(VLOOKUP($D219,Composite!$B$3:$C$785,2,FALSE),"--")</f>
        <v>0.16800000000000001</v>
      </c>
      <c r="I219" s="304" t="str">
        <f>IFERROR(VLOOKUP($D219,RAGsE!$C$2:$G$226,3,FALSE),"--")</f>
        <v>--</v>
      </c>
      <c r="J219" s="304" t="str">
        <f>IFERROR(VLOOKUP($D219,RAGsE!$C$2:$G$226,4,FALSE),"--")</f>
        <v>--</v>
      </c>
      <c r="K219" s="465" t="str">
        <f>IFERROR(VLOOKUP($D219,RAGsE!$C$2:$G$226,5,FALSE),"--")</f>
        <v>--</v>
      </c>
      <c r="L219" s="304" t="str">
        <f>IFERROR(VLOOKUP($D219,RAGsE!$C$2:$H$226,6,FALSE),"--")</f>
        <v>--</v>
      </c>
      <c r="M219" s="598"/>
    </row>
    <row r="220" spans="1:13" x14ac:dyDescent="0.25">
      <c r="A220" s="278" t="s">
        <v>2475</v>
      </c>
      <c r="B220" s="293" t="s">
        <v>122</v>
      </c>
      <c r="C220" s="296" t="s">
        <v>130</v>
      </c>
      <c r="D220" s="208">
        <v>53469219</v>
      </c>
      <c r="E220" s="208">
        <v>53469219</v>
      </c>
      <c r="F220" s="240" t="str">
        <f>IF(D220=ToxValues!C220,"","X")</f>
        <v>X</v>
      </c>
      <c r="G220" s="240" t="str">
        <f>IFERROR(VLOOKUP(D220,RSL_Composite!$A$4:$K$767,11,FALSE),"--")</f>
        <v>--</v>
      </c>
      <c r="H220" s="305">
        <f>IFERROR(VLOOKUP($D220,Composite!$B$3:$C$785,2,FALSE),"--")</f>
        <v>0.54500000000000004</v>
      </c>
      <c r="I220" s="304" t="str">
        <f>IFERROR(VLOOKUP($D220,RAGsE!$C$2:$G$226,3,FALSE),"--")</f>
        <v>--</v>
      </c>
      <c r="J220" s="304" t="str">
        <f>IFERROR(VLOOKUP($D220,RAGsE!$C$2:$G$226,4,FALSE),"--")</f>
        <v>--</v>
      </c>
      <c r="K220" s="465" t="str">
        <f>IFERROR(VLOOKUP($D220,RAGsE!$C$2:$G$226,5,FALSE),"--")</f>
        <v>--</v>
      </c>
      <c r="L220" s="304" t="str">
        <f>IFERROR(VLOOKUP($D220,RAGsE!$C$2:$H$226,6,FALSE),"--")</f>
        <v>--</v>
      </c>
      <c r="M220" s="598"/>
    </row>
    <row r="221" spans="1:13" x14ac:dyDescent="0.25">
      <c r="A221" s="278" t="s">
        <v>2475</v>
      </c>
      <c r="B221" s="293" t="s">
        <v>122</v>
      </c>
      <c r="C221" s="296" t="s">
        <v>128</v>
      </c>
      <c r="D221" s="208">
        <v>12672296</v>
      </c>
      <c r="E221" s="208">
        <v>12672296</v>
      </c>
      <c r="F221" s="240" t="str">
        <f>IF(D221=ToxValues!C221,"","X")</f>
        <v>X</v>
      </c>
      <c r="G221" s="240" t="str">
        <f>IFERROR(VLOOKUP(D221,RSL_Composite!$A$4:$K$767,11,FALSE),"--")</f>
        <v>--</v>
      </c>
      <c r="H221" s="305">
        <f>IFERROR(VLOOKUP($D221,Composite!$B$3:$C$785,2,FALSE),"--")</f>
        <v>0.47499999999999998</v>
      </c>
      <c r="I221" s="304" t="str">
        <f>IFERROR(VLOOKUP($D221,RAGsE!$C$2:$G$226,3,FALSE),"--")</f>
        <v>--</v>
      </c>
      <c r="J221" s="304" t="str">
        <f>IFERROR(VLOOKUP($D221,RAGsE!$C$2:$G$226,4,FALSE),"--")</f>
        <v>--</v>
      </c>
      <c r="K221" s="465" t="str">
        <f>IFERROR(VLOOKUP($D221,RAGsE!$C$2:$G$226,5,FALSE),"--")</f>
        <v>--</v>
      </c>
      <c r="L221" s="304" t="str">
        <f>IFERROR(VLOOKUP($D221,RAGsE!$C$2:$H$226,6,FALSE),"--")</f>
        <v>--</v>
      </c>
      <c r="M221" s="598"/>
    </row>
    <row r="222" spans="1:13" x14ac:dyDescent="0.25">
      <c r="A222" s="278" t="s">
        <v>2475</v>
      </c>
      <c r="B222" s="293" t="s">
        <v>122</v>
      </c>
      <c r="C222" s="296" t="s">
        <v>126</v>
      </c>
      <c r="D222" s="208">
        <v>11097691</v>
      </c>
      <c r="E222" s="208">
        <v>11097691</v>
      </c>
      <c r="F222" s="240" t="str">
        <f>IF(D222=ToxValues!C222,"","X")</f>
        <v>X</v>
      </c>
      <c r="G222" s="240" t="str">
        <f>IFERROR(VLOOKUP(D222,RSL_Composite!$A$4:$K$767,11,FALSE),"--")</f>
        <v>--</v>
      </c>
      <c r="H222" s="305">
        <f>IFERROR(VLOOKUP($D222,Composite!$B$3:$C$785,2,FALSE),"--")</f>
        <v>0.751</v>
      </c>
      <c r="I222" s="304" t="str">
        <f>IFERROR(VLOOKUP($D222,RAGsE!$C$2:$G$226,3,FALSE),"--")</f>
        <v>--</v>
      </c>
      <c r="J222" s="304" t="str">
        <f>IFERROR(VLOOKUP($D222,RAGsE!$C$2:$G$226,4,FALSE),"--")</f>
        <v>--</v>
      </c>
      <c r="K222" s="465" t="str">
        <f>IFERROR(VLOOKUP($D222,RAGsE!$C$2:$G$226,5,FALSE),"--")</f>
        <v>--</v>
      </c>
      <c r="L222" s="304" t="str">
        <f>IFERROR(VLOOKUP($D222,RAGsE!$C$2:$H$226,6,FALSE),"--")</f>
        <v>--</v>
      </c>
      <c r="M222" s="598"/>
    </row>
    <row r="223" spans="1:13" x14ac:dyDescent="0.25">
      <c r="A223" s="278" t="s">
        <v>2475</v>
      </c>
      <c r="B223" s="293" t="s">
        <v>122</v>
      </c>
      <c r="C223" s="296" t="s">
        <v>124</v>
      </c>
      <c r="D223" s="208">
        <v>11096825</v>
      </c>
      <c r="E223" s="208">
        <v>11096825</v>
      </c>
      <c r="F223" s="240" t="str">
        <f>IF(D223=ToxValues!C223,"","X")</f>
        <v>X</v>
      </c>
      <c r="G223" s="240" t="str">
        <f>IFERROR(VLOOKUP(D223,RSL_Composite!$A$4:$K$767,11,FALSE),"--")</f>
        <v>--</v>
      </c>
      <c r="H223" s="305">
        <f>IFERROR(VLOOKUP($D223,Composite!$B$3:$C$785,2,FALSE),"--")</f>
        <v>0.98599999999999999</v>
      </c>
      <c r="I223" s="304" t="str">
        <f>IFERROR(VLOOKUP($D223,RAGsE!$C$2:$G$226,3,FALSE),"--")</f>
        <v>--</v>
      </c>
      <c r="J223" s="304" t="str">
        <f>IFERROR(VLOOKUP($D223,RAGsE!$C$2:$G$226,4,FALSE),"--")</f>
        <v>--</v>
      </c>
      <c r="K223" s="465" t="str">
        <f>IFERROR(VLOOKUP($D223,RAGsE!$C$2:$G$226,5,FALSE),"--")</f>
        <v>--</v>
      </c>
      <c r="L223" s="304" t="str">
        <f>IFERROR(VLOOKUP($D223,RAGsE!$C$2:$H$226,6,FALSE),"--")</f>
        <v>--</v>
      </c>
      <c r="M223" s="598"/>
    </row>
    <row r="224" spans="1:13" x14ac:dyDescent="0.25">
      <c r="A224" s="278" t="s">
        <v>2475</v>
      </c>
      <c r="B224" s="293" t="s">
        <v>122</v>
      </c>
      <c r="C224" s="296" t="s">
        <v>121</v>
      </c>
      <c r="D224" s="208">
        <v>1336363</v>
      </c>
      <c r="E224" s="208">
        <v>1336363</v>
      </c>
      <c r="F224" s="240" t="str">
        <f>IF(D224=ToxValues!C224,"","X")</f>
        <v>X</v>
      </c>
      <c r="G224" s="240" t="str">
        <f>IFERROR(VLOOKUP(D224,RSL_Composite!$A$4:$K$767,11,FALSE),"--")</f>
        <v>--</v>
      </c>
      <c r="H224" s="305">
        <f>IFERROR(VLOOKUP($D224,Composite!$B$3:$C$785,2,FALSE),"--")</f>
        <v>0.54500000000000004</v>
      </c>
      <c r="I224" s="304" t="str">
        <f>IFERROR(VLOOKUP($D224,RAGsE!$C$2:$G$226,3,FALSE),"--")</f>
        <v>--</v>
      </c>
      <c r="J224" s="304" t="str">
        <f>IFERROR(VLOOKUP($D224,RAGsE!$C$2:$G$226,4,FALSE),"--")</f>
        <v>--</v>
      </c>
      <c r="K224" s="465" t="str">
        <f>IFERROR(VLOOKUP($D224,RAGsE!$C$2:$G$226,5,FALSE),"--")</f>
        <v>--</v>
      </c>
      <c r="L224" s="304" t="str">
        <f>IFERROR(VLOOKUP($D224,RAGsE!$C$2:$H$226,6,FALSE),"--")</f>
        <v>--</v>
      </c>
      <c r="M224" s="598"/>
    </row>
    <row r="225" spans="1:13" x14ac:dyDescent="0.25">
      <c r="A225" s="278" t="s">
        <v>2475</v>
      </c>
      <c r="B225" s="293" t="s">
        <v>102</v>
      </c>
      <c r="C225" s="296" t="s">
        <v>119</v>
      </c>
      <c r="D225" s="208">
        <v>93721</v>
      </c>
      <c r="E225" s="208">
        <v>93721</v>
      </c>
      <c r="F225" s="240" t="str">
        <f>IF(D225=ToxValues!C225,"","X")</f>
        <v>X</v>
      </c>
      <c r="G225" s="240" t="str">
        <f>IFERROR(VLOOKUP(D225,RSL_Composite!$A$4:$K$767,11,FALSE),"--")</f>
        <v>--</v>
      </c>
      <c r="H225" s="305">
        <f>IFERROR(VLOOKUP($D225,Composite!$B$3:$C$785,2,FALSE),"--")</f>
        <v>1.61E-2</v>
      </c>
      <c r="I225" s="304" t="str">
        <f>IFERROR(VLOOKUP($D225,RAGsE!$C$2:$G$226,3,FALSE),"--")</f>
        <v>--</v>
      </c>
      <c r="J225" s="304" t="str">
        <f>IFERROR(VLOOKUP($D225,RAGsE!$C$2:$G$226,4,FALSE),"--")</f>
        <v>--</v>
      </c>
      <c r="K225" s="465" t="str">
        <f>IFERROR(VLOOKUP($D225,RAGsE!$C$2:$G$226,5,FALSE),"--")</f>
        <v>--</v>
      </c>
      <c r="L225" s="304" t="str">
        <f>IFERROR(VLOOKUP($D225,RAGsE!$C$2:$H$226,6,FALSE),"--")</f>
        <v>--</v>
      </c>
      <c r="M225" s="598"/>
    </row>
    <row r="226" spans="1:13" x14ac:dyDescent="0.25">
      <c r="A226" s="278" t="s">
        <v>2475</v>
      </c>
      <c r="B226" s="293" t="s">
        <v>102</v>
      </c>
      <c r="C226" s="296" t="s">
        <v>117</v>
      </c>
      <c r="D226" s="208">
        <v>94757</v>
      </c>
      <c r="E226" s="208">
        <v>94757</v>
      </c>
      <c r="F226" s="240" t="str">
        <f>IF(D226=ToxValues!C226,"","X")</f>
        <v>X</v>
      </c>
      <c r="G226" s="240" t="str">
        <f>IFERROR(VLOOKUP(D226,RSL_Composite!$A$4:$K$767,11,FALSE),"--")</f>
        <v>--</v>
      </c>
      <c r="H226" s="305">
        <f>IFERROR(VLOOKUP($D226,Composite!$B$3:$C$785,2,FALSE),"--")</f>
        <v>6.6400000000000001E-3</v>
      </c>
      <c r="I226" s="304" t="str">
        <f>IFERROR(VLOOKUP($D226,RAGsE!$C$2:$G$226,3,FALSE),"--")</f>
        <v>--</v>
      </c>
      <c r="J226" s="304" t="str">
        <f>IFERROR(VLOOKUP($D226,RAGsE!$C$2:$G$226,4,FALSE),"--")</f>
        <v>--</v>
      </c>
      <c r="K226" s="465" t="str">
        <f>IFERROR(VLOOKUP($D226,RAGsE!$C$2:$G$226,5,FALSE),"--")</f>
        <v>--</v>
      </c>
      <c r="L226" s="304" t="str">
        <f>IFERROR(VLOOKUP($D226,RAGsE!$C$2:$H$226,6,FALSE),"--")</f>
        <v>--</v>
      </c>
      <c r="M226" s="598"/>
    </row>
    <row r="227" spans="1:13" x14ac:dyDescent="0.25">
      <c r="A227" s="278" t="s">
        <v>2475</v>
      </c>
      <c r="B227" s="293" t="s">
        <v>102</v>
      </c>
      <c r="C227" s="296" t="s">
        <v>115</v>
      </c>
      <c r="D227" s="208">
        <v>88857</v>
      </c>
      <c r="E227" s="208">
        <v>88857</v>
      </c>
      <c r="F227" s="240" t="str">
        <f>IF(D227=ToxValues!C227,"","X")</f>
        <v>X</v>
      </c>
      <c r="G227" s="240" t="str">
        <f>IFERROR(VLOOKUP(D227,RSL_Composite!$A$4:$K$767,11,FALSE),"--")</f>
        <v>--</v>
      </c>
      <c r="H227" s="305">
        <f>IFERROR(VLOOKUP($D227,Composite!$B$3:$C$785,2,FALSE),"--")</f>
        <v>1.6299999999999999E-2</v>
      </c>
      <c r="I227" s="304" t="str">
        <f>IFERROR(VLOOKUP($D227,RAGsE!$C$2:$G$226,3,FALSE),"--")</f>
        <v>--</v>
      </c>
      <c r="J227" s="304" t="str">
        <f>IFERROR(VLOOKUP($D227,RAGsE!$C$2:$G$226,4,FALSE),"--")</f>
        <v>--</v>
      </c>
      <c r="K227" s="465" t="str">
        <f>IFERROR(VLOOKUP($D227,RAGsE!$C$2:$G$226,5,FALSE),"--")</f>
        <v>--</v>
      </c>
      <c r="L227" s="304" t="str">
        <f>IFERROR(VLOOKUP($D227,RAGsE!$C$2:$H$226,6,FALSE),"--")</f>
        <v>--</v>
      </c>
      <c r="M227" s="598"/>
    </row>
    <row r="228" spans="1:13" x14ac:dyDescent="0.25">
      <c r="A228" s="278" t="s">
        <v>2475</v>
      </c>
      <c r="B228" s="293" t="s">
        <v>102</v>
      </c>
      <c r="C228" s="294" t="s">
        <v>113</v>
      </c>
      <c r="D228" s="208">
        <v>15972608</v>
      </c>
      <c r="E228" s="208">
        <v>15972608</v>
      </c>
      <c r="F228" s="240" t="str">
        <f>IF(D228=ToxValues!C228,"","X")</f>
        <v>X</v>
      </c>
      <c r="G228" s="240" t="str">
        <f>IFERROR(VLOOKUP(D228,RSL_Composite!$A$4:$K$767,11,FALSE),"--")</f>
        <v>--</v>
      </c>
      <c r="H228" s="305">
        <f>IFERROR(VLOOKUP($D228,Composite!$B$3:$C$785,2,FALSE),"--")</f>
        <v>1.0500000000000001E-2</v>
      </c>
      <c r="I228" s="304" t="str">
        <f>IFERROR(VLOOKUP($D228,RAGsE!$C$2:$G$226,3,FALSE),"--")</f>
        <v>--</v>
      </c>
      <c r="J228" s="304" t="str">
        <f>IFERROR(VLOOKUP($D228,RAGsE!$C$2:$G$226,4,FALSE),"--")</f>
        <v>--</v>
      </c>
      <c r="K228" s="465" t="str">
        <f>IFERROR(VLOOKUP($D228,RAGsE!$C$2:$G$226,5,FALSE),"--")</f>
        <v>--</v>
      </c>
      <c r="L228" s="304" t="str">
        <f>IFERROR(VLOOKUP($D228,RAGsE!$C$2:$H$226,6,FALSE),"--")</f>
        <v>--</v>
      </c>
      <c r="M228" s="598"/>
    </row>
    <row r="229" spans="1:13" x14ac:dyDescent="0.25">
      <c r="A229" s="278" t="s">
        <v>2475</v>
      </c>
      <c r="B229" s="293" t="s">
        <v>102</v>
      </c>
      <c r="C229" s="296" t="s">
        <v>111</v>
      </c>
      <c r="D229" s="208">
        <v>75990</v>
      </c>
      <c r="E229" s="208">
        <v>75990</v>
      </c>
      <c r="F229" s="240" t="str">
        <f>IF(D229=ToxValues!C229,"","X")</f>
        <v>X</v>
      </c>
      <c r="G229" s="240" t="str">
        <f>IFERROR(VLOOKUP(D229,RSL_Composite!$A$4:$K$767,11,FALSE),"--")</f>
        <v>--</v>
      </c>
      <c r="H229" s="305">
        <f>IFERROR(VLOOKUP($D229,Composite!$B$3:$C$785,2,FALSE),"--")</f>
        <v>8.1499999999999997E-4</v>
      </c>
      <c r="I229" s="304" t="str">
        <f>IFERROR(VLOOKUP($D229,RAGsE!$C$2:$G$226,3,FALSE),"--")</f>
        <v>--</v>
      </c>
      <c r="J229" s="304" t="str">
        <f>IFERROR(VLOOKUP($D229,RAGsE!$C$2:$G$226,4,FALSE),"--")</f>
        <v>--</v>
      </c>
      <c r="K229" s="465" t="str">
        <f>IFERROR(VLOOKUP($D229,RAGsE!$C$2:$G$226,5,FALSE),"--")</f>
        <v>--</v>
      </c>
      <c r="L229" s="304" t="str">
        <f>IFERROR(VLOOKUP($D229,RAGsE!$C$2:$H$226,6,FALSE),"--")</f>
        <v>--</v>
      </c>
      <c r="M229" s="598"/>
    </row>
    <row r="230" spans="1:13" x14ac:dyDescent="0.25">
      <c r="A230" s="278" t="s">
        <v>2475</v>
      </c>
      <c r="B230" s="293" t="s">
        <v>102</v>
      </c>
      <c r="C230" s="294" t="s">
        <v>109</v>
      </c>
      <c r="D230" s="208">
        <v>85007</v>
      </c>
      <c r="E230" s="208">
        <v>85007</v>
      </c>
      <c r="F230" s="240" t="str">
        <f>IF(D230=ToxValues!C230,"","X")</f>
        <v>X</v>
      </c>
      <c r="G230" s="240" t="str">
        <f>IFERROR(VLOOKUP(D230,RSL_Composite!$A$4:$K$767,11,FALSE),"--")</f>
        <v>--</v>
      </c>
      <c r="H230" s="305">
        <f>IFERROR(VLOOKUP($D230,Composite!$B$3:$C$785,2,FALSE),"--")</f>
        <v>2.4400000000000001E-7</v>
      </c>
      <c r="I230" s="304" t="str">
        <f>IFERROR(VLOOKUP($D230,RAGsE!$C$2:$G$226,3,FALSE),"--")</f>
        <v>--</v>
      </c>
      <c r="J230" s="304" t="str">
        <f>IFERROR(VLOOKUP($D230,RAGsE!$C$2:$G$226,4,FALSE),"--")</f>
        <v>--</v>
      </c>
      <c r="K230" s="465" t="str">
        <f>IFERROR(VLOOKUP($D230,RAGsE!$C$2:$G$226,5,FALSE),"--")</f>
        <v>--</v>
      </c>
      <c r="L230" s="304" t="str">
        <f>IFERROR(VLOOKUP($D230,RAGsE!$C$2:$H$226,6,FALSE),"--")</f>
        <v>--</v>
      </c>
      <c r="M230" s="598"/>
    </row>
    <row r="231" spans="1:13" x14ac:dyDescent="0.25">
      <c r="A231" s="278" t="s">
        <v>2475</v>
      </c>
      <c r="B231" s="293" t="s">
        <v>102</v>
      </c>
      <c r="C231" s="294" t="s">
        <v>107</v>
      </c>
      <c r="D231" s="208">
        <v>145733</v>
      </c>
      <c r="E231" s="208">
        <v>145733</v>
      </c>
      <c r="F231" s="240" t="str">
        <f>IF(D231=ToxValues!C231,"","X")</f>
        <v>X</v>
      </c>
      <c r="G231" s="240" t="str">
        <f>IFERROR(VLOOKUP(D231,RSL_Composite!$A$4:$K$767,11,FALSE),"--")</f>
        <v>--</v>
      </c>
      <c r="H231" s="305">
        <f>IFERROR(VLOOKUP($D231,Composite!$B$3:$C$785,2,FALSE),"--")</f>
        <v>2.63E-3</v>
      </c>
      <c r="I231" s="304" t="str">
        <f>IFERROR(VLOOKUP($D231,RAGsE!$C$2:$G$226,3,FALSE),"--")</f>
        <v>--</v>
      </c>
      <c r="J231" s="304" t="str">
        <f>IFERROR(VLOOKUP($D231,RAGsE!$C$2:$G$226,4,FALSE),"--")</f>
        <v>--</v>
      </c>
      <c r="K231" s="465" t="str">
        <f>IFERROR(VLOOKUP($D231,RAGsE!$C$2:$G$226,5,FALSE),"--")</f>
        <v>--</v>
      </c>
      <c r="L231" s="304" t="str">
        <f>IFERROR(VLOOKUP($D231,RAGsE!$C$2:$H$226,6,FALSE),"--")</f>
        <v>--</v>
      </c>
      <c r="M231" s="598"/>
    </row>
    <row r="232" spans="1:13" x14ac:dyDescent="0.25">
      <c r="A232" s="278" t="s">
        <v>2475</v>
      </c>
      <c r="B232" s="293" t="s">
        <v>102</v>
      </c>
      <c r="C232" s="294" t="s">
        <v>105</v>
      </c>
      <c r="D232" s="208">
        <v>1071836</v>
      </c>
      <c r="E232" s="208">
        <v>1071836</v>
      </c>
      <c r="F232" s="240" t="str">
        <f>IF(D232=ToxValues!C232,"","X")</f>
        <v>X</v>
      </c>
      <c r="G232" s="240" t="str">
        <f>IFERROR(VLOOKUP(D232,RSL_Composite!$A$4:$K$767,11,FALSE),"--")</f>
        <v>--</v>
      </c>
      <c r="H232" s="305">
        <f>IFERROR(VLOOKUP($D232,Composite!$B$3:$C$785,2,FALSE),"--")</f>
        <v>4.5400000000000003E-8</v>
      </c>
      <c r="I232" s="304" t="str">
        <f>IFERROR(VLOOKUP($D232,RAGsE!$C$2:$G$226,3,FALSE),"--")</f>
        <v>--</v>
      </c>
      <c r="J232" s="304" t="str">
        <f>IFERROR(VLOOKUP($D232,RAGsE!$C$2:$G$226,4,FALSE),"--")</f>
        <v>--</v>
      </c>
      <c r="K232" s="465" t="str">
        <f>IFERROR(VLOOKUP($D232,RAGsE!$C$2:$G$226,5,FALSE),"--")</f>
        <v>--</v>
      </c>
      <c r="L232" s="304" t="str">
        <f>IFERROR(VLOOKUP($D232,RAGsE!$C$2:$H$226,6,FALSE),"--")</f>
        <v>--</v>
      </c>
      <c r="M232" s="598"/>
    </row>
    <row r="233" spans="1:13" x14ac:dyDescent="0.25">
      <c r="A233" s="278" t="s">
        <v>2475</v>
      </c>
      <c r="B233" s="293" t="s">
        <v>102</v>
      </c>
      <c r="C233" s="294" t="s">
        <v>103</v>
      </c>
      <c r="D233" s="298" t="s">
        <v>2268</v>
      </c>
      <c r="E233" s="298" t="s">
        <v>2268</v>
      </c>
      <c r="F233" s="240" t="str">
        <f>IF(D233=ToxValues!C233,"","X")</f>
        <v>X</v>
      </c>
      <c r="G233" s="240" t="str">
        <f>IFERROR(VLOOKUP(D233,RSL_Composite!$A$4:$K$767,11,FALSE),"--")</f>
        <v>--</v>
      </c>
      <c r="H233" s="305" t="str">
        <f>IFERROR(VLOOKUP($D233,Composite!$B$3:$C$785,2,FALSE),"--")</f>
        <v>--</v>
      </c>
      <c r="I233" s="304" t="str">
        <f>IFERROR(VLOOKUP($D233,RAGsE!$C$2:$G$226,3,FALSE),"--")</f>
        <v>--</v>
      </c>
      <c r="J233" s="304" t="str">
        <f>IFERROR(VLOOKUP($D233,RAGsE!$C$2:$G$226,4,FALSE),"--")</f>
        <v>--</v>
      </c>
      <c r="K233" s="465" t="str">
        <f>IFERROR(VLOOKUP($D233,RAGsE!$C$2:$G$226,5,FALSE),"--")</f>
        <v>--</v>
      </c>
      <c r="L233" s="304" t="str">
        <f>IFERROR(VLOOKUP($D233,RAGsE!$C$2:$H$226,6,FALSE),"--")</f>
        <v>--</v>
      </c>
      <c r="M233" s="598"/>
    </row>
    <row r="234" spans="1:13" x14ac:dyDescent="0.25">
      <c r="A234" s="278" t="s">
        <v>2475</v>
      </c>
      <c r="B234" s="293" t="s">
        <v>102</v>
      </c>
      <c r="C234" s="294" t="s">
        <v>101</v>
      </c>
      <c r="D234" s="208">
        <v>23950585</v>
      </c>
      <c r="E234" s="208">
        <v>23950585</v>
      </c>
      <c r="F234" s="240" t="str">
        <f>IF(D234=ToxValues!C234,"","X")</f>
        <v>X</v>
      </c>
      <c r="G234" s="240" t="str">
        <f>IFERROR(VLOOKUP(D234,RSL_Composite!$A$4:$K$767,11,FALSE),"--")</f>
        <v>--</v>
      </c>
      <c r="H234" s="305">
        <f>IFERROR(VLOOKUP($D234,Composite!$B$3:$C$785,2,FALSE),"--")</f>
        <v>1.09E-2</v>
      </c>
      <c r="I234" s="304" t="str">
        <f>IFERROR(VLOOKUP($D234,RAGsE!$C$2:$G$226,3,FALSE),"--")</f>
        <v>--</v>
      </c>
      <c r="J234" s="304" t="str">
        <f>IFERROR(VLOOKUP($D234,RAGsE!$C$2:$G$226,4,FALSE),"--")</f>
        <v>--</v>
      </c>
      <c r="K234" s="465" t="str">
        <f>IFERROR(VLOOKUP($D234,RAGsE!$C$2:$G$226,5,FALSE),"--")</f>
        <v>--</v>
      </c>
      <c r="L234" s="304" t="str">
        <f>IFERROR(VLOOKUP($D234,RAGsE!$C$2:$H$226,6,FALSE),"--")</f>
        <v>--</v>
      </c>
      <c r="M234" s="598"/>
    </row>
    <row r="235" spans="1:13" x14ac:dyDescent="0.25">
      <c r="A235" s="278" t="s">
        <v>2475</v>
      </c>
      <c r="B235" s="293" t="s">
        <v>91</v>
      </c>
      <c r="C235" s="294" t="s">
        <v>99</v>
      </c>
      <c r="D235" s="208">
        <v>116063</v>
      </c>
      <c r="E235" s="208">
        <v>116063</v>
      </c>
      <c r="F235" s="240" t="str">
        <f>IF(D235=ToxValues!C235,"","X")</f>
        <v>X</v>
      </c>
      <c r="G235" s="240" t="str">
        <f>IFERROR(VLOOKUP(D235,RSL_Composite!$A$4:$K$767,11,FALSE),"--")</f>
        <v>--</v>
      </c>
      <c r="H235" s="305">
        <f>IFERROR(VLOOKUP($D235,Composite!$B$3:$C$785,2,FALSE),"--")</f>
        <v>7.5500000000000003E-4</v>
      </c>
      <c r="I235" s="304" t="str">
        <f>IFERROR(VLOOKUP($D235,RAGsE!$C$2:$G$226,3,FALSE),"--")</f>
        <v>--</v>
      </c>
      <c r="J235" s="304" t="str">
        <f>IFERROR(VLOOKUP($D235,RAGsE!$C$2:$G$226,4,FALSE),"--")</f>
        <v>--</v>
      </c>
      <c r="K235" s="465" t="str">
        <f>IFERROR(VLOOKUP($D235,RAGsE!$C$2:$G$226,5,FALSE),"--")</f>
        <v>--</v>
      </c>
      <c r="L235" s="304" t="str">
        <f>IFERROR(VLOOKUP($D235,RAGsE!$C$2:$H$226,6,FALSE),"--")</f>
        <v>--</v>
      </c>
      <c r="M235" s="598"/>
    </row>
    <row r="236" spans="1:13" x14ac:dyDescent="0.25">
      <c r="A236" s="278" t="s">
        <v>2475</v>
      </c>
      <c r="B236" s="293" t="s">
        <v>91</v>
      </c>
      <c r="C236" s="296" t="s">
        <v>97</v>
      </c>
      <c r="D236" s="208">
        <v>1646884</v>
      </c>
      <c r="E236" s="208">
        <v>1646884</v>
      </c>
      <c r="F236" s="240" t="str">
        <f>IF(D236=ToxValues!C236,"","X")</f>
        <v>X</v>
      </c>
      <c r="G236" s="240" t="str">
        <f>IFERROR(VLOOKUP(D236,RSL_Composite!$A$4:$K$767,11,FALSE),"--")</f>
        <v>--</v>
      </c>
      <c r="H236" s="305">
        <f>IFERROR(VLOOKUP($D236,Composite!$B$3:$C$785,2,FALSE),"--")</f>
        <v>3.7100000000000001E-5</v>
      </c>
      <c r="I236" s="304" t="str">
        <f>IFERROR(VLOOKUP($D236,RAGsE!$C$2:$G$226,3,FALSE),"--")</f>
        <v>--</v>
      </c>
      <c r="J236" s="304" t="str">
        <f>IFERROR(VLOOKUP($D236,RAGsE!$C$2:$G$226,4,FALSE),"--")</f>
        <v>--</v>
      </c>
      <c r="K236" s="465" t="str">
        <f>IFERROR(VLOOKUP($D236,RAGsE!$C$2:$G$226,5,FALSE),"--")</f>
        <v>--</v>
      </c>
      <c r="L236" s="304" t="str">
        <f>IFERROR(VLOOKUP($D236,RAGsE!$C$2:$H$226,6,FALSE),"--")</f>
        <v>--</v>
      </c>
      <c r="M236" s="598"/>
    </row>
    <row r="237" spans="1:13" x14ac:dyDescent="0.25">
      <c r="A237" s="278" t="s">
        <v>2475</v>
      </c>
      <c r="B237" s="293" t="s">
        <v>91</v>
      </c>
      <c r="C237" s="296" t="s">
        <v>95</v>
      </c>
      <c r="D237" s="208">
        <v>1646873</v>
      </c>
      <c r="E237" s="208">
        <v>1646873</v>
      </c>
      <c r="F237" s="240" t="str">
        <f>IF(D237=ToxValues!C237,"","X")</f>
        <v>X</v>
      </c>
      <c r="G237" s="240" t="str">
        <f>IFERROR(VLOOKUP(D237,RSL_Composite!$A$4:$K$767,11,FALSE),"--")</f>
        <v>--</v>
      </c>
      <c r="H237" s="305">
        <f>IFERROR(VLOOKUP($D237,Composite!$B$3:$C$785,2,FALSE),"--")</f>
        <v>3.29E-5</v>
      </c>
      <c r="I237" s="304" t="str">
        <f>IFERROR(VLOOKUP($D237,RAGsE!$C$2:$G$226,3,FALSE),"--")</f>
        <v>--</v>
      </c>
      <c r="J237" s="304" t="str">
        <f>IFERROR(VLOOKUP($D237,RAGsE!$C$2:$G$226,4,FALSE),"--")</f>
        <v>--</v>
      </c>
      <c r="K237" s="465" t="str">
        <f>IFERROR(VLOOKUP($D237,RAGsE!$C$2:$G$226,5,FALSE),"--")</f>
        <v>--</v>
      </c>
      <c r="L237" s="304" t="str">
        <f>IFERROR(VLOOKUP($D237,RAGsE!$C$2:$H$226,6,FALSE),"--")</f>
        <v>--</v>
      </c>
      <c r="M237" s="598"/>
    </row>
    <row r="238" spans="1:13" x14ac:dyDescent="0.25">
      <c r="A238" s="278" t="s">
        <v>2475</v>
      </c>
      <c r="B238" s="293" t="s">
        <v>91</v>
      </c>
      <c r="C238" s="294" t="s">
        <v>93</v>
      </c>
      <c r="D238" s="208">
        <v>1563662</v>
      </c>
      <c r="E238" s="208">
        <v>1563662</v>
      </c>
      <c r="F238" s="240" t="str">
        <f>IF(D238=ToxValues!C238,"","X")</f>
        <v>X</v>
      </c>
      <c r="G238" s="240" t="str">
        <f>IFERROR(VLOOKUP(D238,RSL_Composite!$A$4:$K$767,11,FALSE),"--")</f>
        <v>--</v>
      </c>
      <c r="H238" s="305">
        <f>IFERROR(VLOOKUP($D238,Composite!$B$3:$C$785,2,FALSE),"--")</f>
        <v>3.13E-3</v>
      </c>
      <c r="I238" s="304" t="str">
        <f>IFERROR(VLOOKUP($D238,RAGsE!$C$2:$G$226,3,FALSE),"--")</f>
        <v>--</v>
      </c>
      <c r="J238" s="304" t="str">
        <f>IFERROR(VLOOKUP($D238,RAGsE!$C$2:$G$226,4,FALSE),"--")</f>
        <v>--</v>
      </c>
      <c r="K238" s="465" t="str">
        <f>IFERROR(VLOOKUP($D238,RAGsE!$C$2:$G$226,5,FALSE),"--")</f>
        <v>--</v>
      </c>
      <c r="L238" s="304" t="str">
        <f>IFERROR(VLOOKUP($D238,RAGsE!$C$2:$H$226,6,FALSE),"--")</f>
        <v>--</v>
      </c>
      <c r="M238" s="598"/>
    </row>
    <row r="239" spans="1:13" x14ac:dyDescent="0.25">
      <c r="A239" s="278" t="s">
        <v>2475</v>
      </c>
      <c r="B239" s="293" t="s">
        <v>91</v>
      </c>
      <c r="C239" s="296" t="s">
        <v>90</v>
      </c>
      <c r="D239" s="208">
        <v>23135220</v>
      </c>
      <c r="E239" s="208">
        <v>23135220</v>
      </c>
      <c r="F239" s="240" t="str">
        <f>IF(D239=ToxValues!C239,"","X")</f>
        <v>X</v>
      </c>
      <c r="G239" s="240" t="str">
        <f>IFERROR(VLOOKUP(D239,RSL_Composite!$A$4:$K$767,11,FALSE),"--")</f>
        <v>--</v>
      </c>
      <c r="H239" s="305">
        <f>IFERROR(VLOOKUP($D239,Composite!$B$3:$C$785,2,FALSE),"--")</f>
        <v>4.49E-5</v>
      </c>
      <c r="I239" s="304" t="str">
        <f>IFERROR(VLOOKUP($D239,RAGsE!$C$2:$G$226,3,FALSE),"--")</f>
        <v>--</v>
      </c>
      <c r="J239" s="304" t="str">
        <f>IFERROR(VLOOKUP($D239,RAGsE!$C$2:$G$226,4,FALSE),"--")</f>
        <v>--</v>
      </c>
      <c r="K239" s="465" t="str">
        <f>IFERROR(VLOOKUP($D239,RAGsE!$C$2:$G$226,5,FALSE),"--")</f>
        <v>--</v>
      </c>
      <c r="L239" s="304" t="str">
        <f>IFERROR(VLOOKUP($D239,RAGsE!$C$2:$H$226,6,FALSE),"--")</f>
        <v>--</v>
      </c>
      <c r="M239" s="598"/>
    </row>
    <row r="240" spans="1:13" x14ac:dyDescent="0.25">
      <c r="A240" s="278" t="s">
        <v>2475</v>
      </c>
      <c r="B240" s="293" t="s">
        <v>88</v>
      </c>
      <c r="C240" s="296" t="s">
        <v>87</v>
      </c>
      <c r="D240" s="208">
        <v>1746016</v>
      </c>
      <c r="E240" s="208">
        <v>1746016</v>
      </c>
      <c r="F240" s="240" t="str">
        <f>IF(D240=ToxValues!C240,"","X")</f>
        <v>X</v>
      </c>
      <c r="G240" s="240" t="str">
        <f>IFERROR(VLOOKUP(D240,RSL_Composite!$A$4:$K$767,11,FALSE),"--")</f>
        <v>--</v>
      </c>
      <c r="H240" s="305">
        <f>IFERROR(VLOOKUP($D240,Composite!$B$3:$C$785,2,FALSE),"--")</f>
        <v>0.80800000000000005</v>
      </c>
      <c r="I240" s="304">
        <f>IFERROR(VLOOKUP($D240,RAGsE!$C$2:$G$226,3,FALSE),"--")</f>
        <v>5.6</v>
      </c>
      <c r="J240" s="304">
        <f>IFERROR(VLOOKUP($D240,RAGsE!$C$2:$G$226,4,FALSE),"--")</f>
        <v>6.82</v>
      </c>
      <c r="K240" s="465">
        <f>IFERROR(VLOOKUP($D240,RAGsE!$C$2:$G$226,5,FALSE),"--")</f>
        <v>30.09</v>
      </c>
      <c r="L240" s="304">
        <f>IFERROR(VLOOKUP($D240,RAGsE!$C$2:$H$226,6,FALSE),"--")</f>
        <v>0.5</v>
      </c>
      <c r="M240" s="598"/>
    </row>
    <row r="241" spans="1:13" x14ac:dyDescent="0.25">
      <c r="A241" s="278" t="s">
        <v>1793</v>
      </c>
      <c r="B241" s="293" t="s">
        <v>34</v>
      </c>
      <c r="C241" s="294" t="s">
        <v>85</v>
      </c>
      <c r="D241" s="208">
        <v>7429905</v>
      </c>
      <c r="E241" s="208">
        <v>7429905</v>
      </c>
      <c r="F241" s="240" t="str">
        <f>IF(D241=ToxValues!C241,"","X")</f>
        <v>X</v>
      </c>
      <c r="G241" s="240" t="str">
        <f>IFERROR(VLOOKUP(D241,RSL_Composite!$A$4:$K$767,11,FALSE),"--")</f>
        <v>--</v>
      </c>
      <c r="H241" s="305">
        <f>IFERROR(VLOOKUP($D241,Composite!$B$3:$C$785,2,FALSE),"--")</f>
        <v>1E-3</v>
      </c>
      <c r="I241" s="255" t="s">
        <v>1856</v>
      </c>
      <c r="J241" s="255" t="s">
        <v>1856</v>
      </c>
      <c r="K241" s="255" t="s">
        <v>1856</v>
      </c>
      <c r="L241" s="276" t="s">
        <v>1856</v>
      </c>
      <c r="M241" s="598"/>
    </row>
    <row r="242" spans="1:13" x14ac:dyDescent="0.25">
      <c r="A242" s="278" t="s">
        <v>1793</v>
      </c>
      <c r="B242" s="293" t="s">
        <v>34</v>
      </c>
      <c r="C242" s="294" t="s">
        <v>83</v>
      </c>
      <c r="D242" s="208">
        <v>7440360</v>
      </c>
      <c r="E242" s="208">
        <v>7440360</v>
      </c>
      <c r="F242" s="240" t="str">
        <f>IF(D242=ToxValues!C242,"","X")</f>
        <v>X</v>
      </c>
      <c r="G242" s="240" t="str">
        <f>IFERROR(VLOOKUP(D242,RSL_Composite!$A$4:$K$767,11,FALSE),"--")</f>
        <v>--</v>
      </c>
      <c r="H242" s="305">
        <f>IFERROR(VLOOKUP($D242,Composite!$B$3:$C$785,2,FALSE),"--")</f>
        <v>1E-3</v>
      </c>
      <c r="I242" s="255" t="s">
        <v>1856</v>
      </c>
      <c r="J242" s="255" t="s">
        <v>1856</v>
      </c>
      <c r="K242" s="255" t="s">
        <v>1856</v>
      </c>
      <c r="L242" s="276" t="s">
        <v>1856</v>
      </c>
      <c r="M242" s="598"/>
    </row>
    <row r="243" spans="1:13" x14ac:dyDescent="0.25">
      <c r="A243" s="278" t="s">
        <v>1793</v>
      </c>
      <c r="B243" s="293" t="s">
        <v>34</v>
      </c>
      <c r="C243" s="294" t="s">
        <v>81</v>
      </c>
      <c r="D243" s="208">
        <v>7440382</v>
      </c>
      <c r="E243" s="208">
        <v>7440382</v>
      </c>
      <c r="F243" s="240" t="str">
        <f>IF(D243=ToxValues!C243,"","X")</f>
        <v>X</v>
      </c>
      <c r="G243" s="240" t="str">
        <f>IFERROR(VLOOKUP(D243,RSL_Composite!$A$4:$K$767,11,FALSE),"--")</f>
        <v>--</v>
      </c>
      <c r="H243" s="305">
        <f>IFERROR(VLOOKUP($D243,Composite!$B$3:$C$785,2,FALSE),"--")</f>
        <v>1E-3</v>
      </c>
      <c r="I243" s="255" t="s">
        <v>1856</v>
      </c>
      <c r="J243" s="255" t="s">
        <v>1856</v>
      </c>
      <c r="K243" s="465" t="s">
        <v>1856</v>
      </c>
      <c r="L243" s="276" t="s">
        <v>1856</v>
      </c>
      <c r="M243" s="598"/>
    </row>
    <row r="244" spans="1:13" x14ac:dyDescent="0.25">
      <c r="A244" s="278" t="s">
        <v>1793</v>
      </c>
      <c r="B244" s="293" t="s">
        <v>34</v>
      </c>
      <c r="C244" s="294" t="s">
        <v>79</v>
      </c>
      <c r="D244" s="208">
        <v>7440393</v>
      </c>
      <c r="E244" s="208">
        <v>7440393</v>
      </c>
      <c r="F244" s="240" t="str">
        <f>IF(D244=ToxValues!C244,"","X")</f>
        <v>X</v>
      </c>
      <c r="G244" s="240" t="str">
        <f>IFERROR(VLOOKUP(D244,RSL_Composite!$A$4:$K$767,11,FALSE),"--")</f>
        <v>--</v>
      </c>
      <c r="H244" s="305">
        <f>IFERROR(VLOOKUP($D244,Composite!$B$3:$C$785,2,FALSE),"--")</f>
        <v>1E-3</v>
      </c>
      <c r="I244" s="255" t="s">
        <v>1856</v>
      </c>
      <c r="J244" s="255" t="s">
        <v>1856</v>
      </c>
      <c r="K244" s="465" t="s">
        <v>1856</v>
      </c>
      <c r="L244" s="276" t="s">
        <v>1856</v>
      </c>
      <c r="M244" s="598"/>
    </row>
    <row r="245" spans="1:13" x14ac:dyDescent="0.25">
      <c r="A245" s="278" t="s">
        <v>1793</v>
      </c>
      <c r="B245" s="293" t="s">
        <v>34</v>
      </c>
      <c r="C245" s="294" t="s">
        <v>77</v>
      </c>
      <c r="D245" s="208">
        <v>7440417</v>
      </c>
      <c r="E245" s="208">
        <v>7440417</v>
      </c>
      <c r="F245" s="240" t="str">
        <f>IF(D245=ToxValues!C245,"","X")</f>
        <v>X</v>
      </c>
      <c r="G245" s="240" t="str">
        <f>IFERROR(VLOOKUP(D245,RSL_Composite!$A$4:$K$767,11,FALSE),"--")</f>
        <v>--</v>
      </c>
      <c r="H245" s="305">
        <f>IFERROR(VLOOKUP($D245,Composite!$B$3:$C$785,2,FALSE),"--")</f>
        <v>1E-3</v>
      </c>
      <c r="I245" s="255" t="s">
        <v>1856</v>
      </c>
      <c r="J245" s="255" t="s">
        <v>1856</v>
      </c>
      <c r="K245" s="465" t="s">
        <v>1856</v>
      </c>
      <c r="L245" s="276" t="s">
        <v>1856</v>
      </c>
      <c r="M245" s="598"/>
    </row>
    <row r="246" spans="1:13" x14ac:dyDescent="0.25">
      <c r="A246" s="278" t="s">
        <v>1793</v>
      </c>
      <c r="B246" s="293" t="s">
        <v>34</v>
      </c>
      <c r="C246" s="294" t="s">
        <v>1844</v>
      </c>
      <c r="D246" s="208" t="s">
        <v>2269</v>
      </c>
      <c r="E246" s="208" t="s">
        <v>2269</v>
      </c>
      <c r="F246" s="240" t="e">
        <f>IF(D246=ToxValues!#REF!,"","X")</f>
        <v>#REF!</v>
      </c>
      <c r="G246" s="240" t="str">
        <f>IFERROR(VLOOKUP(D246,RSL_Composite!$A$4:$K$767,11,FALSE),"--")</f>
        <v>--</v>
      </c>
      <c r="H246" s="305" t="str">
        <f>IFERROR(VLOOKUP($D246,Composite!$B$3:$C$785,2,FALSE),"--")</f>
        <v>--</v>
      </c>
      <c r="I246" s="255" t="s">
        <v>1856</v>
      </c>
      <c r="J246" s="255" t="s">
        <v>1856</v>
      </c>
      <c r="K246" s="465" t="s">
        <v>1856</v>
      </c>
      <c r="L246" s="276" t="s">
        <v>1856</v>
      </c>
      <c r="M246" s="598"/>
    </row>
    <row r="247" spans="1:13" x14ac:dyDescent="0.25">
      <c r="A247" s="278" t="s">
        <v>1793</v>
      </c>
      <c r="B247" s="293" t="s">
        <v>34</v>
      </c>
      <c r="C247" s="294" t="s">
        <v>1845</v>
      </c>
      <c r="D247" s="208" t="s">
        <v>2270</v>
      </c>
      <c r="E247" s="208" t="s">
        <v>2270</v>
      </c>
      <c r="F247" s="240" t="str">
        <f>IF(D247=ToxValues!C246,"","X")</f>
        <v>X</v>
      </c>
      <c r="G247" s="240" t="str">
        <f>IFERROR(VLOOKUP(D247,RSL_Composite!$A$4:$K$767,11,FALSE),"--")</f>
        <v>--</v>
      </c>
      <c r="H247" s="305" t="str">
        <f>IFERROR(VLOOKUP($D247,Composite!$B$3:$C$785,2,FALSE),"--")</f>
        <v>--</v>
      </c>
      <c r="I247" s="255" t="s">
        <v>1856</v>
      </c>
      <c r="J247" s="255" t="s">
        <v>1856</v>
      </c>
      <c r="K247" s="465" t="s">
        <v>1856</v>
      </c>
      <c r="L247" s="276" t="s">
        <v>1856</v>
      </c>
      <c r="M247" s="598"/>
    </row>
    <row r="248" spans="1:13" x14ac:dyDescent="0.25">
      <c r="A248" s="278" t="s">
        <v>1793</v>
      </c>
      <c r="B248" s="293" t="s">
        <v>34</v>
      </c>
      <c r="C248" s="294" t="s">
        <v>74</v>
      </c>
      <c r="D248" s="208">
        <v>7440702</v>
      </c>
      <c r="E248" s="208">
        <v>7440702</v>
      </c>
      <c r="F248" s="240" t="str">
        <f>IF(D248=ToxValues!C247,"","X")</f>
        <v>X</v>
      </c>
      <c r="G248" s="240" t="str">
        <f>IFERROR(VLOOKUP(D248,RSL_Composite!$A$4:$K$767,11,FALSE),"--")</f>
        <v>--</v>
      </c>
      <c r="H248" s="305" t="str">
        <f>IFERROR(VLOOKUP($D248,Composite!$B$3:$C$785,2,FALSE),"--")</f>
        <v>--</v>
      </c>
      <c r="I248" s="255" t="s">
        <v>1856</v>
      </c>
      <c r="J248" s="255" t="s">
        <v>1856</v>
      </c>
      <c r="K248" s="465" t="s">
        <v>1856</v>
      </c>
      <c r="L248" s="276" t="s">
        <v>1856</v>
      </c>
      <c r="M248" s="598"/>
    </row>
    <row r="249" spans="1:13" x14ac:dyDescent="0.25">
      <c r="A249" s="278" t="s">
        <v>1793</v>
      </c>
      <c r="B249" s="293" t="s">
        <v>34</v>
      </c>
      <c r="C249" s="296" t="s">
        <v>72</v>
      </c>
      <c r="D249" s="208">
        <v>16065831</v>
      </c>
      <c r="E249" s="208">
        <v>16065831</v>
      </c>
      <c r="F249" s="240" t="str">
        <f>IF(D249=ToxValues!C248,"","X")</f>
        <v>X</v>
      </c>
      <c r="G249" s="240" t="str">
        <f>IFERROR(VLOOKUP(D249,RSL_Composite!$A$4:$K$767,11,FALSE),"--")</f>
        <v>--</v>
      </c>
      <c r="H249" s="305">
        <f>IFERROR(VLOOKUP($D249,Composite!$B$3:$C$785,2,FALSE),"--")</f>
        <v>1E-3</v>
      </c>
      <c r="I249" s="255" t="s">
        <v>1856</v>
      </c>
      <c r="J249" s="255" t="s">
        <v>1856</v>
      </c>
      <c r="K249" s="465" t="s">
        <v>1856</v>
      </c>
      <c r="L249" s="276" t="s">
        <v>1856</v>
      </c>
      <c r="M249" s="598"/>
    </row>
    <row r="250" spans="1:13" x14ac:dyDescent="0.25">
      <c r="A250" s="278" t="s">
        <v>1793</v>
      </c>
      <c r="B250" s="293" t="s">
        <v>34</v>
      </c>
      <c r="C250" s="296" t="s">
        <v>70</v>
      </c>
      <c r="D250" s="208">
        <v>7440473</v>
      </c>
      <c r="E250" s="208">
        <v>7440473</v>
      </c>
      <c r="F250" s="240" t="str">
        <f>IF(D250=ToxValues!C249,"","X")</f>
        <v>X</v>
      </c>
      <c r="G250" s="240" t="str">
        <f>IFERROR(VLOOKUP(D250,RSL_Composite!$A$4:$K$767,11,FALSE),"--")</f>
        <v>--</v>
      </c>
      <c r="H250" s="305">
        <f>IFERROR(VLOOKUP($D250,Composite!$B$3:$C$785,2,FALSE),"--")</f>
        <v>1E-3</v>
      </c>
      <c r="I250" s="255" t="s">
        <v>1856</v>
      </c>
      <c r="J250" s="255" t="s">
        <v>1856</v>
      </c>
      <c r="K250" s="465" t="s">
        <v>1856</v>
      </c>
      <c r="L250" s="276" t="s">
        <v>1856</v>
      </c>
      <c r="M250" s="598"/>
    </row>
    <row r="251" spans="1:13" x14ac:dyDescent="0.25">
      <c r="A251" s="278" t="s">
        <v>1793</v>
      </c>
      <c r="B251" s="293" t="s">
        <v>34</v>
      </c>
      <c r="C251" s="296" t="s">
        <v>68</v>
      </c>
      <c r="D251" s="208">
        <v>18540299</v>
      </c>
      <c r="E251" s="208">
        <v>18540299</v>
      </c>
      <c r="F251" s="240" t="str">
        <f>IF(D251=ToxValues!C250,"","X")</f>
        <v>X</v>
      </c>
      <c r="G251" s="240" t="str">
        <f>IFERROR(VLOOKUP(D251,RSL_Composite!$A$4:$K$767,11,FALSE),"--")</f>
        <v>--</v>
      </c>
      <c r="H251" s="305">
        <f>IFERROR(VLOOKUP($D251,Composite!$B$3:$C$785,2,FALSE),"--")</f>
        <v>2E-3</v>
      </c>
      <c r="I251" s="255" t="s">
        <v>1856</v>
      </c>
      <c r="J251" s="255" t="s">
        <v>1856</v>
      </c>
      <c r="K251" s="465" t="s">
        <v>1856</v>
      </c>
      <c r="L251" s="276" t="s">
        <v>1856</v>
      </c>
      <c r="M251" s="598"/>
    </row>
    <row r="252" spans="1:13" x14ac:dyDescent="0.25">
      <c r="A252" s="278" t="s">
        <v>1793</v>
      </c>
      <c r="B252" s="293" t="s">
        <v>34</v>
      </c>
      <c r="C252" s="294" t="s">
        <v>66</v>
      </c>
      <c r="D252" s="208">
        <v>7440484</v>
      </c>
      <c r="E252" s="208">
        <v>7440484</v>
      </c>
      <c r="F252" s="240" t="str">
        <f>IF(D252=ToxValues!C251,"","X")</f>
        <v>X</v>
      </c>
      <c r="G252" s="240" t="str">
        <f>IFERROR(VLOOKUP(D252,RSL_Composite!$A$4:$K$767,11,FALSE),"--")</f>
        <v>--</v>
      </c>
      <c r="H252" s="305">
        <f>IFERROR(VLOOKUP($D252,Composite!$B$3:$C$785,2,FALSE),"--")</f>
        <v>4.0000000000000002E-4</v>
      </c>
      <c r="I252" s="255" t="s">
        <v>1856</v>
      </c>
      <c r="J252" s="255" t="s">
        <v>1856</v>
      </c>
      <c r="K252" s="465" t="s">
        <v>1856</v>
      </c>
      <c r="L252" s="276" t="s">
        <v>1856</v>
      </c>
      <c r="M252" s="598"/>
    </row>
    <row r="253" spans="1:13" x14ac:dyDescent="0.25">
      <c r="A253" s="278" t="s">
        <v>1793</v>
      </c>
      <c r="B253" s="293" t="s">
        <v>34</v>
      </c>
      <c r="C253" s="294" t="s">
        <v>64</v>
      </c>
      <c r="D253" s="208">
        <v>7440508</v>
      </c>
      <c r="E253" s="208">
        <v>7440508</v>
      </c>
      <c r="F253" s="240" t="str">
        <f>IF(D253=ToxValues!C252,"","X")</f>
        <v>X</v>
      </c>
      <c r="G253" s="240" t="str">
        <f>IFERROR(VLOOKUP(D253,RSL_Composite!$A$4:$K$767,11,FALSE),"--")</f>
        <v>--</v>
      </c>
      <c r="H253" s="305">
        <f>IFERROR(VLOOKUP($D253,Composite!$B$3:$C$785,2,FALSE),"--")</f>
        <v>1E-3</v>
      </c>
      <c r="I253" s="255" t="s">
        <v>1856</v>
      </c>
      <c r="J253" s="255" t="s">
        <v>1856</v>
      </c>
      <c r="K253" s="465" t="s">
        <v>1856</v>
      </c>
      <c r="L253" s="276" t="s">
        <v>1856</v>
      </c>
      <c r="M253" s="598"/>
    </row>
    <row r="254" spans="1:13" x14ac:dyDescent="0.25">
      <c r="A254" s="278" t="s">
        <v>1793</v>
      </c>
      <c r="B254" s="293" t="s">
        <v>34</v>
      </c>
      <c r="C254" s="294" t="s">
        <v>62</v>
      </c>
      <c r="D254" s="208">
        <v>7439896</v>
      </c>
      <c r="E254" s="208">
        <v>7439896</v>
      </c>
      <c r="F254" s="240" t="str">
        <f>IF(D254=ToxValues!C253,"","X")</f>
        <v>X</v>
      </c>
      <c r="G254" s="240" t="str">
        <f>IFERROR(VLOOKUP(D254,RSL_Composite!$A$4:$K$767,11,FALSE),"--")</f>
        <v>--</v>
      </c>
      <c r="H254" s="305">
        <f>IFERROR(VLOOKUP($D254,Composite!$B$3:$C$785,2,FALSE),"--")</f>
        <v>1E-3</v>
      </c>
      <c r="I254" s="255" t="s">
        <v>1856</v>
      </c>
      <c r="J254" s="255" t="s">
        <v>1856</v>
      </c>
      <c r="K254" s="465" t="s">
        <v>1856</v>
      </c>
      <c r="L254" s="276" t="s">
        <v>1856</v>
      </c>
      <c r="M254" s="598"/>
    </row>
    <row r="255" spans="1:13" x14ac:dyDescent="0.25">
      <c r="A255" s="278" t="s">
        <v>1793</v>
      </c>
      <c r="B255" s="293" t="s">
        <v>34</v>
      </c>
      <c r="C255" s="294" t="s">
        <v>60</v>
      </c>
      <c r="D255" s="208">
        <v>7439921</v>
      </c>
      <c r="E255" s="208">
        <v>7439921</v>
      </c>
      <c r="F255" s="240" t="str">
        <f>IF(D255=ToxValues!C254,"","X")</f>
        <v>X</v>
      </c>
      <c r="G255" s="240" t="str">
        <f>IFERROR(VLOOKUP(D255,RSL_Composite!$A$4:$K$767,11,FALSE),"--")</f>
        <v>--</v>
      </c>
      <c r="H255" s="305">
        <f>IFERROR(VLOOKUP($D255,Composite!$B$3:$C$785,2,FALSE),"--")</f>
        <v>1E-4</v>
      </c>
      <c r="I255" s="255" t="s">
        <v>1856</v>
      </c>
      <c r="J255" s="255" t="s">
        <v>1856</v>
      </c>
      <c r="K255" s="465" t="s">
        <v>1856</v>
      </c>
      <c r="L255" s="276" t="s">
        <v>1856</v>
      </c>
      <c r="M255" s="598"/>
    </row>
    <row r="256" spans="1:13" x14ac:dyDescent="0.25">
      <c r="A256" s="278" t="s">
        <v>1793</v>
      </c>
      <c r="B256" s="293" t="s">
        <v>34</v>
      </c>
      <c r="C256" s="294" t="s">
        <v>58</v>
      </c>
      <c r="D256" s="208">
        <v>7439954</v>
      </c>
      <c r="E256" s="208">
        <v>7439954</v>
      </c>
      <c r="F256" s="240" t="str">
        <f>IF(D256=ToxValues!C255,"","X")</f>
        <v>X</v>
      </c>
      <c r="G256" s="240" t="str">
        <f>IFERROR(VLOOKUP(D256,RSL_Composite!$A$4:$K$767,11,FALSE),"--")</f>
        <v>--</v>
      </c>
      <c r="H256" s="305" t="str">
        <f>IFERROR(VLOOKUP($D256,Composite!$B$3:$C$785,2,FALSE),"--")</f>
        <v>--</v>
      </c>
      <c r="I256" s="255" t="s">
        <v>1856</v>
      </c>
      <c r="J256" s="255" t="s">
        <v>1856</v>
      </c>
      <c r="K256" s="465" t="s">
        <v>1856</v>
      </c>
      <c r="L256" s="276" t="s">
        <v>1856</v>
      </c>
      <c r="M256" s="598"/>
    </row>
    <row r="257" spans="1:13" x14ac:dyDescent="0.25">
      <c r="A257" s="278" t="s">
        <v>1793</v>
      </c>
      <c r="B257" s="293" t="s">
        <v>34</v>
      </c>
      <c r="C257" s="294" t="s">
        <v>1861</v>
      </c>
      <c r="D257" s="208" t="s">
        <v>2271</v>
      </c>
      <c r="E257" s="208" t="s">
        <v>2271</v>
      </c>
      <c r="F257" s="240" t="e">
        <f>IF(D257=ToxValues!#REF!,"","X")</f>
        <v>#REF!</v>
      </c>
      <c r="G257" s="240" t="str">
        <f>IFERROR(VLOOKUP(D257,RSL_Composite!$A$4:$K$767,11,FALSE),"--")</f>
        <v>--</v>
      </c>
      <c r="H257" s="305" t="str">
        <f>IFERROR(VLOOKUP($D257,Composite!$B$3:$C$785,2,FALSE),"--")</f>
        <v>--</v>
      </c>
      <c r="I257" s="255" t="s">
        <v>1856</v>
      </c>
      <c r="J257" s="255" t="s">
        <v>1856</v>
      </c>
      <c r="K257" s="465" t="s">
        <v>1856</v>
      </c>
      <c r="L257" s="276" t="s">
        <v>1856</v>
      </c>
      <c r="M257" s="598"/>
    </row>
    <row r="258" spans="1:13" x14ac:dyDescent="0.25">
      <c r="A258" s="278" t="s">
        <v>1793</v>
      </c>
      <c r="B258" s="293" t="s">
        <v>34</v>
      </c>
      <c r="C258" s="294" t="s">
        <v>1862</v>
      </c>
      <c r="D258" s="208" t="s">
        <v>2272</v>
      </c>
      <c r="E258" s="208" t="s">
        <v>2272</v>
      </c>
      <c r="F258" s="240" t="str">
        <f>IF(D258=ToxValues!C256,"","X")</f>
        <v>X</v>
      </c>
      <c r="G258" s="240" t="str">
        <f>IFERROR(VLOOKUP(D258,RSL_Composite!$A$4:$K$767,11,FALSE),"--")</f>
        <v>--</v>
      </c>
      <c r="H258" s="305" t="str">
        <f>IFERROR(VLOOKUP($D258,Composite!$B$3:$C$785,2,FALSE),"--")</f>
        <v>--</v>
      </c>
      <c r="I258" s="255" t="s">
        <v>1856</v>
      </c>
      <c r="J258" s="255" t="s">
        <v>1856</v>
      </c>
      <c r="K258" s="465" t="s">
        <v>1856</v>
      </c>
      <c r="L258" s="276" t="s">
        <v>1856</v>
      </c>
      <c r="M258" s="598"/>
    </row>
    <row r="259" spans="1:13" x14ac:dyDescent="0.25">
      <c r="A259" s="278" t="s">
        <v>1793</v>
      </c>
      <c r="B259" s="293" t="s">
        <v>34</v>
      </c>
      <c r="C259" s="294" t="s">
        <v>55</v>
      </c>
      <c r="D259" s="208">
        <v>7487947</v>
      </c>
      <c r="E259" s="208">
        <v>7487947</v>
      </c>
      <c r="F259" s="240" t="str">
        <f>IF(D259=ToxValues!C257,"","X")</f>
        <v>X</v>
      </c>
      <c r="G259" s="240" t="str">
        <f>IFERROR(VLOOKUP(D259,RSL_Composite!$A$4:$K$767,11,FALSE),"--")</f>
        <v>--</v>
      </c>
      <c r="H259" s="305">
        <f>IFERROR(VLOOKUP($D259,Composite!$B$3:$C$785,2,FALSE),"--")</f>
        <v>1E-3</v>
      </c>
      <c r="I259" s="255" t="s">
        <v>1856</v>
      </c>
      <c r="J259" s="255" t="s">
        <v>1856</v>
      </c>
      <c r="K259" s="465" t="s">
        <v>1856</v>
      </c>
      <c r="L259" s="276" t="s">
        <v>1856</v>
      </c>
      <c r="M259" s="598"/>
    </row>
    <row r="260" spans="1:13" x14ac:dyDescent="0.25">
      <c r="A260" s="278" t="s">
        <v>1793</v>
      </c>
      <c r="B260" s="293" t="s">
        <v>34</v>
      </c>
      <c r="C260" s="296" t="s">
        <v>53</v>
      </c>
      <c r="D260" s="208">
        <v>22967926</v>
      </c>
      <c r="E260" s="208">
        <v>22967926</v>
      </c>
      <c r="F260" s="240" t="str">
        <f>IF(D260=ToxValues!C258,"","X")</f>
        <v>X</v>
      </c>
      <c r="G260" s="240" t="str">
        <f>IFERROR(VLOOKUP(D260,RSL_Composite!$A$4:$K$767,11,FALSE),"--")</f>
        <v>--</v>
      </c>
      <c r="H260" s="305">
        <f>IFERROR(VLOOKUP($D260,Composite!$B$3:$C$785,2,FALSE),"--")</f>
        <v>1E-3</v>
      </c>
      <c r="I260" s="255" t="s">
        <v>1856</v>
      </c>
      <c r="J260" s="255" t="s">
        <v>1856</v>
      </c>
      <c r="K260" s="465" t="s">
        <v>1856</v>
      </c>
      <c r="L260" s="276" t="s">
        <v>1856</v>
      </c>
      <c r="M260" s="598"/>
    </row>
    <row r="261" spans="1:13" x14ac:dyDescent="0.25">
      <c r="A261" s="278" t="s">
        <v>1793</v>
      </c>
      <c r="B261" s="293" t="s">
        <v>34</v>
      </c>
      <c r="C261" s="294" t="s">
        <v>51</v>
      </c>
      <c r="D261" s="208">
        <v>7440020</v>
      </c>
      <c r="E261" s="208">
        <v>7440020</v>
      </c>
      <c r="F261" s="240" t="str">
        <f>IF(D261=ToxValues!C259,"","X")</f>
        <v>X</v>
      </c>
      <c r="G261" s="240" t="str">
        <f>IFERROR(VLOOKUP(D261,RSL_Composite!$A$4:$K$767,11,FALSE),"--")</f>
        <v>--</v>
      </c>
      <c r="H261" s="305">
        <f>IFERROR(VLOOKUP($D261,Composite!$B$3:$C$785,2,FALSE),"--")</f>
        <v>2.0000000000000001E-4</v>
      </c>
      <c r="I261" s="255" t="s">
        <v>1856</v>
      </c>
      <c r="J261" s="255" t="s">
        <v>1856</v>
      </c>
      <c r="K261" s="465" t="s">
        <v>1856</v>
      </c>
      <c r="L261" s="276" t="s">
        <v>1856</v>
      </c>
      <c r="M261" s="598"/>
    </row>
    <row r="262" spans="1:13" x14ac:dyDescent="0.25">
      <c r="A262" s="278" t="s">
        <v>1793</v>
      </c>
      <c r="B262" s="293" t="s">
        <v>34</v>
      </c>
      <c r="C262" s="294" t="s">
        <v>49</v>
      </c>
      <c r="D262" s="298" t="s">
        <v>2273</v>
      </c>
      <c r="E262" s="298" t="s">
        <v>2273</v>
      </c>
      <c r="F262" s="240" t="str">
        <f>IF(D262=ToxValues!C260,"","X")</f>
        <v>X</v>
      </c>
      <c r="G262" s="240" t="str">
        <f>IFERROR(VLOOKUP(D262,RSL_Composite!$A$4:$K$767,11,FALSE),"--")</f>
        <v>--</v>
      </c>
      <c r="H262" s="305" t="str">
        <f>IFERROR(VLOOKUP($D262,Composite!$B$3:$C$785,2,FALSE),"--")</f>
        <v>--</v>
      </c>
      <c r="I262" s="306" t="s">
        <v>1856</v>
      </c>
      <c r="J262" s="306" t="s">
        <v>1856</v>
      </c>
      <c r="K262" s="465" t="s">
        <v>1856</v>
      </c>
      <c r="L262" s="307" t="s">
        <v>1856</v>
      </c>
      <c r="M262" s="598"/>
    </row>
    <row r="263" spans="1:13" x14ac:dyDescent="0.25">
      <c r="A263" s="278" t="s">
        <v>1793</v>
      </c>
      <c r="B263" s="293" t="s">
        <v>34</v>
      </c>
      <c r="C263" s="294" t="s">
        <v>48</v>
      </c>
      <c r="D263" s="208">
        <v>7782492</v>
      </c>
      <c r="E263" s="208">
        <v>7782492</v>
      </c>
      <c r="F263" s="240" t="str">
        <f>IF(D263=ToxValues!C261,"","X")</f>
        <v>X</v>
      </c>
      <c r="G263" s="240" t="str">
        <f>IFERROR(VLOOKUP(D263,RSL_Composite!$A$4:$K$767,11,FALSE),"--")</f>
        <v>--</v>
      </c>
      <c r="H263" s="305">
        <f>IFERROR(VLOOKUP($D263,Composite!$B$3:$C$785,2,FALSE),"--")</f>
        <v>1E-3</v>
      </c>
      <c r="I263" s="255" t="s">
        <v>1856</v>
      </c>
      <c r="J263" s="255" t="s">
        <v>1856</v>
      </c>
      <c r="K263" s="465" t="s">
        <v>1856</v>
      </c>
      <c r="L263" s="276" t="s">
        <v>1856</v>
      </c>
      <c r="M263" s="598"/>
    </row>
    <row r="264" spans="1:13" x14ac:dyDescent="0.25">
      <c r="A264" s="278" t="s">
        <v>1793</v>
      </c>
      <c r="B264" s="293" t="s">
        <v>34</v>
      </c>
      <c r="C264" s="294" t="s">
        <v>46</v>
      </c>
      <c r="D264" s="208">
        <v>7440224</v>
      </c>
      <c r="E264" s="208">
        <v>7440224</v>
      </c>
      <c r="F264" s="240" t="str">
        <f>IF(D264=ToxValues!C262,"","X")</f>
        <v>X</v>
      </c>
      <c r="G264" s="240" t="str">
        <f>IFERROR(VLOOKUP(D264,RSL_Composite!$A$4:$K$767,11,FALSE),"--")</f>
        <v>--</v>
      </c>
      <c r="H264" s="305">
        <f>IFERROR(VLOOKUP($D264,Composite!$B$3:$C$785,2,FALSE),"--")</f>
        <v>5.9999999999999995E-4</v>
      </c>
      <c r="I264" s="255" t="s">
        <v>1856</v>
      </c>
      <c r="J264" s="255" t="s">
        <v>1856</v>
      </c>
      <c r="K264" s="465" t="s">
        <v>1856</v>
      </c>
      <c r="L264" s="276" t="s">
        <v>1856</v>
      </c>
      <c r="M264" s="598"/>
    </row>
    <row r="265" spans="1:13" x14ac:dyDescent="0.25">
      <c r="A265" s="278" t="s">
        <v>1793</v>
      </c>
      <c r="B265" s="293" t="s">
        <v>34</v>
      </c>
      <c r="C265" s="294" t="s">
        <v>44</v>
      </c>
      <c r="D265" s="208">
        <v>7440235</v>
      </c>
      <c r="E265" s="208">
        <v>7440235</v>
      </c>
      <c r="F265" s="240" t="str">
        <f>IF(D265=ToxValues!C263,"","X")</f>
        <v>X</v>
      </c>
      <c r="G265" s="240" t="str">
        <f>IFERROR(VLOOKUP(D265,RSL_Composite!$A$4:$K$767,11,FALSE),"--")</f>
        <v>--</v>
      </c>
      <c r="H265" s="305" t="str">
        <f>IFERROR(VLOOKUP($D265,Composite!$B$3:$C$785,2,FALSE),"--")</f>
        <v>--</v>
      </c>
      <c r="I265" s="255" t="s">
        <v>1856</v>
      </c>
      <c r="J265" s="255" t="s">
        <v>1856</v>
      </c>
      <c r="K265" s="465" t="s">
        <v>1856</v>
      </c>
      <c r="L265" s="276" t="s">
        <v>1856</v>
      </c>
      <c r="M265" s="598"/>
    </row>
    <row r="266" spans="1:13" x14ac:dyDescent="0.25">
      <c r="A266" s="278" t="s">
        <v>1793</v>
      </c>
      <c r="B266" s="293" t="s">
        <v>34</v>
      </c>
      <c r="C266" s="294" t="s">
        <v>42</v>
      </c>
      <c r="D266" s="208">
        <v>7440246</v>
      </c>
      <c r="E266" s="208">
        <v>7440246</v>
      </c>
      <c r="F266" s="240" t="str">
        <f>IF(D266=ToxValues!C264,"","X")</f>
        <v>X</v>
      </c>
      <c r="G266" s="240" t="str">
        <f>IFERROR(VLOOKUP(D266,RSL_Composite!$A$4:$K$767,11,FALSE),"--")</f>
        <v>--</v>
      </c>
      <c r="H266" s="305">
        <f>IFERROR(VLOOKUP($D266,Composite!$B$3:$C$785,2,FALSE),"--")</f>
        <v>1E-3</v>
      </c>
      <c r="I266" s="255" t="s">
        <v>1856</v>
      </c>
      <c r="J266" s="255" t="s">
        <v>1856</v>
      </c>
      <c r="K266" s="465" t="s">
        <v>1856</v>
      </c>
      <c r="L266" s="276" t="s">
        <v>1856</v>
      </c>
      <c r="M266" s="598"/>
    </row>
    <row r="267" spans="1:13" x14ac:dyDescent="0.25">
      <c r="A267" s="278" t="s">
        <v>1793</v>
      </c>
      <c r="B267" s="293" t="s">
        <v>34</v>
      </c>
      <c r="C267" s="294" t="s">
        <v>40</v>
      </c>
      <c r="D267" s="208">
        <v>7440280</v>
      </c>
      <c r="E267" s="208">
        <v>7440280</v>
      </c>
      <c r="F267" s="240" t="str">
        <f>IF(D267=ToxValues!C265,"","X")</f>
        <v>X</v>
      </c>
      <c r="G267" s="240" t="str">
        <f>IFERROR(VLOOKUP(D267,RSL_Composite!$A$4:$K$767,11,FALSE),"--")</f>
        <v>--</v>
      </c>
      <c r="H267" s="305">
        <f>IFERROR(VLOOKUP($D267,Composite!$B$3:$C$785,2,FALSE),"--")</f>
        <v>1E-3</v>
      </c>
      <c r="I267" s="255" t="s">
        <v>1856</v>
      </c>
      <c r="J267" s="255" t="s">
        <v>1856</v>
      </c>
      <c r="K267" s="465" t="s">
        <v>1856</v>
      </c>
      <c r="L267" s="276" t="s">
        <v>1856</v>
      </c>
      <c r="M267" s="598"/>
    </row>
    <row r="268" spans="1:13" x14ac:dyDescent="0.25">
      <c r="A268" s="278" t="s">
        <v>1793</v>
      </c>
      <c r="B268" s="293" t="s">
        <v>34</v>
      </c>
      <c r="C268" s="294" t="s">
        <v>38</v>
      </c>
      <c r="D268" s="208">
        <v>7440315</v>
      </c>
      <c r="E268" s="208">
        <v>7440315</v>
      </c>
      <c r="F268" s="240" t="str">
        <f>IF(D268=ToxValues!C266,"","X")</f>
        <v>X</v>
      </c>
      <c r="G268" s="240" t="str">
        <f>IFERROR(VLOOKUP(D268,RSL_Composite!$A$4:$K$767,11,FALSE),"--")</f>
        <v>--</v>
      </c>
      <c r="H268" s="305">
        <f>IFERROR(VLOOKUP($D268,Composite!$B$3:$C$785,2,FALSE),"--")</f>
        <v>1E-3</v>
      </c>
      <c r="I268" s="255" t="s">
        <v>1856</v>
      </c>
      <c r="J268" s="255" t="s">
        <v>1856</v>
      </c>
      <c r="K268" s="465" t="s">
        <v>1856</v>
      </c>
      <c r="L268" s="276" t="s">
        <v>1856</v>
      </c>
      <c r="M268" s="598"/>
    </row>
    <row r="269" spans="1:13" x14ac:dyDescent="0.25">
      <c r="A269" s="278" t="s">
        <v>1793</v>
      </c>
      <c r="B269" s="293" t="s">
        <v>34</v>
      </c>
      <c r="C269" s="294" t="s">
        <v>36</v>
      </c>
      <c r="D269" s="208">
        <v>7440622</v>
      </c>
      <c r="E269" s="208">
        <v>7440622</v>
      </c>
      <c r="F269" s="240" t="str">
        <f>IF(D269=ToxValues!C267,"","X")</f>
        <v>X</v>
      </c>
      <c r="G269" s="240" t="str">
        <f>IFERROR(VLOOKUP(D269,RSL_Composite!$A$4:$K$767,11,FALSE),"--")</f>
        <v>--</v>
      </c>
      <c r="H269" s="305">
        <f>IFERROR(VLOOKUP($D269,Composite!$B$3:$C$785,2,FALSE),"--")</f>
        <v>1E-3</v>
      </c>
      <c r="I269" s="255" t="s">
        <v>1856</v>
      </c>
      <c r="J269" s="255" t="s">
        <v>1856</v>
      </c>
      <c r="K269" s="465" t="s">
        <v>1856</v>
      </c>
      <c r="L269" s="276" t="s">
        <v>1856</v>
      </c>
      <c r="M269" s="598"/>
    </row>
    <row r="270" spans="1:13" x14ac:dyDescent="0.25">
      <c r="A270" s="278" t="s">
        <v>1793</v>
      </c>
      <c r="B270" s="293" t="s">
        <v>34</v>
      </c>
      <c r="C270" s="294" t="s">
        <v>33</v>
      </c>
      <c r="D270" s="208">
        <v>7440666</v>
      </c>
      <c r="E270" s="208">
        <v>7440666</v>
      </c>
      <c r="F270" s="240" t="str">
        <f>IF(D270=ToxValues!C268,"","X")</f>
        <v>X</v>
      </c>
      <c r="G270" s="240" t="str">
        <f>IFERROR(VLOOKUP(D270,RSL_Composite!$A$4:$K$767,11,FALSE),"--")</f>
        <v>--</v>
      </c>
      <c r="H270" s="305">
        <f>IFERROR(VLOOKUP($D270,Composite!$B$3:$C$785,2,FALSE),"--")</f>
        <v>5.9999999999999995E-4</v>
      </c>
      <c r="I270" s="255" t="s">
        <v>1856</v>
      </c>
      <c r="J270" s="255" t="s">
        <v>1856</v>
      </c>
      <c r="K270" s="465" t="s">
        <v>1856</v>
      </c>
      <c r="L270" s="276" t="s">
        <v>1856</v>
      </c>
      <c r="M270" s="598"/>
    </row>
    <row r="271" spans="1:13" x14ac:dyDescent="0.25">
      <c r="A271" s="278" t="s">
        <v>1793</v>
      </c>
      <c r="B271" s="293" t="s">
        <v>3</v>
      </c>
      <c r="C271" s="294" t="s">
        <v>31</v>
      </c>
      <c r="D271" s="208">
        <v>7664417</v>
      </c>
      <c r="E271" s="208">
        <v>7664417</v>
      </c>
      <c r="F271" s="240" t="str">
        <f>IF(D271=ToxValues!C269,"","X")</f>
        <v>X</v>
      </c>
      <c r="G271" s="240" t="str">
        <f>IFERROR(VLOOKUP(D271,RSL_Composite!$A$4:$K$767,11,FALSE),"--")</f>
        <v>--</v>
      </c>
      <c r="H271" s="305">
        <f>IFERROR(VLOOKUP($D271,Composite!$B$3:$C$785,2,FALSE),"--")</f>
        <v>1E-3</v>
      </c>
      <c r="I271" s="255" t="s">
        <v>1856</v>
      </c>
      <c r="J271" s="255" t="s">
        <v>1856</v>
      </c>
      <c r="K271" s="465" t="s">
        <v>1856</v>
      </c>
      <c r="L271" s="276" t="s">
        <v>1856</v>
      </c>
      <c r="M271" s="598"/>
    </row>
    <row r="272" spans="1:13" x14ac:dyDescent="0.25">
      <c r="A272" s="278" t="s">
        <v>1793</v>
      </c>
      <c r="B272" s="293" t="s">
        <v>3</v>
      </c>
      <c r="C272" s="294" t="s">
        <v>29</v>
      </c>
      <c r="D272" s="208">
        <v>15541454</v>
      </c>
      <c r="E272" s="208">
        <v>15541454</v>
      </c>
      <c r="F272" s="240" t="str">
        <f>IF(D272=ToxValues!C270,"","X")</f>
        <v>X</v>
      </c>
      <c r="G272" s="240" t="str">
        <f>IFERROR(VLOOKUP(D272,RSL_Composite!$A$4:$K$767,11,FALSE),"--")</f>
        <v>--</v>
      </c>
      <c r="H272" s="305">
        <f>IFERROR(VLOOKUP($D272,Composite!$B$3:$C$785,2,FALSE),"--")</f>
        <v>1E-3</v>
      </c>
      <c r="I272" s="255" t="s">
        <v>1856</v>
      </c>
      <c r="J272" s="255" t="s">
        <v>1856</v>
      </c>
      <c r="K272" s="465" t="s">
        <v>1856</v>
      </c>
      <c r="L272" s="276" t="s">
        <v>1856</v>
      </c>
      <c r="M272" s="598"/>
    </row>
    <row r="273" spans="1:13" x14ac:dyDescent="0.25">
      <c r="A273" s="278" t="s">
        <v>1793</v>
      </c>
      <c r="B273" s="293" t="s">
        <v>3</v>
      </c>
      <c r="C273" s="296" t="s">
        <v>27</v>
      </c>
      <c r="D273" s="208">
        <v>10599903</v>
      </c>
      <c r="E273" s="208">
        <v>10599903</v>
      </c>
      <c r="F273" s="240" t="str">
        <f>IF(D273=ToxValues!C271,"","X")</f>
        <v>X</v>
      </c>
      <c r="G273" s="240" t="str">
        <f>IFERROR(VLOOKUP(D273,RSL_Composite!$A$4:$K$767,11,FALSE),"--")</f>
        <v>--</v>
      </c>
      <c r="H273" s="305">
        <f>IFERROR(VLOOKUP($D273,Composite!$B$3:$C$785,2,FALSE),"--")</f>
        <v>1E-3</v>
      </c>
      <c r="I273" s="255" t="s">
        <v>1856</v>
      </c>
      <c r="J273" s="255" t="s">
        <v>1856</v>
      </c>
      <c r="K273" s="465" t="s">
        <v>1856</v>
      </c>
      <c r="L273" s="276" t="s">
        <v>1856</v>
      </c>
      <c r="M273" s="598"/>
    </row>
    <row r="274" spans="1:13" x14ac:dyDescent="0.25">
      <c r="A274" s="278" t="s">
        <v>1793</v>
      </c>
      <c r="B274" s="293" t="s">
        <v>3</v>
      </c>
      <c r="C274" s="294" t="s">
        <v>25</v>
      </c>
      <c r="D274" s="208">
        <v>7647145</v>
      </c>
      <c r="E274" s="208">
        <v>7647145</v>
      </c>
      <c r="F274" s="240" t="str">
        <f>IF(D274=ToxValues!C272,"","X")</f>
        <v>X</v>
      </c>
      <c r="G274" s="240" t="str">
        <f>IFERROR(VLOOKUP(D274,RSL_Composite!$A$4:$K$767,11,FALSE),"--")</f>
        <v>--</v>
      </c>
      <c r="H274" s="305" t="str">
        <f>IFERROR(VLOOKUP($D274,Composite!$B$3:$C$785,2,FALSE),"--")</f>
        <v>--</v>
      </c>
      <c r="I274" s="255" t="s">
        <v>1856</v>
      </c>
      <c r="J274" s="255" t="s">
        <v>1856</v>
      </c>
      <c r="K274" s="465" t="s">
        <v>1856</v>
      </c>
      <c r="L274" s="276" t="s">
        <v>1856</v>
      </c>
      <c r="M274" s="598"/>
    </row>
    <row r="275" spans="1:13" x14ac:dyDescent="0.25">
      <c r="A275" s="278" t="s">
        <v>1793</v>
      </c>
      <c r="B275" s="293" t="s">
        <v>3</v>
      </c>
      <c r="C275" s="294" t="s">
        <v>23</v>
      </c>
      <c r="D275" s="208">
        <v>7782505</v>
      </c>
      <c r="E275" s="208">
        <v>7782505</v>
      </c>
      <c r="F275" s="240" t="str">
        <f>IF(D275=ToxValues!C273,"","X")</f>
        <v>X</v>
      </c>
      <c r="G275" s="240" t="str">
        <f>IFERROR(VLOOKUP(D275,RSL_Composite!$A$4:$K$767,11,FALSE),"--")</f>
        <v>--</v>
      </c>
      <c r="H275" s="305">
        <f>IFERROR(VLOOKUP($D275,Composite!$B$3:$C$785,2,FALSE),"--")</f>
        <v>1E-3</v>
      </c>
      <c r="I275" s="255" t="s">
        <v>1856</v>
      </c>
      <c r="J275" s="255" t="s">
        <v>1856</v>
      </c>
      <c r="K275" s="465" t="s">
        <v>1856</v>
      </c>
      <c r="L275" s="276" t="s">
        <v>1856</v>
      </c>
      <c r="M275" s="598"/>
    </row>
    <row r="276" spans="1:13" x14ac:dyDescent="0.25">
      <c r="A276" s="278" t="s">
        <v>1793</v>
      </c>
      <c r="B276" s="293" t="s">
        <v>3</v>
      </c>
      <c r="C276" s="296" t="s">
        <v>21</v>
      </c>
      <c r="D276" s="208">
        <v>10049044</v>
      </c>
      <c r="E276" s="208">
        <v>10049044</v>
      </c>
      <c r="F276" s="240" t="str">
        <f>IF(D276=ToxValues!C274,"","X")</f>
        <v>X</v>
      </c>
      <c r="G276" s="240" t="str">
        <f>IFERROR(VLOOKUP(D276,RSL_Composite!$A$4:$K$767,11,FALSE),"--")</f>
        <v>--</v>
      </c>
      <c r="H276" s="305">
        <f>IFERROR(VLOOKUP($D276,Composite!$B$3:$C$785,2,FALSE),"--")</f>
        <v>1E-3</v>
      </c>
      <c r="I276" s="255" t="s">
        <v>1856</v>
      </c>
      <c r="J276" s="255" t="s">
        <v>1856</v>
      </c>
      <c r="K276" s="465" t="s">
        <v>1856</v>
      </c>
      <c r="L276" s="276" t="s">
        <v>1856</v>
      </c>
      <c r="M276" s="598"/>
    </row>
    <row r="277" spans="1:13" x14ac:dyDescent="0.25">
      <c r="A277" s="278" t="s">
        <v>1793</v>
      </c>
      <c r="B277" s="293" t="s">
        <v>3</v>
      </c>
      <c r="C277" s="294" t="s">
        <v>19</v>
      </c>
      <c r="D277" s="208">
        <v>7758192</v>
      </c>
      <c r="E277" s="208">
        <v>7758192</v>
      </c>
      <c r="F277" s="240" t="str">
        <f>IF(D277=ToxValues!C275,"","X")</f>
        <v>X</v>
      </c>
      <c r="G277" s="240" t="str">
        <f>IFERROR(VLOOKUP(D277,RSL_Composite!$A$4:$K$767,11,FALSE),"--")</f>
        <v>--</v>
      </c>
      <c r="H277" s="305">
        <f>IFERROR(VLOOKUP($D277,Composite!$B$3:$C$785,2,FALSE),"--")</f>
        <v>1E-3</v>
      </c>
      <c r="I277" s="255" t="s">
        <v>1856</v>
      </c>
      <c r="J277" s="255" t="s">
        <v>1856</v>
      </c>
      <c r="K277" s="465" t="s">
        <v>1856</v>
      </c>
      <c r="L277" s="276" t="s">
        <v>1856</v>
      </c>
      <c r="M277" s="598"/>
    </row>
    <row r="278" spans="1:13" x14ac:dyDescent="0.25">
      <c r="A278" s="278" t="s">
        <v>1793</v>
      </c>
      <c r="B278" s="293" t="s">
        <v>3</v>
      </c>
      <c r="C278" s="296" t="s">
        <v>17</v>
      </c>
      <c r="D278" s="208">
        <v>74908</v>
      </c>
      <c r="E278" s="208">
        <v>74908</v>
      </c>
      <c r="F278" s="240" t="str">
        <f>IF(D278=ToxValues!C276,"","X")</f>
        <v>X</v>
      </c>
      <c r="G278" s="240" t="str">
        <f>IFERROR(VLOOKUP(D278,RSL_Composite!$A$4:$K$767,11,FALSE),"--")</f>
        <v>--</v>
      </c>
      <c r="H278" s="305">
        <f>IFERROR(VLOOKUP($D278,Composite!$B$3:$C$785,2,FALSE),"--")</f>
        <v>1E-3</v>
      </c>
      <c r="I278" s="255" t="s">
        <v>1856</v>
      </c>
      <c r="J278" s="255" t="s">
        <v>1856</v>
      </c>
      <c r="K278" s="465" t="s">
        <v>1856</v>
      </c>
      <c r="L278" s="276" t="s">
        <v>1856</v>
      </c>
      <c r="M278" s="598"/>
    </row>
    <row r="279" spans="1:13" x14ac:dyDescent="0.25">
      <c r="A279" s="278" t="s">
        <v>1793</v>
      </c>
      <c r="B279" s="293" t="s">
        <v>3</v>
      </c>
      <c r="C279" s="296" t="s">
        <v>15</v>
      </c>
      <c r="D279" s="208">
        <v>57125</v>
      </c>
      <c r="E279" s="208">
        <v>57125</v>
      </c>
      <c r="F279" s="240" t="str">
        <f>IF(D279=ToxValues!C277,"","X")</f>
        <v>X</v>
      </c>
      <c r="G279" s="240" t="str">
        <f>IFERROR(VLOOKUP(D279,RSL_Composite!$A$4:$K$767,11,FALSE),"--")</f>
        <v>--</v>
      </c>
      <c r="H279" s="305">
        <f>IFERROR(VLOOKUP($D279,Composite!$B$3:$C$785,2,FALSE),"--")</f>
        <v>1E-3</v>
      </c>
      <c r="I279" s="255" t="s">
        <v>1856</v>
      </c>
      <c r="J279" s="255" t="s">
        <v>1856</v>
      </c>
      <c r="K279" s="465" t="s">
        <v>1856</v>
      </c>
      <c r="L279" s="276" t="s">
        <v>1856</v>
      </c>
      <c r="M279" s="598"/>
    </row>
    <row r="280" spans="1:13" x14ac:dyDescent="0.25">
      <c r="A280" s="278" t="s">
        <v>1793</v>
      </c>
      <c r="B280" s="293" t="s">
        <v>3</v>
      </c>
      <c r="C280" s="296" t="s">
        <v>13</v>
      </c>
      <c r="D280" s="208">
        <v>143339</v>
      </c>
      <c r="E280" s="208">
        <v>143339</v>
      </c>
      <c r="F280" s="240" t="str">
        <f>IF(D280=ToxValues!C278,"","X")</f>
        <v>X</v>
      </c>
      <c r="G280" s="240" t="str">
        <f>IFERROR(VLOOKUP(D280,RSL_Composite!$A$4:$K$767,11,FALSE),"--")</f>
        <v>--</v>
      </c>
      <c r="H280" s="305">
        <f>IFERROR(VLOOKUP($D280,Composite!$B$3:$C$785,2,FALSE),"--")</f>
        <v>1E-3</v>
      </c>
      <c r="I280" s="255" t="s">
        <v>1856</v>
      </c>
      <c r="J280" s="255" t="s">
        <v>1856</v>
      </c>
      <c r="K280" s="465" t="s">
        <v>1856</v>
      </c>
      <c r="L280" s="276" t="s">
        <v>1856</v>
      </c>
      <c r="M280" s="598"/>
    </row>
    <row r="281" spans="1:13" x14ac:dyDescent="0.25">
      <c r="A281" s="278" t="s">
        <v>1793</v>
      </c>
      <c r="B281" s="293" t="s">
        <v>3</v>
      </c>
      <c r="C281" s="294" t="s">
        <v>11</v>
      </c>
      <c r="D281" s="208">
        <v>7681494</v>
      </c>
      <c r="E281" s="208">
        <v>7681494</v>
      </c>
      <c r="F281" s="240" t="str">
        <f>IF(D281=ToxValues!C279,"","X")</f>
        <v>X</v>
      </c>
      <c r="G281" s="240" t="str">
        <f>IFERROR(VLOOKUP(D281,RSL_Composite!$A$4:$K$767,11,FALSE),"--")</f>
        <v>--</v>
      </c>
      <c r="H281" s="305">
        <f>IFERROR(VLOOKUP($D281,Composite!$B$3:$C$785,2,FALSE),"--")</f>
        <v>1E-3</v>
      </c>
      <c r="I281" s="255" t="s">
        <v>1856</v>
      </c>
      <c r="J281" s="255" t="s">
        <v>1856</v>
      </c>
      <c r="K281" s="465" t="s">
        <v>1856</v>
      </c>
      <c r="L281" s="276" t="s">
        <v>1856</v>
      </c>
      <c r="M281" s="598"/>
    </row>
    <row r="282" spans="1:13" x14ac:dyDescent="0.25">
      <c r="A282" s="278" t="s">
        <v>1793</v>
      </c>
      <c r="B282" s="293" t="s">
        <v>3</v>
      </c>
      <c r="C282" s="294" t="s">
        <v>9</v>
      </c>
      <c r="D282" s="208">
        <v>14797558</v>
      </c>
      <c r="E282" s="208">
        <v>14797558</v>
      </c>
      <c r="F282" s="240" t="str">
        <f>IF(D282=ToxValues!C280,"","X")</f>
        <v>X</v>
      </c>
      <c r="G282" s="240" t="str">
        <f>IFERROR(VLOOKUP(D282,RSL_Composite!$A$4:$K$767,11,FALSE),"--")</f>
        <v>--</v>
      </c>
      <c r="H282" s="305">
        <f>IFERROR(VLOOKUP($D282,Composite!$B$3:$C$785,2,FALSE),"--")</f>
        <v>1E-3</v>
      </c>
      <c r="I282" s="255" t="s">
        <v>1856</v>
      </c>
      <c r="J282" s="255" t="s">
        <v>1856</v>
      </c>
      <c r="K282" s="465" t="s">
        <v>1856</v>
      </c>
      <c r="L282" s="276" t="s">
        <v>1856</v>
      </c>
      <c r="M282" s="598"/>
    </row>
    <row r="283" spans="1:13" x14ac:dyDescent="0.25">
      <c r="A283" s="278" t="s">
        <v>1793</v>
      </c>
      <c r="B283" s="293" t="s">
        <v>3</v>
      </c>
      <c r="C283" s="294" t="s">
        <v>7</v>
      </c>
      <c r="D283" s="208">
        <v>14797650</v>
      </c>
      <c r="E283" s="208">
        <v>14797650</v>
      </c>
      <c r="F283" s="240" t="str">
        <f>IF(D283=ToxValues!C281,"","X")</f>
        <v>X</v>
      </c>
      <c r="G283" s="240" t="str">
        <f>IFERROR(VLOOKUP(D283,RSL_Composite!$A$4:$K$767,11,FALSE),"--")</f>
        <v>--</v>
      </c>
      <c r="H283" s="305">
        <f>IFERROR(VLOOKUP($D283,Composite!$B$3:$C$785,2,FALSE),"--")</f>
        <v>1E-3</v>
      </c>
      <c r="I283" s="255" t="s">
        <v>1856</v>
      </c>
      <c r="J283" s="255" t="s">
        <v>1856</v>
      </c>
      <c r="K283" s="465" t="s">
        <v>1856</v>
      </c>
      <c r="L283" s="276" t="s">
        <v>1856</v>
      </c>
      <c r="M283" s="598"/>
    </row>
    <row r="284" spans="1:13" x14ac:dyDescent="0.25">
      <c r="A284" s="278" t="s">
        <v>1793</v>
      </c>
      <c r="B284" s="293" t="s">
        <v>3</v>
      </c>
      <c r="C284" s="294" t="s">
        <v>5</v>
      </c>
      <c r="D284" s="208">
        <v>7601903</v>
      </c>
      <c r="E284" s="208">
        <v>7601903</v>
      </c>
      <c r="F284" s="240" t="str">
        <f>IF(D284=ToxValues!C282,"","X")</f>
        <v>X</v>
      </c>
      <c r="G284" s="240" t="str">
        <f>IFERROR(VLOOKUP(D284,RSL_Composite!$A$4:$K$767,11,FALSE),"--")</f>
        <v>--</v>
      </c>
      <c r="H284" s="305" t="str">
        <f>IFERROR(VLOOKUP($D284,Composite!$B$3:$C$785,2,FALSE),"--")</f>
        <v>--</v>
      </c>
      <c r="I284" s="255" t="s">
        <v>1856</v>
      </c>
      <c r="J284" s="255" t="s">
        <v>1856</v>
      </c>
      <c r="K284" s="255" t="s">
        <v>1856</v>
      </c>
      <c r="L284" s="276" t="s">
        <v>1856</v>
      </c>
      <c r="M284" s="598"/>
    </row>
    <row r="285" spans="1:13" ht="13.8" thickBot="1" x14ac:dyDescent="0.3">
      <c r="A285" s="278" t="s">
        <v>1793</v>
      </c>
      <c r="B285" s="299" t="s">
        <v>3</v>
      </c>
      <c r="C285" s="300" t="s">
        <v>2</v>
      </c>
      <c r="D285" s="288">
        <v>7757826</v>
      </c>
      <c r="E285" s="288">
        <v>7757826</v>
      </c>
      <c r="F285" s="240" t="str">
        <f>IF(D285=ToxValues!C283,"","X")</f>
        <v>X</v>
      </c>
      <c r="G285" s="287" t="str">
        <f>IFERROR(VLOOKUP(D285,RSL_Composite!$A$4:$K$767,11,FALSE),"--")</f>
        <v>--</v>
      </c>
      <c r="H285" s="305" t="str">
        <f>IFERROR(VLOOKUP($D285,Composite!$B$3:$C$785,2,FALSE),"--")</f>
        <v>--</v>
      </c>
      <c r="I285" s="308" t="s">
        <v>1856</v>
      </c>
      <c r="J285" s="308" t="s">
        <v>1856</v>
      </c>
      <c r="K285" s="308" t="s">
        <v>1856</v>
      </c>
      <c r="L285" s="309" t="s">
        <v>1856</v>
      </c>
      <c r="M285" s="598"/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</oddHeader>
    <oddFooter>&amp;L&amp;Z&amp;F\&amp;A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309"/>
  <sheetViews>
    <sheetView tabSelected="1" topLeftCell="A3" zoomScale="90" zoomScaleNormal="90" zoomScaleSheetLayoutView="80" workbookViewId="0">
      <pane xSplit="2" ySplit="3" topLeftCell="C6" activePane="bottomRight" state="frozen"/>
      <selection activeCell="A3" sqref="A3"/>
      <selection pane="topRight" activeCell="C3" sqref="C3"/>
      <selection pane="bottomLeft" activeCell="A6" sqref="A6"/>
      <selection pane="bottomRight" activeCell="C6" sqref="C6"/>
    </sheetView>
  </sheetViews>
  <sheetFormatPr defaultColWidth="9.109375" defaultRowHeight="10.199999999999999" x14ac:dyDescent="0.2"/>
  <cols>
    <col min="1" max="1" width="8.109375" style="431" customWidth="1"/>
    <col min="2" max="2" width="9.33203125" style="426" customWidth="1"/>
    <col min="3" max="3" width="50.88671875" style="431" bestFit="1" customWidth="1"/>
    <col min="4" max="4" width="11.109375" style="426" customWidth="1"/>
    <col min="5" max="5" width="11.109375" style="426" hidden="1" customWidth="1"/>
    <col min="6" max="6" width="8.5546875" style="426" customWidth="1"/>
    <col min="7" max="7" width="11.109375" style="426" customWidth="1"/>
    <col min="8" max="11" width="11.109375" style="446" customWidth="1"/>
    <col min="12" max="12" width="12.6640625" style="446" customWidth="1"/>
    <col min="13" max="14" width="11.109375" style="446" customWidth="1"/>
    <col min="15" max="15" width="12.5546875" style="451" customWidth="1"/>
    <col min="16" max="17" width="11.6640625" style="449" customWidth="1"/>
    <col min="18" max="19" width="13.109375" style="449" customWidth="1"/>
    <col min="20" max="21" width="13" style="449" customWidth="1"/>
    <col min="22" max="25" width="13.109375" style="449" customWidth="1"/>
    <col min="26" max="33" width="13.109375" style="427" customWidth="1"/>
    <col min="34" max="34" width="9.109375" style="430"/>
    <col min="35" max="16384" width="9.109375" style="431"/>
  </cols>
  <sheetData>
    <row r="1" spans="1:34" ht="14.25" hidden="1" customHeight="1" x14ac:dyDescent="0.2">
      <c r="A1" s="645"/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447"/>
      <c r="P1" s="448"/>
      <c r="R1" s="450"/>
      <c r="S1" s="448"/>
      <c r="T1" s="448"/>
      <c r="U1" s="448"/>
      <c r="V1" s="448"/>
      <c r="W1" s="448"/>
      <c r="AG1" s="429"/>
    </row>
    <row r="2" spans="1:34" ht="14.25" hidden="1" customHeight="1" x14ac:dyDescent="0.2">
      <c r="A2" s="645"/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447"/>
      <c r="P2" s="448"/>
      <c r="R2" s="450"/>
      <c r="S2" s="448"/>
      <c r="T2" s="448"/>
      <c r="U2" s="448"/>
      <c r="V2" s="448"/>
      <c r="W2" s="448"/>
      <c r="AG2" s="429"/>
    </row>
    <row r="3" spans="1:34" ht="14.2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P3" s="448"/>
      <c r="R3" s="450"/>
      <c r="S3" s="448"/>
      <c r="T3" s="448"/>
      <c r="U3" s="448"/>
      <c r="V3" s="448"/>
      <c r="W3" s="448"/>
      <c r="AG3" s="429"/>
    </row>
    <row r="4" spans="1:34" s="457" customFormat="1" ht="22.5" customHeight="1" x14ac:dyDescent="0.2">
      <c r="A4" s="473"/>
      <c r="B4" s="474"/>
      <c r="C4" s="473" t="s">
        <v>2596</v>
      </c>
      <c r="D4" s="474"/>
      <c r="E4" s="474"/>
      <c r="F4" s="474"/>
      <c r="G4" s="474"/>
      <c r="H4" s="646"/>
      <c r="I4" s="647"/>
      <c r="J4" s="646"/>
      <c r="K4" s="647"/>
      <c r="L4" s="475"/>
      <c r="M4" s="646"/>
      <c r="N4" s="647"/>
      <c r="O4" s="451"/>
      <c r="P4" s="452"/>
      <c r="Q4" s="452"/>
      <c r="R4" s="452"/>
      <c r="S4" s="453"/>
      <c r="T4" s="453"/>
      <c r="U4" s="452"/>
      <c r="V4" s="454"/>
      <c r="W4" s="455"/>
      <c r="X4" s="455"/>
      <c r="Y4" s="452"/>
      <c r="Z4" s="454"/>
      <c r="AA4" s="454"/>
      <c r="AB4" s="454"/>
      <c r="AC4" s="454"/>
      <c r="AD4" s="454"/>
      <c r="AE4" s="454"/>
      <c r="AF4" s="454"/>
      <c r="AG4" s="454"/>
      <c r="AH4" s="456"/>
    </row>
    <row r="5" spans="1:34" s="463" customFormat="1" ht="26.1" customHeight="1" x14ac:dyDescent="0.2">
      <c r="A5" s="476" t="s">
        <v>2590</v>
      </c>
      <c r="B5" s="477" t="s">
        <v>2591</v>
      </c>
      <c r="C5" s="476" t="s">
        <v>2594</v>
      </c>
      <c r="D5" s="477" t="s">
        <v>2541</v>
      </c>
      <c r="E5" s="477" t="s">
        <v>2541</v>
      </c>
      <c r="F5" s="477" t="s">
        <v>2617</v>
      </c>
      <c r="G5" s="477" t="s">
        <v>2542</v>
      </c>
      <c r="H5" s="478" t="s">
        <v>2618</v>
      </c>
      <c r="I5" s="478" t="s">
        <v>2619</v>
      </c>
      <c r="J5" s="478" t="s">
        <v>2620</v>
      </c>
      <c r="K5" s="478" t="s">
        <v>2621</v>
      </c>
      <c r="L5" s="478" t="s">
        <v>2622</v>
      </c>
      <c r="M5" s="478" t="s">
        <v>2630</v>
      </c>
      <c r="N5" s="478" t="s">
        <v>2623</v>
      </c>
      <c r="O5" s="451"/>
      <c r="P5" s="458"/>
      <c r="Q5" s="459"/>
      <c r="R5" s="459"/>
      <c r="S5" s="459"/>
      <c r="T5" s="458"/>
      <c r="U5" s="458"/>
      <c r="V5" s="458"/>
      <c r="W5" s="458"/>
      <c r="X5" s="459"/>
      <c r="Y5" s="459"/>
      <c r="Z5" s="460"/>
      <c r="AA5" s="460"/>
      <c r="AB5" s="460"/>
      <c r="AC5" s="460"/>
      <c r="AD5" s="460"/>
      <c r="AE5" s="460"/>
      <c r="AF5" s="460"/>
      <c r="AG5" s="461"/>
      <c r="AH5" s="462"/>
    </row>
    <row r="6" spans="1:34" x14ac:dyDescent="0.2">
      <c r="A6" s="438" t="s">
        <v>407</v>
      </c>
      <c r="B6" s="439" t="s">
        <v>2592</v>
      </c>
      <c r="C6" s="438" t="s">
        <v>547</v>
      </c>
      <c r="D6" s="439" t="s">
        <v>546</v>
      </c>
      <c r="E6" s="439">
        <v>630206</v>
      </c>
      <c r="F6" s="439" t="str">
        <f>IFERROR(VLOOKUP(D6,RSL_Composite!$A$4:$K$767,11,FALSE),"--")</f>
        <v>--</v>
      </c>
      <c r="G6" s="439" t="s">
        <v>2474</v>
      </c>
      <c r="H6" s="535">
        <f>VLOOKUP($D6,'Child Res carc'!$C$6:$G$285,5,FALSE)</f>
        <v>64.459161147902876</v>
      </c>
      <c r="I6" s="535">
        <f>VLOOKUP($D6,'Child Res NC'!$C$6:$G$285,5,FALSE)</f>
        <v>46.928571428571438</v>
      </c>
      <c r="J6" s="535">
        <f t="shared" ref="J6:J69" si="0">RBTL_res_adult_carc</f>
        <v>29.237172977070845</v>
      </c>
      <c r="K6" s="535">
        <f>VLOOKUP($D6,'Adult Res NC'!$C$6:$G$285,5,FALSE)</f>
        <v>109.5</v>
      </c>
      <c r="L6" s="535" t="str">
        <f t="shared" ref="L6:L69" si="1">RBTL_GW_res_mut</f>
        <v>--</v>
      </c>
      <c r="M6" s="535">
        <f>VLOOKUP($D6,'Comm Worker carc'!$C$6:$G$285,5,FALSE)</f>
        <v>110.06153846153846</v>
      </c>
      <c r="N6" s="535">
        <f>VLOOKUP($D6,'Comm Worker NC'!$C$6:$G$285,5,FALSE)</f>
        <v>306.60000000000002</v>
      </c>
      <c r="O6" s="489"/>
      <c r="W6" s="441"/>
      <c r="X6" s="441"/>
      <c r="AA6" s="441"/>
      <c r="AB6" s="428"/>
      <c r="AC6" s="441"/>
      <c r="AD6" s="441"/>
      <c r="AE6" s="441"/>
    </row>
    <row r="7" spans="1:34" x14ac:dyDescent="0.2">
      <c r="A7" s="438" t="s">
        <v>407</v>
      </c>
      <c r="B7" s="439" t="s">
        <v>2592</v>
      </c>
      <c r="C7" s="438" t="s">
        <v>545</v>
      </c>
      <c r="D7" s="439" t="s">
        <v>544</v>
      </c>
      <c r="E7" s="439">
        <v>71556</v>
      </c>
      <c r="F7" s="439" t="str">
        <f>IFERROR(VLOOKUP(D7,RSL_Composite!$A$4:$K$767,11,FALSE),"--")</f>
        <v>--</v>
      </c>
      <c r="G7" s="439" t="s">
        <v>2474</v>
      </c>
      <c r="H7" s="535" t="str">
        <f>VLOOKUP($D7,'Child Res carc'!$C$6:$G$285,5,FALSE)</f>
        <v>--</v>
      </c>
      <c r="I7" s="535">
        <f>VLOOKUP($D7,'Child Res NC'!$C$6:$G$285,5,FALSE)</f>
        <v>2400.9763891904836</v>
      </c>
      <c r="J7" s="535" t="str">
        <f t="shared" si="0"/>
        <v>--</v>
      </c>
      <c r="K7" s="535">
        <f>VLOOKUP($D7,'Adult Res NC'!$C$6:$G$285,5,FALSE)</f>
        <v>5391.1733655341559</v>
      </c>
      <c r="L7" s="535" t="str">
        <f t="shared" si="1"/>
        <v>--</v>
      </c>
      <c r="M7" s="535" t="str">
        <f>VLOOKUP($D7,'Comm Worker carc'!$C$6:$G$285,5,FALSE)</f>
        <v>--</v>
      </c>
      <c r="N7" s="535">
        <f>VLOOKUP($D7,'Comm Worker NC'!$C$6:$G$285,5,FALSE)</f>
        <v>20440</v>
      </c>
      <c r="O7" s="489"/>
      <c r="W7" s="441"/>
      <c r="X7" s="441"/>
      <c r="AA7" s="441"/>
      <c r="AB7" s="428"/>
      <c r="AC7" s="441"/>
      <c r="AD7" s="441"/>
      <c r="AE7" s="441"/>
    </row>
    <row r="8" spans="1:34" x14ac:dyDescent="0.2">
      <c r="A8" s="438" t="s">
        <v>407</v>
      </c>
      <c r="B8" s="439" t="s">
        <v>2592</v>
      </c>
      <c r="C8" s="438" t="s">
        <v>543</v>
      </c>
      <c r="D8" s="439" t="s">
        <v>542</v>
      </c>
      <c r="E8" s="439">
        <v>79345</v>
      </c>
      <c r="F8" s="439" t="str">
        <f>IFERROR(VLOOKUP(D8,RSL_Composite!$A$4:$K$767,11,FALSE),"--")</f>
        <v>--</v>
      </c>
      <c r="G8" s="439" t="s">
        <v>2474</v>
      </c>
      <c r="H8" s="535">
        <f>VLOOKUP($D8,'Child Res carc'!$C$6:$G$285,5,FALSE)</f>
        <v>7.5244468650978815</v>
      </c>
      <c r="I8" s="535">
        <f>VLOOKUP($D8,'Child Res NC'!$C$6:$G$285,5,FALSE)</f>
        <v>27.881675965586329</v>
      </c>
      <c r="J8" s="535">
        <f t="shared" si="0"/>
        <v>3.4082024076325026</v>
      </c>
      <c r="K8" s="535">
        <f>VLOOKUP($D8,'Adult Res NC'!$C$6:$G$285,5,FALSE)</f>
        <v>64.785754870858966</v>
      </c>
      <c r="L8" s="535" t="str">
        <f t="shared" si="1"/>
        <v>--</v>
      </c>
      <c r="M8" s="535">
        <f>VLOOKUP($D8,'Comm Worker carc'!$C$6:$G$285,5,FALSE)</f>
        <v>14.308</v>
      </c>
      <c r="N8" s="535">
        <f>VLOOKUP($D8,'Comm Worker NC'!$C$6:$G$285,5,FALSE)</f>
        <v>204.4</v>
      </c>
      <c r="O8" s="489"/>
      <c r="W8" s="441"/>
      <c r="X8" s="441"/>
      <c r="AA8" s="441"/>
      <c r="AB8" s="428"/>
      <c r="AC8" s="441"/>
      <c r="AD8" s="441"/>
      <c r="AE8" s="441"/>
    </row>
    <row r="9" spans="1:34" x14ac:dyDescent="0.2">
      <c r="A9" s="438" t="s">
        <v>407</v>
      </c>
      <c r="B9" s="439" t="s">
        <v>2592</v>
      </c>
      <c r="C9" s="438" t="s">
        <v>541</v>
      </c>
      <c r="D9" s="439" t="s">
        <v>540</v>
      </c>
      <c r="E9" s="439">
        <v>76131</v>
      </c>
      <c r="F9" s="439" t="str">
        <f>IFERROR(VLOOKUP(D9,RSL_Composite!$A$4:$K$767,11,FALSE),"--")</f>
        <v>--</v>
      </c>
      <c r="G9" s="439" t="s">
        <v>2474</v>
      </c>
      <c r="H9" s="535" t="str">
        <f>VLOOKUP($D9,'Child Res carc'!$C$6:$G$285,5,FALSE)</f>
        <v>--</v>
      </c>
      <c r="I9" s="535">
        <f>VLOOKUP($D9,'Child Res NC'!$C$6:$G$285,5,FALSE)</f>
        <v>35755.102040816331</v>
      </c>
      <c r="J9" s="535">
        <f>VLOOKUP($D9,'Adult Res NC'!$C$6:$G$285,5,FALSE)</f>
        <v>109500</v>
      </c>
      <c r="K9" s="535">
        <f>VLOOKUP($D9,'Adult Res NC'!$C$6:$G$285,5,FALSE)</f>
        <v>109500</v>
      </c>
      <c r="L9" s="535" t="str">
        <f t="shared" si="1"/>
        <v>--</v>
      </c>
      <c r="M9" s="535" t="str">
        <f>VLOOKUP($D9,'Comm Worker carc'!$C$6:$G$285,5,FALSE)</f>
        <v>--</v>
      </c>
      <c r="N9" s="535">
        <f>VLOOKUP($D9,'Comm Worker NC'!$C$6:$G$285,5,FALSE)</f>
        <v>306600</v>
      </c>
      <c r="O9" s="489"/>
      <c r="W9" s="441"/>
      <c r="X9" s="441"/>
      <c r="AA9" s="441"/>
      <c r="AB9" s="428"/>
      <c r="AC9" s="441"/>
      <c r="AD9" s="441"/>
      <c r="AE9" s="441"/>
    </row>
    <row r="10" spans="1:34" x14ac:dyDescent="0.2">
      <c r="A10" s="438" t="s">
        <v>407</v>
      </c>
      <c r="B10" s="439" t="s">
        <v>2592</v>
      </c>
      <c r="C10" s="438" t="s">
        <v>539</v>
      </c>
      <c r="D10" s="439" t="s">
        <v>538</v>
      </c>
      <c r="E10" s="439">
        <v>79005</v>
      </c>
      <c r="F10" s="439" t="str">
        <f>IFERROR(VLOOKUP(D10,RSL_Composite!$A$4:$K$767,11,FALSE),"--")</f>
        <v>--</v>
      </c>
      <c r="G10" s="439" t="s">
        <v>2474</v>
      </c>
      <c r="H10" s="535">
        <f>VLOOKUP($D10,'Child Res carc'!$C$6:$G$285,5,FALSE)</f>
        <v>27.626675440601606</v>
      </c>
      <c r="I10" s="535">
        <f>VLOOKUP($D10,'Child Res NC'!$C$6:$G$285,5,FALSE)</f>
        <v>0.8546588992870604</v>
      </c>
      <c r="J10" s="535">
        <f t="shared" si="0"/>
        <v>12.527761088509845</v>
      </c>
      <c r="K10" s="535">
        <f>VLOOKUP($D10,'Adult Res NC'!$C$6:$G$285,5,FALSE)</f>
        <v>1.5316357161337053</v>
      </c>
      <c r="L10" s="535" t="str">
        <f t="shared" si="1"/>
        <v>--</v>
      </c>
      <c r="M10" s="535">
        <f>VLOOKUP($D10,'Comm Worker carc'!$C$6:$G$285,5,FALSE)</f>
        <v>50.203508771929826</v>
      </c>
      <c r="N10" s="535">
        <f>VLOOKUP($D10,'Comm Worker NC'!$C$6:$G$285,5,FALSE)</f>
        <v>40.880000000000003</v>
      </c>
      <c r="O10" s="489"/>
      <c r="W10" s="441"/>
      <c r="X10" s="441"/>
      <c r="AA10" s="441"/>
      <c r="AB10" s="428"/>
      <c r="AC10" s="441"/>
      <c r="AD10" s="441"/>
      <c r="AE10" s="441"/>
    </row>
    <row r="11" spans="1:34" x14ac:dyDescent="0.2">
      <c r="A11" s="438" t="s">
        <v>407</v>
      </c>
      <c r="B11" s="439" t="s">
        <v>2592</v>
      </c>
      <c r="C11" s="438" t="s">
        <v>537</v>
      </c>
      <c r="D11" s="439" t="s">
        <v>536</v>
      </c>
      <c r="E11" s="439">
        <v>75343</v>
      </c>
      <c r="F11" s="439" t="str">
        <f>IFERROR(VLOOKUP(D11,RSL_Composite!$A$4:$K$767,11,FALSE),"--")</f>
        <v>--</v>
      </c>
      <c r="G11" s="439" t="s">
        <v>2474</v>
      </c>
      <c r="H11" s="535">
        <f>VLOOKUP($D11,'Child Res carc'!$C$6:$G$285,5,FALSE)</f>
        <v>274.56302504724897</v>
      </c>
      <c r="I11" s="535">
        <f>VLOOKUP($D11,'Child Res NC'!$C$6:$G$285,5,FALSE)</f>
        <v>290.11018358278392</v>
      </c>
      <c r="J11" s="535">
        <f t="shared" si="0"/>
        <v>124.76825215334547</v>
      </c>
      <c r="K11" s="535">
        <f>VLOOKUP($D11,'Adult Res NC'!$C$6:$G$285,5,FALSE)</f>
        <v>676.6599709779872</v>
      </c>
      <c r="L11" s="535" t="str">
        <f t="shared" si="1"/>
        <v>--</v>
      </c>
      <c r="M11" s="535">
        <f>VLOOKUP($D11,'Comm Worker carc'!$C$6:$G$285,5,FALSE)</f>
        <v>502.03508771929825</v>
      </c>
      <c r="N11" s="535">
        <f>VLOOKUP($D11,'Comm Worker NC'!$C$6:$G$285,5,FALSE)</f>
        <v>2044</v>
      </c>
      <c r="O11" s="489"/>
      <c r="W11" s="441"/>
      <c r="X11" s="441"/>
      <c r="AA11" s="441"/>
      <c r="AB11" s="428"/>
      <c r="AC11" s="441"/>
      <c r="AD11" s="441"/>
      <c r="AE11" s="441"/>
    </row>
    <row r="12" spans="1:34" x14ac:dyDescent="0.2">
      <c r="A12" s="438" t="s">
        <v>407</v>
      </c>
      <c r="B12" s="439" t="s">
        <v>2592</v>
      </c>
      <c r="C12" s="438" t="s">
        <v>535</v>
      </c>
      <c r="D12" s="439" t="s">
        <v>534</v>
      </c>
      <c r="E12" s="439">
        <v>75354</v>
      </c>
      <c r="F12" s="439" t="str">
        <f>IFERROR(VLOOKUP(D12,RSL_Composite!$A$4:$K$767,11,FALSE),"--")</f>
        <v>--</v>
      </c>
      <c r="G12" s="439" t="s">
        <v>2474</v>
      </c>
      <c r="H12" s="535" t="str">
        <f>VLOOKUP($D12,'Child Res carc'!$C$6:$G$285,5,FALSE)</f>
        <v>--</v>
      </c>
      <c r="I12" s="535">
        <f>VLOOKUP($D12,'Child Res NC'!$C$6:$G$285,5,FALSE)</f>
        <v>64.507276456130711</v>
      </c>
      <c r="J12" s="535" t="str">
        <f t="shared" si="0"/>
        <v>--</v>
      </c>
      <c r="K12" s="535">
        <f>VLOOKUP($D12,'Adult Res NC'!$C$6:$G$285,5,FALSE)</f>
        <v>147.11154556356644</v>
      </c>
      <c r="L12" s="535" t="str">
        <f t="shared" si="1"/>
        <v>--</v>
      </c>
      <c r="M12" s="535" t="str">
        <f>VLOOKUP($D12,'Comm Worker carc'!$C$6:$G$285,5,FALSE)</f>
        <v>--</v>
      </c>
      <c r="N12" s="535">
        <f>VLOOKUP($D12,'Comm Worker NC'!$C$6:$G$285,5,FALSE)</f>
        <v>511</v>
      </c>
      <c r="O12" s="489"/>
      <c r="W12" s="441"/>
      <c r="X12" s="441"/>
      <c r="AA12" s="441"/>
      <c r="AB12" s="428"/>
      <c r="AC12" s="441"/>
      <c r="AD12" s="441"/>
      <c r="AE12" s="441"/>
    </row>
    <row r="13" spans="1:34" x14ac:dyDescent="0.2">
      <c r="A13" s="438" t="s">
        <v>407</v>
      </c>
      <c r="B13" s="439" t="s">
        <v>2592</v>
      </c>
      <c r="C13" s="438" t="s">
        <v>533</v>
      </c>
      <c r="D13" s="439" t="s">
        <v>532</v>
      </c>
      <c r="E13" s="439">
        <v>563586</v>
      </c>
      <c r="F13" s="439" t="str">
        <f>IFERROR(VLOOKUP(D13,RSL_Composite!$A$4:$K$767,11,FALSE),"--")</f>
        <v>--</v>
      </c>
      <c r="G13" s="439" t="s">
        <v>2474</v>
      </c>
      <c r="H13" s="535" t="str">
        <f>VLOOKUP($D13,'Child Res carc'!$C$6:$G$285,5,FALSE)</f>
        <v>--</v>
      </c>
      <c r="I13" s="535" t="str">
        <f>VLOOKUP($D13,'Child Res NC'!$C$6:$G$285,5,FALSE)</f>
        <v>--</v>
      </c>
      <c r="J13" s="535" t="str">
        <f t="shared" si="0"/>
        <v>--</v>
      </c>
      <c r="K13" s="535" t="str">
        <f>VLOOKUP($D13,'Adult Res NC'!$C$6:$G$285,5,FALSE)</f>
        <v>--</v>
      </c>
      <c r="L13" s="535" t="str">
        <f t="shared" si="1"/>
        <v>--</v>
      </c>
      <c r="M13" s="535" t="str">
        <f>VLOOKUP($D13,'Comm Worker carc'!$C$6:$G$285,5,FALSE)</f>
        <v>--</v>
      </c>
      <c r="N13" s="535" t="str">
        <f>VLOOKUP($D13,'Comm Worker NC'!$C$6:$G$285,5,FALSE)</f>
        <v>--</v>
      </c>
      <c r="O13" s="489"/>
      <c r="W13" s="441"/>
      <c r="X13" s="441"/>
      <c r="AA13" s="441"/>
      <c r="AB13" s="428"/>
      <c r="AC13" s="441"/>
      <c r="AD13" s="441"/>
      <c r="AE13" s="441"/>
    </row>
    <row r="14" spans="1:34" x14ac:dyDescent="0.2">
      <c r="A14" s="438" t="s">
        <v>407</v>
      </c>
      <c r="B14" s="439" t="s">
        <v>2592</v>
      </c>
      <c r="C14" s="438" t="s">
        <v>531</v>
      </c>
      <c r="D14" s="439" t="s">
        <v>530</v>
      </c>
      <c r="E14" s="439">
        <v>87616</v>
      </c>
      <c r="F14" s="439" t="str">
        <f>IFERROR(VLOOKUP(D14,RSL_Composite!$A$4:$K$767,11,FALSE),"--")</f>
        <v>--</v>
      </c>
      <c r="G14" s="439" t="s">
        <v>2474</v>
      </c>
      <c r="H14" s="535" t="str">
        <f>VLOOKUP($D14,'Child Res carc'!$C$6:$G$285,5,FALSE)</f>
        <v>--</v>
      </c>
      <c r="I14" s="535">
        <f>VLOOKUP($D14,'Child Res NC'!$C$6:$G$285,5,FALSE)</f>
        <v>1.2514285714285713</v>
      </c>
      <c r="J14" s="535" t="str">
        <f t="shared" si="0"/>
        <v>--</v>
      </c>
      <c r="K14" s="535">
        <f>VLOOKUP($D14,'Adult Res NC'!$C$6:$G$285,5,FALSE)</f>
        <v>2.92</v>
      </c>
      <c r="L14" s="535" t="str">
        <f t="shared" si="1"/>
        <v>--</v>
      </c>
      <c r="M14" s="535" t="str">
        <f>VLOOKUP($D14,'Comm Worker carc'!$C$6:$G$285,5,FALSE)</f>
        <v>--</v>
      </c>
      <c r="N14" s="535">
        <f>VLOOKUP($D14,'Comm Worker NC'!$C$6:$G$285,5,FALSE)</f>
        <v>8.1760000000000002</v>
      </c>
      <c r="O14" s="489"/>
      <c r="W14" s="441"/>
      <c r="X14" s="441"/>
      <c r="AA14" s="441"/>
      <c r="AB14" s="428"/>
      <c r="AC14" s="441"/>
      <c r="AD14" s="441"/>
      <c r="AE14" s="441"/>
    </row>
    <row r="15" spans="1:34" x14ac:dyDescent="0.2">
      <c r="A15" s="438" t="s">
        <v>407</v>
      </c>
      <c r="B15" s="439" t="s">
        <v>2592</v>
      </c>
      <c r="C15" s="438" t="s">
        <v>529</v>
      </c>
      <c r="D15" s="439" t="s">
        <v>528</v>
      </c>
      <c r="E15" s="439">
        <v>96184</v>
      </c>
      <c r="F15" s="439" t="str">
        <f>IFERROR(VLOOKUP(D15,RSL_Composite!$A$4:$K$767,11,FALSE),"--")</f>
        <v>M</v>
      </c>
      <c r="G15" s="439" t="s">
        <v>2474</v>
      </c>
      <c r="H15" s="535">
        <f>VLOOKUP($D15,'Child Res carc'!$C$6:$G$285,5,FALSE)</f>
        <v>6.0833333333333336E-2</v>
      </c>
      <c r="I15" s="535">
        <f>VLOOKUP($D15,'Child Res NC'!$C$6:$G$285,5,FALSE)</f>
        <v>1.2110599078341016</v>
      </c>
      <c r="J15" s="535">
        <f t="shared" si="0"/>
        <v>2.8388888888888891E-2</v>
      </c>
      <c r="K15" s="535">
        <f>VLOOKUP($D15,'Adult Res NC'!$C$6:$G$285,5,FALSE)</f>
        <v>2.5891625615763547</v>
      </c>
      <c r="L15" s="535">
        <f t="shared" si="1"/>
        <v>9.5954444444444464E-3</v>
      </c>
      <c r="M15" s="535">
        <f>VLOOKUP($D15,'Comm Worker carc'!$C$6:$G$285,5,FALSE)</f>
        <v>9.5386666666666661E-2</v>
      </c>
      <c r="N15" s="535">
        <f>VLOOKUP($D15,'Comm Worker NC'!$C$6:$G$285,5,FALSE)</f>
        <v>40.880000000000003</v>
      </c>
      <c r="O15" s="489"/>
      <c r="W15" s="441"/>
      <c r="X15" s="441"/>
      <c r="AA15" s="441"/>
      <c r="AB15" s="428"/>
      <c r="AC15" s="441"/>
      <c r="AD15" s="441"/>
      <c r="AE15" s="441"/>
    </row>
    <row r="16" spans="1:34" x14ac:dyDescent="0.2">
      <c r="A16" s="438" t="s">
        <v>407</v>
      </c>
      <c r="B16" s="439" t="s">
        <v>2592</v>
      </c>
      <c r="C16" s="438" t="s">
        <v>395</v>
      </c>
      <c r="D16" s="439" t="s">
        <v>394</v>
      </c>
      <c r="E16" s="439">
        <v>120821</v>
      </c>
      <c r="F16" s="439" t="str">
        <f>IFERROR(VLOOKUP(D16,RSL_Composite!$A$4:$K$767,11,FALSE),"--")</f>
        <v>--</v>
      </c>
      <c r="G16" s="439" t="s">
        <v>2474</v>
      </c>
      <c r="H16" s="535">
        <f>VLOOKUP($D16,'Child Res carc'!$C$6:$G$285,5,FALSE)</f>
        <v>26.722805711719776</v>
      </c>
      <c r="I16" s="535">
        <f>VLOOKUP($D16,'Child Res NC'!$C$6:$G$285,5,FALSE)</f>
        <v>3.9931161241413808</v>
      </c>
      <c r="J16" s="535">
        <f t="shared" si="0"/>
        <v>12.200286141962046</v>
      </c>
      <c r="K16" s="535">
        <f>VLOOKUP($D16,'Adult Res NC'!$C$6:$G$285,5,FALSE)</f>
        <v>8.0721407601270805</v>
      </c>
      <c r="L16" s="535" t="str">
        <f t="shared" si="1"/>
        <v>--</v>
      </c>
      <c r="M16" s="535">
        <f>VLOOKUP($D16,'Comm Worker carc'!$C$6:$G$285,5,FALSE)</f>
        <v>98.675862068965515</v>
      </c>
      <c r="N16" s="535">
        <f>VLOOKUP($D16,'Comm Worker NC'!$C$6:$G$285,5,FALSE)</f>
        <v>102.2</v>
      </c>
      <c r="O16" s="489"/>
      <c r="W16" s="441"/>
      <c r="X16" s="441"/>
      <c r="AA16" s="441"/>
      <c r="AB16" s="428"/>
      <c r="AC16" s="441"/>
      <c r="AD16" s="441"/>
      <c r="AE16" s="441"/>
    </row>
    <row r="17" spans="1:31" x14ac:dyDescent="0.2">
      <c r="A17" s="438" t="s">
        <v>407</v>
      </c>
      <c r="B17" s="439" t="s">
        <v>2592</v>
      </c>
      <c r="C17" s="438" t="s">
        <v>527</v>
      </c>
      <c r="D17" s="439" t="s">
        <v>526</v>
      </c>
      <c r="E17" s="439">
        <v>95636</v>
      </c>
      <c r="F17" s="439" t="str">
        <f>IFERROR(VLOOKUP(D17,RSL_Composite!$A$4:$K$767,11,FALSE),"--")</f>
        <v>--</v>
      </c>
      <c r="G17" s="439" t="s">
        <v>2474</v>
      </c>
      <c r="H17" s="535" t="str">
        <f>VLOOKUP($D17,'Child Res carc'!$C$6:$G$285,5,FALSE)</f>
        <v>--</v>
      </c>
      <c r="I17" s="535">
        <f>VLOOKUP($D17,'Child Res NC'!$C$6:$G$285,5,FALSE)</f>
        <v>35.040000000000006</v>
      </c>
      <c r="J17" s="535" t="str">
        <f t="shared" si="0"/>
        <v>--</v>
      </c>
      <c r="K17" s="535">
        <f>VLOOKUP($D17,'Adult Res NC'!$C$6:$G$285,5,FALSE)</f>
        <v>60.413793103448285</v>
      </c>
      <c r="L17" s="535" t="str">
        <f t="shared" si="1"/>
        <v>--</v>
      </c>
      <c r="M17" s="535" t="str">
        <f>VLOOKUP($D17,'Comm Worker carc'!$C$6:$G$285,5,FALSE)</f>
        <v>--</v>
      </c>
      <c r="N17" s="535" t="str">
        <f>VLOOKUP($D17,'Comm Worker NC'!$C$6:$G$285,5,FALSE)</f>
        <v>--</v>
      </c>
      <c r="O17" s="489"/>
      <c r="W17" s="441"/>
      <c r="X17" s="441"/>
      <c r="AA17" s="441"/>
      <c r="AB17" s="428"/>
      <c r="AC17" s="441"/>
      <c r="AD17" s="441"/>
      <c r="AE17" s="441"/>
    </row>
    <row r="18" spans="1:31" x14ac:dyDescent="0.2">
      <c r="A18" s="438" t="s">
        <v>407</v>
      </c>
      <c r="B18" s="439" t="s">
        <v>2592</v>
      </c>
      <c r="C18" s="438" t="s">
        <v>525</v>
      </c>
      <c r="D18" s="439" t="s">
        <v>524</v>
      </c>
      <c r="E18" s="439">
        <v>96128</v>
      </c>
      <c r="F18" s="439" t="str">
        <f>IFERROR(VLOOKUP(D18,RSL_Composite!$A$4:$K$767,11,FALSE),"--")</f>
        <v>M</v>
      </c>
      <c r="G18" s="439" t="s">
        <v>2474</v>
      </c>
      <c r="H18" s="535">
        <f>VLOOKUP($D18,'Child Res carc'!$C$6:$G$285,5,FALSE)</f>
        <v>0.68224299065420579</v>
      </c>
      <c r="I18" s="535">
        <f>VLOOKUP($D18,'Child Res NC'!$C$6:$G$285,5,FALSE)</f>
        <v>0.23836734693877551</v>
      </c>
      <c r="J18" s="535">
        <f t="shared" si="0"/>
        <v>0.25518102372034962</v>
      </c>
      <c r="K18" s="535">
        <f>VLOOKUP($D18,'Adult Res NC'!$C$6:$G$285,5,FALSE)</f>
        <v>0.73</v>
      </c>
      <c r="L18" s="535">
        <f t="shared" si="1"/>
        <v>0.10079650436953813</v>
      </c>
      <c r="M18" s="535">
        <f>VLOOKUP($D18,'Comm Worker carc'!$C$6:$G$285,5,FALSE)</f>
        <v>3.577</v>
      </c>
      <c r="N18" s="535">
        <f>VLOOKUP($D18,'Comm Worker NC'!$C$6:$G$285,5,FALSE)</f>
        <v>2.044</v>
      </c>
      <c r="O18" s="489"/>
      <c r="W18" s="441"/>
      <c r="X18" s="441"/>
      <c r="AA18" s="441"/>
      <c r="AB18" s="428"/>
      <c r="AC18" s="441"/>
      <c r="AD18" s="441"/>
      <c r="AE18" s="441"/>
    </row>
    <row r="19" spans="1:31" x14ac:dyDescent="0.2">
      <c r="A19" s="438" t="s">
        <v>407</v>
      </c>
      <c r="B19" s="439" t="s">
        <v>2592</v>
      </c>
      <c r="C19" s="438" t="s">
        <v>523</v>
      </c>
      <c r="D19" s="439" t="s">
        <v>522</v>
      </c>
      <c r="E19" s="439">
        <v>106934</v>
      </c>
      <c r="F19" s="439" t="str">
        <f>IFERROR(VLOOKUP(D19,RSL_Composite!$A$4:$K$767,11,FALSE),"--")</f>
        <v>--</v>
      </c>
      <c r="G19" s="439" t="s">
        <v>2474</v>
      </c>
      <c r="H19" s="535">
        <f>VLOOKUP($D19,'Child Res carc'!$C$6:$G$285,5,FALSE)</f>
        <v>0.79379970518721665</v>
      </c>
      <c r="I19" s="535">
        <f>VLOOKUP($D19,'Child Res NC'!$C$6:$G$285,5,FALSE)</f>
        <v>10.289214952451452</v>
      </c>
      <c r="J19" s="535">
        <f t="shared" si="0"/>
        <v>0.35941131213014388</v>
      </c>
      <c r="K19" s="535">
        <f>VLOOKUP($D19,'Adult Res NC'!$C$6:$G$285,5,FALSE)</f>
        <v>22.183213275931305</v>
      </c>
      <c r="L19" s="535" t="str">
        <f t="shared" si="1"/>
        <v>--</v>
      </c>
      <c r="M19" s="535">
        <f>VLOOKUP($D19,'Comm Worker carc'!$C$6:$G$285,5,FALSE)</f>
        <v>1.4308000000000001</v>
      </c>
      <c r="N19" s="535">
        <f>VLOOKUP($D19,'Comm Worker NC'!$C$6:$G$285,5,FALSE)</f>
        <v>91.98</v>
      </c>
      <c r="O19" s="489"/>
      <c r="W19" s="441"/>
      <c r="X19" s="441"/>
      <c r="AA19" s="441"/>
      <c r="AB19" s="428"/>
      <c r="AC19" s="441"/>
      <c r="AD19" s="441"/>
      <c r="AE19" s="441"/>
    </row>
    <row r="20" spans="1:31" x14ac:dyDescent="0.2">
      <c r="A20" s="438" t="s">
        <v>407</v>
      </c>
      <c r="B20" s="439" t="s">
        <v>2592</v>
      </c>
      <c r="C20" s="438" t="s">
        <v>393</v>
      </c>
      <c r="D20" s="439" t="s">
        <v>392</v>
      </c>
      <c r="E20" s="439">
        <v>95501</v>
      </c>
      <c r="F20" s="439" t="str">
        <f>IFERROR(VLOOKUP(D20,RSL_Composite!$A$4:$K$767,11,FALSE),"--")</f>
        <v>--</v>
      </c>
      <c r="G20" s="439" t="s">
        <v>2474</v>
      </c>
      <c r="H20" s="535" t="str">
        <f>VLOOKUP($D20,'Child Res carc'!$C$6:$G$285,5,FALSE)</f>
        <v>--</v>
      </c>
      <c r="I20" s="535">
        <f>VLOOKUP($D20,'Child Res NC'!$C$6:$G$285,5,FALSE)</f>
        <v>77.093253904435059</v>
      </c>
      <c r="J20" s="535" t="str">
        <f t="shared" si="0"/>
        <v>--</v>
      </c>
      <c r="K20" s="535">
        <f>VLOOKUP($D20,'Adult Res NC'!$C$6:$G$285,5,FALSE)</f>
        <v>172.68884310412892</v>
      </c>
      <c r="L20" s="535" t="str">
        <f t="shared" si="1"/>
        <v>--</v>
      </c>
      <c r="M20" s="535" t="str">
        <f>VLOOKUP($D20,'Comm Worker carc'!$C$6:$G$285,5,FALSE)</f>
        <v>--</v>
      </c>
      <c r="N20" s="535">
        <f>VLOOKUP($D20,'Comm Worker NC'!$C$6:$G$285,5,FALSE)</f>
        <v>919.8</v>
      </c>
      <c r="O20" s="489"/>
      <c r="W20" s="441"/>
      <c r="X20" s="441"/>
      <c r="AA20" s="441"/>
      <c r="AB20" s="428"/>
      <c r="AC20" s="441"/>
      <c r="AD20" s="441"/>
      <c r="AE20" s="441"/>
    </row>
    <row r="21" spans="1:31" x14ac:dyDescent="0.2">
      <c r="A21" s="438" t="s">
        <v>407</v>
      </c>
      <c r="B21" s="439" t="s">
        <v>2592</v>
      </c>
      <c r="C21" s="438" t="s">
        <v>521</v>
      </c>
      <c r="D21" s="439" t="s">
        <v>520</v>
      </c>
      <c r="E21" s="439">
        <v>107062</v>
      </c>
      <c r="F21" s="439" t="str">
        <f>IFERROR(VLOOKUP(D21,RSL_Composite!$A$4:$K$767,11,FALSE),"--")</f>
        <v>--</v>
      </c>
      <c r="G21" s="439" t="s">
        <v>2474</v>
      </c>
      <c r="H21" s="535">
        <f>VLOOKUP($D21,'Child Res carc'!$C$6:$G$285,5,FALSE)</f>
        <v>17.621845492678375</v>
      </c>
      <c r="I21" s="535">
        <f>VLOOKUP($D21,'Child Res NC'!$C$6:$G$285,5,FALSE)</f>
        <v>7.1369536785445256</v>
      </c>
      <c r="J21" s="535">
        <f t="shared" si="0"/>
        <v>7.9999293853402538</v>
      </c>
      <c r="K21" s="535">
        <f>VLOOKUP($D21,'Adult Res NC'!$C$6:$G$285,5,FALSE)</f>
        <v>15.514872874288725</v>
      </c>
      <c r="L21" s="535" t="str">
        <f t="shared" si="1"/>
        <v>--</v>
      </c>
      <c r="M21" s="535">
        <f>VLOOKUP($D21,'Comm Worker carc'!$C$6:$G$285,5,FALSE)</f>
        <v>31.446153846153845</v>
      </c>
      <c r="N21" s="535">
        <f>VLOOKUP($D21,'Comm Worker NC'!$C$6:$G$285,5,FALSE)</f>
        <v>61.32</v>
      </c>
      <c r="O21" s="489"/>
      <c r="W21" s="441"/>
      <c r="X21" s="441"/>
      <c r="AA21" s="441"/>
      <c r="AB21" s="428"/>
      <c r="AC21" s="441"/>
      <c r="AD21" s="441"/>
      <c r="AE21" s="441"/>
    </row>
    <row r="22" spans="1:31" x14ac:dyDescent="0.2">
      <c r="A22" s="438" t="s">
        <v>407</v>
      </c>
      <c r="B22" s="439" t="s">
        <v>2592</v>
      </c>
      <c r="C22" s="438" t="s">
        <v>519</v>
      </c>
      <c r="D22" s="439" t="s">
        <v>518</v>
      </c>
      <c r="E22" s="439">
        <v>78875</v>
      </c>
      <c r="F22" s="439" t="str">
        <f>IFERROR(VLOOKUP(D22,RSL_Composite!$A$4:$K$767,11,FALSE),"--")</f>
        <v>--</v>
      </c>
      <c r="G22" s="439" t="s">
        <v>2474</v>
      </c>
      <c r="H22" s="535">
        <f>VLOOKUP($D22,'Child Res carc'!$C$6:$G$285,5,FALSE)</f>
        <v>42.962499035695473</v>
      </c>
      <c r="I22" s="535">
        <f>VLOOKUP($D22,'Child Res NC'!$C$6:$G$285,5,FALSE)</f>
        <v>17.328722151916079</v>
      </c>
      <c r="J22" s="535">
        <f t="shared" si="0"/>
        <v>19.48347913161345</v>
      </c>
      <c r="K22" s="535">
        <f>VLOOKUP($D22,'Adult Res NC'!$C$6:$G$285,5,FALSE)</f>
        <v>30.954421634011243</v>
      </c>
      <c r="L22" s="535" t="str">
        <f t="shared" si="1"/>
        <v>--</v>
      </c>
      <c r="M22" s="535">
        <f>VLOOKUP($D22,'Comm Worker carc'!$C$6:$G$285,5,FALSE)</f>
        <v>79.488888888888894</v>
      </c>
      <c r="N22" s="535">
        <f>VLOOKUP($D22,'Comm Worker NC'!$C$6:$G$285,5,FALSE)</f>
        <v>919.8</v>
      </c>
      <c r="O22" s="489"/>
      <c r="W22" s="441"/>
      <c r="X22" s="441"/>
      <c r="AA22" s="441"/>
      <c r="AB22" s="428"/>
      <c r="AC22" s="441"/>
      <c r="AD22" s="441"/>
      <c r="AE22" s="441"/>
    </row>
    <row r="23" spans="1:31" x14ac:dyDescent="0.2">
      <c r="A23" s="438" t="s">
        <v>407</v>
      </c>
      <c r="B23" s="439" t="s">
        <v>2592</v>
      </c>
      <c r="C23" s="438" t="s">
        <v>517</v>
      </c>
      <c r="D23" s="439" t="s">
        <v>516</v>
      </c>
      <c r="E23" s="439">
        <v>108678</v>
      </c>
      <c r="F23" s="439" t="str">
        <f>IFERROR(VLOOKUP(D23,RSL_Composite!$A$4:$K$767,11,FALSE),"--")</f>
        <v>--</v>
      </c>
      <c r="G23" s="439" t="s">
        <v>2474</v>
      </c>
      <c r="H23" s="535" t="str">
        <f>VLOOKUP($D23,'Child Res carc'!$C$6:$G$285,5,FALSE)</f>
        <v>--</v>
      </c>
      <c r="I23" s="535">
        <f>VLOOKUP($D23,'Child Res NC'!$C$6:$G$285,5,FALSE)</f>
        <v>15.642857142857142</v>
      </c>
      <c r="J23" s="535" t="str">
        <f t="shared" si="0"/>
        <v>--</v>
      </c>
      <c r="K23" s="535">
        <f>VLOOKUP($D23,'Adult Res NC'!$C$6:$G$285,5,FALSE)</f>
        <v>36.5</v>
      </c>
      <c r="L23" s="535" t="str">
        <f t="shared" si="1"/>
        <v>--</v>
      </c>
      <c r="M23" s="535" t="str">
        <f>VLOOKUP($D23,'Comm Worker carc'!$C$6:$G$285,5,FALSE)</f>
        <v>--</v>
      </c>
      <c r="N23" s="535">
        <f>VLOOKUP($D23,'Comm Worker NC'!$C$6:$G$285,5,FALSE)</f>
        <v>102.2</v>
      </c>
      <c r="O23" s="489"/>
      <c r="W23" s="441"/>
      <c r="X23" s="441"/>
      <c r="AA23" s="441"/>
      <c r="AB23" s="428"/>
      <c r="AC23" s="441"/>
      <c r="AD23" s="441"/>
      <c r="AE23" s="441"/>
    </row>
    <row r="24" spans="1:31" x14ac:dyDescent="0.2">
      <c r="A24" s="438" t="s">
        <v>407</v>
      </c>
      <c r="B24" s="439" t="s">
        <v>2592</v>
      </c>
      <c r="C24" s="438" t="s">
        <v>391</v>
      </c>
      <c r="D24" s="439" t="s">
        <v>390</v>
      </c>
      <c r="E24" s="439">
        <v>541731</v>
      </c>
      <c r="F24" s="439" t="str">
        <f>IFERROR(VLOOKUP(D24,RSL_Composite!$A$4:$K$767,11,FALSE),"--")</f>
        <v>--</v>
      </c>
      <c r="G24" s="439" t="s">
        <v>2474</v>
      </c>
      <c r="H24" s="535" t="str">
        <f>VLOOKUP($D24,'Child Res carc'!$C$6:$G$285,5,FALSE)</f>
        <v>--</v>
      </c>
      <c r="I24" s="535" t="str">
        <f>VLOOKUP($D24,'Child Res NC'!$C$6:$G$285,5,FALSE)</f>
        <v>--</v>
      </c>
      <c r="J24" s="535" t="str">
        <f t="shared" si="0"/>
        <v>--</v>
      </c>
      <c r="K24" s="535" t="str">
        <f>VLOOKUP($D24,'Adult Res NC'!$C$6:$G$285,5,FALSE)</f>
        <v>--</v>
      </c>
      <c r="L24" s="535" t="str">
        <f t="shared" si="1"/>
        <v>--</v>
      </c>
      <c r="M24" s="535" t="str">
        <f>VLOOKUP($D24,'Comm Worker carc'!$C$6:$G$285,5,FALSE)</f>
        <v>--</v>
      </c>
      <c r="N24" s="535" t="str">
        <f>VLOOKUP($D24,'Comm Worker NC'!$C$6:$G$285,5,FALSE)</f>
        <v>--</v>
      </c>
      <c r="O24" s="489"/>
      <c r="W24" s="441"/>
      <c r="X24" s="441"/>
      <c r="AA24" s="441"/>
      <c r="AB24" s="428"/>
      <c r="AC24" s="441"/>
      <c r="AD24" s="441"/>
      <c r="AE24" s="441"/>
    </row>
    <row r="25" spans="1:31" x14ac:dyDescent="0.2">
      <c r="A25" s="438" t="s">
        <v>407</v>
      </c>
      <c r="B25" s="439" t="s">
        <v>2592</v>
      </c>
      <c r="C25" s="438" t="s">
        <v>515</v>
      </c>
      <c r="D25" s="439" t="s">
        <v>514</v>
      </c>
      <c r="E25" s="439">
        <v>142289</v>
      </c>
      <c r="F25" s="439" t="str">
        <f>IFERROR(VLOOKUP(D25,RSL_Composite!$A$4:$K$767,11,FALSE),"--")</f>
        <v>--</v>
      </c>
      <c r="G25" s="439" t="s">
        <v>2474</v>
      </c>
      <c r="H25" s="535" t="str">
        <f>VLOOKUP($D25,'Child Res carc'!$C$6:$G$285,5,FALSE)</f>
        <v>--</v>
      </c>
      <c r="I25" s="535">
        <f>VLOOKUP($D25,'Child Res NC'!$C$6:$G$285,5,FALSE)</f>
        <v>31.285714285714285</v>
      </c>
      <c r="J25" s="535" t="str">
        <f t="shared" si="0"/>
        <v>--</v>
      </c>
      <c r="K25" s="535">
        <f>VLOOKUP($D25,'Adult Res NC'!$C$6:$G$285,5,FALSE)</f>
        <v>73</v>
      </c>
      <c r="L25" s="535" t="str">
        <f t="shared" si="1"/>
        <v>--</v>
      </c>
      <c r="M25" s="535" t="str">
        <f>VLOOKUP($D25,'Comm Worker carc'!$C$6:$G$285,5,FALSE)</f>
        <v>--</v>
      </c>
      <c r="N25" s="535">
        <f>VLOOKUP($D25,'Comm Worker NC'!$C$6:$G$285,5,FALSE)</f>
        <v>204.4</v>
      </c>
      <c r="O25" s="489"/>
      <c r="W25" s="441"/>
      <c r="X25" s="441"/>
      <c r="AA25" s="441"/>
      <c r="AB25" s="428"/>
      <c r="AC25" s="441"/>
      <c r="AD25" s="441"/>
      <c r="AE25" s="441"/>
    </row>
    <row r="26" spans="1:31" x14ac:dyDescent="0.2">
      <c r="A26" s="438" t="s">
        <v>407</v>
      </c>
      <c r="B26" s="439" t="s">
        <v>2592</v>
      </c>
      <c r="C26" s="438" t="s">
        <v>389</v>
      </c>
      <c r="D26" s="439" t="s">
        <v>388</v>
      </c>
      <c r="E26" s="439">
        <v>106467</v>
      </c>
      <c r="F26" s="439" t="str">
        <f>IFERROR(VLOOKUP(D26,RSL_Composite!$A$4:$K$767,11,FALSE),"--")</f>
        <v>--</v>
      </c>
      <c r="G26" s="439" t="s">
        <v>2474</v>
      </c>
      <c r="H26" s="535">
        <f>VLOOKUP($D26,'Child Res carc'!$C$6:$G$285,5,FALSE)</f>
        <v>144.86922621472607</v>
      </c>
      <c r="I26" s="535">
        <f>VLOOKUP($D26,'Child Res NC'!$C$6:$G$285,5,FALSE)</f>
        <v>63.527877781616276</v>
      </c>
      <c r="J26" s="535">
        <f t="shared" si="0"/>
        <v>61.020889579285971</v>
      </c>
      <c r="K26" s="535">
        <f>VLOOKUP($D26,'Adult Res NC'!$C$6:$G$285,5,FALSE)</f>
        <v>145.15955181805174</v>
      </c>
      <c r="L26" s="535" t="str">
        <f t="shared" si="1"/>
        <v>--</v>
      </c>
      <c r="M26" s="535">
        <f>VLOOKUP($D26,'Comm Worker carc'!$C$6:$G$285,5,FALSE)</f>
        <v>529.92592592592598</v>
      </c>
      <c r="N26" s="535">
        <f>VLOOKUP($D26,'Comm Worker NC'!$C$6:$G$285,5,FALSE)</f>
        <v>715.4000000000002</v>
      </c>
      <c r="O26" s="489"/>
      <c r="W26" s="441"/>
      <c r="X26" s="441"/>
      <c r="AA26" s="441"/>
      <c r="AB26" s="428"/>
      <c r="AC26" s="441"/>
      <c r="AD26" s="441"/>
      <c r="AE26" s="441"/>
    </row>
    <row r="27" spans="1:31" x14ac:dyDescent="0.2">
      <c r="A27" s="438" t="s">
        <v>407</v>
      </c>
      <c r="B27" s="439" t="s">
        <v>2592</v>
      </c>
      <c r="C27" s="438" t="s">
        <v>513</v>
      </c>
      <c r="D27" s="439" t="s">
        <v>512</v>
      </c>
      <c r="E27" s="439">
        <v>594207</v>
      </c>
      <c r="F27" s="439" t="str">
        <f>IFERROR(VLOOKUP(D27,RSL_Composite!$A$4:$K$767,11,FALSE),"--")</f>
        <v>--</v>
      </c>
      <c r="G27" s="439" t="s">
        <v>2474</v>
      </c>
      <c r="H27" s="535" t="str">
        <f>VLOOKUP($D27,'Child Res carc'!$C$6:$G$285,5,FALSE)</f>
        <v>--</v>
      </c>
      <c r="I27" s="535" t="str">
        <f>VLOOKUP($D27,'Child Res NC'!$C$6:$G$285,5,FALSE)</f>
        <v>--</v>
      </c>
      <c r="J27" s="535" t="str">
        <f t="shared" si="0"/>
        <v>--</v>
      </c>
      <c r="K27" s="535" t="str">
        <f>VLOOKUP($D27,'Adult Res NC'!$C$6:$G$285,5,FALSE)</f>
        <v>--</v>
      </c>
      <c r="L27" s="535" t="str">
        <f t="shared" si="1"/>
        <v>--</v>
      </c>
      <c r="M27" s="535" t="str">
        <f>VLOOKUP($D27,'Comm Worker carc'!$C$6:$G$285,5,FALSE)</f>
        <v>--</v>
      </c>
      <c r="N27" s="535" t="str">
        <f>VLOOKUP($D27,'Comm Worker NC'!$C$6:$G$285,5,FALSE)</f>
        <v>--</v>
      </c>
      <c r="O27" s="489"/>
      <c r="W27" s="441"/>
      <c r="X27" s="441"/>
      <c r="AA27" s="441"/>
      <c r="AB27" s="428"/>
      <c r="AC27" s="441"/>
      <c r="AD27" s="441"/>
      <c r="AE27" s="441"/>
    </row>
    <row r="28" spans="1:31" x14ac:dyDescent="0.2">
      <c r="A28" s="438" t="s">
        <v>407</v>
      </c>
      <c r="B28" s="439" t="s">
        <v>2592</v>
      </c>
      <c r="C28" s="438" t="s">
        <v>511</v>
      </c>
      <c r="D28" s="439" t="s">
        <v>510</v>
      </c>
      <c r="E28" s="439">
        <v>78933</v>
      </c>
      <c r="F28" s="439" t="str">
        <f>IFERROR(VLOOKUP(D28,RSL_Composite!$A$4:$K$767,11,FALSE),"--")</f>
        <v>--</v>
      </c>
      <c r="G28" s="439" t="s">
        <v>2474</v>
      </c>
      <c r="H28" s="535" t="str">
        <f>VLOOKUP($D28,'Child Res carc'!$C$6:$G$285,5,FALSE)</f>
        <v>--</v>
      </c>
      <c r="I28" s="535">
        <f>VLOOKUP($D28,'Child Res NC'!$C$6:$G$285,5,FALSE)</f>
        <v>896.76541615480494</v>
      </c>
      <c r="J28" s="535" t="str">
        <f t="shared" si="0"/>
        <v>--</v>
      </c>
      <c r="K28" s="535">
        <f>VLOOKUP($D28,'Adult Res NC'!$C$6:$G$285,5,FALSE)</f>
        <v>2065.6092723944043</v>
      </c>
      <c r="L28" s="535" t="str">
        <f t="shared" si="1"/>
        <v>--</v>
      </c>
      <c r="M28" s="535" t="str">
        <f>VLOOKUP($D28,'Comm Worker carc'!$C$6:$G$285,5,FALSE)</f>
        <v>--</v>
      </c>
      <c r="N28" s="535">
        <f>VLOOKUP($D28,'Comm Worker NC'!$C$6:$G$285,5,FALSE)</f>
        <v>6132</v>
      </c>
      <c r="O28" s="489"/>
      <c r="W28" s="441"/>
      <c r="X28" s="441"/>
      <c r="AA28" s="441"/>
      <c r="AB28" s="428"/>
      <c r="AC28" s="441"/>
      <c r="AD28" s="441"/>
      <c r="AE28" s="441"/>
    </row>
    <row r="29" spans="1:31" x14ac:dyDescent="0.2">
      <c r="A29" s="438" t="s">
        <v>407</v>
      </c>
      <c r="B29" s="439" t="s">
        <v>2592</v>
      </c>
      <c r="C29" s="438" t="s">
        <v>509</v>
      </c>
      <c r="D29" s="439" t="s">
        <v>508</v>
      </c>
      <c r="E29" s="439">
        <v>95498</v>
      </c>
      <c r="F29" s="439" t="str">
        <f>IFERROR(VLOOKUP(D29,RSL_Composite!$A$4:$K$767,11,FALSE),"--")</f>
        <v>--</v>
      </c>
      <c r="G29" s="439" t="s">
        <v>2474</v>
      </c>
      <c r="H29" s="535" t="str">
        <f>VLOOKUP($D29,'Child Res carc'!$C$6:$G$285,5,FALSE)</f>
        <v>--</v>
      </c>
      <c r="I29" s="535">
        <f>VLOOKUP($D29,'Child Res NC'!$C$6:$G$285,5,FALSE)</f>
        <v>31.285714285714285</v>
      </c>
      <c r="J29" s="535" t="str">
        <f t="shared" si="0"/>
        <v>--</v>
      </c>
      <c r="K29" s="535">
        <f>VLOOKUP($D29,'Adult Res NC'!$C$6:$G$285,5,FALSE)</f>
        <v>73</v>
      </c>
      <c r="L29" s="535" t="str">
        <f t="shared" si="1"/>
        <v>--</v>
      </c>
      <c r="M29" s="535" t="str">
        <f>VLOOKUP($D29,'Comm Worker carc'!$C$6:$G$285,5,FALSE)</f>
        <v>--</v>
      </c>
      <c r="N29" s="535">
        <f>VLOOKUP($D29,'Comm Worker NC'!$C$6:$G$285,5,FALSE)</f>
        <v>204.4</v>
      </c>
      <c r="O29" s="489"/>
      <c r="W29" s="441"/>
      <c r="X29" s="441"/>
      <c r="AA29" s="441"/>
      <c r="AB29" s="428"/>
      <c r="AC29" s="441"/>
      <c r="AD29" s="441"/>
      <c r="AE29" s="441"/>
    </row>
    <row r="30" spans="1:31" x14ac:dyDescent="0.2">
      <c r="A30" s="438" t="s">
        <v>407</v>
      </c>
      <c r="B30" s="439" t="s">
        <v>2592</v>
      </c>
      <c r="C30" s="438" t="s">
        <v>507</v>
      </c>
      <c r="D30" s="439" t="s">
        <v>506</v>
      </c>
      <c r="E30" s="439">
        <v>591786</v>
      </c>
      <c r="F30" s="439" t="str">
        <f>IFERROR(VLOOKUP(D30,RSL_Composite!$A$4:$K$767,11,FALSE),"--")</f>
        <v>--</v>
      </c>
      <c r="G30" s="439" t="s">
        <v>2474</v>
      </c>
      <c r="H30" s="535" t="str">
        <f>VLOOKUP($D30,'Child Res carc'!$C$6:$G$285,5,FALSE)</f>
        <v>--</v>
      </c>
      <c r="I30" s="535">
        <f>VLOOKUP($D30,'Child Res NC'!$C$6:$G$285,5,FALSE)</f>
        <v>7.4342291371994351</v>
      </c>
      <c r="J30" s="535" t="str">
        <f t="shared" si="0"/>
        <v>--</v>
      </c>
      <c r="K30" s="535">
        <f>VLOOKUP($D30,'Adult Res NC'!$C$6:$G$285,5,FALSE)</f>
        <v>18.25</v>
      </c>
      <c r="L30" s="535" t="str">
        <f t="shared" si="1"/>
        <v>--</v>
      </c>
      <c r="M30" s="535" t="str">
        <f>VLOOKUP($D30,'Comm Worker carc'!$C$6:$G$285,5,FALSE)</f>
        <v>--</v>
      </c>
      <c r="N30" s="535">
        <f>VLOOKUP($D30,'Comm Worker NC'!$C$6:$G$285,5,FALSE)</f>
        <v>51.1</v>
      </c>
      <c r="O30" s="489"/>
      <c r="W30" s="441"/>
      <c r="X30" s="441"/>
      <c r="AA30" s="441"/>
      <c r="AB30" s="428"/>
      <c r="AC30" s="441"/>
      <c r="AD30" s="441"/>
      <c r="AE30" s="441"/>
    </row>
    <row r="31" spans="1:31" x14ac:dyDescent="0.2">
      <c r="A31" s="438" t="s">
        <v>407</v>
      </c>
      <c r="B31" s="439" t="s">
        <v>2592</v>
      </c>
      <c r="C31" s="438" t="s">
        <v>505</v>
      </c>
      <c r="D31" s="439" t="s">
        <v>504</v>
      </c>
      <c r="E31" s="439">
        <v>106434</v>
      </c>
      <c r="F31" s="439" t="str">
        <f>IFERROR(VLOOKUP(D31,RSL_Composite!$A$4:$K$767,11,FALSE),"--")</f>
        <v>--</v>
      </c>
      <c r="G31" s="439" t="s">
        <v>2474</v>
      </c>
      <c r="H31" s="535" t="str">
        <f>VLOOKUP($D31,'Child Res carc'!$C$6:$G$285,5,FALSE)</f>
        <v>--</v>
      </c>
      <c r="I31" s="535">
        <f>VLOOKUP($D31,'Child Res NC'!$C$6:$G$285,5,FALSE)</f>
        <v>31.285714285714285</v>
      </c>
      <c r="J31" s="535" t="str">
        <f t="shared" si="0"/>
        <v>--</v>
      </c>
      <c r="K31" s="535">
        <f>VLOOKUP($D31,'Adult Res NC'!$C$6:$G$285,5,FALSE)</f>
        <v>73</v>
      </c>
      <c r="L31" s="535" t="str">
        <f t="shared" si="1"/>
        <v>--</v>
      </c>
      <c r="M31" s="535" t="str">
        <f>VLOOKUP($D31,'Comm Worker carc'!$C$6:$G$285,5,FALSE)</f>
        <v>--</v>
      </c>
      <c r="N31" s="535">
        <f>VLOOKUP($D31,'Comm Worker NC'!$C$6:$G$285,5,FALSE)</f>
        <v>204.4</v>
      </c>
      <c r="O31" s="489"/>
      <c r="W31" s="441"/>
      <c r="X31" s="441"/>
      <c r="AA31" s="441"/>
      <c r="AB31" s="428"/>
      <c r="AC31" s="441"/>
      <c r="AD31" s="441"/>
      <c r="AE31" s="441"/>
    </row>
    <row r="32" spans="1:31" x14ac:dyDescent="0.2">
      <c r="A32" s="438" t="s">
        <v>407</v>
      </c>
      <c r="B32" s="439" t="s">
        <v>2592</v>
      </c>
      <c r="C32" s="438" t="s">
        <v>503</v>
      </c>
      <c r="D32" s="439" t="s">
        <v>502</v>
      </c>
      <c r="E32" s="439">
        <v>108101</v>
      </c>
      <c r="F32" s="439" t="str">
        <f>IFERROR(VLOOKUP(D32,RSL_Composite!$A$4:$K$767,11,FALSE),"--")</f>
        <v>--</v>
      </c>
      <c r="G32" s="439" t="s">
        <v>2474</v>
      </c>
      <c r="H32" s="535" t="str">
        <f>VLOOKUP($D32,'Child Res carc'!$C$6:$G$285,5,FALSE)</f>
        <v>--</v>
      </c>
      <c r="I32" s="535">
        <f>VLOOKUP($D32,'Child Res NC'!$C$6:$G$285,5,FALSE)</f>
        <v>119.7912553250369</v>
      </c>
      <c r="J32" s="535" t="str">
        <f t="shared" si="0"/>
        <v>--</v>
      </c>
      <c r="K32" s="535">
        <f>VLOOKUP($D32,'Adult Res NC'!$C$6:$G$285,5,FALSE)</f>
        <v>278.35543483013481</v>
      </c>
      <c r="L32" s="535" t="str">
        <f t="shared" si="1"/>
        <v>--</v>
      </c>
      <c r="M32" s="535" t="str">
        <f>VLOOKUP($D32,'Comm Worker carc'!$C$6:$G$285,5,FALSE)</f>
        <v>--</v>
      </c>
      <c r="N32" s="535">
        <f>VLOOKUP($D32,'Comm Worker NC'!$C$6:$G$285,5,FALSE)</f>
        <v>817.6</v>
      </c>
      <c r="O32" s="489"/>
      <c r="W32" s="441"/>
      <c r="X32" s="441"/>
      <c r="AA32" s="441"/>
      <c r="AB32" s="428"/>
      <c r="AC32" s="441"/>
      <c r="AD32" s="441"/>
      <c r="AE32" s="441"/>
    </row>
    <row r="33" spans="1:33" x14ac:dyDescent="0.2">
      <c r="A33" s="438" t="s">
        <v>407</v>
      </c>
      <c r="B33" s="439" t="s">
        <v>2592</v>
      </c>
      <c r="C33" s="438" t="s">
        <v>501</v>
      </c>
      <c r="D33" s="439" t="s">
        <v>500</v>
      </c>
      <c r="E33" s="439">
        <v>67641</v>
      </c>
      <c r="F33" s="439" t="str">
        <f>IFERROR(VLOOKUP(D33,RSL_Composite!$A$4:$K$767,11,FALSE),"--")</f>
        <v>--</v>
      </c>
      <c r="G33" s="439" t="s">
        <v>2474</v>
      </c>
      <c r="H33" s="535" t="str">
        <f>VLOOKUP($D33,'Child Res carc'!$C$6:$G$285,5,FALSE)</f>
        <v>--</v>
      </c>
      <c r="I33" s="535">
        <f>VLOOKUP($D33,'Child Res NC'!$C$6:$G$285,5,FALSE)</f>
        <v>1395.1990866276581</v>
      </c>
      <c r="J33" s="535" t="str">
        <f t="shared" si="0"/>
        <v>--</v>
      </c>
      <c r="K33" s="535">
        <f>VLOOKUP($D33,'Adult Res NC'!$C$6:$G$285,5,FALSE)</f>
        <v>3285</v>
      </c>
      <c r="L33" s="535" t="str">
        <f t="shared" si="1"/>
        <v>--</v>
      </c>
      <c r="M33" s="535" t="str">
        <f>VLOOKUP($D33,'Comm Worker carc'!$C$6:$G$285,5,FALSE)</f>
        <v>--</v>
      </c>
      <c r="N33" s="535">
        <f>VLOOKUP($D33,'Comm Worker NC'!$C$6:$G$285,5,FALSE)</f>
        <v>9198</v>
      </c>
      <c r="O33" s="489"/>
      <c r="W33" s="441"/>
      <c r="X33" s="441"/>
      <c r="AA33" s="441"/>
      <c r="AB33" s="428"/>
      <c r="AC33" s="441"/>
      <c r="AD33" s="441"/>
      <c r="AE33" s="441"/>
    </row>
    <row r="34" spans="1:33" x14ac:dyDescent="0.2">
      <c r="A34" s="438" t="s">
        <v>407</v>
      </c>
      <c r="B34" s="439" t="s">
        <v>2592</v>
      </c>
      <c r="C34" s="438" t="s">
        <v>499</v>
      </c>
      <c r="D34" s="439" t="s">
        <v>498</v>
      </c>
      <c r="E34" s="439">
        <v>75058</v>
      </c>
      <c r="F34" s="439" t="str">
        <f>IFERROR(VLOOKUP(D34,RSL_Composite!$A$4:$K$767,11,FALSE),"--")</f>
        <v>--</v>
      </c>
      <c r="G34" s="439" t="s">
        <v>2474</v>
      </c>
      <c r="H34" s="535" t="str">
        <f>VLOOKUP($D34,'Child Res carc'!$C$6:$G$285,5,FALSE)</f>
        <v>--</v>
      </c>
      <c r="I34" s="535">
        <f>VLOOKUP($D34,'Child Res NC'!$C$6:$G$285,5,FALSE)</f>
        <v>300.34285714285721</v>
      </c>
      <c r="J34" s="535" t="str">
        <f t="shared" si="0"/>
        <v>--</v>
      </c>
      <c r="K34" s="535">
        <f>VLOOKUP($D34,'Adult Res NC'!$C$6:$G$285,5,FALSE)</f>
        <v>517.83251231527095</v>
      </c>
      <c r="L34" s="535" t="str">
        <f t="shared" si="1"/>
        <v>--</v>
      </c>
      <c r="M34" s="535" t="str">
        <f>VLOOKUP($D34,'Comm Worker carc'!$C$6:$G$285,5,FALSE)</f>
        <v>--</v>
      </c>
      <c r="N34" s="535" t="str">
        <f>VLOOKUP($D34,'Comm Worker NC'!$C$6:$G$285,5,FALSE)</f>
        <v>--</v>
      </c>
      <c r="O34" s="489"/>
      <c r="W34" s="441"/>
      <c r="X34" s="441"/>
      <c r="AA34" s="441"/>
      <c r="AB34" s="428"/>
      <c r="AC34" s="441"/>
      <c r="AD34" s="441"/>
      <c r="AE34" s="441"/>
    </row>
    <row r="35" spans="1:33" x14ac:dyDescent="0.2">
      <c r="A35" s="438" t="s">
        <v>407</v>
      </c>
      <c r="B35" s="439" t="s">
        <v>2592</v>
      </c>
      <c r="C35" s="438" t="s">
        <v>497</v>
      </c>
      <c r="D35" s="439" t="s">
        <v>496</v>
      </c>
      <c r="E35" s="439">
        <v>107028</v>
      </c>
      <c r="F35" s="439" t="str">
        <f>IFERROR(VLOOKUP(D35,RSL_Composite!$A$4:$K$767,11,FALSE),"--")</f>
        <v>--</v>
      </c>
      <c r="G35" s="439" t="s">
        <v>2474</v>
      </c>
      <c r="H35" s="535" t="str">
        <f>VLOOKUP($D35,'Child Res carc'!$C$6:$G$285,5,FALSE)</f>
        <v>--</v>
      </c>
      <c r="I35" s="535">
        <f>VLOOKUP($D35,'Child Res NC'!$C$6:$G$285,5,FALSE)</f>
        <v>8.8689388385198173E-2</v>
      </c>
      <c r="J35" s="535" t="str">
        <f t="shared" si="0"/>
        <v>--</v>
      </c>
      <c r="K35" s="535">
        <f>VLOOKUP($D35,'Adult Res NC'!$C$6:$G$285,5,FALSE)</f>
        <v>0.15760225832113098</v>
      </c>
      <c r="L35" s="535" t="str">
        <f t="shared" si="1"/>
        <v>--</v>
      </c>
      <c r="M35" s="535" t="str">
        <f>VLOOKUP($D35,'Comm Worker carc'!$C$6:$G$285,5,FALSE)</f>
        <v>--</v>
      </c>
      <c r="N35" s="535">
        <f>VLOOKUP($D35,'Comm Worker NC'!$C$6:$G$285,5,FALSE)</f>
        <v>5.1100000000000003</v>
      </c>
      <c r="O35" s="489"/>
      <c r="W35" s="441"/>
      <c r="X35" s="441"/>
      <c r="AA35" s="441"/>
      <c r="AB35" s="428"/>
      <c r="AC35" s="441"/>
      <c r="AD35" s="441"/>
      <c r="AE35" s="441"/>
    </row>
    <row r="36" spans="1:33" x14ac:dyDescent="0.2">
      <c r="A36" s="438" t="s">
        <v>407</v>
      </c>
      <c r="B36" s="439" t="s">
        <v>2592</v>
      </c>
      <c r="C36" s="438" t="s">
        <v>495</v>
      </c>
      <c r="D36" s="439" t="s">
        <v>494</v>
      </c>
      <c r="E36" s="439">
        <v>107131</v>
      </c>
      <c r="F36" s="439" t="str">
        <f>IFERROR(VLOOKUP(D36,RSL_Composite!$A$4:$K$767,11,FALSE),"--")</f>
        <v>--</v>
      </c>
      <c r="G36" s="439" t="s">
        <v>2474</v>
      </c>
      <c r="H36" s="535">
        <f>VLOOKUP($D36,'Child Res carc'!$C$6:$G$285,5,FALSE)</f>
        <v>3.2180103016278823</v>
      </c>
      <c r="I36" s="535">
        <f>VLOOKUP($D36,'Child Res NC'!$C$6:$G$285,5,FALSE)</f>
        <v>8.6190136635086745</v>
      </c>
      <c r="J36" s="535">
        <f t="shared" si="0"/>
        <v>1.4827170898029802</v>
      </c>
      <c r="K36" s="535">
        <f>VLOOKUP($D36,'Adult Res NC'!$C$6:$G$285,5,FALSE)</f>
        <v>15.41910391771972</v>
      </c>
      <c r="L36" s="535" t="str">
        <f t="shared" si="1"/>
        <v>--</v>
      </c>
      <c r="M36" s="535">
        <f>VLOOKUP($D36,'Comm Worker carc'!$C$6:$G$285,5,FALSE)</f>
        <v>5.2992592592592596</v>
      </c>
      <c r="N36" s="535">
        <f>VLOOKUP($D36,'Comm Worker NC'!$C$6:$G$285,5,FALSE)</f>
        <v>408.8</v>
      </c>
      <c r="O36" s="489"/>
      <c r="W36" s="441"/>
      <c r="X36" s="441"/>
      <c r="AA36" s="441"/>
      <c r="AB36" s="428"/>
      <c r="AC36" s="441"/>
      <c r="AD36" s="441"/>
      <c r="AE36" s="441"/>
    </row>
    <row r="37" spans="1:33" x14ac:dyDescent="0.2">
      <c r="A37" s="438" t="s">
        <v>407</v>
      </c>
      <c r="B37" s="439" t="s">
        <v>2592</v>
      </c>
      <c r="C37" s="438" t="s">
        <v>493</v>
      </c>
      <c r="D37" s="439" t="s">
        <v>492</v>
      </c>
      <c r="E37" s="439">
        <v>107051</v>
      </c>
      <c r="F37" s="439" t="str">
        <f>IFERROR(VLOOKUP(D37,RSL_Composite!$A$4:$K$767,11,FALSE),"--")</f>
        <v>--</v>
      </c>
      <c r="G37" s="439" t="s">
        <v>2474</v>
      </c>
      <c r="H37" s="535">
        <f>VLOOKUP($D37,'Child Res carc'!$C$6:$G$285,5,FALSE)</f>
        <v>72.055594416881434</v>
      </c>
      <c r="I37" s="535">
        <f>VLOOKUP($D37,'Child Res NC'!$C$6:$G$285,5,FALSE)</f>
        <v>5.0057142857142871</v>
      </c>
      <c r="J37" s="535">
        <f t="shared" si="0"/>
        <v>32.835955093047517</v>
      </c>
      <c r="K37" s="535">
        <f>VLOOKUP($D37,'Adult Res NC'!$C$6:$G$285,5,FALSE)</f>
        <v>8.6305418719211833</v>
      </c>
      <c r="L37" s="535" t="str">
        <f t="shared" si="1"/>
        <v>--</v>
      </c>
      <c r="M37" s="535">
        <f>VLOOKUP($D37,'Comm Worker carc'!$C$6:$G$285,5,FALSE)</f>
        <v>136.26666666666668</v>
      </c>
      <c r="N37" s="535" t="str">
        <f>VLOOKUP($D37,'Comm Worker NC'!$C$6:$G$285,5,FALSE)</f>
        <v>--</v>
      </c>
      <c r="O37" s="489"/>
      <c r="W37" s="441"/>
      <c r="X37" s="441"/>
      <c r="AA37" s="441"/>
      <c r="AB37" s="428"/>
      <c r="AC37" s="441"/>
      <c r="AD37" s="441"/>
      <c r="AE37" s="441"/>
    </row>
    <row r="38" spans="1:33" x14ac:dyDescent="0.2">
      <c r="A38" s="438" t="s">
        <v>407</v>
      </c>
      <c r="B38" s="439" t="s">
        <v>2592</v>
      </c>
      <c r="C38" s="438" t="s">
        <v>491</v>
      </c>
      <c r="D38" s="439" t="s">
        <v>490</v>
      </c>
      <c r="E38" s="439">
        <v>71432</v>
      </c>
      <c r="F38" s="439" t="str">
        <f>IFERROR(VLOOKUP(D38,RSL_Composite!$A$4:$K$767,11,FALSE),"--")</f>
        <v>--</v>
      </c>
      <c r="G38" s="439" t="s">
        <v>2474</v>
      </c>
      <c r="H38" s="535">
        <f>VLOOKUP($D38,'Child Res carc'!$C$6:$G$285,5,FALSE)</f>
        <v>27.734441973453414</v>
      </c>
      <c r="I38" s="535">
        <f>VLOOKUP($D38,'Child Res NC'!$C$6:$G$285,5,FALSE)</f>
        <v>5.2667810356605171</v>
      </c>
      <c r="J38" s="535">
        <f t="shared" si="0"/>
        <v>12.776410689964527</v>
      </c>
      <c r="K38" s="535">
        <f>VLOOKUP($D38,'Adult Res NC'!$C$6:$G$285,5,FALSE)</f>
        <v>12.082102085208103</v>
      </c>
      <c r="L38" s="535" t="str">
        <f t="shared" si="1"/>
        <v>--</v>
      </c>
      <c r="M38" s="535">
        <f>VLOOKUP($D38,'Comm Worker carc'!$C$6:$G$285,5,FALSE)</f>
        <v>52.029090909090911</v>
      </c>
      <c r="N38" s="535">
        <f>VLOOKUP($D38,'Comm Worker NC'!$C$6:$G$285,5,FALSE)</f>
        <v>40.880000000000003</v>
      </c>
      <c r="O38" s="489"/>
      <c r="W38" s="441"/>
      <c r="X38" s="441"/>
      <c r="AA38" s="441"/>
      <c r="AB38" s="428"/>
      <c r="AC38" s="441"/>
      <c r="AD38" s="441"/>
      <c r="AE38" s="441"/>
      <c r="AG38" s="442"/>
    </row>
    <row r="39" spans="1:33" x14ac:dyDescent="0.2">
      <c r="A39" s="438" t="s">
        <v>407</v>
      </c>
      <c r="B39" s="439" t="s">
        <v>2592</v>
      </c>
      <c r="C39" s="438" t="s">
        <v>489</v>
      </c>
      <c r="D39" s="439" t="s">
        <v>488</v>
      </c>
      <c r="E39" s="439">
        <v>108861</v>
      </c>
      <c r="F39" s="439" t="str">
        <f>IFERROR(VLOOKUP(D39,RSL_Composite!$A$4:$K$767,11,FALSE),"--")</f>
        <v>--</v>
      </c>
      <c r="G39" s="439" t="s">
        <v>2474</v>
      </c>
      <c r="H39" s="535" t="str">
        <f>VLOOKUP($D39,'Child Res carc'!$C$6:$G$285,5,FALSE)</f>
        <v>--</v>
      </c>
      <c r="I39" s="535">
        <f>VLOOKUP($D39,'Child Res NC'!$C$6:$G$285,5,FALSE)</f>
        <v>12.013714285714286</v>
      </c>
      <c r="J39" s="535" t="str">
        <f t="shared" si="0"/>
        <v>--</v>
      </c>
      <c r="K39" s="535">
        <f>VLOOKUP($D39,'Adult Res NC'!$C$6:$G$285,5,FALSE)</f>
        <v>29.199999999999996</v>
      </c>
      <c r="L39" s="535" t="str">
        <f t="shared" si="1"/>
        <v>--</v>
      </c>
      <c r="M39" s="535" t="str">
        <f>VLOOKUP($D39,'Comm Worker carc'!$C$6:$G$285,5,FALSE)</f>
        <v>--</v>
      </c>
      <c r="N39" s="535">
        <f>VLOOKUP($D39,'Comm Worker NC'!$C$6:$G$285,5,FALSE)</f>
        <v>81.760000000000005</v>
      </c>
      <c r="O39" s="489"/>
      <c r="W39" s="441"/>
      <c r="X39" s="441"/>
      <c r="AA39" s="441"/>
      <c r="AB39" s="428"/>
      <c r="AC39" s="441"/>
      <c r="AD39" s="441"/>
      <c r="AE39" s="441"/>
    </row>
    <row r="40" spans="1:33" x14ac:dyDescent="0.2">
      <c r="A40" s="438" t="s">
        <v>407</v>
      </c>
      <c r="B40" s="439" t="s">
        <v>2592</v>
      </c>
      <c r="C40" s="438" t="s">
        <v>487</v>
      </c>
      <c r="D40" s="439" t="s">
        <v>486</v>
      </c>
      <c r="E40" s="439">
        <v>74975</v>
      </c>
      <c r="F40" s="439" t="str">
        <f>IFERROR(VLOOKUP(D40,RSL_Composite!$A$4:$K$767,11,FALSE),"--")</f>
        <v>--</v>
      </c>
      <c r="G40" s="439" t="s">
        <v>2474</v>
      </c>
      <c r="H40" s="535" t="str">
        <f>VLOOKUP($D40,'Child Res carc'!$C$6:$G$285,5,FALSE)</f>
        <v>--</v>
      </c>
      <c r="I40" s="535">
        <f>VLOOKUP($D40,'Child Res NC'!$C$6:$G$285,5,FALSE)</f>
        <v>200.22857142857148</v>
      </c>
      <c r="J40" s="535" t="str">
        <f t="shared" si="0"/>
        <v>--</v>
      </c>
      <c r="K40" s="535">
        <f>VLOOKUP($D40,'Adult Res NC'!$C$6:$G$285,5,FALSE)</f>
        <v>345.22167487684737</v>
      </c>
      <c r="L40" s="535" t="str">
        <f t="shared" si="1"/>
        <v>--</v>
      </c>
      <c r="M40" s="535" t="str">
        <f>VLOOKUP($D40,'Comm Worker carc'!$C$6:$G$285,5,FALSE)</f>
        <v>--</v>
      </c>
      <c r="N40" s="535" t="str">
        <f>VLOOKUP($D40,'Comm Worker NC'!$C$6:$G$285,5,FALSE)</f>
        <v>--</v>
      </c>
      <c r="O40" s="489"/>
      <c r="W40" s="441"/>
      <c r="X40" s="441"/>
      <c r="AA40" s="441"/>
      <c r="AB40" s="428"/>
      <c r="AC40" s="441"/>
      <c r="AD40" s="441"/>
      <c r="AE40" s="441"/>
    </row>
    <row r="41" spans="1:33" x14ac:dyDescent="0.2">
      <c r="A41" s="438" t="s">
        <v>407</v>
      </c>
      <c r="B41" s="439" t="s">
        <v>2592</v>
      </c>
      <c r="C41" s="438" t="s">
        <v>485</v>
      </c>
      <c r="D41" s="439" t="s">
        <v>484</v>
      </c>
      <c r="E41" s="439">
        <v>75274</v>
      </c>
      <c r="F41" s="439" t="str">
        <f>IFERROR(VLOOKUP(D41,RSL_Composite!$A$4:$K$767,11,FALSE),"--")</f>
        <v>--</v>
      </c>
      <c r="G41" s="439" t="s">
        <v>2474</v>
      </c>
      <c r="H41" s="535">
        <f>VLOOKUP($D41,'Child Res carc'!$C$6:$G$285,5,FALSE)</f>
        <v>23.449251527313017</v>
      </c>
      <c r="I41" s="535">
        <f>VLOOKUP($D41,'Child Res NC'!$C$6:$G$285,5,FALSE)</f>
        <v>29.272014946985006</v>
      </c>
      <c r="J41" s="535">
        <f t="shared" si="0"/>
        <v>10.37639333828214</v>
      </c>
      <c r="K41" s="535">
        <f>VLOOKUP($D41,'Adult Res NC'!$C$6:$G$285,5,FALSE)</f>
        <v>68.132469198014078</v>
      </c>
      <c r="L41" s="535" t="str">
        <f t="shared" si="1"/>
        <v>--</v>
      </c>
      <c r="M41" s="535">
        <f>VLOOKUP($D41,'Comm Worker carc'!$C$6:$G$285,5,FALSE)</f>
        <v>46.154838709677421</v>
      </c>
      <c r="N41" s="535">
        <f>VLOOKUP($D41,'Comm Worker NC'!$C$6:$G$285,5,FALSE)</f>
        <v>204.4</v>
      </c>
      <c r="O41" s="489"/>
      <c r="W41" s="441"/>
      <c r="X41" s="441"/>
      <c r="AA41" s="441"/>
      <c r="AB41" s="428"/>
      <c r="AC41" s="441"/>
      <c r="AD41" s="441"/>
      <c r="AE41" s="441"/>
    </row>
    <row r="42" spans="1:33" x14ac:dyDescent="0.2">
      <c r="A42" s="438" t="s">
        <v>407</v>
      </c>
      <c r="B42" s="439" t="s">
        <v>2592</v>
      </c>
      <c r="C42" s="438" t="s">
        <v>483</v>
      </c>
      <c r="D42" s="439" t="s">
        <v>482</v>
      </c>
      <c r="E42" s="439">
        <v>75252</v>
      </c>
      <c r="F42" s="439" t="str">
        <f>IFERROR(VLOOKUP(D42,RSL_Composite!$A$4:$K$767,11,FALSE),"--")</f>
        <v>--</v>
      </c>
      <c r="G42" s="439" t="s">
        <v>2474</v>
      </c>
      <c r="H42" s="535">
        <f>VLOOKUP($D42,'Child Res carc'!$C$6:$G$285,5,FALSE)</f>
        <v>207.16434211575495</v>
      </c>
      <c r="I42" s="535">
        <f>VLOOKUP($D42,'Child Res NC'!$C$6:$G$285,5,FALSE)</f>
        <v>29.195186977914311</v>
      </c>
      <c r="J42" s="535">
        <f t="shared" si="0"/>
        <v>95.129839501735162</v>
      </c>
      <c r="K42" s="535">
        <f>VLOOKUP($D42,'Adult Res NC'!$C$6:$G$285,5,FALSE)</f>
        <v>67.947236698563003</v>
      </c>
      <c r="L42" s="535" t="str">
        <f t="shared" si="1"/>
        <v>--</v>
      </c>
      <c r="M42" s="535">
        <f>VLOOKUP($D42,'Comm Worker carc'!$C$6:$G$285,5,FALSE)</f>
        <v>362.22784810126575</v>
      </c>
      <c r="N42" s="535">
        <f>VLOOKUP($D42,'Comm Worker NC'!$C$6:$G$285,5,FALSE)</f>
        <v>204.4</v>
      </c>
      <c r="O42" s="489"/>
      <c r="W42" s="441"/>
      <c r="X42" s="441"/>
      <c r="AA42" s="441"/>
      <c r="AB42" s="428"/>
      <c r="AC42" s="441"/>
      <c r="AD42" s="441"/>
      <c r="AE42" s="441"/>
    </row>
    <row r="43" spans="1:33" x14ac:dyDescent="0.2">
      <c r="A43" s="438" t="s">
        <v>407</v>
      </c>
      <c r="B43" s="439" t="s">
        <v>2592</v>
      </c>
      <c r="C43" s="438" t="s">
        <v>481</v>
      </c>
      <c r="D43" s="439" t="s">
        <v>480</v>
      </c>
      <c r="E43" s="439">
        <v>74839</v>
      </c>
      <c r="F43" s="439" t="str">
        <f>IFERROR(VLOOKUP(D43,RSL_Composite!$A$4:$K$767,11,FALSE),"--")</f>
        <v>--</v>
      </c>
      <c r="G43" s="439" t="s">
        <v>2474</v>
      </c>
      <c r="H43" s="535" t="str">
        <f>VLOOKUP($D43,'Child Res carc'!$C$6:$G$285,5,FALSE)</f>
        <v>--</v>
      </c>
      <c r="I43" s="535">
        <f>VLOOKUP($D43,'Child Res NC'!$C$6:$G$285,5,FALSE)</f>
        <v>1.9578314866130904</v>
      </c>
      <c r="J43" s="535" t="str">
        <f t="shared" si="0"/>
        <v>--</v>
      </c>
      <c r="K43" s="535">
        <f>VLOOKUP($D43,'Adult Res NC'!$C$6:$G$285,5,FALSE)</f>
        <v>4.4407813735462796</v>
      </c>
      <c r="L43" s="535" t="str">
        <f t="shared" si="1"/>
        <v>--</v>
      </c>
      <c r="M43" s="535" t="str">
        <f>VLOOKUP($D43,'Comm Worker carc'!$C$6:$G$285,5,FALSE)</f>
        <v>--</v>
      </c>
      <c r="N43" s="535">
        <f>VLOOKUP($D43,'Comm Worker NC'!$C$6:$G$285,5,FALSE)</f>
        <v>14.308</v>
      </c>
      <c r="O43" s="489"/>
      <c r="W43" s="441"/>
      <c r="X43" s="441"/>
      <c r="AA43" s="441"/>
      <c r="AB43" s="428"/>
      <c r="AC43" s="441"/>
      <c r="AD43" s="441"/>
      <c r="AE43" s="441"/>
    </row>
    <row r="44" spans="1:33" x14ac:dyDescent="0.2">
      <c r="A44" s="438" t="s">
        <v>407</v>
      </c>
      <c r="B44" s="439" t="s">
        <v>2592</v>
      </c>
      <c r="C44" s="438" t="s">
        <v>479</v>
      </c>
      <c r="D44" s="439" t="s">
        <v>478</v>
      </c>
      <c r="E44" s="439">
        <v>75150</v>
      </c>
      <c r="F44" s="439" t="str">
        <f>IFERROR(VLOOKUP(D44,RSL_Composite!$A$4:$K$767,11,FALSE),"--")</f>
        <v>--</v>
      </c>
      <c r="G44" s="439" t="s">
        <v>2474</v>
      </c>
      <c r="H44" s="535" t="str">
        <f>VLOOKUP($D44,'Child Res carc'!$C$6:$G$285,5,FALSE)</f>
        <v>--</v>
      </c>
      <c r="I44" s="535">
        <f>VLOOKUP($D44,'Child Res NC'!$C$6:$G$285,5,FALSE)</f>
        <v>135.02132493852196</v>
      </c>
      <c r="J44" s="535" t="str">
        <f t="shared" si="0"/>
        <v>--</v>
      </c>
      <c r="K44" s="535">
        <f>VLOOKUP($D44,'Adult Res NC'!$C$6:$G$285,5,FALSE)</f>
        <v>309.66110497791351</v>
      </c>
      <c r="L44" s="535" t="str">
        <f t="shared" si="1"/>
        <v>--</v>
      </c>
      <c r="M44" s="535" t="str">
        <f>VLOOKUP($D44,'Comm Worker carc'!$C$6:$G$285,5,FALSE)</f>
        <v>--</v>
      </c>
      <c r="N44" s="535">
        <f>VLOOKUP($D44,'Comm Worker NC'!$C$6:$G$285,5,FALSE)</f>
        <v>1022</v>
      </c>
      <c r="O44" s="489"/>
      <c r="W44" s="441"/>
      <c r="X44" s="441"/>
      <c r="AA44" s="441"/>
      <c r="AB44" s="428"/>
      <c r="AC44" s="441"/>
      <c r="AD44" s="441"/>
      <c r="AE44" s="441"/>
    </row>
    <row r="45" spans="1:33" x14ac:dyDescent="0.2">
      <c r="A45" s="438" t="s">
        <v>407</v>
      </c>
      <c r="B45" s="439" t="s">
        <v>2592</v>
      </c>
      <c r="C45" s="438" t="s">
        <v>477</v>
      </c>
      <c r="D45" s="439" t="s">
        <v>476</v>
      </c>
      <c r="E45" s="439">
        <v>56235</v>
      </c>
      <c r="F45" s="439" t="str">
        <f>IFERROR(VLOOKUP(D45,RSL_Composite!$A$4:$K$767,11,FALSE),"--")</f>
        <v>--</v>
      </c>
      <c r="G45" s="439" t="s">
        <v>2474</v>
      </c>
      <c r="H45" s="535">
        <f>VLOOKUP($D45,'Child Res carc'!$C$6:$G$285,5,FALSE)</f>
        <v>20.219897958494936</v>
      </c>
      <c r="I45" s="535">
        <f>VLOOKUP($D45,'Child Res NC'!$C$6:$G$285,5,FALSE)</f>
        <v>4.9071436990040072</v>
      </c>
      <c r="J45" s="535">
        <f t="shared" si="0"/>
        <v>9.2948171850384167</v>
      </c>
      <c r="K45" s="535">
        <f>VLOOKUP($D45,'Adult Res NC'!$C$6:$G$285,5,FALSE)</f>
        <v>11.320989905010562</v>
      </c>
      <c r="L45" s="535" t="str">
        <f t="shared" si="1"/>
        <v>--</v>
      </c>
      <c r="M45" s="535">
        <f>VLOOKUP($D45,'Comm Worker carc'!$C$6:$G$285,5,FALSE)</f>
        <v>40.879999999999995</v>
      </c>
      <c r="N45" s="535">
        <f>VLOOKUP($D45,'Comm Worker NC'!$C$6:$G$285,5,FALSE)</f>
        <v>40.880000000000003</v>
      </c>
      <c r="O45" s="489"/>
      <c r="W45" s="441"/>
      <c r="X45" s="441"/>
      <c r="AA45" s="441"/>
      <c r="AB45" s="428"/>
      <c r="AC45" s="441"/>
      <c r="AD45" s="441"/>
      <c r="AE45" s="441"/>
    </row>
    <row r="46" spans="1:33" x14ac:dyDescent="0.2">
      <c r="A46" s="438" t="s">
        <v>407</v>
      </c>
      <c r="B46" s="439" t="s">
        <v>2592</v>
      </c>
      <c r="C46" s="438" t="s">
        <v>475</v>
      </c>
      <c r="D46" s="439" t="s">
        <v>474</v>
      </c>
      <c r="E46" s="439">
        <v>108907</v>
      </c>
      <c r="F46" s="439" t="str">
        <f>IFERROR(VLOOKUP(D46,RSL_Composite!$A$4:$K$767,11,FALSE),"--")</f>
        <v>--</v>
      </c>
      <c r="G46" s="439" t="s">
        <v>2474</v>
      </c>
      <c r="H46" s="535" t="str">
        <f>VLOOKUP($D46,'Child Res carc'!$C$6:$G$285,5,FALSE)</f>
        <v>--</v>
      </c>
      <c r="I46" s="535">
        <f>VLOOKUP($D46,'Child Res NC'!$C$6:$G$285,5,FALSE)</f>
        <v>21.226464296327869</v>
      </c>
      <c r="J46" s="535" t="str">
        <f t="shared" si="0"/>
        <v>--</v>
      </c>
      <c r="K46" s="535">
        <f>VLOOKUP($D46,'Adult Res NC'!$C$6:$G$285,5,FALSE)</f>
        <v>47.665507402627604</v>
      </c>
      <c r="L46" s="535" t="str">
        <f t="shared" si="1"/>
        <v>--</v>
      </c>
      <c r="M46" s="535" t="str">
        <f>VLOOKUP($D46,'Comm Worker carc'!$C$6:$G$285,5,FALSE)</f>
        <v>--</v>
      </c>
      <c r="N46" s="535">
        <f>VLOOKUP($D46,'Comm Worker NC'!$C$6:$G$285,5,FALSE)</f>
        <v>204.4</v>
      </c>
      <c r="O46" s="489"/>
      <c r="W46" s="441"/>
      <c r="X46" s="441"/>
      <c r="AA46" s="441"/>
      <c r="AB46" s="428"/>
      <c r="AC46" s="441"/>
      <c r="AD46" s="441"/>
      <c r="AE46" s="441"/>
    </row>
    <row r="47" spans="1:33" x14ac:dyDescent="0.2">
      <c r="A47" s="438" t="s">
        <v>407</v>
      </c>
      <c r="B47" s="439" t="s">
        <v>2592</v>
      </c>
      <c r="C47" s="438" t="s">
        <v>473</v>
      </c>
      <c r="D47" s="439" t="s">
        <v>472</v>
      </c>
      <c r="E47" s="439">
        <v>75003</v>
      </c>
      <c r="F47" s="439" t="str">
        <f>IFERROR(VLOOKUP(D47,RSL_Composite!$A$4:$K$767,11,FALSE),"--")</f>
        <v>--</v>
      </c>
      <c r="G47" s="439" t="s">
        <v>2474</v>
      </c>
      <c r="H47" s="535" t="str">
        <f>VLOOKUP($D47,'Child Res carc'!$C$6:$G$285,5,FALSE)</f>
        <v>--</v>
      </c>
      <c r="I47" s="535">
        <f>VLOOKUP($D47,'Child Res NC'!$C$6:$G$285,5,FALSE)</f>
        <v>50057.142857142862</v>
      </c>
      <c r="J47" s="535" t="str">
        <f t="shared" si="0"/>
        <v>--</v>
      </c>
      <c r="K47" s="535">
        <f>VLOOKUP($D47,'Adult Res NC'!$C$6:$G$285,5,FALSE)</f>
        <v>86305.418719211826</v>
      </c>
      <c r="L47" s="535" t="str">
        <f t="shared" si="1"/>
        <v>--</v>
      </c>
      <c r="M47" s="535" t="str">
        <f>VLOOKUP($D47,'Comm Worker carc'!$C$6:$G$285,5,FALSE)</f>
        <v>--</v>
      </c>
      <c r="N47" s="535" t="str">
        <f>VLOOKUP($D47,'Comm Worker NC'!$C$6:$G$285,5,FALSE)</f>
        <v>--</v>
      </c>
      <c r="O47" s="489"/>
      <c r="W47" s="441"/>
      <c r="X47" s="441"/>
      <c r="AA47" s="441"/>
      <c r="AB47" s="428"/>
      <c r="AC47" s="441"/>
      <c r="AD47" s="441"/>
      <c r="AE47" s="441"/>
    </row>
    <row r="48" spans="1:33" x14ac:dyDescent="0.2">
      <c r="A48" s="438" t="s">
        <v>407</v>
      </c>
      <c r="B48" s="439" t="s">
        <v>2592</v>
      </c>
      <c r="C48" s="438" t="s">
        <v>471</v>
      </c>
      <c r="D48" s="439" t="s">
        <v>470</v>
      </c>
      <c r="E48" s="439">
        <v>67663</v>
      </c>
      <c r="F48" s="439" t="str">
        <f>IFERROR(VLOOKUP(D48,RSL_Composite!$A$4:$K$767,11,FALSE),"--")</f>
        <v>--</v>
      </c>
      <c r="G48" s="439" t="s">
        <v>2474</v>
      </c>
      <c r="H48" s="535">
        <f>VLOOKUP($D48,'Child Res carc'!$C$6:$G$285,5,FALSE)</f>
        <v>44.600713636244564</v>
      </c>
      <c r="I48" s="535">
        <f>VLOOKUP($D48,'Child Res NC'!$C$6:$G$285,5,FALSE)</f>
        <v>13.966978259736633</v>
      </c>
      <c r="J48" s="535">
        <f t="shared" si="0"/>
        <v>19.550050795478597</v>
      </c>
      <c r="K48" s="535">
        <f>VLOOKUP($D48,'Adult Res NC'!$C$6:$G$285,5,FALSE)</f>
        <v>32.168543531603717</v>
      </c>
      <c r="L48" s="535" t="str">
        <f t="shared" si="1"/>
        <v>--</v>
      </c>
      <c r="M48" s="535">
        <f>VLOOKUP($D48,'Comm Worker carc'!$C$6:$G$285,5,FALSE)</f>
        <v>92.309677419354841</v>
      </c>
      <c r="N48" s="535">
        <f>VLOOKUP($D48,'Comm Worker NC'!$C$6:$G$285,5,FALSE)</f>
        <v>102.2</v>
      </c>
      <c r="O48" s="489"/>
      <c r="W48" s="441"/>
      <c r="X48" s="441"/>
      <c r="AA48" s="441"/>
      <c r="AB48" s="428"/>
      <c r="AC48" s="441"/>
      <c r="AD48" s="441"/>
      <c r="AE48" s="441"/>
    </row>
    <row r="49" spans="1:31" x14ac:dyDescent="0.2">
      <c r="A49" s="438" t="s">
        <v>407</v>
      </c>
      <c r="B49" s="439" t="s">
        <v>2592</v>
      </c>
      <c r="C49" s="438" t="s">
        <v>469</v>
      </c>
      <c r="D49" s="439" t="s">
        <v>468</v>
      </c>
      <c r="E49" s="439">
        <v>74873</v>
      </c>
      <c r="F49" s="439" t="str">
        <f>IFERROR(VLOOKUP(D49,RSL_Composite!$A$4:$K$767,11,FALSE),"--")</f>
        <v>--</v>
      </c>
      <c r="G49" s="439" t="s">
        <v>2474</v>
      </c>
      <c r="H49" s="535" t="str">
        <f>VLOOKUP($D49,'Child Res carc'!$C$6:$G$285,5,FALSE)</f>
        <v>--</v>
      </c>
      <c r="I49" s="535">
        <f>VLOOKUP($D49,'Child Res NC'!$C$6:$G$285,5,FALSE)</f>
        <v>450.51428571428579</v>
      </c>
      <c r="J49" s="535" t="str">
        <f t="shared" si="0"/>
        <v>--</v>
      </c>
      <c r="K49" s="535">
        <f>VLOOKUP($D49,'Adult Res NC'!$C$6:$G$285,5,FALSE)</f>
        <v>776.74876847290636</v>
      </c>
      <c r="L49" s="535" t="str">
        <f t="shared" si="1"/>
        <v>--</v>
      </c>
      <c r="M49" s="535" t="str">
        <f>VLOOKUP($D49,'Comm Worker carc'!$C$6:$G$285,5,FALSE)</f>
        <v>--</v>
      </c>
      <c r="N49" s="535" t="str">
        <f>VLOOKUP($D49,'Comm Worker NC'!$C$6:$G$285,5,FALSE)</f>
        <v>--</v>
      </c>
      <c r="O49" s="489"/>
      <c r="W49" s="441"/>
      <c r="X49" s="441"/>
      <c r="AA49" s="441"/>
      <c r="AB49" s="428"/>
      <c r="AC49" s="441"/>
      <c r="AD49" s="441"/>
      <c r="AE49" s="441"/>
    </row>
    <row r="50" spans="1:31" x14ac:dyDescent="0.2">
      <c r="A50" s="438" t="s">
        <v>407</v>
      </c>
      <c r="B50" s="439" t="s">
        <v>2592</v>
      </c>
      <c r="C50" s="438" t="s">
        <v>467</v>
      </c>
      <c r="D50" s="439" t="s">
        <v>466</v>
      </c>
      <c r="E50" s="439">
        <v>156592</v>
      </c>
      <c r="F50" s="439" t="str">
        <f>IFERROR(VLOOKUP(D50,RSL_Composite!$A$4:$K$767,11,FALSE),"--")</f>
        <v>--</v>
      </c>
      <c r="G50" s="439" t="s">
        <v>2474</v>
      </c>
      <c r="H50" s="535" t="str">
        <f>VLOOKUP($D50,'Child Res carc'!$C$6:$G$285,5,FALSE)</f>
        <v>--</v>
      </c>
      <c r="I50" s="535">
        <f>VLOOKUP($D50,'Child Res NC'!$C$6:$G$285,5,FALSE)</f>
        <v>3.128571428571429</v>
      </c>
      <c r="J50" s="535" t="str">
        <f t="shared" si="0"/>
        <v>--</v>
      </c>
      <c r="K50" s="535">
        <f>VLOOKUP($D50,'Adult Res NC'!$C$6:$G$285,5,FALSE)</f>
        <v>7.2999999999999989</v>
      </c>
      <c r="L50" s="535" t="str">
        <f t="shared" si="1"/>
        <v>--</v>
      </c>
      <c r="M50" s="535" t="str">
        <f>VLOOKUP($D50,'Comm Worker carc'!$C$6:$G$285,5,FALSE)</f>
        <v>--</v>
      </c>
      <c r="N50" s="535">
        <f>VLOOKUP($D50,'Comm Worker NC'!$C$6:$G$285,5,FALSE)</f>
        <v>20.440000000000001</v>
      </c>
      <c r="O50" s="489"/>
      <c r="W50" s="441"/>
      <c r="X50" s="441"/>
      <c r="AA50" s="441"/>
      <c r="AB50" s="428"/>
      <c r="AC50" s="441"/>
      <c r="AD50" s="441"/>
      <c r="AE50" s="441"/>
    </row>
    <row r="51" spans="1:31" x14ac:dyDescent="0.2">
      <c r="A51" s="438" t="s">
        <v>407</v>
      </c>
      <c r="B51" s="439" t="s">
        <v>2592</v>
      </c>
      <c r="C51" s="438" t="s">
        <v>465</v>
      </c>
      <c r="D51" s="439" t="s">
        <v>464</v>
      </c>
      <c r="E51" s="439">
        <v>10061015</v>
      </c>
      <c r="F51" s="439" t="str">
        <f>IFERROR(VLOOKUP(D51,RSL_Composite!$A$4:$K$767,11,FALSE),"--")</f>
        <v>--</v>
      </c>
      <c r="G51" s="439" t="s">
        <v>2474</v>
      </c>
      <c r="H51" s="535" t="str">
        <f>VLOOKUP($D51,'Child Res carc'!$C$6:$G$285,5,FALSE)</f>
        <v>--</v>
      </c>
      <c r="I51" s="535" t="str">
        <f>VLOOKUP($D51,'Child Res NC'!$C$6:$G$285,5,FALSE)</f>
        <v>--</v>
      </c>
      <c r="J51" s="535" t="str">
        <f t="shared" si="0"/>
        <v>--</v>
      </c>
      <c r="K51" s="535" t="str">
        <f>VLOOKUP($D51,'Adult Res NC'!$C$6:$G$285,5,FALSE)</f>
        <v>--</v>
      </c>
      <c r="L51" s="535" t="str">
        <f t="shared" si="1"/>
        <v>--</v>
      </c>
      <c r="M51" s="535" t="str">
        <f>VLOOKUP($D51,'Comm Worker carc'!$C$6:$G$285,5,FALSE)</f>
        <v>--</v>
      </c>
      <c r="N51" s="535" t="str">
        <f>VLOOKUP($D51,'Comm Worker NC'!$C$6:$G$285,5,FALSE)</f>
        <v>--</v>
      </c>
      <c r="O51" s="489"/>
      <c r="W51" s="441"/>
      <c r="X51" s="441"/>
      <c r="AA51" s="441"/>
      <c r="AB51" s="428"/>
      <c r="AC51" s="441"/>
      <c r="AD51" s="441"/>
      <c r="AE51" s="441"/>
    </row>
    <row r="52" spans="1:31" x14ac:dyDescent="0.2">
      <c r="A52" s="438" t="s">
        <v>407</v>
      </c>
      <c r="B52" s="439" t="s">
        <v>2592</v>
      </c>
      <c r="C52" s="438" t="s">
        <v>463</v>
      </c>
      <c r="D52" s="439" t="s">
        <v>462</v>
      </c>
      <c r="E52" s="439">
        <v>124481</v>
      </c>
      <c r="F52" s="439" t="str">
        <f>IFERROR(VLOOKUP(D52,RSL_Composite!$A$4:$K$767,11,FALSE),"--")</f>
        <v>--</v>
      </c>
      <c r="G52" s="439" t="s">
        <v>2474</v>
      </c>
      <c r="H52" s="535">
        <f>VLOOKUP($D52,'Child Res carc'!$C$6:$G$285,5,FALSE)</f>
        <v>18.625046605772404</v>
      </c>
      <c r="I52" s="535">
        <f>VLOOKUP($D52,'Child Res NC'!$C$6:$G$285,5,FALSE)</f>
        <v>29.347116446592391</v>
      </c>
      <c r="J52" s="535">
        <f t="shared" si="0"/>
        <v>8.4172345019548693</v>
      </c>
      <c r="K52" s="535">
        <f>VLOOKUP($D52,'Adult Res NC'!$C$6:$G$285,5,FALSE)</f>
        <v>68.31357295920786</v>
      </c>
      <c r="L52" s="535" t="str">
        <f t="shared" si="1"/>
        <v>--</v>
      </c>
      <c r="M52" s="535">
        <f>VLOOKUP($D52,'Comm Worker carc'!$C$6:$G$285,5,FALSE)</f>
        <v>34.06666666666667</v>
      </c>
      <c r="N52" s="535">
        <f>VLOOKUP($D52,'Comm Worker NC'!$C$6:$G$285,5,FALSE)</f>
        <v>204.4</v>
      </c>
      <c r="O52" s="489"/>
      <c r="W52" s="441"/>
      <c r="X52" s="441"/>
      <c r="AA52" s="441"/>
      <c r="AB52" s="428"/>
      <c r="AC52" s="441"/>
      <c r="AD52" s="441"/>
      <c r="AE52" s="441"/>
    </row>
    <row r="53" spans="1:31" x14ac:dyDescent="0.2">
      <c r="A53" s="438" t="s">
        <v>407</v>
      </c>
      <c r="B53" s="439" t="s">
        <v>2592</v>
      </c>
      <c r="C53" s="438" t="s">
        <v>461</v>
      </c>
      <c r="D53" s="439" t="s">
        <v>460</v>
      </c>
      <c r="E53" s="439">
        <v>74953</v>
      </c>
      <c r="F53" s="439" t="str">
        <f>IFERROR(VLOOKUP(D53,RSL_Composite!$A$4:$K$767,11,FALSE),"--")</f>
        <v>--</v>
      </c>
      <c r="G53" s="439" t="s">
        <v>2474</v>
      </c>
      <c r="H53" s="535" t="str">
        <f>VLOOKUP($D53,'Child Res carc'!$C$6:$G$285,5,FALSE)</f>
        <v>--</v>
      </c>
      <c r="I53" s="535">
        <f>VLOOKUP($D53,'Child Res NC'!$C$6:$G$285,5,FALSE)</f>
        <v>8.7819548872180473</v>
      </c>
      <c r="J53" s="535" t="str">
        <f t="shared" si="0"/>
        <v>--</v>
      </c>
      <c r="K53" s="535">
        <f>VLOOKUP($D53,'Adult Res NC'!$C$6:$G$285,5,FALSE)</f>
        <v>34.522167487684733</v>
      </c>
      <c r="L53" s="535" t="str">
        <f t="shared" si="1"/>
        <v>--</v>
      </c>
      <c r="M53" s="535" t="str">
        <f>VLOOKUP($D53,'Comm Worker carc'!$C$6:$G$285,5,FALSE)</f>
        <v>--</v>
      </c>
      <c r="N53" s="535">
        <f>VLOOKUP($D53,'Comm Worker NC'!$C$6:$G$285,5,FALSE)</f>
        <v>102.2</v>
      </c>
      <c r="O53" s="489"/>
      <c r="W53" s="441"/>
      <c r="X53" s="441"/>
      <c r="AA53" s="441"/>
      <c r="AB53" s="428"/>
      <c r="AC53" s="441"/>
      <c r="AD53" s="441"/>
      <c r="AE53" s="441"/>
    </row>
    <row r="54" spans="1:31" x14ac:dyDescent="0.2">
      <c r="A54" s="438" t="s">
        <v>407</v>
      </c>
      <c r="B54" s="439" t="s">
        <v>2592</v>
      </c>
      <c r="C54" s="438" t="s">
        <v>459</v>
      </c>
      <c r="D54" s="439" t="s">
        <v>458</v>
      </c>
      <c r="E54" s="439">
        <v>75718</v>
      </c>
      <c r="F54" s="439" t="str">
        <f>IFERROR(VLOOKUP(D54,RSL_Composite!$A$4:$K$767,11,FALSE),"--")</f>
        <v>--</v>
      </c>
      <c r="G54" s="439" t="s">
        <v>2474</v>
      </c>
      <c r="H54" s="535" t="str">
        <f>VLOOKUP($D54,'Child Res carc'!$C$6:$G$285,5,FALSE)</f>
        <v>--</v>
      </c>
      <c r="I54" s="535">
        <f>VLOOKUP($D54,'Child Res NC'!$C$6:$G$285,5,FALSE)</f>
        <v>179.63820923730074</v>
      </c>
      <c r="J54" s="535" t="str">
        <f t="shared" si="0"/>
        <v>--</v>
      </c>
      <c r="K54" s="535">
        <f>VLOOKUP($D54,'Adult Res NC'!$C$6:$G$285,5,FALSE)</f>
        <v>371.13868611395492</v>
      </c>
      <c r="L54" s="535" t="str">
        <f t="shared" si="1"/>
        <v>--</v>
      </c>
      <c r="M54" s="535" t="str">
        <f>VLOOKUP($D54,'Comm Worker carc'!$C$6:$G$285,5,FALSE)</f>
        <v>--</v>
      </c>
      <c r="N54" s="535">
        <f>VLOOKUP($D54,'Comm Worker NC'!$C$6:$G$285,5,FALSE)</f>
        <v>2044</v>
      </c>
      <c r="O54" s="489"/>
      <c r="W54" s="441"/>
      <c r="X54" s="441"/>
      <c r="AA54" s="441"/>
      <c r="AB54" s="428"/>
      <c r="AC54" s="441"/>
      <c r="AD54" s="441"/>
      <c r="AE54" s="441"/>
    </row>
    <row r="55" spans="1:31" x14ac:dyDescent="0.2">
      <c r="A55" s="438" t="s">
        <v>407</v>
      </c>
      <c r="B55" s="439" t="s">
        <v>2592</v>
      </c>
      <c r="C55" s="438" t="s">
        <v>457</v>
      </c>
      <c r="D55" s="439" t="s">
        <v>456</v>
      </c>
      <c r="E55" s="439">
        <v>100414</v>
      </c>
      <c r="F55" s="439" t="str">
        <f>IFERROR(VLOOKUP(D55,RSL_Composite!$A$4:$K$767,11,FALSE),"--")</f>
        <v>--</v>
      </c>
      <c r="G55" s="439" t="s">
        <v>2474</v>
      </c>
      <c r="H55" s="535">
        <f>VLOOKUP($D55,'Child Res carc'!$C$6:$G$285,5,FALSE)</f>
        <v>100.31637709096898</v>
      </c>
      <c r="I55" s="535">
        <f>VLOOKUP($D55,'Child Res NC'!$C$6:$G$285,5,FALSE)</f>
        <v>96.914659700746114</v>
      </c>
      <c r="J55" s="535">
        <f t="shared" si="0"/>
        <v>45.506174586014893</v>
      </c>
      <c r="K55" s="535">
        <f>VLOOKUP($D55,'Adult Res NC'!$C$6:$G$285,5,FALSE)</f>
        <v>221.53770710550634</v>
      </c>
      <c r="L55" s="535" t="str">
        <f t="shared" si="1"/>
        <v>--</v>
      </c>
      <c r="M55" s="535">
        <f>VLOOKUP($D55,'Comm Worker carc'!$C$6:$G$285,5,FALSE)</f>
        <v>260.14545454545453</v>
      </c>
      <c r="N55" s="535">
        <f>VLOOKUP($D55,'Comm Worker NC'!$C$6:$G$285,5,FALSE)</f>
        <v>1022</v>
      </c>
      <c r="O55" s="489"/>
      <c r="W55" s="441"/>
      <c r="X55" s="441"/>
      <c r="AA55" s="441"/>
      <c r="AB55" s="428"/>
      <c r="AC55" s="441"/>
      <c r="AD55" s="441"/>
      <c r="AE55" s="441"/>
    </row>
    <row r="56" spans="1:31" x14ac:dyDescent="0.2">
      <c r="A56" s="438" t="s">
        <v>407</v>
      </c>
      <c r="B56" s="439" t="s">
        <v>2592</v>
      </c>
      <c r="C56" s="438" t="s">
        <v>455</v>
      </c>
      <c r="D56" s="439" t="s">
        <v>454</v>
      </c>
      <c r="E56" s="439">
        <v>50000</v>
      </c>
      <c r="F56" s="439" t="str">
        <f>IFERROR(VLOOKUP(D56,RSL_Composite!$A$4:$K$767,11,FALSE),"--")</f>
        <v>--</v>
      </c>
      <c r="G56" s="439" t="s">
        <v>2474</v>
      </c>
      <c r="H56" s="535">
        <f>VLOOKUP($D56,'Child Res carc'!$C$6:$G$285,5,FALSE)</f>
        <v>449.2307692307694</v>
      </c>
      <c r="I56" s="535">
        <f>VLOOKUP($D56,'Child Res NC'!$C$6:$G$285,5,FALSE)</f>
        <v>42.330440479014335</v>
      </c>
      <c r="J56" s="535">
        <f t="shared" si="0"/>
        <v>154.90716180371362</v>
      </c>
      <c r="K56" s="535">
        <f>VLOOKUP($D56,'Adult Res NC'!$C$6:$G$285,5,FALSE)</f>
        <v>75.681435796011868</v>
      </c>
      <c r="L56" s="535" t="str">
        <f t="shared" si="1"/>
        <v>--</v>
      </c>
      <c r="M56" s="535" t="str">
        <f>VLOOKUP($D56,'Comm Worker carc'!$C$6:$G$285,5,FALSE)</f>
        <v>--</v>
      </c>
      <c r="N56" s="535">
        <f>VLOOKUP($D56,'Comm Worker NC'!$C$6:$G$285,5,FALSE)</f>
        <v>2044</v>
      </c>
      <c r="O56" s="489"/>
      <c r="W56" s="441"/>
      <c r="X56" s="441"/>
      <c r="AA56" s="441"/>
      <c r="AB56" s="428"/>
      <c r="AC56" s="441"/>
      <c r="AD56" s="441"/>
      <c r="AE56" s="441"/>
    </row>
    <row r="57" spans="1:31" x14ac:dyDescent="0.2">
      <c r="A57" s="438" t="s">
        <v>407</v>
      </c>
      <c r="B57" s="439" t="s">
        <v>2592</v>
      </c>
      <c r="C57" s="438" t="s">
        <v>273</v>
      </c>
      <c r="D57" s="439" t="s">
        <v>272</v>
      </c>
      <c r="E57" s="439">
        <v>87683</v>
      </c>
      <c r="F57" s="439" t="str">
        <f>IFERROR(VLOOKUP(D57,RSL_Composite!$A$4:$K$767,11,FALSE),"--")</f>
        <v>--</v>
      </c>
      <c r="G57" s="439" t="s">
        <v>2474</v>
      </c>
      <c r="H57" s="535">
        <f>VLOOKUP($D57,'Child Res carc'!$C$6:$G$285,5,FALSE)</f>
        <v>6.8297703695984522</v>
      </c>
      <c r="I57" s="535">
        <f>VLOOKUP($D57,'Child Res NC'!$C$6:$G$285,5,FALSE)</f>
        <v>0.46867733897661967</v>
      </c>
      <c r="J57" s="535">
        <f t="shared" si="0"/>
        <v>3.0783395337342268</v>
      </c>
      <c r="K57" s="535">
        <f>VLOOKUP($D57,'Adult Res NC'!$C$6:$G$285,5,FALSE)</f>
        <v>1.0648558237458499</v>
      </c>
      <c r="L57" s="535" t="str">
        <f t="shared" si="1"/>
        <v>--</v>
      </c>
      <c r="M57" s="535">
        <f>VLOOKUP($D57,'Comm Worker carc'!$C$6:$G$285,5,FALSE)</f>
        <v>36.687179487179485</v>
      </c>
      <c r="N57" s="535">
        <f>VLOOKUP($D57,'Comm Worker NC'!$C$6:$G$285,5,FALSE)</f>
        <v>10.220000000000001</v>
      </c>
      <c r="O57" s="489"/>
      <c r="W57" s="441"/>
      <c r="X57" s="441"/>
      <c r="AA57" s="441"/>
      <c r="AB57" s="428"/>
      <c r="AC57" s="441"/>
      <c r="AD57" s="441"/>
      <c r="AE57" s="441"/>
    </row>
    <row r="58" spans="1:31" x14ac:dyDescent="0.2">
      <c r="A58" s="438" t="s">
        <v>407</v>
      </c>
      <c r="B58" s="439" t="s">
        <v>2592</v>
      </c>
      <c r="C58" s="438" t="s">
        <v>453</v>
      </c>
      <c r="D58" s="439" t="s">
        <v>452</v>
      </c>
      <c r="E58" s="439">
        <v>74884</v>
      </c>
      <c r="F58" s="439" t="str">
        <f>IFERROR(VLOOKUP(D58,RSL_Composite!$A$4:$K$767,11,FALSE),"--")</f>
        <v>--</v>
      </c>
      <c r="G58" s="439" t="s">
        <v>2474</v>
      </c>
      <c r="H58" s="535" t="str">
        <f>VLOOKUP($D58,'Child Res carc'!$C$6:$G$285,5,FALSE)</f>
        <v>--</v>
      </c>
      <c r="I58" s="535" t="str">
        <f>VLOOKUP($D58,'Child Res NC'!$C$6:$G$285,5,FALSE)</f>
        <v>--</v>
      </c>
      <c r="J58" s="535" t="str">
        <f t="shared" si="0"/>
        <v>--</v>
      </c>
      <c r="K58" s="535" t="str">
        <f>VLOOKUP($D58,'Adult Res NC'!$C$6:$G$285,5,FALSE)</f>
        <v>--</v>
      </c>
      <c r="L58" s="535" t="str">
        <f t="shared" si="1"/>
        <v>--</v>
      </c>
      <c r="M58" s="535" t="str">
        <f>VLOOKUP($D58,'Comm Worker carc'!$C$6:$G$285,5,FALSE)</f>
        <v>--</v>
      </c>
      <c r="N58" s="535" t="str">
        <f>VLOOKUP($D58,'Comm Worker NC'!$C$6:$G$285,5,FALSE)</f>
        <v>--</v>
      </c>
      <c r="O58" s="489"/>
      <c r="W58" s="441"/>
      <c r="X58" s="441"/>
      <c r="AA58" s="441"/>
      <c r="AB58" s="428"/>
      <c r="AC58" s="441"/>
      <c r="AD58" s="441"/>
      <c r="AE58" s="441"/>
    </row>
    <row r="59" spans="1:31" x14ac:dyDescent="0.2">
      <c r="A59" s="438" t="s">
        <v>407</v>
      </c>
      <c r="B59" s="439" t="s">
        <v>2592</v>
      </c>
      <c r="C59" s="438" t="s">
        <v>451</v>
      </c>
      <c r="D59" s="439" t="s">
        <v>450</v>
      </c>
      <c r="E59" s="439">
        <v>78831</v>
      </c>
      <c r="F59" s="439" t="str">
        <f>IFERROR(VLOOKUP(D59,RSL_Composite!$A$4:$K$767,11,FALSE),"--")</f>
        <v>--</v>
      </c>
      <c r="G59" s="439" t="s">
        <v>2474</v>
      </c>
      <c r="H59" s="535" t="str">
        <f>VLOOKUP($D59,'Child Res carc'!$C$6:$G$285,5,FALSE)</f>
        <v>--</v>
      </c>
      <c r="I59" s="535">
        <f>VLOOKUP($D59,'Child Res NC'!$C$6:$G$285,5,FALSE)</f>
        <v>469.28571428571422</v>
      </c>
      <c r="J59" s="535" t="str">
        <f t="shared" si="0"/>
        <v>--</v>
      </c>
      <c r="K59" s="535">
        <f>VLOOKUP($D59,'Adult Res NC'!$C$6:$G$285,5,FALSE)</f>
        <v>1095</v>
      </c>
      <c r="L59" s="535" t="str">
        <f t="shared" si="1"/>
        <v>--</v>
      </c>
      <c r="M59" s="535" t="str">
        <f>VLOOKUP($D59,'Comm Worker carc'!$C$6:$G$285,5,FALSE)</f>
        <v>--</v>
      </c>
      <c r="N59" s="535">
        <f>VLOOKUP($D59,'Comm Worker NC'!$C$6:$G$285,5,FALSE)</f>
        <v>3066</v>
      </c>
      <c r="O59" s="489"/>
      <c r="W59" s="441"/>
      <c r="X59" s="441"/>
      <c r="AA59" s="441"/>
      <c r="AB59" s="428"/>
      <c r="AC59" s="441"/>
      <c r="AD59" s="441"/>
      <c r="AE59" s="441"/>
    </row>
    <row r="60" spans="1:31" x14ac:dyDescent="0.2">
      <c r="A60" s="438" t="s">
        <v>407</v>
      </c>
      <c r="B60" s="439" t="s">
        <v>2592</v>
      </c>
      <c r="C60" s="438" t="s">
        <v>449</v>
      </c>
      <c r="D60" s="439" t="s">
        <v>448</v>
      </c>
      <c r="E60" s="439">
        <v>98828</v>
      </c>
      <c r="F60" s="439" t="str">
        <f>IFERROR(VLOOKUP(D60,RSL_Composite!$A$4:$K$767,11,FALSE),"--")</f>
        <v>--</v>
      </c>
      <c r="G60" s="439" t="s">
        <v>2474</v>
      </c>
      <c r="H60" s="535" t="str">
        <f>VLOOKUP($D60,'Child Res carc'!$C$6:$G$285,5,FALSE)</f>
        <v>--</v>
      </c>
      <c r="I60" s="535">
        <f>VLOOKUP($D60,'Child Res NC'!$C$6:$G$285,5,FALSE)</f>
        <v>145.09316770186334</v>
      </c>
      <c r="J60" s="535" t="str">
        <f t="shared" si="0"/>
        <v>--</v>
      </c>
      <c r="K60" s="535">
        <f>VLOOKUP($D60,'Adult Res NC'!$C$6:$G$285,5,FALSE)</f>
        <v>365</v>
      </c>
      <c r="L60" s="535" t="str">
        <f t="shared" si="1"/>
        <v>--</v>
      </c>
      <c r="M60" s="535" t="str">
        <f>VLOOKUP($D60,'Comm Worker carc'!$C$6:$G$285,5,FALSE)</f>
        <v>--</v>
      </c>
      <c r="N60" s="535">
        <f>VLOOKUP($D60,'Comm Worker NC'!$C$6:$G$285,5,FALSE)</f>
        <v>1022</v>
      </c>
      <c r="O60" s="489"/>
      <c r="W60" s="441"/>
      <c r="X60" s="441"/>
      <c r="AA60" s="441"/>
      <c r="AB60" s="428"/>
      <c r="AC60" s="441"/>
      <c r="AD60" s="441"/>
      <c r="AE60" s="441"/>
    </row>
    <row r="61" spans="1:31" x14ac:dyDescent="0.2">
      <c r="A61" s="438" t="s">
        <v>407</v>
      </c>
      <c r="B61" s="439" t="s">
        <v>2592</v>
      </c>
      <c r="C61" s="438" t="s">
        <v>447</v>
      </c>
      <c r="D61" s="439" t="s">
        <v>446</v>
      </c>
      <c r="E61" s="439">
        <v>67561</v>
      </c>
      <c r="F61" s="439" t="str">
        <f>IFERROR(VLOOKUP(D61,RSL_Composite!$A$4:$K$767,11,FALSE),"--")</f>
        <v>--</v>
      </c>
      <c r="G61" s="439" t="s">
        <v>2474</v>
      </c>
      <c r="H61" s="535" t="str">
        <f>VLOOKUP($D61,'Child Res carc'!$C$6:$G$285,5,FALSE)</f>
        <v>--</v>
      </c>
      <c r="I61" s="535">
        <f>VLOOKUP($D61,'Child Res NC'!$C$6:$G$285,5,FALSE)</f>
        <v>751.05648587344058</v>
      </c>
      <c r="J61" s="535" t="str">
        <f t="shared" si="0"/>
        <v>--</v>
      </c>
      <c r="K61" s="535">
        <f>VLOOKUP($D61,'Adult Res NC'!$C$6:$G$285,5,FALSE)</f>
        <v>1729.1227651739641</v>
      </c>
      <c r="L61" s="535" t="str">
        <f t="shared" si="1"/>
        <v>--</v>
      </c>
      <c r="M61" s="535" t="str">
        <f>VLOOKUP($D61,'Comm Worker carc'!$C$6:$G$285,5,FALSE)</f>
        <v>--</v>
      </c>
      <c r="N61" s="535">
        <f>VLOOKUP($D61,'Comm Worker NC'!$C$6:$G$285,5,FALSE)</f>
        <v>5110</v>
      </c>
      <c r="O61" s="489"/>
      <c r="W61" s="441"/>
      <c r="X61" s="441"/>
      <c r="AA61" s="441"/>
      <c r="AB61" s="428"/>
      <c r="AC61" s="441"/>
      <c r="AD61" s="441"/>
      <c r="AE61" s="441"/>
    </row>
    <row r="62" spans="1:31" x14ac:dyDescent="0.2">
      <c r="A62" s="438" t="s">
        <v>407</v>
      </c>
      <c r="B62" s="439" t="s">
        <v>2592</v>
      </c>
      <c r="C62" s="438" t="s">
        <v>445</v>
      </c>
      <c r="D62" s="439" t="s">
        <v>444</v>
      </c>
      <c r="E62" s="439">
        <v>75092</v>
      </c>
      <c r="F62" s="439" t="str">
        <f>IFERROR(VLOOKUP(D62,RSL_Composite!$A$4:$K$767,11,FALSE),"--")</f>
        <v>M</v>
      </c>
      <c r="G62" s="439" t="s">
        <v>2474</v>
      </c>
      <c r="H62" s="535">
        <f>VLOOKUP($D62,'Child Res carc'!$C$6:$G$285,5,FALSE)</f>
        <v>877.50555242239341</v>
      </c>
      <c r="I62" s="535">
        <f>VLOOKUP($D62,'Child Res NC'!$C$6:$G$285,5,FALSE)</f>
        <v>9.0277177107008342</v>
      </c>
      <c r="J62" s="535">
        <f t="shared" si="0"/>
        <v>409.4347359966327</v>
      </c>
      <c r="K62" s="535">
        <f>VLOOKUP($D62,'Adult Res NC'!$C$6:$G$285,5,FALSE)</f>
        <v>21.013919075154991</v>
      </c>
      <c r="L62" s="535">
        <f t="shared" si="1"/>
        <v>160.7379693319763</v>
      </c>
      <c r="M62" s="535">
        <f>VLOOKUP($D62,'Comm Worker carc'!$C$6:$G$285,5,FALSE)</f>
        <v>1430.8</v>
      </c>
      <c r="N62" s="535">
        <f>VLOOKUP($D62,'Comm Worker NC'!$C$6:$G$285,5,FALSE)</f>
        <v>61.32</v>
      </c>
      <c r="O62" s="489"/>
      <c r="W62" s="441"/>
      <c r="X62" s="441"/>
      <c r="AA62" s="441"/>
      <c r="AB62" s="428"/>
      <c r="AC62" s="441"/>
      <c r="AD62" s="441"/>
      <c r="AE62" s="441"/>
    </row>
    <row r="63" spans="1:31" x14ac:dyDescent="0.2">
      <c r="A63" s="438" t="s">
        <v>407</v>
      </c>
      <c r="B63" s="439" t="s">
        <v>2592</v>
      </c>
      <c r="C63" s="438" t="s">
        <v>443</v>
      </c>
      <c r="D63" s="439" t="s">
        <v>442</v>
      </c>
      <c r="E63" s="439">
        <v>1634044</v>
      </c>
      <c r="F63" s="439" t="str">
        <f>IFERROR(VLOOKUP(D63,RSL_Composite!$A$4:$K$767,11,FALSE),"--")</f>
        <v>--</v>
      </c>
      <c r="G63" s="439" t="s">
        <v>2474</v>
      </c>
      <c r="H63" s="535">
        <f>VLOOKUP($D63,'Child Res carc'!$C$6:$G$285,5,FALSE)</f>
        <v>970.09966777408647</v>
      </c>
      <c r="I63" s="535">
        <f>VLOOKUP($D63,'Child Res NC'!$C$6:$G$285,5,FALSE)</f>
        <v>15017.142857142861</v>
      </c>
      <c r="J63" s="535">
        <f t="shared" si="0"/>
        <v>445.90850585745773</v>
      </c>
      <c r="K63" s="535">
        <f>VLOOKUP($D63,'Adult Res NC'!$C$6:$G$285,5,FALSE)</f>
        <v>25891.625615763551</v>
      </c>
      <c r="L63" s="535" t="str">
        <f t="shared" si="1"/>
        <v>--</v>
      </c>
      <c r="M63" s="535">
        <f>VLOOKUP($D63,'Comm Worker carc'!$C$6:$G$285,5,FALSE)</f>
        <v>1589.7777777777778</v>
      </c>
      <c r="N63" s="535" t="str">
        <f>VLOOKUP($D63,'Comm Worker NC'!$C$6:$G$285,5,FALSE)</f>
        <v>--</v>
      </c>
      <c r="O63" s="489"/>
      <c r="W63" s="441"/>
      <c r="X63" s="441"/>
      <c r="AA63" s="441"/>
      <c r="AB63" s="428"/>
      <c r="AC63" s="441"/>
      <c r="AD63" s="441"/>
      <c r="AE63" s="441"/>
    </row>
    <row r="64" spans="1:31" x14ac:dyDescent="0.2">
      <c r="A64" s="438" t="s">
        <v>407</v>
      </c>
      <c r="B64" s="439" t="s">
        <v>2592</v>
      </c>
      <c r="C64" s="438" t="s">
        <v>261</v>
      </c>
      <c r="D64" s="439" t="s">
        <v>260</v>
      </c>
      <c r="E64" s="439">
        <v>91203</v>
      </c>
      <c r="F64" s="439" t="str">
        <f>IFERROR(VLOOKUP(D64,RSL_Composite!$A$4:$K$767,11,FALSE),"--")</f>
        <v>--</v>
      </c>
      <c r="G64" s="439" t="s">
        <v>2474</v>
      </c>
      <c r="H64" s="535">
        <f>VLOOKUP($D64,'Child Res carc'!$C$6:$G$285,5,FALSE)</f>
        <v>171.76470588235296</v>
      </c>
      <c r="I64" s="535">
        <f>VLOOKUP($D64,'Child Res NC'!$C$6:$G$285,5,FALSE)</f>
        <v>8.411322986266665</v>
      </c>
      <c r="J64" s="535">
        <f t="shared" si="0"/>
        <v>59.229208924949312</v>
      </c>
      <c r="K64" s="535">
        <f>VLOOKUP($D64,'Adult Res NC'!$C$6:$G$285,5,FALSE)</f>
        <v>16.294323243591826</v>
      </c>
      <c r="L64" s="535" t="str">
        <f t="shared" si="1"/>
        <v>--</v>
      </c>
      <c r="M64" s="535" t="str">
        <f>VLOOKUP($D64,'Comm Worker carc'!$C$6:$G$285,5,FALSE)</f>
        <v>--</v>
      </c>
      <c r="N64" s="535">
        <f>VLOOKUP($D64,'Comm Worker NC'!$C$6:$G$285,5,FALSE)</f>
        <v>204.4</v>
      </c>
      <c r="O64" s="489"/>
      <c r="W64" s="441"/>
      <c r="X64" s="441"/>
      <c r="AA64" s="441"/>
      <c r="AB64" s="428"/>
      <c r="AC64" s="441"/>
      <c r="AD64" s="441"/>
      <c r="AE64" s="441"/>
    </row>
    <row r="65" spans="1:31" x14ac:dyDescent="0.2">
      <c r="A65" s="438" t="s">
        <v>407</v>
      </c>
      <c r="B65" s="439" t="s">
        <v>2592</v>
      </c>
      <c r="C65" s="438" t="s">
        <v>441</v>
      </c>
      <c r="D65" s="439" t="s">
        <v>440</v>
      </c>
      <c r="E65" s="439">
        <v>104518</v>
      </c>
      <c r="F65" s="439" t="str">
        <f>IFERROR(VLOOKUP(D65,RSL_Composite!$A$4:$K$767,11,FALSE),"--")</f>
        <v>--</v>
      </c>
      <c r="G65" s="439" t="s">
        <v>2474</v>
      </c>
      <c r="H65" s="535" t="str">
        <f>VLOOKUP($D65,'Child Res carc'!$C$6:$G$285,5,FALSE)</f>
        <v>--</v>
      </c>
      <c r="I65" s="535">
        <f>VLOOKUP($D65,'Child Res NC'!$C$6:$G$285,5,FALSE)</f>
        <v>78.214285714285708</v>
      </c>
      <c r="J65" s="535" t="str">
        <f t="shared" si="0"/>
        <v>--</v>
      </c>
      <c r="K65" s="535">
        <f>VLOOKUP($D65,'Adult Res NC'!$C$6:$G$285,5,FALSE)</f>
        <v>182.5</v>
      </c>
      <c r="L65" s="535" t="str">
        <f t="shared" si="1"/>
        <v>--</v>
      </c>
      <c r="M65" s="535" t="str">
        <f>VLOOKUP($D65,'Comm Worker carc'!$C$6:$G$285,5,FALSE)</f>
        <v>--</v>
      </c>
      <c r="N65" s="535">
        <f>VLOOKUP($D65,'Comm Worker NC'!$C$6:$G$285,5,FALSE)</f>
        <v>511</v>
      </c>
      <c r="O65" s="489"/>
      <c r="W65" s="441"/>
      <c r="X65" s="441"/>
      <c r="AA65" s="441"/>
      <c r="AB65" s="428"/>
      <c r="AC65" s="441"/>
      <c r="AD65" s="441"/>
      <c r="AE65" s="441"/>
    </row>
    <row r="66" spans="1:31" x14ac:dyDescent="0.2">
      <c r="A66" s="438" t="s">
        <v>407</v>
      </c>
      <c r="B66" s="439" t="s">
        <v>2592</v>
      </c>
      <c r="C66" s="438" t="s">
        <v>439</v>
      </c>
      <c r="D66" s="439" t="s">
        <v>438</v>
      </c>
      <c r="E66" s="439">
        <v>103651</v>
      </c>
      <c r="F66" s="439" t="str">
        <f>IFERROR(VLOOKUP(D66,RSL_Composite!$A$4:$K$767,11,FALSE),"--")</f>
        <v>--</v>
      </c>
      <c r="G66" s="439" t="s">
        <v>2474</v>
      </c>
      <c r="H66" s="535" t="str">
        <f>VLOOKUP($D66,'Child Res carc'!$C$6:$G$285,5,FALSE)</f>
        <v>--</v>
      </c>
      <c r="I66" s="535">
        <f>VLOOKUP($D66,'Child Res NC'!$C$6:$G$285,5,FALSE)</f>
        <v>151.68831168831167</v>
      </c>
      <c r="J66" s="535" t="str">
        <f t="shared" si="0"/>
        <v>--</v>
      </c>
      <c r="K66" s="535">
        <f>VLOOKUP($D66,'Adult Res NC'!$C$6:$G$285,5,FALSE)</f>
        <v>365</v>
      </c>
      <c r="L66" s="535" t="str">
        <f t="shared" si="1"/>
        <v>--</v>
      </c>
      <c r="M66" s="535" t="str">
        <f>VLOOKUP($D66,'Comm Worker carc'!$C$6:$G$285,5,FALSE)</f>
        <v>--</v>
      </c>
      <c r="N66" s="535">
        <f>VLOOKUP($D66,'Comm Worker NC'!$C$6:$G$285,5,FALSE)</f>
        <v>1022</v>
      </c>
      <c r="O66" s="489"/>
      <c r="W66" s="441"/>
      <c r="X66" s="441"/>
      <c r="AA66" s="441"/>
      <c r="AB66" s="428"/>
      <c r="AC66" s="441"/>
      <c r="AD66" s="441"/>
      <c r="AE66" s="441"/>
    </row>
    <row r="67" spans="1:31" x14ac:dyDescent="0.2">
      <c r="A67" s="438" t="s">
        <v>407</v>
      </c>
      <c r="B67" s="439" t="s">
        <v>2592</v>
      </c>
      <c r="C67" s="438" t="s">
        <v>437</v>
      </c>
      <c r="D67" s="439" t="s">
        <v>436</v>
      </c>
      <c r="E67" s="439">
        <v>99876</v>
      </c>
      <c r="F67" s="439" t="str">
        <f>IFERROR(VLOOKUP(D67,RSL_Composite!$A$4:$K$767,11,FALSE),"--")</f>
        <v>--</v>
      </c>
      <c r="G67" s="439" t="s">
        <v>2474</v>
      </c>
      <c r="H67" s="535" t="str">
        <f>VLOOKUP($D67,'Child Res carc'!$C$6:$G$285,5,FALSE)</f>
        <v>--</v>
      </c>
      <c r="I67" s="535" t="str">
        <f>VLOOKUP($D67,'Child Res NC'!$C$6:$G$285,5,FALSE)</f>
        <v>--</v>
      </c>
      <c r="J67" s="535" t="str">
        <f t="shared" si="0"/>
        <v>--</v>
      </c>
      <c r="K67" s="535" t="str">
        <f>VLOOKUP($D67,'Adult Res NC'!$C$6:$G$285,5,FALSE)</f>
        <v>--</v>
      </c>
      <c r="L67" s="535" t="str">
        <f t="shared" si="1"/>
        <v>--</v>
      </c>
      <c r="M67" s="535" t="str">
        <f>VLOOKUP($D67,'Comm Worker carc'!$C$6:$G$285,5,FALSE)</f>
        <v>--</v>
      </c>
      <c r="N67" s="535" t="str">
        <f>VLOOKUP($D67,'Comm Worker NC'!$C$6:$G$285,5,FALSE)</f>
        <v>--</v>
      </c>
      <c r="O67" s="489"/>
      <c r="W67" s="441"/>
      <c r="X67" s="441"/>
      <c r="AA67" s="441"/>
      <c r="AB67" s="428"/>
      <c r="AC67" s="441"/>
      <c r="AD67" s="441"/>
      <c r="AE67" s="441"/>
    </row>
    <row r="68" spans="1:31" x14ac:dyDescent="0.2">
      <c r="A68" s="438" t="s">
        <v>407</v>
      </c>
      <c r="B68" s="439" t="s">
        <v>2592</v>
      </c>
      <c r="C68" s="438" t="s">
        <v>435</v>
      </c>
      <c r="D68" s="439" t="s">
        <v>434</v>
      </c>
      <c r="E68" s="439">
        <v>135988</v>
      </c>
      <c r="F68" s="439" t="str">
        <f>IFERROR(VLOOKUP(D68,RSL_Composite!$A$4:$K$767,11,FALSE),"--")</f>
        <v>--</v>
      </c>
      <c r="G68" s="439" t="s">
        <v>2474</v>
      </c>
      <c r="H68" s="535" t="str">
        <f>VLOOKUP($D68,'Child Res carc'!$C$6:$G$285,5,FALSE)</f>
        <v>--</v>
      </c>
      <c r="I68" s="535" t="str">
        <f>VLOOKUP($D68,'Child Res NC'!$C$6:$G$285,5,FALSE)</f>
        <v>--</v>
      </c>
      <c r="J68" s="535" t="str">
        <f t="shared" si="0"/>
        <v>--</v>
      </c>
      <c r="K68" s="535" t="str">
        <f>VLOOKUP($D68,'Adult Res NC'!$C$6:$G$285,5,FALSE)</f>
        <v>--</v>
      </c>
      <c r="L68" s="535" t="str">
        <f t="shared" si="1"/>
        <v>--</v>
      </c>
      <c r="M68" s="535" t="str">
        <f>VLOOKUP($D68,'Comm Worker carc'!$C$6:$G$285,5,FALSE)</f>
        <v>--</v>
      </c>
      <c r="N68" s="535" t="str">
        <f>VLOOKUP($D68,'Comm Worker NC'!$C$6:$G$285,5,FALSE)</f>
        <v>--</v>
      </c>
      <c r="O68" s="489"/>
      <c r="W68" s="441"/>
      <c r="X68" s="441"/>
      <c r="AA68" s="441"/>
      <c r="AB68" s="428"/>
      <c r="AC68" s="441"/>
      <c r="AD68" s="441"/>
      <c r="AE68" s="441"/>
    </row>
    <row r="69" spans="1:31" x14ac:dyDescent="0.2">
      <c r="A69" s="438" t="s">
        <v>407</v>
      </c>
      <c r="B69" s="439" t="s">
        <v>2592</v>
      </c>
      <c r="C69" s="438" t="s">
        <v>433</v>
      </c>
      <c r="D69" s="439" t="s">
        <v>432</v>
      </c>
      <c r="E69" s="439">
        <v>100425</v>
      </c>
      <c r="F69" s="439" t="str">
        <f>IFERROR(VLOOKUP(D69,RSL_Composite!$A$4:$K$767,11,FALSE),"--")</f>
        <v>--</v>
      </c>
      <c r="G69" s="439" t="s">
        <v>2474</v>
      </c>
      <c r="H69" s="535" t="str">
        <f>VLOOKUP($D69,'Child Res carc'!$C$6:$G$285,5,FALSE)</f>
        <v>--</v>
      </c>
      <c r="I69" s="535">
        <f>VLOOKUP($D69,'Child Res NC'!$C$6:$G$285,5,FALSE)</f>
        <v>208.98665478191441</v>
      </c>
      <c r="J69" s="535" t="str">
        <f t="shared" si="0"/>
        <v>--</v>
      </c>
      <c r="K69" s="535">
        <f>VLOOKUP($D69,'Adult Res NC'!$C$6:$G$285,5,FALSE)</f>
        <v>475.31043363980348</v>
      </c>
      <c r="L69" s="535" t="str">
        <f t="shared" si="1"/>
        <v>--</v>
      </c>
      <c r="M69" s="535" t="str">
        <f>VLOOKUP($D69,'Comm Worker carc'!$C$6:$G$285,5,FALSE)</f>
        <v>--</v>
      </c>
      <c r="N69" s="535">
        <f>VLOOKUP($D69,'Comm Worker NC'!$C$6:$G$285,5,FALSE)</f>
        <v>2044</v>
      </c>
      <c r="O69" s="489"/>
      <c r="W69" s="441"/>
      <c r="X69" s="441"/>
      <c r="AA69" s="441"/>
      <c r="AB69" s="428"/>
      <c r="AC69" s="441"/>
      <c r="AD69" s="441"/>
      <c r="AE69" s="441"/>
    </row>
    <row r="70" spans="1:31" x14ac:dyDescent="0.2">
      <c r="A70" s="438" t="s">
        <v>407</v>
      </c>
      <c r="B70" s="439" t="s">
        <v>2592</v>
      </c>
      <c r="C70" s="438" t="s">
        <v>431</v>
      </c>
      <c r="D70" s="439" t="s">
        <v>430</v>
      </c>
      <c r="E70" s="439">
        <v>98066</v>
      </c>
      <c r="F70" s="439" t="str">
        <f>IFERROR(VLOOKUP(D70,RSL_Composite!$A$4:$K$767,11,FALSE),"--")</f>
        <v>--</v>
      </c>
      <c r="G70" s="439" t="s">
        <v>2474</v>
      </c>
      <c r="H70" s="535" t="str">
        <f>VLOOKUP($D70,'Child Res carc'!$C$6:$G$285,5,FALSE)</f>
        <v>--</v>
      </c>
      <c r="I70" s="535" t="str">
        <f>VLOOKUP($D70,'Child Res NC'!$C$6:$G$285,5,FALSE)</f>
        <v>--</v>
      </c>
      <c r="J70" s="535" t="str">
        <f t="shared" ref="J70:J133" si="2">RBTL_res_adult_carc</f>
        <v>--</v>
      </c>
      <c r="K70" s="535" t="str">
        <f>VLOOKUP($D70,'Adult Res NC'!$C$6:$G$285,5,FALSE)</f>
        <v>--</v>
      </c>
      <c r="L70" s="535" t="str">
        <f t="shared" ref="L70:L133" si="3">RBTL_GW_res_mut</f>
        <v>--</v>
      </c>
      <c r="M70" s="535" t="str">
        <f>VLOOKUP($D70,'Comm Worker carc'!$C$6:$G$285,5,FALSE)</f>
        <v>--</v>
      </c>
      <c r="N70" s="535" t="str">
        <f>VLOOKUP($D70,'Comm Worker NC'!$C$6:$G$285,5,FALSE)</f>
        <v>--</v>
      </c>
      <c r="O70" s="489"/>
      <c r="W70" s="441"/>
      <c r="X70" s="441"/>
      <c r="AA70" s="441"/>
      <c r="AB70" s="428"/>
      <c r="AC70" s="441"/>
      <c r="AD70" s="441"/>
      <c r="AE70" s="441"/>
    </row>
    <row r="71" spans="1:31" x14ac:dyDescent="0.2">
      <c r="A71" s="438" t="s">
        <v>407</v>
      </c>
      <c r="B71" s="439" t="s">
        <v>2592</v>
      </c>
      <c r="C71" s="438" t="s">
        <v>429</v>
      </c>
      <c r="D71" s="439" t="s">
        <v>428</v>
      </c>
      <c r="E71" s="439">
        <v>127184</v>
      </c>
      <c r="F71" s="439" t="str">
        <f>IFERROR(VLOOKUP(D71,RSL_Composite!$A$4:$K$767,11,FALSE),"--")</f>
        <v>--</v>
      </c>
      <c r="G71" s="439" t="s">
        <v>2474</v>
      </c>
      <c r="H71" s="535">
        <f>VLOOKUP($D71,'Child Res carc'!$C$6:$G$285,5,FALSE)</f>
        <v>536.47824779741291</v>
      </c>
      <c r="I71" s="535">
        <f>VLOOKUP($D71,'Child Res NC'!$C$6:$G$285,5,FALSE)</f>
        <v>5.764838522135781</v>
      </c>
      <c r="J71" s="535">
        <f t="shared" si="2"/>
        <v>244.90539614560663</v>
      </c>
      <c r="K71" s="535">
        <f>VLOOKUP($D71,'Adult Res NC'!$C$6:$G$285,5,FALSE)</f>
        <v>13.137020894370245</v>
      </c>
      <c r="L71" s="535" t="str">
        <f t="shared" si="3"/>
        <v>--</v>
      </c>
      <c r="M71" s="535">
        <f>VLOOKUP($D71,'Comm Worker carc'!$C$6:$G$285,5,FALSE)</f>
        <v>1362.6666666666667</v>
      </c>
      <c r="N71" s="535">
        <f>VLOOKUP($D71,'Comm Worker NC'!$C$6:$G$285,5,FALSE)</f>
        <v>61.32</v>
      </c>
      <c r="O71" s="489"/>
      <c r="W71" s="441"/>
      <c r="X71" s="441"/>
      <c r="AA71" s="441"/>
      <c r="AB71" s="428"/>
      <c r="AC71" s="441"/>
      <c r="AD71" s="441"/>
      <c r="AE71" s="441"/>
    </row>
    <row r="72" spans="1:31" x14ac:dyDescent="0.2">
      <c r="A72" s="438" t="s">
        <v>407</v>
      </c>
      <c r="B72" s="439" t="s">
        <v>2592</v>
      </c>
      <c r="C72" s="438" t="s">
        <v>427</v>
      </c>
      <c r="D72" s="439" t="s">
        <v>426</v>
      </c>
      <c r="E72" s="439">
        <v>108883</v>
      </c>
      <c r="F72" s="439" t="str">
        <f>IFERROR(VLOOKUP(D72,RSL_Composite!$A$4:$K$767,11,FALSE),"--")</f>
        <v>--</v>
      </c>
      <c r="G72" s="439" t="s">
        <v>2474</v>
      </c>
      <c r="H72" s="535" t="str">
        <f>VLOOKUP($D72,'Child Res carc'!$C$6:$G$285,5,FALSE)</f>
        <v>--</v>
      </c>
      <c r="I72" s="535">
        <f>VLOOKUP($D72,'Child Res NC'!$C$6:$G$285,5,FALSE)</f>
        <v>93.345860817870218</v>
      </c>
      <c r="J72" s="535" t="str">
        <f t="shared" si="2"/>
        <v>--</v>
      </c>
      <c r="K72" s="535">
        <f>VLOOKUP($D72,'Adult Res NC'!$C$6:$G$285,5,FALSE)</f>
        <v>215.44569734357248</v>
      </c>
      <c r="L72" s="535" t="str">
        <f t="shared" si="3"/>
        <v>--</v>
      </c>
      <c r="M72" s="535" t="str">
        <f>VLOOKUP($D72,'Comm Worker carc'!$C$6:$G$285,5,FALSE)</f>
        <v>--</v>
      </c>
      <c r="N72" s="535">
        <f>VLOOKUP($D72,'Comm Worker NC'!$C$6:$G$285,5,FALSE)</f>
        <v>817.6</v>
      </c>
      <c r="O72" s="489"/>
      <c r="W72" s="441"/>
      <c r="X72" s="441"/>
      <c r="AA72" s="441"/>
      <c r="AB72" s="428"/>
      <c r="AC72" s="441"/>
      <c r="AD72" s="441"/>
      <c r="AE72" s="441"/>
    </row>
    <row r="73" spans="1:31" x14ac:dyDescent="0.2">
      <c r="A73" s="438" t="s">
        <v>407</v>
      </c>
      <c r="B73" s="439" t="s">
        <v>2592</v>
      </c>
      <c r="C73" s="438" t="s">
        <v>425</v>
      </c>
      <c r="D73" s="439" t="s">
        <v>424</v>
      </c>
      <c r="E73" s="439">
        <v>156605</v>
      </c>
      <c r="F73" s="439" t="str">
        <f>IFERROR(VLOOKUP(D73,RSL_Composite!$A$4:$K$767,11,FALSE),"--")</f>
        <v>--</v>
      </c>
      <c r="G73" s="439" t="s">
        <v>2474</v>
      </c>
      <c r="H73" s="535" t="str">
        <f>VLOOKUP($D73,'Child Res carc'!$C$6:$G$285,5,FALSE)</f>
        <v>--</v>
      </c>
      <c r="I73" s="535">
        <f>VLOOKUP($D73,'Child Res NC'!$C$6:$G$285,5,FALSE)</f>
        <v>28.334231805929925</v>
      </c>
      <c r="J73" s="535" t="str">
        <f t="shared" si="2"/>
        <v>--</v>
      </c>
      <c r="K73" s="535">
        <f>VLOOKUP($D73,'Adult Res NC'!$C$6:$G$285,5,FALSE)</f>
        <v>73</v>
      </c>
      <c r="L73" s="535" t="str">
        <f t="shared" si="3"/>
        <v>--</v>
      </c>
      <c r="M73" s="535" t="str">
        <f>VLOOKUP($D73,'Comm Worker carc'!$C$6:$G$285,5,FALSE)</f>
        <v>--</v>
      </c>
      <c r="N73" s="535">
        <f>VLOOKUP($D73,'Comm Worker NC'!$C$6:$G$285,5,FALSE)</f>
        <v>204.4</v>
      </c>
      <c r="O73" s="489"/>
      <c r="W73" s="441"/>
      <c r="X73" s="441"/>
      <c r="AA73" s="441"/>
      <c r="AB73" s="428"/>
      <c r="AC73" s="441"/>
      <c r="AD73" s="441"/>
      <c r="AE73" s="441"/>
    </row>
    <row r="74" spans="1:31" x14ac:dyDescent="0.2">
      <c r="A74" s="438" t="s">
        <v>407</v>
      </c>
      <c r="B74" s="439" t="s">
        <v>2592</v>
      </c>
      <c r="C74" s="438" t="s">
        <v>423</v>
      </c>
      <c r="D74" s="439" t="s">
        <v>422</v>
      </c>
      <c r="E74" s="439">
        <v>10061026</v>
      </c>
      <c r="F74" s="439" t="str">
        <f>IFERROR(VLOOKUP(D74,RSL_Composite!$A$4:$K$767,11,FALSE),"--")</f>
        <v>--</v>
      </c>
      <c r="G74" s="439" t="s">
        <v>2474</v>
      </c>
      <c r="H74" s="535" t="str">
        <f>VLOOKUP($D74,'Child Res carc'!$C$6:$G$285,5,FALSE)</f>
        <v>--</v>
      </c>
      <c r="I74" s="535" t="str">
        <f>VLOOKUP($D74,'Child Res NC'!$C$6:$G$285,5,FALSE)</f>
        <v>--</v>
      </c>
      <c r="J74" s="535" t="str">
        <f t="shared" si="2"/>
        <v>--</v>
      </c>
      <c r="K74" s="535" t="str">
        <f>VLOOKUP($D74,'Adult Res NC'!$C$6:$G$285,5,FALSE)</f>
        <v>--</v>
      </c>
      <c r="L74" s="535" t="str">
        <f t="shared" si="3"/>
        <v>--</v>
      </c>
      <c r="M74" s="535" t="str">
        <f>VLOOKUP($D74,'Comm Worker carc'!$C$6:$G$285,5,FALSE)</f>
        <v>--</v>
      </c>
      <c r="N74" s="535" t="str">
        <f>VLOOKUP($D74,'Comm Worker NC'!$C$6:$G$285,5,FALSE)</f>
        <v>--</v>
      </c>
      <c r="O74" s="489"/>
      <c r="W74" s="441"/>
      <c r="X74" s="441"/>
      <c r="AA74" s="441"/>
      <c r="AB74" s="428"/>
      <c r="AC74" s="441"/>
      <c r="AD74" s="441"/>
      <c r="AE74" s="441"/>
    </row>
    <row r="75" spans="1:31" x14ac:dyDescent="0.2">
      <c r="A75" s="438" t="s">
        <v>407</v>
      </c>
      <c r="B75" s="439" t="s">
        <v>2592</v>
      </c>
      <c r="C75" s="438" t="s">
        <v>421</v>
      </c>
      <c r="D75" s="439" t="s">
        <v>420</v>
      </c>
      <c r="E75" s="439">
        <v>110576</v>
      </c>
      <c r="F75" s="439" t="str">
        <f>IFERROR(VLOOKUP(D75,RSL_Composite!$A$4:$K$767,11,FALSE),"--")</f>
        <v>--</v>
      </c>
      <c r="G75" s="439" t="s">
        <v>2474</v>
      </c>
      <c r="H75" s="535">
        <f>VLOOKUP($D75,'Child Res carc'!$C$6:$G$285,5,FALSE)</f>
        <v>1.3904761904761909</v>
      </c>
      <c r="I75" s="535" t="str">
        <f>VLOOKUP($D75,'Child Res NC'!$C$6:$G$285,5,FALSE)</f>
        <v>--</v>
      </c>
      <c r="J75" s="535">
        <f t="shared" si="2"/>
        <v>0.47947454844006587</v>
      </c>
      <c r="K75" s="535" t="str">
        <f>VLOOKUP($D75,'Adult Res NC'!$C$6:$G$285,5,FALSE)</f>
        <v>--</v>
      </c>
      <c r="L75" s="535" t="str">
        <f t="shared" si="3"/>
        <v>--</v>
      </c>
      <c r="M75" s="535" t="str">
        <f>VLOOKUP($D75,'Comm Worker carc'!$C$6:$G$285,5,FALSE)</f>
        <v>--</v>
      </c>
      <c r="N75" s="535" t="str">
        <f>VLOOKUP($D75,'Comm Worker NC'!$C$6:$G$285,5,FALSE)</f>
        <v>--</v>
      </c>
      <c r="O75" s="489"/>
      <c r="W75" s="441"/>
      <c r="X75" s="441"/>
      <c r="AA75" s="441"/>
      <c r="AB75" s="428"/>
      <c r="AC75" s="441"/>
      <c r="AD75" s="441"/>
      <c r="AE75" s="441"/>
    </row>
    <row r="76" spans="1:31" x14ac:dyDescent="0.2">
      <c r="A76" s="438" t="s">
        <v>407</v>
      </c>
      <c r="B76" s="439" t="s">
        <v>2592</v>
      </c>
      <c r="C76" s="438" t="s">
        <v>419</v>
      </c>
      <c r="D76" s="439" t="s">
        <v>418</v>
      </c>
      <c r="E76" s="439">
        <v>79016</v>
      </c>
      <c r="F76" s="439" t="str">
        <f>IFERROR(VLOOKUP(D76,RSL_Composite!$A$4:$K$767,11,FALSE),"--")</f>
        <v>M</v>
      </c>
      <c r="G76" s="439" t="s">
        <v>2474</v>
      </c>
      <c r="H76" s="535">
        <f>VLOOKUP($D76,'Child Res carc'!$C$6:$G$285,5,FALSE)</f>
        <v>33.367201400794492</v>
      </c>
      <c r="I76" s="535">
        <f>VLOOKUP($D76,'Child Res NC'!$C$6:$G$285,5,FALSE)</f>
        <v>0.63112629619337679</v>
      </c>
      <c r="J76" s="535">
        <f t="shared" si="2"/>
        <v>15.363989351755746</v>
      </c>
      <c r="K76" s="535">
        <f>VLOOKUP($D76,'Adult Res NC'!$C$6:$G$285,5,FALSE)</f>
        <v>1.4335176979839923</v>
      </c>
      <c r="L76" s="535">
        <f>0.44*10</f>
        <v>4.4000000000000004</v>
      </c>
      <c r="M76" s="535">
        <f>VLOOKUP($D76,'Comm Worker carc'!$C$6:$G$285,5,FALSE)</f>
        <v>62.208695652173915</v>
      </c>
      <c r="N76" s="535">
        <f>VLOOKUP($D76,'Comm Worker NC'!$C$6:$G$285,5,FALSE)</f>
        <v>5.1100000000000003</v>
      </c>
      <c r="O76" s="489"/>
      <c r="W76" s="441"/>
      <c r="X76" s="441"/>
      <c r="AA76" s="441"/>
      <c r="AB76" s="428"/>
      <c r="AC76" s="441"/>
      <c r="AD76" s="441"/>
      <c r="AE76" s="441"/>
    </row>
    <row r="77" spans="1:31" x14ac:dyDescent="0.2">
      <c r="A77" s="438" t="s">
        <v>407</v>
      </c>
      <c r="B77" s="439" t="s">
        <v>2592</v>
      </c>
      <c r="C77" s="438" t="s">
        <v>417</v>
      </c>
      <c r="D77" s="439" t="s">
        <v>416</v>
      </c>
      <c r="E77" s="439">
        <v>75694</v>
      </c>
      <c r="F77" s="439" t="str">
        <f>IFERROR(VLOOKUP(D77,RSL_Composite!$A$4:$K$767,11,FALSE),"--")</f>
        <v>--</v>
      </c>
      <c r="G77" s="439" t="s">
        <v>2474</v>
      </c>
      <c r="H77" s="535" t="str">
        <f>VLOOKUP($D77,'Child Res carc'!$C$6:$G$285,5,FALSE)</f>
        <v>--</v>
      </c>
      <c r="I77" s="535">
        <f>VLOOKUP($D77,'Child Res NC'!$C$6:$G$285,5,FALSE)</f>
        <v>356.10907028899732</v>
      </c>
      <c r="J77" s="535" t="str">
        <f t="shared" si="2"/>
        <v>--</v>
      </c>
      <c r="K77" s="535">
        <f>VLOOKUP($D77,'Adult Res NC'!$C$6:$G$285,5,FALSE)</f>
        <v>797.97801381098691</v>
      </c>
      <c r="L77" s="535" t="str">
        <f t="shared" si="3"/>
        <v>--</v>
      </c>
      <c r="M77" s="535" t="str">
        <f>VLOOKUP($D77,'Comm Worker carc'!$C$6:$G$285,5,FALSE)</f>
        <v>--</v>
      </c>
      <c r="N77" s="535">
        <f>VLOOKUP($D77,'Comm Worker NC'!$C$6:$G$285,5,FALSE)</f>
        <v>3066</v>
      </c>
      <c r="O77" s="489"/>
      <c r="W77" s="441"/>
      <c r="X77" s="441"/>
      <c r="AA77" s="441"/>
      <c r="AB77" s="428"/>
      <c r="AC77" s="441"/>
      <c r="AD77" s="441"/>
      <c r="AE77" s="441"/>
    </row>
    <row r="78" spans="1:31" x14ac:dyDescent="0.2">
      <c r="A78" s="438" t="s">
        <v>407</v>
      </c>
      <c r="B78" s="439" t="s">
        <v>2592</v>
      </c>
      <c r="C78" s="438" t="s">
        <v>415</v>
      </c>
      <c r="D78" s="439" t="s">
        <v>414</v>
      </c>
      <c r="E78" s="439">
        <v>108054</v>
      </c>
      <c r="F78" s="439" t="str">
        <f>IFERROR(VLOOKUP(D78,RSL_Composite!$A$4:$K$767,11,FALSE),"--")</f>
        <v>--</v>
      </c>
      <c r="G78" s="439" t="s">
        <v>2474</v>
      </c>
      <c r="H78" s="535" t="str">
        <f>VLOOKUP($D78,'Child Res carc'!$C$6:$G$285,5,FALSE)</f>
        <v>--</v>
      </c>
      <c r="I78" s="535">
        <f>VLOOKUP($D78,'Child Res NC'!$C$6:$G$285,5,FALSE)</f>
        <v>610.45296167247398</v>
      </c>
      <c r="J78" s="535" t="str">
        <f t="shared" si="2"/>
        <v>--</v>
      </c>
      <c r="K78" s="535">
        <f>VLOOKUP($D78,'Adult Res NC'!$C$6:$G$285,5,FALSE)</f>
        <v>1726.1083743842366</v>
      </c>
      <c r="L78" s="535" t="str">
        <f t="shared" si="3"/>
        <v>--</v>
      </c>
      <c r="M78" s="535" t="str">
        <f>VLOOKUP($D78,'Comm Worker carc'!$C$6:$G$285,5,FALSE)</f>
        <v>--</v>
      </c>
      <c r="N78" s="535">
        <f>VLOOKUP($D78,'Comm Worker NC'!$C$6:$G$285,5,FALSE)</f>
        <v>10220</v>
      </c>
      <c r="O78" s="489"/>
      <c r="W78" s="441"/>
      <c r="X78" s="441"/>
      <c r="AA78" s="441"/>
      <c r="AB78" s="428"/>
      <c r="AC78" s="441"/>
      <c r="AD78" s="441"/>
      <c r="AE78" s="441"/>
    </row>
    <row r="79" spans="1:31" x14ac:dyDescent="0.2">
      <c r="A79" s="438" t="s">
        <v>407</v>
      </c>
      <c r="B79" s="439" t="s">
        <v>2592</v>
      </c>
      <c r="C79" s="438" t="s">
        <v>413</v>
      </c>
      <c r="D79" s="439" t="s">
        <v>412</v>
      </c>
      <c r="E79" s="439">
        <v>75014</v>
      </c>
      <c r="F79" s="439" t="str">
        <f>IFERROR(VLOOKUP(D79,RSL_Composite!$A$4:$K$767,11,FALSE),"--")</f>
        <v>M</v>
      </c>
      <c r="G79" s="439" t="s">
        <v>2474</v>
      </c>
      <c r="H79" s="535">
        <f>VLOOKUP($D79,'Child Res carc'!$C$6:$G$285,5,FALSE)</f>
        <v>2.3388104499508784</v>
      </c>
      <c r="I79" s="535">
        <f>VLOOKUP($D79,'Child Res NC'!$C$6:$G$285,5,FALSE)</f>
        <v>4.3281456311057411</v>
      </c>
      <c r="J79" s="535">
        <f t="shared" si="2"/>
        <v>1.0926909261592352</v>
      </c>
      <c r="K79" s="535">
        <f>VLOOKUP($D79,'Adult Res NC'!$C$6:$G$285,5,FALSE)</f>
        <v>10.021666018232843</v>
      </c>
      <c r="L79" s="535">
        <f>0.015*10</f>
        <v>0.15</v>
      </c>
      <c r="M79" s="535">
        <f>VLOOKUP($D79,'Comm Worker carc'!$C$6:$G$285,5,FALSE)</f>
        <v>3.9744444444444444</v>
      </c>
      <c r="N79" s="535">
        <f>VLOOKUP($D79,'Comm Worker NC'!$C$6:$G$285,5,FALSE)</f>
        <v>30.66</v>
      </c>
      <c r="O79" s="489"/>
      <c r="W79" s="441"/>
      <c r="X79" s="441"/>
      <c r="AA79" s="441"/>
      <c r="AB79" s="428"/>
      <c r="AC79" s="441"/>
      <c r="AD79" s="441"/>
      <c r="AE79" s="441"/>
    </row>
    <row r="80" spans="1:31" x14ac:dyDescent="0.2">
      <c r="A80" s="438" t="s">
        <v>407</v>
      </c>
      <c r="B80" s="439" t="s">
        <v>2592</v>
      </c>
      <c r="C80" s="438" t="s">
        <v>411</v>
      </c>
      <c r="D80" s="439" t="s">
        <v>410</v>
      </c>
      <c r="E80" s="439">
        <v>136777612</v>
      </c>
      <c r="F80" s="439" t="str">
        <f>IFERROR(VLOOKUP(D80,RSL_Composite!$A$4:$K$767,11,FALSE),"--")</f>
        <v>--</v>
      </c>
      <c r="G80" s="439" t="s">
        <v>2474</v>
      </c>
      <c r="H80" s="535" t="str">
        <f>VLOOKUP($D80,'Child Res carc'!$C$6:$G$285,5,FALSE)</f>
        <v>--</v>
      </c>
      <c r="I80" s="535" t="str">
        <f>VLOOKUP($D80,'Child Res NC'!$C$6:$G$285,5,FALSE)</f>
        <v>--</v>
      </c>
      <c r="J80" s="535" t="str">
        <f t="shared" si="2"/>
        <v>--</v>
      </c>
      <c r="K80" s="535" t="str">
        <f>VLOOKUP($D80,'Adult Res NC'!$C$6:$G$285,5,FALSE)</f>
        <v>--</v>
      </c>
      <c r="L80" s="535" t="str">
        <f t="shared" si="3"/>
        <v>--</v>
      </c>
      <c r="M80" s="535" t="str">
        <f>VLOOKUP($D80,'Comm Worker carc'!$C$6:$G$285,5,FALSE)</f>
        <v>--</v>
      </c>
      <c r="N80" s="535" t="str">
        <f>VLOOKUP($D80,'Comm Worker NC'!$C$6:$G$285,5,FALSE)</f>
        <v>--</v>
      </c>
      <c r="O80" s="489"/>
      <c r="W80" s="441"/>
      <c r="X80" s="441"/>
      <c r="AA80" s="441"/>
      <c r="AB80" s="428"/>
      <c r="AC80" s="441"/>
      <c r="AD80" s="441"/>
      <c r="AE80" s="441"/>
    </row>
    <row r="81" spans="1:31" x14ac:dyDescent="0.2">
      <c r="A81" s="438" t="s">
        <v>407</v>
      </c>
      <c r="B81" s="439" t="s">
        <v>2592</v>
      </c>
      <c r="C81" s="438" t="s">
        <v>409</v>
      </c>
      <c r="D81" s="439" t="s">
        <v>408</v>
      </c>
      <c r="E81" s="439">
        <v>95476</v>
      </c>
      <c r="F81" s="439" t="str">
        <f>IFERROR(VLOOKUP(D81,RSL_Composite!$A$4:$K$767,11,FALSE),"--")</f>
        <v>--</v>
      </c>
      <c r="G81" s="439" t="s">
        <v>2474</v>
      </c>
      <c r="H81" s="535" t="str">
        <f>VLOOKUP($D81,'Child Res carc'!$C$6:$G$285,5,FALSE)</f>
        <v>--</v>
      </c>
      <c r="I81" s="535">
        <f>VLOOKUP($D81,'Child Res NC'!$C$6:$G$285,5,FALSE)</f>
        <v>192.52747252747253</v>
      </c>
      <c r="J81" s="535" t="str">
        <f t="shared" si="2"/>
        <v>--</v>
      </c>
      <c r="K81" s="535">
        <f>VLOOKUP($D81,'Adult Res NC'!$C$6:$G$285,5,FALSE)</f>
        <v>730</v>
      </c>
      <c r="L81" s="535" t="str">
        <f t="shared" si="3"/>
        <v>--</v>
      </c>
      <c r="M81" s="535" t="str">
        <f>VLOOKUP($D81,'Comm Worker carc'!$C$6:$G$285,5,FALSE)</f>
        <v>--</v>
      </c>
      <c r="N81" s="535">
        <f>VLOOKUP($D81,'Comm Worker NC'!$C$6:$G$285,5,FALSE)</f>
        <v>2044</v>
      </c>
      <c r="O81" s="489"/>
      <c r="W81" s="441"/>
      <c r="X81" s="441"/>
      <c r="AA81" s="441"/>
      <c r="AB81" s="428"/>
      <c r="AC81" s="441"/>
      <c r="AD81" s="441"/>
      <c r="AE81" s="441"/>
    </row>
    <row r="82" spans="1:31" x14ac:dyDescent="0.2">
      <c r="A82" s="438" t="s">
        <v>407</v>
      </c>
      <c r="B82" s="439" t="s">
        <v>2592</v>
      </c>
      <c r="C82" s="438" t="s">
        <v>406</v>
      </c>
      <c r="D82" s="439" t="s">
        <v>405</v>
      </c>
      <c r="E82" s="439">
        <v>1330207</v>
      </c>
      <c r="F82" s="439" t="str">
        <f>IFERROR(VLOOKUP(D82,RSL_Composite!$A$4:$K$767,11,FALSE),"--")</f>
        <v>--</v>
      </c>
      <c r="G82" s="439" t="s">
        <v>2474</v>
      </c>
      <c r="H82" s="535" t="str">
        <f>VLOOKUP($D82,'Child Res carc'!$C$6:$G$285,5,FALSE)</f>
        <v>--</v>
      </c>
      <c r="I82" s="535">
        <f>VLOOKUP($D82,'Child Res NC'!$C$6:$G$285,5,FALSE)</f>
        <v>192.52747252747253</v>
      </c>
      <c r="J82" s="535" t="str">
        <f t="shared" si="2"/>
        <v>--</v>
      </c>
      <c r="K82" s="535">
        <f>VLOOKUP($D82,'Adult Res NC'!$C$6:$G$285,5,FALSE)</f>
        <v>730</v>
      </c>
      <c r="L82" s="535" t="str">
        <f t="shared" si="3"/>
        <v>--</v>
      </c>
      <c r="M82" s="535" t="str">
        <f>VLOOKUP($D82,'Comm Worker carc'!$C$6:$G$285,5,FALSE)</f>
        <v>--</v>
      </c>
      <c r="N82" s="535">
        <f>VLOOKUP($D82,'Comm Worker NC'!$C$6:$G$285,5,FALSE)</f>
        <v>2044</v>
      </c>
      <c r="O82" s="489"/>
      <c r="W82" s="441"/>
      <c r="X82" s="441"/>
      <c r="AA82" s="441"/>
      <c r="AB82" s="428"/>
      <c r="AC82" s="441"/>
      <c r="AD82" s="441"/>
      <c r="AE82" s="441"/>
    </row>
    <row r="83" spans="1:31" x14ac:dyDescent="0.2">
      <c r="A83" s="438" t="s">
        <v>398</v>
      </c>
      <c r="B83" s="439" t="s">
        <v>2592</v>
      </c>
      <c r="C83" s="438" t="s">
        <v>404</v>
      </c>
      <c r="D83" s="439" t="s">
        <v>403</v>
      </c>
      <c r="E83" s="439">
        <v>124389</v>
      </c>
      <c r="F83" s="439" t="str">
        <f>IFERROR(VLOOKUP(D83,RSL_Composite!$A$4:$K$767,11,FALSE),"--")</f>
        <v>--</v>
      </c>
      <c r="G83" s="439" t="s">
        <v>2474</v>
      </c>
      <c r="H83" s="535" t="str">
        <f>VLOOKUP($D83,'Child Res carc'!$C$6:$G$285,5,FALSE)</f>
        <v>--</v>
      </c>
      <c r="I83" s="535" t="str">
        <f>VLOOKUP($D83,'Child Res NC'!$C$6:$G$285,5,FALSE)</f>
        <v>--</v>
      </c>
      <c r="J83" s="535" t="str">
        <f t="shared" si="2"/>
        <v>--</v>
      </c>
      <c r="K83" s="535" t="str">
        <f>VLOOKUP($D83,'Adult Res NC'!$C$6:$G$285,5,FALSE)</f>
        <v>--</v>
      </c>
      <c r="L83" s="535" t="str">
        <f t="shared" si="3"/>
        <v>--</v>
      </c>
      <c r="M83" s="535" t="str">
        <f>VLOOKUP($D83,'Comm Worker carc'!$C$6:$G$285,5,FALSE)</f>
        <v>--</v>
      </c>
      <c r="N83" s="535" t="str">
        <f>VLOOKUP($D83,'Comm Worker NC'!$C$6:$G$285,5,FALSE)</f>
        <v>--</v>
      </c>
      <c r="O83" s="489"/>
      <c r="W83" s="441"/>
      <c r="X83" s="441"/>
      <c r="AA83" s="441"/>
      <c r="AB83" s="428"/>
      <c r="AC83" s="441"/>
      <c r="AD83" s="441"/>
      <c r="AE83" s="441"/>
    </row>
    <row r="84" spans="1:31" x14ac:dyDescent="0.2">
      <c r="A84" s="438" t="s">
        <v>398</v>
      </c>
      <c r="B84" s="439" t="s">
        <v>2592</v>
      </c>
      <c r="C84" s="438" t="s">
        <v>402</v>
      </c>
      <c r="D84" s="439" t="s">
        <v>401</v>
      </c>
      <c r="E84" s="439">
        <v>74840</v>
      </c>
      <c r="F84" s="439" t="str">
        <f>IFERROR(VLOOKUP(D84,RSL_Composite!$A$4:$K$767,11,FALSE),"--")</f>
        <v>--</v>
      </c>
      <c r="G84" s="439" t="s">
        <v>2474</v>
      </c>
      <c r="H84" s="535" t="str">
        <f>VLOOKUP($D84,'Child Res carc'!$C$6:$G$285,5,FALSE)</f>
        <v>--</v>
      </c>
      <c r="I84" s="535" t="str">
        <f>VLOOKUP($D84,'Child Res NC'!$C$6:$G$285,5,FALSE)</f>
        <v>--</v>
      </c>
      <c r="J84" s="535" t="str">
        <f t="shared" si="2"/>
        <v>--</v>
      </c>
      <c r="K84" s="535" t="str">
        <f>VLOOKUP($D84,'Adult Res NC'!$C$6:$G$285,5,FALSE)</f>
        <v>--</v>
      </c>
      <c r="L84" s="535" t="str">
        <f t="shared" si="3"/>
        <v>--</v>
      </c>
      <c r="M84" s="535" t="str">
        <f>VLOOKUP($D84,'Comm Worker carc'!$C$6:$G$285,5,FALSE)</f>
        <v>--</v>
      </c>
      <c r="N84" s="535" t="str">
        <f>VLOOKUP($D84,'Comm Worker NC'!$C$6:$G$285,5,FALSE)</f>
        <v>--</v>
      </c>
      <c r="O84" s="489"/>
      <c r="W84" s="441"/>
      <c r="X84" s="441"/>
      <c r="AA84" s="441"/>
      <c r="AB84" s="428"/>
      <c r="AC84" s="441"/>
      <c r="AD84" s="441"/>
      <c r="AE84" s="441"/>
    </row>
    <row r="85" spans="1:31" x14ac:dyDescent="0.2">
      <c r="A85" s="438" t="s">
        <v>398</v>
      </c>
      <c r="B85" s="439" t="s">
        <v>2592</v>
      </c>
      <c r="C85" s="438" t="s">
        <v>400</v>
      </c>
      <c r="D85" s="439" t="s">
        <v>399</v>
      </c>
      <c r="E85" s="439">
        <v>74851</v>
      </c>
      <c r="F85" s="439" t="str">
        <f>IFERROR(VLOOKUP(D85,RSL_Composite!$A$4:$K$767,11,FALSE),"--")</f>
        <v>--</v>
      </c>
      <c r="G85" s="439" t="s">
        <v>2474</v>
      </c>
      <c r="H85" s="535" t="str">
        <f>VLOOKUP($D85,'Child Res carc'!$C$6:$G$285,5,FALSE)</f>
        <v>--</v>
      </c>
      <c r="I85" s="535" t="str">
        <f>VLOOKUP($D85,'Child Res NC'!$C$6:$G$285,5,FALSE)</f>
        <v>--</v>
      </c>
      <c r="J85" s="535" t="str">
        <f t="shared" si="2"/>
        <v>--</v>
      </c>
      <c r="K85" s="535" t="str">
        <f>VLOOKUP($D85,'Adult Res NC'!$C$6:$G$285,5,FALSE)</f>
        <v>--</v>
      </c>
      <c r="L85" s="535" t="str">
        <f t="shared" si="3"/>
        <v>--</v>
      </c>
      <c r="M85" s="535" t="str">
        <f>VLOOKUP($D85,'Comm Worker carc'!$C$6:$G$285,5,FALSE)</f>
        <v>--</v>
      </c>
      <c r="N85" s="535" t="str">
        <f>VLOOKUP($D85,'Comm Worker NC'!$C$6:$G$285,5,FALSE)</f>
        <v>--</v>
      </c>
      <c r="O85" s="489"/>
      <c r="W85" s="441"/>
      <c r="X85" s="441"/>
      <c r="AA85" s="441"/>
      <c r="AB85" s="428"/>
      <c r="AC85" s="441"/>
      <c r="AD85" s="441"/>
      <c r="AE85" s="441"/>
    </row>
    <row r="86" spans="1:31" x14ac:dyDescent="0.2">
      <c r="A86" s="438" t="s">
        <v>398</v>
      </c>
      <c r="B86" s="439" t="s">
        <v>2592</v>
      </c>
      <c r="C86" s="438" t="s">
        <v>397</v>
      </c>
      <c r="D86" s="439" t="s">
        <v>396</v>
      </c>
      <c r="E86" s="439">
        <v>74828</v>
      </c>
      <c r="F86" s="439" t="str">
        <f>IFERROR(VLOOKUP(D86,RSL_Composite!$A$4:$K$767,11,FALSE),"--")</f>
        <v>--</v>
      </c>
      <c r="G86" s="439" t="s">
        <v>2474</v>
      </c>
      <c r="H86" s="535" t="str">
        <f>VLOOKUP($D86,'Child Res carc'!$C$6:$G$285,5,FALSE)</f>
        <v>--</v>
      </c>
      <c r="I86" s="535" t="str">
        <f>VLOOKUP($D86,'Child Res NC'!$C$6:$G$285,5,FALSE)</f>
        <v>--</v>
      </c>
      <c r="J86" s="535" t="str">
        <f t="shared" si="2"/>
        <v>--</v>
      </c>
      <c r="K86" s="535" t="str">
        <f>VLOOKUP($D86,'Adult Res NC'!$C$6:$G$285,5,FALSE)</f>
        <v>--</v>
      </c>
      <c r="L86" s="535" t="str">
        <f t="shared" si="3"/>
        <v>--</v>
      </c>
      <c r="M86" s="535" t="str">
        <f>VLOOKUP($D86,'Comm Worker carc'!$C$6:$G$285,5,FALSE)</f>
        <v>--</v>
      </c>
      <c r="N86" s="535" t="str">
        <f>VLOOKUP($D86,'Comm Worker NC'!$C$6:$G$285,5,FALSE)</f>
        <v>--</v>
      </c>
      <c r="O86" s="489"/>
      <c r="W86" s="441"/>
      <c r="X86" s="441"/>
      <c r="AA86" s="441"/>
      <c r="AB86" s="428"/>
      <c r="AC86" s="441"/>
      <c r="AD86" s="441"/>
      <c r="AE86" s="441"/>
    </row>
    <row r="87" spans="1:31" x14ac:dyDescent="0.2">
      <c r="A87" s="438" t="s">
        <v>239</v>
      </c>
      <c r="B87" s="439" t="s">
        <v>2592</v>
      </c>
      <c r="C87" s="438" t="s">
        <v>395</v>
      </c>
      <c r="D87" s="439" t="s">
        <v>394</v>
      </c>
      <c r="E87" s="439">
        <v>120821</v>
      </c>
      <c r="F87" s="439" t="str">
        <f>IFERROR(VLOOKUP(D87,RSL_Composite!$A$4:$K$767,11,FALSE),"--")</f>
        <v>--</v>
      </c>
      <c r="G87" s="439" t="s">
        <v>2474</v>
      </c>
      <c r="H87" s="535">
        <f>VLOOKUP($D87,'Child Res carc'!$C$6:$G$285,5,FALSE)</f>
        <v>26.722805711719776</v>
      </c>
      <c r="I87" s="535">
        <f>VLOOKUP($D87,'Child Res NC'!$C$6:$G$285,5,FALSE)</f>
        <v>3.9931161241413808</v>
      </c>
      <c r="J87" s="535">
        <f t="shared" si="2"/>
        <v>12.200286141962046</v>
      </c>
      <c r="K87" s="535">
        <f>VLOOKUP($D87,'Adult Res NC'!$C$6:$G$285,5,FALSE)</f>
        <v>8.0721407601270805</v>
      </c>
      <c r="L87" s="535" t="str">
        <f t="shared" si="3"/>
        <v>--</v>
      </c>
      <c r="M87" s="535">
        <f>VLOOKUP($D87,'Comm Worker carc'!$C$6:$G$285,5,FALSE)</f>
        <v>98.675862068965515</v>
      </c>
      <c r="N87" s="535">
        <f>VLOOKUP($D87,'Comm Worker NC'!$C$6:$G$285,5,FALSE)</f>
        <v>102.2</v>
      </c>
      <c r="O87" s="489"/>
      <c r="W87" s="441"/>
      <c r="X87" s="441"/>
      <c r="AA87" s="441"/>
      <c r="AB87" s="428"/>
      <c r="AC87" s="441"/>
      <c r="AD87" s="441"/>
      <c r="AE87" s="441"/>
    </row>
    <row r="88" spans="1:31" x14ac:dyDescent="0.2">
      <c r="A88" s="438" t="s">
        <v>239</v>
      </c>
      <c r="B88" s="439" t="s">
        <v>2592</v>
      </c>
      <c r="C88" s="438" t="s">
        <v>393</v>
      </c>
      <c r="D88" s="439" t="s">
        <v>392</v>
      </c>
      <c r="E88" s="439">
        <v>95501</v>
      </c>
      <c r="F88" s="439" t="str">
        <f>IFERROR(VLOOKUP(D88,RSL_Composite!$A$4:$K$767,11,FALSE),"--")</f>
        <v>--</v>
      </c>
      <c r="G88" s="439" t="s">
        <v>2474</v>
      </c>
      <c r="H88" s="535" t="str">
        <f>VLOOKUP($D88,'Child Res carc'!$C$6:$G$285,5,FALSE)</f>
        <v>--</v>
      </c>
      <c r="I88" s="535">
        <f>VLOOKUP($D88,'Child Res NC'!$C$6:$G$285,5,FALSE)</f>
        <v>77.093253904435059</v>
      </c>
      <c r="J88" s="535" t="str">
        <f t="shared" si="2"/>
        <v>--</v>
      </c>
      <c r="K88" s="535">
        <f>VLOOKUP($D88,'Adult Res NC'!$C$6:$G$285,5,FALSE)</f>
        <v>172.68884310412892</v>
      </c>
      <c r="L88" s="535" t="str">
        <f t="shared" si="3"/>
        <v>--</v>
      </c>
      <c r="M88" s="535" t="str">
        <f>VLOOKUP($D88,'Comm Worker carc'!$C$6:$G$285,5,FALSE)</f>
        <v>--</v>
      </c>
      <c r="N88" s="535">
        <f>VLOOKUP($D88,'Comm Worker NC'!$C$6:$G$285,5,FALSE)</f>
        <v>919.8</v>
      </c>
      <c r="O88" s="489"/>
      <c r="W88" s="441"/>
      <c r="X88" s="441"/>
      <c r="AA88" s="441"/>
      <c r="AB88" s="428"/>
      <c r="AC88" s="441"/>
      <c r="AD88" s="441"/>
      <c r="AE88" s="441"/>
    </row>
    <row r="89" spans="1:31" x14ac:dyDescent="0.2">
      <c r="A89" s="438" t="s">
        <v>239</v>
      </c>
      <c r="B89" s="439" t="s">
        <v>2592</v>
      </c>
      <c r="C89" s="438" t="s">
        <v>391</v>
      </c>
      <c r="D89" s="439" t="s">
        <v>390</v>
      </c>
      <c r="E89" s="439">
        <v>541731</v>
      </c>
      <c r="F89" s="439" t="str">
        <f>IFERROR(VLOOKUP(D89,RSL_Composite!$A$4:$K$767,11,FALSE),"--")</f>
        <v>--</v>
      </c>
      <c r="G89" s="439" t="s">
        <v>2474</v>
      </c>
      <c r="H89" s="535" t="str">
        <f>VLOOKUP($D89,'Child Res carc'!$C$6:$G$285,5,FALSE)</f>
        <v>--</v>
      </c>
      <c r="I89" s="535" t="str">
        <f>VLOOKUP($D89,'Child Res NC'!$C$6:$G$285,5,FALSE)</f>
        <v>--</v>
      </c>
      <c r="J89" s="535" t="str">
        <f t="shared" si="2"/>
        <v>--</v>
      </c>
      <c r="K89" s="535" t="str">
        <f>VLOOKUP($D89,'Adult Res NC'!$C$6:$G$285,5,FALSE)</f>
        <v>--</v>
      </c>
      <c r="L89" s="535" t="str">
        <f t="shared" si="3"/>
        <v>--</v>
      </c>
      <c r="M89" s="535" t="str">
        <f>VLOOKUP($D89,'Comm Worker carc'!$C$6:$G$285,5,FALSE)</f>
        <v>--</v>
      </c>
      <c r="N89" s="535" t="str">
        <f>VLOOKUP($D89,'Comm Worker NC'!$C$6:$G$285,5,FALSE)</f>
        <v>--</v>
      </c>
      <c r="O89" s="489"/>
      <c r="W89" s="441"/>
      <c r="X89" s="441"/>
      <c r="AA89" s="441"/>
      <c r="AB89" s="428"/>
      <c r="AC89" s="441"/>
      <c r="AD89" s="441"/>
      <c r="AE89" s="441"/>
    </row>
    <row r="90" spans="1:31" x14ac:dyDescent="0.2">
      <c r="A90" s="438" t="s">
        <v>239</v>
      </c>
      <c r="B90" s="439" t="s">
        <v>2592</v>
      </c>
      <c r="C90" s="438" t="s">
        <v>389</v>
      </c>
      <c r="D90" s="439" t="s">
        <v>388</v>
      </c>
      <c r="E90" s="439">
        <v>106467</v>
      </c>
      <c r="F90" s="439" t="str">
        <f>IFERROR(VLOOKUP(D90,RSL_Composite!$A$4:$K$767,11,FALSE),"--")</f>
        <v>--</v>
      </c>
      <c r="G90" s="439" t="s">
        <v>2474</v>
      </c>
      <c r="H90" s="535">
        <f>VLOOKUP($D90,'Child Res carc'!$C$6:$G$285,5,FALSE)</f>
        <v>144.86922621472607</v>
      </c>
      <c r="I90" s="535">
        <f>VLOOKUP($D90,'Child Res NC'!$C$6:$G$285,5,FALSE)</f>
        <v>63.527877781616276</v>
      </c>
      <c r="J90" s="535">
        <f t="shared" si="2"/>
        <v>91.528976657231084</v>
      </c>
      <c r="K90" s="535">
        <f>VLOOKUP($D90,'Adult Res NC'!$C$6:$G$285,5,FALSE)</f>
        <v>145.15955181805174</v>
      </c>
      <c r="L90" s="535" t="str">
        <f t="shared" si="3"/>
        <v>--</v>
      </c>
      <c r="M90" s="535">
        <f>VLOOKUP($D90,'Comm Worker carc'!$C$6:$G$285,5,FALSE)</f>
        <v>529.92592592592598</v>
      </c>
      <c r="N90" s="535">
        <f>VLOOKUP($D90,'Comm Worker NC'!$C$6:$G$285,5,FALSE)</f>
        <v>715.4000000000002</v>
      </c>
      <c r="O90" s="489"/>
      <c r="W90" s="441"/>
      <c r="X90" s="441"/>
      <c r="AA90" s="441"/>
      <c r="AB90" s="428"/>
      <c r="AC90" s="441"/>
      <c r="AD90" s="441"/>
      <c r="AE90" s="441"/>
    </row>
    <row r="91" spans="1:31" x14ac:dyDescent="0.2">
      <c r="A91" s="438" t="s">
        <v>239</v>
      </c>
      <c r="B91" s="439" t="s">
        <v>2592</v>
      </c>
      <c r="C91" s="438" t="s">
        <v>387</v>
      </c>
      <c r="D91" s="439" t="s">
        <v>386</v>
      </c>
      <c r="E91" s="439">
        <v>58902</v>
      </c>
      <c r="F91" s="439" t="str">
        <f>IFERROR(VLOOKUP(D91,RSL_Composite!$A$4:$K$767,11,FALSE),"--")</f>
        <v>--</v>
      </c>
      <c r="G91" s="439" t="s">
        <v>2474</v>
      </c>
      <c r="H91" s="535" t="str">
        <f>VLOOKUP($D91,'Child Res carc'!$C$6:$G$285,5,FALSE)</f>
        <v>--</v>
      </c>
      <c r="I91" s="535">
        <f>VLOOKUP($D91,'Child Res NC'!$C$6:$G$285,5,FALSE)</f>
        <v>46.928571428571438</v>
      </c>
      <c r="J91" s="535" t="str">
        <f t="shared" si="2"/>
        <v>--</v>
      </c>
      <c r="K91" s="535">
        <f>VLOOKUP($D91,'Adult Res NC'!$C$6:$G$285,5,FALSE)</f>
        <v>109.5</v>
      </c>
      <c r="L91" s="535" t="str">
        <f t="shared" si="3"/>
        <v>--</v>
      </c>
      <c r="M91" s="535" t="str">
        <f>VLOOKUP($D91,'Comm Worker carc'!$C$6:$G$285,5,FALSE)</f>
        <v>--</v>
      </c>
      <c r="N91" s="535">
        <f>VLOOKUP($D91,'Comm Worker NC'!$C$6:$G$285,5,FALSE)</f>
        <v>306.60000000000002</v>
      </c>
      <c r="O91" s="489"/>
      <c r="W91" s="441"/>
      <c r="X91" s="441"/>
      <c r="AA91" s="441"/>
      <c r="AB91" s="428"/>
      <c r="AC91" s="441"/>
      <c r="AD91" s="441"/>
      <c r="AE91" s="441"/>
    </row>
    <row r="92" spans="1:31" x14ac:dyDescent="0.2">
      <c r="A92" s="438" t="s">
        <v>239</v>
      </c>
      <c r="B92" s="439" t="s">
        <v>2592</v>
      </c>
      <c r="C92" s="438" t="s">
        <v>385</v>
      </c>
      <c r="D92" s="439" t="s">
        <v>384</v>
      </c>
      <c r="E92" s="439">
        <v>95954</v>
      </c>
      <c r="F92" s="439" t="str">
        <f>IFERROR(VLOOKUP(D92,RSL_Composite!$A$4:$K$767,11,FALSE),"--")</f>
        <v>--</v>
      </c>
      <c r="G92" s="439" t="s">
        <v>2474</v>
      </c>
      <c r="H92" s="535" t="str">
        <f>VLOOKUP($D92,'Child Res carc'!$C$6:$G$285,5,FALSE)</f>
        <v>--</v>
      </c>
      <c r="I92" s="535">
        <f>VLOOKUP($D92,'Child Res NC'!$C$6:$G$285,5,FALSE)</f>
        <v>156.42857142857142</v>
      </c>
      <c r="J92" s="535" t="str">
        <f t="shared" si="2"/>
        <v>--</v>
      </c>
      <c r="K92" s="535">
        <f>VLOOKUP($D92,'Adult Res NC'!$C$6:$G$285,5,FALSE)</f>
        <v>365</v>
      </c>
      <c r="L92" s="535" t="str">
        <f t="shared" si="3"/>
        <v>--</v>
      </c>
      <c r="M92" s="535" t="str">
        <f>VLOOKUP($D92,'Comm Worker carc'!$C$6:$G$285,5,FALSE)</f>
        <v>--</v>
      </c>
      <c r="N92" s="535">
        <f>VLOOKUP($D92,'Comm Worker NC'!$C$6:$G$285,5,FALSE)</f>
        <v>1022</v>
      </c>
      <c r="O92" s="489"/>
      <c r="W92" s="441"/>
      <c r="X92" s="441"/>
      <c r="AA92" s="441"/>
      <c r="AB92" s="428"/>
      <c r="AC92" s="441"/>
      <c r="AD92" s="441"/>
      <c r="AE92" s="441"/>
    </row>
    <row r="93" spans="1:31" x14ac:dyDescent="0.2">
      <c r="A93" s="438" t="s">
        <v>239</v>
      </c>
      <c r="B93" s="439" t="s">
        <v>2592</v>
      </c>
      <c r="C93" s="438" t="s">
        <v>383</v>
      </c>
      <c r="D93" s="439" t="s">
        <v>382</v>
      </c>
      <c r="E93" s="439">
        <v>88062</v>
      </c>
      <c r="F93" s="439" t="str">
        <f>IFERROR(VLOOKUP(D93,RSL_Composite!$A$4:$K$767,11,FALSE),"--")</f>
        <v>--</v>
      </c>
      <c r="G93" s="439" t="s">
        <v>2474</v>
      </c>
      <c r="H93" s="535">
        <f>VLOOKUP($D93,'Child Res carc'!$C$6:$G$285,5,FALSE)</f>
        <v>95.565800890967537</v>
      </c>
      <c r="I93" s="535">
        <f>VLOOKUP($D93,'Child Res NC'!$C$6:$G$285,5,FALSE)</f>
        <v>0.90104897982912258</v>
      </c>
      <c r="J93" s="535">
        <f t="shared" si="2"/>
        <v>43.88081532113295</v>
      </c>
      <c r="K93" s="535">
        <f>VLOOKUP($D93,'Adult Res NC'!$C$6:$G$285,5,FALSE)</f>
        <v>2.0686670079962668</v>
      </c>
      <c r="L93" s="535" t="str">
        <f t="shared" si="3"/>
        <v>--</v>
      </c>
      <c r="M93" s="535">
        <f>VLOOKUP($D93,'Comm Worker carc'!$C$6:$G$285,5,FALSE)</f>
        <v>260.14545454545453</v>
      </c>
      <c r="N93" s="535">
        <f>VLOOKUP($D93,'Comm Worker NC'!$C$6:$G$285,5,FALSE)</f>
        <v>10.220000000000001</v>
      </c>
      <c r="O93" s="489"/>
      <c r="W93" s="441"/>
      <c r="X93" s="441"/>
      <c r="AA93" s="441"/>
      <c r="AB93" s="428"/>
      <c r="AC93" s="441"/>
      <c r="AD93" s="441"/>
      <c r="AE93" s="441"/>
    </row>
    <row r="94" spans="1:31" x14ac:dyDescent="0.2">
      <c r="A94" s="438" t="s">
        <v>239</v>
      </c>
      <c r="B94" s="439" t="s">
        <v>2592</v>
      </c>
      <c r="C94" s="438" t="s">
        <v>381</v>
      </c>
      <c r="D94" s="439" t="s">
        <v>380</v>
      </c>
      <c r="E94" s="439">
        <v>120832</v>
      </c>
      <c r="F94" s="439" t="str">
        <f>IFERROR(VLOOKUP(D94,RSL_Composite!$A$4:$K$767,11,FALSE),"--")</f>
        <v>--</v>
      </c>
      <c r="G94" s="439" t="s">
        <v>2474</v>
      </c>
      <c r="H94" s="535" t="str">
        <f>VLOOKUP($D94,'Child Res carc'!$C$6:$G$285,5,FALSE)</f>
        <v>--</v>
      </c>
      <c r="I94" s="535">
        <f>VLOOKUP($D94,'Child Res NC'!$C$6:$G$285,5,FALSE)</f>
        <v>3.4748755560629232</v>
      </c>
      <c r="J94" s="535" t="str">
        <f t="shared" si="2"/>
        <v>--</v>
      </c>
      <c r="K94" s="535">
        <f>VLOOKUP($D94,'Adult Res NC'!$C$6:$G$285,5,FALSE)</f>
        <v>8.0277968173651644</v>
      </c>
      <c r="L94" s="535" t="str">
        <f t="shared" si="3"/>
        <v>--</v>
      </c>
      <c r="M94" s="535" t="str">
        <f>VLOOKUP($D94,'Comm Worker carc'!$C$6:$G$285,5,FALSE)</f>
        <v>--</v>
      </c>
      <c r="N94" s="535">
        <f>VLOOKUP($D94,'Comm Worker NC'!$C$6:$G$285,5,FALSE)</f>
        <v>30.66</v>
      </c>
      <c r="O94" s="489"/>
      <c r="W94" s="441"/>
      <c r="X94" s="441"/>
      <c r="AA94" s="441"/>
      <c r="AB94" s="428"/>
      <c r="AC94" s="441"/>
      <c r="AD94" s="441"/>
      <c r="AE94" s="441"/>
    </row>
    <row r="95" spans="1:31" x14ac:dyDescent="0.2">
      <c r="A95" s="438" t="s">
        <v>239</v>
      </c>
      <c r="B95" s="439" t="s">
        <v>2592</v>
      </c>
      <c r="C95" s="438" t="s">
        <v>379</v>
      </c>
      <c r="D95" s="439" t="s">
        <v>378</v>
      </c>
      <c r="E95" s="439">
        <v>105679</v>
      </c>
      <c r="F95" s="439" t="str">
        <f>IFERROR(VLOOKUP(D95,RSL_Composite!$A$4:$K$767,11,FALSE),"--")</f>
        <v>--</v>
      </c>
      <c r="G95" s="439" t="s">
        <v>2474</v>
      </c>
      <c r="H95" s="535" t="str">
        <f>VLOOKUP($D95,'Child Res carc'!$C$6:$G$285,5,FALSE)</f>
        <v>--</v>
      </c>
      <c r="I95" s="535">
        <f>VLOOKUP($D95,'Child Res NC'!$C$6:$G$285,5,FALSE)</f>
        <v>27.362369363691794</v>
      </c>
      <c r="J95" s="535" t="str">
        <f t="shared" si="2"/>
        <v>--</v>
      </c>
      <c r="K95" s="535">
        <f>VLOOKUP($D95,'Adult Res NC'!$C$6:$G$285,5,FALSE)</f>
        <v>63.538645540223854</v>
      </c>
      <c r="L95" s="535" t="str">
        <f t="shared" si="3"/>
        <v>--</v>
      </c>
      <c r="M95" s="535" t="str">
        <f>VLOOKUP($D95,'Comm Worker carc'!$C$6:$G$285,5,FALSE)</f>
        <v>--</v>
      </c>
      <c r="N95" s="535">
        <f>VLOOKUP($D95,'Comm Worker NC'!$C$6:$G$285,5,FALSE)</f>
        <v>204.4</v>
      </c>
      <c r="O95" s="489"/>
      <c r="W95" s="441"/>
      <c r="X95" s="441"/>
      <c r="AA95" s="441"/>
      <c r="AB95" s="428"/>
      <c r="AC95" s="441"/>
      <c r="AD95" s="441"/>
      <c r="AE95" s="441"/>
    </row>
    <row r="96" spans="1:31" x14ac:dyDescent="0.2">
      <c r="A96" s="438" t="s">
        <v>239</v>
      </c>
      <c r="B96" s="439" t="s">
        <v>2592</v>
      </c>
      <c r="C96" s="438" t="s">
        <v>377</v>
      </c>
      <c r="D96" s="439" t="s">
        <v>376</v>
      </c>
      <c r="E96" s="439">
        <v>51285</v>
      </c>
      <c r="F96" s="439" t="str">
        <f>IFERROR(VLOOKUP(D96,RSL_Composite!$A$4:$K$767,11,FALSE),"--")</f>
        <v>--</v>
      </c>
      <c r="G96" s="439" t="s">
        <v>2474</v>
      </c>
      <c r="H96" s="535" t="str">
        <f>VLOOKUP($D96,'Child Res carc'!$C$6:$G$285,5,FALSE)</f>
        <v>--</v>
      </c>
      <c r="I96" s="535">
        <f>VLOOKUP($D96,'Child Res NC'!$C$6:$G$285,5,FALSE)</f>
        <v>3.0181616244078855</v>
      </c>
      <c r="J96" s="535" t="str">
        <f t="shared" si="2"/>
        <v>--</v>
      </c>
      <c r="K96" s="535">
        <f>VLOOKUP($D96,'Adult Res NC'!$C$6:$G$285,5,FALSE)</f>
        <v>7.0328180595161669</v>
      </c>
      <c r="L96" s="535" t="str">
        <f t="shared" si="3"/>
        <v>--</v>
      </c>
      <c r="M96" s="535" t="str">
        <f>VLOOKUP($D96,'Comm Worker carc'!$C$6:$G$285,5,FALSE)</f>
        <v>--</v>
      </c>
      <c r="N96" s="535">
        <f>VLOOKUP($D96,'Comm Worker NC'!$C$6:$G$285,5,FALSE)</f>
        <v>20.440000000000001</v>
      </c>
      <c r="O96" s="489"/>
      <c r="W96" s="441"/>
      <c r="X96" s="441"/>
      <c r="AA96" s="441"/>
      <c r="AB96" s="428"/>
      <c r="AC96" s="441"/>
      <c r="AD96" s="441"/>
      <c r="AE96" s="441"/>
    </row>
    <row r="97" spans="1:31" x14ac:dyDescent="0.2">
      <c r="A97" s="438" t="s">
        <v>239</v>
      </c>
      <c r="B97" s="439" t="s">
        <v>2592</v>
      </c>
      <c r="C97" s="438" t="s">
        <v>230</v>
      </c>
      <c r="D97" s="439" t="s">
        <v>229</v>
      </c>
      <c r="E97" s="439">
        <v>121142</v>
      </c>
      <c r="F97" s="439" t="str">
        <f>IFERROR(VLOOKUP(D97,RSL_Composite!$A$4:$K$767,11,FALSE),"--")</f>
        <v>--</v>
      </c>
      <c r="G97" s="439" t="s">
        <v>2474</v>
      </c>
      <c r="H97" s="535">
        <f>VLOOKUP($D97,'Child Res carc'!$C$6:$G$285,5,FALSE)</f>
        <v>5.5566888698928887</v>
      </c>
      <c r="I97" s="535">
        <f>VLOOKUP($D97,'Child Res NC'!$C$6:$G$285,5,FALSE)</f>
        <v>2.9529832280002206</v>
      </c>
      <c r="J97" s="535">
        <f t="shared" si="2"/>
        <v>2.5875282927265002</v>
      </c>
      <c r="K97" s="535">
        <f>VLOOKUP($D97,'Adult Res NC'!$C$6:$G$285,5,FALSE)</f>
        <v>6.8754323206732719</v>
      </c>
      <c r="L97" s="535" t="str">
        <f t="shared" si="3"/>
        <v>--</v>
      </c>
      <c r="M97" s="535">
        <f>VLOOKUP($D97,'Comm Worker carc'!$C$6:$G$285,5,FALSE)</f>
        <v>9.2309677419354834</v>
      </c>
      <c r="N97" s="535">
        <f>VLOOKUP($D97,'Comm Worker NC'!$C$6:$G$285,5,FALSE)</f>
        <v>20.440000000000001</v>
      </c>
      <c r="O97" s="489"/>
      <c r="W97" s="441"/>
      <c r="X97" s="441"/>
      <c r="AA97" s="441"/>
      <c r="AB97" s="428"/>
      <c r="AC97" s="441"/>
      <c r="AD97" s="441"/>
      <c r="AE97" s="441"/>
    </row>
    <row r="98" spans="1:31" x14ac:dyDescent="0.2">
      <c r="A98" s="438" t="s">
        <v>239</v>
      </c>
      <c r="B98" s="439" t="s">
        <v>2592</v>
      </c>
      <c r="C98" s="438" t="s">
        <v>375</v>
      </c>
      <c r="D98" s="439" t="s">
        <v>374</v>
      </c>
      <c r="E98" s="439">
        <v>576261</v>
      </c>
      <c r="F98" s="439" t="str">
        <f>IFERROR(VLOOKUP(D98,RSL_Composite!$A$4:$K$767,11,FALSE),"--")</f>
        <v>--</v>
      </c>
      <c r="G98" s="439" t="s">
        <v>2474</v>
      </c>
      <c r="H98" s="535" t="str">
        <f>VLOOKUP($D98,'Child Res carc'!$C$6:$G$285,5,FALSE)</f>
        <v>--</v>
      </c>
      <c r="I98" s="535">
        <f>VLOOKUP($D98,'Child Res NC'!$C$6:$G$285,5,FALSE)</f>
        <v>0.9385714285714285</v>
      </c>
      <c r="J98" s="535" t="str">
        <f t="shared" si="2"/>
        <v>--</v>
      </c>
      <c r="K98" s="535">
        <f>VLOOKUP($D98,'Adult Res NC'!$C$6:$G$285,5,FALSE)</f>
        <v>2.19</v>
      </c>
      <c r="L98" s="535" t="str">
        <f t="shared" si="3"/>
        <v>--</v>
      </c>
      <c r="M98" s="535" t="str">
        <f>VLOOKUP($D98,'Comm Worker carc'!$C$6:$G$285,5,FALSE)</f>
        <v>--</v>
      </c>
      <c r="N98" s="535">
        <f>VLOOKUP($D98,'Comm Worker NC'!$C$6:$G$285,5,FALSE)</f>
        <v>6.1319999999999988</v>
      </c>
      <c r="O98" s="489"/>
      <c r="W98" s="441"/>
      <c r="X98" s="441"/>
      <c r="AA98" s="441"/>
      <c r="AB98" s="428"/>
      <c r="AC98" s="441"/>
      <c r="AD98" s="441"/>
      <c r="AE98" s="441"/>
    </row>
    <row r="99" spans="1:31" x14ac:dyDescent="0.2">
      <c r="A99" s="438" t="s">
        <v>239</v>
      </c>
      <c r="B99" s="439" t="s">
        <v>2592</v>
      </c>
      <c r="C99" s="438" t="s">
        <v>228</v>
      </c>
      <c r="D99" s="439" t="s">
        <v>227</v>
      </c>
      <c r="E99" s="439">
        <v>606202</v>
      </c>
      <c r="F99" s="439" t="str">
        <f>IFERROR(VLOOKUP(D99,RSL_Composite!$A$4:$K$767,11,FALSE),"--")</f>
        <v>--</v>
      </c>
      <c r="G99" s="439" t="s">
        <v>2474</v>
      </c>
      <c r="H99" s="535" t="str">
        <f>VLOOKUP($D99,'Child Res carc'!$C$6:$G$285,5,FALSE)</f>
        <v>--</v>
      </c>
      <c r="I99" s="535">
        <f>VLOOKUP($D99,'Child Res NC'!$C$6:$G$285,5,FALSE)</f>
        <v>1.4599969987626364</v>
      </c>
      <c r="J99" s="535" t="str">
        <f t="shared" si="2"/>
        <v>--</v>
      </c>
      <c r="K99" s="535">
        <f>VLOOKUP($D99,'Adult Res NC'!$C$6:$G$285,5,FALSE)</f>
        <v>3.3979347588712336</v>
      </c>
      <c r="L99" s="535" t="str">
        <f t="shared" si="3"/>
        <v>--</v>
      </c>
      <c r="M99" s="535" t="str">
        <f>VLOOKUP($D99,'Comm Worker carc'!$C$6:$G$285,5,FALSE)</f>
        <v>--</v>
      </c>
      <c r="N99" s="535">
        <f>VLOOKUP($D99,'Comm Worker NC'!$C$6:$G$285,5,FALSE)</f>
        <v>10.220000000000001</v>
      </c>
      <c r="O99" s="489"/>
      <c r="W99" s="441"/>
      <c r="X99" s="441"/>
      <c r="AA99" s="441"/>
      <c r="AB99" s="428"/>
      <c r="AC99" s="441"/>
      <c r="AD99" s="441"/>
      <c r="AE99" s="441"/>
    </row>
    <row r="100" spans="1:31" x14ac:dyDescent="0.2">
      <c r="A100" s="438" t="s">
        <v>239</v>
      </c>
      <c r="B100" s="439" t="s">
        <v>2592</v>
      </c>
      <c r="C100" s="438" t="s">
        <v>373</v>
      </c>
      <c r="D100" s="439" t="s">
        <v>372</v>
      </c>
      <c r="E100" s="439">
        <v>91587</v>
      </c>
      <c r="F100" s="439" t="str">
        <f>IFERROR(VLOOKUP(D100,RSL_Composite!$A$4:$K$767,11,FALSE),"--")</f>
        <v>--</v>
      </c>
      <c r="G100" s="439" t="s">
        <v>2474</v>
      </c>
      <c r="H100" s="535" t="str">
        <f>VLOOKUP($D100,'Child Res carc'!$C$6:$G$285,5,FALSE)</f>
        <v>--</v>
      </c>
      <c r="I100" s="535">
        <f>VLOOKUP($D100,'Child Res NC'!$C$6:$G$285,5,FALSE)</f>
        <v>125.14285714285714</v>
      </c>
      <c r="J100" s="535" t="str">
        <f t="shared" si="2"/>
        <v>--</v>
      </c>
      <c r="K100" s="535">
        <f>VLOOKUP($D100,'Adult Res NC'!$C$6:$G$285,5,FALSE)</f>
        <v>292</v>
      </c>
      <c r="L100" s="535" t="str">
        <f t="shared" si="3"/>
        <v>--</v>
      </c>
      <c r="M100" s="535" t="str">
        <f>VLOOKUP($D100,'Comm Worker carc'!$C$6:$G$285,5,FALSE)</f>
        <v>--</v>
      </c>
      <c r="N100" s="535">
        <f>VLOOKUP($D100,'Comm Worker NC'!$C$6:$G$285,5,FALSE)</f>
        <v>817.6</v>
      </c>
      <c r="O100" s="489"/>
      <c r="W100" s="441"/>
      <c r="X100" s="441"/>
      <c r="AA100" s="441"/>
      <c r="AB100" s="428"/>
      <c r="AC100" s="441"/>
      <c r="AD100" s="441"/>
      <c r="AE100" s="441"/>
    </row>
    <row r="101" spans="1:31" x14ac:dyDescent="0.2">
      <c r="A101" s="438" t="s">
        <v>239</v>
      </c>
      <c r="B101" s="439" t="s">
        <v>2592</v>
      </c>
      <c r="C101" s="438" t="s">
        <v>371</v>
      </c>
      <c r="D101" s="439" t="s">
        <v>370</v>
      </c>
      <c r="E101" s="439">
        <v>95578</v>
      </c>
      <c r="F101" s="439" t="str">
        <f>IFERROR(VLOOKUP(D101,RSL_Composite!$A$4:$K$767,11,FALSE),"--")</f>
        <v>--</v>
      </c>
      <c r="G101" s="439" t="s">
        <v>2474</v>
      </c>
      <c r="H101" s="535" t="str">
        <f>VLOOKUP($D101,'Child Res carc'!$C$6:$G$285,5,FALSE)</f>
        <v>--</v>
      </c>
      <c r="I101" s="535">
        <f>VLOOKUP($D101,'Child Res NC'!$C$6:$G$285,5,FALSE)</f>
        <v>7.0522245515775301</v>
      </c>
      <c r="J101" s="535" t="str">
        <f t="shared" si="2"/>
        <v>--</v>
      </c>
      <c r="K101" s="535">
        <f>VLOOKUP($D101,'Adult Res NC'!$C$6:$G$285,5,FALSE)</f>
        <v>16.393097866672257</v>
      </c>
      <c r="L101" s="535" t="str">
        <f t="shared" si="3"/>
        <v>--</v>
      </c>
      <c r="M101" s="535" t="str">
        <f>VLOOKUP($D101,'Comm Worker carc'!$C$6:$G$285,5,FALSE)</f>
        <v>--</v>
      </c>
      <c r="N101" s="535">
        <f>VLOOKUP($D101,'Comm Worker NC'!$C$6:$G$285,5,FALSE)</f>
        <v>51.1</v>
      </c>
      <c r="O101" s="489"/>
      <c r="W101" s="441"/>
      <c r="X101" s="441"/>
      <c r="AA101" s="441"/>
      <c r="AB101" s="428"/>
      <c r="AC101" s="441"/>
      <c r="AD101" s="441"/>
      <c r="AE101" s="441"/>
    </row>
    <row r="102" spans="1:31" x14ac:dyDescent="0.2">
      <c r="A102" s="438" t="s">
        <v>239</v>
      </c>
      <c r="B102" s="439" t="s">
        <v>2592</v>
      </c>
      <c r="C102" s="438" t="s">
        <v>369</v>
      </c>
      <c r="D102" s="439" t="s">
        <v>368</v>
      </c>
      <c r="E102" s="439">
        <v>91576</v>
      </c>
      <c r="F102" s="439" t="str">
        <f>IFERROR(VLOOKUP(D102,RSL_Composite!$A$4:$K$767,11,FALSE),"--")</f>
        <v>--</v>
      </c>
      <c r="G102" s="439" t="s">
        <v>2474</v>
      </c>
      <c r="H102" s="535" t="str">
        <f>VLOOKUP($D102,'Child Res carc'!$C$6:$G$285,5,FALSE)</f>
        <v>--</v>
      </c>
      <c r="I102" s="535">
        <f>VLOOKUP($D102,'Child Res NC'!$C$6:$G$285,5,FALSE)</f>
        <v>6.257142857142858</v>
      </c>
      <c r="J102" s="535" t="str">
        <f t="shared" si="2"/>
        <v>--</v>
      </c>
      <c r="K102" s="535">
        <f>VLOOKUP($D102,'Adult Res NC'!$C$6:$G$285,5,FALSE)</f>
        <v>14.599999999999998</v>
      </c>
      <c r="L102" s="535" t="str">
        <f t="shared" si="3"/>
        <v>--</v>
      </c>
      <c r="M102" s="535" t="str">
        <f>VLOOKUP($D102,'Comm Worker carc'!$C$6:$G$285,5,FALSE)</f>
        <v>--</v>
      </c>
      <c r="N102" s="535">
        <f>VLOOKUP($D102,'Comm Worker NC'!$C$6:$G$285,5,FALSE)</f>
        <v>40.880000000000003</v>
      </c>
      <c r="O102" s="489"/>
      <c r="W102" s="441"/>
      <c r="X102" s="441"/>
      <c r="AA102" s="441"/>
      <c r="AB102" s="428"/>
      <c r="AC102" s="441"/>
      <c r="AD102" s="441"/>
      <c r="AE102" s="441"/>
    </row>
    <row r="103" spans="1:31" x14ac:dyDescent="0.2">
      <c r="A103" s="438" t="s">
        <v>239</v>
      </c>
      <c r="B103" s="439" t="s">
        <v>2592</v>
      </c>
      <c r="C103" s="438" t="s">
        <v>367</v>
      </c>
      <c r="D103" s="439" t="s">
        <v>366</v>
      </c>
      <c r="E103" s="439">
        <v>95487</v>
      </c>
      <c r="F103" s="439" t="str">
        <f>IFERROR(VLOOKUP(D103,RSL_Composite!$A$4:$K$767,11,FALSE),"--")</f>
        <v>--</v>
      </c>
      <c r="G103" s="439" t="s">
        <v>2474</v>
      </c>
      <c r="H103" s="535" t="str">
        <f>VLOOKUP($D103,'Child Res carc'!$C$6:$G$285,5,FALSE)</f>
        <v>--</v>
      </c>
      <c r="I103" s="535">
        <f>VLOOKUP($D103,'Child Res NC'!$C$6:$G$285,5,FALSE)</f>
        <v>71.649081427540168</v>
      </c>
      <c r="J103" s="535" t="str">
        <f t="shared" si="2"/>
        <v>--</v>
      </c>
      <c r="K103" s="535">
        <f>VLOOKUP($D103,'Adult Res NC'!$C$6:$G$285,5,FALSE)</f>
        <v>166.64245864318201</v>
      </c>
      <c r="L103" s="535" t="str">
        <f t="shared" si="3"/>
        <v>--</v>
      </c>
      <c r="M103" s="535" t="str">
        <f>VLOOKUP($D103,'Comm Worker carc'!$C$6:$G$285,5,FALSE)</f>
        <v>--</v>
      </c>
      <c r="N103" s="535">
        <f>VLOOKUP($D103,'Comm Worker NC'!$C$6:$G$285,5,FALSE)</f>
        <v>511</v>
      </c>
      <c r="O103" s="489"/>
      <c r="W103" s="441"/>
      <c r="X103" s="441"/>
      <c r="AA103" s="441"/>
      <c r="AB103" s="428"/>
      <c r="AC103" s="441"/>
      <c r="AD103" s="441"/>
      <c r="AE103" s="441"/>
    </row>
    <row r="104" spans="1:31" x14ac:dyDescent="0.2">
      <c r="A104" s="438" t="s">
        <v>239</v>
      </c>
      <c r="B104" s="439" t="s">
        <v>2592</v>
      </c>
      <c r="C104" s="438" t="s">
        <v>365</v>
      </c>
      <c r="D104" s="439" t="s">
        <v>364</v>
      </c>
      <c r="E104" s="439">
        <v>88744</v>
      </c>
      <c r="F104" s="439" t="str">
        <f>IFERROR(VLOOKUP(D104,RSL_Composite!$A$4:$K$767,11,FALSE),"--")</f>
        <v>--</v>
      </c>
      <c r="G104" s="439" t="s">
        <v>2474</v>
      </c>
      <c r="H104" s="535" t="str">
        <f>VLOOKUP($D104,'Child Res carc'!$C$6:$G$285,5,FALSE)</f>
        <v>--</v>
      </c>
      <c r="I104" s="535">
        <f>VLOOKUP($D104,'Child Res NC'!$C$6:$G$285,5,FALSE)</f>
        <v>15.642857142857142</v>
      </c>
      <c r="J104" s="535" t="str">
        <f t="shared" si="2"/>
        <v>--</v>
      </c>
      <c r="K104" s="535">
        <f>VLOOKUP($D104,'Adult Res NC'!$C$6:$G$285,5,FALSE)</f>
        <v>36.5</v>
      </c>
      <c r="L104" s="535" t="str">
        <f t="shared" si="3"/>
        <v>--</v>
      </c>
      <c r="M104" s="535" t="str">
        <f>VLOOKUP($D104,'Comm Worker carc'!$C$6:$G$285,5,FALSE)</f>
        <v>--</v>
      </c>
      <c r="N104" s="535">
        <f>VLOOKUP($D104,'Comm Worker NC'!$C$6:$G$285,5,FALSE)</f>
        <v>102.2</v>
      </c>
      <c r="O104" s="489"/>
      <c r="W104" s="441"/>
      <c r="X104" s="441"/>
      <c r="AA104" s="441"/>
      <c r="AB104" s="428"/>
      <c r="AC104" s="441"/>
      <c r="AD104" s="441"/>
      <c r="AE104" s="441"/>
    </row>
    <row r="105" spans="1:31" x14ac:dyDescent="0.2">
      <c r="A105" s="438" t="s">
        <v>239</v>
      </c>
      <c r="B105" s="439" t="s">
        <v>2592</v>
      </c>
      <c r="C105" s="438" t="s">
        <v>363</v>
      </c>
      <c r="D105" s="439" t="s">
        <v>362</v>
      </c>
      <c r="E105" s="439">
        <v>88755</v>
      </c>
      <c r="F105" s="439" t="str">
        <f>IFERROR(VLOOKUP(D105,RSL_Composite!$A$4:$K$767,11,FALSE),"--")</f>
        <v>--</v>
      </c>
      <c r="G105" s="439" t="s">
        <v>2474</v>
      </c>
      <c r="H105" s="535" t="str">
        <f>VLOOKUP($D105,'Child Res carc'!$C$6:$G$285,5,FALSE)</f>
        <v>--</v>
      </c>
      <c r="I105" s="535" t="str">
        <f>VLOOKUP($D105,'Child Res NC'!$C$6:$G$285,5,FALSE)</f>
        <v>--</v>
      </c>
      <c r="J105" s="535" t="str">
        <f t="shared" si="2"/>
        <v>--</v>
      </c>
      <c r="K105" s="535" t="str">
        <f>VLOOKUP($D105,'Adult Res NC'!$C$6:$G$285,5,FALSE)</f>
        <v>--</v>
      </c>
      <c r="L105" s="535" t="str">
        <f t="shared" si="3"/>
        <v>--</v>
      </c>
      <c r="M105" s="535" t="str">
        <f>VLOOKUP($D105,'Comm Worker carc'!$C$6:$G$285,5,FALSE)</f>
        <v>--</v>
      </c>
      <c r="N105" s="535" t="str">
        <f>VLOOKUP($D105,'Comm Worker NC'!$C$6:$G$285,5,FALSE)</f>
        <v>--</v>
      </c>
      <c r="O105" s="489"/>
      <c r="W105" s="441"/>
      <c r="X105" s="441"/>
      <c r="AA105" s="441"/>
      <c r="AB105" s="428"/>
      <c r="AC105" s="441"/>
      <c r="AD105" s="441"/>
      <c r="AE105" s="441"/>
    </row>
    <row r="106" spans="1:31" x14ac:dyDescent="0.2">
      <c r="A106" s="438" t="s">
        <v>239</v>
      </c>
      <c r="B106" s="439" t="s">
        <v>2592</v>
      </c>
      <c r="C106" s="438" t="s">
        <v>361</v>
      </c>
      <c r="D106" s="439" t="s">
        <v>360</v>
      </c>
      <c r="E106" s="439">
        <v>91941</v>
      </c>
      <c r="F106" s="439" t="str">
        <f>IFERROR(VLOOKUP(D106,RSL_Composite!$A$4:$K$767,11,FALSE),"--")</f>
        <v>--</v>
      </c>
      <c r="G106" s="439" t="s">
        <v>2474</v>
      </c>
      <c r="H106" s="535">
        <f>VLOOKUP($D106,'Child Res carc'!$C$6:$G$285,5,FALSE)</f>
        <v>2.9161591833575193</v>
      </c>
      <c r="I106" s="535" t="str">
        <f>VLOOKUP($D106,'Child Res NC'!$C$6:$G$285,5,FALSE)</f>
        <v>--</v>
      </c>
      <c r="J106" s="535">
        <f t="shared" si="2"/>
        <v>1.3463065230067603</v>
      </c>
      <c r="K106" s="535" t="str">
        <f>VLOOKUP($D106,'Adult Res NC'!$C$6:$G$285,5,FALSE)</f>
        <v>--</v>
      </c>
      <c r="L106" s="535" t="str">
        <f t="shared" si="3"/>
        <v>--</v>
      </c>
      <c r="M106" s="535">
        <f>VLOOKUP($D106,'Comm Worker carc'!$C$6:$G$285,5,FALSE)</f>
        <v>6.3591111111111109</v>
      </c>
      <c r="N106" s="535" t="str">
        <f>VLOOKUP($D106,'Comm Worker NC'!$C$6:$G$285,5,FALSE)</f>
        <v>--</v>
      </c>
      <c r="O106" s="489"/>
      <c r="W106" s="441"/>
      <c r="X106" s="441"/>
      <c r="AA106" s="441"/>
      <c r="AB106" s="428"/>
      <c r="AC106" s="441"/>
      <c r="AD106" s="441"/>
      <c r="AE106" s="441"/>
    </row>
    <row r="107" spans="1:31" x14ac:dyDescent="0.2">
      <c r="A107" s="438" t="s">
        <v>239</v>
      </c>
      <c r="B107" s="439" t="s">
        <v>2592</v>
      </c>
      <c r="C107" s="438" t="s">
        <v>359</v>
      </c>
      <c r="D107" s="439" t="s">
        <v>358</v>
      </c>
      <c r="E107" s="439">
        <v>95658</v>
      </c>
      <c r="F107" s="439" t="str">
        <f>IFERROR(VLOOKUP(D107,RSL_Composite!$A$4:$K$767,11,FALSE),"--")</f>
        <v>--</v>
      </c>
      <c r="G107" s="439" t="s">
        <v>2474</v>
      </c>
      <c r="H107" s="535" t="str">
        <f>VLOOKUP($D107,'Child Res carc'!$C$6:$G$285,5,FALSE)</f>
        <v>--</v>
      </c>
      <c r="I107" s="535">
        <f>VLOOKUP($D107,'Child Res NC'!$C$6:$G$285,5,FALSE)</f>
        <v>1.3871850524314242</v>
      </c>
      <c r="J107" s="535" t="str">
        <f t="shared" si="2"/>
        <v>--</v>
      </c>
      <c r="K107" s="535">
        <f>VLOOKUP($D107,'Adult Res NC'!$C$6:$G$285,5,FALSE)</f>
        <v>3.2227127345139155</v>
      </c>
      <c r="L107" s="535" t="str">
        <f t="shared" si="3"/>
        <v>--</v>
      </c>
      <c r="M107" s="535" t="str">
        <f>VLOOKUP($D107,'Comm Worker carc'!$C$6:$G$285,5,FALSE)</f>
        <v>--</v>
      </c>
      <c r="N107" s="535">
        <f>VLOOKUP($D107,'Comm Worker NC'!$C$6:$G$285,5,FALSE)</f>
        <v>10.220000000000001</v>
      </c>
      <c r="O107" s="489"/>
      <c r="W107" s="441"/>
      <c r="X107" s="441"/>
      <c r="AA107" s="441"/>
      <c r="AB107" s="428"/>
      <c r="AC107" s="441"/>
      <c r="AD107" s="441"/>
      <c r="AE107" s="441"/>
    </row>
    <row r="108" spans="1:31" x14ac:dyDescent="0.2">
      <c r="A108" s="438" t="s">
        <v>239</v>
      </c>
      <c r="B108" s="439" t="s">
        <v>2592</v>
      </c>
      <c r="C108" s="438" t="s">
        <v>357</v>
      </c>
      <c r="D108" s="439" t="s">
        <v>356</v>
      </c>
      <c r="E108" s="439">
        <v>108430</v>
      </c>
      <c r="F108" s="439" t="str">
        <f>IFERROR(VLOOKUP(D108,RSL_Composite!$A$4:$K$767,11,FALSE),"--")</f>
        <v>--</v>
      </c>
      <c r="G108" s="439" t="s">
        <v>2474</v>
      </c>
      <c r="H108" s="535" t="str">
        <f>VLOOKUP($D108,'Child Res carc'!$C$6:$G$285,5,FALSE)</f>
        <v>--</v>
      </c>
      <c r="I108" s="535" t="str">
        <f>VLOOKUP($D108,'Child Res NC'!$C$6:$G$285,5,FALSE)</f>
        <v>--</v>
      </c>
      <c r="J108" s="535" t="str">
        <f t="shared" si="2"/>
        <v>--</v>
      </c>
      <c r="K108" s="535" t="str">
        <f>VLOOKUP($D108,'Adult Res NC'!$C$6:$G$285,5,FALSE)</f>
        <v>--</v>
      </c>
      <c r="L108" s="535" t="str">
        <f t="shared" si="3"/>
        <v>--</v>
      </c>
      <c r="M108" s="535" t="str">
        <f>VLOOKUP($D108,'Comm Worker carc'!$C$6:$G$285,5,FALSE)</f>
        <v>--</v>
      </c>
      <c r="N108" s="535" t="str">
        <f>VLOOKUP($D108,'Comm Worker NC'!$C$6:$G$285,5,FALSE)</f>
        <v>--</v>
      </c>
      <c r="O108" s="489"/>
      <c r="W108" s="441"/>
      <c r="X108" s="441"/>
      <c r="AA108" s="441"/>
      <c r="AB108" s="428"/>
      <c r="AC108" s="441"/>
      <c r="AD108" s="441"/>
      <c r="AE108" s="441"/>
    </row>
    <row r="109" spans="1:31" x14ac:dyDescent="0.2">
      <c r="A109" s="438" t="s">
        <v>239</v>
      </c>
      <c r="B109" s="439" t="s">
        <v>2592</v>
      </c>
      <c r="C109" s="438" t="s">
        <v>355</v>
      </c>
      <c r="D109" s="439" t="s">
        <v>354</v>
      </c>
      <c r="E109" s="439">
        <v>108394</v>
      </c>
      <c r="F109" s="439" t="str">
        <f>IFERROR(VLOOKUP(D109,RSL_Composite!$A$4:$K$767,11,FALSE),"--")</f>
        <v>--</v>
      </c>
      <c r="G109" s="439" t="s">
        <v>2474</v>
      </c>
      <c r="H109" s="535" t="str">
        <f>VLOOKUP($D109,'Child Res carc'!$C$6:$G$285,5,FALSE)</f>
        <v>--</v>
      </c>
      <c r="I109" s="535">
        <f>VLOOKUP($D109,'Child Res NC'!$C$6:$G$285,5,FALSE)</f>
        <v>71.562820618675531</v>
      </c>
      <c r="J109" s="535" t="str">
        <f t="shared" si="2"/>
        <v>--</v>
      </c>
      <c r="K109" s="535">
        <f>VLOOKUP($D109,'Adult Res NC'!$C$6:$G$285,5,FALSE)</f>
        <v>166.43478518288831</v>
      </c>
      <c r="L109" s="535" t="str">
        <f t="shared" si="3"/>
        <v>--</v>
      </c>
      <c r="M109" s="535" t="str">
        <f>VLOOKUP($D109,'Comm Worker carc'!$C$6:$G$285,5,FALSE)</f>
        <v>--</v>
      </c>
      <c r="N109" s="535">
        <f>VLOOKUP($D109,'Comm Worker NC'!$C$6:$G$285,5,FALSE)</f>
        <v>511</v>
      </c>
      <c r="O109" s="489"/>
      <c r="W109" s="441"/>
      <c r="X109" s="441"/>
      <c r="AA109" s="441"/>
      <c r="AB109" s="428"/>
      <c r="AC109" s="441"/>
      <c r="AD109" s="441"/>
      <c r="AE109" s="441"/>
    </row>
    <row r="110" spans="1:31" x14ac:dyDescent="0.2">
      <c r="A110" s="438" t="s">
        <v>239</v>
      </c>
      <c r="B110" s="439" t="s">
        <v>2592</v>
      </c>
      <c r="C110" s="438" t="s">
        <v>353</v>
      </c>
      <c r="D110" s="439" t="s">
        <v>352</v>
      </c>
      <c r="E110" s="439">
        <v>99092</v>
      </c>
      <c r="F110" s="439" t="str">
        <f>IFERROR(VLOOKUP(D110,RSL_Composite!$A$4:$K$767,11,FALSE),"--")</f>
        <v>--</v>
      </c>
      <c r="G110" s="439" t="s">
        <v>2474</v>
      </c>
      <c r="H110" s="535" t="str">
        <f>VLOOKUP($D110,'Child Res carc'!$C$6:$G$285,5,FALSE)</f>
        <v>--</v>
      </c>
      <c r="I110" s="535" t="str">
        <f>VLOOKUP($D110,'Child Res NC'!$C$6:$G$285,5,FALSE)</f>
        <v>--</v>
      </c>
      <c r="J110" s="535" t="str">
        <f t="shared" si="2"/>
        <v>--</v>
      </c>
      <c r="K110" s="535" t="str">
        <f>VLOOKUP($D110,'Adult Res NC'!$C$6:$G$285,5,FALSE)</f>
        <v>--</v>
      </c>
      <c r="L110" s="535" t="str">
        <f t="shared" si="3"/>
        <v>--</v>
      </c>
      <c r="M110" s="535" t="str">
        <f>VLOOKUP($D110,'Comm Worker carc'!$C$6:$G$285,5,FALSE)</f>
        <v>--</v>
      </c>
      <c r="N110" s="535" t="str">
        <f>VLOOKUP($D110,'Comm Worker NC'!$C$6:$G$285,5,FALSE)</f>
        <v>--</v>
      </c>
      <c r="O110" s="489"/>
      <c r="W110" s="441"/>
      <c r="X110" s="441"/>
      <c r="AA110" s="441"/>
      <c r="AB110" s="428"/>
      <c r="AC110" s="441"/>
      <c r="AD110" s="441"/>
      <c r="AE110" s="441"/>
    </row>
    <row r="111" spans="1:31" x14ac:dyDescent="0.2">
      <c r="A111" s="438" t="s">
        <v>239</v>
      </c>
      <c r="B111" s="439" t="s">
        <v>2592</v>
      </c>
      <c r="C111" s="438" t="s">
        <v>351</v>
      </c>
      <c r="D111" s="439" t="s">
        <v>350</v>
      </c>
      <c r="E111" s="439">
        <v>534521</v>
      </c>
      <c r="F111" s="439" t="str">
        <f>IFERROR(VLOOKUP(D111,RSL_Composite!$A$4:$K$767,11,FALSE),"--")</f>
        <v>--</v>
      </c>
      <c r="G111" s="439" t="s">
        <v>2474</v>
      </c>
      <c r="H111" s="535" t="str">
        <f>VLOOKUP($D111,'Child Res carc'!$C$6:$G$285,5,FALSE)</f>
        <v>--</v>
      </c>
      <c r="I111" s="535">
        <f>VLOOKUP($D111,'Child Res NC'!$C$6:$G$285,5,FALSE)</f>
        <v>0.11722948526760642</v>
      </c>
      <c r="J111" s="535" t="str">
        <f t="shared" si="2"/>
        <v>--</v>
      </c>
      <c r="K111" s="535">
        <f>VLOOKUP($D111,'Adult Res NC'!$C$6:$G$285,5,FALSE)</f>
        <v>0.27287090108961898</v>
      </c>
      <c r="L111" s="535" t="str">
        <f t="shared" si="3"/>
        <v>--</v>
      </c>
      <c r="M111" s="535" t="str">
        <f>VLOOKUP($D111,'Comm Worker carc'!$C$6:$G$285,5,FALSE)</f>
        <v>--</v>
      </c>
      <c r="N111" s="535">
        <f>VLOOKUP($D111,'Comm Worker NC'!$C$6:$G$285,5,FALSE)</f>
        <v>0.81759999999999999</v>
      </c>
      <c r="O111" s="489"/>
      <c r="W111" s="441"/>
      <c r="X111" s="441"/>
      <c r="AA111" s="441"/>
      <c r="AB111" s="428"/>
      <c r="AC111" s="441"/>
      <c r="AD111" s="441"/>
      <c r="AE111" s="441"/>
    </row>
    <row r="112" spans="1:31" x14ac:dyDescent="0.2">
      <c r="A112" s="438" t="s">
        <v>239</v>
      </c>
      <c r="B112" s="439" t="s">
        <v>2592</v>
      </c>
      <c r="C112" s="438" t="s">
        <v>349</v>
      </c>
      <c r="D112" s="439" t="s">
        <v>348</v>
      </c>
      <c r="E112" s="439">
        <v>101553</v>
      </c>
      <c r="F112" s="439" t="str">
        <f>IFERROR(VLOOKUP(D112,RSL_Composite!$A$4:$K$767,11,FALSE),"--")</f>
        <v>--</v>
      </c>
      <c r="G112" s="439" t="s">
        <v>2474</v>
      </c>
      <c r="H112" s="535" t="str">
        <f>VLOOKUP($D112,'Child Res carc'!$C$6:$G$285,5,FALSE)</f>
        <v>--</v>
      </c>
      <c r="I112" s="535" t="str">
        <f>VLOOKUP($D112,'Child Res NC'!$C$6:$G$285,5,FALSE)</f>
        <v>--</v>
      </c>
      <c r="J112" s="535" t="str">
        <f t="shared" si="2"/>
        <v>--</v>
      </c>
      <c r="K112" s="535" t="str">
        <f>VLOOKUP($D112,'Adult Res NC'!$C$6:$G$285,5,FALSE)</f>
        <v>--</v>
      </c>
      <c r="L112" s="535" t="str">
        <f t="shared" si="3"/>
        <v>--</v>
      </c>
      <c r="M112" s="535" t="str">
        <f>VLOOKUP($D112,'Comm Worker carc'!$C$6:$G$285,5,FALSE)</f>
        <v>--</v>
      </c>
      <c r="N112" s="535" t="str">
        <f>VLOOKUP($D112,'Comm Worker NC'!$C$6:$G$285,5,FALSE)</f>
        <v>--</v>
      </c>
      <c r="O112" s="489"/>
      <c r="W112" s="441"/>
      <c r="X112" s="441"/>
      <c r="AA112" s="441"/>
      <c r="AB112" s="428"/>
      <c r="AC112" s="441"/>
      <c r="AD112" s="441"/>
      <c r="AE112" s="441"/>
    </row>
    <row r="113" spans="1:31" x14ac:dyDescent="0.2">
      <c r="A113" s="438" t="s">
        <v>239</v>
      </c>
      <c r="B113" s="439" t="s">
        <v>2592</v>
      </c>
      <c r="C113" s="438" t="s">
        <v>347</v>
      </c>
      <c r="D113" s="439" t="s">
        <v>346</v>
      </c>
      <c r="E113" s="439">
        <v>59507</v>
      </c>
      <c r="F113" s="439" t="str">
        <f>IFERROR(VLOOKUP(D113,RSL_Composite!$A$4:$K$767,11,FALSE),"--")</f>
        <v>--</v>
      </c>
      <c r="G113" s="439" t="s">
        <v>2474</v>
      </c>
      <c r="H113" s="535" t="str">
        <f>VLOOKUP($D113,'Child Res carc'!$C$6:$G$285,5,FALSE)</f>
        <v>--</v>
      </c>
      <c r="I113" s="535">
        <f>VLOOKUP($D113,'Child Res NC'!$C$6:$G$285,5,FALSE)</f>
        <v>109.73160918894789</v>
      </c>
      <c r="J113" s="535" t="str">
        <f t="shared" si="2"/>
        <v>--</v>
      </c>
      <c r="K113" s="535">
        <f>VLOOKUP($D113,'Adult Res NC'!$C$6:$G$285,5,FALSE)</f>
        <v>253.13010126453372</v>
      </c>
      <c r="L113" s="535" t="str">
        <f t="shared" si="3"/>
        <v>--</v>
      </c>
      <c r="M113" s="535" t="str">
        <f>VLOOKUP($D113,'Comm Worker carc'!$C$6:$G$285,5,FALSE)</f>
        <v>--</v>
      </c>
      <c r="N113" s="535">
        <f>VLOOKUP($D113,'Comm Worker NC'!$C$6:$G$285,5,FALSE)</f>
        <v>1022</v>
      </c>
      <c r="O113" s="489"/>
      <c r="W113" s="441"/>
      <c r="X113" s="441"/>
      <c r="AA113" s="441"/>
      <c r="AB113" s="428"/>
      <c r="AC113" s="441"/>
      <c r="AD113" s="441"/>
      <c r="AE113" s="441"/>
    </row>
    <row r="114" spans="1:31" x14ac:dyDescent="0.2">
      <c r="A114" s="438" t="s">
        <v>239</v>
      </c>
      <c r="B114" s="439" t="s">
        <v>2592</v>
      </c>
      <c r="C114" s="438" t="s">
        <v>345</v>
      </c>
      <c r="D114" s="439" t="s">
        <v>344</v>
      </c>
      <c r="E114" s="439">
        <v>106478</v>
      </c>
      <c r="F114" s="439" t="str">
        <f>IFERROR(VLOOKUP(D114,RSL_Composite!$A$4:$K$767,11,FALSE),"--")</f>
        <v>--</v>
      </c>
      <c r="G114" s="439" t="s">
        <v>2474</v>
      </c>
      <c r="H114" s="535">
        <f>VLOOKUP($D114,'Child Res carc'!$C$6:$G$285,5,FALSE)</f>
        <v>9.125</v>
      </c>
      <c r="I114" s="535">
        <f>VLOOKUP($D114,'Child Res NC'!$C$6:$G$285,5,FALSE)</f>
        <v>6.257142857142858</v>
      </c>
      <c r="J114" s="535">
        <f t="shared" si="2"/>
        <v>4.2583333333333337</v>
      </c>
      <c r="K114" s="535">
        <f>VLOOKUP($D114,'Adult Res NC'!$C$6:$G$285,5,FALSE)</f>
        <v>14.599999999999998</v>
      </c>
      <c r="L114" s="535" t="str">
        <f t="shared" si="3"/>
        <v>--</v>
      </c>
      <c r="M114" s="535">
        <f>VLOOKUP($D114,'Comm Worker carc'!$C$6:$G$285,5,FALSE)</f>
        <v>14.308</v>
      </c>
      <c r="N114" s="535">
        <f>VLOOKUP($D114,'Comm Worker NC'!$C$6:$G$285,5,FALSE)</f>
        <v>40.880000000000003</v>
      </c>
      <c r="O114" s="489"/>
      <c r="W114" s="441"/>
      <c r="X114" s="441"/>
      <c r="AA114" s="441"/>
      <c r="AB114" s="428"/>
      <c r="AC114" s="441"/>
      <c r="AD114" s="441"/>
      <c r="AE114" s="441"/>
    </row>
    <row r="115" spans="1:31" x14ac:dyDescent="0.2">
      <c r="A115" s="438" t="s">
        <v>239</v>
      </c>
      <c r="B115" s="439" t="s">
        <v>2592</v>
      </c>
      <c r="C115" s="438" t="s">
        <v>343</v>
      </c>
      <c r="D115" s="439" t="s">
        <v>342</v>
      </c>
      <c r="E115" s="439">
        <v>7005723</v>
      </c>
      <c r="F115" s="439" t="str">
        <f>IFERROR(VLOOKUP(D115,RSL_Composite!$A$4:$K$767,11,FALSE),"--")</f>
        <v>--</v>
      </c>
      <c r="G115" s="439" t="s">
        <v>2474</v>
      </c>
      <c r="H115" s="535" t="str">
        <f>VLOOKUP($D115,'Child Res carc'!$C$6:$G$285,5,FALSE)</f>
        <v>--</v>
      </c>
      <c r="I115" s="535" t="str">
        <f>VLOOKUP($D115,'Child Res NC'!$C$6:$G$285,5,FALSE)</f>
        <v>--</v>
      </c>
      <c r="J115" s="535" t="str">
        <f t="shared" si="2"/>
        <v>--</v>
      </c>
      <c r="K115" s="535" t="str">
        <f>VLOOKUP($D115,'Adult Res NC'!$C$6:$G$285,5,FALSE)</f>
        <v>--</v>
      </c>
      <c r="L115" s="535" t="str">
        <f t="shared" si="3"/>
        <v>--</v>
      </c>
      <c r="M115" s="535" t="str">
        <f>VLOOKUP($D115,'Comm Worker carc'!$C$6:$G$285,5,FALSE)</f>
        <v>--</v>
      </c>
      <c r="N115" s="535" t="str">
        <f>VLOOKUP($D115,'Comm Worker NC'!$C$6:$G$285,5,FALSE)</f>
        <v>--</v>
      </c>
      <c r="O115" s="489"/>
      <c r="W115" s="441"/>
      <c r="X115" s="441"/>
      <c r="AA115" s="441"/>
      <c r="AB115" s="428"/>
      <c r="AC115" s="441"/>
      <c r="AD115" s="441"/>
      <c r="AE115" s="441"/>
    </row>
    <row r="116" spans="1:31" x14ac:dyDescent="0.2">
      <c r="A116" s="438" t="s">
        <v>239</v>
      </c>
      <c r="B116" s="439" t="s">
        <v>2592</v>
      </c>
      <c r="C116" s="438" t="s">
        <v>341</v>
      </c>
      <c r="D116" s="439" t="s">
        <v>340</v>
      </c>
      <c r="E116" s="439">
        <v>106445</v>
      </c>
      <c r="F116" s="439" t="str">
        <f>IFERROR(VLOOKUP(D116,RSL_Composite!$A$4:$K$767,11,FALSE),"--")</f>
        <v>--</v>
      </c>
      <c r="G116" s="439" t="s">
        <v>2474</v>
      </c>
      <c r="H116" s="535" t="str">
        <f>VLOOKUP($D116,'Child Res carc'!$C$6:$G$285,5,FALSE)</f>
        <v>--</v>
      </c>
      <c r="I116" s="535">
        <f>VLOOKUP($D116,'Child Res NC'!$C$6:$G$285,5,FALSE)</f>
        <v>143.48684322469623</v>
      </c>
      <c r="J116" s="535" t="str">
        <f t="shared" si="2"/>
        <v>--</v>
      </c>
      <c r="K116" s="535">
        <f>VLOOKUP($D116,'Adult Res NC'!$C$6:$G$285,5,FALSE)</f>
        <v>333.73920677659055</v>
      </c>
      <c r="L116" s="535" t="str">
        <f t="shared" si="3"/>
        <v>--</v>
      </c>
      <c r="M116" s="535" t="str">
        <f>VLOOKUP($D116,'Comm Worker carc'!$C$6:$G$285,5,FALSE)</f>
        <v>--</v>
      </c>
      <c r="N116" s="535">
        <f>VLOOKUP($D116,'Comm Worker NC'!$C$6:$G$285,5,FALSE)</f>
        <v>1022</v>
      </c>
      <c r="O116" s="489"/>
      <c r="W116" s="441"/>
      <c r="X116" s="441"/>
      <c r="AA116" s="441"/>
      <c r="AB116" s="428"/>
      <c r="AC116" s="441"/>
      <c r="AD116" s="441"/>
      <c r="AE116" s="441"/>
    </row>
    <row r="117" spans="1:31" x14ac:dyDescent="0.2">
      <c r="A117" s="438" t="s">
        <v>239</v>
      </c>
      <c r="B117" s="439" t="s">
        <v>2592</v>
      </c>
      <c r="C117" s="438" t="s">
        <v>339</v>
      </c>
      <c r="D117" s="439" t="s">
        <v>338</v>
      </c>
      <c r="E117" s="439">
        <v>100016</v>
      </c>
      <c r="F117" s="439" t="str">
        <f>IFERROR(VLOOKUP(D117,RSL_Composite!$A$4:$K$767,11,FALSE),"--")</f>
        <v>--</v>
      </c>
      <c r="G117" s="439" t="s">
        <v>2474</v>
      </c>
      <c r="H117" s="535">
        <f>VLOOKUP($D117,'Child Res carc'!$C$6:$G$285,5,FALSE)</f>
        <v>91.25</v>
      </c>
      <c r="I117" s="535">
        <f>VLOOKUP($D117,'Child Res NC'!$C$6:$G$285,5,FALSE)</f>
        <v>6.257142857142858</v>
      </c>
      <c r="J117" s="535">
        <f t="shared" si="2"/>
        <v>42.583333333333336</v>
      </c>
      <c r="K117" s="535">
        <f>VLOOKUP($D117,'Adult Res NC'!$C$6:$G$285,5,FALSE)</f>
        <v>14.599999999999998</v>
      </c>
      <c r="L117" s="535" t="str">
        <f t="shared" si="3"/>
        <v>--</v>
      </c>
      <c r="M117" s="535">
        <f>VLOOKUP($D117,'Comm Worker carc'!$C$6:$G$285,5,FALSE)</f>
        <v>143.08000000000001</v>
      </c>
      <c r="N117" s="535">
        <f>VLOOKUP($D117,'Comm Worker NC'!$C$6:$G$285,5,FALSE)</f>
        <v>40.880000000000003</v>
      </c>
      <c r="O117" s="489"/>
      <c r="W117" s="441"/>
      <c r="X117" s="441"/>
      <c r="AA117" s="441"/>
      <c r="AB117" s="428"/>
      <c r="AC117" s="441"/>
      <c r="AD117" s="441"/>
      <c r="AE117" s="441"/>
    </row>
    <row r="118" spans="1:31" x14ac:dyDescent="0.2">
      <c r="A118" s="438" t="s">
        <v>239</v>
      </c>
      <c r="B118" s="439" t="s">
        <v>2592</v>
      </c>
      <c r="C118" s="438" t="s">
        <v>337</v>
      </c>
      <c r="D118" s="439" t="s">
        <v>336</v>
      </c>
      <c r="E118" s="439">
        <v>100027</v>
      </c>
      <c r="F118" s="439" t="str">
        <f>IFERROR(VLOOKUP(D118,RSL_Composite!$A$4:$K$767,11,FALSE),"--")</f>
        <v>--</v>
      </c>
      <c r="G118" s="439" t="s">
        <v>2474</v>
      </c>
      <c r="H118" s="535" t="str">
        <f>VLOOKUP($D118,'Child Res carc'!$C$6:$G$285,5,FALSE)</f>
        <v>--</v>
      </c>
      <c r="I118" s="535" t="str">
        <f>VLOOKUP($D118,'Child Res NC'!$C$6:$G$285,5,FALSE)</f>
        <v>--</v>
      </c>
      <c r="J118" s="535" t="str">
        <f t="shared" si="2"/>
        <v>--</v>
      </c>
      <c r="K118" s="535" t="str">
        <f>VLOOKUP($D118,'Adult Res NC'!$C$6:$G$285,5,FALSE)</f>
        <v>--</v>
      </c>
      <c r="L118" s="535" t="str">
        <f t="shared" si="3"/>
        <v>--</v>
      </c>
      <c r="M118" s="535" t="str">
        <f>VLOOKUP($D118,'Comm Worker carc'!$C$6:$G$285,5,FALSE)</f>
        <v>--</v>
      </c>
      <c r="N118" s="535" t="str">
        <f>VLOOKUP($D118,'Comm Worker NC'!$C$6:$G$285,5,FALSE)</f>
        <v>--</v>
      </c>
      <c r="O118" s="489"/>
      <c r="W118" s="441"/>
      <c r="X118" s="441"/>
      <c r="AA118" s="441"/>
      <c r="AB118" s="428"/>
      <c r="AC118" s="441"/>
      <c r="AD118" s="441"/>
      <c r="AE118" s="441"/>
    </row>
    <row r="119" spans="1:31" x14ac:dyDescent="0.2">
      <c r="A119" s="438" t="s">
        <v>239</v>
      </c>
      <c r="B119" s="439" t="s">
        <v>2592</v>
      </c>
      <c r="C119" s="438" t="s">
        <v>335</v>
      </c>
      <c r="D119" s="439" t="s">
        <v>334</v>
      </c>
      <c r="E119" s="439">
        <v>83329</v>
      </c>
      <c r="F119" s="439" t="str">
        <f>IFERROR(VLOOKUP(D119,RSL_Composite!$A$4:$K$767,11,FALSE),"--")</f>
        <v>--</v>
      </c>
      <c r="G119" s="439" t="s">
        <v>2474</v>
      </c>
      <c r="H119" s="535" t="str">
        <f>VLOOKUP($D119,'Child Res carc'!$C$6:$G$285,5,FALSE)</f>
        <v>--</v>
      </c>
      <c r="I119" s="535">
        <f>VLOOKUP($D119,'Child Res NC'!$C$6:$G$285,5,FALSE)</f>
        <v>93.857142857142875</v>
      </c>
      <c r="J119" s="535" t="str">
        <f t="shared" si="2"/>
        <v>--</v>
      </c>
      <c r="K119" s="535">
        <f>VLOOKUP($D119,'Adult Res NC'!$C$6:$G$285,5,FALSE)</f>
        <v>219</v>
      </c>
      <c r="L119" s="535" t="str">
        <f t="shared" si="3"/>
        <v>--</v>
      </c>
      <c r="M119" s="535" t="str">
        <f>VLOOKUP($D119,'Comm Worker carc'!$C$6:$G$285,5,FALSE)</f>
        <v>--</v>
      </c>
      <c r="N119" s="535">
        <f>VLOOKUP($D119,'Comm Worker NC'!$C$6:$G$285,5,FALSE)</f>
        <v>613.20000000000005</v>
      </c>
      <c r="O119" s="489"/>
      <c r="W119" s="441"/>
      <c r="X119" s="441"/>
      <c r="AA119" s="441"/>
      <c r="AB119" s="428"/>
      <c r="AC119" s="441"/>
      <c r="AD119" s="441"/>
      <c r="AE119" s="441"/>
    </row>
    <row r="120" spans="1:31" x14ac:dyDescent="0.2">
      <c r="A120" s="438" t="s">
        <v>239</v>
      </c>
      <c r="B120" s="439" t="s">
        <v>2592</v>
      </c>
      <c r="C120" s="438" t="s">
        <v>333</v>
      </c>
      <c r="D120" s="439" t="s">
        <v>332</v>
      </c>
      <c r="E120" s="439">
        <v>208968</v>
      </c>
      <c r="F120" s="439" t="str">
        <f>IFERROR(VLOOKUP(D120,RSL_Composite!$A$4:$K$767,11,FALSE),"--")</f>
        <v>--</v>
      </c>
      <c r="G120" s="439" t="s">
        <v>2474</v>
      </c>
      <c r="H120" s="535" t="str">
        <f>VLOOKUP($D120,'Child Res carc'!$C$6:$G$285,5,FALSE)</f>
        <v>--</v>
      </c>
      <c r="I120" s="535" t="str">
        <f>VLOOKUP($D120,'Child Res NC'!$C$6:$G$285,5,FALSE)</f>
        <v>--</v>
      </c>
      <c r="J120" s="535" t="str">
        <f t="shared" si="2"/>
        <v>--</v>
      </c>
      <c r="K120" s="535" t="str">
        <f>VLOOKUP($D120,'Adult Res NC'!$C$6:$G$285,5,FALSE)</f>
        <v>--</v>
      </c>
      <c r="L120" s="535" t="str">
        <f t="shared" si="3"/>
        <v>--</v>
      </c>
      <c r="M120" s="535" t="str">
        <f>VLOOKUP($D120,'Comm Worker carc'!$C$6:$G$285,5,FALSE)</f>
        <v>--</v>
      </c>
      <c r="N120" s="535" t="str">
        <f>VLOOKUP($D120,'Comm Worker NC'!$C$6:$G$285,5,FALSE)</f>
        <v>--</v>
      </c>
      <c r="O120" s="489"/>
      <c r="W120" s="441"/>
      <c r="X120" s="441"/>
      <c r="AA120" s="441"/>
      <c r="AB120" s="428"/>
      <c r="AC120" s="441"/>
      <c r="AD120" s="441"/>
      <c r="AE120" s="441"/>
    </row>
    <row r="121" spans="1:31" x14ac:dyDescent="0.2">
      <c r="A121" s="438" t="s">
        <v>239</v>
      </c>
      <c r="B121" s="439" t="s">
        <v>2592</v>
      </c>
      <c r="C121" s="438" t="s">
        <v>331</v>
      </c>
      <c r="D121" s="439" t="s">
        <v>330</v>
      </c>
      <c r="E121" s="439">
        <v>62533</v>
      </c>
      <c r="F121" s="439" t="str">
        <f>IFERROR(VLOOKUP(D121,RSL_Composite!$A$4:$K$767,11,FALSE),"--")</f>
        <v>--</v>
      </c>
      <c r="G121" s="439" t="s">
        <v>2474</v>
      </c>
      <c r="H121" s="535">
        <f>VLOOKUP($D121,'Child Res carc'!$C$6:$G$285,5,FALSE)</f>
        <v>313.63022667006823</v>
      </c>
      <c r="I121" s="535">
        <f>VLOOKUP($D121,'Child Res NC'!$C$6:$G$285,5,FALSE)</f>
        <v>10.734521338046637</v>
      </c>
      <c r="J121" s="535">
        <f t="shared" si="2"/>
        <v>146.3640200588402</v>
      </c>
      <c r="K121" s="535">
        <f>VLOOKUP($D121,'Adult Res NC'!$C$6:$G$285,5,FALSE)</f>
        <v>25.028247430061679</v>
      </c>
      <c r="L121" s="535" t="str">
        <f t="shared" si="3"/>
        <v>--</v>
      </c>
      <c r="M121" s="535">
        <f>VLOOKUP($D121,'Comm Worker carc'!$C$6:$G$285,5,FALSE)</f>
        <v>502.03508771929825</v>
      </c>
      <c r="N121" s="535">
        <f>VLOOKUP($D121,'Comm Worker NC'!$C$6:$G$285,5,FALSE)</f>
        <v>71.540000000000006</v>
      </c>
      <c r="O121" s="489"/>
      <c r="W121" s="441"/>
      <c r="X121" s="441"/>
      <c r="AA121" s="441"/>
      <c r="AB121" s="428"/>
      <c r="AC121" s="441"/>
      <c r="AD121" s="441"/>
      <c r="AE121" s="441"/>
    </row>
    <row r="122" spans="1:31" x14ac:dyDescent="0.2">
      <c r="A122" s="438" t="s">
        <v>239</v>
      </c>
      <c r="B122" s="439" t="s">
        <v>2592</v>
      </c>
      <c r="C122" s="438" t="s">
        <v>329</v>
      </c>
      <c r="D122" s="439" t="s">
        <v>328</v>
      </c>
      <c r="E122" s="439">
        <v>120127</v>
      </c>
      <c r="F122" s="439" t="str">
        <f>IFERROR(VLOOKUP(D122,RSL_Composite!$A$4:$K$767,11,FALSE),"--")</f>
        <v>--</v>
      </c>
      <c r="G122" s="439" t="s">
        <v>2474</v>
      </c>
      <c r="H122" s="535" t="str">
        <f>VLOOKUP($D122,'Child Res carc'!$C$6:$G$285,5,FALSE)</f>
        <v>--</v>
      </c>
      <c r="I122" s="535">
        <f>VLOOKUP($D122,'Child Res NC'!$C$6:$G$285,5,FALSE)</f>
        <v>469.28571428571422</v>
      </c>
      <c r="J122" s="535" t="str">
        <f t="shared" si="2"/>
        <v>--</v>
      </c>
      <c r="K122" s="535">
        <f>VLOOKUP($D122,'Adult Res NC'!$C$6:$G$285,5,FALSE)</f>
        <v>1095</v>
      </c>
      <c r="L122" s="535" t="str">
        <f t="shared" si="3"/>
        <v>--</v>
      </c>
      <c r="M122" s="535" t="str">
        <f>VLOOKUP($D122,'Comm Worker carc'!$C$6:$G$285,5,FALSE)</f>
        <v>--</v>
      </c>
      <c r="N122" s="535">
        <f>VLOOKUP($D122,'Comm Worker NC'!$C$6:$G$285,5,FALSE)</f>
        <v>3066</v>
      </c>
      <c r="O122" s="489"/>
      <c r="W122" s="441"/>
      <c r="X122" s="441"/>
      <c r="AA122" s="441"/>
      <c r="AB122" s="428"/>
      <c r="AC122" s="441"/>
      <c r="AD122" s="441"/>
      <c r="AE122" s="441"/>
    </row>
    <row r="123" spans="1:31" x14ac:dyDescent="0.2">
      <c r="A123" s="438" t="s">
        <v>239</v>
      </c>
      <c r="B123" s="439" t="s">
        <v>2592</v>
      </c>
      <c r="C123" s="438" t="s">
        <v>327</v>
      </c>
      <c r="D123" s="439" t="s">
        <v>326</v>
      </c>
      <c r="E123" s="439">
        <v>103333</v>
      </c>
      <c r="F123" s="439" t="str">
        <f>IFERROR(VLOOKUP(D123,RSL_Composite!$A$4:$K$767,11,FALSE),"--")</f>
        <v>--</v>
      </c>
      <c r="G123" s="439" t="s">
        <v>2474</v>
      </c>
      <c r="H123" s="535">
        <f>VLOOKUP($D123,'Child Res carc'!$C$6:$G$285,5,FALSE)</f>
        <v>16.59090909090909</v>
      </c>
      <c r="I123" s="535" t="str">
        <f>VLOOKUP($D123,'Child Res NC'!$C$6:$G$285,5,FALSE)</f>
        <v>--</v>
      </c>
      <c r="J123" s="535">
        <f t="shared" si="2"/>
        <v>7.7424242424242422</v>
      </c>
      <c r="K123" s="535" t="str">
        <f>VLOOKUP($D123,'Adult Res NC'!$C$6:$G$285,5,FALSE)</f>
        <v>--</v>
      </c>
      <c r="L123" s="535" t="str">
        <f t="shared" si="3"/>
        <v>--</v>
      </c>
      <c r="M123" s="535">
        <f>VLOOKUP($D123,'Comm Worker carc'!$C$6:$G$285,5,FALSE)</f>
        <v>26.014545454545456</v>
      </c>
      <c r="N123" s="535" t="str">
        <f>VLOOKUP($D123,'Comm Worker NC'!$C$6:$G$285,5,FALSE)</f>
        <v>--</v>
      </c>
      <c r="O123" s="489"/>
      <c r="W123" s="441"/>
      <c r="X123" s="441"/>
      <c r="AA123" s="441"/>
      <c r="AB123" s="428"/>
      <c r="AC123" s="441"/>
      <c r="AD123" s="441"/>
      <c r="AE123" s="441"/>
    </row>
    <row r="124" spans="1:31" x14ac:dyDescent="0.2">
      <c r="A124" s="438" t="s">
        <v>239</v>
      </c>
      <c r="B124" s="439" t="s">
        <v>2592</v>
      </c>
      <c r="C124" s="438" t="s">
        <v>325</v>
      </c>
      <c r="D124" s="439" t="s">
        <v>324</v>
      </c>
      <c r="E124" s="439">
        <v>92875</v>
      </c>
      <c r="F124" s="439" t="str">
        <f>IFERROR(VLOOKUP(D124,RSL_Composite!$A$4:$K$767,11,FALSE),"--")</f>
        <v>M</v>
      </c>
      <c r="G124" s="439" t="s">
        <v>2474</v>
      </c>
      <c r="H124" s="535">
        <f>VLOOKUP($D124,'Child Res carc'!$C$6:$G$285,5,FALSE)</f>
        <v>7.7631731364420833E-3</v>
      </c>
      <c r="I124" s="535">
        <f>VLOOKUP($D124,'Child Res NC'!$C$6:$G$285,5,FALSE)</f>
        <v>4.591362397838604</v>
      </c>
      <c r="J124" s="535">
        <f t="shared" si="2"/>
        <v>3.6197989374650292E-3</v>
      </c>
      <c r="K124" s="535">
        <f>VLOOKUP($D124,'Adult Res NC'!$C$6:$G$285,5,FALSE)</f>
        <v>10.704262572218015</v>
      </c>
      <c r="L124" s="535">
        <f t="shared" si="3"/>
        <v>1.4244297411059534E-3</v>
      </c>
      <c r="M124" s="535">
        <f>VLOOKUP($D124,'Comm Worker carc'!$C$6:$G$285,5,FALSE)</f>
        <v>1.2441739130434783E-2</v>
      </c>
      <c r="N124" s="535">
        <f>VLOOKUP($D124,'Comm Worker NC'!$C$6:$G$285,5,FALSE)</f>
        <v>30.66</v>
      </c>
      <c r="O124" s="489"/>
      <c r="W124" s="441"/>
      <c r="X124" s="441"/>
      <c r="AA124" s="441"/>
      <c r="AB124" s="428"/>
      <c r="AC124" s="441"/>
      <c r="AD124" s="441"/>
      <c r="AE124" s="441"/>
    </row>
    <row r="125" spans="1:31" x14ac:dyDescent="0.2">
      <c r="A125" s="438" t="s">
        <v>239</v>
      </c>
      <c r="B125" s="439" t="s">
        <v>2592</v>
      </c>
      <c r="C125" s="438" t="s">
        <v>323</v>
      </c>
      <c r="D125" s="439" t="s">
        <v>322</v>
      </c>
      <c r="E125" s="439">
        <v>56553</v>
      </c>
      <c r="F125" s="439" t="str">
        <f>IFERROR(VLOOKUP(D125,RSL_Composite!$A$4:$K$767,11,FALSE),"--")</f>
        <v>M</v>
      </c>
      <c r="G125" s="439" t="s">
        <v>2474</v>
      </c>
      <c r="H125" s="535">
        <f>VLOOKUP($D125,'Child Res carc'!$C$6:$G$285,5,FALSE)</f>
        <v>0.16289806945977206</v>
      </c>
      <c r="I125" s="535" t="str">
        <f>VLOOKUP($D125,'Child Res NC'!$C$6:$G$285,5,FALSE)</f>
        <v>--</v>
      </c>
      <c r="J125" s="535">
        <f t="shared" si="2"/>
        <v>7.3377158990566987E-2</v>
      </c>
      <c r="K125" s="535" t="str">
        <f>VLOOKUP($D125,'Adult Res NC'!$C$6:$G$285,5,FALSE)</f>
        <v>--</v>
      </c>
      <c r="L125" s="535">
        <f t="shared" si="3"/>
        <v>2.5028638287404346E-2</v>
      </c>
      <c r="M125" s="535">
        <f>VLOOKUP($D125,'Comm Worker carc'!$C$6:$G$285,5,FALSE)</f>
        <v>3.92</v>
      </c>
      <c r="N125" s="535" t="str">
        <f>VLOOKUP($D125,'Comm Worker NC'!$C$6:$G$285,5,FALSE)</f>
        <v>--</v>
      </c>
      <c r="O125" s="489"/>
      <c r="W125" s="441"/>
      <c r="X125" s="441"/>
      <c r="AA125" s="441"/>
      <c r="AB125" s="428"/>
      <c r="AC125" s="441"/>
      <c r="AD125" s="441"/>
      <c r="AE125" s="441"/>
    </row>
    <row r="126" spans="1:31" x14ac:dyDescent="0.2">
      <c r="A126" s="438" t="s">
        <v>239</v>
      </c>
      <c r="B126" s="439" t="s">
        <v>2592</v>
      </c>
      <c r="C126" s="438" t="s">
        <v>321</v>
      </c>
      <c r="D126" s="439" t="s">
        <v>320</v>
      </c>
      <c r="E126" s="439">
        <v>50328</v>
      </c>
      <c r="F126" s="439" t="str">
        <f>IFERROR(VLOOKUP(D126,RSL_Composite!$A$4:$K$767,11,FALSE),"--")</f>
        <v>M</v>
      </c>
      <c r="G126" s="439" t="s">
        <v>2474</v>
      </c>
      <c r="H126" s="535">
        <f>VLOOKUP($D126,'Child Res carc'!$C$6:$G$285,5,FALSE)</f>
        <v>1.1194483610503484E-2</v>
      </c>
      <c r="I126" s="535" t="str">
        <f>VLOOKUP($D126,'Child Res NC'!$C$6:$G$285,5,FALSE)</f>
        <v>--</v>
      </c>
      <c r="J126" s="535">
        <f t="shared" si="2"/>
        <v>5.038718337107069E-3</v>
      </c>
      <c r="K126" s="535" t="str">
        <f>VLOOKUP($D126,'Adult Res NC'!$C$6:$G$285,5,FALSE)</f>
        <v>--</v>
      </c>
      <c r="L126" s="535">
        <f t="shared" si="3"/>
        <v>1.7137675780703545E-3</v>
      </c>
      <c r="M126" s="535">
        <f>VLOOKUP($D126,'Comm Worker carc'!$C$6:$G$285,5,FALSE)</f>
        <v>0.39200000000000002</v>
      </c>
      <c r="N126" s="535" t="str">
        <f>VLOOKUP($D126,'Comm Worker NC'!$C$6:$G$285,5,FALSE)</f>
        <v>--</v>
      </c>
      <c r="O126" s="489"/>
      <c r="W126" s="441"/>
      <c r="X126" s="441"/>
      <c r="AA126" s="441"/>
      <c r="AB126" s="428"/>
      <c r="AC126" s="441"/>
      <c r="AD126" s="441"/>
      <c r="AE126" s="441"/>
    </row>
    <row r="127" spans="1:31" x14ac:dyDescent="0.2">
      <c r="A127" s="438" t="s">
        <v>239</v>
      </c>
      <c r="B127" s="439" t="s">
        <v>2592</v>
      </c>
      <c r="C127" s="438" t="s">
        <v>319</v>
      </c>
      <c r="D127" s="439" t="s">
        <v>318</v>
      </c>
      <c r="E127" s="439">
        <v>205992</v>
      </c>
      <c r="F127" s="439" t="str">
        <f>IFERROR(VLOOKUP(D127,RSL_Composite!$A$4:$K$767,11,FALSE),"--")</f>
        <v>M</v>
      </c>
      <c r="G127" s="439" t="s">
        <v>2474</v>
      </c>
      <c r="H127" s="535">
        <f>VLOOKUP($D127,'Child Res carc'!$C$6:$G$285,5,FALSE)</f>
        <v>0.1830095230731095</v>
      </c>
      <c r="I127" s="535" t="str">
        <f>VLOOKUP($D127,'Child Res NC'!$C$6:$G$285,5,FALSE)</f>
        <v>--</v>
      </c>
      <c r="J127" s="535">
        <f t="shared" si="2"/>
        <v>8.2460990369004963E-2</v>
      </c>
      <c r="K127" s="535" t="str">
        <f>VLOOKUP($D127,'Adult Res NC'!$C$6:$G$285,5,FALSE)</f>
        <v>--</v>
      </c>
      <c r="L127" s="535">
        <f t="shared" si="3"/>
        <v>2.8159023120691021E-2</v>
      </c>
      <c r="M127" s="535">
        <f>VLOOKUP($D127,'Comm Worker carc'!$C$6:$G$285,5,FALSE)</f>
        <v>3.92</v>
      </c>
      <c r="N127" s="535" t="str">
        <f>VLOOKUP($D127,'Comm Worker NC'!$C$6:$G$285,5,FALSE)</f>
        <v>--</v>
      </c>
      <c r="O127" s="489"/>
      <c r="W127" s="441"/>
      <c r="X127" s="441"/>
      <c r="AA127" s="441"/>
      <c r="AB127" s="428"/>
      <c r="AC127" s="441"/>
      <c r="AD127" s="441"/>
      <c r="AE127" s="441"/>
    </row>
    <row r="128" spans="1:31" x14ac:dyDescent="0.2">
      <c r="A128" s="438" t="s">
        <v>239</v>
      </c>
      <c r="B128" s="439" t="s">
        <v>2592</v>
      </c>
      <c r="C128" s="438" t="s">
        <v>317</v>
      </c>
      <c r="D128" s="439" t="s">
        <v>316</v>
      </c>
      <c r="E128" s="439">
        <v>191242</v>
      </c>
      <c r="F128" s="439" t="str">
        <f>IFERROR(VLOOKUP(D128,RSL_Composite!$A$4:$K$767,11,FALSE),"--")</f>
        <v>--</v>
      </c>
      <c r="G128" s="439" t="s">
        <v>2474</v>
      </c>
      <c r="H128" s="535" t="str">
        <f>VLOOKUP($D128,'Child Res carc'!$C$6:$G$285,5,FALSE)</f>
        <v>--</v>
      </c>
      <c r="I128" s="535" t="str">
        <f>VLOOKUP($D128,'Child Res NC'!$C$6:$G$285,5,FALSE)</f>
        <v>--</v>
      </c>
      <c r="J128" s="535" t="str">
        <f t="shared" si="2"/>
        <v>--</v>
      </c>
      <c r="K128" s="535" t="str">
        <f>VLOOKUP($D128,'Adult Res NC'!$C$6:$G$285,5,FALSE)</f>
        <v>--</v>
      </c>
      <c r="L128" s="535" t="str">
        <f t="shared" si="3"/>
        <v>--</v>
      </c>
      <c r="M128" s="535" t="str">
        <f>VLOOKUP($D128,'Comm Worker carc'!$C$6:$G$285,5,FALSE)</f>
        <v>--</v>
      </c>
      <c r="N128" s="535" t="str">
        <f>VLOOKUP($D128,'Comm Worker NC'!$C$6:$G$285,5,FALSE)</f>
        <v>--</v>
      </c>
      <c r="O128" s="489"/>
      <c r="W128" s="441"/>
      <c r="X128" s="441"/>
      <c r="AA128" s="441"/>
      <c r="AB128" s="428"/>
      <c r="AC128" s="441"/>
      <c r="AD128" s="441"/>
      <c r="AE128" s="441"/>
    </row>
    <row r="129" spans="1:31" x14ac:dyDescent="0.2">
      <c r="A129" s="438" t="s">
        <v>239</v>
      </c>
      <c r="B129" s="439" t="s">
        <v>2592</v>
      </c>
      <c r="C129" s="438" t="s">
        <v>315</v>
      </c>
      <c r="D129" s="439" t="s">
        <v>314</v>
      </c>
      <c r="E129" s="439">
        <v>207089</v>
      </c>
      <c r="F129" s="439" t="str">
        <f>IFERROR(VLOOKUP(D129,RSL_Composite!$A$4:$K$767,11,FALSE),"--")</f>
        <v>M</v>
      </c>
      <c r="G129" s="439" t="s">
        <v>2474</v>
      </c>
      <c r="H129" s="535">
        <f>VLOOKUP($D129,'Child Res carc'!$C$6:$G$285,5,FALSE)</f>
        <v>25.000000000000004</v>
      </c>
      <c r="I129" s="535" t="str">
        <f>VLOOKUP($D129,'Child Res NC'!$C$6:$G$285,5,FALSE)</f>
        <v>--</v>
      </c>
      <c r="J129" s="535">
        <f t="shared" si="2"/>
        <v>11.666666666666666</v>
      </c>
      <c r="K129" s="535" t="str">
        <f>VLOOKUP($D129,'Adult Res NC'!$C$6:$G$285,5,FALSE)</f>
        <v>--</v>
      </c>
      <c r="L129" s="535">
        <f t="shared" si="3"/>
        <v>4.6083333333333334</v>
      </c>
      <c r="M129" s="535">
        <f>VLOOKUP($D129,'Comm Worker carc'!$C$6:$G$285,5,FALSE)</f>
        <v>39.200000000000003</v>
      </c>
      <c r="N129" s="535" t="str">
        <f>VLOOKUP($D129,'Comm Worker NC'!$C$6:$G$285,5,FALSE)</f>
        <v>--</v>
      </c>
      <c r="O129" s="489"/>
      <c r="W129" s="441"/>
      <c r="X129" s="441"/>
      <c r="AA129" s="441"/>
      <c r="AB129" s="428"/>
      <c r="AC129" s="441"/>
      <c r="AD129" s="441"/>
      <c r="AE129" s="441"/>
    </row>
    <row r="130" spans="1:31" x14ac:dyDescent="0.2">
      <c r="A130" s="438" t="s">
        <v>239</v>
      </c>
      <c r="B130" s="439" t="s">
        <v>2592</v>
      </c>
      <c r="C130" s="438" t="s">
        <v>313</v>
      </c>
      <c r="D130" s="439" t="s">
        <v>312</v>
      </c>
      <c r="E130" s="439">
        <v>65850</v>
      </c>
      <c r="F130" s="439" t="str">
        <f>IFERROR(VLOOKUP(D130,RSL_Composite!$A$4:$K$767,11,FALSE),"--")</f>
        <v>--</v>
      </c>
      <c r="G130" s="439" t="s">
        <v>2474</v>
      </c>
      <c r="H130" s="535" t="str">
        <f>VLOOKUP($D130,'Child Res carc'!$C$6:$G$285,5,FALSE)</f>
        <v>--</v>
      </c>
      <c r="I130" s="535">
        <f>VLOOKUP($D130,'Child Res NC'!$C$6:$G$285,5,FALSE)</f>
        <v>5828.1602903504809</v>
      </c>
      <c r="J130" s="535" t="str">
        <f t="shared" si="2"/>
        <v>--</v>
      </c>
      <c r="K130" s="535">
        <f>VLOOKUP($D130,'Adult Res NC'!$C$6:$G$285,5,FALSE)</f>
        <v>13563.226826296341</v>
      </c>
      <c r="L130" s="535" t="str">
        <f t="shared" si="3"/>
        <v>--</v>
      </c>
      <c r="M130" s="535" t="str">
        <f>VLOOKUP($D130,'Comm Worker carc'!$C$6:$G$285,5,FALSE)</f>
        <v>--</v>
      </c>
      <c r="N130" s="535">
        <f>VLOOKUP($D130,'Comm Worker NC'!$C$6:$G$285,5,FALSE)</f>
        <v>40880</v>
      </c>
      <c r="O130" s="489"/>
      <c r="W130" s="441"/>
      <c r="X130" s="441"/>
      <c r="AA130" s="441"/>
      <c r="AB130" s="428"/>
      <c r="AC130" s="441"/>
      <c r="AD130" s="441"/>
      <c r="AE130" s="441"/>
    </row>
    <row r="131" spans="1:31" x14ac:dyDescent="0.2">
      <c r="A131" s="438" t="s">
        <v>239</v>
      </c>
      <c r="B131" s="439" t="s">
        <v>2592</v>
      </c>
      <c r="C131" s="438" t="s">
        <v>311</v>
      </c>
      <c r="D131" s="439" t="s">
        <v>310</v>
      </c>
      <c r="E131" s="439">
        <v>100516</v>
      </c>
      <c r="F131" s="439" t="str">
        <f>IFERROR(VLOOKUP(D131,RSL_Composite!$A$4:$K$767,11,FALSE),"--")</f>
        <v>--</v>
      </c>
      <c r="G131" s="439" t="s">
        <v>2474</v>
      </c>
      <c r="H131" s="535" t="str">
        <f>VLOOKUP($D131,'Child Res carc'!$C$6:$G$285,5,FALSE)</f>
        <v>--</v>
      </c>
      <c r="I131" s="535">
        <f>VLOOKUP($D131,'Child Res NC'!$C$6:$G$285,5,FALSE)</f>
        <v>156.42857142857142</v>
      </c>
      <c r="J131" s="535" t="str">
        <f t="shared" si="2"/>
        <v>--</v>
      </c>
      <c r="K131" s="535">
        <f>VLOOKUP($D131,'Adult Res NC'!$C$6:$G$285,5,FALSE)</f>
        <v>365</v>
      </c>
      <c r="L131" s="535" t="str">
        <f t="shared" si="3"/>
        <v>--</v>
      </c>
      <c r="M131" s="535" t="str">
        <f>VLOOKUP($D131,'Comm Worker carc'!$C$6:$G$285,5,FALSE)</f>
        <v>--</v>
      </c>
      <c r="N131" s="535">
        <f>VLOOKUP($D131,'Comm Worker NC'!$C$6:$G$285,5,FALSE)</f>
        <v>1022</v>
      </c>
      <c r="O131" s="489"/>
      <c r="W131" s="441"/>
      <c r="X131" s="441"/>
      <c r="AA131" s="441"/>
      <c r="AB131" s="428"/>
      <c r="AC131" s="441"/>
      <c r="AD131" s="441"/>
      <c r="AE131" s="441"/>
    </row>
    <row r="132" spans="1:31" x14ac:dyDescent="0.2">
      <c r="A132" s="438" t="s">
        <v>239</v>
      </c>
      <c r="B132" s="439" t="s">
        <v>2592</v>
      </c>
      <c r="C132" s="438" t="s">
        <v>309</v>
      </c>
      <c r="D132" s="439" t="s">
        <v>308</v>
      </c>
      <c r="E132" s="439">
        <v>111911</v>
      </c>
      <c r="F132" s="439" t="str">
        <f>IFERROR(VLOOKUP(D132,RSL_Composite!$A$4:$K$767,11,FALSE),"--")</f>
        <v>--</v>
      </c>
      <c r="G132" s="439" t="s">
        <v>2474</v>
      </c>
      <c r="H132" s="535" t="str">
        <f>VLOOKUP($D132,'Child Res carc'!$C$6:$G$285,5,FALSE)</f>
        <v>--</v>
      </c>
      <c r="I132" s="535">
        <f>VLOOKUP($D132,'Child Res NC'!$C$6:$G$285,5,FALSE)</f>
        <v>4.6928571428571431</v>
      </c>
      <c r="J132" s="535" t="str">
        <f t="shared" si="2"/>
        <v>--</v>
      </c>
      <c r="K132" s="535">
        <f>VLOOKUP($D132,'Adult Res NC'!$C$6:$G$285,5,FALSE)</f>
        <v>10.95</v>
      </c>
      <c r="L132" s="535" t="str">
        <f t="shared" si="3"/>
        <v>--</v>
      </c>
      <c r="M132" s="535" t="str">
        <f>VLOOKUP($D132,'Comm Worker carc'!$C$6:$G$285,5,FALSE)</f>
        <v>--</v>
      </c>
      <c r="N132" s="535">
        <f>VLOOKUP($D132,'Comm Worker NC'!$C$6:$G$285,5,FALSE)</f>
        <v>30.66</v>
      </c>
      <c r="O132" s="489"/>
      <c r="W132" s="441"/>
      <c r="X132" s="441"/>
      <c r="AA132" s="441"/>
      <c r="AB132" s="428"/>
      <c r="AC132" s="441"/>
      <c r="AD132" s="441"/>
      <c r="AE132" s="441"/>
    </row>
    <row r="133" spans="1:31" x14ac:dyDescent="0.2">
      <c r="A133" s="438" t="s">
        <v>239</v>
      </c>
      <c r="B133" s="439" t="s">
        <v>2592</v>
      </c>
      <c r="C133" s="438" t="s">
        <v>307</v>
      </c>
      <c r="D133" s="439" t="s">
        <v>306</v>
      </c>
      <c r="E133" s="439">
        <v>111444</v>
      </c>
      <c r="F133" s="439" t="str">
        <f>IFERROR(VLOOKUP(D133,RSL_Composite!$A$4:$K$767,11,FALSE),"--")</f>
        <v>--</v>
      </c>
      <c r="G133" s="439" t="s">
        <v>2474</v>
      </c>
      <c r="H133" s="535">
        <f>VLOOKUP($D133,'Child Res carc'!$C$6:$G$285,5,FALSE)</f>
        <v>1.6158252359134877</v>
      </c>
      <c r="I133" s="535" t="str">
        <f>VLOOKUP($D133,'Child Res NC'!$C$6:$G$285,5,FALSE)</f>
        <v>--</v>
      </c>
      <c r="J133" s="535">
        <f t="shared" si="2"/>
        <v>0.75329518274925866</v>
      </c>
      <c r="K133" s="535" t="str">
        <f>VLOOKUP($D133,'Adult Res NC'!$C$6:$G$285,5,FALSE)</f>
        <v>--</v>
      </c>
      <c r="L133" s="535" t="str">
        <f t="shared" si="3"/>
        <v>--</v>
      </c>
      <c r="M133" s="535">
        <f>VLOOKUP($D133,'Comm Worker carc'!$C$6:$G$285,5,FALSE)</f>
        <v>2.601454545454545</v>
      </c>
      <c r="N133" s="535" t="str">
        <f>VLOOKUP($D133,'Comm Worker NC'!$C$6:$G$285,5,FALSE)</f>
        <v>--</v>
      </c>
      <c r="O133" s="489"/>
      <c r="W133" s="441"/>
      <c r="X133" s="441"/>
      <c r="AA133" s="441"/>
      <c r="AB133" s="428"/>
      <c r="AC133" s="441"/>
      <c r="AD133" s="441"/>
      <c r="AE133" s="441"/>
    </row>
    <row r="134" spans="1:31" x14ac:dyDescent="0.2">
      <c r="A134" s="438" t="s">
        <v>239</v>
      </c>
      <c r="B134" s="439" t="s">
        <v>2592</v>
      </c>
      <c r="C134" s="438" t="s">
        <v>305</v>
      </c>
      <c r="D134" s="439" t="s">
        <v>304</v>
      </c>
      <c r="E134" s="439">
        <v>108601</v>
      </c>
      <c r="F134" s="439" t="str">
        <f>IFERROR(VLOOKUP(D134,RSL_Composite!$A$4:$K$767,11,FALSE),"--")</f>
        <v>--</v>
      </c>
      <c r="G134" s="439" t="s">
        <v>2474</v>
      </c>
      <c r="H134" s="535">
        <f>VLOOKUP($D134,'Child Res carc'!$C$6:$G$285,5,FALSE)</f>
        <v>26.071428571428573</v>
      </c>
      <c r="I134" s="535">
        <f>VLOOKUP($D134,'Child Res NC'!$C$6:$G$285,5,FALSE)</f>
        <v>62.571428571428569</v>
      </c>
      <c r="J134" s="535">
        <f t="shared" ref="J134:J197" si="4">RBTL_res_adult_carc</f>
        <v>12.166666666666664</v>
      </c>
      <c r="K134" s="535">
        <f>VLOOKUP($D134,'Adult Res NC'!$C$6:$G$285,5,FALSE)</f>
        <v>146</v>
      </c>
      <c r="L134" s="535" t="str">
        <f t="shared" ref="L134:L197" si="5">RBTL_GW_res_mut</f>
        <v>--</v>
      </c>
      <c r="M134" s="535">
        <f>VLOOKUP($D134,'Comm Worker carc'!$C$6:$G$285,5,FALSE)</f>
        <v>40.879999999999995</v>
      </c>
      <c r="N134" s="535">
        <f>VLOOKUP($D134,'Comm Worker NC'!$C$6:$G$285,5,FALSE)</f>
        <v>408.8</v>
      </c>
      <c r="O134" s="489"/>
      <c r="W134" s="441"/>
      <c r="X134" s="441"/>
      <c r="AA134" s="441"/>
      <c r="AB134" s="428"/>
      <c r="AC134" s="441"/>
      <c r="AD134" s="441"/>
      <c r="AE134" s="441"/>
    </row>
    <row r="135" spans="1:31" x14ac:dyDescent="0.2">
      <c r="A135" s="438" t="s">
        <v>239</v>
      </c>
      <c r="B135" s="439" t="s">
        <v>2592</v>
      </c>
      <c r="C135" s="438" t="s">
        <v>303</v>
      </c>
      <c r="D135" s="439" t="s">
        <v>302</v>
      </c>
      <c r="E135" s="439">
        <v>117817</v>
      </c>
      <c r="F135" s="439" t="str">
        <f>IFERROR(VLOOKUP(D135,RSL_Composite!$A$4:$K$767,11,FALSE),"--")</f>
        <v>--</v>
      </c>
      <c r="G135" s="439" t="s">
        <v>2474</v>
      </c>
      <c r="H135" s="535">
        <f>VLOOKUP($D135,'Child Res carc'!$C$6:$G$285,5,FALSE)</f>
        <v>1.9094426605889729</v>
      </c>
      <c r="I135" s="535">
        <f>VLOOKUP($D135,'Child Res NC'!$C$6:$G$285,5,FALSE)</f>
        <v>0.45826623854135362</v>
      </c>
      <c r="J135" s="535">
        <f t="shared" si="4"/>
        <v>0.85849311677053264</v>
      </c>
      <c r="K135" s="535">
        <f>VLOOKUP($D135,'Adult Res NC'!$C$6:$G$285,5,FALSE)</f>
        <v>1.0301917401246388</v>
      </c>
      <c r="L135" s="535" t="str">
        <f t="shared" si="5"/>
        <v>--</v>
      </c>
      <c r="M135" s="535">
        <f>VLOOKUP($D135,'Comm Worker carc'!$C$6:$G$285,5,FALSE)</f>
        <v>204.4</v>
      </c>
      <c r="N135" s="535">
        <f>VLOOKUP($D135,'Comm Worker NC'!$C$6:$G$285,5,FALSE)</f>
        <v>204.4</v>
      </c>
      <c r="O135" s="489"/>
      <c r="W135" s="441"/>
      <c r="X135" s="441"/>
      <c r="AA135" s="441"/>
      <c r="AB135" s="428"/>
      <c r="AC135" s="441"/>
      <c r="AD135" s="441"/>
      <c r="AE135" s="441"/>
    </row>
    <row r="136" spans="1:31" x14ac:dyDescent="0.2">
      <c r="A136" s="438" t="s">
        <v>239</v>
      </c>
      <c r="B136" s="439" t="s">
        <v>2592</v>
      </c>
      <c r="C136" s="438" t="s">
        <v>301</v>
      </c>
      <c r="D136" s="439" t="s">
        <v>300</v>
      </c>
      <c r="E136" s="439">
        <v>85687</v>
      </c>
      <c r="F136" s="439" t="str">
        <f>IFERROR(VLOOKUP(D136,RSL_Composite!$A$4:$K$767,11,FALSE),"--")</f>
        <v>--</v>
      </c>
      <c r="G136" s="439" t="s">
        <v>2474</v>
      </c>
      <c r="H136" s="535">
        <f>VLOOKUP($D136,'Child Res carc'!$C$6:$G$285,5,FALSE)</f>
        <v>960.52631578947364</v>
      </c>
      <c r="I136" s="535">
        <f>VLOOKUP($D136,'Child Res NC'!$C$6:$G$285,5,FALSE)</f>
        <v>312.85714285714283</v>
      </c>
      <c r="J136" s="535">
        <f t="shared" si="4"/>
        <v>448.24561403508773</v>
      </c>
      <c r="K136" s="535">
        <f>VLOOKUP($D136,'Adult Res NC'!$C$6:$G$285,5,FALSE)</f>
        <v>730</v>
      </c>
      <c r="L136" s="535" t="str">
        <f t="shared" si="5"/>
        <v>--</v>
      </c>
      <c r="M136" s="535">
        <f>VLOOKUP($D136,'Comm Worker carc'!$C$6:$G$285,5,FALSE)</f>
        <v>1506.1052631578948</v>
      </c>
      <c r="N136" s="535">
        <f>VLOOKUP($D136,'Comm Worker NC'!$C$6:$G$285,5,FALSE)</f>
        <v>2044</v>
      </c>
      <c r="O136" s="489"/>
      <c r="W136" s="441"/>
      <c r="X136" s="441"/>
      <c r="AA136" s="441"/>
      <c r="AB136" s="428"/>
      <c r="AC136" s="441"/>
      <c r="AD136" s="441"/>
      <c r="AE136" s="441"/>
    </row>
    <row r="137" spans="1:31" x14ac:dyDescent="0.2">
      <c r="A137" s="438" t="s">
        <v>239</v>
      </c>
      <c r="B137" s="439" t="s">
        <v>2592</v>
      </c>
      <c r="C137" s="438" t="s">
        <v>299</v>
      </c>
      <c r="D137" s="439" t="s">
        <v>298</v>
      </c>
      <c r="E137" s="439">
        <v>86748</v>
      </c>
      <c r="F137" s="439" t="str">
        <f>IFERROR(VLOOKUP(D137,RSL_Composite!$A$4:$K$767,11,FALSE),"--")</f>
        <v>--</v>
      </c>
      <c r="G137" s="439" t="s">
        <v>2474</v>
      </c>
      <c r="H137" s="535" t="str">
        <f>VLOOKUP($D137,'Child Res carc'!$C$6:$G$285,5,FALSE)</f>
        <v>--</v>
      </c>
      <c r="I137" s="535" t="str">
        <f>VLOOKUP($D137,'Child Res NC'!$C$6:$G$285,5,FALSE)</f>
        <v>--</v>
      </c>
      <c r="J137" s="535" t="str">
        <f t="shared" si="4"/>
        <v>--</v>
      </c>
      <c r="K137" s="535" t="str">
        <f>VLOOKUP($D137,'Adult Res NC'!$C$6:$G$285,5,FALSE)</f>
        <v>--</v>
      </c>
      <c r="L137" s="535" t="str">
        <f t="shared" si="5"/>
        <v>--</v>
      </c>
      <c r="M137" s="535" t="str">
        <f>VLOOKUP($D137,'Comm Worker carc'!$C$6:$G$285,5,FALSE)</f>
        <v>--</v>
      </c>
      <c r="N137" s="535" t="str">
        <f>VLOOKUP($D137,'Comm Worker NC'!$C$6:$G$285,5,FALSE)</f>
        <v>--</v>
      </c>
      <c r="O137" s="489"/>
      <c r="W137" s="441"/>
      <c r="X137" s="441"/>
      <c r="AA137" s="441"/>
      <c r="AB137" s="428"/>
      <c r="AC137" s="441"/>
      <c r="AD137" s="441"/>
      <c r="AE137" s="441"/>
    </row>
    <row r="138" spans="1:31" x14ac:dyDescent="0.2">
      <c r="A138" s="438" t="s">
        <v>239</v>
      </c>
      <c r="B138" s="439" t="s">
        <v>2592</v>
      </c>
      <c r="C138" s="438" t="s">
        <v>191</v>
      </c>
      <c r="D138" s="439" t="s">
        <v>190</v>
      </c>
      <c r="E138" s="439">
        <v>510156</v>
      </c>
      <c r="F138" s="439" t="str">
        <f>IFERROR(VLOOKUP(D138,RSL_Composite!$A$4:$K$767,11,FALSE),"--")</f>
        <v>--</v>
      </c>
      <c r="G138" s="439" t="s">
        <v>2474</v>
      </c>
      <c r="H138" s="535">
        <f>VLOOKUP($D138,'Child Res carc'!$C$6:$G$285,5,FALSE)</f>
        <v>16.59090909090909</v>
      </c>
      <c r="I138" s="535">
        <f>VLOOKUP($D138,'Child Res NC'!$C$6:$G$285,5,FALSE)</f>
        <v>31.285714285714285</v>
      </c>
      <c r="J138" s="535">
        <f t="shared" si="4"/>
        <v>7.7424242424242422</v>
      </c>
      <c r="K138" s="535">
        <f>VLOOKUP($D138,'Adult Res NC'!$C$6:$G$285,5,FALSE)</f>
        <v>73</v>
      </c>
      <c r="L138" s="535" t="str">
        <f t="shared" si="5"/>
        <v>--</v>
      </c>
      <c r="M138" s="535">
        <f>VLOOKUP($D138,'Comm Worker carc'!$C$6:$G$285,5,FALSE)</f>
        <v>26.014545454545456</v>
      </c>
      <c r="N138" s="535">
        <f>VLOOKUP($D138,'Comm Worker NC'!$C$6:$G$285,5,FALSE)</f>
        <v>204.4</v>
      </c>
      <c r="O138" s="489"/>
      <c r="W138" s="441"/>
      <c r="X138" s="441"/>
      <c r="AA138" s="441"/>
      <c r="AB138" s="428"/>
      <c r="AC138" s="441"/>
      <c r="AD138" s="441"/>
      <c r="AE138" s="441"/>
    </row>
    <row r="139" spans="1:31" x14ac:dyDescent="0.2">
      <c r="A139" s="438" t="s">
        <v>239</v>
      </c>
      <c r="B139" s="439" t="s">
        <v>2592</v>
      </c>
      <c r="C139" s="438" t="s">
        <v>297</v>
      </c>
      <c r="D139" s="439" t="s">
        <v>296</v>
      </c>
      <c r="E139" s="439">
        <v>218019</v>
      </c>
      <c r="F139" s="439" t="str">
        <f>IFERROR(VLOOKUP(D139,RSL_Composite!$A$4:$K$767,11,FALSE),"--")</f>
        <v>M</v>
      </c>
      <c r="G139" s="439" t="s">
        <v>2474</v>
      </c>
      <c r="H139" s="535">
        <f>VLOOKUP($D139,'Child Res carc'!$C$6:$G$285,5,FALSE)</f>
        <v>15.160130232985152</v>
      </c>
      <c r="I139" s="535" t="str">
        <f>VLOOKUP($D139,'Child Res NC'!$C$6:$G$285,5,FALSE)</f>
        <v>--</v>
      </c>
      <c r="J139" s="535">
        <f t="shared" si="4"/>
        <v>6.8277079714002298</v>
      </c>
      <c r="K139" s="535" t="str">
        <f>VLOOKUP($D139,'Adult Res NC'!$C$6:$G$285,5,FALSE)</f>
        <v>--</v>
      </c>
      <c r="L139" s="535">
        <f t="shared" si="5"/>
        <v>2.3274206447244716</v>
      </c>
      <c r="M139" s="535">
        <f>VLOOKUP($D139,'Comm Worker carc'!$C$6:$G$285,5,FALSE)</f>
        <v>392</v>
      </c>
      <c r="N139" s="535" t="str">
        <f>VLOOKUP($D139,'Comm Worker NC'!$C$6:$G$285,5,FALSE)</f>
        <v>--</v>
      </c>
      <c r="O139" s="489"/>
      <c r="W139" s="441"/>
      <c r="X139" s="441"/>
      <c r="AA139" s="441"/>
      <c r="AB139" s="428"/>
      <c r="AC139" s="441"/>
      <c r="AD139" s="441"/>
      <c r="AE139" s="441"/>
    </row>
    <row r="140" spans="1:31" x14ac:dyDescent="0.2">
      <c r="A140" s="438" t="s">
        <v>239</v>
      </c>
      <c r="B140" s="439" t="s">
        <v>2592</v>
      </c>
      <c r="C140" s="438" t="s">
        <v>295</v>
      </c>
      <c r="D140" s="439" t="s">
        <v>294</v>
      </c>
      <c r="E140" s="439">
        <v>103231</v>
      </c>
      <c r="F140" s="439" t="str">
        <f>IFERROR(VLOOKUP(D140,RSL_Composite!$A$4:$K$767,11,FALSE),"--")</f>
        <v>--</v>
      </c>
      <c r="G140" s="439" t="s">
        <v>2474</v>
      </c>
      <c r="H140" s="535">
        <f>VLOOKUP($D140,'Child Res carc'!$C$6:$G$285,5,FALSE)</f>
        <v>1520.8333333333335</v>
      </c>
      <c r="I140" s="535">
        <f>VLOOKUP($D140,'Child Res NC'!$C$6:$G$285,5,FALSE)</f>
        <v>938.57142857142844</v>
      </c>
      <c r="J140" s="535">
        <f t="shared" si="4"/>
        <v>709.72222222222229</v>
      </c>
      <c r="K140" s="535">
        <f>VLOOKUP($D140,'Adult Res NC'!$C$6:$G$285,5,FALSE)</f>
        <v>2190</v>
      </c>
      <c r="L140" s="535" t="str">
        <f t="shared" si="5"/>
        <v>--</v>
      </c>
      <c r="M140" s="535">
        <f>VLOOKUP($D140,'Comm Worker carc'!$C$6:$G$285,5,FALSE)</f>
        <v>2384.666666666667</v>
      </c>
      <c r="N140" s="535">
        <f>VLOOKUP($D140,'Comm Worker NC'!$C$6:$G$285,5,FALSE)</f>
        <v>6132</v>
      </c>
      <c r="O140" s="489"/>
      <c r="W140" s="441"/>
      <c r="X140" s="441"/>
      <c r="AA140" s="441"/>
      <c r="AB140" s="428"/>
      <c r="AC140" s="441"/>
      <c r="AD140" s="441"/>
      <c r="AE140" s="441"/>
    </row>
    <row r="141" spans="1:31" x14ac:dyDescent="0.2">
      <c r="A141" s="438" t="s">
        <v>239</v>
      </c>
      <c r="B141" s="439" t="s">
        <v>2592</v>
      </c>
      <c r="C141" s="438" t="s">
        <v>293</v>
      </c>
      <c r="D141" s="439" t="s">
        <v>292</v>
      </c>
      <c r="E141" s="439">
        <v>53703</v>
      </c>
      <c r="F141" s="439" t="str">
        <f>IFERROR(VLOOKUP(D141,RSL_Composite!$A$4:$K$767,11,FALSE),"--")</f>
        <v>M</v>
      </c>
      <c r="G141" s="439" t="s">
        <v>2474</v>
      </c>
      <c r="H141" s="535">
        <f>VLOOKUP($D141,'Child Res carc'!$C$6:$G$285,5,FALSE)</f>
        <v>1.1602894521079004E-2</v>
      </c>
      <c r="I141" s="535" t="str">
        <f>VLOOKUP($D141,'Child Res NC'!$C$6:$G$285,5,FALSE)</f>
        <v>--</v>
      </c>
      <c r="J141" s="535">
        <f t="shared" si="4"/>
        <v>5.2228640092642975E-3</v>
      </c>
      <c r="K141" s="535" t="str">
        <f>VLOOKUP($D141,'Adult Res NC'!$C$6:$G$285,5,FALSE)</f>
        <v>--</v>
      </c>
      <c r="L141" s="535">
        <f t="shared" si="5"/>
        <v>1.7768063939483424E-3</v>
      </c>
      <c r="M141" s="535">
        <f>VLOOKUP($D141,'Comm Worker carc'!$C$6:$G$285,5,FALSE)</f>
        <v>0.39200000000000002</v>
      </c>
      <c r="N141" s="535" t="str">
        <f>VLOOKUP($D141,'Comm Worker NC'!$C$6:$G$285,5,FALSE)</f>
        <v>--</v>
      </c>
      <c r="O141" s="489"/>
      <c r="W141" s="441"/>
      <c r="X141" s="441"/>
      <c r="AA141" s="441"/>
      <c r="AB141" s="428"/>
      <c r="AC141" s="441"/>
      <c r="AD141" s="441"/>
      <c r="AE141" s="441"/>
    </row>
    <row r="142" spans="1:31" x14ac:dyDescent="0.2">
      <c r="A142" s="438" t="s">
        <v>239</v>
      </c>
      <c r="B142" s="439" t="s">
        <v>2592</v>
      </c>
      <c r="C142" s="438" t="s">
        <v>291</v>
      </c>
      <c r="D142" s="439" t="s">
        <v>290</v>
      </c>
      <c r="E142" s="439">
        <v>132649</v>
      </c>
      <c r="F142" s="439" t="str">
        <f>IFERROR(VLOOKUP(D142,RSL_Composite!$A$4:$K$767,11,FALSE),"--")</f>
        <v>--</v>
      </c>
      <c r="G142" s="439" t="s">
        <v>2474</v>
      </c>
      <c r="H142" s="535" t="str">
        <f>VLOOKUP($D142,'Child Res carc'!$C$6:$G$285,5,FALSE)</f>
        <v>--</v>
      </c>
      <c r="I142" s="535">
        <f>VLOOKUP($D142,'Child Res NC'!$C$6:$G$285,5,FALSE)</f>
        <v>1.5642857142857145</v>
      </c>
      <c r="J142" s="535" t="str">
        <f t="shared" si="4"/>
        <v>--</v>
      </c>
      <c r="K142" s="535">
        <f>VLOOKUP($D142,'Adult Res NC'!$C$6:$G$285,5,FALSE)</f>
        <v>3.6499999999999995</v>
      </c>
      <c r="L142" s="535" t="str">
        <f t="shared" si="5"/>
        <v>--</v>
      </c>
      <c r="M142" s="535" t="str">
        <f>VLOOKUP($D142,'Comm Worker carc'!$C$6:$G$285,5,FALSE)</f>
        <v>--</v>
      </c>
      <c r="N142" s="535">
        <f>VLOOKUP($D142,'Comm Worker NC'!$C$6:$G$285,5,FALSE)</f>
        <v>10.220000000000001</v>
      </c>
      <c r="O142" s="489"/>
      <c r="W142" s="441"/>
      <c r="X142" s="441"/>
      <c r="AA142" s="441"/>
      <c r="AB142" s="428"/>
      <c r="AC142" s="441"/>
      <c r="AD142" s="441"/>
      <c r="AE142" s="441"/>
    </row>
    <row r="143" spans="1:31" x14ac:dyDescent="0.2">
      <c r="A143" s="438" t="s">
        <v>239</v>
      </c>
      <c r="B143" s="439" t="s">
        <v>2592</v>
      </c>
      <c r="C143" s="438" t="s">
        <v>289</v>
      </c>
      <c r="D143" s="439" t="s">
        <v>288</v>
      </c>
      <c r="E143" s="439">
        <v>76436</v>
      </c>
      <c r="F143" s="439" t="str">
        <f>IFERROR(VLOOKUP(D143,RSL_Composite!$A$4:$K$767,11,FALSE),"--")</f>
        <v>--</v>
      </c>
      <c r="G143" s="439" t="s">
        <v>2474</v>
      </c>
      <c r="H143" s="535" t="str">
        <f>VLOOKUP($D143,'Child Res carc'!$C$6:$G$285,5,FALSE)</f>
        <v>--</v>
      </c>
      <c r="I143" s="535" t="str">
        <f>VLOOKUP($D143,'Child Res NC'!$C$6:$G$285,5,FALSE)</f>
        <v>--</v>
      </c>
      <c r="J143" s="535" t="str">
        <f t="shared" si="4"/>
        <v>--</v>
      </c>
      <c r="K143" s="535" t="str">
        <f>VLOOKUP($D143,'Adult Res NC'!$C$6:$G$285,5,FALSE)</f>
        <v>--</v>
      </c>
      <c r="L143" s="535" t="str">
        <f t="shared" si="5"/>
        <v>--</v>
      </c>
      <c r="M143" s="535" t="str">
        <f>VLOOKUP($D143,'Comm Worker carc'!$C$6:$G$285,5,FALSE)</f>
        <v>--</v>
      </c>
      <c r="N143" s="535" t="str">
        <f>VLOOKUP($D143,'Comm Worker NC'!$C$6:$G$285,5,FALSE)</f>
        <v>--</v>
      </c>
      <c r="O143" s="489"/>
      <c r="W143" s="441"/>
      <c r="X143" s="441"/>
      <c r="AA143" s="441"/>
      <c r="AB143" s="428"/>
      <c r="AC143" s="441"/>
      <c r="AD143" s="441"/>
      <c r="AE143" s="441"/>
    </row>
    <row r="144" spans="1:31" x14ac:dyDescent="0.2">
      <c r="A144" s="438" t="s">
        <v>239</v>
      </c>
      <c r="B144" s="439" t="s">
        <v>2592</v>
      </c>
      <c r="C144" s="438" t="s">
        <v>287</v>
      </c>
      <c r="D144" s="439" t="s">
        <v>286</v>
      </c>
      <c r="E144" s="439">
        <v>84662</v>
      </c>
      <c r="F144" s="439" t="str">
        <f>IFERROR(VLOOKUP(D144,RSL_Composite!$A$4:$K$767,11,FALSE),"--")</f>
        <v>--</v>
      </c>
      <c r="G144" s="439" t="s">
        <v>2474</v>
      </c>
      <c r="H144" s="535" t="str">
        <f>VLOOKUP($D144,'Child Res carc'!$C$6:$G$285,5,FALSE)</f>
        <v>--</v>
      </c>
      <c r="I144" s="535">
        <f>VLOOKUP($D144,'Child Res NC'!$C$6:$G$285,5,FALSE)</f>
        <v>1148.3056025289773</v>
      </c>
      <c r="J144" s="535" t="str">
        <f t="shared" si="4"/>
        <v>--</v>
      </c>
      <c r="K144" s="535">
        <f>VLOOKUP($D144,'Adult Res NC'!$C$6:$G$285,5,FALSE)</f>
        <v>2670.9029404402027</v>
      </c>
      <c r="L144" s="535" t="str">
        <f t="shared" si="5"/>
        <v>--</v>
      </c>
      <c r="M144" s="535" t="str">
        <f>VLOOKUP($D144,'Comm Worker carc'!$C$6:$G$285,5,FALSE)</f>
        <v>--</v>
      </c>
      <c r="N144" s="535">
        <f>VLOOKUP($D144,'Comm Worker NC'!$C$6:$G$285,5,FALSE)</f>
        <v>8176</v>
      </c>
      <c r="O144" s="489"/>
      <c r="W144" s="441"/>
      <c r="X144" s="441"/>
      <c r="AA144" s="441"/>
      <c r="AB144" s="428"/>
      <c r="AC144" s="441"/>
      <c r="AD144" s="441"/>
      <c r="AE144" s="441"/>
    </row>
    <row r="145" spans="1:31" x14ac:dyDescent="0.2">
      <c r="A145" s="438" t="s">
        <v>239</v>
      </c>
      <c r="B145" s="439" t="s">
        <v>2592</v>
      </c>
      <c r="C145" s="438" t="s">
        <v>285</v>
      </c>
      <c r="D145" s="439" t="s">
        <v>284</v>
      </c>
      <c r="E145" s="439">
        <v>131113</v>
      </c>
      <c r="F145" s="439" t="str">
        <f>IFERROR(VLOOKUP(D145,RSL_Composite!$A$4:$K$767,11,FALSE),"--")</f>
        <v>--</v>
      </c>
      <c r="G145" s="439" t="s">
        <v>2474</v>
      </c>
      <c r="H145" s="535" t="str">
        <f>VLOOKUP($D145,'Child Res carc'!$C$6:$G$285,5,FALSE)</f>
        <v>--</v>
      </c>
      <c r="I145" s="535" t="str">
        <f>VLOOKUP($D145,'Child Res NC'!$C$6:$G$285,5,FALSE)</f>
        <v>--</v>
      </c>
      <c r="J145" s="535" t="str">
        <f t="shared" si="4"/>
        <v>--</v>
      </c>
      <c r="K145" s="535" t="str">
        <f>VLOOKUP($D145,'Adult Res NC'!$C$6:$G$285,5,FALSE)</f>
        <v>--</v>
      </c>
      <c r="L145" s="535" t="str">
        <f t="shared" si="5"/>
        <v>--</v>
      </c>
      <c r="M145" s="535" t="str">
        <f>VLOOKUP($D145,'Comm Worker carc'!$C$6:$G$285,5,FALSE)</f>
        <v>--</v>
      </c>
      <c r="N145" s="535" t="str">
        <f>VLOOKUP($D145,'Comm Worker NC'!$C$6:$G$285,5,FALSE)</f>
        <v>--</v>
      </c>
      <c r="O145" s="489"/>
      <c r="W145" s="441"/>
      <c r="X145" s="441"/>
      <c r="AA145" s="441"/>
      <c r="AB145" s="428"/>
      <c r="AC145" s="441"/>
      <c r="AD145" s="441"/>
      <c r="AE145" s="441"/>
    </row>
    <row r="146" spans="1:31" x14ac:dyDescent="0.2">
      <c r="A146" s="438" t="s">
        <v>239</v>
      </c>
      <c r="B146" s="439" t="s">
        <v>2592</v>
      </c>
      <c r="C146" s="438" t="s">
        <v>283</v>
      </c>
      <c r="D146" s="439" t="s">
        <v>282</v>
      </c>
      <c r="E146" s="439">
        <v>84742</v>
      </c>
      <c r="F146" s="439" t="str">
        <f>IFERROR(VLOOKUP(D146,RSL_Composite!$A$4:$K$767,11,FALSE),"--")</f>
        <v>--</v>
      </c>
      <c r="G146" s="439" t="s">
        <v>2474</v>
      </c>
      <c r="H146" s="535" t="str">
        <f>VLOOKUP($D146,'Child Res carc'!$C$6:$G$285,5,FALSE)</f>
        <v>--</v>
      </c>
      <c r="I146" s="535">
        <f>VLOOKUP($D146,'Child Res NC'!$C$6:$G$285,5,FALSE)</f>
        <v>66.430993662137823</v>
      </c>
      <c r="J146" s="535" t="str">
        <f t="shared" si="4"/>
        <v>--</v>
      </c>
      <c r="K146" s="535">
        <f>VLOOKUP($D146,'Adult Res NC'!$C$6:$G$285,5,FALSE)</f>
        <v>151.64542590997036</v>
      </c>
      <c r="L146" s="535" t="str">
        <f t="shared" si="5"/>
        <v>--</v>
      </c>
      <c r="M146" s="535" t="str">
        <f>VLOOKUP($D146,'Comm Worker carc'!$C$6:$G$285,5,FALSE)</f>
        <v>--</v>
      </c>
      <c r="N146" s="535">
        <f>VLOOKUP($D146,'Comm Worker NC'!$C$6:$G$285,5,FALSE)</f>
        <v>1022</v>
      </c>
      <c r="O146" s="489"/>
      <c r="W146" s="441"/>
      <c r="X146" s="441"/>
      <c r="AA146" s="441"/>
      <c r="AB146" s="428"/>
      <c r="AC146" s="441"/>
      <c r="AD146" s="441"/>
      <c r="AE146" s="441"/>
    </row>
    <row r="147" spans="1:31" x14ac:dyDescent="0.2">
      <c r="A147" s="438" t="s">
        <v>239</v>
      </c>
      <c r="B147" s="439" t="s">
        <v>2592</v>
      </c>
      <c r="C147" s="438" t="s">
        <v>281</v>
      </c>
      <c r="D147" s="439" t="s">
        <v>280</v>
      </c>
      <c r="E147" s="439">
        <v>117840</v>
      </c>
      <c r="F147" s="439" t="str">
        <f>IFERROR(VLOOKUP(D147,RSL_Composite!$A$4:$K$767,11,FALSE),"--")</f>
        <v>--</v>
      </c>
      <c r="G147" s="439" t="s">
        <v>2474</v>
      </c>
      <c r="H147" s="535" t="str">
        <f>VLOOKUP($D147,'Child Res carc'!$C$6:$G$285,5,FALSE)</f>
        <v>--</v>
      </c>
      <c r="I147" s="535">
        <f>VLOOKUP($D147,'Child Res NC'!$C$6:$G$285,5,FALSE)</f>
        <v>18.771428571428572</v>
      </c>
      <c r="J147" s="535" t="str">
        <f t="shared" si="4"/>
        <v>--</v>
      </c>
      <c r="K147" s="535">
        <f>VLOOKUP($D147,'Adult Res NC'!$C$6:$G$285,5,FALSE)</f>
        <v>43.8</v>
      </c>
      <c r="L147" s="535" t="str">
        <f t="shared" si="5"/>
        <v>--</v>
      </c>
      <c r="M147" s="535" t="str">
        <f>VLOOKUP($D147,'Comm Worker carc'!$C$6:$G$285,5,FALSE)</f>
        <v>--</v>
      </c>
      <c r="N147" s="535">
        <f>VLOOKUP($D147,'Comm Worker NC'!$C$6:$G$285,5,FALSE)</f>
        <v>122.64</v>
      </c>
      <c r="O147" s="489"/>
      <c r="W147" s="441"/>
      <c r="X147" s="441"/>
      <c r="AA147" s="441"/>
      <c r="AB147" s="428"/>
      <c r="AC147" s="441"/>
      <c r="AD147" s="441"/>
      <c r="AE147" s="441"/>
    </row>
    <row r="148" spans="1:31" x14ac:dyDescent="0.2">
      <c r="A148" s="438" t="s">
        <v>239</v>
      </c>
      <c r="B148" s="439" t="s">
        <v>2592</v>
      </c>
      <c r="C148" s="438" t="s">
        <v>279</v>
      </c>
      <c r="D148" s="439" t="s">
        <v>278</v>
      </c>
      <c r="E148" s="439">
        <v>206440</v>
      </c>
      <c r="F148" s="439" t="str">
        <f>IFERROR(VLOOKUP(D148,RSL_Composite!$A$4:$K$767,11,FALSE),"--")</f>
        <v>--</v>
      </c>
      <c r="G148" s="439" t="s">
        <v>2474</v>
      </c>
      <c r="H148" s="535" t="str">
        <f>VLOOKUP($D148,'Child Res carc'!$C$6:$G$285,5,FALSE)</f>
        <v>--</v>
      </c>
      <c r="I148" s="535">
        <f>VLOOKUP($D148,'Child Res NC'!$C$6:$G$285,5,FALSE)</f>
        <v>8.0574649070844426</v>
      </c>
      <c r="J148" s="535" t="str">
        <f t="shared" si="4"/>
        <v>--</v>
      </c>
      <c r="K148" s="535">
        <f>VLOOKUP($D148,'Adult Res NC'!$C$6:$G$285,5,FALSE)</f>
        <v>18.190374999742186</v>
      </c>
      <c r="L148" s="535" t="str">
        <f t="shared" si="5"/>
        <v>--</v>
      </c>
      <c r="M148" s="535" t="str">
        <f>VLOOKUP($D148,'Comm Worker carc'!$C$6:$G$285,5,FALSE)</f>
        <v>--</v>
      </c>
      <c r="N148" s="535">
        <f>VLOOKUP($D148,'Comm Worker NC'!$C$6:$G$285,5,FALSE)</f>
        <v>408.8</v>
      </c>
      <c r="O148" s="489"/>
      <c r="W148" s="441"/>
      <c r="X148" s="441"/>
      <c r="AA148" s="441"/>
      <c r="AB148" s="428"/>
      <c r="AC148" s="441"/>
      <c r="AD148" s="441"/>
      <c r="AE148" s="441"/>
    </row>
    <row r="149" spans="1:31" x14ac:dyDescent="0.2">
      <c r="A149" s="438" t="s">
        <v>239</v>
      </c>
      <c r="B149" s="439" t="s">
        <v>2592</v>
      </c>
      <c r="C149" s="438" t="s">
        <v>277</v>
      </c>
      <c r="D149" s="439" t="s">
        <v>276</v>
      </c>
      <c r="E149" s="439">
        <v>86737</v>
      </c>
      <c r="F149" s="439" t="str">
        <f>IFERROR(VLOOKUP(D149,RSL_Composite!$A$4:$K$767,11,FALSE),"--")</f>
        <v>--</v>
      </c>
      <c r="G149" s="439" t="s">
        <v>2474</v>
      </c>
      <c r="H149" s="535" t="str">
        <f>VLOOKUP($D149,'Child Res carc'!$C$6:$G$285,5,FALSE)</f>
        <v>--</v>
      </c>
      <c r="I149" s="535">
        <f>VLOOKUP($D149,'Child Res NC'!$C$6:$G$285,5,FALSE)</f>
        <v>62.571428571428569</v>
      </c>
      <c r="J149" s="535" t="str">
        <f t="shared" si="4"/>
        <v>--</v>
      </c>
      <c r="K149" s="535">
        <f>VLOOKUP($D149,'Adult Res NC'!$C$6:$G$285,5,FALSE)</f>
        <v>146</v>
      </c>
      <c r="L149" s="535" t="str">
        <f t="shared" si="5"/>
        <v>--</v>
      </c>
      <c r="M149" s="535" t="str">
        <f>VLOOKUP($D149,'Comm Worker carc'!$C$6:$G$285,5,FALSE)</f>
        <v>--</v>
      </c>
      <c r="N149" s="535">
        <f>VLOOKUP($D149,'Comm Worker NC'!$C$6:$G$285,5,FALSE)</f>
        <v>408.8</v>
      </c>
      <c r="O149" s="489"/>
      <c r="W149" s="441"/>
      <c r="X149" s="441"/>
      <c r="AA149" s="441"/>
      <c r="AB149" s="428"/>
      <c r="AC149" s="441"/>
      <c r="AD149" s="441"/>
      <c r="AE149" s="441"/>
    </row>
    <row r="150" spans="1:31" x14ac:dyDescent="0.2">
      <c r="A150" s="438" t="s">
        <v>239</v>
      </c>
      <c r="B150" s="439" t="s">
        <v>2592</v>
      </c>
      <c r="C150" s="438" t="s">
        <v>275</v>
      </c>
      <c r="D150" s="439" t="s">
        <v>274</v>
      </c>
      <c r="E150" s="439">
        <v>118741</v>
      </c>
      <c r="F150" s="439" t="str">
        <f>IFERROR(VLOOKUP(D150,RSL_Composite!$A$4:$K$767,11,FALSE),"--")</f>
        <v>--</v>
      </c>
      <c r="G150" s="439" t="s">
        <v>2474</v>
      </c>
      <c r="H150" s="535">
        <f>VLOOKUP($D150,'Child Res carc'!$C$6:$G$285,5,FALSE)</f>
        <v>0.11923027337223187</v>
      </c>
      <c r="I150" s="535">
        <f>VLOOKUP($D150,'Child Res NC'!$C$6:$G$285,5,FALSE)</f>
        <v>0.13081264278553439</v>
      </c>
      <c r="J150" s="535">
        <f t="shared" si="4"/>
        <v>5.3785799094782497E-2</v>
      </c>
      <c r="K150" s="535">
        <f>VLOOKUP($D150,'Adult Res NC'!$C$6:$G$285,5,FALSE)</f>
        <v>0.29505352646280675</v>
      </c>
      <c r="L150" s="535" t="str">
        <f t="shared" si="5"/>
        <v>--</v>
      </c>
      <c r="M150" s="535">
        <f>VLOOKUP($D150,'Comm Worker carc'!$C$6:$G$285,5,FALSE)</f>
        <v>1.7885</v>
      </c>
      <c r="N150" s="535">
        <f>VLOOKUP($D150,'Comm Worker NC'!$C$6:$G$285,5,FALSE)</f>
        <v>8.1760000000000002</v>
      </c>
      <c r="O150" s="489"/>
      <c r="W150" s="441"/>
      <c r="X150" s="441"/>
      <c r="AA150" s="441"/>
      <c r="AB150" s="428"/>
      <c r="AC150" s="441"/>
      <c r="AD150" s="441"/>
      <c r="AE150" s="441"/>
    </row>
    <row r="151" spans="1:31" x14ac:dyDescent="0.2">
      <c r="A151" s="438" t="s">
        <v>239</v>
      </c>
      <c r="B151" s="439" t="s">
        <v>2592</v>
      </c>
      <c r="C151" s="438" t="s">
        <v>273</v>
      </c>
      <c r="D151" s="439" t="s">
        <v>272</v>
      </c>
      <c r="E151" s="439">
        <v>87683</v>
      </c>
      <c r="F151" s="439" t="str">
        <f>IFERROR(VLOOKUP(D151,RSL_Composite!$A$4:$K$767,11,FALSE),"--")</f>
        <v>--</v>
      </c>
      <c r="G151" s="439" t="s">
        <v>2474</v>
      </c>
      <c r="H151" s="535">
        <f>VLOOKUP($D151,'Child Res carc'!$C$6:$G$285,5,FALSE)</f>
        <v>6.8297703695984522</v>
      </c>
      <c r="I151" s="535">
        <f>VLOOKUP($D151,'Child Res NC'!$C$6:$G$285,5,FALSE)</f>
        <v>0.46867733897661967</v>
      </c>
      <c r="J151" s="535">
        <f t="shared" si="4"/>
        <v>3.1854661394106638</v>
      </c>
      <c r="K151" s="535">
        <f>VLOOKUP($D151,'Adult Res NC'!$C$6:$G$285,5,FALSE)</f>
        <v>1.0648558237458499</v>
      </c>
      <c r="L151" s="535" t="str">
        <f t="shared" si="5"/>
        <v>--</v>
      </c>
      <c r="M151" s="535">
        <f>VLOOKUP($D151,'Comm Worker carc'!$C$6:$G$285,5,FALSE)</f>
        <v>36.687179487179485</v>
      </c>
      <c r="N151" s="535">
        <f>VLOOKUP($D151,'Comm Worker NC'!$C$6:$G$285,5,FALSE)</f>
        <v>10.220000000000001</v>
      </c>
      <c r="O151" s="489"/>
      <c r="W151" s="441"/>
      <c r="X151" s="441"/>
      <c r="AA151" s="441"/>
      <c r="AB151" s="428"/>
      <c r="AC151" s="441"/>
      <c r="AD151" s="441"/>
      <c r="AE151" s="441"/>
    </row>
    <row r="152" spans="1:31" x14ac:dyDescent="0.2">
      <c r="A152" s="438" t="s">
        <v>239</v>
      </c>
      <c r="B152" s="439" t="s">
        <v>2592</v>
      </c>
      <c r="C152" s="438" t="s">
        <v>271</v>
      </c>
      <c r="D152" s="439" t="s">
        <v>270</v>
      </c>
      <c r="E152" s="439">
        <v>77474</v>
      </c>
      <c r="F152" s="439" t="str">
        <f>IFERROR(VLOOKUP(D152,RSL_Composite!$A$4:$K$767,11,FALSE),"--")</f>
        <v>--</v>
      </c>
      <c r="G152" s="439" t="s">
        <v>2474</v>
      </c>
      <c r="H152" s="535" t="str">
        <f>VLOOKUP($D152,'Child Res carc'!$C$6:$G$285,5,FALSE)</f>
        <v>--</v>
      </c>
      <c r="I152" s="535">
        <f>VLOOKUP($D152,'Child Res NC'!$C$6:$G$285,5,FALSE)</f>
        <v>9.3857142857142861</v>
      </c>
      <c r="J152" s="535" t="str">
        <f t="shared" si="4"/>
        <v>--</v>
      </c>
      <c r="K152" s="535">
        <f>VLOOKUP($D152,'Adult Res NC'!$C$6:$G$285,5,FALSE)</f>
        <v>21.9</v>
      </c>
      <c r="L152" s="535" t="str">
        <f t="shared" si="5"/>
        <v>--</v>
      </c>
      <c r="M152" s="535" t="str">
        <f>VLOOKUP($D152,'Comm Worker carc'!$C$6:$G$285,5,FALSE)</f>
        <v>--</v>
      </c>
      <c r="N152" s="535">
        <f>VLOOKUP($D152,'Comm Worker NC'!$C$6:$G$285,5,FALSE)</f>
        <v>61.32</v>
      </c>
      <c r="O152" s="489"/>
      <c r="W152" s="441"/>
      <c r="X152" s="441"/>
      <c r="AA152" s="441"/>
      <c r="AB152" s="428"/>
      <c r="AC152" s="441"/>
      <c r="AD152" s="441"/>
      <c r="AE152" s="441"/>
    </row>
    <row r="153" spans="1:31" x14ac:dyDescent="0.2">
      <c r="A153" s="438" t="s">
        <v>239</v>
      </c>
      <c r="B153" s="439" t="s">
        <v>2592</v>
      </c>
      <c r="C153" s="438" t="s">
        <v>269</v>
      </c>
      <c r="D153" s="439" t="s">
        <v>268</v>
      </c>
      <c r="E153" s="439">
        <v>67721</v>
      </c>
      <c r="F153" s="439" t="str">
        <f>IFERROR(VLOOKUP(D153,RSL_Composite!$A$4:$K$767,11,FALSE),"--")</f>
        <v>--</v>
      </c>
      <c r="G153" s="439" t="s">
        <v>2474</v>
      </c>
      <c r="H153" s="535">
        <f>VLOOKUP($D153,'Child Res carc'!$C$6:$G$285,5,FALSE)</f>
        <v>21.31405796330667</v>
      </c>
      <c r="I153" s="535">
        <f>VLOOKUP($D153,'Child Res NC'!$C$6:$G$285,5,FALSE)</f>
        <v>0.51153739111936003</v>
      </c>
      <c r="J153" s="535">
        <f t="shared" si="4"/>
        <v>9.7465402019268215</v>
      </c>
      <c r="K153" s="535">
        <f>VLOOKUP($D153,'Adult Res NC'!$C$6:$G$285,5,FALSE)</f>
        <v>1.1695848242312183</v>
      </c>
      <c r="L153" s="535" t="str">
        <f t="shared" si="5"/>
        <v>--</v>
      </c>
      <c r="M153" s="535">
        <f>VLOOKUP($D153,'Comm Worker carc'!$C$6:$G$285,5,FALSE)</f>
        <v>71.540000000000006</v>
      </c>
      <c r="N153" s="535">
        <f>VLOOKUP($D153,'Comm Worker NC'!$C$6:$G$285,5,FALSE)</f>
        <v>7.1539999999999999</v>
      </c>
      <c r="O153" s="489"/>
      <c r="W153" s="441"/>
      <c r="X153" s="441"/>
      <c r="AA153" s="441"/>
      <c r="AB153" s="428"/>
      <c r="AC153" s="441"/>
      <c r="AD153" s="441"/>
      <c r="AE153" s="441"/>
    </row>
    <row r="154" spans="1:31" x14ac:dyDescent="0.2">
      <c r="A154" s="438" t="s">
        <v>239</v>
      </c>
      <c r="B154" s="439" t="s">
        <v>2592</v>
      </c>
      <c r="C154" s="438" t="s">
        <v>267</v>
      </c>
      <c r="D154" s="439" t="s">
        <v>266</v>
      </c>
      <c r="E154" s="439">
        <v>193395</v>
      </c>
      <c r="F154" s="439" t="str">
        <f>IFERROR(VLOOKUP(D154,RSL_Composite!$A$4:$K$767,11,FALSE),"--")</f>
        <v>M</v>
      </c>
      <c r="G154" s="439" t="s">
        <v>2474</v>
      </c>
      <c r="H154" s="535">
        <f>VLOOKUP($D154,'Child Res carc'!$C$6:$G$285,5,FALSE)</f>
        <v>0.10799757592550258</v>
      </c>
      <c r="I154" s="535" t="str">
        <f>VLOOKUP($D154,'Child Res NC'!$C$6:$G$285,5,FALSE)</f>
        <v>--</v>
      </c>
      <c r="J154" s="535">
        <f t="shared" si="4"/>
        <v>4.8607641931327918E-2</v>
      </c>
      <c r="K154" s="535" t="str">
        <f>VLOOKUP($D154,'Adult Res NC'!$C$6:$G$285,5,FALSE)</f>
        <v>--</v>
      </c>
      <c r="L154" s="535">
        <f t="shared" si="5"/>
        <v>1.6528757650997344E-2</v>
      </c>
      <c r="M154" s="535">
        <f>VLOOKUP($D154,'Comm Worker carc'!$C$6:$G$285,5,FALSE)</f>
        <v>3.92</v>
      </c>
      <c r="N154" s="535" t="str">
        <f>VLOOKUP($D154,'Comm Worker NC'!$C$6:$G$285,5,FALSE)</f>
        <v>--</v>
      </c>
      <c r="O154" s="489"/>
      <c r="W154" s="441"/>
      <c r="X154" s="441"/>
      <c r="AA154" s="441"/>
      <c r="AB154" s="428"/>
      <c r="AC154" s="441"/>
      <c r="AD154" s="441"/>
      <c r="AE154" s="441"/>
    </row>
    <row r="155" spans="1:31" x14ac:dyDescent="0.2">
      <c r="A155" s="438" t="s">
        <v>239</v>
      </c>
      <c r="B155" s="439" t="s">
        <v>2592</v>
      </c>
      <c r="C155" s="438" t="s">
        <v>265</v>
      </c>
      <c r="D155" s="439" t="s">
        <v>264</v>
      </c>
      <c r="E155" s="439">
        <v>78591</v>
      </c>
      <c r="F155" s="439" t="str">
        <f>IFERROR(VLOOKUP(D155,RSL_Composite!$A$4:$K$767,11,FALSE),"--")</f>
        <v>--</v>
      </c>
      <c r="G155" s="439" t="s">
        <v>2474</v>
      </c>
      <c r="H155" s="535">
        <f>VLOOKUP($D155,'Child Res carc'!$C$6:$G$285,5,FALSE)</f>
        <v>1827.3873237479372</v>
      </c>
      <c r="I155" s="535">
        <f>VLOOKUP($D155,'Child Res NC'!$C$6:$G$285,5,FALSE)</f>
        <v>297.60307843894975</v>
      </c>
      <c r="J155" s="535">
        <f t="shared" si="4"/>
        <v>851.18234716099607</v>
      </c>
      <c r="K155" s="535">
        <f>VLOOKUP($D155,'Adult Res NC'!$C$6:$G$285,5,FALSE)</f>
        <v>693.10562554538251</v>
      </c>
      <c r="L155" s="535" t="str">
        <f t="shared" si="5"/>
        <v>--</v>
      </c>
      <c r="M155" s="535">
        <f>VLOOKUP($D155,'Comm Worker carc'!$C$6:$G$285,5,FALSE)</f>
        <v>3012.2105263157896</v>
      </c>
      <c r="N155" s="535">
        <f>VLOOKUP($D155,'Comm Worker NC'!$C$6:$G$285,5,FALSE)</f>
        <v>2044</v>
      </c>
      <c r="O155" s="489"/>
      <c r="W155" s="441"/>
      <c r="X155" s="441"/>
      <c r="AA155" s="441"/>
      <c r="AB155" s="428"/>
      <c r="AC155" s="441"/>
      <c r="AD155" s="441"/>
      <c r="AE155" s="441"/>
    </row>
    <row r="156" spans="1:31" x14ac:dyDescent="0.2">
      <c r="A156" s="438" t="s">
        <v>239</v>
      </c>
      <c r="B156" s="439" t="s">
        <v>2592</v>
      </c>
      <c r="C156" s="438" t="s">
        <v>263</v>
      </c>
      <c r="D156" s="439" t="s">
        <v>262</v>
      </c>
      <c r="E156" s="439">
        <v>79118</v>
      </c>
      <c r="F156" s="439" t="str">
        <f>IFERROR(VLOOKUP(D156,RSL_Composite!$A$4:$K$767,11,FALSE),"--")</f>
        <v>--</v>
      </c>
      <c r="G156" s="439" t="s">
        <v>2474</v>
      </c>
      <c r="H156" s="535" t="str">
        <f>VLOOKUP($D156,'Child Res carc'!$C$6:$G$285,5,FALSE)</f>
        <v>--</v>
      </c>
      <c r="I156" s="535">
        <f>VLOOKUP($D156,'Child Res NC'!$C$6:$G$285,5,FALSE)</f>
        <v>3.128571428571429</v>
      </c>
      <c r="J156" s="535" t="str">
        <f t="shared" si="4"/>
        <v>--</v>
      </c>
      <c r="K156" s="535">
        <f>VLOOKUP($D156,'Adult Res NC'!$C$6:$G$285,5,FALSE)</f>
        <v>7.2999999999999989</v>
      </c>
      <c r="L156" s="535" t="str">
        <f t="shared" si="5"/>
        <v>--</v>
      </c>
      <c r="M156" s="535" t="str">
        <f>VLOOKUP($D156,'Comm Worker carc'!$C$6:$G$285,5,FALSE)</f>
        <v>--</v>
      </c>
      <c r="N156" s="535">
        <f>VLOOKUP($D156,'Comm Worker NC'!$C$6:$G$285,5,FALSE)</f>
        <v>20.440000000000001</v>
      </c>
      <c r="O156" s="489"/>
      <c r="W156" s="441"/>
      <c r="X156" s="441"/>
      <c r="AA156" s="441"/>
      <c r="AB156" s="428"/>
      <c r="AC156" s="441"/>
      <c r="AD156" s="441"/>
      <c r="AE156" s="441"/>
    </row>
    <row r="157" spans="1:31" x14ac:dyDescent="0.2">
      <c r="A157" s="438" t="s">
        <v>239</v>
      </c>
      <c r="B157" s="439" t="s">
        <v>2592</v>
      </c>
      <c r="C157" s="438" t="s">
        <v>261</v>
      </c>
      <c r="D157" s="439" t="s">
        <v>260</v>
      </c>
      <c r="E157" s="439">
        <v>91203</v>
      </c>
      <c r="F157" s="439" t="str">
        <f>IFERROR(VLOOKUP(D157,RSL_Composite!$A$4:$K$767,11,FALSE),"--")</f>
        <v>--</v>
      </c>
      <c r="G157" s="439" t="s">
        <v>2474</v>
      </c>
      <c r="H157" s="535">
        <f>VLOOKUP($D157,'Child Res carc'!$C$6:$G$285,5,FALSE)</f>
        <v>171.76470588235296</v>
      </c>
      <c r="I157" s="535">
        <f>VLOOKUP($D157,'Child Res NC'!$C$6:$G$285,5,FALSE)</f>
        <v>8.411322986266665</v>
      </c>
      <c r="J157" s="535" t="str">
        <f t="shared" si="4"/>
        <v>--</v>
      </c>
      <c r="K157" s="535">
        <f>VLOOKUP($D157,'Adult Res NC'!$C$6:$G$285,5,FALSE)</f>
        <v>16.294323243591826</v>
      </c>
      <c r="L157" s="535" t="str">
        <f t="shared" si="5"/>
        <v>--</v>
      </c>
      <c r="M157" s="535" t="str">
        <f>VLOOKUP($D157,'Comm Worker carc'!$C$6:$G$285,5,FALSE)</f>
        <v>--</v>
      </c>
      <c r="N157" s="535">
        <f>VLOOKUP($D157,'Comm Worker NC'!$C$6:$G$285,5,FALSE)</f>
        <v>204.4</v>
      </c>
      <c r="O157" s="489"/>
      <c r="W157" s="441"/>
      <c r="X157" s="441"/>
      <c r="AA157" s="441"/>
      <c r="AB157" s="428"/>
      <c r="AC157" s="441"/>
      <c r="AD157" s="441"/>
      <c r="AE157" s="441"/>
    </row>
    <row r="158" spans="1:31" x14ac:dyDescent="0.2">
      <c r="A158" s="438" t="s">
        <v>239</v>
      </c>
      <c r="B158" s="439" t="s">
        <v>2592</v>
      </c>
      <c r="C158" s="438" t="s">
        <v>214</v>
      </c>
      <c r="D158" s="439" t="s">
        <v>213</v>
      </c>
      <c r="E158" s="439">
        <v>98953</v>
      </c>
      <c r="F158" s="439" t="str">
        <f>IFERROR(VLOOKUP(D158,RSL_Composite!$A$4:$K$767,11,FALSE),"--")</f>
        <v>--</v>
      </c>
      <c r="G158" s="439" t="s">
        <v>2474</v>
      </c>
      <c r="H158" s="535" t="str">
        <f>VLOOKUP($D158,'Child Res carc'!$C$6:$G$285,5,FALSE)</f>
        <v>--</v>
      </c>
      <c r="I158" s="535">
        <f>VLOOKUP($D158,'Child Res NC'!$C$6:$G$285,5,FALSE)</f>
        <v>3.128571428571429</v>
      </c>
      <c r="J158" s="535" t="str">
        <f t="shared" si="4"/>
        <v>--</v>
      </c>
      <c r="K158" s="535">
        <f>VLOOKUP($D158,'Adult Res NC'!$C$6:$G$285,5,FALSE)</f>
        <v>7.2999999999999989</v>
      </c>
      <c r="L158" s="535" t="str">
        <f t="shared" si="5"/>
        <v>--</v>
      </c>
      <c r="M158" s="535" t="str">
        <f>VLOOKUP($D158,'Comm Worker carc'!$C$6:$G$285,5,FALSE)</f>
        <v>--</v>
      </c>
      <c r="N158" s="535">
        <f>VLOOKUP($D158,'Comm Worker NC'!$C$6:$G$285,5,FALSE)</f>
        <v>20.440000000000001</v>
      </c>
      <c r="O158" s="489"/>
      <c r="W158" s="441"/>
      <c r="X158" s="441"/>
      <c r="AA158" s="441"/>
      <c r="AB158" s="428"/>
      <c r="AC158" s="441"/>
      <c r="AD158" s="441"/>
      <c r="AE158" s="441"/>
    </row>
    <row r="159" spans="1:31" x14ac:dyDescent="0.2">
      <c r="A159" s="438" t="s">
        <v>239</v>
      </c>
      <c r="B159" s="439" t="s">
        <v>2592</v>
      </c>
      <c r="C159" s="438" t="s">
        <v>259</v>
      </c>
      <c r="D159" s="439" t="s">
        <v>258</v>
      </c>
      <c r="E159" s="439">
        <v>62759</v>
      </c>
      <c r="F159" s="439" t="str">
        <f>IFERROR(VLOOKUP(D159,RSL_Composite!$A$4:$K$767,11,FALSE),"--")</f>
        <v>M</v>
      </c>
      <c r="G159" s="439" t="s">
        <v>2474</v>
      </c>
      <c r="H159" s="535">
        <f>VLOOKUP($D159,'Child Res carc'!$C$6:$G$285,5,FALSE)</f>
        <v>3.5692074839251416E-2</v>
      </c>
      <c r="I159" s="535">
        <f>VLOOKUP($D159,'Child Res NC'!$C$6:$G$285,5,FALSE)</f>
        <v>1.248403870333151E-2</v>
      </c>
      <c r="J159" s="535">
        <f t="shared" si="4"/>
        <v>1.6657433475869971E-2</v>
      </c>
      <c r="K159" s="535">
        <f>VLOOKUP($D159,'Adult Res NC'!$C$6:$G$285,5,FALSE)</f>
        <v>2.9126712249235485E-2</v>
      </c>
      <c r="L159" s="535">
        <f t="shared" si="5"/>
        <v>6.5769024866223031E-3</v>
      </c>
      <c r="M159" s="535">
        <f>VLOOKUP($D159,'Comm Worker carc'!$C$6:$G$285,5,FALSE)</f>
        <v>5.6109803921568627E-2</v>
      </c>
      <c r="N159" s="535">
        <f>VLOOKUP($D159,'Comm Worker NC'!$C$6:$G$285,5,FALSE)</f>
        <v>8.1759999999999999E-2</v>
      </c>
      <c r="O159" s="489"/>
      <c r="W159" s="441"/>
      <c r="X159" s="441"/>
      <c r="AA159" s="441"/>
      <c r="AB159" s="428"/>
      <c r="AC159" s="441"/>
      <c r="AD159" s="441"/>
      <c r="AE159" s="441"/>
    </row>
    <row r="160" spans="1:31" x14ac:dyDescent="0.2">
      <c r="A160" s="438" t="s">
        <v>239</v>
      </c>
      <c r="B160" s="439" t="s">
        <v>2592</v>
      </c>
      <c r="C160" s="438" t="s">
        <v>257</v>
      </c>
      <c r="D160" s="439" t="s">
        <v>256</v>
      </c>
      <c r="E160" s="439">
        <v>621647</v>
      </c>
      <c r="F160" s="439" t="str">
        <f>IFERROR(VLOOKUP(D160,RSL_Composite!$A$4:$K$767,11,FALSE),"--")</f>
        <v>--</v>
      </c>
      <c r="G160" s="439" t="s">
        <v>2474</v>
      </c>
      <c r="H160" s="535">
        <f>VLOOKUP($D160,'Child Res carc'!$C$6:$G$285,5,FALSE)</f>
        <v>0.25260812365627405</v>
      </c>
      <c r="I160" s="535" t="str">
        <f>VLOOKUP($D160,'Child Res NC'!$C$6:$G$285,5,FALSE)</f>
        <v>--</v>
      </c>
      <c r="J160" s="535">
        <f t="shared" si="4"/>
        <v>0.11774279425191644</v>
      </c>
      <c r="K160" s="535" t="str">
        <f>VLOOKUP($D160,'Adult Res NC'!$C$6:$G$285,5,FALSE)</f>
        <v>--</v>
      </c>
      <c r="L160" s="535" t="str">
        <f t="shared" si="5"/>
        <v>--</v>
      </c>
      <c r="M160" s="535">
        <f>VLOOKUP($D160,'Comm Worker carc'!$C$6:$G$285,5,FALSE)</f>
        <v>0.4088</v>
      </c>
      <c r="N160" s="535" t="str">
        <f>VLOOKUP($D160,'Comm Worker NC'!$C$6:$G$285,5,FALSE)</f>
        <v>--</v>
      </c>
      <c r="O160" s="489"/>
      <c r="W160" s="441"/>
      <c r="X160" s="441"/>
      <c r="AA160" s="441"/>
      <c r="AB160" s="428"/>
      <c r="AC160" s="441"/>
      <c r="AD160" s="441"/>
      <c r="AE160" s="441"/>
    </row>
    <row r="161" spans="1:31" x14ac:dyDescent="0.2">
      <c r="A161" s="438" t="s">
        <v>239</v>
      </c>
      <c r="B161" s="439" t="s">
        <v>2592</v>
      </c>
      <c r="C161" s="438" t="s">
        <v>255</v>
      </c>
      <c r="D161" s="439" t="s">
        <v>254</v>
      </c>
      <c r="E161" s="439">
        <v>86306</v>
      </c>
      <c r="F161" s="439" t="str">
        <f>IFERROR(VLOOKUP(D161,RSL_Composite!$A$4:$K$767,11,FALSE),"--")</f>
        <v>--</v>
      </c>
      <c r="G161" s="439" t="s">
        <v>2474</v>
      </c>
      <c r="H161" s="535">
        <f>VLOOKUP($D161,'Child Res carc'!$C$6:$G$285,5,FALSE)</f>
        <v>284.1540110275194</v>
      </c>
      <c r="I161" s="535" t="str">
        <f>VLOOKUP($D161,'Child Res NC'!$C$6:$G$285,5,FALSE)</f>
        <v>--</v>
      </c>
      <c r="J161" s="535">
        <f t="shared" si="4"/>
        <v>131.40541071332333</v>
      </c>
      <c r="K161" s="535" t="str">
        <f>VLOOKUP($D161,'Adult Res NC'!$C$6:$G$285,5,FALSE)</f>
        <v>--</v>
      </c>
      <c r="L161" s="535" t="str">
        <f t="shared" si="5"/>
        <v>--</v>
      </c>
      <c r="M161" s="535">
        <f>VLOOKUP($D161,'Comm Worker carc'!$C$6:$G$285,5,FALSE)</f>
        <v>584</v>
      </c>
      <c r="N161" s="535" t="str">
        <f>VLOOKUP($D161,'Comm Worker NC'!$C$6:$G$285,5,FALSE)</f>
        <v>--</v>
      </c>
      <c r="O161" s="489"/>
      <c r="W161" s="441"/>
      <c r="X161" s="441"/>
      <c r="AA161" s="441"/>
      <c r="AB161" s="428"/>
      <c r="AC161" s="441"/>
      <c r="AD161" s="441"/>
      <c r="AE161" s="441"/>
    </row>
    <row r="162" spans="1:31" x14ac:dyDescent="0.2">
      <c r="A162" s="438" t="s">
        <v>239</v>
      </c>
      <c r="B162" s="439" t="s">
        <v>2592</v>
      </c>
      <c r="C162" s="438" t="s">
        <v>253</v>
      </c>
      <c r="D162" s="439" t="s">
        <v>252</v>
      </c>
      <c r="E162" s="439">
        <v>608935</v>
      </c>
      <c r="F162" s="439" t="str">
        <f>IFERROR(VLOOKUP(D162,RSL_Composite!$A$4:$K$767,11,FALSE),"--")</f>
        <v>--</v>
      </c>
      <c r="G162" s="439" t="s">
        <v>2474</v>
      </c>
      <c r="H162" s="535" t="str">
        <f>VLOOKUP($D162,'Child Res carc'!$C$6:$G$285,5,FALSE)</f>
        <v>--</v>
      </c>
      <c r="I162" s="535">
        <f>VLOOKUP($D162,'Child Res NC'!$C$6:$G$285,5,FALSE)</f>
        <v>1.2514285714285713</v>
      </c>
      <c r="J162" s="535" t="str">
        <f t="shared" si="4"/>
        <v>--</v>
      </c>
      <c r="K162" s="535">
        <f>VLOOKUP($D162,'Adult Res NC'!$C$6:$G$285,5,FALSE)</f>
        <v>2.92</v>
      </c>
      <c r="L162" s="535" t="str">
        <f t="shared" si="5"/>
        <v>--</v>
      </c>
      <c r="M162" s="535" t="str">
        <f>VLOOKUP($D162,'Comm Worker carc'!$C$6:$G$285,5,FALSE)</f>
        <v>--</v>
      </c>
      <c r="N162" s="535">
        <f>VLOOKUP($D162,'Comm Worker NC'!$C$6:$G$285,5,FALSE)</f>
        <v>8.1760000000000002</v>
      </c>
      <c r="O162" s="489"/>
      <c r="W162" s="441"/>
      <c r="X162" s="441"/>
      <c r="AA162" s="441"/>
      <c r="AB162" s="428"/>
      <c r="AC162" s="441"/>
      <c r="AD162" s="441"/>
      <c r="AE162" s="441"/>
    </row>
    <row r="163" spans="1:31" x14ac:dyDescent="0.2">
      <c r="A163" s="438" t="s">
        <v>239</v>
      </c>
      <c r="B163" s="439" t="s">
        <v>2592</v>
      </c>
      <c r="C163" s="438" t="s">
        <v>251</v>
      </c>
      <c r="D163" s="439" t="s">
        <v>250</v>
      </c>
      <c r="E163" s="439">
        <v>87865</v>
      </c>
      <c r="F163" s="439" t="str">
        <f>IFERROR(VLOOKUP(D163,RSL_Composite!$A$4:$K$767,11,FALSE),"--")</f>
        <v>--</v>
      </c>
      <c r="G163" s="439" t="s">
        <v>2474</v>
      </c>
      <c r="H163" s="535">
        <f>VLOOKUP($D163,'Child Res carc'!$C$6:$G$285,5,FALSE)</f>
        <v>0.9495519842523874</v>
      </c>
      <c r="I163" s="535">
        <f>VLOOKUP($D163,'Child Res NC'!$C$6:$G$285,5,FALSE)</f>
        <v>1.6278034015755212</v>
      </c>
      <c r="J163" s="535">
        <f t="shared" si="4"/>
        <v>0.43000947105157195</v>
      </c>
      <c r="K163" s="535">
        <f>VLOOKUP($D163,'Adult Res NC'!$C$6:$G$285,5,FALSE)</f>
        <v>3.6857954661563301</v>
      </c>
      <c r="L163" s="535" t="str">
        <f t="shared" si="5"/>
        <v>--</v>
      </c>
      <c r="M163" s="535">
        <f>VLOOKUP($D163,'Comm Worker carc'!$C$6:$G$285,5,FALSE)</f>
        <v>7.1539999999999999</v>
      </c>
      <c r="N163" s="535">
        <f>VLOOKUP($D163,'Comm Worker NC'!$C$6:$G$285,5,FALSE)</f>
        <v>51.1</v>
      </c>
      <c r="O163" s="489"/>
      <c r="W163" s="441"/>
      <c r="X163" s="441"/>
      <c r="AA163" s="441"/>
      <c r="AB163" s="428"/>
      <c r="AC163" s="441"/>
      <c r="AD163" s="441"/>
      <c r="AE163" s="441"/>
    </row>
    <row r="164" spans="1:31" x14ac:dyDescent="0.2">
      <c r="A164" s="438" t="s">
        <v>239</v>
      </c>
      <c r="B164" s="439" t="s">
        <v>2592</v>
      </c>
      <c r="C164" s="438" t="s">
        <v>249</v>
      </c>
      <c r="D164" s="439" t="s">
        <v>248</v>
      </c>
      <c r="E164" s="439">
        <v>85018</v>
      </c>
      <c r="F164" s="439" t="str">
        <f>IFERROR(VLOOKUP(D164,RSL_Composite!$A$4:$K$767,11,FALSE),"--")</f>
        <v>--</v>
      </c>
      <c r="G164" s="439" t="s">
        <v>2474</v>
      </c>
      <c r="H164" s="535" t="str">
        <f>VLOOKUP($D164,'Child Res carc'!$C$6:$G$285,5,FALSE)</f>
        <v>--</v>
      </c>
      <c r="I164" s="535" t="str">
        <f>VLOOKUP($D164,'Child Res NC'!$C$6:$G$285,5,FALSE)</f>
        <v>--</v>
      </c>
      <c r="J164" s="535" t="str">
        <f t="shared" si="4"/>
        <v>--</v>
      </c>
      <c r="K164" s="535" t="str">
        <f>VLOOKUP($D164,'Adult Res NC'!$C$6:$G$285,5,FALSE)</f>
        <v>--</v>
      </c>
      <c r="L164" s="535" t="str">
        <f t="shared" si="5"/>
        <v>--</v>
      </c>
      <c r="M164" s="535" t="str">
        <f>VLOOKUP($D164,'Comm Worker carc'!$C$6:$G$285,5,FALSE)</f>
        <v>--</v>
      </c>
      <c r="N164" s="535" t="str">
        <f>VLOOKUP($D164,'Comm Worker NC'!$C$6:$G$285,5,FALSE)</f>
        <v>--</v>
      </c>
      <c r="O164" s="489"/>
      <c r="W164" s="441"/>
      <c r="X164" s="441"/>
      <c r="AA164" s="441"/>
      <c r="AB164" s="428"/>
      <c r="AC164" s="441"/>
      <c r="AD164" s="441"/>
      <c r="AE164" s="441"/>
    </row>
    <row r="165" spans="1:31" x14ac:dyDescent="0.2">
      <c r="A165" s="438" t="s">
        <v>239</v>
      </c>
      <c r="B165" s="439" t="s">
        <v>2592</v>
      </c>
      <c r="C165" s="438" t="s">
        <v>247</v>
      </c>
      <c r="D165" s="439" t="s">
        <v>246</v>
      </c>
      <c r="E165" s="439">
        <v>108952</v>
      </c>
      <c r="F165" s="439" t="str">
        <f>IFERROR(VLOOKUP(D165,RSL_Composite!$A$4:$K$767,11,FALSE),"--")</f>
        <v>--</v>
      </c>
      <c r="G165" s="439" t="s">
        <v>2474</v>
      </c>
      <c r="H165" s="535" t="str">
        <f>VLOOKUP($D165,'Child Res carc'!$C$6:$G$285,5,FALSE)</f>
        <v>--</v>
      </c>
      <c r="I165" s="535">
        <f>VLOOKUP($D165,'Child Res NC'!$C$6:$G$285,5,FALSE)</f>
        <v>448.00442648569754</v>
      </c>
      <c r="J165" s="535" t="str">
        <f t="shared" si="4"/>
        <v>--</v>
      </c>
      <c r="K165" s="535">
        <f>VLOOKUP($D165,'Adult Res NC'!$C$6:$G$285,5,FALSE)</f>
        <v>1043.5210833702886</v>
      </c>
      <c r="L165" s="535" t="str">
        <f t="shared" si="5"/>
        <v>--</v>
      </c>
      <c r="M165" s="535" t="str">
        <f>VLOOKUP($D165,'Comm Worker carc'!$C$6:$G$285,5,FALSE)</f>
        <v>--</v>
      </c>
      <c r="N165" s="535">
        <f>VLOOKUP($D165,'Comm Worker NC'!$C$6:$G$285,5,FALSE)</f>
        <v>3066</v>
      </c>
      <c r="O165" s="489"/>
      <c r="W165" s="441"/>
      <c r="X165" s="441"/>
      <c r="AA165" s="441"/>
      <c r="AB165" s="428"/>
      <c r="AC165" s="441"/>
      <c r="AD165" s="441"/>
      <c r="AE165" s="441"/>
    </row>
    <row r="166" spans="1:31" x14ac:dyDescent="0.2">
      <c r="A166" s="438" t="s">
        <v>239</v>
      </c>
      <c r="B166" s="439" t="s">
        <v>2592</v>
      </c>
      <c r="C166" s="438" t="s">
        <v>245</v>
      </c>
      <c r="D166" s="439" t="s">
        <v>244</v>
      </c>
      <c r="E166" s="439">
        <v>57556</v>
      </c>
      <c r="F166" s="439" t="str">
        <f>IFERROR(VLOOKUP(D166,RSL_Composite!$A$4:$K$767,11,FALSE),"--")</f>
        <v>--</v>
      </c>
      <c r="G166" s="439" t="s">
        <v>2474</v>
      </c>
      <c r="H166" s="535" t="str">
        <f>VLOOKUP($D166,'Child Res carc'!$C$6:$G$285,5,FALSE)</f>
        <v>--</v>
      </c>
      <c r="I166" s="535">
        <f>VLOOKUP($D166,'Child Res NC'!$C$6:$G$285,5,FALSE)</f>
        <v>31285.714285714286</v>
      </c>
      <c r="J166" s="535" t="str">
        <f t="shared" si="4"/>
        <v>--</v>
      </c>
      <c r="K166" s="535">
        <f>VLOOKUP($D166,'Adult Res NC'!$C$6:$G$285,5,FALSE)</f>
        <v>73000</v>
      </c>
      <c r="L166" s="535" t="str">
        <f t="shared" si="5"/>
        <v>--</v>
      </c>
      <c r="M166" s="535" t="str">
        <f>VLOOKUP($D166,'Comm Worker carc'!$C$6:$G$285,5,FALSE)</f>
        <v>--</v>
      </c>
      <c r="N166" s="535">
        <f>VLOOKUP($D166,'Comm Worker NC'!$C$6:$G$285,5,FALSE)</f>
        <v>204400</v>
      </c>
      <c r="O166" s="489"/>
      <c r="W166" s="441"/>
      <c r="X166" s="441"/>
      <c r="AA166" s="441"/>
      <c r="AB166" s="428"/>
      <c r="AC166" s="441"/>
      <c r="AD166" s="441"/>
      <c r="AE166" s="441"/>
    </row>
    <row r="167" spans="1:31" x14ac:dyDescent="0.2">
      <c r="A167" s="438" t="s">
        <v>239</v>
      </c>
      <c r="B167" s="439" t="s">
        <v>2592</v>
      </c>
      <c r="C167" s="438" t="s">
        <v>243</v>
      </c>
      <c r="D167" s="439" t="s">
        <v>242</v>
      </c>
      <c r="E167" s="439">
        <v>129000</v>
      </c>
      <c r="F167" s="439" t="str">
        <f>IFERROR(VLOOKUP(D167,RSL_Composite!$A$4:$K$767,11,FALSE),"--")</f>
        <v>--</v>
      </c>
      <c r="G167" s="439" t="s">
        <v>2474</v>
      </c>
      <c r="H167" s="535" t="str">
        <f>VLOOKUP($D167,'Child Res carc'!$C$6:$G$285,5,FALSE)</f>
        <v>--</v>
      </c>
      <c r="I167" s="535">
        <f>VLOOKUP($D167,'Child Res NC'!$C$6:$G$285,5,FALSE)</f>
        <v>46.928571428571438</v>
      </c>
      <c r="J167" s="535" t="str">
        <f t="shared" si="4"/>
        <v>--</v>
      </c>
      <c r="K167" s="535">
        <f>VLOOKUP($D167,'Adult Res NC'!$C$6:$G$285,5,FALSE)</f>
        <v>109.5</v>
      </c>
      <c r="L167" s="535" t="str">
        <f t="shared" si="5"/>
        <v>--</v>
      </c>
      <c r="M167" s="535" t="str">
        <f>VLOOKUP($D167,'Comm Worker carc'!$C$6:$G$285,5,FALSE)</f>
        <v>--</v>
      </c>
      <c r="N167" s="535">
        <f>VLOOKUP($D167,'Comm Worker NC'!$C$6:$G$285,5,FALSE)</f>
        <v>306.60000000000002</v>
      </c>
      <c r="O167" s="489"/>
      <c r="W167" s="441"/>
      <c r="X167" s="441"/>
      <c r="AA167" s="441"/>
      <c r="AB167" s="428"/>
      <c r="AC167" s="441"/>
      <c r="AD167" s="441"/>
      <c r="AE167" s="441"/>
    </row>
    <row r="168" spans="1:31" x14ac:dyDescent="0.2">
      <c r="A168" s="438" t="s">
        <v>239</v>
      </c>
      <c r="B168" s="439" t="s">
        <v>2592</v>
      </c>
      <c r="C168" s="438" t="s">
        <v>241</v>
      </c>
      <c r="D168" s="439" t="s">
        <v>240</v>
      </c>
      <c r="E168" s="439">
        <v>109999</v>
      </c>
      <c r="F168" s="439" t="str">
        <f>IFERROR(VLOOKUP(D168,RSL_Composite!$A$4:$K$767,11,FALSE),"--")</f>
        <v>--</v>
      </c>
      <c r="G168" s="439" t="s">
        <v>2474</v>
      </c>
      <c r="H168" s="535" t="str">
        <f>VLOOKUP($D168,'Child Res carc'!$C$6:$G$285,5,FALSE)</f>
        <v>--</v>
      </c>
      <c r="I168" s="535">
        <f>VLOOKUP($D168,'Child Res NC'!$C$6:$G$285,5,FALSE)</f>
        <v>1407.8571428571429</v>
      </c>
      <c r="J168" s="535" t="str">
        <f t="shared" si="4"/>
        <v>--</v>
      </c>
      <c r="K168" s="535">
        <f>VLOOKUP($D168,'Adult Res NC'!$C$6:$G$285,5,FALSE)</f>
        <v>3285</v>
      </c>
      <c r="L168" s="535" t="str">
        <f t="shared" si="5"/>
        <v>--</v>
      </c>
      <c r="M168" s="535" t="str">
        <f>VLOOKUP($D168,'Comm Worker carc'!$C$6:$G$285,5,FALSE)</f>
        <v>--</v>
      </c>
      <c r="N168" s="535">
        <f>VLOOKUP($D168,'Comm Worker NC'!$C$6:$G$285,5,FALSE)</f>
        <v>9198</v>
      </c>
      <c r="O168" s="489"/>
      <c r="W168" s="441"/>
      <c r="X168" s="441"/>
      <c r="AA168" s="441"/>
      <c r="AB168" s="428"/>
      <c r="AC168" s="441"/>
      <c r="AD168" s="441"/>
      <c r="AE168" s="441"/>
    </row>
    <row r="169" spans="1:31" x14ac:dyDescent="0.2">
      <c r="A169" s="438" t="s">
        <v>239</v>
      </c>
      <c r="B169" s="439" t="s">
        <v>2592</v>
      </c>
      <c r="C169" s="438" t="s">
        <v>238</v>
      </c>
      <c r="D169" s="439" t="s">
        <v>237</v>
      </c>
      <c r="E169" s="439">
        <v>76039</v>
      </c>
      <c r="F169" s="439" t="str">
        <f>IFERROR(VLOOKUP(D169,RSL_Composite!$A$4:$K$767,11,FALSE),"--")</f>
        <v>--</v>
      </c>
      <c r="G169" s="439" t="s">
        <v>2474</v>
      </c>
      <c r="H169" s="535">
        <f>VLOOKUP($D169,'Child Res carc'!$C$6:$G$285,5,FALSE)</f>
        <v>26.071428571428573</v>
      </c>
      <c r="I169" s="535">
        <f>VLOOKUP($D169,'Child Res NC'!$C$6:$G$285,5,FALSE)</f>
        <v>31.285714285714285</v>
      </c>
      <c r="J169" s="535">
        <f t="shared" si="4"/>
        <v>12.166666666666664</v>
      </c>
      <c r="K169" s="535">
        <f>VLOOKUP($D169,'Adult Res NC'!$C$6:$G$285,5,FALSE)</f>
        <v>73</v>
      </c>
      <c r="L169" s="535" t="str">
        <f t="shared" si="5"/>
        <v>--</v>
      </c>
      <c r="M169" s="535">
        <f>VLOOKUP($D169,'Comm Worker carc'!$C$6:$G$285,5,FALSE)</f>
        <v>40.879999999999995</v>
      </c>
      <c r="N169" s="535">
        <f>VLOOKUP($D169,'Comm Worker NC'!$C$6:$G$285,5,FALSE)</f>
        <v>204.4</v>
      </c>
      <c r="O169" s="489"/>
      <c r="W169" s="441"/>
      <c r="X169" s="441"/>
      <c r="AA169" s="441"/>
      <c r="AB169" s="428"/>
      <c r="AC169" s="441"/>
      <c r="AD169" s="441"/>
      <c r="AE169" s="441"/>
    </row>
    <row r="170" spans="1:31" x14ac:dyDescent="0.2">
      <c r="A170" s="438" t="s">
        <v>210</v>
      </c>
      <c r="B170" s="439" t="s">
        <v>2592</v>
      </c>
      <c r="C170" s="438" t="s">
        <v>236</v>
      </c>
      <c r="D170" s="439" t="s">
        <v>235</v>
      </c>
      <c r="E170" s="439">
        <v>99354</v>
      </c>
      <c r="F170" s="439" t="str">
        <f>IFERROR(VLOOKUP(D170,RSL_Composite!$A$4:$K$767,11,FALSE),"--")</f>
        <v>--</v>
      </c>
      <c r="G170" s="439" t="s">
        <v>2474</v>
      </c>
      <c r="H170" s="535" t="str">
        <f>VLOOKUP($D170,'Child Res carc'!$C$6:$G$285,5,FALSE)</f>
        <v>--</v>
      </c>
      <c r="I170" s="535">
        <f>VLOOKUP($D170,'Child Res NC'!$C$6:$G$285,5,FALSE)</f>
        <v>46.928571428571438</v>
      </c>
      <c r="J170" s="535" t="str">
        <f t="shared" si="4"/>
        <v>--</v>
      </c>
      <c r="K170" s="535">
        <f>VLOOKUP($D170,'Adult Res NC'!$C$6:$G$285,5,FALSE)</f>
        <v>109.5</v>
      </c>
      <c r="L170" s="535" t="str">
        <f t="shared" si="5"/>
        <v>--</v>
      </c>
      <c r="M170" s="535" t="str">
        <f>VLOOKUP($D170,'Comm Worker carc'!$C$6:$G$285,5,FALSE)</f>
        <v>--</v>
      </c>
      <c r="N170" s="535">
        <f>VLOOKUP($D170,'Comm Worker NC'!$C$6:$G$285,5,FALSE)</f>
        <v>306.60000000000002</v>
      </c>
      <c r="O170" s="489"/>
      <c r="W170" s="441"/>
      <c r="X170" s="441"/>
      <c r="AA170" s="441"/>
      <c r="AB170" s="428"/>
      <c r="AC170" s="441"/>
      <c r="AD170" s="441"/>
      <c r="AE170" s="441"/>
    </row>
    <row r="171" spans="1:31" x14ac:dyDescent="0.2">
      <c r="A171" s="438" t="s">
        <v>210</v>
      </c>
      <c r="B171" s="439" t="s">
        <v>2592</v>
      </c>
      <c r="C171" s="438" t="s">
        <v>234</v>
      </c>
      <c r="D171" s="439" t="s">
        <v>233</v>
      </c>
      <c r="E171" s="439">
        <v>99650</v>
      </c>
      <c r="F171" s="439" t="str">
        <f>IFERROR(VLOOKUP(D171,RSL_Composite!$A$4:$K$767,11,FALSE),"--")</f>
        <v>--</v>
      </c>
      <c r="G171" s="439" t="s">
        <v>2474</v>
      </c>
      <c r="H171" s="535" t="str">
        <f>VLOOKUP($D171,'Child Res carc'!$C$6:$G$285,5,FALSE)</f>
        <v>--</v>
      </c>
      <c r="I171" s="535">
        <f>VLOOKUP($D171,'Child Res NC'!$C$6:$G$285,5,FALSE)</f>
        <v>0.15642857142857142</v>
      </c>
      <c r="J171" s="535" t="str">
        <f t="shared" si="4"/>
        <v>--</v>
      </c>
      <c r="K171" s="535">
        <f>VLOOKUP($D171,'Adult Res NC'!$C$6:$G$285,5,FALSE)</f>
        <v>0.36499999999999999</v>
      </c>
      <c r="L171" s="535" t="str">
        <f t="shared" si="5"/>
        <v>--</v>
      </c>
      <c r="M171" s="535" t="str">
        <f>VLOOKUP($D171,'Comm Worker carc'!$C$6:$G$285,5,FALSE)</f>
        <v>--</v>
      </c>
      <c r="N171" s="535">
        <f>VLOOKUP($D171,'Comm Worker NC'!$C$6:$G$285,5,FALSE)</f>
        <v>1.022</v>
      </c>
      <c r="O171" s="489"/>
      <c r="W171" s="441"/>
      <c r="X171" s="441"/>
      <c r="AA171" s="441"/>
      <c r="AB171" s="428"/>
      <c r="AC171" s="441"/>
      <c r="AD171" s="441"/>
      <c r="AE171" s="441"/>
    </row>
    <row r="172" spans="1:31" x14ac:dyDescent="0.2">
      <c r="A172" s="438" t="s">
        <v>210</v>
      </c>
      <c r="B172" s="439" t="s">
        <v>2592</v>
      </c>
      <c r="C172" s="438" t="s">
        <v>232</v>
      </c>
      <c r="D172" s="439" t="s">
        <v>231</v>
      </c>
      <c r="E172" s="439">
        <v>118967</v>
      </c>
      <c r="F172" s="439" t="str">
        <f>IFERROR(VLOOKUP(D172,RSL_Composite!$A$4:$K$767,11,FALSE),"--")</f>
        <v>--</v>
      </c>
      <c r="G172" s="439" t="s">
        <v>2474</v>
      </c>
      <c r="H172" s="535">
        <f>VLOOKUP($D172,'Child Res carc'!$C$6:$G$285,5,FALSE)</f>
        <v>60.833333333333336</v>
      </c>
      <c r="I172" s="535">
        <f>VLOOKUP($D172,'Child Res NC'!$C$6:$G$285,5,FALSE)</f>
        <v>0.78214285714285725</v>
      </c>
      <c r="J172" s="535">
        <f t="shared" si="4"/>
        <v>28.388888888888889</v>
      </c>
      <c r="K172" s="535">
        <f>VLOOKUP($D172,'Adult Res NC'!$C$6:$G$285,5,FALSE)</f>
        <v>1.8249999999999997</v>
      </c>
      <c r="L172" s="535" t="str">
        <f t="shared" si="5"/>
        <v>--</v>
      </c>
      <c r="M172" s="535">
        <f>VLOOKUP($D172,'Comm Worker carc'!$C$6:$G$285,5,FALSE)</f>
        <v>95.38666666666667</v>
      </c>
      <c r="N172" s="535">
        <f>VLOOKUP($D172,'Comm Worker NC'!$C$6:$G$285,5,FALSE)</f>
        <v>5.1100000000000003</v>
      </c>
      <c r="O172" s="489"/>
      <c r="W172" s="441"/>
      <c r="X172" s="441"/>
      <c r="AA172" s="441"/>
      <c r="AB172" s="428"/>
      <c r="AC172" s="441"/>
      <c r="AD172" s="441"/>
      <c r="AE172" s="441"/>
    </row>
    <row r="173" spans="1:31" x14ac:dyDescent="0.2">
      <c r="A173" s="438" t="s">
        <v>210</v>
      </c>
      <c r="B173" s="439" t="s">
        <v>2592</v>
      </c>
      <c r="C173" s="438" t="s">
        <v>230</v>
      </c>
      <c r="D173" s="439" t="s">
        <v>229</v>
      </c>
      <c r="E173" s="439">
        <v>121142</v>
      </c>
      <c r="F173" s="439" t="str">
        <f>IFERROR(VLOOKUP(D173,RSL_Composite!$A$4:$K$767,11,FALSE),"--")</f>
        <v>--</v>
      </c>
      <c r="G173" s="439" t="s">
        <v>2474</v>
      </c>
      <c r="H173" s="535">
        <f>VLOOKUP($D173,'Child Res carc'!$C$6:$G$285,5,FALSE)</f>
        <v>5.5566888698928887</v>
      </c>
      <c r="I173" s="535">
        <f>VLOOKUP($D173,'Child Res NC'!$C$6:$G$285,5,FALSE)</f>
        <v>2.9529832280002206</v>
      </c>
      <c r="J173" s="535">
        <f t="shared" si="4"/>
        <v>2.5875282927265002</v>
      </c>
      <c r="K173" s="535">
        <f>VLOOKUP($D173,'Adult Res NC'!$C$6:$G$285,5,FALSE)</f>
        <v>6.8754323206732719</v>
      </c>
      <c r="L173" s="535" t="str">
        <f t="shared" si="5"/>
        <v>--</v>
      </c>
      <c r="M173" s="535">
        <f>VLOOKUP($D173,'Comm Worker carc'!$C$6:$G$285,5,FALSE)</f>
        <v>9.2309677419354834</v>
      </c>
      <c r="N173" s="535">
        <f>VLOOKUP($D173,'Comm Worker NC'!$C$6:$G$285,5,FALSE)</f>
        <v>20.440000000000001</v>
      </c>
      <c r="O173" s="489"/>
      <c r="W173" s="441"/>
      <c r="X173" s="441"/>
      <c r="AA173" s="441"/>
      <c r="AB173" s="428"/>
      <c r="AC173" s="441"/>
      <c r="AD173" s="441"/>
      <c r="AE173" s="441"/>
    </row>
    <row r="174" spans="1:31" x14ac:dyDescent="0.2">
      <c r="A174" s="438" t="s">
        <v>210</v>
      </c>
      <c r="B174" s="439" t="s">
        <v>2592</v>
      </c>
      <c r="C174" s="438" t="s">
        <v>228</v>
      </c>
      <c r="D174" s="439" t="s">
        <v>227</v>
      </c>
      <c r="E174" s="439">
        <v>606202</v>
      </c>
      <c r="F174" s="439" t="str">
        <f>IFERROR(VLOOKUP(D174,RSL_Composite!$A$4:$K$767,11,FALSE),"--")</f>
        <v>--</v>
      </c>
      <c r="G174" s="439" t="s">
        <v>2474</v>
      </c>
      <c r="H174" s="535" t="str">
        <f>VLOOKUP($D174,'Child Res carc'!$C$6:$G$285,5,FALSE)</f>
        <v>--</v>
      </c>
      <c r="I174" s="535">
        <f>VLOOKUP($D174,'Child Res NC'!$C$6:$G$285,5,FALSE)</f>
        <v>1.4599969987626364</v>
      </c>
      <c r="J174" s="535" t="str">
        <f t="shared" si="4"/>
        <v>--</v>
      </c>
      <c r="K174" s="535">
        <f>VLOOKUP($D174,'Adult Res NC'!$C$6:$G$285,5,FALSE)</f>
        <v>3.3979347588712336</v>
      </c>
      <c r="L174" s="535" t="str">
        <f t="shared" si="5"/>
        <v>--</v>
      </c>
      <c r="M174" s="535" t="str">
        <f>VLOOKUP($D174,'Comm Worker carc'!$C$6:$G$285,5,FALSE)</f>
        <v>--</v>
      </c>
      <c r="N174" s="535">
        <f>VLOOKUP($D174,'Comm Worker NC'!$C$6:$G$285,5,FALSE)</f>
        <v>10.220000000000001</v>
      </c>
      <c r="O174" s="489"/>
      <c r="W174" s="441"/>
      <c r="X174" s="441"/>
      <c r="AA174" s="441"/>
      <c r="AB174" s="428"/>
      <c r="AC174" s="441"/>
      <c r="AD174" s="441"/>
      <c r="AE174" s="441"/>
    </row>
    <row r="175" spans="1:31" x14ac:dyDescent="0.2">
      <c r="A175" s="438" t="s">
        <v>210</v>
      </c>
      <c r="B175" s="439" t="s">
        <v>2592</v>
      </c>
      <c r="C175" s="438" t="s">
        <v>226</v>
      </c>
      <c r="D175" s="439" t="s">
        <v>225</v>
      </c>
      <c r="E175" s="439">
        <v>35572782</v>
      </c>
      <c r="F175" s="439" t="str">
        <f>IFERROR(VLOOKUP(D175,RSL_Composite!$A$4:$K$767,11,FALSE),"--")</f>
        <v>--</v>
      </c>
      <c r="G175" s="439" t="s">
        <v>2474</v>
      </c>
      <c r="H175" s="535" t="str">
        <f>VLOOKUP($D175,'Child Res carc'!$C$6:$G$285,5,FALSE)</f>
        <v>--</v>
      </c>
      <c r="I175" s="535">
        <f>VLOOKUP($D175,'Child Res NC'!$C$6:$G$285,5,FALSE)</f>
        <v>3.128571428571429</v>
      </c>
      <c r="J175" s="535" t="str">
        <f t="shared" si="4"/>
        <v>--</v>
      </c>
      <c r="K175" s="535">
        <f>VLOOKUP($D175,'Adult Res NC'!$C$6:$G$285,5,FALSE)</f>
        <v>7.2999999999999989</v>
      </c>
      <c r="L175" s="535" t="str">
        <f t="shared" si="5"/>
        <v>--</v>
      </c>
      <c r="M175" s="535" t="str">
        <f>VLOOKUP($D175,'Comm Worker carc'!$C$6:$G$285,5,FALSE)</f>
        <v>--</v>
      </c>
      <c r="N175" s="535">
        <f>VLOOKUP($D175,'Comm Worker NC'!$C$6:$G$285,5,FALSE)</f>
        <v>20.440000000000001</v>
      </c>
      <c r="O175" s="489"/>
      <c r="W175" s="441"/>
      <c r="X175" s="441"/>
      <c r="AA175" s="441"/>
      <c r="AB175" s="428"/>
      <c r="AC175" s="441"/>
      <c r="AD175" s="441"/>
      <c r="AE175" s="441"/>
    </row>
    <row r="176" spans="1:31" x14ac:dyDescent="0.2">
      <c r="A176" s="438" t="s">
        <v>210</v>
      </c>
      <c r="B176" s="439" t="s">
        <v>2592</v>
      </c>
      <c r="C176" s="438" t="s">
        <v>224</v>
      </c>
      <c r="D176" s="439" t="s">
        <v>223</v>
      </c>
      <c r="E176" s="439">
        <v>88722</v>
      </c>
      <c r="F176" s="439" t="str">
        <f>IFERROR(VLOOKUP(D176,RSL_Composite!$A$4:$K$767,11,FALSE),"--")</f>
        <v>--</v>
      </c>
      <c r="G176" s="439" t="s">
        <v>2474</v>
      </c>
      <c r="H176" s="535">
        <f>VLOOKUP($D176,'Child Res carc'!$C$6:$G$285,5,FALSE)</f>
        <v>8.295454545454545</v>
      </c>
      <c r="I176" s="535">
        <f>VLOOKUP($D176,'Child Res NC'!$C$6:$G$285,5,FALSE)</f>
        <v>1.4078571428571427</v>
      </c>
      <c r="J176" s="535">
        <f t="shared" si="4"/>
        <v>3.8712121212121211</v>
      </c>
      <c r="K176" s="535">
        <f>VLOOKUP($D176,'Adult Res NC'!$C$6:$G$285,5,FALSE)</f>
        <v>3.2850000000000001</v>
      </c>
      <c r="L176" s="535" t="str">
        <f t="shared" si="5"/>
        <v>--</v>
      </c>
      <c r="M176" s="535">
        <f>VLOOKUP($D176,'Comm Worker carc'!$C$6:$G$285,5,FALSE)</f>
        <v>13.007272727272728</v>
      </c>
      <c r="N176" s="535">
        <f>VLOOKUP($D176,'Comm Worker NC'!$C$6:$G$285,5,FALSE)</f>
        <v>9.1980000000000004</v>
      </c>
      <c r="O176" s="489"/>
      <c r="W176" s="441"/>
      <c r="X176" s="441"/>
      <c r="AA176" s="441"/>
      <c r="AB176" s="428"/>
      <c r="AC176" s="441"/>
      <c r="AD176" s="441"/>
      <c r="AE176" s="441"/>
    </row>
    <row r="177" spans="1:31" x14ac:dyDescent="0.2">
      <c r="A177" s="438" t="s">
        <v>210</v>
      </c>
      <c r="B177" s="439" t="s">
        <v>2592</v>
      </c>
      <c r="C177" s="438" t="s">
        <v>222</v>
      </c>
      <c r="D177" s="439" t="s">
        <v>221</v>
      </c>
      <c r="E177" s="439">
        <v>99081</v>
      </c>
      <c r="F177" s="439" t="str">
        <f>IFERROR(VLOOKUP(D177,RSL_Composite!$A$4:$K$767,11,FALSE),"--")</f>
        <v>--</v>
      </c>
      <c r="G177" s="439" t="s">
        <v>2474</v>
      </c>
      <c r="H177" s="535" t="str">
        <f>VLOOKUP($D177,'Child Res carc'!$C$6:$G$285,5,FALSE)</f>
        <v>--</v>
      </c>
      <c r="I177" s="535">
        <f>VLOOKUP($D177,'Child Res NC'!$C$6:$G$285,5,FALSE)</f>
        <v>0.15642857142857142</v>
      </c>
      <c r="J177" s="535" t="str">
        <f t="shared" si="4"/>
        <v>--</v>
      </c>
      <c r="K177" s="535">
        <f>VLOOKUP($D177,'Adult Res NC'!$C$6:$G$285,5,FALSE)</f>
        <v>0.36499999999999999</v>
      </c>
      <c r="L177" s="535" t="str">
        <f t="shared" si="5"/>
        <v>--</v>
      </c>
      <c r="M177" s="535" t="str">
        <f>VLOOKUP($D177,'Comm Worker carc'!$C$6:$G$285,5,FALSE)</f>
        <v>--</v>
      </c>
      <c r="N177" s="535">
        <f>VLOOKUP($D177,'Comm Worker NC'!$C$6:$G$285,5,FALSE)</f>
        <v>1.022</v>
      </c>
      <c r="O177" s="489"/>
      <c r="W177" s="441"/>
      <c r="X177" s="441"/>
      <c r="AA177" s="441"/>
      <c r="AB177" s="428"/>
      <c r="AC177" s="441"/>
      <c r="AD177" s="441"/>
      <c r="AE177" s="441"/>
    </row>
    <row r="178" spans="1:31" x14ac:dyDescent="0.2">
      <c r="A178" s="438" t="s">
        <v>210</v>
      </c>
      <c r="B178" s="439" t="s">
        <v>2592</v>
      </c>
      <c r="C178" s="438" t="s">
        <v>220</v>
      </c>
      <c r="D178" s="439" t="s">
        <v>219</v>
      </c>
      <c r="E178" s="439">
        <v>19406510</v>
      </c>
      <c r="F178" s="439" t="str">
        <f>IFERROR(VLOOKUP(D178,RSL_Composite!$A$4:$K$767,11,FALSE),"--")</f>
        <v>--</v>
      </c>
      <c r="G178" s="439" t="s">
        <v>2474</v>
      </c>
      <c r="H178" s="535" t="str">
        <f>VLOOKUP($D178,'Child Res carc'!$C$6:$G$285,5,FALSE)</f>
        <v>--</v>
      </c>
      <c r="I178" s="535">
        <f>VLOOKUP($D178,'Child Res NC'!$C$6:$G$285,5,FALSE)</f>
        <v>3.128571428571429</v>
      </c>
      <c r="J178" s="535" t="str">
        <f t="shared" si="4"/>
        <v>--</v>
      </c>
      <c r="K178" s="535">
        <f>VLOOKUP($D178,'Adult Res NC'!$C$6:$G$285,5,FALSE)</f>
        <v>7.2999999999999989</v>
      </c>
      <c r="L178" s="535" t="str">
        <f t="shared" si="5"/>
        <v>--</v>
      </c>
      <c r="M178" s="535" t="str">
        <f>VLOOKUP($D178,'Comm Worker carc'!$C$6:$G$285,5,FALSE)</f>
        <v>--</v>
      </c>
      <c r="N178" s="535">
        <f>VLOOKUP($D178,'Comm Worker NC'!$C$6:$G$285,5,FALSE)</f>
        <v>20.440000000000001</v>
      </c>
      <c r="O178" s="489"/>
      <c r="W178" s="441"/>
      <c r="X178" s="441"/>
      <c r="AA178" s="441"/>
      <c r="AB178" s="428"/>
      <c r="AC178" s="441"/>
      <c r="AD178" s="441"/>
      <c r="AE178" s="441"/>
    </row>
    <row r="179" spans="1:31" x14ac:dyDescent="0.2">
      <c r="A179" s="438" t="s">
        <v>210</v>
      </c>
      <c r="B179" s="439" t="s">
        <v>2592</v>
      </c>
      <c r="C179" s="438" t="s">
        <v>218</v>
      </c>
      <c r="D179" s="439" t="s">
        <v>217</v>
      </c>
      <c r="E179" s="439">
        <v>99990</v>
      </c>
      <c r="F179" s="439" t="str">
        <f>IFERROR(VLOOKUP(D179,RSL_Composite!$A$4:$K$767,11,FALSE),"--")</f>
        <v>--</v>
      </c>
      <c r="G179" s="439" t="s">
        <v>2474</v>
      </c>
      <c r="H179" s="535">
        <f>VLOOKUP($D179,'Child Res carc'!$C$6:$G$285,5,FALSE)</f>
        <v>114.0625</v>
      </c>
      <c r="I179" s="535">
        <f>VLOOKUP($D179,'Child Res NC'!$C$6:$G$285,5,FALSE)</f>
        <v>6.257142857142858</v>
      </c>
      <c r="J179" s="535">
        <f t="shared" si="4"/>
        <v>53.229166666666664</v>
      </c>
      <c r="K179" s="535">
        <f>VLOOKUP($D179,'Adult Res NC'!$C$6:$G$285,5,FALSE)</f>
        <v>14.599999999999998</v>
      </c>
      <c r="L179" s="535" t="str">
        <f t="shared" si="5"/>
        <v>--</v>
      </c>
      <c r="M179" s="535">
        <f>VLOOKUP($D179,'Comm Worker carc'!$C$6:$G$285,5,FALSE)</f>
        <v>178.85</v>
      </c>
      <c r="N179" s="535">
        <f>VLOOKUP($D179,'Comm Worker NC'!$C$6:$G$285,5,FALSE)</f>
        <v>40.880000000000003</v>
      </c>
      <c r="O179" s="489"/>
      <c r="W179" s="441"/>
      <c r="X179" s="441"/>
      <c r="AA179" s="441"/>
      <c r="AB179" s="428"/>
      <c r="AC179" s="441"/>
      <c r="AD179" s="441"/>
      <c r="AE179" s="441"/>
    </row>
    <row r="180" spans="1:31" x14ac:dyDescent="0.2">
      <c r="A180" s="438" t="s">
        <v>210</v>
      </c>
      <c r="B180" s="439" t="s">
        <v>2592</v>
      </c>
      <c r="C180" s="438" t="s">
        <v>216</v>
      </c>
      <c r="D180" s="439" t="s">
        <v>215</v>
      </c>
      <c r="E180" s="439">
        <v>2691410</v>
      </c>
      <c r="F180" s="439" t="str">
        <f>IFERROR(VLOOKUP(D180,RSL_Composite!$A$4:$K$767,11,FALSE),"--")</f>
        <v>--</v>
      </c>
      <c r="G180" s="439" t="s">
        <v>2474</v>
      </c>
      <c r="H180" s="535" t="str">
        <f>VLOOKUP($D180,'Child Res carc'!$C$6:$G$285,5,FALSE)</f>
        <v>--</v>
      </c>
      <c r="I180" s="535">
        <f>VLOOKUP($D180,'Child Res NC'!$C$6:$G$285,5,FALSE)</f>
        <v>78.214285714285708</v>
      </c>
      <c r="J180" s="535" t="str">
        <f t="shared" si="4"/>
        <v>--</v>
      </c>
      <c r="K180" s="535">
        <f>VLOOKUP($D180,'Adult Res NC'!$C$6:$G$285,5,FALSE)</f>
        <v>182.5</v>
      </c>
      <c r="L180" s="535" t="str">
        <f t="shared" si="5"/>
        <v>--</v>
      </c>
      <c r="M180" s="535" t="str">
        <f>VLOOKUP($D180,'Comm Worker carc'!$C$6:$G$285,5,FALSE)</f>
        <v>--</v>
      </c>
      <c r="N180" s="535">
        <f>VLOOKUP($D180,'Comm Worker NC'!$C$6:$G$285,5,FALSE)</f>
        <v>511</v>
      </c>
      <c r="O180" s="489"/>
      <c r="W180" s="441"/>
      <c r="X180" s="441"/>
      <c r="AA180" s="441"/>
      <c r="AB180" s="428"/>
      <c r="AC180" s="441"/>
      <c r="AD180" s="441"/>
      <c r="AE180" s="441"/>
    </row>
    <row r="181" spans="1:31" x14ac:dyDescent="0.2">
      <c r="A181" s="438" t="s">
        <v>210</v>
      </c>
      <c r="B181" s="439" t="s">
        <v>2592</v>
      </c>
      <c r="C181" s="438" t="s">
        <v>214</v>
      </c>
      <c r="D181" s="439" t="s">
        <v>213</v>
      </c>
      <c r="E181" s="439">
        <v>98953</v>
      </c>
      <c r="F181" s="439" t="str">
        <f>IFERROR(VLOOKUP(D181,RSL_Composite!$A$4:$K$767,11,FALSE),"--")</f>
        <v>--</v>
      </c>
      <c r="G181" s="439" t="s">
        <v>2474</v>
      </c>
      <c r="H181" s="535" t="str">
        <f>VLOOKUP($D181,'Child Res carc'!$C$6:$G$285,5,FALSE)</f>
        <v>--</v>
      </c>
      <c r="I181" s="535">
        <f>VLOOKUP($D181,'Child Res NC'!$C$6:$G$285,5,FALSE)</f>
        <v>3.128571428571429</v>
      </c>
      <c r="J181" s="535" t="str">
        <f t="shared" si="4"/>
        <v>--</v>
      </c>
      <c r="K181" s="535">
        <f>VLOOKUP($D181,'Adult Res NC'!$C$6:$G$285,5,FALSE)</f>
        <v>7.2999999999999989</v>
      </c>
      <c r="L181" s="535" t="str">
        <f t="shared" si="5"/>
        <v>--</v>
      </c>
      <c r="M181" s="535" t="str">
        <f>VLOOKUP($D181,'Comm Worker carc'!$C$6:$G$285,5,FALSE)</f>
        <v>--</v>
      </c>
      <c r="N181" s="535">
        <f>VLOOKUP($D181,'Comm Worker NC'!$C$6:$G$285,5,FALSE)</f>
        <v>20.440000000000001</v>
      </c>
      <c r="O181" s="489"/>
      <c r="W181" s="441"/>
      <c r="X181" s="441"/>
      <c r="AA181" s="441"/>
      <c r="AB181" s="428"/>
      <c r="AC181" s="441"/>
      <c r="AD181" s="441"/>
      <c r="AE181" s="441"/>
    </row>
    <row r="182" spans="1:31" x14ac:dyDescent="0.2">
      <c r="A182" s="438" t="s">
        <v>210</v>
      </c>
      <c r="B182" s="439" t="s">
        <v>2592</v>
      </c>
      <c r="C182" s="438" t="s">
        <v>212</v>
      </c>
      <c r="D182" s="439" t="s">
        <v>211</v>
      </c>
      <c r="E182" s="439">
        <v>121824</v>
      </c>
      <c r="F182" s="439" t="str">
        <f>IFERROR(VLOOKUP(D182,RSL_Composite!$A$4:$K$767,11,FALSE),"--")</f>
        <v>--</v>
      </c>
      <c r="G182" s="439" t="s">
        <v>2474</v>
      </c>
      <c r="H182" s="535">
        <f>VLOOKUP($D182,'Child Res carc'!$C$6:$G$285,5,FALSE)</f>
        <v>16.59090909090909</v>
      </c>
      <c r="I182" s="535">
        <f>VLOOKUP($D182,'Child Res NC'!$C$6:$G$285,5,FALSE)</f>
        <v>4.6928571428571431</v>
      </c>
      <c r="J182" s="535">
        <f t="shared" si="4"/>
        <v>7.7424242424242422</v>
      </c>
      <c r="K182" s="535">
        <f>VLOOKUP($D182,'Adult Res NC'!$C$6:$G$285,5,FALSE)</f>
        <v>10.95</v>
      </c>
      <c r="L182" s="535" t="str">
        <f t="shared" si="5"/>
        <v>--</v>
      </c>
      <c r="M182" s="535">
        <f>VLOOKUP($D182,'Comm Worker carc'!$C$6:$G$285,5,FALSE)</f>
        <v>26.014545454545456</v>
      </c>
      <c r="N182" s="535">
        <f>VLOOKUP($D182,'Comm Worker NC'!$C$6:$G$285,5,FALSE)</f>
        <v>30.66</v>
      </c>
      <c r="O182" s="489"/>
      <c r="W182" s="441"/>
      <c r="X182" s="441"/>
      <c r="AA182" s="441"/>
      <c r="AB182" s="428"/>
      <c r="AC182" s="441"/>
      <c r="AD182" s="441"/>
      <c r="AE182" s="441"/>
    </row>
    <row r="183" spans="1:31" x14ac:dyDescent="0.2">
      <c r="A183" s="438" t="s">
        <v>210</v>
      </c>
      <c r="B183" s="439" t="s">
        <v>2592</v>
      </c>
      <c r="C183" s="438" t="s">
        <v>209</v>
      </c>
      <c r="D183" s="439" t="s">
        <v>208</v>
      </c>
      <c r="E183" s="439">
        <v>479458</v>
      </c>
      <c r="F183" s="439" t="str">
        <f>IFERROR(VLOOKUP(D183,RSL_Composite!$A$4:$K$767,11,FALSE),"--")</f>
        <v>--</v>
      </c>
      <c r="G183" s="439" t="s">
        <v>2474</v>
      </c>
      <c r="H183" s="535" t="str">
        <f>VLOOKUP($D183,'Child Res carc'!$C$6:$G$285,5,FALSE)</f>
        <v>--</v>
      </c>
      <c r="I183" s="535">
        <f>VLOOKUP($D183,'Child Res NC'!$C$6:$G$285,5,FALSE)</f>
        <v>6.257142857142858</v>
      </c>
      <c r="J183" s="535" t="str">
        <f t="shared" si="4"/>
        <v>--</v>
      </c>
      <c r="K183" s="535">
        <f>VLOOKUP($D183,'Adult Res NC'!$C$6:$G$285,5,FALSE)</f>
        <v>14.599999999999998</v>
      </c>
      <c r="L183" s="535" t="str">
        <f t="shared" si="5"/>
        <v>--</v>
      </c>
      <c r="M183" s="535" t="str">
        <f>VLOOKUP($D183,'Comm Worker carc'!$C$6:$G$285,5,FALSE)</f>
        <v>--</v>
      </c>
      <c r="N183" s="535">
        <f>VLOOKUP($D183,'Comm Worker NC'!$C$6:$G$285,5,FALSE)</f>
        <v>40.880000000000003</v>
      </c>
      <c r="O183" s="489"/>
      <c r="W183" s="441"/>
      <c r="X183" s="441"/>
      <c r="AA183" s="441"/>
      <c r="AB183" s="428"/>
      <c r="AC183" s="441"/>
      <c r="AD183" s="441"/>
      <c r="AE183" s="441"/>
    </row>
    <row r="184" spans="1:31" x14ac:dyDescent="0.2">
      <c r="A184" s="438" t="s">
        <v>159</v>
      </c>
      <c r="B184" s="439" t="s">
        <v>2592</v>
      </c>
      <c r="C184" s="438" t="s">
        <v>207</v>
      </c>
      <c r="D184" s="439" t="s">
        <v>206</v>
      </c>
      <c r="E184" s="439">
        <v>72548</v>
      </c>
      <c r="F184" s="439" t="str">
        <f>IFERROR(VLOOKUP(D184,RSL_Composite!$A$4:$K$767,11,FALSE),"--")</f>
        <v>--</v>
      </c>
      <c r="G184" s="439" t="s">
        <v>2474</v>
      </c>
      <c r="H184" s="535">
        <f>VLOOKUP($D184,'Child Res carc'!$C$6:$G$285,5,FALSE)</f>
        <v>0.72794825863552626</v>
      </c>
      <c r="I184" s="535" t="str">
        <f>VLOOKUP($D184,'Child Res NC'!$C$6:$G$285,5,FALSE)</f>
        <v>--</v>
      </c>
      <c r="J184" s="535">
        <f t="shared" si="4"/>
        <v>0.3282761456459658</v>
      </c>
      <c r="K184" s="535" t="str">
        <f>VLOOKUP($D184,'Adult Res NC'!$C$6:$G$285,5,FALSE)</f>
        <v>--</v>
      </c>
      <c r="L184" s="535" t="str">
        <f t="shared" si="5"/>
        <v>--</v>
      </c>
      <c r="M184" s="535">
        <f>VLOOKUP($D184,'Comm Worker carc'!$C$6:$G$285,5,FALSE)</f>
        <v>11.923333333333334</v>
      </c>
      <c r="N184" s="535" t="str">
        <f>VLOOKUP($D184,'Comm Worker NC'!$C$6:$G$285,5,FALSE)</f>
        <v>--</v>
      </c>
      <c r="O184" s="489"/>
      <c r="W184" s="441"/>
      <c r="X184" s="441"/>
      <c r="AA184" s="441"/>
      <c r="AB184" s="428"/>
      <c r="AC184" s="441"/>
      <c r="AD184" s="441"/>
      <c r="AE184" s="441"/>
    </row>
    <row r="185" spans="1:31" x14ac:dyDescent="0.2">
      <c r="A185" s="438" t="s">
        <v>159</v>
      </c>
      <c r="B185" s="439" t="s">
        <v>2592</v>
      </c>
      <c r="C185" s="438" t="s">
        <v>205</v>
      </c>
      <c r="D185" s="439" t="s">
        <v>204</v>
      </c>
      <c r="E185" s="439">
        <v>72559</v>
      </c>
      <c r="F185" s="439" t="str">
        <f>IFERROR(VLOOKUP(D185,RSL_Composite!$A$4:$K$767,11,FALSE),"--")</f>
        <v>--</v>
      </c>
      <c r="G185" s="439" t="s">
        <v>2474</v>
      </c>
      <c r="H185" s="535">
        <f>VLOOKUP($D185,'Child Res carc'!$C$6:$G$285,5,FALSE)</f>
        <v>0.25263751236984294</v>
      </c>
      <c r="I185" s="535" t="str">
        <f>VLOOKUP($D185,'Child Res NC'!$C$6:$G$285,5,FALSE)</f>
        <v>--</v>
      </c>
      <c r="J185" s="535">
        <f t="shared" si="4"/>
        <v>0.11372364744217323</v>
      </c>
      <c r="K185" s="535" t="str">
        <f>VLOOKUP($D185,'Adult Res NC'!$C$6:$G$285,5,FALSE)</f>
        <v>--</v>
      </c>
      <c r="L185" s="535" t="str">
        <f t="shared" si="5"/>
        <v>--</v>
      </c>
      <c r="M185" s="535">
        <f>VLOOKUP($D185,'Comm Worker carc'!$C$6:$G$285,5,FALSE)</f>
        <v>8.4164705882352937</v>
      </c>
      <c r="N185" s="535" t="str">
        <f>VLOOKUP($D185,'Comm Worker NC'!$C$6:$G$285,5,FALSE)</f>
        <v>--</v>
      </c>
      <c r="O185" s="489"/>
      <c r="W185" s="441"/>
      <c r="X185" s="441"/>
      <c r="AA185" s="441"/>
      <c r="AB185" s="428"/>
      <c r="AC185" s="441"/>
      <c r="AD185" s="441"/>
      <c r="AE185" s="441"/>
    </row>
    <row r="186" spans="1:31" x14ac:dyDescent="0.2">
      <c r="A186" s="438" t="s">
        <v>159</v>
      </c>
      <c r="B186" s="439" t="s">
        <v>2592</v>
      </c>
      <c r="C186" s="438" t="s">
        <v>203</v>
      </c>
      <c r="D186" s="439" t="s">
        <v>202</v>
      </c>
      <c r="E186" s="439">
        <v>50293</v>
      </c>
      <c r="F186" s="439" t="str">
        <f>IFERROR(VLOOKUP(D186,RSL_Composite!$A$4:$K$767,11,FALSE),"--")</f>
        <v>--</v>
      </c>
      <c r="G186" s="439" t="s">
        <v>2474</v>
      </c>
      <c r="H186" s="535">
        <f>VLOOKUP($D186,'Child Res carc'!$C$6:$G$285,5,FALSE)</f>
        <v>0.19936802384482144</v>
      </c>
      <c r="I186" s="535">
        <f>VLOOKUP($D186,'Child Res NC'!$C$6:$G$285,5,FALSE)</f>
        <v>2.9050769188816838E-2</v>
      </c>
      <c r="J186" s="535">
        <f t="shared" si="4"/>
        <v>8.9711549142718006E-2</v>
      </c>
      <c r="K186" s="535">
        <f>VLOOKUP($D186,'Adult Res NC'!$C$6:$G$285,5,FALSE)</f>
        <v>6.5361271518265956E-2</v>
      </c>
      <c r="L186" s="535" t="str">
        <f t="shared" si="5"/>
        <v>--</v>
      </c>
      <c r="M186" s="535">
        <f>VLOOKUP($D186,'Comm Worker carc'!$C$6:$G$285,5,FALSE)</f>
        <v>8.4164705882352937</v>
      </c>
      <c r="N186" s="535">
        <f>VLOOKUP($D186,'Comm Worker NC'!$C$6:$G$285,5,FALSE)</f>
        <v>5.1100000000000003</v>
      </c>
      <c r="O186" s="489"/>
      <c r="W186" s="441"/>
      <c r="X186" s="441"/>
      <c r="AA186" s="441"/>
      <c r="AB186" s="428"/>
      <c r="AC186" s="441"/>
      <c r="AD186" s="441"/>
      <c r="AE186" s="441"/>
    </row>
    <row r="187" spans="1:31" x14ac:dyDescent="0.2">
      <c r="A187" s="438" t="s">
        <v>159</v>
      </c>
      <c r="B187" s="439" t="s">
        <v>2592</v>
      </c>
      <c r="C187" s="438" t="s">
        <v>201</v>
      </c>
      <c r="D187" s="439" t="s">
        <v>200</v>
      </c>
      <c r="E187" s="439">
        <v>309002</v>
      </c>
      <c r="F187" s="439" t="str">
        <f>IFERROR(VLOOKUP(D187,RSL_Composite!$A$4:$K$767,11,FALSE),"--")</f>
        <v>--</v>
      </c>
      <c r="G187" s="439" t="s">
        <v>2474</v>
      </c>
      <c r="H187" s="535">
        <f>VLOOKUP($D187,'Child Res carc'!$C$6:$G$285,5,FALSE)</f>
        <v>5.525018256708523E-3</v>
      </c>
      <c r="I187" s="535">
        <f>VLOOKUP($D187,'Child Res NC'!$C$6:$G$285,5,FALSE)</f>
        <v>2.4152222665040114E-3</v>
      </c>
      <c r="J187" s="535">
        <f t="shared" si="4"/>
        <v>2.4874688227676505E-3</v>
      </c>
      <c r="K187" s="535">
        <f>VLOOKUP($D187,'Adult Res NC'!$C$6:$G$285,5,FALSE)</f>
        <v>5.4368961411921483E-3</v>
      </c>
      <c r="L187" s="535" t="str">
        <f t="shared" si="5"/>
        <v>--</v>
      </c>
      <c r="M187" s="535">
        <f>VLOOKUP($D187,'Comm Worker carc'!$C$6:$G$285,5,FALSE)</f>
        <v>0.16832941176470589</v>
      </c>
      <c r="N187" s="535">
        <f>VLOOKUP($D187,'Comm Worker NC'!$C$6:$G$285,5,FALSE)</f>
        <v>0.30659999999999998</v>
      </c>
      <c r="O187" s="489"/>
      <c r="W187" s="441"/>
      <c r="X187" s="441"/>
      <c r="AA187" s="441"/>
      <c r="AB187" s="428"/>
      <c r="AC187" s="441"/>
      <c r="AD187" s="441"/>
      <c r="AE187" s="441"/>
    </row>
    <row r="188" spans="1:31" x14ac:dyDescent="0.2">
      <c r="A188" s="438" t="s">
        <v>159</v>
      </c>
      <c r="B188" s="439" t="s">
        <v>2592</v>
      </c>
      <c r="C188" s="438" t="s">
        <v>199</v>
      </c>
      <c r="D188" s="439" t="s">
        <v>198</v>
      </c>
      <c r="E188" s="439">
        <v>319846</v>
      </c>
      <c r="F188" s="439" t="str">
        <f>IFERROR(VLOOKUP(D188,RSL_Composite!$A$4:$K$767,11,FALSE),"--")</f>
        <v>--</v>
      </c>
      <c r="G188" s="439" t="s">
        <v>2474</v>
      </c>
      <c r="H188" s="535">
        <f>VLOOKUP($D188,'Child Res carc'!$C$6:$G$285,5,FALSE)</f>
        <v>0.28968253968253971</v>
      </c>
      <c r="I188" s="535">
        <f>VLOOKUP($D188,'Child Res NC'!$C$6:$G$285,5,FALSE)</f>
        <v>12.514285714285716</v>
      </c>
      <c r="J188" s="535">
        <f t="shared" si="4"/>
        <v>0.13518518518518519</v>
      </c>
      <c r="K188" s="535">
        <f>VLOOKUP($D188,'Adult Res NC'!$C$6:$G$285,5,FALSE)</f>
        <v>29.199999999999996</v>
      </c>
      <c r="L188" s="535" t="str">
        <f t="shared" si="5"/>
        <v>--</v>
      </c>
      <c r="M188" s="535">
        <f>VLOOKUP($D188,'Comm Worker carc'!$C$6:$G$285,5,FALSE)</f>
        <v>0.45422222222222225</v>
      </c>
      <c r="N188" s="535">
        <f>VLOOKUP($D188,'Comm Worker NC'!$C$6:$G$285,5,FALSE)</f>
        <v>81.760000000000005</v>
      </c>
      <c r="O188" s="489"/>
      <c r="W188" s="441"/>
      <c r="X188" s="441"/>
      <c r="AA188" s="441"/>
      <c r="AB188" s="428"/>
      <c r="AC188" s="441"/>
      <c r="AD188" s="441"/>
      <c r="AE188" s="441"/>
    </row>
    <row r="189" spans="1:31" x14ac:dyDescent="0.2">
      <c r="A189" s="438" t="s">
        <v>159</v>
      </c>
      <c r="B189" s="439" t="s">
        <v>2592</v>
      </c>
      <c r="C189" s="438" t="s">
        <v>197</v>
      </c>
      <c r="D189" s="439" t="s">
        <v>196</v>
      </c>
      <c r="E189" s="439">
        <v>5103719</v>
      </c>
      <c r="F189" s="439" t="str">
        <f>IFERROR(VLOOKUP(D189,RSL_Composite!$A$4:$K$767,11,FALSE),"--")</f>
        <v>--</v>
      </c>
      <c r="G189" s="439" t="s">
        <v>2474</v>
      </c>
      <c r="H189" s="535" t="str">
        <f>VLOOKUP($D189,'Child Res carc'!$C$6:$G$285,5,FALSE)</f>
        <v>--</v>
      </c>
      <c r="I189" s="535" t="str">
        <f>VLOOKUP($D189,'Child Res NC'!$C$6:$G$285,5,FALSE)</f>
        <v>--</v>
      </c>
      <c r="J189" s="535" t="str">
        <f t="shared" si="4"/>
        <v>--</v>
      </c>
      <c r="K189" s="535" t="str">
        <f>VLOOKUP($D189,'Adult Res NC'!$C$6:$G$285,5,FALSE)</f>
        <v>--</v>
      </c>
      <c r="L189" s="535" t="str">
        <f t="shared" si="5"/>
        <v>--</v>
      </c>
      <c r="M189" s="535" t="str">
        <f>VLOOKUP($D189,'Comm Worker carc'!$C$6:$G$285,5,FALSE)</f>
        <v>--</v>
      </c>
      <c r="N189" s="535" t="str">
        <f>VLOOKUP($D189,'Comm Worker NC'!$C$6:$G$285,5,FALSE)</f>
        <v>--</v>
      </c>
      <c r="O189" s="489"/>
      <c r="W189" s="441"/>
      <c r="X189" s="441"/>
      <c r="AA189" s="441"/>
      <c r="AB189" s="428"/>
      <c r="AC189" s="441"/>
      <c r="AD189" s="441"/>
      <c r="AE189" s="441"/>
    </row>
    <row r="190" spans="1:31" x14ac:dyDescent="0.2">
      <c r="A190" s="438" t="s">
        <v>159</v>
      </c>
      <c r="B190" s="439" t="s">
        <v>2592</v>
      </c>
      <c r="C190" s="438" t="s">
        <v>195</v>
      </c>
      <c r="D190" s="439" t="s">
        <v>194</v>
      </c>
      <c r="E190" s="439">
        <v>319857</v>
      </c>
      <c r="F190" s="439" t="str">
        <f>IFERROR(VLOOKUP(D190,RSL_Composite!$A$4:$K$767,11,FALSE),"--")</f>
        <v>--</v>
      </c>
      <c r="G190" s="439" t="s">
        <v>2474</v>
      </c>
      <c r="H190" s="535">
        <f>VLOOKUP($D190,'Child Res carc'!$C$6:$G$285,5,FALSE)</f>
        <v>1.0138888888888888</v>
      </c>
      <c r="I190" s="535" t="str">
        <f>VLOOKUP($D190,'Child Res NC'!$C$6:$G$285,5,FALSE)</f>
        <v>--</v>
      </c>
      <c r="J190" s="535">
        <f t="shared" si="4"/>
        <v>0.47314814814814815</v>
      </c>
      <c r="K190" s="535" t="str">
        <f>VLOOKUP($D190,'Adult Res NC'!$C$6:$G$285,5,FALSE)</f>
        <v>--</v>
      </c>
      <c r="L190" s="535" t="str">
        <f t="shared" si="5"/>
        <v>--</v>
      </c>
      <c r="M190" s="535">
        <f>VLOOKUP($D190,'Comm Worker carc'!$C$6:$G$285,5,FALSE)</f>
        <v>1.5897777777777777</v>
      </c>
      <c r="N190" s="535" t="str">
        <f>VLOOKUP($D190,'Comm Worker NC'!$C$6:$G$285,5,FALSE)</f>
        <v>--</v>
      </c>
      <c r="O190" s="489"/>
      <c r="W190" s="441"/>
      <c r="X190" s="441"/>
      <c r="AA190" s="441"/>
      <c r="AB190" s="428"/>
      <c r="AC190" s="441"/>
      <c r="AD190" s="441"/>
      <c r="AE190" s="441"/>
    </row>
    <row r="191" spans="1:31" x14ac:dyDescent="0.2">
      <c r="A191" s="438" t="s">
        <v>159</v>
      </c>
      <c r="B191" s="439" t="s">
        <v>2592</v>
      </c>
      <c r="C191" s="438" t="s">
        <v>193</v>
      </c>
      <c r="D191" s="439" t="s">
        <v>192</v>
      </c>
      <c r="E191" s="439">
        <v>12789036</v>
      </c>
      <c r="F191" s="439" t="str">
        <f>IFERROR(VLOOKUP(D191,RSL_Composite!$A$4:$K$767,11,FALSE),"--")</f>
        <v>--</v>
      </c>
      <c r="G191" s="439" t="s">
        <v>2474</v>
      </c>
      <c r="H191" s="535">
        <f>VLOOKUP($D191,'Child Res carc'!$C$6:$G$285,5,FALSE)</f>
        <v>5.2142857142857144</v>
      </c>
      <c r="I191" s="535">
        <f>VLOOKUP($D191,'Child Res NC'!$C$6:$G$285,5,FALSE)</f>
        <v>0.78214285714285725</v>
      </c>
      <c r="J191" s="535">
        <f t="shared" si="4"/>
        <v>2.4333333333333336</v>
      </c>
      <c r="K191" s="535">
        <f>VLOOKUP($D191,'Adult Res NC'!$C$6:$G$285,5,FALSE)</f>
        <v>1.8249999999999997</v>
      </c>
      <c r="L191" s="535" t="str">
        <f t="shared" si="5"/>
        <v>--</v>
      </c>
      <c r="M191" s="535">
        <f>VLOOKUP($D191,'Comm Worker carc'!$C$6:$G$285,5,FALSE)</f>
        <v>8.1760000000000002</v>
      </c>
      <c r="N191" s="535">
        <f>VLOOKUP($D191,'Comm Worker NC'!$C$6:$G$285,5,FALSE)</f>
        <v>5.1100000000000003</v>
      </c>
      <c r="O191" s="489"/>
      <c r="W191" s="441"/>
      <c r="X191" s="441"/>
      <c r="AA191" s="441"/>
      <c r="AB191" s="428"/>
      <c r="AC191" s="441"/>
      <c r="AD191" s="441"/>
      <c r="AE191" s="441"/>
    </row>
    <row r="192" spans="1:31" x14ac:dyDescent="0.2">
      <c r="A192" s="438" t="s">
        <v>159</v>
      </c>
      <c r="B192" s="439" t="s">
        <v>2592</v>
      </c>
      <c r="C192" s="438" t="s">
        <v>191</v>
      </c>
      <c r="D192" s="439" t="s">
        <v>190</v>
      </c>
      <c r="E192" s="439">
        <v>510156</v>
      </c>
      <c r="F192" s="439" t="str">
        <f>IFERROR(VLOOKUP(D192,RSL_Composite!$A$4:$K$767,11,FALSE),"--")</f>
        <v>--</v>
      </c>
      <c r="G192" s="439" t="s">
        <v>2474</v>
      </c>
      <c r="H192" s="535">
        <f>VLOOKUP($D192,'Child Res carc'!$C$6:$G$285,5,FALSE)</f>
        <v>16.59090909090909</v>
      </c>
      <c r="I192" s="535">
        <f>VLOOKUP($D192,'Child Res NC'!$C$6:$G$285,5,FALSE)</f>
        <v>31.285714285714285</v>
      </c>
      <c r="J192" s="535">
        <f t="shared" si="4"/>
        <v>7.7424242424242422</v>
      </c>
      <c r="K192" s="535">
        <f>VLOOKUP($D192,'Adult Res NC'!$C$6:$G$285,5,FALSE)</f>
        <v>73</v>
      </c>
      <c r="L192" s="535" t="str">
        <f t="shared" si="5"/>
        <v>--</v>
      </c>
      <c r="M192" s="535">
        <f>VLOOKUP($D192,'Comm Worker carc'!$C$6:$G$285,5,FALSE)</f>
        <v>26.014545454545456</v>
      </c>
      <c r="N192" s="535">
        <f>VLOOKUP($D192,'Comm Worker NC'!$C$6:$G$285,5,FALSE)</f>
        <v>204.4</v>
      </c>
      <c r="O192" s="489"/>
      <c r="W192" s="441"/>
      <c r="X192" s="441"/>
      <c r="AA192" s="441"/>
      <c r="AB192" s="428"/>
      <c r="AC192" s="441"/>
      <c r="AD192" s="441"/>
      <c r="AE192" s="441"/>
    </row>
    <row r="193" spans="1:31" x14ac:dyDescent="0.2">
      <c r="A193" s="438" t="s">
        <v>159</v>
      </c>
      <c r="B193" s="439" t="s">
        <v>2592</v>
      </c>
      <c r="C193" s="438" t="s">
        <v>189</v>
      </c>
      <c r="D193" s="439" t="s">
        <v>188</v>
      </c>
      <c r="E193" s="439">
        <v>319868</v>
      </c>
      <c r="F193" s="439" t="str">
        <f>IFERROR(VLOOKUP(D193,RSL_Composite!$A$4:$K$767,11,FALSE),"--")</f>
        <v>--</v>
      </c>
      <c r="G193" s="439" t="s">
        <v>2474</v>
      </c>
      <c r="H193" s="535" t="str">
        <f>VLOOKUP($D193,'Child Res carc'!$C$6:$G$285,5,FALSE)</f>
        <v>--</v>
      </c>
      <c r="I193" s="535" t="str">
        <f>VLOOKUP($D193,'Child Res NC'!$C$6:$G$285,5,FALSE)</f>
        <v>--</v>
      </c>
      <c r="J193" s="535" t="str">
        <f t="shared" si="4"/>
        <v>--</v>
      </c>
      <c r="K193" s="535" t="str">
        <f>VLOOKUP($D193,'Adult Res NC'!$C$6:$G$285,5,FALSE)</f>
        <v>--</v>
      </c>
      <c r="L193" s="535" t="str">
        <f t="shared" si="5"/>
        <v>--</v>
      </c>
      <c r="M193" s="535" t="str">
        <f>VLOOKUP($D193,'Comm Worker carc'!$C$6:$G$285,5,FALSE)</f>
        <v>--</v>
      </c>
      <c r="N193" s="535" t="str">
        <f>VLOOKUP($D193,'Comm Worker NC'!$C$6:$G$285,5,FALSE)</f>
        <v>--</v>
      </c>
      <c r="O193" s="489"/>
      <c r="W193" s="441"/>
      <c r="X193" s="441"/>
      <c r="AA193" s="441"/>
      <c r="AB193" s="428"/>
      <c r="AC193" s="441"/>
      <c r="AD193" s="441"/>
      <c r="AE193" s="441"/>
    </row>
    <row r="194" spans="1:31" x14ac:dyDescent="0.2">
      <c r="A194" s="438" t="s">
        <v>159</v>
      </c>
      <c r="B194" s="439" t="s">
        <v>2592</v>
      </c>
      <c r="C194" s="438" t="s">
        <v>187</v>
      </c>
      <c r="D194" s="439" t="s">
        <v>186</v>
      </c>
      <c r="E194" s="439">
        <v>2303164</v>
      </c>
      <c r="F194" s="439" t="str">
        <f>IFERROR(VLOOKUP(D194,RSL_Composite!$A$4:$K$767,11,FALSE),"--")</f>
        <v>--</v>
      </c>
      <c r="G194" s="439" t="s">
        <v>2474</v>
      </c>
      <c r="H194" s="535">
        <f>VLOOKUP($D194,'Child Res carc'!$C$6:$G$285,5,FALSE)</f>
        <v>29.918032786885249</v>
      </c>
      <c r="I194" s="535" t="str">
        <f>VLOOKUP($D194,'Child Res NC'!$C$6:$G$285,5,FALSE)</f>
        <v>--</v>
      </c>
      <c r="J194" s="535">
        <f t="shared" si="4"/>
        <v>13.961748633879781</v>
      </c>
      <c r="K194" s="535" t="str">
        <f>VLOOKUP($D194,'Adult Res NC'!$C$6:$G$285,5,FALSE)</f>
        <v>--</v>
      </c>
      <c r="L194" s="535" t="str">
        <f t="shared" si="5"/>
        <v>--</v>
      </c>
      <c r="M194" s="535">
        <f>VLOOKUP($D194,'Comm Worker carc'!$C$6:$G$285,5,FALSE)</f>
        <v>46.911475409836065</v>
      </c>
      <c r="N194" s="535" t="str">
        <f>VLOOKUP($D194,'Comm Worker NC'!$C$6:$G$285,5,FALSE)</f>
        <v>--</v>
      </c>
      <c r="O194" s="489"/>
      <c r="W194" s="441"/>
      <c r="X194" s="441"/>
      <c r="AA194" s="441"/>
      <c r="AB194" s="428"/>
      <c r="AC194" s="441"/>
      <c r="AD194" s="441"/>
      <c r="AE194" s="441"/>
    </row>
    <row r="195" spans="1:31" x14ac:dyDescent="0.2">
      <c r="A195" s="438" t="s">
        <v>159</v>
      </c>
      <c r="B195" s="439" t="s">
        <v>2592</v>
      </c>
      <c r="C195" s="438" t="s">
        <v>185</v>
      </c>
      <c r="D195" s="439" t="s">
        <v>184</v>
      </c>
      <c r="E195" s="439">
        <v>60571</v>
      </c>
      <c r="F195" s="439" t="str">
        <f>IFERROR(VLOOKUP(D195,RSL_Composite!$A$4:$K$767,11,FALSE),"--")</f>
        <v>--</v>
      </c>
      <c r="G195" s="439" t="s">
        <v>2474</v>
      </c>
      <c r="H195" s="535">
        <f>VLOOKUP($D195,'Child Res carc'!$C$6:$G$285,5,FALSE)</f>
        <v>4.0460648901089059E-2</v>
      </c>
      <c r="I195" s="535">
        <f>VLOOKUP($D195,'Child Res NC'!$C$6:$G$285,5,FALSE)</f>
        <v>2.7744444960746781E-2</v>
      </c>
      <c r="J195" s="535">
        <f t="shared" si="4"/>
        <v>1.8423759465710749E-2</v>
      </c>
      <c r="K195" s="535">
        <f>VLOOKUP($D195,'Adult Res NC'!$C$6:$G$285,5,FALSE)</f>
        <v>6.3167175311008267E-2</v>
      </c>
      <c r="L195" s="535" t="str">
        <f t="shared" si="5"/>
        <v>--</v>
      </c>
      <c r="M195" s="535">
        <f>VLOOKUP($D195,'Comm Worker carc'!$C$6:$G$285,5,FALSE)</f>
        <v>0.17885000000000001</v>
      </c>
      <c r="N195" s="535">
        <f>VLOOKUP($D195,'Comm Worker NC'!$C$6:$G$285,5,FALSE)</f>
        <v>0.51100000000000001</v>
      </c>
      <c r="O195" s="489"/>
      <c r="W195" s="441"/>
      <c r="X195" s="441"/>
      <c r="AA195" s="441"/>
      <c r="AB195" s="428"/>
      <c r="AC195" s="441"/>
      <c r="AD195" s="441"/>
      <c r="AE195" s="441"/>
    </row>
    <row r="196" spans="1:31" x14ac:dyDescent="0.2">
      <c r="A196" s="438" t="s">
        <v>159</v>
      </c>
      <c r="B196" s="439" t="s">
        <v>2592</v>
      </c>
      <c r="C196" s="438" t="s">
        <v>183</v>
      </c>
      <c r="D196" s="439" t="s">
        <v>182</v>
      </c>
      <c r="E196" s="439">
        <v>959988</v>
      </c>
      <c r="F196" s="439" t="str">
        <f>IFERROR(VLOOKUP(D196,RSL_Composite!$A$4:$K$767,11,FALSE),"--")</f>
        <v>--</v>
      </c>
      <c r="G196" s="439" t="s">
        <v>2474</v>
      </c>
      <c r="H196" s="535" t="str">
        <f>VLOOKUP($D196,'Child Res carc'!$C$6:$G$285,5,FALSE)</f>
        <v>--</v>
      </c>
      <c r="I196" s="535" t="str">
        <f>VLOOKUP($D196,'Child Res NC'!$C$6:$G$285,5,FALSE)</f>
        <v>--</v>
      </c>
      <c r="J196" s="535" t="str">
        <f t="shared" si="4"/>
        <v>--</v>
      </c>
      <c r="K196" s="535" t="str">
        <f>VLOOKUP($D196,'Adult Res NC'!$C$6:$G$285,5,FALSE)</f>
        <v>--</v>
      </c>
      <c r="L196" s="535" t="str">
        <f t="shared" si="5"/>
        <v>--</v>
      </c>
      <c r="M196" s="535" t="str">
        <f>VLOOKUP($D196,'Comm Worker carc'!$C$6:$G$285,5,FALSE)</f>
        <v>--</v>
      </c>
      <c r="N196" s="535" t="str">
        <f>VLOOKUP($D196,'Comm Worker NC'!$C$6:$G$285,5,FALSE)</f>
        <v>--</v>
      </c>
      <c r="O196" s="489"/>
      <c r="W196" s="441"/>
      <c r="X196" s="441"/>
      <c r="AA196" s="441"/>
      <c r="AB196" s="428"/>
      <c r="AC196" s="441"/>
      <c r="AD196" s="441"/>
      <c r="AE196" s="441"/>
    </row>
    <row r="197" spans="1:31" x14ac:dyDescent="0.2">
      <c r="A197" s="438" t="s">
        <v>159</v>
      </c>
      <c r="B197" s="439" t="s">
        <v>2592</v>
      </c>
      <c r="C197" s="438" t="s">
        <v>181</v>
      </c>
      <c r="D197" s="439" t="s">
        <v>180</v>
      </c>
      <c r="E197" s="439">
        <v>33213659</v>
      </c>
      <c r="F197" s="439" t="str">
        <f>IFERROR(VLOOKUP(D197,RSL_Composite!$A$4:$K$767,11,FALSE),"--")</f>
        <v>--</v>
      </c>
      <c r="G197" s="439" t="s">
        <v>2474</v>
      </c>
      <c r="H197" s="535" t="str">
        <f>VLOOKUP($D197,'Child Res carc'!$C$6:$G$285,5,FALSE)</f>
        <v>--</v>
      </c>
      <c r="I197" s="535" t="str">
        <f>VLOOKUP($D197,'Child Res NC'!$C$6:$G$285,5,FALSE)</f>
        <v>--</v>
      </c>
      <c r="J197" s="535" t="str">
        <f t="shared" si="4"/>
        <v>--</v>
      </c>
      <c r="K197" s="535" t="str">
        <f>VLOOKUP($D197,'Adult Res NC'!$C$6:$G$285,5,FALSE)</f>
        <v>--</v>
      </c>
      <c r="L197" s="535" t="str">
        <f t="shared" si="5"/>
        <v>--</v>
      </c>
      <c r="M197" s="535" t="str">
        <f>VLOOKUP($D197,'Comm Worker carc'!$C$6:$G$285,5,FALSE)</f>
        <v>--</v>
      </c>
      <c r="N197" s="535" t="str">
        <f>VLOOKUP($D197,'Comm Worker NC'!$C$6:$G$285,5,FALSE)</f>
        <v>--</v>
      </c>
      <c r="O197" s="489"/>
      <c r="W197" s="441"/>
      <c r="X197" s="441"/>
      <c r="AA197" s="441"/>
      <c r="AB197" s="428"/>
      <c r="AC197" s="441"/>
      <c r="AD197" s="441"/>
      <c r="AE197" s="441"/>
    </row>
    <row r="198" spans="1:31" x14ac:dyDescent="0.2">
      <c r="A198" s="438" t="s">
        <v>159</v>
      </c>
      <c r="B198" s="439" t="s">
        <v>2592</v>
      </c>
      <c r="C198" s="438" t="s">
        <v>179</v>
      </c>
      <c r="D198" s="439" t="s">
        <v>178</v>
      </c>
      <c r="E198" s="439">
        <v>1031078</v>
      </c>
      <c r="F198" s="439" t="str">
        <f>IFERROR(VLOOKUP(D198,RSL_Composite!$A$4:$K$767,11,FALSE),"--")</f>
        <v>--</v>
      </c>
      <c r="G198" s="439" t="s">
        <v>2474</v>
      </c>
      <c r="H198" s="535" t="str">
        <f>VLOOKUP($D198,'Child Res carc'!$C$6:$G$285,5,FALSE)</f>
        <v>--</v>
      </c>
      <c r="I198" s="535" t="str">
        <f>VLOOKUP($D198,'Child Res NC'!$C$6:$G$285,5,FALSE)</f>
        <v>--</v>
      </c>
      <c r="J198" s="535" t="str">
        <f t="shared" ref="J198:J261" si="6">RBTL_res_adult_carc</f>
        <v>--</v>
      </c>
      <c r="K198" s="535" t="str">
        <f>VLOOKUP($D198,'Adult Res NC'!$C$6:$G$285,5,FALSE)</f>
        <v>--</v>
      </c>
      <c r="L198" s="535" t="str">
        <f t="shared" ref="L198:L261" si="7">RBTL_GW_res_mut</f>
        <v>--</v>
      </c>
      <c r="M198" s="535" t="str">
        <f>VLOOKUP($D198,'Comm Worker carc'!$C$6:$G$285,5,FALSE)</f>
        <v>--</v>
      </c>
      <c r="N198" s="535" t="str">
        <f>VLOOKUP($D198,'Comm Worker NC'!$C$6:$G$285,5,FALSE)</f>
        <v>--</v>
      </c>
      <c r="O198" s="489"/>
      <c r="W198" s="441"/>
      <c r="X198" s="441"/>
      <c r="AA198" s="441"/>
      <c r="AB198" s="428"/>
      <c r="AC198" s="441"/>
      <c r="AD198" s="441"/>
      <c r="AE198" s="441"/>
    </row>
    <row r="199" spans="1:31" x14ac:dyDescent="0.2">
      <c r="A199" s="438" t="s">
        <v>159</v>
      </c>
      <c r="B199" s="439" t="s">
        <v>2592</v>
      </c>
      <c r="C199" s="438" t="s">
        <v>177</v>
      </c>
      <c r="D199" s="439" t="s">
        <v>176</v>
      </c>
      <c r="E199" s="439">
        <v>72208</v>
      </c>
      <c r="F199" s="439" t="str">
        <f>IFERROR(VLOOKUP(D199,RSL_Composite!$A$4:$K$767,11,FALSE),"--")</f>
        <v>--</v>
      </c>
      <c r="G199" s="439" t="s">
        <v>2474</v>
      </c>
      <c r="H199" s="535" t="str">
        <f>VLOOKUP($D199,'Child Res carc'!$C$6:$G$285,5,FALSE)</f>
        <v>--</v>
      </c>
      <c r="I199" s="535">
        <f>VLOOKUP($D199,'Child Res NC'!$C$6:$G$285,5,FALSE)</f>
        <v>0.16646666976448066</v>
      </c>
      <c r="J199" s="535" t="str">
        <f t="shared" si="6"/>
        <v>--</v>
      </c>
      <c r="K199" s="535">
        <f>VLOOKUP($D199,'Adult Res NC'!$C$6:$G$285,5,FALSE)</f>
        <v>0.3790030518660496</v>
      </c>
      <c r="L199" s="535" t="str">
        <f t="shared" si="7"/>
        <v>--</v>
      </c>
      <c r="M199" s="535" t="str">
        <f>VLOOKUP($D199,'Comm Worker carc'!$C$6:$G$285,5,FALSE)</f>
        <v>--</v>
      </c>
      <c r="N199" s="535">
        <f>VLOOKUP($D199,'Comm Worker NC'!$C$6:$G$285,5,FALSE)</f>
        <v>3.0659999999999994</v>
      </c>
      <c r="O199" s="489"/>
      <c r="W199" s="441"/>
      <c r="X199" s="441"/>
      <c r="AA199" s="441"/>
      <c r="AB199" s="428"/>
      <c r="AC199" s="441"/>
      <c r="AD199" s="441"/>
      <c r="AE199" s="441"/>
    </row>
    <row r="200" spans="1:31" x14ac:dyDescent="0.2">
      <c r="A200" s="438" t="s">
        <v>159</v>
      </c>
      <c r="B200" s="439" t="s">
        <v>2592</v>
      </c>
      <c r="C200" s="438" t="s">
        <v>175</v>
      </c>
      <c r="D200" s="439" t="s">
        <v>174</v>
      </c>
      <c r="E200" s="439">
        <v>7421934</v>
      </c>
      <c r="F200" s="439" t="str">
        <f>IFERROR(VLOOKUP(D200,RSL_Composite!$A$4:$K$767,11,FALSE),"--")</f>
        <v>--</v>
      </c>
      <c r="G200" s="439" t="s">
        <v>2474</v>
      </c>
      <c r="H200" s="535" t="str">
        <f>VLOOKUP($D200,'Child Res carc'!$C$6:$G$285,5,FALSE)</f>
        <v>--</v>
      </c>
      <c r="I200" s="535" t="str">
        <f>VLOOKUP($D200,'Child Res NC'!$C$6:$G$285,5,FALSE)</f>
        <v>--</v>
      </c>
      <c r="J200" s="535" t="str">
        <f t="shared" si="6"/>
        <v>--</v>
      </c>
      <c r="K200" s="535" t="str">
        <f>VLOOKUP($D200,'Adult Res NC'!$C$6:$G$285,5,FALSE)</f>
        <v>--</v>
      </c>
      <c r="L200" s="535" t="str">
        <f t="shared" si="7"/>
        <v>--</v>
      </c>
      <c r="M200" s="535" t="str">
        <f>VLOOKUP($D200,'Comm Worker carc'!$C$6:$G$285,5,FALSE)</f>
        <v>--</v>
      </c>
      <c r="N200" s="535" t="str">
        <f>VLOOKUP($D200,'Comm Worker NC'!$C$6:$G$285,5,FALSE)</f>
        <v>--</v>
      </c>
      <c r="O200" s="489"/>
      <c r="W200" s="441"/>
      <c r="X200" s="441"/>
      <c r="AA200" s="441"/>
      <c r="AB200" s="428"/>
      <c r="AC200" s="441"/>
      <c r="AD200" s="441"/>
      <c r="AE200" s="441"/>
    </row>
    <row r="201" spans="1:31" x14ac:dyDescent="0.2">
      <c r="A201" s="438" t="s">
        <v>159</v>
      </c>
      <c r="B201" s="439" t="s">
        <v>2592</v>
      </c>
      <c r="C201" s="438" t="s">
        <v>173</v>
      </c>
      <c r="D201" s="439" t="s">
        <v>172</v>
      </c>
      <c r="E201" s="439">
        <v>53494705</v>
      </c>
      <c r="F201" s="439" t="str">
        <f>IFERROR(VLOOKUP(D201,RSL_Composite!$A$4:$K$767,11,FALSE),"--")</f>
        <v>--</v>
      </c>
      <c r="G201" s="439" t="s">
        <v>2474</v>
      </c>
      <c r="H201" s="535" t="str">
        <f>VLOOKUP($D201,'Child Res carc'!$C$6:$G$285,5,FALSE)</f>
        <v>--</v>
      </c>
      <c r="I201" s="535" t="str">
        <f>VLOOKUP($D201,'Child Res NC'!$C$6:$G$285,5,FALSE)</f>
        <v>--</v>
      </c>
      <c r="J201" s="535" t="str">
        <f t="shared" si="6"/>
        <v>--</v>
      </c>
      <c r="K201" s="535" t="str">
        <f>VLOOKUP($D201,'Adult Res NC'!$C$6:$G$285,5,FALSE)</f>
        <v>--</v>
      </c>
      <c r="L201" s="535" t="str">
        <f t="shared" si="7"/>
        <v>--</v>
      </c>
      <c r="M201" s="535" t="str">
        <f>VLOOKUP($D201,'Comm Worker carc'!$C$6:$G$285,5,FALSE)</f>
        <v>--</v>
      </c>
      <c r="N201" s="535" t="str">
        <f>VLOOKUP($D201,'Comm Worker NC'!$C$6:$G$285,5,FALSE)</f>
        <v>--</v>
      </c>
      <c r="O201" s="489"/>
      <c r="W201" s="441"/>
      <c r="X201" s="441"/>
      <c r="AA201" s="441"/>
      <c r="AB201" s="428"/>
      <c r="AC201" s="441"/>
      <c r="AD201" s="441"/>
      <c r="AE201" s="441"/>
    </row>
    <row r="202" spans="1:31" x14ac:dyDescent="0.2">
      <c r="A202" s="438" t="s">
        <v>159</v>
      </c>
      <c r="B202" s="439" t="s">
        <v>2592</v>
      </c>
      <c r="C202" s="438" t="s">
        <v>171</v>
      </c>
      <c r="D202" s="439" t="s">
        <v>170</v>
      </c>
      <c r="E202" s="439">
        <v>58899</v>
      </c>
      <c r="F202" s="439" t="str">
        <f>IFERROR(VLOOKUP(D202,RSL_Composite!$A$4:$K$767,11,FALSE),"--")</f>
        <v>--</v>
      </c>
      <c r="G202" s="439" t="s">
        <v>2474</v>
      </c>
      <c r="H202" s="535">
        <f>VLOOKUP($D202,'Child Res carc'!$C$6:$G$285,5,FALSE)</f>
        <v>0.962904383277147</v>
      </c>
      <c r="I202" s="535">
        <f>VLOOKUP($D202,'Child Res NC'!$C$6:$G$285,5,FALSE)</f>
        <v>0.27236438269839303</v>
      </c>
      <c r="J202" s="535">
        <f t="shared" si="6"/>
        <v>0.44220865348910038</v>
      </c>
      <c r="K202" s="535">
        <f>VLOOKUP($D202,'Adult Res NC'!$C$6:$G$285,5,FALSE)</f>
        <v>0.62540938136315627</v>
      </c>
      <c r="L202" s="535" t="str">
        <f t="shared" si="7"/>
        <v>--</v>
      </c>
      <c r="M202" s="535">
        <f>VLOOKUP($D202,'Comm Worker carc'!$C$6:$G$285,5,FALSE)</f>
        <v>2.601454545454545</v>
      </c>
      <c r="N202" s="535">
        <f>VLOOKUP($D202,'Comm Worker NC'!$C$6:$G$285,5,FALSE)</f>
        <v>3.0659999999999994</v>
      </c>
      <c r="O202" s="489"/>
      <c r="W202" s="441"/>
      <c r="X202" s="441"/>
      <c r="AA202" s="441"/>
      <c r="AB202" s="428"/>
      <c r="AC202" s="441"/>
      <c r="AD202" s="441"/>
      <c r="AE202" s="441"/>
    </row>
    <row r="203" spans="1:31" x14ac:dyDescent="0.2">
      <c r="A203" s="438" t="s">
        <v>159</v>
      </c>
      <c r="B203" s="439" t="s">
        <v>2592</v>
      </c>
      <c r="C203" s="438" t="s">
        <v>169</v>
      </c>
      <c r="D203" s="439" t="s">
        <v>168</v>
      </c>
      <c r="E203" s="439">
        <v>5103742</v>
      </c>
      <c r="F203" s="439" t="str">
        <f>IFERROR(VLOOKUP(D203,RSL_Composite!$A$4:$K$767,11,FALSE),"--")</f>
        <v>--</v>
      </c>
      <c r="G203" s="439" t="s">
        <v>2474</v>
      </c>
      <c r="H203" s="535" t="str">
        <f>VLOOKUP($D203,'Child Res carc'!$C$6:$G$285,5,FALSE)</f>
        <v>--</v>
      </c>
      <c r="I203" s="535" t="str">
        <f>VLOOKUP($D203,'Child Res NC'!$C$6:$G$285,5,FALSE)</f>
        <v>--</v>
      </c>
      <c r="J203" s="535" t="str">
        <f t="shared" si="6"/>
        <v>--</v>
      </c>
      <c r="K203" s="535" t="str">
        <f>VLOOKUP($D203,'Adult Res NC'!$C$6:$G$285,5,FALSE)</f>
        <v>--</v>
      </c>
      <c r="L203" s="535" t="str">
        <f t="shared" si="7"/>
        <v>--</v>
      </c>
      <c r="M203" s="535" t="str">
        <f>VLOOKUP($D203,'Comm Worker carc'!$C$6:$G$285,5,FALSE)</f>
        <v>--</v>
      </c>
      <c r="N203" s="535" t="str">
        <f>VLOOKUP($D203,'Comm Worker NC'!$C$6:$G$285,5,FALSE)</f>
        <v>--</v>
      </c>
      <c r="O203" s="489"/>
      <c r="W203" s="441"/>
      <c r="X203" s="441"/>
      <c r="AA203" s="441"/>
      <c r="AB203" s="428"/>
      <c r="AC203" s="441"/>
      <c r="AD203" s="441"/>
      <c r="AE203" s="441"/>
    </row>
    <row r="204" spans="1:31" x14ac:dyDescent="0.2">
      <c r="A204" s="438" t="s">
        <v>159</v>
      </c>
      <c r="B204" s="439" t="s">
        <v>2592</v>
      </c>
      <c r="C204" s="438" t="s">
        <v>167</v>
      </c>
      <c r="D204" s="439" t="s">
        <v>166</v>
      </c>
      <c r="E204" s="439">
        <v>76448</v>
      </c>
      <c r="F204" s="439" t="str">
        <f>IFERROR(VLOOKUP(D204,RSL_Composite!$A$4:$K$767,11,FALSE),"--")</f>
        <v>--</v>
      </c>
      <c r="G204" s="439" t="s">
        <v>2474</v>
      </c>
      <c r="H204" s="535">
        <f>VLOOKUP($D204,'Child Res carc'!$C$6:$G$285,5,FALSE)</f>
        <v>4.7145867803991694E-2</v>
      </c>
      <c r="I204" s="535">
        <f>VLOOKUP($D204,'Child Res NC'!$C$6:$G$285,5,FALSE)</f>
        <v>9.0924173621983989E-2</v>
      </c>
      <c r="J204" s="535">
        <f t="shared" si="6"/>
        <v>2.1277189059995857E-2</v>
      </c>
      <c r="K204" s="535">
        <f>VLOOKUP($D204,'Adult Res NC'!$C$6:$G$285,5,FALSE)</f>
        <v>0.20517289450710285</v>
      </c>
      <c r="L204" s="535" t="str">
        <f t="shared" si="7"/>
        <v>--</v>
      </c>
      <c r="M204" s="535">
        <f>VLOOKUP($D204,'Comm Worker carc'!$C$6:$G$285,5,FALSE)</f>
        <v>0.63591111111111109</v>
      </c>
      <c r="N204" s="535">
        <f>VLOOKUP($D204,'Comm Worker NC'!$C$6:$G$285,5,FALSE)</f>
        <v>5.1100000000000003</v>
      </c>
      <c r="O204" s="489"/>
      <c r="W204" s="441"/>
      <c r="X204" s="441"/>
      <c r="AA204" s="441"/>
      <c r="AB204" s="428"/>
      <c r="AC204" s="441"/>
      <c r="AD204" s="441"/>
      <c r="AE204" s="441"/>
    </row>
    <row r="205" spans="1:31" x14ac:dyDescent="0.2">
      <c r="A205" s="438" t="s">
        <v>159</v>
      </c>
      <c r="B205" s="439" t="s">
        <v>2592</v>
      </c>
      <c r="C205" s="438" t="s">
        <v>165</v>
      </c>
      <c r="D205" s="439" t="s">
        <v>164</v>
      </c>
      <c r="E205" s="439">
        <v>1024573</v>
      </c>
      <c r="F205" s="439" t="str">
        <f>IFERROR(VLOOKUP(D205,RSL_Composite!$A$4:$K$767,11,FALSE),"--")</f>
        <v>--</v>
      </c>
      <c r="G205" s="439" t="s">
        <v>2474</v>
      </c>
      <c r="H205" s="535">
        <f>VLOOKUP($D205,'Child Res carc'!$C$6:$G$285,5,FALSE)</f>
        <v>0.20054945054945056</v>
      </c>
      <c r="I205" s="535">
        <f>VLOOKUP($D205,'Child Res NC'!$C$6:$G$285,5,FALSE)</f>
        <v>2.0335714285714283E-2</v>
      </c>
      <c r="J205" s="535">
        <f t="shared" si="6"/>
        <v>9.358974358974359E-2</v>
      </c>
      <c r="K205" s="535">
        <f>VLOOKUP($D205,'Adult Res NC'!$C$6:$G$285,5,FALSE)</f>
        <v>4.7449999999999999E-2</v>
      </c>
      <c r="L205" s="535" t="str">
        <f t="shared" si="7"/>
        <v>--</v>
      </c>
      <c r="M205" s="535">
        <f>VLOOKUP($D205,'Comm Worker carc'!$C$6:$G$285,5,FALSE)</f>
        <v>0.31446153846153846</v>
      </c>
      <c r="N205" s="535">
        <f>VLOOKUP($D205,'Comm Worker NC'!$C$6:$G$285,5,FALSE)</f>
        <v>0.13285999999999998</v>
      </c>
      <c r="O205" s="489"/>
      <c r="W205" s="441"/>
      <c r="X205" s="441"/>
      <c r="AA205" s="441"/>
      <c r="AB205" s="428"/>
      <c r="AC205" s="441"/>
      <c r="AD205" s="441"/>
      <c r="AE205" s="441"/>
    </row>
    <row r="206" spans="1:31" x14ac:dyDescent="0.2">
      <c r="A206" s="438" t="s">
        <v>159</v>
      </c>
      <c r="B206" s="439" t="s">
        <v>2592</v>
      </c>
      <c r="C206" s="438" t="s">
        <v>163</v>
      </c>
      <c r="D206" s="439" t="s">
        <v>162</v>
      </c>
      <c r="E206" s="439">
        <v>143500</v>
      </c>
      <c r="F206" s="439" t="str">
        <f>IFERROR(VLOOKUP(D206,RSL_Composite!$A$4:$K$767,11,FALSE),"--")</f>
        <v>--</v>
      </c>
      <c r="G206" s="439" t="s">
        <v>2474</v>
      </c>
      <c r="H206" s="535">
        <f>VLOOKUP($D206,'Child Res carc'!$C$6:$G$285,5,FALSE)</f>
        <v>0.1825</v>
      </c>
      <c r="I206" s="535">
        <f>VLOOKUP($D206,'Child Res NC'!$C$6:$G$285,5,FALSE)</f>
        <v>0.46928571428571425</v>
      </c>
      <c r="J206" s="535">
        <f t="shared" si="6"/>
        <v>8.5166666666666668E-2</v>
      </c>
      <c r="K206" s="535">
        <f>VLOOKUP($D206,'Adult Res NC'!$C$6:$G$285,5,FALSE)</f>
        <v>1.095</v>
      </c>
      <c r="L206" s="535" t="str">
        <f t="shared" si="7"/>
        <v>--</v>
      </c>
      <c r="M206" s="535">
        <f>VLOOKUP($D206,'Comm Worker carc'!$C$6:$G$285,5,FALSE)</f>
        <v>0.28616000000000003</v>
      </c>
      <c r="N206" s="535">
        <f>VLOOKUP($D206,'Comm Worker NC'!$C$6:$G$285,5,FALSE)</f>
        <v>3.0659999999999994</v>
      </c>
      <c r="O206" s="489"/>
      <c r="W206" s="441"/>
      <c r="X206" s="441"/>
      <c r="AA206" s="441"/>
      <c r="AB206" s="428"/>
      <c r="AC206" s="441"/>
      <c r="AD206" s="441"/>
      <c r="AE206" s="441"/>
    </row>
    <row r="207" spans="1:31" x14ac:dyDescent="0.2">
      <c r="A207" s="438" t="s">
        <v>159</v>
      </c>
      <c r="B207" s="439" t="s">
        <v>2592</v>
      </c>
      <c r="C207" s="438" t="s">
        <v>161</v>
      </c>
      <c r="D207" s="439" t="s">
        <v>160</v>
      </c>
      <c r="E207" s="439">
        <v>72435</v>
      </c>
      <c r="F207" s="439" t="str">
        <f>IFERROR(VLOOKUP(D207,RSL_Composite!$A$4:$K$767,11,FALSE),"--")</f>
        <v>--</v>
      </c>
      <c r="G207" s="439" t="s">
        <v>2474</v>
      </c>
      <c r="H207" s="535" t="str">
        <f>VLOOKUP($D207,'Child Res carc'!$C$6:$G$285,5,FALSE)</f>
        <v>--</v>
      </c>
      <c r="I207" s="535">
        <f>VLOOKUP($D207,'Child Res NC'!$C$6:$G$285,5,FALSE)</f>
        <v>7.8214285714285712</v>
      </c>
      <c r="J207" s="535" t="str">
        <f t="shared" si="6"/>
        <v>--</v>
      </c>
      <c r="K207" s="535">
        <f>VLOOKUP($D207,'Adult Res NC'!$C$6:$G$285,5,FALSE)</f>
        <v>18.25</v>
      </c>
      <c r="L207" s="535" t="str">
        <f t="shared" si="7"/>
        <v>--</v>
      </c>
      <c r="M207" s="535" t="str">
        <f>VLOOKUP($D207,'Comm Worker carc'!$C$6:$G$285,5,FALSE)</f>
        <v>--</v>
      </c>
      <c r="N207" s="535">
        <f>VLOOKUP($D207,'Comm Worker NC'!$C$6:$G$285,5,FALSE)</f>
        <v>51.1</v>
      </c>
      <c r="O207" s="489"/>
      <c r="W207" s="441"/>
      <c r="X207" s="441"/>
      <c r="AA207" s="441"/>
      <c r="AB207" s="428"/>
      <c r="AC207" s="441"/>
      <c r="AD207" s="441"/>
      <c r="AE207" s="441"/>
    </row>
    <row r="208" spans="1:31" x14ac:dyDescent="0.2">
      <c r="A208" s="438" t="s">
        <v>159</v>
      </c>
      <c r="B208" s="439" t="s">
        <v>2592</v>
      </c>
      <c r="C208" s="438" t="s">
        <v>158</v>
      </c>
      <c r="D208" s="439" t="s">
        <v>157</v>
      </c>
      <c r="E208" s="439">
        <v>8001352</v>
      </c>
      <c r="F208" s="439" t="str">
        <f>IFERROR(VLOOKUP(D208,RSL_Composite!$A$4:$K$767,11,FALSE),"--")</f>
        <v>--</v>
      </c>
      <c r="G208" s="439" t="s">
        <v>2474</v>
      </c>
      <c r="H208" s="535">
        <f>VLOOKUP($D208,'Child Res carc'!$C$6:$G$285,5,FALSE)</f>
        <v>0.36241950141194729</v>
      </c>
      <c r="I208" s="535" t="str">
        <f>VLOOKUP($D208,'Child Res NC'!$C$6:$G$285,5,FALSE)</f>
        <v>--</v>
      </c>
      <c r="J208" s="535">
        <f t="shared" si="6"/>
        <v>0.16418687451795269</v>
      </c>
      <c r="K208" s="535" t="str">
        <f>VLOOKUP($D208,'Adult Res NC'!$C$6:$G$285,5,FALSE)</f>
        <v>--</v>
      </c>
      <c r="L208" s="535" t="str">
        <f t="shared" si="7"/>
        <v>--</v>
      </c>
      <c r="M208" s="535">
        <f>VLOOKUP($D208,'Comm Worker carc'!$C$6:$G$285,5,FALSE)</f>
        <v>2.601454545454545</v>
      </c>
      <c r="N208" s="535" t="str">
        <f>VLOOKUP($D208,'Comm Worker NC'!$C$6:$G$285,5,FALSE)</f>
        <v>--</v>
      </c>
      <c r="O208" s="489"/>
      <c r="W208" s="441"/>
      <c r="X208" s="441"/>
      <c r="AA208" s="441"/>
      <c r="AB208" s="428"/>
      <c r="AC208" s="441"/>
      <c r="AD208" s="441"/>
      <c r="AE208" s="441"/>
    </row>
    <row r="209" spans="1:31" x14ac:dyDescent="0.2">
      <c r="A209" s="438" t="s">
        <v>138</v>
      </c>
      <c r="B209" s="439" t="s">
        <v>2592</v>
      </c>
      <c r="C209" s="438" t="s">
        <v>156</v>
      </c>
      <c r="D209" s="439" t="s">
        <v>155</v>
      </c>
      <c r="E209" s="439">
        <v>1912249</v>
      </c>
      <c r="F209" s="439" t="str">
        <f>IFERROR(VLOOKUP(D209,RSL_Composite!$A$4:$K$767,11,FALSE),"--")</f>
        <v>--</v>
      </c>
      <c r="G209" s="439" t="s">
        <v>2474</v>
      </c>
      <c r="H209" s="535">
        <f>VLOOKUP($D209,'Child Res carc'!$C$6:$G$285,5,FALSE)</f>
        <v>7.9347826086956523</v>
      </c>
      <c r="I209" s="535">
        <f>VLOOKUP($D209,'Child Res NC'!$C$6:$G$285,5,FALSE)</f>
        <v>54.750000000000014</v>
      </c>
      <c r="J209" s="535">
        <f t="shared" si="6"/>
        <v>3.7028985507246377</v>
      </c>
      <c r="K209" s="535">
        <f>VLOOKUP($D209,'Adult Res NC'!$C$6:$G$285,5,FALSE)</f>
        <v>127.75</v>
      </c>
      <c r="L209" s="535" t="str">
        <f t="shared" si="7"/>
        <v>--</v>
      </c>
      <c r="M209" s="535">
        <f>VLOOKUP($D209,'Comm Worker carc'!$C$6:$G$285,5,FALSE)</f>
        <v>12.441739130434783</v>
      </c>
      <c r="N209" s="535">
        <f>VLOOKUP($D209,'Comm Worker NC'!$C$6:$G$285,5,FALSE)</f>
        <v>357.7000000000001</v>
      </c>
      <c r="O209" s="489"/>
      <c r="W209" s="441"/>
      <c r="X209" s="441"/>
      <c r="AA209" s="441"/>
      <c r="AB209" s="428"/>
      <c r="AC209" s="441"/>
      <c r="AD209" s="441"/>
      <c r="AE209" s="441"/>
    </row>
    <row r="210" spans="1:31" x14ac:dyDescent="0.2">
      <c r="A210" s="438" t="s">
        <v>138</v>
      </c>
      <c r="B210" s="439" t="s">
        <v>2592</v>
      </c>
      <c r="C210" s="438" t="s">
        <v>154</v>
      </c>
      <c r="D210" s="439" t="s">
        <v>153</v>
      </c>
      <c r="E210" s="439">
        <v>2921882</v>
      </c>
      <c r="F210" s="439" t="str">
        <f>IFERROR(VLOOKUP(D210,RSL_Composite!$A$4:$K$767,11,FALSE),"--")</f>
        <v>--</v>
      </c>
      <c r="G210" s="439" t="s">
        <v>2474</v>
      </c>
      <c r="H210" s="535" t="str">
        <f>VLOOKUP($D210,'Child Res carc'!$C$6:$G$285,5,FALSE)</f>
        <v>--</v>
      </c>
      <c r="I210" s="535">
        <f>VLOOKUP($D210,'Child Res NC'!$C$6:$G$285,5,FALSE)</f>
        <v>1.5642857142857145</v>
      </c>
      <c r="J210" s="535" t="str">
        <f t="shared" si="6"/>
        <v>--</v>
      </c>
      <c r="K210" s="535">
        <f>VLOOKUP($D210,'Adult Res NC'!$C$6:$G$285,5,FALSE)</f>
        <v>3.6499999999999995</v>
      </c>
      <c r="L210" s="535" t="str">
        <f t="shared" si="7"/>
        <v>--</v>
      </c>
      <c r="M210" s="535" t="str">
        <f>VLOOKUP($D210,'Comm Worker carc'!$C$6:$G$285,5,FALSE)</f>
        <v>--</v>
      </c>
      <c r="N210" s="535">
        <f>VLOOKUP($D210,'Comm Worker NC'!$C$6:$G$285,5,FALSE)</f>
        <v>10.220000000000001</v>
      </c>
      <c r="O210" s="489"/>
      <c r="W210" s="441"/>
      <c r="X210" s="441"/>
      <c r="AA210" s="441"/>
      <c r="AB210" s="428"/>
      <c r="AC210" s="441"/>
      <c r="AD210" s="441"/>
      <c r="AE210" s="441"/>
    </row>
    <row r="211" spans="1:31" x14ac:dyDescent="0.2">
      <c r="A211" s="438" t="s">
        <v>138</v>
      </c>
      <c r="B211" s="439" t="s">
        <v>2592</v>
      </c>
      <c r="C211" s="438" t="s">
        <v>152</v>
      </c>
      <c r="D211" s="439" t="s">
        <v>151</v>
      </c>
      <c r="E211" s="439">
        <v>60515</v>
      </c>
      <c r="F211" s="439" t="str">
        <f>IFERROR(VLOOKUP(D211,RSL_Composite!$A$4:$K$767,11,FALSE),"--")</f>
        <v>--</v>
      </c>
      <c r="G211" s="439" t="s">
        <v>2474</v>
      </c>
      <c r="H211" s="535" t="str">
        <f>VLOOKUP($D211,'Child Res carc'!$C$6:$G$285,5,FALSE)</f>
        <v>--</v>
      </c>
      <c r="I211" s="535">
        <f>VLOOKUP($D211,'Child Res NC'!$C$6:$G$285,5,FALSE)</f>
        <v>0.31285714285714283</v>
      </c>
      <c r="J211" s="535" t="str">
        <f t="shared" si="6"/>
        <v>--</v>
      </c>
      <c r="K211" s="535">
        <f>VLOOKUP($D211,'Adult Res NC'!$C$6:$G$285,5,FALSE)</f>
        <v>0.73</v>
      </c>
      <c r="L211" s="535" t="str">
        <f t="shared" si="7"/>
        <v>--</v>
      </c>
      <c r="M211" s="535" t="str">
        <f>VLOOKUP($D211,'Comm Worker carc'!$C$6:$G$285,5,FALSE)</f>
        <v>--</v>
      </c>
      <c r="N211" s="535">
        <f>VLOOKUP($D211,'Comm Worker NC'!$C$6:$G$285,5,FALSE)</f>
        <v>2.044</v>
      </c>
      <c r="O211" s="489"/>
      <c r="W211" s="441"/>
      <c r="X211" s="441"/>
      <c r="AA211" s="441"/>
      <c r="AB211" s="428"/>
      <c r="AC211" s="441"/>
      <c r="AD211" s="441"/>
      <c r="AE211" s="441"/>
    </row>
    <row r="212" spans="1:31" x14ac:dyDescent="0.2">
      <c r="A212" s="438" t="s">
        <v>138</v>
      </c>
      <c r="B212" s="439" t="s">
        <v>2592</v>
      </c>
      <c r="C212" s="438" t="s">
        <v>150</v>
      </c>
      <c r="D212" s="439" t="s">
        <v>149</v>
      </c>
      <c r="E212" s="439">
        <v>298044</v>
      </c>
      <c r="F212" s="439" t="str">
        <f>IFERROR(VLOOKUP(D212,RSL_Composite!$A$4:$K$767,11,FALSE),"--")</f>
        <v>--</v>
      </c>
      <c r="G212" s="439" t="s">
        <v>2474</v>
      </c>
      <c r="H212" s="535" t="str">
        <f>VLOOKUP($D212,'Child Res carc'!$C$6:$G$285,5,FALSE)</f>
        <v>--</v>
      </c>
      <c r="I212" s="535">
        <f>VLOOKUP($D212,'Child Res NC'!$C$6:$G$285,5,FALSE)</f>
        <v>6.257142857142857E-2</v>
      </c>
      <c r="J212" s="535" t="str">
        <f t="shared" si="6"/>
        <v>--</v>
      </c>
      <c r="K212" s="535">
        <f>VLOOKUP($D212,'Adult Res NC'!$C$6:$G$285,5,FALSE)</f>
        <v>0.14600000000000002</v>
      </c>
      <c r="L212" s="535" t="str">
        <f t="shared" si="7"/>
        <v>--</v>
      </c>
      <c r="M212" s="535" t="str">
        <f>VLOOKUP($D212,'Comm Worker carc'!$C$6:$G$285,5,FALSE)</f>
        <v>--</v>
      </c>
      <c r="N212" s="535">
        <f>VLOOKUP($D212,'Comm Worker NC'!$C$6:$G$285,5,FALSE)</f>
        <v>0.4088</v>
      </c>
      <c r="O212" s="489"/>
      <c r="W212" s="441"/>
      <c r="X212" s="441"/>
      <c r="AA212" s="441"/>
      <c r="AB212" s="428"/>
      <c r="AC212" s="441"/>
      <c r="AD212" s="441"/>
      <c r="AE212" s="441"/>
    </row>
    <row r="213" spans="1:31" x14ac:dyDescent="0.2">
      <c r="A213" s="438" t="s">
        <v>138</v>
      </c>
      <c r="B213" s="439" t="s">
        <v>2592</v>
      </c>
      <c r="C213" s="438" t="s">
        <v>148</v>
      </c>
      <c r="D213" s="439" t="s">
        <v>147</v>
      </c>
      <c r="E213" s="439">
        <v>121755</v>
      </c>
      <c r="F213" s="439" t="str">
        <f>IFERROR(VLOOKUP(D213,RSL_Composite!$A$4:$K$767,11,FALSE),"--")</f>
        <v>--</v>
      </c>
      <c r="G213" s="439" t="s">
        <v>2474</v>
      </c>
      <c r="H213" s="535" t="str">
        <f>VLOOKUP($D213,'Child Res carc'!$C$6:$G$285,5,FALSE)</f>
        <v>--</v>
      </c>
      <c r="I213" s="535">
        <f>VLOOKUP($D213,'Child Res NC'!$C$6:$G$285,5,FALSE)</f>
        <v>31.285714285714285</v>
      </c>
      <c r="J213" s="535" t="str">
        <f t="shared" si="6"/>
        <v>--</v>
      </c>
      <c r="K213" s="535">
        <f>VLOOKUP($D213,'Adult Res NC'!$C$6:$G$285,5,FALSE)</f>
        <v>73</v>
      </c>
      <c r="L213" s="535" t="str">
        <f t="shared" si="7"/>
        <v>--</v>
      </c>
      <c r="M213" s="535" t="str">
        <f>VLOOKUP($D213,'Comm Worker carc'!$C$6:$G$285,5,FALSE)</f>
        <v>--</v>
      </c>
      <c r="N213" s="535">
        <f>VLOOKUP($D213,'Comm Worker NC'!$C$6:$G$285,5,FALSE)</f>
        <v>204.4</v>
      </c>
      <c r="O213" s="489"/>
      <c r="W213" s="441"/>
      <c r="X213" s="441"/>
      <c r="AA213" s="441"/>
      <c r="AB213" s="428"/>
      <c r="AC213" s="441"/>
      <c r="AD213" s="441"/>
      <c r="AE213" s="441"/>
    </row>
    <row r="214" spans="1:31" x14ac:dyDescent="0.2">
      <c r="A214" s="438" t="s">
        <v>138</v>
      </c>
      <c r="B214" s="439" t="s">
        <v>2592</v>
      </c>
      <c r="C214" s="438" t="s">
        <v>146</v>
      </c>
      <c r="D214" s="439" t="s">
        <v>145</v>
      </c>
      <c r="E214" s="439">
        <v>298000</v>
      </c>
      <c r="F214" s="439" t="str">
        <f>IFERROR(VLOOKUP(D214,RSL_Composite!$A$4:$K$767,11,FALSE),"--")</f>
        <v>--</v>
      </c>
      <c r="G214" s="439" t="s">
        <v>2474</v>
      </c>
      <c r="H214" s="535" t="str">
        <f>VLOOKUP($D214,'Child Res carc'!$C$6:$G$285,5,FALSE)</f>
        <v>--</v>
      </c>
      <c r="I214" s="535">
        <f>VLOOKUP($D214,'Child Res NC'!$C$6:$G$285,5,FALSE)</f>
        <v>0.39107142857142863</v>
      </c>
      <c r="J214" s="535" t="str">
        <f t="shared" si="6"/>
        <v>--</v>
      </c>
      <c r="K214" s="535">
        <f>VLOOKUP($D214,'Adult Res NC'!$C$6:$G$285,5,FALSE)</f>
        <v>0.91249999999999987</v>
      </c>
      <c r="L214" s="535" t="str">
        <f t="shared" si="7"/>
        <v>--</v>
      </c>
      <c r="M214" s="535" t="str">
        <f>VLOOKUP($D214,'Comm Worker carc'!$C$6:$G$285,5,FALSE)</f>
        <v>--</v>
      </c>
      <c r="N214" s="535">
        <f>VLOOKUP($D214,'Comm Worker NC'!$C$6:$G$285,5,FALSE)</f>
        <v>2.5550000000000002</v>
      </c>
      <c r="O214" s="489"/>
      <c r="W214" s="441"/>
      <c r="X214" s="441"/>
      <c r="AA214" s="441"/>
      <c r="AB214" s="428"/>
      <c r="AC214" s="441"/>
      <c r="AD214" s="441"/>
      <c r="AE214" s="441"/>
    </row>
    <row r="215" spans="1:31" x14ac:dyDescent="0.2">
      <c r="A215" s="438" t="s">
        <v>138</v>
      </c>
      <c r="B215" s="439" t="s">
        <v>2592</v>
      </c>
      <c r="C215" s="438" t="s">
        <v>144</v>
      </c>
      <c r="D215" s="439" t="s">
        <v>143</v>
      </c>
      <c r="E215" s="439">
        <v>56382</v>
      </c>
      <c r="F215" s="439" t="str">
        <f>IFERROR(VLOOKUP(D215,RSL_Composite!$A$4:$K$767,11,FALSE),"--")</f>
        <v>--</v>
      </c>
      <c r="G215" s="439" t="s">
        <v>2474</v>
      </c>
      <c r="H215" s="535" t="str">
        <f>VLOOKUP($D215,'Child Res carc'!$C$6:$G$285,5,FALSE)</f>
        <v>--</v>
      </c>
      <c r="I215" s="535">
        <f>VLOOKUP($D215,'Child Res NC'!$C$6:$G$285,5,FALSE)</f>
        <v>5.1204913874238942</v>
      </c>
      <c r="J215" s="535" t="str">
        <f t="shared" si="6"/>
        <v>--</v>
      </c>
      <c r="K215" s="535">
        <f>VLOOKUP($D215,'Adult Res NC'!$C$6:$G$285,5,FALSE)</f>
        <v>14.933010671606011</v>
      </c>
      <c r="L215" s="535" t="str">
        <f t="shared" si="7"/>
        <v>--</v>
      </c>
      <c r="M215" s="535" t="str">
        <f>VLOOKUP($D215,'Comm Worker carc'!$C$6:$G$285,5,FALSE)</f>
        <v>--</v>
      </c>
      <c r="N215" s="535">
        <f>VLOOKUP($D215,'Comm Worker NC'!$C$6:$G$285,5,FALSE)</f>
        <v>61.32</v>
      </c>
      <c r="O215" s="489"/>
      <c r="W215" s="441"/>
      <c r="X215" s="441"/>
      <c r="AA215" s="441"/>
      <c r="AB215" s="428"/>
      <c r="AC215" s="441"/>
      <c r="AD215" s="441"/>
      <c r="AE215" s="441"/>
    </row>
    <row r="216" spans="1:31" x14ac:dyDescent="0.2">
      <c r="A216" s="438" t="s">
        <v>138</v>
      </c>
      <c r="B216" s="439" t="s">
        <v>2592</v>
      </c>
      <c r="C216" s="438" t="s">
        <v>142</v>
      </c>
      <c r="D216" s="439" t="s">
        <v>141</v>
      </c>
      <c r="E216" s="439">
        <v>298022</v>
      </c>
      <c r="F216" s="439" t="str">
        <f>IFERROR(VLOOKUP(D216,RSL_Composite!$A$4:$K$767,11,FALSE),"--")</f>
        <v>--</v>
      </c>
      <c r="G216" s="439" t="s">
        <v>2474</v>
      </c>
      <c r="H216" s="535" t="str">
        <f>VLOOKUP($D216,'Child Res carc'!$C$6:$G$285,5,FALSE)</f>
        <v>--</v>
      </c>
      <c r="I216" s="535">
        <f>VLOOKUP($D216,'Child Res NC'!$C$6:$G$285,5,FALSE)</f>
        <v>0.31285714285714283</v>
      </c>
      <c r="J216" s="535" t="str">
        <f t="shared" si="6"/>
        <v>--</v>
      </c>
      <c r="K216" s="535">
        <f>VLOOKUP($D216,'Adult Res NC'!$C$6:$G$285,5,FALSE)</f>
        <v>0.73</v>
      </c>
      <c r="L216" s="535" t="str">
        <f t="shared" si="7"/>
        <v>--</v>
      </c>
      <c r="M216" s="535" t="str">
        <f>VLOOKUP($D216,'Comm Worker carc'!$C$6:$G$285,5,FALSE)</f>
        <v>--</v>
      </c>
      <c r="N216" s="535">
        <f>VLOOKUP($D216,'Comm Worker NC'!$C$6:$G$285,5,FALSE)</f>
        <v>2.044</v>
      </c>
      <c r="O216" s="489"/>
      <c r="W216" s="441"/>
      <c r="X216" s="441"/>
      <c r="AA216" s="441"/>
      <c r="AB216" s="428"/>
      <c r="AC216" s="441"/>
      <c r="AD216" s="441"/>
      <c r="AE216" s="441"/>
    </row>
    <row r="217" spans="1:31" x14ac:dyDescent="0.2">
      <c r="A217" s="438" t="s">
        <v>138</v>
      </c>
      <c r="B217" s="439" t="s">
        <v>2592</v>
      </c>
      <c r="C217" s="438" t="s">
        <v>140</v>
      </c>
      <c r="D217" s="439" t="s">
        <v>139</v>
      </c>
      <c r="E217" s="439">
        <v>122349</v>
      </c>
      <c r="F217" s="439" t="str">
        <f>IFERROR(VLOOKUP(D217,RSL_Composite!$A$4:$K$767,11,FALSE),"--")</f>
        <v>--</v>
      </c>
      <c r="G217" s="439" t="s">
        <v>2474</v>
      </c>
      <c r="H217" s="535">
        <f>VLOOKUP($D217,'Child Res carc'!$C$6:$G$285,5,FALSE)</f>
        <v>15.208333333333334</v>
      </c>
      <c r="I217" s="535">
        <f>VLOOKUP($D217,'Child Res NC'!$C$6:$G$285,5,FALSE)</f>
        <v>7.8214285714285712</v>
      </c>
      <c r="J217" s="535">
        <f t="shared" si="6"/>
        <v>7.0972222222222223</v>
      </c>
      <c r="K217" s="535">
        <f>VLOOKUP($D217,'Adult Res NC'!$C$6:$G$285,5,FALSE)</f>
        <v>18.25</v>
      </c>
      <c r="L217" s="535" t="str">
        <f t="shared" si="7"/>
        <v>--</v>
      </c>
      <c r="M217" s="535">
        <f>VLOOKUP($D217,'Comm Worker carc'!$C$6:$G$285,5,FALSE)</f>
        <v>23.846666666666668</v>
      </c>
      <c r="N217" s="535">
        <f>VLOOKUP($D217,'Comm Worker NC'!$C$6:$G$285,5,FALSE)</f>
        <v>51.1</v>
      </c>
      <c r="O217" s="489"/>
      <c r="W217" s="441"/>
      <c r="X217" s="441"/>
      <c r="AA217" s="441"/>
      <c r="AB217" s="428"/>
      <c r="AC217" s="441"/>
      <c r="AD217" s="441"/>
      <c r="AE217" s="441"/>
    </row>
    <row r="218" spans="1:31" x14ac:dyDescent="0.2">
      <c r="A218" s="438" t="s">
        <v>138</v>
      </c>
      <c r="B218" s="439" t="s">
        <v>2592</v>
      </c>
      <c r="C218" s="438" t="s">
        <v>137</v>
      </c>
      <c r="D218" s="439" t="s">
        <v>136</v>
      </c>
      <c r="E218" s="439">
        <v>3689245</v>
      </c>
      <c r="F218" s="439" t="str">
        <f>IFERROR(VLOOKUP(D218,RSL_Composite!$A$4:$K$767,11,FALSE),"--")</f>
        <v>--</v>
      </c>
      <c r="G218" s="439" t="s">
        <v>2474</v>
      </c>
      <c r="H218" s="535" t="str">
        <f>VLOOKUP($D218,'Child Res carc'!$C$6:$G$285,5,FALSE)</f>
        <v>--</v>
      </c>
      <c r="I218" s="535">
        <f>VLOOKUP($D218,'Child Res NC'!$C$6:$G$285,5,FALSE)</f>
        <v>0.78214285714285725</v>
      </c>
      <c r="J218" s="535" t="str">
        <f t="shared" si="6"/>
        <v>--</v>
      </c>
      <c r="K218" s="535">
        <f>VLOOKUP($D218,'Adult Res NC'!$C$6:$G$285,5,FALSE)</f>
        <v>1.8249999999999997</v>
      </c>
      <c r="L218" s="535" t="str">
        <f t="shared" si="7"/>
        <v>--</v>
      </c>
      <c r="M218" s="535" t="str">
        <f>VLOOKUP($D218,'Comm Worker carc'!$C$6:$G$285,5,FALSE)</f>
        <v>--</v>
      </c>
      <c r="N218" s="535">
        <f>VLOOKUP($D218,'Comm Worker NC'!$C$6:$G$285,5,FALSE)</f>
        <v>5.1100000000000003</v>
      </c>
      <c r="O218" s="489"/>
      <c r="W218" s="441"/>
      <c r="X218" s="441"/>
      <c r="AA218" s="441"/>
      <c r="AB218" s="428"/>
      <c r="AC218" s="441"/>
      <c r="AD218" s="441"/>
      <c r="AE218" s="441"/>
    </row>
    <row r="219" spans="1:31" x14ac:dyDescent="0.2">
      <c r="A219" s="438" t="s">
        <v>122</v>
      </c>
      <c r="B219" s="439" t="s">
        <v>2592</v>
      </c>
      <c r="C219" s="438" t="s">
        <v>135</v>
      </c>
      <c r="D219" s="439" t="s">
        <v>134</v>
      </c>
      <c r="E219" s="439">
        <v>12674112</v>
      </c>
      <c r="F219" s="439" t="str">
        <f>IFERROR(VLOOKUP(D219,RSL_Composite!$A$4:$K$767,11,FALSE),"--")</f>
        <v>--</v>
      </c>
      <c r="G219" s="439" t="s">
        <v>2474</v>
      </c>
      <c r="H219" s="535">
        <f>VLOOKUP($D219,'Child Res carc'!$C$6:$G$285,5,FALSE)</f>
        <v>26.071428571428573</v>
      </c>
      <c r="I219" s="535">
        <f>VLOOKUP($D219,'Child Res NC'!$C$6:$G$285,5,FALSE)</f>
        <v>0.10949999999999999</v>
      </c>
      <c r="J219" s="535">
        <f t="shared" si="6"/>
        <v>12.166666666666664</v>
      </c>
      <c r="K219" s="535">
        <f>VLOOKUP($D219,'Adult Res NC'!$C$6:$G$285,5,FALSE)</f>
        <v>0.2555</v>
      </c>
      <c r="L219" s="535" t="str">
        <f t="shared" si="7"/>
        <v>--</v>
      </c>
      <c r="M219" s="535">
        <f>VLOOKUP($D219,'Comm Worker carc'!$C$6:$G$285,5,FALSE)</f>
        <v>40.879999999999995</v>
      </c>
      <c r="N219" s="535">
        <f>VLOOKUP($D219,'Comm Worker NC'!$C$6:$G$285,5,FALSE)</f>
        <v>0.71539999999999981</v>
      </c>
      <c r="O219" s="489"/>
      <c r="W219" s="441"/>
      <c r="X219" s="441"/>
      <c r="AA219" s="441"/>
      <c r="AB219" s="428"/>
      <c r="AC219" s="441"/>
      <c r="AD219" s="441"/>
      <c r="AE219" s="441"/>
    </row>
    <row r="220" spans="1:31" x14ac:dyDescent="0.2">
      <c r="A220" s="438" t="s">
        <v>122</v>
      </c>
      <c r="B220" s="439" t="s">
        <v>2592</v>
      </c>
      <c r="C220" s="438" t="s">
        <v>133</v>
      </c>
      <c r="D220" s="439" t="s">
        <v>132</v>
      </c>
      <c r="E220" s="439">
        <v>11104282</v>
      </c>
      <c r="F220" s="439" t="str">
        <f>IFERROR(VLOOKUP(D220,RSL_Composite!$A$4:$K$767,11,FALSE),"--")</f>
        <v>--</v>
      </c>
      <c r="G220" s="439" t="s">
        <v>2474</v>
      </c>
      <c r="H220" s="535">
        <f>VLOOKUP($D220,'Child Res carc'!$C$6:$G$285,5,FALSE)</f>
        <v>0.91249999999999998</v>
      </c>
      <c r="I220" s="535" t="str">
        <f>VLOOKUP($D220,'Child Res NC'!$C$6:$G$285,5,FALSE)</f>
        <v>--</v>
      </c>
      <c r="J220" s="535">
        <f t="shared" si="6"/>
        <v>0.42583333333333334</v>
      </c>
      <c r="K220" s="535" t="str">
        <f>VLOOKUP($D220,'Adult Res NC'!$C$6:$G$285,5,FALSE)</f>
        <v>--</v>
      </c>
      <c r="L220" s="535" t="str">
        <f t="shared" si="7"/>
        <v>--</v>
      </c>
      <c r="M220" s="535">
        <f>VLOOKUP($D220,'Comm Worker carc'!$C$6:$G$285,5,FALSE)</f>
        <v>1.4308000000000001</v>
      </c>
      <c r="N220" s="535" t="str">
        <f>VLOOKUP($D220,'Comm Worker NC'!$C$6:$G$285,5,FALSE)</f>
        <v>--</v>
      </c>
      <c r="O220" s="489"/>
      <c r="W220" s="441"/>
      <c r="X220" s="441"/>
      <c r="AA220" s="441"/>
      <c r="AB220" s="428"/>
      <c r="AC220" s="441"/>
      <c r="AD220" s="441"/>
      <c r="AE220" s="441"/>
    </row>
    <row r="221" spans="1:31" x14ac:dyDescent="0.2">
      <c r="A221" s="438" t="s">
        <v>122</v>
      </c>
      <c r="B221" s="439" t="s">
        <v>2592</v>
      </c>
      <c r="C221" s="438" t="s">
        <v>131</v>
      </c>
      <c r="D221" s="439" t="s">
        <v>843</v>
      </c>
      <c r="E221" s="439">
        <v>11141165</v>
      </c>
      <c r="F221" s="439" t="str">
        <f>IFERROR(VLOOKUP(D221,RSL_Composite!$A$4:$K$767,11,FALSE),"--")</f>
        <v>--</v>
      </c>
      <c r="G221" s="439" t="s">
        <v>2474</v>
      </c>
      <c r="H221" s="535">
        <f>VLOOKUP($D221,'Child Res carc'!$C$6:$G$285,5,FALSE)</f>
        <v>0.91249999999999998</v>
      </c>
      <c r="I221" s="535" t="str">
        <f>VLOOKUP($D221,'Child Res NC'!$C$6:$G$285,5,FALSE)</f>
        <v>--</v>
      </c>
      <c r="J221" s="535">
        <f t="shared" si="6"/>
        <v>0.42583333333333334</v>
      </c>
      <c r="K221" s="535" t="str">
        <f>VLOOKUP($D221,'Adult Res NC'!$C$6:$G$285,5,FALSE)</f>
        <v>--</v>
      </c>
      <c r="L221" s="535" t="str">
        <f t="shared" si="7"/>
        <v>--</v>
      </c>
      <c r="M221" s="535">
        <f>VLOOKUP($D221,'Comm Worker carc'!$C$6:$G$285,5,FALSE)</f>
        <v>1.4308000000000001</v>
      </c>
      <c r="N221" s="535" t="str">
        <f>VLOOKUP($D221,'Comm Worker NC'!$C$6:$G$285,5,FALSE)</f>
        <v>--</v>
      </c>
      <c r="O221" s="489"/>
      <c r="W221" s="441"/>
      <c r="X221" s="441"/>
      <c r="AA221" s="441"/>
      <c r="AB221" s="428"/>
      <c r="AC221" s="441"/>
      <c r="AD221" s="441"/>
      <c r="AE221" s="441"/>
    </row>
    <row r="222" spans="1:31" x14ac:dyDescent="0.2">
      <c r="A222" s="438" t="s">
        <v>122</v>
      </c>
      <c r="B222" s="439" t="s">
        <v>2592</v>
      </c>
      <c r="C222" s="438" t="s">
        <v>130</v>
      </c>
      <c r="D222" s="439" t="s">
        <v>129</v>
      </c>
      <c r="E222" s="439">
        <v>53469219</v>
      </c>
      <c r="F222" s="439" t="str">
        <f>IFERROR(VLOOKUP(D222,RSL_Composite!$A$4:$K$767,11,FALSE),"--")</f>
        <v>--</v>
      </c>
      <c r="G222" s="439" t="s">
        <v>2474</v>
      </c>
      <c r="H222" s="535">
        <f>VLOOKUP($D222,'Child Res carc'!$C$6:$G$285,5,FALSE)</f>
        <v>0.91249999999999998</v>
      </c>
      <c r="I222" s="535" t="str">
        <f>VLOOKUP($D222,'Child Res NC'!$C$6:$G$285,5,FALSE)</f>
        <v>--</v>
      </c>
      <c r="J222" s="535">
        <f t="shared" si="6"/>
        <v>0.42583333333333334</v>
      </c>
      <c r="K222" s="535" t="str">
        <f>VLOOKUP($D222,'Adult Res NC'!$C$6:$G$285,5,FALSE)</f>
        <v>--</v>
      </c>
      <c r="L222" s="535" t="str">
        <f t="shared" si="7"/>
        <v>--</v>
      </c>
      <c r="M222" s="535">
        <f>VLOOKUP($D222,'Comm Worker carc'!$C$6:$G$285,5,FALSE)</f>
        <v>1.4308000000000001</v>
      </c>
      <c r="N222" s="535" t="str">
        <f>VLOOKUP($D222,'Comm Worker NC'!$C$6:$G$285,5,FALSE)</f>
        <v>--</v>
      </c>
      <c r="O222" s="489"/>
      <c r="W222" s="441"/>
      <c r="X222" s="441"/>
      <c r="AA222" s="441"/>
      <c r="AB222" s="428"/>
      <c r="AC222" s="441"/>
      <c r="AD222" s="441"/>
      <c r="AE222" s="441"/>
    </row>
    <row r="223" spans="1:31" x14ac:dyDescent="0.2">
      <c r="A223" s="438" t="s">
        <v>122</v>
      </c>
      <c r="B223" s="439" t="s">
        <v>2592</v>
      </c>
      <c r="C223" s="438" t="s">
        <v>128</v>
      </c>
      <c r="D223" s="439" t="s">
        <v>127</v>
      </c>
      <c r="E223" s="439">
        <v>12672296</v>
      </c>
      <c r="F223" s="439" t="str">
        <f>IFERROR(VLOOKUP(D223,RSL_Composite!$A$4:$K$767,11,FALSE),"--")</f>
        <v>--</v>
      </c>
      <c r="G223" s="439" t="s">
        <v>2474</v>
      </c>
      <c r="H223" s="535">
        <f>VLOOKUP($D223,'Child Res carc'!$C$6:$G$285,5,FALSE)</f>
        <v>0.91249999999999998</v>
      </c>
      <c r="I223" s="535" t="str">
        <f>VLOOKUP($D223,'Child Res NC'!$C$6:$G$285,5,FALSE)</f>
        <v>--</v>
      </c>
      <c r="J223" s="535">
        <f t="shared" si="6"/>
        <v>0.42583333333333334</v>
      </c>
      <c r="K223" s="535" t="str">
        <f>VLOOKUP($D223,'Adult Res NC'!$C$6:$G$285,5,FALSE)</f>
        <v>--</v>
      </c>
      <c r="L223" s="535" t="str">
        <f t="shared" si="7"/>
        <v>--</v>
      </c>
      <c r="M223" s="535">
        <f>VLOOKUP($D223,'Comm Worker carc'!$C$6:$G$285,5,FALSE)</f>
        <v>1.4308000000000001</v>
      </c>
      <c r="N223" s="535" t="str">
        <f>VLOOKUP($D223,'Comm Worker NC'!$C$6:$G$285,5,FALSE)</f>
        <v>--</v>
      </c>
      <c r="O223" s="489"/>
      <c r="W223" s="441"/>
      <c r="X223" s="441"/>
      <c r="AA223" s="441"/>
      <c r="AB223" s="428"/>
      <c r="AC223" s="441"/>
      <c r="AD223" s="441"/>
      <c r="AE223" s="441"/>
    </row>
    <row r="224" spans="1:31" x14ac:dyDescent="0.2">
      <c r="A224" s="438" t="s">
        <v>122</v>
      </c>
      <c r="B224" s="439" t="s">
        <v>2592</v>
      </c>
      <c r="C224" s="438" t="s">
        <v>126</v>
      </c>
      <c r="D224" s="439" t="s">
        <v>125</v>
      </c>
      <c r="E224" s="439">
        <v>11097691</v>
      </c>
      <c r="F224" s="439" t="str">
        <f>IFERROR(VLOOKUP(D224,RSL_Composite!$A$4:$K$767,11,FALSE),"--")</f>
        <v>--</v>
      </c>
      <c r="G224" s="439" t="s">
        <v>2474</v>
      </c>
      <c r="H224" s="535">
        <f>VLOOKUP($D224,'Child Res carc'!$C$6:$G$285,5,FALSE)</f>
        <v>0.91249999999999998</v>
      </c>
      <c r="I224" s="535">
        <f>VLOOKUP($D224,'Child Res NC'!$C$6:$G$285,5,FALSE)</f>
        <v>3.1285714285714285E-2</v>
      </c>
      <c r="J224" s="535">
        <f t="shared" si="6"/>
        <v>0.42583333333333334</v>
      </c>
      <c r="K224" s="535">
        <f>VLOOKUP($D224,'Adult Res NC'!$C$6:$G$285,5,FALSE)</f>
        <v>7.3000000000000009E-2</v>
      </c>
      <c r="L224" s="535" t="str">
        <f t="shared" si="7"/>
        <v>--</v>
      </c>
      <c r="M224" s="535">
        <f>VLOOKUP($D224,'Comm Worker carc'!$C$6:$G$285,5,FALSE)</f>
        <v>1.4308000000000001</v>
      </c>
      <c r="N224" s="535">
        <f>VLOOKUP($D224,'Comm Worker NC'!$C$6:$G$285,5,FALSE)</f>
        <v>0.2044</v>
      </c>
      <c r="O224" s="489"/>
      <c r="W224" s="441"/>
      <c r="X224" s="441"/>
      <c r="AA224" s="441"/>
      <c r="AB224" s="428"/>
      <c r="AC224" s="441"/>
      <c r="AD224" s="441"/>
      <c r="AE224" s="441"/>
    </row>
    <row r="225" spans="1:31" x14ac:dyDescent="0.2">
      <c r="A225" s="438" t="s">
        <v>122</v>
      </c>
      <c r="B225" s="439" t="s">
        <v>2592</v>
      </c>
      <c r="C225" s="438" t="s">
        <v>124</v>
      </c>
      <c r="D225" s="439" t="s">
        <v>123</v>
      </c>
      <c r="E225" s="439">
        <v>11096825</v>
      </c>
      <c r="F225" s="439" t="str">
        <f>IFERROR(VLOOKUP(D225,RSL_Composite!$A$4:$K$767,11,FALSE),"--")</f>
        <v>--</v>
      </c>
      <c r="G225" s="439" t="s">
        <v>2474</v>
      </c>
      <c r="H225" s="535">
        <f>VLOOKUP($D225,'Child Res carc'!$C$6:$G$285,5,FALSE)</f>
        <v>0.91249999999999998</v>
      </c>
      <c r="I225" s="535" t="str">
        <f>VLOOKUP($D225,'Child Res NC'!$C$6:$G$285,5,FALSE)</f>
        <v>--</v>
      </c>
      <c r="J225" s="535">
        <f t="shared" si="6"/>
        <v>0.42583333333333334</v>
      </c>
      <c r="K225" s="535" t="str">
        <f>VLOOKUP($D225,'Adult Res NC'!$C$6:$G$285,5,FALSE)</f>
        <v>--</v>
      </c>
      <c r="L225" s="535" t="str">
        <f t="shared" si="7"/>
        <v>--</v>
      </c>
      <c r="M225" s="535">
        <f>VLOOKUP($D225,'Comm Worker carc'!$C$6:$G$285,5,FALSE)</f>
        <v>1.4308000000000001</v>
      </c>
      <c r="N225" s="535" t="str">
        <f>VLOOKUP($D225,'Comm Worker NC'!$C$6:$G$285,5,FALSE)</f>
        <v>--</v>
      </c>
      <c r="O225" s="489"/>
      <c r="W225" s="441"/>
      <c r="X225" s="441"/>
      <c r="AA225" s="441"/>
      <c r="AB225" s="428"/>
      <c r="AC225" s="441"/>
      <c r="AD225" s="441"/>
      <c r="AE225" s="441"/>
    </row>
    <row r="226" spans="1:31" x14ac:dyDescent="0.2">
      <c r="A226" s="438" t="s">
        <v>122</v>
      </c>
      <c r="B226" s="439" t="s">
        <v>2592</v>
      </c>
      <c r="C226" s="438" t="s">
        <v>121</v>
      </c>
      <c r="D226" s="439" t="s">
        <v>120</v>
      </c>
      <c r="E226" s="439">
        <v>1336363</v>
      </c>
      <c r="F226" s="439" t="str">
        <f>IFERROR(VLOOKUP(D226,RSL_Composite!$A$4:$K$767,11,FALSE),"--")</f>
        <v>--</v>
      </c>
      <c r="G226" s="440" t="s">
        <v>2474</v>
      </c>
      <c r="H226" s="535">
        <f>VLOOKUP($D226,'Child Res carc'!$C$6:$G$285,5,FALSE)</f>
        <v>0.91249999999999998</v>
      </c>
      <c r="I226" s="535" t="str">
        <f>VLOOKUP($D226,'Child Res NC'!$C$6:$G$285,5,FALSE)</f>
        <v>--</v>
      </c>
      <c r="J226" s="535">
        <f t="shared" si="6"/>
        <v>0.42583333333333334</v>
      </c>
      <c r="K226" s="535" t="str">
        <f>VLOOKUP($D226,'Adult Res NC'!$C$6:$G$285,5,FALSE)</f>
        <v>--</v>
      </c>
      <c r="L226" s="535" t="str">
        <f t="shared" si="7"/>
        <v>--</v>
      </c>
      <c r="M226" s="535">
        <f>VLOOKUP($D226,'Comm Worker carc'!$C$6:$G$285,5,FALSE)</f>
        <v>1.4308000000000001</v>
      </c>
      <c r="N226" s="535" t="str">
        <f>VLOOKUP($D226,'Comm Worker NC'!$C$6:$G$285,5,FALSE)</f>
        <v>--</v>
      </c>
      <c r="O226" s="489"/>
      <c r="W226" s="441"/>
      <c r="X226" s="441"/>
      <c r="AA226" s="441"/>
      <c r="AB226" s="428"/>
      <c r="AC226" s="441"/>
      <c r="AD226" s="441"/>
      <c r="AE226" s="441"/>
    </row>
    <row r="227" spans="1:31" x14ac:dyDescent="0.2">
      <c r="A227" s="438" t="s">
        <v>102</v>
      </c>
      <c r="B227" s="439" t="s">
        <v>2592</v>
      </c>
      <c r="C227" s="438" t="s">
        <v>119</v>
      </c>
      <c r="D227" s="439" t="s">
        <v>118</v>
      </c>
      <c r="E227" s="439">
        <v>93721</v>
      </c>
      <c r="F227" s="439" t="str">
        <f>IFERROR(VLOOKUP(D227,RSL_Composite!$A$4:$K$767,11,FALSE),"--")</f>
        <v>--</v>
      </c>
      <c r="G227" s="440" t="s">
        <v>2474</v>
      </c>
      <c r="H227" s="535" t="str">
        <f>VLOOKUP($D227,'Child Res carc'!$C$6:$G$285,5,FALSE)</f>
        <v>--</v>
      </c>
      <c r="I227" s="535">
        <f>VLOOKUP($D227,'Child Res NC'!$C$6:$G$285,5,FALSE)</f>
        <v>12.514285714285716</v>
      </c>
      <c r="J227" s="535" t="str">
        <f t="shared" si="6"/>
        <v>--</v>
      </c>
      <c r="K227" s="535">
        <f>VLOOKUP($D227,'Adult Res NC'!$C$6:$G$285,5,FALSE)</f>
        <v>29.199999999999996</v>
      </c>
      <c r="L227" s="535" t="str">
        <f t="shared" si="7"/>
        <v>--</v>
      </c>
      <c r="M227" s="535" t="str">
        <f>VLOOKUP($D227,'Comm Worker carc'!$C$6:$G$285,5,FALSE)</f>
        <v>--</v>
      </c>
      <c r="N227" s="535">
        <f>VLOOKUP($D227,'Comm Worker NC'!$C$6:$G$285,5,FALSE)</f>
        <v>81.760000000000005</v>
      </c>
      <c r="O227" s="489"/>
      <c r="W227" s="441"/>
      <c r="X227" s="441"/>
      <c r="AA227" s="441"/>
      <c r="AB227" s="428"/>
      <c r="AC227" s="441"/>
      <c r="AD227" s="441"/>
      <c r="AE227" s="441"/>
    </row>
    <row r="228" spans="1:31" x14ac:dyDescent="0.2">
      <c r="A228" s="438" t="s">
        <v>102</v>
      </c>
      <c r="B228" s="439" t="s">
        <v>2592</v>
      </c>
      <c r="C228" s="438" t="s">
        <v>117</v>
      </c>
      <c r="D228" s="439" t="s">
        <v>116</v>
      </c>
      <c r="E228" s="439">
        <v>94757</v>
      </c>
      <c r="F228" s="439" t="str">
        <f>IFERROR(VLOOKUP(D228,RSL_Composite!$A$4:$K$767,11,FALSE),"--")</f>
        <v>--</v>
      </c>
      <c r="G228" s="440" t="s">
        <v>2474</v>
      </c>
      <c r="H228" s="535" t="str">
        <f>VLOOKUP($D228,'Child Res carc'!$C$6:$G$285,5,FALSE)</f>
        <v>--</v>
      </c>
      <c r="I228" s="535">
        <f>VLOOKUP($D228,'Child Res NC'!$C$6:$G$285,5,FALSE)</f>
        <v>15.642857142857142</v>
      </c>
      <c r="J228" s="535" t="str">
        <f t="shared" si="6"/>
        <v>--</v>
      </c>
      <c r="K228" s="535">
        <f>VLOOKUP($D228,'Adult Res NC'!$C$6:$G$285,5,FALSE)</f>
        <v>36.5</v>
      </c>
      <c r="L228" s="535" t="str">
        <f t="shared" si="7"/>
        <v>--</v>
      </c>
      <c r="M228" s="535" t="str">
        <f>VLOOKUP($D228,'Comm Worker carc'!$C$6:$G$285,5,FALSE)</f>
        <v>--</v>
      </c>
      <c r="N228" s="535">
        <f>VLOOKUP($D228,'Comm Worker NC'!$C$6:$G$285,5,FALSE)</f>
        <v>102.2</v>
      </c>
      <c r="O228" s="489"/>
      <c r="W228" s="441"/>
      <c r="X228" s="441"/>
      <c r="AA228" s="441"/>
      <c r="AB228" s="428"/>
      <c r="AC228" s="441"/>
      <c r="AD228" s="441"/>
      <c r="AE228" s="441"/>
    </row>
    <row r="229" spans="1:31" x14ac:dyDescent="0.2">
      <c r="A229" s="438" t="s">
        <v>102</v>
      </c>
      <c r="B229" s="439" t="s">
        <v>2592</v>
      </c>
      <c r="C229" s="438" t="s">
        <v>115</v>
      </c>
      <c r="D229" s="439" t="s">
        <v>114</v>
      </c>
      <c r="E229" s="439">
        <v>88857</v>
      </c>
      <c r="F229" s="439" t="str">
        <f>IFERROR(VLOOKUP(D229,RSL_Composite!$A$4:$K$767,11,FALSE),"--")</f>
        <v>--</v>
      </c>
      <c r="G229" s="440" t="s">
        <v>2474</v>
      </c>
      <c r="H229" s="535" t="str">
        <f>VLOOKUP($D229,'Child Res carc'!$C$6:$G$285,5,FALSE)</f>
        <v>--</v>
      </c>
      <c r="I229" s="535">
        <f>VLOOKUP($D229,'Child Res NC'!$C$6:$G$285,5,FALSE)</f>
        <v>1.5642857142857145</v>
      </c>
      <c r="J229" s="535" t="str">
        <f t="shared" si="6"/>
        <v>--</v>
      </c>
      <c r="K229" s="535">
        <f>VLOOKUP($D229,'Adult Res NC'!$C$6:$G$285,5,FALSE)</f>
        <v>3.6499999999999995</v>
      </c>
      <c r="L229" s="535" t="str">
        <f t="shared" si="7"/>
        <v>--</v>
      </c>
      <c r="M229" s="535" t="str">
        <f>VLOOKUP($D229,'Comm Worker carc'!$C$6:$G$285,5,FALSE)</f>
        <v>--</v>
      </c>
      <c r="N229" s="535">
        <f>VLOOKUP($D229,'Comm Worker NC'!$C$6:$G$285,5,FALSE)</f>
        <v>10.220000000000001</v>
      </c>
      <c r="O229" s="489"/>
      <c r="W229" s="441"/>
      <c r="X229" s="441"/>
      <c r="AA229" s="441"/>
      <c r="AB229" s="428"/>
      <c r="AC229" s="441"/>
      <c r="AD229" s="441"/>
      <c r="AE229" s="441"/>
    </row>
    <row r="230" spans="1:31" x14ac:dyDescent="0.2">
      <c r="A230" s="438" t="s">
        <v>102</v>
      </c>
      <c r="B230" s="439" t="s">
        <v>2592</v>
      </c>
      <c r="C230" s="438" t="s">
        <v>113</v>
      </c>
      <c r="D230" s="439" t="s">
        <v>112</v>
      </c>
      <c r="E230" s="439">
        <v>15972608</v>
      </c>
      <c r="F230" s="439" t="str">
        <f>IFERROR(VLOOKUP(D230,RSL_Composite!$A$4:$K$767,11,FALSE),"--")</f>
        <v>--</v>
      </c>
      <c r="G230" s="440" t="s">
        <v>2474</v>
      </c>
      <c r="H230" s="535">
        <f>VLOOKUP($D230,'Child Res carc'!$C$6:$G$285,5,FALSE)</f>
        <v>32.589285714285715</v>
      </c>
      <c r="I230" s="535">
        <f>VLOOKUP($D230,'Child Res NC'!$C$6:$G$285,5,FALSE)</f>
        <v>15.642857142857142</v>
      </c>
      <c r="J230" s="535">
        <f t="shared" si="6"/>
        <v>15.208333333333334</v>
      </c>
      <c r="K230" s="535">
        <f>VLOOKUP($D230,'Adult Res NC'!$C$6:$G$285,5,FALSE)</f>
        <v>36.5</v>
      </c>
      <c r="L230" s="535" t="str">
        <f t="shared" si="7"/>
        <v>--</v>
      </c>
      <c r="M230" s="535">
        <f>VLOOKUP($D230,'Comm Worker carc'!$C$6:$G$285,5,FALSE)</f>
        <v>51.1</v>
      </c>
      <c r="N230" s="535">
        <f>VLOOKUP($D230,'Comm Worker NC'!$C$6:$G$285,5,FALSE)</f>
        <v>102.2</v>
      </c>
      <c r="O230" s="489"/>
      <c r="W230" s="441"/>
      <c r="X230" s="441"/>
      <c r="AA230" s="441"/>
      <c r="AB230" s="428"/>
      <c r="AC230" s="441"/>
      <c r="AD230" s="441"/>
      <c r="AE230" s="441"/>
    </row>
    <row r="231" spans="1:31" x14ac:dyDescent="0.2">
      <c r="A231" s="438" t="s">
        <v>102</v>
      </c>
      <c r="B231" s="439" t="s">
        <v>2592</v>
      </c>
      <c r="C231" s="438" t="s">
        <v>111</v>
      </c>
      <c r="D231" s="439" t="s">
        <v>110</v>
      </c>
      <c r="E231" s="439">
        <v>75990</v>
      </c>
      <c r="F231" s="439" t="str">
        <f>IFERROR(VLOOKUP(D231,RSL_Composite!$A$4:$K$767,11,FALSE),"--")</f>
        <v>--</v>
      </c>
      <c r="G231" s="440" t="s">
        <v>2474</v>
      </c>
      <c r="H231" s="535" t="str">
        <f>VLOOKUP($D231,'Child Res carc'!$C$6:$G$285,5,FALSE)</f>
        <v>--</v>
      </c>
      <c r="I231" s="535">
        <f>VLOOKUP($D231,'Child Res NC'!$C$6:$G$285,5,FALSE)</f>
        <v>46.928571428571438</v>
      </c>
      <c r="J231" s="535" t="str">
        <f t="shared" si="6"/>
        <v>--</v>
      </c>
      <c r="K231" s="535">
        <f>VLOOKUP($D231,'Adult Res NC'!$C$6:$G$285,5,FALSE)</f>
        <v>109.5</v>
      </c>
      <c r="L231" s="535" t="str">
        <f t="shared" si="7"/>
        <v>--</v>
      </c>
      <c r="M231" s="535" t="str">
        <f>VLOOKUP($D231,'Comm Worker carc'!$C$6:$G$285,5,FALSE)</f>
        <v>--</v>
      </c>
      <c r="N231" s="535">
        <f>VLOOKUP($D231,'Comm Worker NC'!$C$6:$G$285,5,FALSE)</f>
        <v>306.60000000000002</v>
      </c>
      <c r="O231" s="489"/>
      <c r="W231" s="441"/>
      <c r="X231" s="441"/>
      <c r="AA231" s="441"/>
      <c r="AB231" s="428"/>
      <c r="AC231" s="441"/>
      <c r="AD231" s="441"/>
      <c r="AE231" s="441"/>
    </row>
    <row r="232" spans="1:31" x14ac:dyDescent="0.2">
      <c r="A232" s="438" t="s">
        <v>102</v>
      </c>
      <c r="B232" s="439" t="s">
        <v>2592</v>
      </c>
      <c r="C232" s="438" t="s">
        <v>109</v>
      </c>
      <c r="D232" s="439" t="s">
        <v>108</v>
      </c>
      <c r="E232" s="439">
        <v>85007</v>
      </c>
      <c r="F232" s="439" t="str">
        <f>IFERROR(VLOOKUP(D232,RSL_Composite!$A$4:$K$767,11,FALSE),"--")</f>
        <v>--</v>
      </c>
      <c r="G232" s="440" t="s">
        <v>2474</v>
      </c>
      <c r="H232" s="535" t="str">
        <f>VLOOKUP($D232,'Child Res carc'!$C$6:$G$285,5,FALSE)</f>
        <v>--</v>
      </c>
      <c r="I232" s="535">
        <f>VLOOKUP($D232,'Child Res NC'!$C$6:$G$285,5,FALSE)</f>
        <v>3.4414285714285713</v>
      </c>
      <c r="J232" s="535" t="str">
        <f t="shared" si="6"/>
        <v>--</v>
      </c>
      <c r="K232" s="535">
        <f>VLOOKUP($D232,'Adult Res NC'!$C$6:$G$285,5,FALSE)</f>
        <v>8.0299999999999994</v>
      </c>
      <c r="L232" s="535" t="str">
        <f t="shared" si="7"/>
        <v>--</v>
      </c>
      <c r="M232" s="535" t="str">
        <f>VLOOKUP($D232,'Comm Worker carc'!$C$6:$G$285,5,FALSE)</f>
        <v>--</v>
      </c>
      <c r="N232" s="535">
        <f>VLOOKUP($D232,'Comm Worker NC'!$C$6:$G$285,5,FALSE)</f>
        <v>22.484000000000002</v>
      </c>
      <c r="O232" s="489"/>
      <c r="W232" s="441"/>
      <c r="X232" s="441"/>
      <c r="AA232" s="441"/>
      <c r="AB232" s="428"/>
      <c r="AC232" s="441"/>
      <c r="AD232" s="441"/>
      <c r="AE232" s="441"/>
    </row>
    <row r="233" spans="1:31" x14ac:dyDescent="0.2">
      <c r="A233" s="438" t="s">
        <v>102</v>
      </c>
      <c r="B233" s="439" t="s">
        <v>2592</v>
      </c>
      <c r="C233" s="438" t="s">
        <v>107</v>
      </c>
      <c r="D233" s="439" t="s">
        <v>106</v>
      </c>
      <c r="E233" s="439">
        <v>145733</v>
      </c>
      <c r="F233" s="439" t="str">
        <f>IFERROR(VLOOKUP(D233,RSL_Composite!$A$4:$K$767,11,FALSE),"--")</f>
        <v>--</v>
      </c>
      <c r="G233" s="440" t="s">
        <v>2474</v>
      </c>
      <c r="H233" s="535" t="str">
        <f>VLOOKUP($D233,'Child Res carc'!$C$6:$G$285,5,FALSE)</f>
        <v>--</v>
      </c>
      <c r="I233" s="535">
        <f>VLOOKUP($D233,'Child Res NC'!$C$6:$G$285,5,FALSE)</f>
        <v>31.285714285714285</v>
      </c>
      <c r="J233" s="535" t="str">
        <f t="shared" si="6"/>
        <v>--</v>
      </c>
      <c r="K233" s="535">
        <f>VLOOKUP($D233,'Adult Res NC'!$C$6:$G$285,5,FALSE)</f>
        <v>73</v>
      </c>
      <c r="L233" s="535" t="str">
        <f t="shared" si="7"/>
        <v>--</v>
      </c>
      <c r="M233" s="535" t="str">
        <f>VLOOKUP($D233,'Comm Worker carc'!$C$6:$G$285,5,FALSE)</f>
        <v>--</v>
      </c>
      <c r="N233" s="535">
        <f>VLOOKUP($D233,'Comm Worker NC'!$C$6:$G$285,5,FALSE)</f>
        <v>204.4</v>
      </c>
      <c r="O233" s="489"/>
      <c r="W233" s="441"/>
      <c r="X233" s="441"/>
      <c r="AA233" s="441"/>
      <c r="AB233" s="428"/>
      <c r="AC233" s="441"/>
      <c r="AD233" s="441"/>
      <c r="AE233" s="441"/>
    </row>
    <row r="234" spans="1:31" x14ac:dyDescent="0.2">
      <c r="A234" s="438" t="s">
        <v>102</v>
      </c>
      <c r="B234" s="439" t="s">
        <v>2592</v>
      </c>
      <c r="C234" s="438" t="s">
        <v>105</v>
      </c>
      <c r="D234" s="439" t="s">
        <v>104</v>
      </c>
      <c r="E234" s="439">
        <v>1071836</v>
      </c>
      <c r="F234" s="439" t="str">
        <f>IFERROR(VLOOKUP(D234,RSL_Composite!$A$4:$K$767,11,FALSE),"--")</f>
        <v>--</v>
      </c>
      <c r="G234" s="440" t="s">
        <v>2474</v>
      </c>
      <c r="H234" s="535" t="str">
        <f>VLOOKUP($D234,'Child Res carc'!$C$6:$G$285,5,FALSE)</f>
        <v>--</v>
      </c>
      <c r="I234" s="535">
        <f>VLOOKUP($D234,'Child Res NC'!$C$6:$G$285,5,FALSE)</f>
        <v>156.42857142857142</v>
      </c>
      <c r="J234" s="535" t="str">
        <f t="shared" si="6"/>
        <v>--</v>
      </c>
      <c r="K234" s="535">
        <f>VLOOKUP($D234,'Adult Res NC'!$C$6:$G$285,5,FALSE)</f>
        <v>365</v>
      </c>
      <c r="L234" s="535" t="str">
        <f t="shared" si="7"/>
        <v>--</v>
      </c>
      <c r="M234" s="535" t="str">
        <f>VLOOKUP($D234,'Comm Worker carc'!$C$6:$G$285,5,FALSE)</f>
        <v>--</v>
      </c>
      <c r="N234" s="535">
        <f>VLOOKUP($D234,'Comm Worker NC'!$C$6:$G$285,5,FALSE)</f>
        <v>1022</v>
      </c>
      <c r="O234" s="489"/>
      <c r="W234" s="441"/>
      <c r="X234" s="441"/>
      <c r="AA234" s="441"/>
      <c r="AB234" s="428"/>
      <c r="AC234" s="441"/>
      <c r="AD234" s="441"/>
      <c r="AE234" s="441"/>
    </row>
    <row r="235" spans="1:31" x14ac:dyDescent="0.2">
      <c r="A235" s="438" t="s">
        <v>102</v>
      </c>
      <c r="B235" s="439" t="s">
        <v>2592</v>
      </c>
      <c r="C235" s="438" t="s">
        <v>103</v>
      </c>
      <c r="D235" s="443" t="s">
        <v>854</v>
      </c>
      <c r="E235" s="443" t="s">
        <v>2268</v>
      </c>
      <c r="F235" s="439" t="str">
        <f>IFERROR(VLOOKUP(D235,RSL_Composite!$A$4:$K$767,11,FALSE),"--")</f>
        <v>--</v>
      </c>
      <c r="G235" s="440" t="s">
        <v>2474</v>
      </c>
      <c r="H235" s="535" t="str">
        <f>VLOOKUP($D235,'Child Res carc'!$C$6:$G$285,5,FALSE)</f>
        <v>--</v>
      </c>
      <c r="I235" s="535">
        <f>VLOOKUP($D235,'Child Res NC'!$C$6:$G$285,5,FALSE)</f>
        <v>109.50000000000003</v>
      </c>
      <c r="J235" s="535" t="str">
        <f t="shared" si="6"/>
        <v>--</v>
      </c>
      <c r="K235" s="535">
        <f>VLOOKUP($D235,'Adult Res NC'!$C$6:$G$285,5,FALSE)</f>
        <v>255.5</v>
      </c>
      <c r="L235" s="535" t="str">
        <f t="shared" si="7"/>
        <v>--</v>
      </c>
      <c r="M235" s="535" t="str">
        <f>VLOOKUP($D235,'Comm Worker carc'!$C$6:$G$285,5,FALSE)</f>
        <v>--</v>
      </c>
      <c r="N235" s="535">
        <f>VLOOKUP($D235,'Comm Worker NC'!$C$6:$G$285,5,FALSE)</f>
        <v>715.4000000000002</v>
      </c>
      <c r="O235" s="489"/>
      <c r="W235" s="441"/>
      <c r="X235" s="441"/>
      <c r="AA235" s="441"/>
      <c r="AB235" s="428"/>
      <c r="AC235" s="441"/>
      <c r="AD235" s="441"/>
      <c r="AE235" s="441"/>
    </row>
    <row r="236" spans="1:31" x14ac:dyDescent="0.2">
      <c r="A236" s="438" t="s">
        <v>102</v>
      </c>
      <c r="B236" s="439" t="s">
        <v>2592</v>
      </c>
      <c r="C236" s="438" t="s">
        <v>101</v>
      </c>
      <c r="D236" s="439" t="s">
        <v>100</v>
      </c>
      <c r="E236" s="439">
        <v>23950585</v>
      </c>
      <c r="F236" s="439" t="str">
        <f>IFERROR(VLOOKUP(D236,RSL_Composite!$A$4:$K$767,11,FALSE),"--")</f>
        <v>--</v>
      </c>
      <c r="G236" s="440" t="s">
        <v>2474</v>
      </c>
      <c r="H236" s="535" t="str">
        <f>VLOOKUP($D236,'Child Res carc'!$C$6:$G$285,5,FALSE)</f>
        <v>--</v>
      </c>
      <c r="I236" s="535">
        <f>VLOOKUP($D236,'Child Res NC'!$C$6:$G$285,5,FALSE)</f>
        <v>117.32142857142856</v>
      </c>
      <c r="J236" s="535" t="str">
        <f t="shared" si="6"/>
        <v>--</v>
      </c>
      <c r="K236" s="535">
        <f>VLOOKUP($D236,'Adult Res NC'!$C$6:$G$285,5,FALSE)</f>
        <v>273.75</v>
      </c>
      <c r="L236" s="535" t="str">
        <f t="shared" si="7"/>
        <v>--</v>
      </c>
      <c r="M236" s="535" t="str">
        <f>VLOOKUP($D236,'Comm Worker carc'!$C$6:$G$285,5,FALSE)</f>
        <v>--</v>
      </c>
      <c r="N236" s="535">
        <f>VLOOKUP($D236,'Comm Worker NC'!$C$6:$G$285,5,FALSE)</f>
        <v>766.5</v>
      </c>
      <c r="O236" s="489"/>
      <c r="W236" s="441"/>
      <c r="X236" s="441"/>
      <c r="AA236" s="441"/>
      <c r="AB236" s="428"/>
      <c r="AC236" s="441"/>
      <c r="AD236" s="441"/>
      <c r="AE236" s="441"/>
    </row>
    <row r="237" spans="1:31" x14ac:dyDescent="0.2">
      <c r="A237" s="438" t="s">
        <v>91</v>
      </c>
      <c r="B237" s="439" t="s">
        <v>2592</v>
      </c>
      <c r="C237" s="438" t="s">
        <v>99</v>
      </c>
      <c r="D237" s="439" t="s">
        <v>98</v>
      </c>
      <c r="E237" s="439">
        <v>116063</v>
      </c>
      <c r="F237" s="439" t="str">
        <f>IFERROR(VLOOKUP(D237,RSL_Composite!$A$4:$K$767,11,FALSE),"--")</f>
        <v>--</v>
      </c>
      <c r="G237" s="440" t="s">
        <v>2474</v>
      </c>
      <c r="H237" s="535" t="str">
        <f>VLOOKUP($D237,'Child Res carc'!$C$6:$G$285,5,FALSE)</f>
        <v>--</v>
      </c>
      <c r="I237" s="535">
        <f>VLOOKUP($D237,'Child Res NC'!$C$6:$G$285,5,FALSE)</f>
        <v>1.5642857142857145</v>
      </c>
      <c r="J237" s="535" t="str">
        <f t="shared" si="6"/>
        <v>--</v>
      </c>
      <c r="K237" s="535">
        <f>VLOOKUP($D237,'Adult Res NC'!$C$6:$G$285,5,FALSE)</f>
        <v>3.6499999999999995</v>
      </c>
      <c r="L237" s="535" t="str">
        <f t="shared" si="7"/>
        <v>--</v>
      </c>
      <c r="M237" s="535" t="str">
        <f>VLOOKUP($D237,'Comm Worker carc'!$C$6:$G$285,5,FALSE)</f>
        <v>--</v>
      </c>
      <c r="N237" s="535">
        <f>VLOOKUP($D237,'Comm Worker NC'!$C$6:$G$285,5,FALSE)</f>
        <v>10.220000000000001</v>
      </c>
      <c r="O237" s="489"/>
      <c r="W237" s="441"/>
      <c r="X237" s="441"/>
      <c r="AA237" s="441"/>
      <c r="AB237" s="428"/>
      <c r="AC237" s="441"/>
      <c r="AD237" s="441"/>
      <c r="AE237" s="441"/>
    </row>
    <row r="238" spans="1:31" x14ac:dyDescent="0.2">
      <c r="A238" s="438" t="s">
        <v>91</v>
      </c>
      <c r="B238" s="439" t="s">
        <v>2592</v>
      </c>
      <c r="C238" s="438" t="s">
        <v>97</v>
      </c>
      <c r="D238" s="439" t="s">
        <v>96</v>
      </c>
      <c r="E238" s="439">
        <v>1646884</v>
      </c>
      <c r="F238" s="439" t="str">
        <f>IFERROR(VLOOKUP(D238,RSL_Composite!$A$4:$K$767,11,FALSE),"--")</f>
        <v>--</v>
      </c>
      <c r="G238" s="440" t="s">
        <v>2474</v>
      </c>
      <c r="H238" s="535" t="str">
        <f>VLOOKUP($D238,'Child Res carc'!$C$6:$G$285,5,FALSE)</f>
        <v>--</v>
      </c>
      <c r="I238" s="535">
        <f>VLOOKUP($D238,'Child Res NC'!$C$6:$G$285,5,FALSE)</f>
        <v>1.5642857142857145</v>
      </c>
      <c r="J238" s="535" t="str">
        <f t="shared" si="6"/>
        <v>--</v>
      </c>
      <c r="K238" s="535">
        <f>VLOOKUP($D238,'Adult Res NC'!$C$6:$G$285,5,FALSE)</f>
        <v>3.6499999999999995</v>
      </c>
      <c r="L238" s="535" t="str">
        <f t="shared" si="7"/>
        <v>--</v>
      </c>
      <c r="M238" s="535" t="str">
        <f>VLOOKUP($D238,'Comm Worker carc'!$C$6:$G$285,5,FALSE)</f>
        <v>--</v>
      </c>
      <c r="N238" s="535">
        <f>VLOOKUP($D238,'Comm Worker NC'!$C$6:$G$285,5,FALSE)</f>
        <v>10.220000000000001</v>
      </c>
      <c r="O238" s="489"/>
      <c r="W238" s="441"/>
      <c r="X238" s="441"/>
      <c r="AA238" s="441"/>
      <c r="AB238" s="428"/>
      <c r="AC238" s="441"/>
      <c r="AD238" s="441"/>
      <c r="AE238" s="441"/>
    </row>
    <row r="239" spans="1:31" x14ac:dyDescent="0.2">
      <c r="A239" s="438" t="s">
        <v>91</v>
      </c>
      <c r="B239" s="439" t="s">
        <v>2592</v>
      </c>
      <c r="C239" s="438" t="s">
        <v>95</v>
      </c>
      <c r="D239" s="439" t="s">
        <v>94</v>
      </c>
      <c r="E239" s="439">
        <v>1646873</v>
      </c>
      <c r="F239" s="439" t="str">
        <f>IFERROR(VLOOKUP(D239,RSL_Composite!$A$4:$K$767,11,FALSE),"--")</f>
        <v>--</v>
      </c>
      <c r="G239" s="440" t="s">
        <v>2474</v>
      </c>
      <c r="H239" s="535" t="str">
        <f>VLOOKUP($D239,'Child Res carc'!$C$6:$G$285,5,FALSE)</f>
        <v>--</v>
      </c>
      <c r="I239" s="535" t="str">
        <f>VLOOKUP($D239,'Child Res NC'!$C$6:$G$285,5,FALSE)</f>
        <v>--</v>
      </c>
      <c r="J239" s="535" t="str">
        <f t="shared" si="6"/>
        <v>--</v>
      </c>
      <c r="K239" s="535" t="str">
        <f>VLOOKUP($D239,'Adult Res NC'!$C$6:$G$285,5,FALSE)</f>
        <v>--</v>
      </c>
      <c r="L239" s="535" t="str">
        <f t="shared" si="7"/>
        <v>--</v>
      </c>
      <c r="M239" s="535" t="str">
        <f>VLOOKUP($D239,'Comm Worker carc'!$C$6:$G$285,5,FALSE)</f>
        <v>--</v>
      </c>
      <c r="N239" s="535" t="str">
        <f>VLOOKUP($D239,'Comm Worker NC'!$C$6:$G$285,5,FALSE)</f>
        <v>--</v>
      </c>
      <c r="O239" s="489"/>
      <c r="W239" s="441"/>
      <c r="X239" s="441"/>
      <c r="AA239" s="441"/>
      <c r="AB239" s="428"/>
      <c r="AC239" s="441"/>
      <c r="AD239" s="441"/>
      <c r="AE239" s="441"/>
    </row>
    <row r="240" spans="1:31" x14ac:dyDescent="0.2">
      <c r="A240" s="438" t="s">
        <v>91</v>
      </c>
      <c r="B240" s="439" t="s">
        <v>2592</v>
      </c>
      <c r="C240" s="438" t="s">
        <v>93</v>
      </c>
      <c r="D240" s="439" t="s">
        <v>92</v>
      </c>
      <c r="E240" s="439">
        <v>1563662</v>
      </c>
      <c r="F240" s="439" t="str">
        <f>IFERROR(VLOOKUP(D240,RSL_Composite!$A$4:$K$767,11,FALSE),"--")</f>
        <v>--</v>
      </c>
      <c r="G240" s="440" t="s">
        <v>2474</v>
      </c>
      <c r="H240" s="535" t="str">
        <f>VLOOKUP($D240,'Child Res carc'!$C$6:$G$285,5,FALSE)</f>
        <v>--</v>
      </c>
      <c r="I240" s="535">
        <f>VLOOKUP($D240,'Child Res NC'!$C$6:$G$285,5,FALSE)</f>
        <v>7.8214285714285712</v>
      </c>
      <c r="J240" s="535" t="str">
        <f t="shared" si="6"/>
        <v>--</v>
      </c>
      <c r="K240" s="535">
        <f>VLOOKUP($D240,'Adult Res NC'!$C$6:$G$285,5,FALSE)</f>
        <v>18.25</v>
      </c>
      <c r="L240" s="535" t="str">
        <f t="shared" si="7"/>
        <v>--</v>
      </c>
      <c r="M240" s="535" t="str">
        <f>VLOOKUP($D240,'Comm Worker carc'!$C$6:$G$285,5,FALSE)</f>
        <v>--</v>
      </c>
      <c r="N240" s="535">
        <f>VLOOKUP($D240,'Comm Worker NC'!$C$6:$G$285,5,FALSE)</f>
        <v>51.1</v>
      </c>
      <c r="O240" s="489"/>
      <c r="W240" s="441"/>
      <c r="X240" s="441"/>
      <c r="AA240" s="441"/>
      <c r="AB240" s="428"/>
      <c r="AC240" s="441"/>
      <c r="AD240" s="441"/>
      <c r="AE240" s="441"/>
    </row>
    <row r="241" spans="1:31" x14ac:dyDescent="0.2">
      <c r="A241" s="438" t="s">
        <v>91</v>
      </c>
      <c r="B241" s="439" t="s">
        <v>2592</v>
      </c>
      <c r="C241" s="438" t="s">
        <v>90</v>
      </c>
      <c r="D241" s="439" t="s">
        <v>89</v>
      </c>
      <c r="E241" s="439">
        <v>23135220</v>
      </c>
      <c r="F241" s="439" t="str">
        <f>IFERROR(VLOOKUP(D241,RSL_Composite!$A$4:$K$767,11,FALSE),"--")</f>
        <v>--</v>
      </c>
      <c r="G241" s="440" t="s">
        <v>2474</v>
      </c>
      <c r="H241" s="535" t="str">
        <f>VLOOKUP($D241,'Child Res carc'!$C$6:$G$285,5,FALSE)</f>
        <v>--</v>
      </c>
      <c r="I241" s="535">
        <f>VLOOKUP($D241,'Child Res NC'!$C$6:$G$285,5,FALSE)</f>
        <v>39.107142857142854</v>
      </c>
      <c r="J241" s="535" t="str">
        <f t="shared" si="6"/>
        <v>--</v>
      </c>
      <c r="K241" s="535">
        <f>VLOOKUP($D241,'Adult Res NC'!$C$6:$G$285,5,FALSE)</f>
        <v>91.25</v>
      </c>
      <c r="L241" s="535" t="str">
        <f t="shared" si="7"/>
        <v>--</v>
      </c>
      <c r="M241" s="535" t="str">
        <f>VLOOKUP($D241,'Comm Worker carc'!$C$6:$G$285,5,FALSE)</f>
        <v>--</v>
      </c>
      <c r="N241" s="535">
        <f>VLOOKUP($D241,'Comm Worker NC'!$C$6:$G$285,5,FALSE)</f>
        <v>255.5</v>
      </c>
      <c r="O241" s="489"/>
      <c r="W241" s="441"/>
      <c r="X241" s="441"/>
      <c r="AA241" s="441"/>
      <c r="AB241" s="428"/>
      <c r="AC241" s="441"/>
      <c r="AD241" s="441"/>
      <c r="AE241" s="441"/>
    </row>
    <row r="242" spans="1:31" x14ac:dyDescent="0.2">
      <c r="A242" s="438" t="s">
        <v>88</v>
      </c>
      <c r="B242" s="439" t="s">
        <v>2592</v>
      </c>
      <c r="C242" s="438" t="s">
        <v>87</v>
      </c>
      <c r="D242" s="439" t="s">
        <v>86</v>
      </c>
      <c r="E242" s="439">
        <v>1746016</v>
      </c>
      <c r="F242" s="439" t="str">
        <f>IFERROR(VLOOKUP(D242,RSL_Composite!$A$4:$K$767,11,FALSE),"--")</f>
        <v>--</v>
      </c>
      <c r="G242" s="440" t="s">
        <v>2474</v>
      </c>
      <c r="H242" s="535">
        <f>VLOOKUP($D242,'Child Res carc'!$C$6:$G$285,5,FALSE)</f>
        <v>6.9338265381609419E-7</v>
      </c>
      <c r="I242" s="535">
        <f>VLOOKUP($D242,'Child Res NC'!$C$6:$G$285,5,FALSE)</f>
        <v>1.1548642191860715E-8</v>
      </c>
      <c r="J242" s="535">
        <f t="shared" si="6"/>
        <v>3.1215006512268909E-7</v>
      </c>
      <c r="K242" s="535">
        <f>VLOOKUP($D242,'Adult Res NC'!$C$6:$G$285,5,FALSE)</f>
        <v>1.2173852539784873E-7</v>
      </c>
      <c r="L242" s="535" t="str">
        <f t="shared" si="7"/>
        <v>--</v>
      </c>
      <c r="M242" s="535">
        <f>VLOOKUP($D242,'Comm Worker carc'!$C$6:$G$285,5,FALSE)</f>
        <v>2.2012307692307694E-5</v>
      </c>
      <c r="N242" s="535">
        <f>VLOOKUP($D242,'Comm Worker NC'!$C$6:$G$285,5,FALSE)</f>
        <v>7.1539999999999996E-6</v>
      </c>
      <c r="O242" s="489"/>
      <c r="W242" s="441"/>
      <c r="X242" s="441"/>
      <c r="AA242" s="441"/>
      <c r="AB242" s="428"/>
      <c r="AC242" s="441"/>
      <c r="AD242" s="441"/>
      <c r="AE242" s="441"/>
    </row>
    <row r="243" spans="1:31" x14ac:dyDescent="0.2">
      <c r="A243" s="438" t="s">
        <v>34</v>
      </c>
      <c r="B243" s="439" t="s">
        <v>2592</v>
      </c>
      <c r="C243" s="438" t="s">
        <v>85</v>
      </c>
      <c r="D243" s="439" t="s">
        <v>84</v>
      </c>
      <c r="E243" s="439">
        <v>7429905</v>
      </c>
      <c r="F243" s="439" t="str">
        <f>IFERROR(VLOOKUP(D243,RSL_Composite!$A$4:$K$767,11,FALSE),"--")</f>
        <v>--</v>
      </c>
      <c r="G243" s="440" t="s">
        <v>2477</v>
      </c>
      <c r="H243" s="535" t="str">
        <f>VLOOKUP($D243,'Child Res carc'!$C$6:$G$285,5,FALSE)</f>
        <v>--</v>
      </c>
      <c r="I243" s="535">
        <f>VLOOKUP($D243,'Child Res NC'!$C$6:$G$285,5,FALSE)</f>
        <v>1.5540291220799867</v>
      </c>
      <c r="J243" s="535" t="str">
        <f t="shared" si="6"/>
        <v>--</v>
      </c>
      <c r="K243" s="535">
        <f>VLOOKUP($D243,'Adult Res NC'!$C$6:$G$285,5,FALSE)</f>
        <v>3.65</v>
      </c>
      <c r="L243" s="535" t="str">
        <f t="shared" si="7"/>
        <v>--</v>
      </c>
      <c r="M243" s="535" t="str">
        <f>VLOOKUP($D243,'Comm Worker carc'!$C$6:$G$285,5,FALSE)</f>
        <v>--</v>
      </c>
      <c r="N243" s="535">
        <f>VLOOKUP($D243,'Comm Worker NC'!$C$6:$G$285,5,FALSE)</f>
        <v>10.220000000000001</v>
      </c>
      <c r="O243" s="489"/>
      <c r="AA243" s="441"/>
      <c r="AB243" s="428"/>
      <c r="AC243" s="441"/>
      <c r="AD243" s="441"/>
      <c r="AE243" s="441"/>
    </row>
    <row r="244" spans="1:31" x14ac:dyDescent="0.2">
      <c r="A244" s="438" t="s">
        <v>34</v>
      </c>
      <c r="B244" s="439" t="s">
        <v>2592</v>
      </c>
      <c r="C244" s="438" t="s">
        <v>83</v>
      </c>
      <c r="D244" s="439" t="s">
        <v>82</v>
      </c>
      <c r="E244" s="439">
        <v>7440360</v>
      </c>
      <c r="F244" s="439" t="str">
        <f>IFERROR(VLOOKUP(D244,RSL_Composite!$A$4:$K$767,11,FALSE),"--")</f>
        <v>--</v>
      </c>
      <c r="G244" s="440" t="s">
        <v>2477</v>
      </c>
      <c r="H244" s="535" t="str">
        <f>VLOOKUP($D244,'Child Res carc'!$C$6:$G$285,5,FALSE)</f>
        <v>--</v>
      </c>
      <c r="I244" s="535">
        <f>VLOOKUP($D244,'Child Res NC'!$C$6:$G$285,5,FALSE)</f>
        <v>5.9934318555008215E-4</v>
      </c>
      <c r="J244" s="535" t="str">
        <f t="shared" si="6"/>
        <v>--</v>
      </c>
      <c r="K244" s="535">
        <f>VLOOKUP($D244,'Adult Res NC'!$C$6:$G$285,5,FALSE)</f>
        <v>1.4599999999999999E-3</v>
      </c>
      <c r="L244" s="535" t="str">
        <f t="shared" si="7"/>
        <v>--</v>
      </c>
      <c r="M244" s="535" t="str">
        <f>VLOOKUP($D244,'Comm Worker carc'!$C$6:$G$285,5,FALSE)</f>
        <v>--</v>
      </c>
      <c r="N244" s="535">
        <f>VLOOKUP($D244,'Comm Worker NC'!$C$6:$G$285,5,FALSE)</f>
        <v>4.0880000000000005E-3</v>
      </c>
      <c r="O244" s="489"/>
      <c r="AA244" s="441"/>
      <c r="AB244" s="428"/>
      <c r="AC244" s="441"/>
      <c r="AD244" s="441"/>
      <c r="AE244" s="441"/>
    </row>
    <row r="245" spans="1:31" x14ac:dyDescent="0.2">
      <c r="A245" s="438" t="s">
        <v>34</v>
      </c>
      <c r="B245" s="439" t="s">
        <v>2592</v>
      </c>
      <c r="C245" s="438" t="s">
        <v>81</v>
      </c>
      <c r="D245" s="439" t="s">
        <v>80</v>
      </c>
      <c r="E245" s="439">
        <v>7440382</v>
      </c>
      <c r="F245" s="439" t="str">
        <f>IFERROR(VLOOKUP(D245,RSL_Composite!$A$4:$K$767,11,FALSE),"--")</f>
        <v>--</v>
      </c>
      <c r="G245" s="440" t="s">
        <v>2477</v>
      </c>
      <c r="H245" s="535">
        <f>VLOOKUP($D245,'Child Res carc'!$C$6:$G$285,5,FALSE)</f>
        <v>1.2086893171733225E-3</v>
      </c>
      <c r="I245" s="535">
        <f>VLOOKUP($D245,'Child Res NC'!$C$6:$G$285,5,FALSE)</f>
        <v>4.6620873662399587E-4</v>
      </c>
      <c r="J245" s="535">
        <f t="shared" si="6"/>
        <v>5.6482936847434173E-4</v>
      </c>
      <c r="K245" s="535">
        <f>VLOOKUP($D245,'Adult Res NC'!$C$6:$G$285,5,FALSE)</f>
        <v>1.0950000000000001E-3</v>
      </c>
      <c r="L245" s="535" t="str">
        <f t="shared" si="7"/>
        <v>--</v>
      </c>
      <c r="M245" s="535">
        <f>VLOOKUP($D245,'Comm Worker carc'!$C$6:$G$285,5,FALSE)</f>
        <v>1.9077333333333334E-3</v>
      </c>
      <c r="N245" s="535">
        <f>VLOOKUP($D245,'Comm Worker NC'!$C$6:$G$285,5,FALSE)</f>
        <v>3.0659999999999993E-3</v>
      </c>
      <c r="O245" s="489"/>
      <c r="AA245" s="441"/>
      <c r="AB245" s="428"/>
      <c r="AC245" s="441"/>
      <c r="AD245" s="441"/>
      <c r="AE245" s="441"/>
    </row>
    <row r="246" spans="1:31" x14ac:dyDescent="0.2">
      <c r="A246" s="438" t="s">
        <v>34</v>
      </c>
      <c r="B246" s="439" t="s">
        <v>2592</v>
      </c>
      <c r="C246" s="438" t="s">
        <v>79</v>
      </c>
      <c r="D246" s="439" t="s">
        <v>78</v>
      </c>
      <c r="E246" s="439">
        <v>7440393</v>
      </c>
      <c r="F246" s="439" t="str">
        <f>IFERROR(VLOOKUP(D246,RSL_Composite!$A$4:$K$767,11,FALSE),"--")</f>
        <v>--</v>
      </c>
      <c r="G246" s="440" t="s">
        <v>2477</v>
      </c>
      <c r="H246" s="535" t="str">
        <f>VLOOKUP($D246,'Child Res carc'!$C$6:$G$285,5,FALSE)</f>
        <v>--</v>
      </c>
      <c r="I246" s="535">
        <f>VLOOKUP($D246,'Child Res NC'!$C$6:$G$285,5,FALSE)</f>
        <v>0.28590078328981722</v>
      </c>
      <c r="J246" s="535" t="str">
        <f t="shared" si="6"/>
        <v>--</v>
      </c>
      <c r="K246" s="535">
        <f>VLOOKUP($D246,'Adult Res NC'!$C$6:$G$285,5,FALSE)</f>
        <v>0.73</v>
      </c>
      <c r="L246" s="535" t="str">
        <f t="shared" si="7"/>
        <v>--</v>
      </c>
      <c r="M246" s="535" t="str">
        <f>VLOOKUP($D246,'Comm Worker carc'!$C$6:$G$285,5,FALSE)</f>
        <v>--</v>
      </c>
      <c r="N246" s="535">
        <f>VLOOKUP($D246,'Comm Worker NC'!$C$6:$G$285,5,FALSE)</f>
        <v>2.044</v>
      </c>
      <c r="O246" s="489"/>
      <c r="AA246" s="441"/>
      <c r="AB246" s="428"/>
      <c r="AC246" s="441"/>
      <c r="AD246" s="441"/>
      <c r="AE246" s="441"/>
    </row>
    <row r="247" spans="1:31" x14ac:dyDescent="0.2">
      <c r="A247" s="438" t="s">
        <v>34</v>
      </c>
      <c r="B247" s="439" t="s">
        <v>2592</v>
      </c>
      <c r="C247" s="438" t="s">
        <v>77</v>
      </c>
      <c r="D247" s="439" t="s">
        <v>76</v>
      </c>
      <c r="E247" s="439">
        <v>7440417</v>
      </c>
      <c r="F247" s="439" t="str">
        <f>IFERROR(VLOOKUP(D247,RSL_Composite!$A$4:$K$767,11,FALSE),"--")</f>
        <v>--</v>
      </c>
      <c r="G247" s="440" t="s">
        <v>2477</v>
      </c>
      <c r="H247" s="535" t="str">
        <f>VLOOKUP($D247,'Child Res carc'!$C$6:$G$285,5,FALSE)</f>
        <v>--</v>
      </c>
      <c r="I247" s="535">
        <f>VLOOKUP($D247,'Child Res NC'!$C$6:$G$285,5,FALSE)</f>
        <v>1.6102941176470589E-3</v>
      </c>
      <c r="J247" s="535" t="str">
        <f t="shared" si="6"/>
        <v>--</v>
      </c>
      <c r="K247" s="535">
        <f>VLOOKUP($D247,'Adult Res NC'!$C$6:$G$285,5,FALSE)</f>
        <v>7.2999999999999992E-3</v>
      </c>
      <c r="L247" s="535" t="str">
        <f t="shared" si="7"/>
        <v>--</v>
      </c>
      <c r="M247" s="535" t="str">
        <f>VLOOKUP($D247,'Comm Worker carc'!$C$6:$G$285,5,FALSE)</f>
        <v>--</v>
      </c>
      <c r="N247" s="535">
        <f>VLOOKUP($D247,'Comm Worker NC'!$C$6:$G$285,5,FALSE)</f>
        <v>2.044E-2</v>
      </c>
      <c r="O247" s="489"/>
      <c r="AA247" s="441"/>
      <c r="AB247" s="428"/>
      <c r="AC247" s="441"/>
      <c r="AD247" s="441"/>
      <c r="AE247" s="441"/>
    </row>
    <row r="248" spans="1:31" x14ac:dyDescent="0.2">
      <c r="A248" s="438" t="s">
        <v>34</v>
      </c>
      <c r="B248" s="439" t="s">
        <v>2592</v>
      </c>
      <c r="C248" s="438" t="s">
        <v>1845</v>
      </c>
      <c r="D248" s="439" t="s">
        <v>1843</v>
      </c>
      <c r="E248" s="439" t="s">
        <v>2270</v>
      </c>
      <c r="F248" s="439" t="str">
        <f>IFERROR(VLOOKUP(D248,RSL_Composite!$A$4:$K$767,11,FALSE),"--")</f>
        <v>--</v>
      </c>
      <c r="G248" s="440" t="s">
        <v>2477</v>
      </c>
      <c r="H248" s="535" t="str">
        <f>VLOOKUP($D248,'Child Res carc'!$C$6:$G$285,5,FALSE)</f>
        <v>--</v>
      </c>
      <c r="I248" s="535" t="str">
        <f>VLOOKUP($D248,'Child Res NC'!$C$6:$G$285,5,FALSE)</f>
        <v>--</v>
      </c>
      <c r="J248" s="535" t="str">
        <f t="shared" si="6"/>
        <v>--</v>
      </c>
      <c r="K248" s="535" t="str">
        <f>VLOOKUP($D248,'Adult Res NC'!$C$6:$G$285,5,FALSE)</f>
        <v>--</v>
      </c>
      <c r="L248" s="535" t="str">
        <f t="shared" si="7"/>
        <v>--</v>
      </c>
      <c r="M248" s="535" t="str">
        <f>VLOOKUP($D248,'Comm Worker carc'!$C$6:$G$285,5,FALSE)</f>
        <v>--</v>
      </c>
      <c r="N248" s="535" t="str">
        <f>VLOOKUP($D248,'Comm Worker NC'!$C$6:$G$285,5,FALSE)</f>
        <v>--</v>
      </c>
      <c r="O248" s="489"/>
      <c r="AA248" s="441"/>
      <c r="AB248" s="428"/>
      <c r="AC248" s="441"/>
      <c r="AD248" s="441"/>
      <c r="AE248" s="441"/>
    </row>
    <row r="249" spans="1:31" x14ac:dyDescent="0.2">
      <c r="A249" s="438" t="s">
        <v>34</v>
      </c>
      <c r="B249" s="439" t="s">
        <v>2592</v>
      </c>
      <c r="C249" s="438" t="s">
        <v>74</v>
      </c>
      <c r="D249" s="439" t="s">
        <v>73</v>
      </c>
      <c r="E249" s="439">
        <v>7440702</v>
      </c>
      <c r="F249" s="439" t="str">
        <f>IFERROR(VLOOKUP(D249,RSL_Composite!$A$4:$K$767,11,FALSE),"--")</f>
        <v>--</v>
      </c>
      <c r="G249" s="440" t="s">
        <v>2477</v>
      </c>
      <c r="H249" s="535" t="str">
        <f>VLOOKUP($D249,'Child Res carc'!$C$6:$G$285,5,FALSE)</f>
        <v>--</v>
      </c>
      <c r="I249" s="535" t="str">
        <f>VLOOKUP($D249,'Child Res NC'!$C$6:$G$285,5,FALSE)</f>
        <v>--</v>
      </c>
      <c r="J249" s="535" t="str">
        <f t="shared" si="6"/>
        <v>--</v>
      </c>
      <c r="K249" s="535" t="str">
        <f>VLOOKUP($D249,'Adult Res NC'!$C$6:$G$285,5,FALSE)</f>
        <v>--</v>
      </c>
      <c r="L249" s="535" t="str">
        <f t="shared" si="7"/>
        <v>--</v>
      </c>
      <c r="M249" s="535" t="str">
        <f>VLOOKUP($D249,'Comm Worker carc'!$C$6:$G$285,5,FALSE)</f>
        <v>--</v>
      </c>
      <c r="N249" s="535" t="str">
        <f>VLOOKUP($D249,'Comm Worker NC'!$C$6:$G$285,5,FALSE)</f>
        <v>--</v>
      </c>
      <c r="O249" s="489"/>
      <c r="AA249" s="441"/>
      <c r="AB249" s="428"/>
      <c r="AC249" s="441"/>
      <c r="AD249" s="441"/>
      <c r="AE249" s="441"/>
    </row>
    <row r="250" spans="1:31" x14ac:dyDescent="0.2">
      <c r="A250" s="438" t="s">
        <v>34</v>
      </c>
      <c r="B250" s="439" t="s">
        <v>2592</v>
      </c>
      <c r="C250" s="438" t="s">
        <v>72</v>
      </c>
      <c r="D250" s="439" t="s">
        <v>71</v>
      </c>
      <c r="E250" s="439">
        <v>16065831</v>
      </c>
      <c r="F250" s="439" t="str">
        <f>IFERROR(VLOOKUP(D250,RSL_Composite!$A$4:$K$767,11,FALSE),"--")</f>
        <v>--</v>
      </c>
      <c r="G250" s="440" t="s">
        <v>2477</v>
      </c>
      <c r="H250" s="535" t="str">
        <f>VLOOKUP($D250,'Child Res carc'!$C$6:$G$285,5,FALSE)</f>
        <v>--</v>
      </c>
      <c r="I250" s="535">
        <f>VLOOKUP($D250,'Child Res NC'!$C$6:$G$285,5,FALSE)</f>
        <v>1.5563046647230323</v>
      </c>
      <c r="J250" s="535" t="str">
        <f t="shared" si="6"/>
        <v>--</v>
      </c>
      <c r="K250" s="535">
        <f>VLOOKUP($D250,'Adult Res NC'!$C$6:$G$285,5,FALSE)</f>
        <v>5.4749999999999996</v>
      </c>
      <c r="L250" s="535" t="str">
        <f t="shared" si="7"/>
        <v>--</v>
      </c>
      <c r="M250" s="535" t="str">
        <f>VLOOKUP($D250,'Comm Worker carc'!$C$6:$G$285,5,FALSE)</f>
        <v>--</v>
      </c>
      <c r="N250" s="535">
        <f>VLOOKUP($D250,'Comm Worker NC'!$C$6:$G$285,5,FALSE)</f>
        <v>15.33</v>
      </c>
      <c r="O250" s="489"/>
      <c r="AA250" s="441"/>
      <c r="AB250" s="428"/>
      <c r="AC250" s="441"/>
      <c r="AD250" s="441"/>
      <c r="AE250" s="441"/>
    </row>
    <row r="251" spans="1:31" x14ac:dyDescent="0.2">
      <c r="A251" s="438" t="s">
        <v>34</v>
      </c>
      <c r="B251" s="439" t="s">
        <v>2592</v>
      </c>
      <c r="C251" s="438" t="s">
        <v>70</v>
      </c>
      <c r="D251" s="439" t="s">
        <v>69</v>
      </c>
      <c r="E251" s="439">
        <v>7440473</v>
      </c>
      <c r="F251" s="439" t="str">
        <f>IFERROR(VLOOKUP(D251,RSL_Composite!$A$4:$K$767,11,FALSE),"--")</f>
        <v>--</v>
      </c>
      <c r="G251" s="440" t="s">
        <v>2477</v>
      </c>
      <c r="H251" s="535" t="str">
        <f>VLOOKUP($D251,'Child Res carc'!$C$6:$G$285,5,FALSE)</f>
        <v>--</v>
      </c>
      <c r="I251" s="535" t="str">
        <f>VLOOKUP($D251,'Child Res NC'!$C$6:$G$285,5,FALSE)</f>
        <v>--</v>
      </c>
      <c r="J251" s="535" t="str">
        <f t="shared" si="6"/>
        <v>--</v>
      </c>
      <c r="K251" s="535" t="str">
        <f>VLOOKUP($D251,'Adult Res NC'!$C$6:$G$285,5,FALSE)</f>
        <v>--</v>
      </c>
      <c r="L251" s="535" t="str">
        <f t="shared" si="7"/>
        <v>--</v>
      </c>
      <c r="M251" s="535" t="str">
        <f>VLOOKUP($D251,'Comm Worker carc'!$C$6:$G$285,5,FALSE)</f>
        <v>--</v>
      </c>
      <c r="N251" s="535" t="str">
        <f>VLOOKUP($D251,'Comm Worker NC'!$C$6:$G$285,5,FALSE)</f>
        <v>--</v>
      </c>
      <c r="O251" s="489"/>
      <c r="AA251" s="441"/>
      <c r="AB251" s="428"/>
      <c r="AC251" s="441"/>
      <c r="AD251" s="441"/>
      <c r="AE251" s="441"/>
    </row>
    <row r="252" spans="1:31" x14ac:dyDescent="0.2">
      <c r="A252" s="438" t="s">
        <v>34</v>
      </c>
      <c r="B252" s="439" t="s">
        <v>2592</v>
      </c>
      <c r="C252" s="438" t="s">
        <v>68</v>
      </c>
      <c r="D252" s="439" t="s">
        <v>67</v>
      </c>
      <c r="E252" s="439">
        <v>18540299</v>
      </c>
      <c r="F252" s="439" t="str">
        <f>IFERROR(VLOOKUP(D252,RSL_Composite!$A$4:$K$767,11,FALSE),"--")</f>
        <v>M</v>
      </c>
      <c r="G252" s="440" t="s">
        <v>2477</v>
      </c>
      <c r="H252" s="535">
        <f>VLOOKUP($D252,'Child Res carc'!$C$6:$G$285,5,FALSE)</f>
        <v>2.3887434554973829E-3</v>
      </c>
      <c r="I252" s="535">
        <f>VLOOKUP($D252,'Child Res NC'!$C$6:$G$285,5,FALSE)</f>
        <v>3.0712415856394915E-3</v>
      </c>
      <c r="J252" s="535">
        <f t="shared" si="6"/>
        <v>1.201561324303988E-3</v>
      </c>
      <c r="K252" s="535">
        <f>VLOOKUP($D252,'Adult Res NC'!$C$6:$G$285,5,FALSE)</f>
        <v>1.095E-2</v>
      </c>
      <c r="L252" s="535">
        <f t="shared" si="7"/>
        <v>4.5215454622574987E-4</v>
      </c>
      <c r="M252" s="535">
        <f>VLOOKUP($D252,'Comm Worker carc'!$C$6:$G$285,5,FALSE)</f>
        <v>5.7232000000000003E-3</v>
      </c>
      <c r="N252" s="535">
        <f>VLOOKUP($D252,'Comm Worker NC'!$C$6:$G$285,5,FALSE)</f>
        <v>3.066E-2</v>
      </c>
      <c r="O252" s="489"/>
      <c r="AA252" s="441"/>
      <c r="AB252" s="428"/>
      <c r="AC252" s="441"/>
      <c r="AD252" s="441"/>
      <c r="AE252" s="441"/>
    </row>
    <row r="253" spans="1:31" x14ac:dyDescent="0.2">
      <c r="A253" s="438" t="s">
        <v>34</v>
      </c>
      <c r="B253" s="439" t="s">
        <v>2592</v>
      </c>
      <c r="C253" s="438" t="s">
        <v>66</v>
      </c>
      <c r="D253" s="439" t="s">
        <v>65</v>
      </c>
      <c r="E253" s="439">
        <v>7440484</v>
      </c>
      <c r="F253" s="439" t="str">
        <f>IFERROR(VLOOKUP(D253,RSL_Composite!$A$4:$K$767,11,FALSE),"--")</f>
        <v>--</v>
      </c>
      <c r="G253" s="440" t="s">
        <v>2477</v>
      </c>
      <c r="H253" s="535" t="str">
        <f>VLOOKUP($D253,'Child Res carc'!$C$6:$G$285,5,FALSE)</f>
        <v>--</v>
      </c>
      <c r="I253" s="535">
        <f>VLOOKUP($D253,'Child Res NC'!$C$6:$G$285,5,FALSE)</f>
        <v>4.6805006212171285E-4</v>
      </c>
      <c r="J253" s="535" t="str">
        <f t="shared" si="6"/>
        <v>--</v>
      </c>
      <c r="K253" s="535">
        <f>VLOOKUP($D253,'Adult Res NC'!$C$6:$G$285,5,FALSE)</f>
        <v>1.0950000000000001E-3</v>
      </c>
      <c r="L253" s="535" t="str">
        <f t="shared" si="7"/>
        <v>--</v>
      </c>
      <c r="M253" s="535" t="str">
        <f>VLOOKUP($D253,'Comm Worker carc'!$C$6:$G$285,5,FALSE)</f>
        <v>--</v>
      </c>
      <c r="N253" s="535">
        <f>VLOOKUP($D253,'Comm Worker NC'!$C$6:$G$285,5,FALSE)</f>
        <v>3.0659999999999993E-3</v>
      </c>
      <c r="O253" s="489"/>
      <c r="AA253" s="441"/>
      <c r="AB253" s="428"/>
      <c r="AC253" s="441"/>
      <c r="AD253" s="441"/>
      <c r="AE253" s="441"/>
    </row>
    <row r="254" spans="1:31" x14ac:dyDescent="0.2">
      <c r="A254" s="438" t="s">
        <v>34</v>
      </c>
      <c r="B254" s="439" t="s">
        <v>2592</v>
      </c>
      <c r="C254" s="438" t="s">
        <v>64</v>
      </c>
      <c r="D254" s="439" t="s">
        <v>63</v>
      </c>
      <c r="E254" s="439">
        <v>7440508</v>
      </c>
      <c r="F254" s="439" t="str">
        <f>IFERROR(VLOOKUP(D254,RSL_Composite!$A$4:$K$767,11,FALSE),"--")</f>
        <v>--</v>
      </c>
      <c r="G254" s="440" t="s">
        <v>2477</v>
      </c>
      <c r="H254" s="535" t="str">
        <f>VLOOKUP($D254,'Child Res carc'!$C$6:$G$285,5,FALSE)</f>
        <v>--</v>
      </c>
      <c r="I254" s="535">
        <f>VLOOKUP($D254,'Child Res NC'!$C$6:$G$285,5,FALSE)</f>
        <v>6.2161164883199456E-2</v>
      </c>
      <c r="J254" s="535" t="str">
        <f t="shared" si="6"/>
        <v>--</v>
      </c>
      <c r="K254" s="535">
        <f>VLOOKUP($D254,'Adult Res NC'!$C$6:$G$285,5,FALSE)</f>
        <v>0.14599999999999999</v>
      </c>
      <c r="L254" s="535" t="str">
        <f t="shared" si="7"/>
        <v>--</v>
      </c>
      <c r="M254" s="535" t="str">
        <f>VLOOKUP($D254,'Comm Worker carc'!$C$6:$G$285,5,FALSE)</f>
        <v>--</v>
      </c>
      <c r="N254" s="535">
        <f>VLOOKUP($D254,'Comm Worker NC'!$C$6:$G$285,5,FALSE)</f>
        <v>0.4088</v>
      </c>
      <c r="O254" s="489"/>
      <c r="AA254" s="441"/>
      <c r="AB254" s="428"/>
      <c r="AC254" s="441"/>
      <c r="AD254" s="441"/>
      <c r="AE254" s="441"/>
    </row>
    <row r="255" spans="1:31" x14ac:dyDescent="0.2">
      <c r="A255" s="438" t="s">
        <v>34</v>
      </c>
      <c r="B255" s="439" t="s">
        <v>2592</v>
      </c>
      <c r="C255" s="438" t="s">
        <v>62</v>
      </c>
      <c r="D255" s="439" t="s">
        <v>61</v>
      </c>
      <c r="E255" s="439">
        <v>7439896</v>
      </c>
      <c r="F255" s="439" t="str">
        <f>IFERROR(VLOOKUP(D255,RSL_Composite!$A$4:$K$767,11,FALSE),"--")</f>
        <v>--</v>
      </c>
      <c r="G255" s="440" t="s">
        <v>2477</v>
      </c>
      <c r="H255" s="535" t="str">
        <f>VLOOKUP($D255,'Child Res carc'!$C$6:$G$285,5,FALSE)</f>
        <v>--</v>
      </c>
      <c r="I255" s="535">
        <f>VLOOKUP($D255,'Child Res NC'!$C$6:$G$285,5,FALSE)</f>
        <v>1.0878203854559905</v>
      </c>
      <c r="J255" s="535" t="str">
        <f t="shared" si="6"/>
        <v>--</v>
      </c>
      <c r="K255" s="535">
        <f>VLOOKUP($D255,'Adult Res NC'!$C$6:$G$285,5,FALSE)</f>
        <v>2.5550000000000002</v>
      </c>
      <c r="L255" s="535" t="str">
        <f t="shared" si="7"/>
        <v>--</v>
      </c>
      <c r="M255" s="535" t="str">
        <f>VLOOKUP($D255,'Comm Worker carc'!$C$6:$G$285,5,FALSE)</f>
        <v>--</v>
      </c>
      <c r="N255" s="535">
        <f>VLOOKUP($D255,'Comm Worker NC'!$C$6:$G$285,5,FALSE)</f>
        <v>7.153999999999999</v>
      </c>
      <c r="O255" s="489"/>
      <c r="AA255" s="441"/>
      <c r="AB255" s="428"/>
      <c r="AC255" s="441"/>
      <c r="AD255" s="441"/>
      <c r="AE255" s="441"/>
    </row>
    <row r="256" spans="1:31" x14ac:dyDescent="0.2">
      <c r="A256" s="438" t="s">
        <v>34</v>
      </c>
      <c r="B256" s="439" t="s">
        <v>2592</v>
      </c>
      <c r="C256" s="438" t="s">
        <v>60</v>
      </c>
      <c r="D256" s="439" t="s">
        <v>59</v>
      </c>
      <c r="E256" s="439">
        <v>7439921</v>
      </c>
      <c r="F256" s="439" t="str">
        <f>IFERROR(VLOOKUP(D256,RSL_Composite!$A$4:$K$767,11,FALSE),"--")</f>
        <v>--</v>
      </c>
      <c r="G256" s="440" t="s">
        <v>2477</v>
      </c>
      <c r="H256" s="535" t="str">
        <f>VLOOKUP($D256,'Child Res carc'!$C$6:$G$285,5,FALSE)</f>
        <v>--</v>
      </c>
      <c r="I256" s="535" t="str">
        <f>VLOOKUP($D256,'Child Res NC'!$C$6:$G$285,5,FALSE)</f>
        <v>--</v>
      </c>
      <c r="J256" s="535" t="str">
        <f t="shared" si="6"/>
        <v>--</v>
      </c>
      <c r="K256" s="535" t="str">
        <f>VLOOKUP($D256,'Adult Res NC'!$C$6:$G$285,5,FALSE)</f>
        <v>--</v>
      </c>
      <c r="L256" s="535" t="str">
        <f t="shared" si="7"/>
        <v>--</v>
      </c>
      <c r="M256" s="535" t="str">
        <f>VLOOKUP($D256,'Comm Worker carc'!$C$6:$G$285,5,FALSE)</f>
        <v>--</v>
      </c>
      <c r="N256" s="535" t="str">
        <f>VLOOKUP($D256,'Comm Worker NC'!$C$6:$G$285,5,FALSE)</f>
        <v>--</v>
      </c>
      <c r="O256" s="489"/>
      <c r="AA256" s="441"/>
      <c r="AB256" s="428"/>
      <c r="AC256" s="441"/>
      <c r="AD256" s="441"/>
      <c r="AE256" s="441"/>
    </row>
    <row r="257" spans="1:33" x14ac:dyDescent="0.2">
      <c r="A257" s="438" t="s">
        <v>34</v>
      </c>
      <c r="B257" s="439" t="s">
        <v>2592</v>
      </c>
      <c r="C257" s="438" t="s">
        <v>58</v>
      </c>
      <c r="D257" s="439" t="s">
        <v>57</v>
      </c>
      <c r="E257" s="439">
        <v>7439954</v>
      </c>
      <c r="F257" s="439" t="str">
        <f>IFERROR(VLOOKUP(D257,RSL_Composite!$A$4:$K$767,11,FALSE),"--")</f>
        <v>--</v>
      </c>
      <c r="G257" s="440" t="s">
        <v>2477</v>
      </c>
      <c r="H257" s="535" t="str">
        <f>VLOOKUP($D257,'Child Res carc'!$C$6:$G$285,5,FALSE)</f>
        <v>--</v>
      </c>
      <c r="I257" s="535" t="str">
        <f>VLOOKUP($D257,'Child Res NC'!$C$6:$G$285,5,FALSE)</f>
        <v>--</v>
      </c>
      <c r="J257" s="535" t="str">
        <f t="shared" si="6"/>
        <v>--</v>
      </c>
      <c r="K257" s="535" t="str">
        <f>VLOOKUP($D257,'Adult Res NC'!$C$6:$G$285,5,FALSE)</f>
        <v>--</v>
      </c>
      <c r="L257" s="535" t="str">
        <f t="shared" si="7"/>
        <v>--</v>
      </c>
      <c r="M257" s="535" t="str">
        <f>VLOOKUP($D257,'Comm Worker carc'!$C$6:$G$285,5,FALSE)</f>
        <v>--</v>
      </c>
      <c r="N257" s="535" t="str">
        <f>VLOOKUP($D257,'Comm Worker NC'!$C$6:$G$285,5,FALSE)</f>
        <v>--</v>
      </c>
      <c r="O257" s="489"/>
      <c r="AA257" s="441"/>
      <c r="AB257" s="428"/>
      <c r="AC257" s="441"/>
      <c r="AD257" s="441"/>
      <c r="AE257" s="441"/>
    </row>
    <row r="258" spans="1:33" x14ac:dyDescent="0.2">
      <c r="A258" s="438" t="s">
        <v>34</v>
      </c>
      <c r="B258" s="439" t="s">
        <v>2592</v>
      </c>
      <c r="C258" s="438" t="s">
        <v>1862</v>
      </c>
      <c r="D258" s="439" t="s">
        <v>1859</v>
      </c>
      <c r="E258" s="439" t="s">
        <v>2272</v>
      </c>
      <c r="F258" s="439" t="str">
        <f>IFERROR(VLOOKUP(D258,RSL_Composite!$A$4:$K$767,11,FALSE),"--")</f>
        <v>--</v>
      </c>
      <c r="G258" s="440" t="s">
        <v>2477</v>
      </c>
      <c r="H258" s="535" t="str">
        <f>VLOOKUP($D258,'Child Res carc'!$C$6:$G$285,5,FALSE)</f>
        <v>--</v>
      </c>
      <c r="I258" s="535">
        <f>VLOOKUP($D258,'Child Res NC'!$C$6:$G$285,5,FALSE)</f>
        <v>3.7542857142857142E-2</v>
      </c>
      <c r="J258" s="535" t="str">
        <f t="shared" si="6"/>
        <v>--</v>
      </c>
      <c r="K258" s="535">
        <f>VLOOKUP($D258,'Adult Res NC'!$C$6:$G$285,5,FALSE)</f>
        <v>8.7599999999999997E-2</v>
      </c>
      <c r="L258" s="535" t="str">
        <f t="shared" si="7"/>
        <v>--</v>
      </c>
      <c r="M258" s="535" t="str">
        <f>VLOOKUP($D258,'Comm Worker carc'!$C$6:$G$285,5,FALSE)</f>
        <v>--</v>
      </c>
      <c r="N258" s="535">
        <f>VLOOKUP($D258,'Comm Worker NC'!$C$6:$G$285,5,FALSE)</f>
        <v>0.24528</v>
      </c>
      <c r="O258" s="489"/>
      <c r="AA258" s="441"/>
      <c r="AB258" s="428"/>
      <c r="AC258" s="441"/>
      <c r="AD258" s="441"/>
      <c r="AE258" s="441"/>
    </row>
    <row r="259" spans="1:33" x14ac:dyDescent="0.2">
      <c r="A259" s="438" t="s">
        <v>34</v>
      </c>
      <c r="B259" s="439" t="s">
        <v>2592</v>
      </c>
      <c r="C259" s="438" t="s">
        <v>55</v>
      </c>
      <c r="D259" s="439" t="s">
        <v>54</v>
      </c>
      <c r="E259" s="439">
        <v>7487947</v>
      </c>
      <c r="F259" s="439" t="str">
        <f>IFERROR(VLOOKUP(D259,RSL_Composite!$A$4:$K$767,11,FALSE),"--")</f>
        <v>--</v>
      </c>
      <c r="G259" s="440" t="s">
        <v>2477</v>
      </c>
      <c r="H259" s="535" t="str">
        <f>VLOOKUP($D259,'Child Res carc'!$C$6:$G$285,5,FALSE)</f>
        <v>--</v>
      </c>
      <c r="I259" s="535">
        <f>VLOOKUP($D259,'Child Res NC'!$C$6:$G$285,5,FALSE)</f>
        <v>4.2885117493472573E-4</v>
      </c>
      <c r="J259" s="535" t="str">
        <f t="shared" si="6"/>
        <v>--</v>
      </c>
      <c r="K259" s="535">
        <f>VLOOKUP($D259,'Adult Res NC'!$C$6:$G$285,5,FALSE)</f>
        <v>1.0950000000000001E-3</v>
      </c>
      <c r="L259" s="535" t="str">
        <f t="shared" si="7"/>
        <v>--</v>
      </c>
      <c r="M259" s="535" t="str">
        <f>VLOOKUP($D259,'Comm Worker carc'!$C$6:$G$285,5,FALSE)</f>
        <v>--</v>
      </c>
      <c r="N259" s="535">
        <f>VLOOKUP($D259,'Comm Worker NC'!$C$6:$G$285,5,FALSE)</f>
        <v>3.0659999999999993E-3</v>
      </c>
      <c r="O259" s="489"/>
      <c r="AA259" s="441"/>
      <c r="AB259" s="428"/>
      <c r="AC259" s="441"/>
      <c r="AD259" s="441"/>
      <c r="AE259" s="441"/>
    </row>
    <row r="260" spans="1:33" x14ac:dyDescent="0.2">
      <c r="A260" s="438" t="s">
        <v>34</v>
      </c>
      <c r="B260" s="439" t="s">
        <v>2592</v>
      </c>
      <c r="C260" s="438" t="s">
        <v>53</v>
      </c>
      <c r="D260" s="439" t="s">
        <v>52</v>
      </c>
      <c r="E260" s="439">
        <v>22967926</v>
      </c>
      <c r="F260" s="439" t="str">
        <f>IFERROR(VLOOKUP(D260,RSL_Composite!$A$4:$K$767,11,FALSE),"--")</f>
        <v>--</v>
      </c>
      <c r="G260" s="440" t="s">
        <v>2477</v>
      </c>
      <c r="H260" s="535" t="str">
        <f>VLOOKUP($D260,'Child Res carc'!$C$6:$G$285,5,FALSE)</f>
        <v>--</v>
      </c>
      <c r="I260" s="535">
        <f>VLOOKUP($D260,'Child Res NC'!$C$6:$G$285,5,FALSE)</f>
        <v>1.5540291220799863E-4</v>
      </c>
      <c r="J260" s="535" t="str">
        <f t="shared" si="6"/>
        <v>--</v>
      </c>
      <c r="K260" s="535">
        <f>VLOOKUP($D260,'Adult Res NC'!$C$6:$G$285,5,FALSE)</f>
        <v>3.6499999999999998E-4</v>
      </c>
      <c r="L260" s="535" t="str">
        <f t="shared" si="7"/>
        <v>--</v>
      </c>
      <c r="M260" s="535" t="str">
        <f>VLOOKUP($D260,'Comm Worker carc'!$C$6:$G$285,5,FALSE)</f>
        <v>--</v>
      </c>
      <c r="N260" s="535">
        <f>VLOOKUP($D260,'Comm Worker NC'!$C$6:$G$285,5,FALSE)</f>
        <v>1.0220000000000001E-3</v>
      </c>
      <c r="O260" s="489"/>
      <c r="AA260" s="441"/>
      <c r="AB260" s="428"/>
      <c r="AC260" s="441"/>
      <c r="AD260" s="441"/>
      <c r="AE260" s="441"/>
    </row>
    <row r="261" spans="1:33" x14ac:dyDescent="0.2">
      <c r="A261" s="438" t="s">
        <v>34</v>
      </c>
      <c r="B261" s="439" t="s">
        <v>2592</v>
      </c>
      <c r="C261" s="438" t="s">
        <v>51</v>
      </c>
      <c r="D261" s="439" t="s">
        <v>50</v>
      </c>
      <c r="E261" s="439">
        <v>7440020</v>
      </c>
      <c r="F261" s="439" t="str">
        <f>IFERROR(VLOOKUP(D261,RSL_Composite!$A$4:$K$767,11,FALSE),"--")</f>
        <v>--</v>
      </c>
      <c r="G261" s="440" t="s">
        <v>2477</v>
      </c>
      <c r="H261" s="535" t="str">
        <f>VLOOKUP($D261,'Child Res carc'!$C$6:$G$285,5,FALSE)</f>
        <v>--</v>
      </c>
      <c r="I261" s="535">
        <f>VLOOKUP($D261,'Child Res NC'!$C$6:$G$285,5,FALSE)</f>
        <v>3.0286267459549165E-2</v>
      </c>
      <c r="J261" s="535" t="str">
        <f t="shared" si="6"/>
        <v>--</v>
      </c>
      <c r="K261" s="535">
        <f>VLOOKUP($D261,'Adult Res NC'!$C$6:$G$285,5,FALSE)</f>
        <v>7.2999999999999995E-2</v>
      </c>
      <c r="L261" s="535" t="str">
        <f t="shared" si="7"/>
        <v>--</v>
      </c>
      <c r="M261" s="535" t="str">
        <f>VLOOKUP($D261,'Comm Worker carc'!$C$6:$G$285,5,FALSE)</f>
        <v>--</v>
      </c>
      <c r="N261" s="535">
        <f>VLOOKUP($D261,'Comm Worker NC'!$C$6:$G$285,5,FALSE)</f>
        <v>0.2044</v>
      </c>
      <c r="O261" s="489"/>
      <c r="AA261" s="441"/>
      <c r="AB261" s="428"/>
      <c r="AC261" s="441"/>
      <c r="AD261" s="441"/>
      <c r="AE261" s="441"/>
    </row>
    <row r="262" spans="1:33" x14ac:dyDescent="0.2">
      <c r="A262" s="438" t="s">
        <v>34</v>
      </c>
      <c r="B262" s="439" t="s">
        <v>2592</v>
      </c>
      <c r="C262" s="438" t="s">
        <v>49</v>
      </c>
      <c r="D262" s="443" t="s">
        <v>1846</v>
      </c>
      <c r="E262" s="443" t="s">
        <v>2273</v>
      </c>
      <c r="F262" s="439" t="str">
        <f>IFERROR(VLOOKUP(D262,RSL_Composite!$A$4:$K$767,11,FALSE),"--")</f>
        <v>--</v>
      </c>
      <c r="G262" s="440" t="s">
        <v>2477</v>
      </c>
      <c r="H262" s="535" t="str">
        <f>VLOOKUP($D262,'Child Res carc'!$C$6:$G$285,5,FALSE)</f>
        <v>--</v>
      </c>
      <c r="I262" s="535" t="str">
        <f>VLOOKUP($D262,'Child Res NC'!$C$6:$G$285,5,FALSE)</f>
        <v>--</v>
      </c>
      <c r="J262" s="535" t="str">
        <f t="shared" ref="J262:J285" si="8">RBTL_res_adult_carc</f>
        <v>--</v>
      </c>
      <c r="K262" s="535" t="str">
        <f>VLOOKUP($D262,'Adult Res NC'!$C$6:$G$285,5,FALSE)</f>
        <v>--</v>
      </c>
      <c r="L262" s="535" t="str">
        <f t="shared" ref="L262:L285" si="9">RBTL_GW_res_mut</f>
        <v>--</v>
      </c>
      <c r="M262" s="535" t="str">
        <f>VLOOKUP($D262,'Comm Worker carc'!$C$6:$G$285,5,FALSE)</f>
        <v>--</v>
      </c>
      <c r="N262" s="535" t="str">
        <f>VLOOKUP($D262,'Comm Worker NC'!$C$6:$G$285,5,FALSE)</f>
        <v>--</v>
      </c>
      <c r="O262" s="489"/>
      <c r="Z262" s="445"/>
      <c r="AA262" s="441"/>
      <c r="AB262" s="428"/>
      <c r="AC262" s="444"/>
      <c r="AD262" s="444"/>
      <c r="AE262" s="441"/>
      <c r="AF262" s="445"/>
      <c r="AG262" s="445"/>
    </row>
    <row r="263" spans="1:33" x14ac:dyDescent="0.2">
      <c r="A263" s="438" t="s">
        <v>34</v>
      </c>
      <c r="B263" s="439" t="s">
        <v>2592</v>
      </c>
      <c r="C263" s="438" t="s">
        <v>48</v>
      </c>
      <c r="D263" s="439" t="s">
        <v>47</v>
      </c>
      <c r="E263" s="439">
        <v>7782492</v>
      </c>
      <c r="F263" s="439" t="str">
        <f>IFERROR(VLOOKUP(D263,RSL_Composite!$A$4:$K$767,11,FALSE),"--")</f>
        <v>--</v>
      </c>
      <c r="G263" s="440" t="s">
        <v>2477</v>
      </c>
      <c r="H263" s="535" t="str">
        <f>VLOOKUP($D263,'Child Res carc'!$C$6:$G$285,5,FALSE)</f>
        <v>--</v>
      </c>
      <c r="I263" s="535">
        <f>VLOOKUP($D263,'Child Res NC'!$C$6:$G$285,5,FALSE)</f>
        <v>7.770145610399932E-3</v>
      </c>
      <c r="J263" s="535" t="str">
        <f t="shared" si="8"/>
        <v>--</v>
      </c>
      <c r="K263" s="535">
        <f>VLOOKUP($D263,'Adult Res NC'!$C$6:$G$285,5,FALSE)</f>
        <v>1.8249999999999999E-2</v>
      </c>
      <c r="L263" s="535" t="str">
        <f t="shared" si="9"/>
        <v>--</v>
      </c>
      <c r="M263" s="535" t="str">
        <f>VLOOKUP($D263,'Comm Worker carc'!$C$6:$G$285,5,FALSE)</f>
        <v>--</v>
      </c>
      <c r="N263" s="535">
        <f>VLOOKUP($D263,'Comm Worker NC'!$C$6:$G$285,5,FALSE)</f>
        <v>5.11E-2</v>
      </c>
      <c r="O263" s="489"/>
      <c r="AA263" s="441"/>
      <c r="AB263" s="428"/>
      <c r="AC263" s="441"/>
      <c r="AD263" s="441"/>
      <c r="AE263" s="441"/>
    </row>
    <row r="264" spans="1:33" x14ac:dyDescent="0.2">
      <c r="A264" s="438" t="s">
        <v>34</v>
      </c>
      <c r="B264" s="439" t="s">
        <v>2592</v>
      </c>
      <c r="C264" s="438" t="s">
        <v>46</v>
      </c>
      <c r="D264" s="439" t="s">
        <v>45</v>
      </c>
      <c r="E264" s="439">
        <v>7440224</v>
      </c>
      <c r="F264" s="439" t="str">
        <f>IFERROR(VLOOKUP(D264,RSL_Composite!$A$4:$K$767,11,FALSE),"--")</f>
        <v>--</v>
      </c>
      <c r="G264" s="440" t="s">
        <v>2477</v>
      </c>
      <c r="H264" s="535" t="str">
        <f>VLOOKUP($D264,'Child Res carc'!$C$6:$G$285,5,FALSE)</f>
        <v>--</v>
      </c>
      <c r="I264" s="535">
        <f>VLOOKUP($D264,'Child Res NC'!$C$6:$G$285,5,FALSE)</f>
        <v>7.1168594826465622E-3</v>
      </c>
      <c r="J264" s="535" t="str">
        <f t="shared" si="8"/>
        <v>--</v>
      </c>
      <c r="K264" s="535">
        <f>VLOOKUP($D264,'Adult Res NC'!$C$6:$G$285,5,FALSE)</f>
        <v>1.8249999999999999E-2</v>
      </c>
      <c r="L264" s="535" t="str">
        <f t="shared" si="9"/>
        <v>--</v>
      </c>
      <c r="M264" s="535" t="str">
        <f>VLOOKUP($D264,'Comm Worker carc'!$C$6:$G$285,5,FALSE)</f>
        <v>--</v>
      </c>
      <c r="N264" s="535">
        <f>VLOOKUP($D264,'Comm Worker NC'!$C$6:$G$285,5,FALSE)</f>
        <v>5.11E-2</v>
      </c>
      <c r="O264" s="489"/>
      <c r="AA264" s="441"/>
      <c r="AB264" s="428"/>
      <c r="AC264" s="441"/>
      <c r="AD264" s="441"/>
      <c r="AE264" s="441"/>
    </row>
    <row r="265" spans="1:33" x14ac:dyDescent="0.2">
      <c r="A265" s="438" t="s">
        <v>34</v>
      </c>
      <c r="B265" s="439" t="s">
        <v>2592</v>
      </c>
      <c r="C265" s="438" t="s">
        <v>44</v>
      </c>
      <c r="D265" s="439" t="s">
        <v>43</v>
      </c>
      <c r="E265" s="439">
        <v>7440235</v>
      </c>
      <c r="F265" s="439" t="str">
        <f>IFERROR(VLOOKUP(D265,RSL_Composite!$A$4:$K$767,11,FALSE),"--")</f>
        <v>--</v>
      </c>
      <c r="G265" s="440" t="s">
        <v>2477</v>
      </c>
      <c r="H265" s="535" t="str">
        <f>VLOOKUP($D265,'Child Res carc'!$C$6:$G$285,5,FALSE)</f>
        <v>--</v>
      </c>
      <c r="I265" s="535" t="str">
        <f>VLOOKUP($D265,'Child Res NC'!$C$6:$G$285,5,FALSE)</f>
        <v>--</v>
      </c>
      <c r="J265" s="535" t="str">
        <f t="shared" si="8"/>
        <v>--</v>
      </c>
      <c r="K265" s="535" t="str">
        <f>VLOOKUP($D265,'Adult Res NC'!$C$6:$G$285,5,FALSE)</f>
        <v>--</v>
      </c>
      <c r="L265" s="535" t="str">
        <f t="shared" si="9"/>
        <v>--</v>
      </c>
      <c r="M265" s="535" t="str">
        <f>VLOOKUP($D265,'Comm Worker carc'!$C$6:$G$285,5,FALSE)</f>
        <v>--</v>
      </c>
      <c r="N265" s="535" t="str">
        <f>VLOOKUP($D265,'Comm Worker NC'!$C$6:$G$285,5,FALSE)</f>
        <v>--</v>
      </c>
      <c r="O265" s="489"/>
      <c r="AA265" s="441"/>
      <c r="AB265" s="428"/>
      <c r="AC265" s="441"/>
      <c r="AD265" s="441"/>
      <c r="AE265" s="441"/>
    </row>
    <row r="266" spans="1:33" x14ac:dyDescent="0.2">
      <c r="A266" s="438" t="s">
        <v>34</v>
      </c>
      <c r="B266" s="439" t="s">
        <v>2592</v>
      </c>
      <c r="C266" s="438" t="s">
        <v>42</v>
      </c>
      <c r="D266" s="439" t="s">
        <v>41</v>
      </c>
      <c r="E266" s="439">
        <v>7440246</v>
      </c>
      <c r="F266" s="439" t="str">
        <f>IFERROR(VLOOKUP(D266,RSL_Composite!$A$4:$K$767,11,FALSE),"--")</f>
        <v>--</v>
      </c>
      <c r="G266" s="440" t="s">
        <v>2477</v>
      </c>
      <c r="H266" s="535" t="str">
        <f>VLOOKUP($D266,'Child Res carc'!$C$6:$G$285,5,FALSE)</f>
        <v>--</v>
      </c>
      <c r="I266" s="535">
        <f>VLOOKUP($D266,'Child Res NC'!$C$6:$G$285,5,FALSE)</f>
        <v>0.93241747324799162</v>
      </c>
      <c r="J266" s="535" t="str">
        <f t="shared" si="8"/>
        <v>--</v>
      </c>
      <c r="K266" s="535">
        <f>VLOOKUP($D266,'Adult Res NC'!$C$6:$G$285,5,FALSE)</f>
        <v>2.19</v>
      </c>
      <c r="L266" s="535" t="str">
        <f t="shared" si="9"/>
        <v>--</v>
      </c>
      <c r="M266" s="535" t="str">
        <f>VLOOKUP($D266,'Comm Worker carc'!$C$6:$G$285,5,FALSE)</f>
        <v>--</v>
      </c>
      <c r="N266" s="535">
        <f>VLOOKUP($D266,'Comm Worker NC'!$C$6:$G$285,5,FALSE)</f>
        <v>6.1319999999999997</v>
      </c>
      <c r="O266" s="489"/>
      <c r="AA266" s="441"/>
      <c r="AB266" s="428"/>
      <c r="AC266" s="441"/>
      <c r="AD266" s="441"/>
      <c r="AE266" s="441"/>
    </row>
    <row r="267" spans="1:33" x14ac:dyDescent="0.2">
      <c r="A267" s="438" t="s">
        <v>34</v>
      </c>
      <c r="B267" s="439" t="s">
        <v>2592</v>
      </c>
      <c r="C267" s="438" t="s">
        <v>40</v>
      </c>
      <c r="D267" s="439" t="s">
        <v>39</v>
      </c>
      <c r="E267" s="439">
        <v>7440280</v>
      </c>
      <c r="F267" s="439" t="str">
        <f>IFERROR(VLOOKUP(D267,RSL_Composite!$A$4:$K$767,11,FALSE),"--")</f>
        <v>--</v>
      </c>
      <c r="G267" s="440" t="s">
        <v>2477</v>
      </c>
      <c r="H267" s="535" t="str">
        <f>VLOOKUP($D267,'Child Res carc'!$C$6:$G$285,5,FALSE)</f>
        <v>--</v>
      </c>
      <c r="I267" s="535">
        <f>VLOOKUP($D267,'Child Res NC'!$C$6:$G$285,5,FALSE)</f>
        <v>1.5540291220799859E-5</v>
      </c>
      <c r="J267" s="535" t="str">
        <f t="shared" si="8"/>
        <v>--</v>
      </c>
      <c r="K267" s="535">
        <f>VLOOKUP($D267,'Adult Res NC'!$C$6:$G$285,5,FALSE)</f>
        <v>3.6500000000000006E-5</v>
      </c>
      <c r="L267" s="535" t="str">
        <f t="shared" si="9"/>
        <v>--</v>
      </c>
      <c r="M267" s="535" t="str">
        <f>VLOOKUP($D267,'Comm Worker carc'!$C$6:$G$285,5,FALSE)</f>
        <v>--</v>
      </c>
      <c r="N267" s="535">
        <f>VLOOKUP($D267,'Comm Worker NC'!$C$6:$G$285,5,FALSE)</f>
        <v>1.022E-4</v>
      </c>
      <c r="O267" s="489"/>
      <c r="AA267" s="441"/>
      <c r="AB267" s="428"/>
      <c r="AC267" s="441"/>
      <c r="AD267" s="441"/>
      <c r="AE267" s="441"/>
    </row>
    <row r="268" spans="1:33" x14ac:dyDescent="0.2">
      <c r="A268" s="438" t="s">
        <v>34</v>
      </c>
      <c r="B268" s="439" t="s">
        <v>2592</v>
      </c>
      <c r="C268" s="438" t="s">
        <v>38</v>
      </c>
      <c r="D268" s="439" t="s">
        <v>37</v>
      </c>
      <c r="E268" s="439">
        <v>7440315</v>
      </c>
      <c r="F268" s="439" t="str">
        <f>IFERROR(VLOOKUP(D268,RSL_Composite!$A$4:$K$767,11,FALSE),"--")</f>
        <v>--</v>
      </c>
      <c r="G268" s="440" t="s">
        <v>2477</v>
      </c>
      <c r="H268" s="535" t="str">
        <f>VLOOKUP($D268,'Child Res carc'!$C$6:$G$285,5,FALSE)</f>
        <v>--</v>
      </c>
      <c r="I268" s="535">
        <f>VLOOKUP($D268,'Child Res NC'!$C$6:$G$285,5,FALSE)</f>
        <v>0.93241747324799162</v>
      </c>
      <c r="J268" s="535" t="str">
        <f t="shared" si="8"/>
        <v>--</v>
      </c>
      <c r="K268" s="535">
        <f>VLOOKUP($D268,'Adult Res NC'!$C$6:$G$285,5,FALSE)</f>
        <v>2.19</v>
      </c>
      <c r="L268" s="535" t="str">
        <f t="shared" si="9"/>
        <v>--</v>
      </c>
      <c r="M268" s="535" t="str">
        <f>VLOOKUP($D268,'Comm Worker carc'!$C$6:$G$285,5,FALSE)</f>
        <v>--</v>
      </c>
      <c r="N268" s="535">
        <f>VLOOKUP($D268,'Comm Worker NC'!$C$6:$G$285,5,FALSE)</f>
        <v>6.1319999999999997</v>
      </c>
      <c r="O268" s="489"/>
      <c r="AA268" s="441"/>
      <c r="AB268" s="428"/>
      <c r="AC268" s="441"/>
      <c r="AD268" s="441"/>
      <c r="AE268" s="441"/>
    </row>
    <row r="269" spans="1:33" x14ac:dyDescent="0.2">
      <c r="A269" s="438" t="s">
        <v>34</v>
      </c>
      <c r="B269" s="439" t="s">
        <v>2592</v>
      </c>
      <c r="C269" s="438" t="s">
        <v>36</v>
      </c>
      <c r="D269" s="439" t="s">
        <v>35</v>
      </c>
      <c r="E269" s="439">
        <v>7440622</v>
      </c>
      <c r="F269" s="439" t="str">
        <f>IFERROR(VLOOKUP(D269,RSL_Composite!$A$4:$K$767,11,FALSE),"--")</f>
        <v>--</v>
      </c>
      <c r="G269" s="440" t="s">
        <v>2477</v>
      </c>
      <c r="H269" s="535" t="str">
        <f>VLOOKUP($D269,'Child Res carc'!$C$6:$G$285,5,FALSE)</f>
        <v>--</v>
      </c>
      <c r="I269" s="535" t="str">
        <f>VLOOKUP($D269,'Child Res NC'!$C$6:$G$285,5,FALSE)</f>
        <v>--</v>
      </c>
      <c r="J269" s="535" t="str">
        <f t="shared" si="8"/>
        <v>--</v>
      </c>
      <c r="K269" s="535" t="str">
        <f>VLOOKUP($D269,'Adult Res NC'!$C$6:$G$285,5,FALSE)</f>
        <v>--</v>
      </c>
      <c r="L269" s="535" t="str">
        <f t="shared" si="9"/>
        <v>--</v>
      </c>
      <c r="M269" s="535" t="str">
        <f>VLOOKUP($D269,'Comm Worker carc'!$C$6:$G$285,5,FALSE)</f>
        <v>--</v>
      </c>
      <c r="N269" s="535" t="str">
        <f>VLOOKUP($D269,'Comm Worker NC'!$C$6:$G$285,5,FALSE)</f>
        <v>--</v>
      </c>
      <c r="O269" s="489"/>
      <c r="AA269" s="441"/>
      <c r="AB269" s="428"/>
      <c r="AC269" s="441"/>
      <c r="AD269" s="441"/>
      <c r="AE269" s="441"/>
    </row>
    <row r="270" spans="1:33" x14ac:dyDescent="0.2">
      <c r="A270" s="438" t="s">
        <v>34</v>
      </c>
      <c r="B270" s="439" t="s">
        <v>2592</v>
      </c>
      <c r="C270" s="438" t="s">
        <v>33</v>
      </c>
      <c r="D270" s="439" t="s">
        <v>32</v>
      </c>
      <c r="E270" s="439">
        <v>7440666</v>
      </c>
      <c r="F270" s="439" t="str">
        <f>IFERROR(VLOOKUP(D270,RSL_Composite!$A$4:$K$767,11,FALSE),"--")</f>
        <v>--</v>
      </c>
      <c r="G270" s="440" t="s">
        <v>2477</v>
      </c>
      <c r="H270" s="535" t="str">
        <f>VLOOKUP($D270,'Child Res carc'!$C$6:$G$285,5,FALSE)</f>
        <v>--</v>
      </c>
      <c r="I270" s="535">
        <f>VLOOKUP($D270,'Child Res NC'!$C$6:$G$285,5,FALSE)</f>
        <v>0.46743467298071062</v>
      </c>
      <c r="J270" s="535" t="str">
        <f t="shared" si="8"/>
        <v>--</v>
      </c>
      <c r="K270" s="535">
        <f>VLOOKUP($D270,'Adult Res NC'!$C$6:$G$285,5,FALSE)</f>
        <v>1.095</v>
      </c>
      <c r="L270" s="535" t="str">
        <f t="shared" si="9"/>
        <v>--</v>
      </c>
      <c r="M270" s="535" t="str">
        <f>VLOOKUP($D270,'Comm Worker carc'!$C$6:$G$285,5,FALSE)</f>
        <v>--</v>
      </c>
      <c r="N270" s="535">
        <f>VLOOKUP($D270,'Comm Worker NC'!$C$6:$G$285,5,FALSE)</f>
        <v>3.0659999999999998</v>
      </c>
      <c r="O270" s="489"/>
      <c r="AA270" s="441"/>
      <c r="AB270" s="428"/>
      <c r="AC270" s="441"/>
      <c r="AD270" s="441"/>
      <c r="AE270" s="441"/>
    </row>
    <row r="271" spans="1:33" x14ac:dyDescent="0.2">
      <c r="A271" s="438" t="s">
        <v>3</v>
      </c>
      <c r="B271" s="439" t="s">
        <v>2592</v>
      </c>
      <c r="C271" s="438" t="s">
        <v>31</v>
      </c>
      <c r="D271" s="439" t="s">
        <v>30</v>
      </c>
      <c r="E271" s="439">
        <v>7664417</v>
      </c>
      <c r="F271" s="439" t="str">
        <f>IFERROR(VLOOKUP(D271,RSL_Composite!$A$4:$K$767,11,FALSE),"--")</f>
        <v>--</v>
      </c>
      <c r="G271" s="440" t="s">
        <v>2477</v>
      </c>
      <c r="H271" s="535" t="str">
        <f>VLOOKUP($D271,'Child Res carc'!$C$6:$G$285,5,FALSE)</f>
        <v>--</v>
      </c>
      <c r="I271" s="535" t="str">
        <f>VLOOKUP($D271,'Child Res NC'!$C$6:$G$285,5,FALSE)</f>
        <v>--</v>
      </c>
      <c r="J271" s="535" t="str">
        <f t="shared" si="8"/>
        <v>--</v>
      </c>
      <c r="K271" s="535" t="str">
        <f>VLOOKUP($D271,'Adult Res NC'!$C$6:$G$285,5,FALSE)</f>
        <v>--</v>
      </c>
      <c r="L271" s="535" t="str">
        <f t="shared" si="9"/>
        <v>--</v>
      </c>
      <c r="M271" s="535" t="str">
        <f>VLOOKUP($D271,'Comm Worker carc'!$C$6:$G$285,5,FALSE)</f>
        <v>--</v>
      </c>
      <c r="N271" s="535" t="str">
        <f>VLOOKUP($D271,'Comm Worker NC'!$C$6:$G$285,5,FALSE)</f>
        <v>--</v>
      </c>
      <c r="O271" s="489"/>
      <c r="AA271" s="441"/>
      <c r="AB271" s="428"/>
      <c r="AC271" s="441"/>
      <c r="AD271" s="441"/>
      <c r="AE271" s="441"/>
    </row>
    <row r="272" spans="1:33" x14ac:dyDescent="0.2">
      <c r="A272" s="438" t="s">
        <v>3</v>
      </c>
      <c r="B272" s="439" t="s">
        <v>2592</v>
      </c>
      <c r="C272" s="438" t="s">
        <v>29</v>
      </c>
      <c r="D272" s="439" t="s">
        <v>28</v>
      </c>
      <c r="E272" s="439">
        <v>15541454</v>
      </c>
      <c r="F272" s="439" t="str">
        <f>IFERROR(VLOOKUP(D272,RSL_Composite!$A$4:$K$767,11,FALSE),"--")</f>
        <v>--</v>
      </c>
      <c r="G272" s="440" t="s">
        <v>2477</v>
      </c>
      <c r="H272" s="535">
        <f>VLOOKUP($D272,'Child Res carc'!$C$6:$G$285,5,FALSE)</f>
        <v>2.5900485367999775E-3</v>
      </c>
      <c r="I272" s="535">
        <f>VLOOKUP($D272,'Child Res NC'!$C$6:$G$285,5,FALSE)</f>
        <v>6.2161164883199459E-3</v>
      </c>
      <c r="J272" s="535">
        <f t="shared" si="8"/>
        <v>1.2103486467307323E-3</v>
      </c>
      <c r="K272" s="535">
        <f>VLOOKUP($D272,'Adult Res NC'!$C$6:$G$285,5,FALSE)</f>
        <v>1.4599999999999998E-2</v>
      </c>
      <c r="L272" s="535" t="str">
        <f t="shared" si="9"/>
        <v>--</v>
      </c>
      <c r="M272" s="535">
        <f>VLOOKUP($D272,'Comm Worker carc'!$C$6:$G$285,5,FALSE)</f>
        <v>4.0880000000000005E-3</v>
      </c>
      <c r="N272" s="535">
        <f>VLOOKUP($D272,'Comm Worker NC'!$C$6:$G$285,5,FALSE)</f>
        <v>4.088E-2</v>
      </c>
      <c r="O272" s="489"/>
      <c r="AA272" s="441"/>
      <c r="AB272" s="428"/>
      <c r="AC272" s="441"/>
      <c r="AD272" s="441"/>
      <c r="AE272" s="441"/>
    </row>
    <row r="273" spans="1:34" x14ac:dyDescent="0.2">
      <c r="A273" s="438" t="s">
        <v>3</v>
      </c>
      <c r="B273" s="439" t="s">
        <v>2592</v>
      </c>
      <c r="C273" s="438" t="s">
        <v>27</v>
      </c>
      <c r="D273" s="439" t="s">
        <v>26</v>
      </c>
      <c r="E273" s="439">
        <v>10599903</v>
      </c>
      <c r="F273" s="439" t="str">
        <f>IFERROR(VLOOKUP(D273,RSL_Composite!$A$4:$K$767,11,FALSE),"--")</f>
        <v>--</v>
      </c>
      <c r="G273" s="440" t="s">
        <v>2477</v>
      </c>
      <c r="H273" s="535" t="str">
        <f>VLOOKUP($D273,'Child Res carc'!$C$6:$G$285,5,FALSE)</f>
        <v>--</v>
      </c>
      <c r="I273" s="535">
        <f>VLOOKUP($D273,'Child Res NC'!$C$6:$G$285,5,FALSE)</f>
        <v>0.15540291220799862</v>
      </c>
      <c r="J273" s="535" t="str">
        <f t="shared" si="8"/>
        <v>--</v>
      </c>
      <c r="K273" s="535">
        <f>VLOOKUP($D273,'Adult Res NC'!$C$6:$G$285,5,FALSE)</f>
        <v>0.36499999999999999</v>
      </c>
      <c r="L273" s="535" t="str">
        <f t="shared" si="9"/>
        <v>--</v>
      </c>
      <c r="M273" s="535" t="str">
        <f>VLOOKUP($D273,'Comm Worker carc'!$C$6:$G$285,5,FALSE)</f>
        <v>--</v>
      </c>
      <c r="N273" s="535">
        <f>VLOOKUP($D273,'Comm Worker NC'!$C$6:$G$285,5,FALSE)</f>
        <v>1.022</v>
      </c>
      <c r="O273" s="489"/>
      <c r="AA273" s="441"/>
      <c r="AB273" s="428"/>
      <c r="AC273" s="441"/>
      <c r="AD273" s="441"/>
      <c r="AE273" s="441"/>
    </row>
    <row r="274" spans="1:34" x14ac:dyDescent="0.2">
      <c r="A274" s="438" t="s">
        <v>3</v>
      </c>
      <c r="B274" s="439" t="s">
        <v>2592</v>
      </c>
      <c r="C274" s="438" t="s">
        <v>25</v>
      </c>
      <c r="D274" s="439" t="s">
        <v>24</v>
      </c>
      <c r="E274" s="439">
        <v>7647145</v>
      </c>
      <c r="F274" s="439" t="str">
        <f>IFERROR(VLOOKUP(D274,RSL_Composite!$A$4:$K$767,11,FALSE),"--")</f>
        <v>--</v>
      </c>
      <c r="G274" s="440" t="s">
        <v>2477</v>
      </c>
      <c r="H274" s="535" t="str">
        <f>VLOOKUP($D274,'Child Res carc'!$C$6:$G$285,5,FALSE)</f>
        <v>--</v>
      </c>
      <c r="I274" s="535" t="str">
        <f>VLOOKUP($D274,'Child Res NC'!$C$6:$G$285,5,FALSE)</f>
        <v>--</v>
      </c>
      <c r="J274" s="535" t="str">
        <f t="shared" si="8"/>
        <v>--</v>
      </c>
      <c r="K274" s="535" t="str">
        <f>VLOOKUP($D274,'Adult Res NC'!$C$6:$G$285,5,FALSE)</f>
        <v>--</v>
      </c>
      <c r="L274" s="535" t="str">
        <f t="shared" si="9"/>
        <v>--</v>
      </c>
      <c r="M274" s="535" t="str">
        <f>VLOOKUP($D274,'Comm Worker carc'!$C$6:$G$285,5,FALSE)</f>
        <v>--</v>
      </c>
      <c r="N274" s="535" t="str">
        <f>VLOOKUP($D274,'Comm Worker NC'!$C$6:$G$285,5,FALSE)</f>
        <v>--</v>
      </c>
      <c r="O274" s="489"/>
      <c r="AA274" s="441"/>
      <c r="AB274" s="428"/>
      <c r="AC274" s="441"/>
      <c r="AD274" s="441"/>
      <c r="AE274" s="441"/>
    </row>
    <row r="275" spans="1:34" x14ac:dyDescent="0.2">
      <c r="A275" s="438" t="s">
        <v>3</v>
      </c>
      <c r="B275" s="439" t="s">
        <v>2592</v>
      </c>
      <c r="C275" s="438" t="s">
        <v>23</v>
      </c>
      <c r="D275" s="439" t="s">
        <v>22</v>
      </c>
      <c r="E275" s="439">
        <v>7782505</v>
      </c>
      <c r="F275" s="439" t="str">
        <f>IFERROR(VLOOKUP(D275,RSL_Composite!$A$4:$K$767,11,FALSE),"--")</f>
        <v>--</v>
      </c>
      <c r="G275" s="440" t="s">
        <v>2477</v>
      </c>
      <c r="H275" s="535" t="str">
        <f>VLOOKUP($D275,'Child Res carc'!$C$6:$G$285,5,FALSE)</f>
        <v>--</v>
      </c>
      <c r="I275" s="535">
        <f>VLOOKUP($D275,'Child Res NC'!$C$6:$G$285,5,FALSE)</f>
        <v>0.15540291220799862</v>
      </c>
      <c r="J275" s="535" t="str">
        <f t="shared" si="8"/>
        <v>--</v>
      </c>
      <c r="K275" s="535">
        <f>VLOOKUP($D275,'Adult Res NC'!$C$6:$G$285,5,FALSE)</f>
        <v>0.36499999999999999</v>
      </c>
      <c r="L275" s="535" t="str">
        <f t="shared" si="9"/>
        <v>--</v>
      </c>
      <c r="M275" s="535" t="str">
        <f>VLOOKUP($D275,'Comm Worker carc'!$C$6:$G$285,5,FALSE)</f>
        <v>--</v>
      </c>
      <c r="N275" s="535">
        <f>VLOOKUP($D275,'Comm Worker NC'!$C$6:$G$285,5,FALSE)</f>
        <v>1.022</v>
      </c>
      <c r="O275" s="489"/>
      <c r="AA275" s="441"/>
      <c r="AB275" s="428"/>
      <c r="AC275" s="441"/>
      <c r="AD275" s="441"/>
      <c r="AE275" s="441"/>
    </row>
    <row r="276" spans="1:34" x14ac:dyDescent="0.2">
      <c r="A276" s="438" t="s">
        <v>3</v>
      </c>
      <c r="B276" s="439" t="s">
        <v>2592</v>
      </c>
      <c r="C276" s="438" t="s">
        <v>21</v>
      </c>
      <c r="D276" s="439" t="s">
        <v>20</v>
      </c>
      <c r="E276" s="439">
        <v>10049044</v>
      </c>
      <c r="F276" s="439" t="str">
        <f>IFERROR(VLOOKUP(D276,RSL_Composite!$A$4:$K$767,11,FALSE),"--")</f>
        <v>--</v>
      </c>
      <c r="G276" s="440" t="s">
        <v>2477</v>
      </c>
      <c r="H276" s="535" t="str">
        <f>VLOOKUP($D276,'Child Res carc'!$C$6:$G$285,5,FALSE)</f>
        <v>--</v>
      </c>
      <c r="I276" s="535">
        <f>VLOOKUP($D276,'Child Res NC'!$C$6:$G$285,5,FALSE)</f>
        <v>4.6620873662399601E-2</v>
      </c>
      <c r="J276" s="535" t="str">
        <f t="shared" si="8"/>
        <v>--</v>
      </c>
      <c r="K276" s="535">
        <f>VLOOKUP($D276,'Adult Res NC'!$C$6:$G$285,5,FALSE)</f>
        <v>0.1095</v>
      </c>
      <c r="L276" s="535" t="str">
        <f t="shared" si="9"/>
        <v>--</v>
      </c>
      <c r="M276" s="535" t="str">
        <f>VLOOKUP($D276,'Comm Worker carc'!$C$6:$G$285,5,FALSE)</f>
        <v>--</v>
      </c>
      <c r="N276" s="535">
        <f>VLOOKUP($D276,'Comm Worker NC'!$C$6:$G$285,5,FALSE)</f>
        <v>0.30660000000000004</v>
      </c>
      <c r="O276" s="489"/>
      <c r="AA276" s="441"/>
      <c r="AB276" s="428"/>
      <c r="AC276" s="441"/>
      <c r="AD276" s="441"/>
      <c r="AE276" s="441"/>
    </row>
    <row r="277" spans="1:34" x14ac:dyDescent="0.2">
      <c r="A277" s="438" t="s">
        <v>3</v>
      </c>
      <c r="B277" s="439" t="s">
        <v>2592</v>
      </c>
      <c r="C277" s="438" t="s">
        <v>19</v>
      </c>
      <c r="D277" s="439" t="s">
        <v>18</v>
      </c>
      <c r="E277" s="439">
        <v>7758192</v>
      </c>
      <c r="F277" s="439" t="str">
        <f>IFERROR(VLOOKUP(D277,RSL_Composite!$A$4:$K$767,11,FALSE),"--")</f>
        <v>--</v>
      </c>
      <c r="G277" s="440" t="s">
        <v>2477</v>
      </c>
      <c r="H277" s="535" t="str">
        <f>VLOOKUP($D277,'Child Res carc'!$C$6:$G$285,5,FALSE)</f>
        <v>--</v>
      </c>
      <c r="I277" s="535">
        <f>VLOOKUP($D277,'Child Res NC'!$C$6:$G$285,5,FALSE)</f>
        <v>4.6620873662399601E-2</v>
      </c>
      <c r="J277" s="535" t="str">
        <f t="shared" si="8"/>
        <v>--</v>
      </c>
      <c r="K277" s="535">
        <f>VLOOKUP($D277,'Adult Res NC'!$C$6:$G$285,5,FALSE)</f>
        <v>0.1095</v>
      </c>
      <c r="L277" s="535" t="str">
        <f t="shared" si="9"/>
        <v>--</v>
      </c>
      <c r="M277" s="535" t="str">
        <f>VLOOKUP($D277,'Comm Worker carc'!$C$6:$G$285,5,FALSE)</f>
        <v>--</v>
      </c>
      <c r="N277" s="535">
        <f>VLOOKUP($D277,'Comm Worker NC'!$C$6:$G$285,5,FALSE)</f>
        <v>0.30660000000000004</v>
      </c>
      <c r="O277" s="489"/>
      <c r="AA277" s="441"/>
      <c r="AB277" s="428"/>
      <c r="AC277" s="441"/>
      <c r="AD277" s="441"/>
      <c r="AE277" s="441"/>
    </row>
    <row r="278" spans="1:34" x14ac:dyDescent="0.2">
      <c r="A278" s="438" t="s">
        <v>3</v>
      </c>
      <c r="B278" s="439" t="s">
        <v>2592</v>
      </c>
      <c r="C278" s="438" t="s">
        <v>17</v>
      </c>
      <c r="D278" s="439" t="s">
        <v>16</v>
      </c>
      <c r="E278" s="439">
        <v>74908</v>
      </c>
      <c r="F278" s="439" t="str">
        <f>IFERROR(VLOOKUP(D278,RSL_Composite!$A$4:$K$767,11,FALSE),"--")</f>
        <v>--</v>
      </c>
      <c r="G278" s="440" t="s">
        <v>2477</v>
      </c>
      <c r="H278" s="535" t="str">
        <f>VLOOKUP($D278,'Child Res carc'!$C$6:$G$285,5,FALSE)</f>
        <v>--</v>
      </c>
      <c r="I278" s="535">
        <f>VLOOKUP($D278,'Child Res NC'!$C$6:$G$285,5,FALSE)</f>
        <v>9.3241747324799174E-4</v>
      </c>
      <c r="J278" s="535" t="str">
        <f t="shared" si="8"/>
        <v>--</v>
      </c>
      <c r="K278" s="535">
        <f>VLOOKUP($D278,'Adult Res NC'!$C$6:$G$285,5,FALSE)</f>
        <v>2.1900000000000001E-3</v>
      </c>
      <c r="L278" s="535" t="str">
        <f t="shared" si="9"/>
        <v>--</v>
      </c>
      <c r="M278" s="535" t="str">
        <f>VLOOKUP($D278,'Comm Worker carc'!$C$6:$G$285,5,FALSE)</f>
        <v>--</v>
      </c>
      <c r="N278" s="535">
        <f>VLOOKUP($D278,'Comm Worker NC'!$C$6:$G$285,5,FALSE)</f>
        <v>6.1319999999999986E-3</v>
      </c>
      <c r="O278" s="489"/>
      <c r="AA278" s="441"/>
      <c r="AB278" s="428"/>
      <c r="AC278" s="441"/>
      <c r="AD278" s="441"/>
      <c r="AE278" s="441"/>
    </row>
    <row r="279" spans="1:34" x14ac:dyDescent="0.2">
      <c r="A279" s="438" t="s">
        <v>3</v>
      </c>
      <c r="B279" s="439" t="s">
        <v>2592</v>
      </c>
      <c r="C279" s="438" t="s">
        <v>15</v>
      </c>
      <c r="D279" s="439" t="s">
        <v>14</v>
      </c>
      <c r="E279" s="439">
        <v>57125</v>
      </c>
      <c r="F279" s="439" t="str">
        <f>IFERROR(VLOOKUP(D279,RSL_Composite!$A$4:$K$767,11,FALSE),"--")</f>
        <v>--</v>
      </c>
      <c r="G279" s="440" t="s">
        <v>2477</v>
      </c>
      <c r="H279" s="535" t="str">
        <f>VLOOKUP($D279,'Child Res carc'!$C$6:$G$285,5,FALSE)</f>
        <v>--</v>
      </c>
      <c r="I279" s="535">
        <f>VLOOKUP($D279,'Child Res NC'!$C$6:$G$285,5,FALSE)</f>
        <v>9.3241747324799174E-4</v>
      </c>
      <c r="J279" s="535" t="str">
        <f t="shared" si="8"/>
        <v>--</v>
      </c>
      <c r="K279" s="535">
        <f>VLOOKUP($D279,'Adult Res NC'!$C$6:$G$285,5,FALSE)</f>
        <v>2.1900000000000001E-3</v>
      </c>
      <c r="L279" s="535" t="str">
        <f t="shared" si="9"/>
        <v>--</v>
      </c>
      <c r="M279" s="535" t="str">
        <f>VLOOKUP($D279,'Comm Worker carc'!$C$6:$G$285,5,FALSE)</f>
        <v>--</v>
      </c>
      <c r="N279" s="535">
        <f>VLOOKUP($D279,'Comm Worker NC'!$C$6:$G$285,5,FALSE)</f>
        <v>6.1319999999999986E-3</v>
      </c>
      <c r="O279" s="489"/>
      <c r="AA279" s="441"/>
      <c r="AB279" s="428"/>
      <c r="AC279" s="441"/>
      <c r="AD279" s="441"/>
      <c r="AE279" s="441"/>
    </row>
    <row r="280" spans="1:34" x14ac:dyDescent="0.2">
      <c r="A280" s="438" t="s">
        <v>3</v>
      </c>
      <c r="B280" s="439" t="s">
        <v>2592</v>
      </c>
      <c r="C280" s="438" t="s">
        <v>13</v>
      </c>
      <c r="D280" s="439" t="s">
        <v>12</v>
      </c>
      <c r="E280" s="439">
        <v>143339</v>
      </c>
      <c r="F280" s="439" t="str">
        <f>IFERROR(VLOOKUP(D280,RSL_Composite!$A$4:$K$767,11,FALSE),"--")</f>
        <v>--</v>
      </c>
      <c r="G280" s="440" t="s">
        <v>2477</v>
      </c>
      <c r="H280" s="535" t="str">
        <f>VLOOKUP($D280,'Child Res carc'!$C$6:$G$285,5,FALSE)</f>
        <v>--</v>
      </c>
      <c r="I280" s="535">
        <f>VLOOKUP($D280,'Child Res NC'!$C$6:$G$285,5,FALSE)</f>
        <v>1.5540291220799865E-3</v>
      </c>
      <c r="J280" s="535" t="str">
        <f t="shared" si="8"/>
        <v>--</v>
      </c>
      <c r="K280" s="535">
        <f>VLOOKUP($D280,'Adult Res NC'!$C$6:$G$285,5,FALSE)</f>
        <v>3.6499999999999996E-3</v>
      </c>
      <c r="L280" s="535" t="str">
        <f t="shared" si="9"/>
        <v>--</v>
      </c>
      <c r="M280" s="535" t="str">
        <f>VLOOKUP($D280,'Comm Worker carc'!$C$6:$G$285,5,FALSE)</f>
        <v>--</v>
      </c>
      <c r="N280" s="535">
        <f>VLOOKUP($D280,'Comm Worker NC'!$C$6:$G$285,5,FALSE)</f>
        <v>1.022E-2</v>
      </c>
      <c r="O280" s="489"/>
      <c r="AA280" s="441"/>
      <c r="AB280" s="428"/>
      <c r="AC280" s="441"/>
      <c r="AD280" s="441"/>
      <c r="AE280" s="441"/>
    </row>
    <row r="281" spans="1:34" x14ac:dyDescent="0.2">
      <c r="A281" s="438" t="s">
        <v>3</v>
      </c>
      <c r="B281" s="439" t="s">
        <v>2592</v>
      </c>
      <c r="C281" s="438" t="s">
        <v>11</v>
      </c>
      <c r="D281" s="439" t="s">
        <v>10</v>
      </c>
      <c r="E281" s="439">
        <v>7681494</v>
      </c>
      <c r="F281" s="439" t="str">
        <f>IFERROR(VLOOKUP(D281,RSL_Composite!$A$4:$K$767,11,FALSE),"--")</f>
        <v>--</v>
      </c>
      <c r="G281" s="440" t="s">
        <v>2477</v>
      </c>
      <c r="H281" s="535" t="str">
        <f>VLOOKUP($D281,'Child Res carc'!$C$6:$G$285,5,FALSE)</f>
        <v>--</v>
      </c>
      <c r="I281" s="535">
        <f>VLOOKUP($D281,'Child Res NC'!$C$6:$G$285,5,FALSE)</f>
        <v>7.7701456103999311E-2</v>
      </c>
      <c r="J281" s="535" t="str">
        <f t="shared" si="8"/>
        <v>--</v>
      </c>
      <c r="K281" s="535">
        <f>VLOOKUP($D281,'Adult Res NC'!$C$6:$G$285,5,FALSE)</f>
        <v>0.1825</v>
      </c>
      <c r="L281" s="535" t="str">
        <f t="shared" si="9"/>
        <v>--</v>
      </c>
      <c r="M281" s="535" t="str">
        <f>VLOOKUP($D281,'Comm Worker carc'!$C$6:$G$285,5,FALSE)</f>
        <v>--</v>
      </c>
      <c r="N281" s="535">
        <f>VLOOKUP($D281,'Comm Worker NC'!$C$6:$G$285,5,FALSE)</f>
        <v>0.51100000000000001</v>
      </c>
      <c r="O281" s="489"/>
      <c r="AA281" s="441"/>
      <c r="AB281" s="428"/>
      <c r="AC281" s="441"/>
      <c r="AD281" s="441"/>
      <c r="AE281" s="441"/>
    </row>
    <row r="282" spans="1:34" x14ac:dyDescent="0.2">
      <c r="A282" s="438" t="s">
        <v>3</v>
      </c>
      <c r="B282" s="439" t="s">
        <v>2592</v>
      </c>
      <c r="C282" s="438" t="s">
        <v>9</v>
      </c>
      <c r="D282" s="439" t="s">
        <v>8</v>
      </c>
      <c r="E282" s="439">
        <v>14797558</v>
      </c>
      <c r="F282" s="439" t="str">
        <f>IFERROR(VLOOKUP(D282,RSL_Composite!$A$4:$K$767,11,FALSE),"--")</f>
        <v>--</v>
      </c>
      <c r="G282" s="440" t="s">
        <v>2477</v>
      </c>
      <c r="H282" s="535" t="str">
        <f>VLOOKUP($D282,'Child Res carc'!$C$6:$G$285,5,FALSE)</f>
        <v>--</v>
      </c>
      <c r="I282" s="535">
        <f>VLOOKUP($D282,'Child Res NC'!$C$6:$G$285,5,FALSE)</f>
        <v>2.486446595327978</v>
      </c>
      <c r="J282" s="535" t="str">
        <f t="shared" si="8"/>
        <v>--</v>
      </c>
      <c r="K282" s="535">
        <f>VLOOKUP($D282,'Adult Res NC'!$C$6:$G$285,5,FALSE)</f>
        <v>5.84</v>
      </c>
      <c r="L282" s="535" t="str">
        <f t="shared" si="9"/>
        <v>--</v>
      </c>
      <c r="M282" s="535" t="str">
        <f>VLOOKUP($D282,'Comm Worker carc'!$C$6:$G$285,5,FALSE)</f>
        <v>--</v>
      </c>
      <c r="N282" s="535">
        <f>VLOOKUP($D282,'Comm Worker NC'!$C$6:$G$285,5,FALSE)</f>
        <v>16.352</v>
      </c>
      <c r="O282" s="489"/>
      <c r="AA282" s="441"/>
      <c r="AB282" s="428"/>
      <c r="AC282" s="441"/>
      <c r="AD282" s="441"/>
      <c r="AE282" s="441"/>
    </row>
    <row r="283" spans="1:34" x14ac:dyDescent="0.2">
      <c r="A283" s="438" t="s">
        <v>3</v>
      </c>
      <c r="B283" s="439" t="s">
        <v>2592</v>
      </c>
      <c r="C283" s="438" t="s">
        <v>7</v>
      </c>
      <c r="D283" s="439" t="s">
        <v>6</v>
      </c>
      <c r="E283" s="439">
        <v>14797650</v>
      </c>
      <c r="F283" s="439" t="str">
        <f>IFERROR(VLOOKUP(D283,RSL_Composite!$A$4:$K$767,11,FALSE),"--")</f>
        <v>--</v>
      </c>
      <c r="G283" s="440" t="s">
        <v>2477</v>
      </c>
      <c r="H283" s="535" t="str">
        <f>VLOOKUP($D283,'Child Res carc'!$C$6:$G$285,5,FALSE)</f>
        <v>--</v>
      </c>
      <c r="I283" s="535">
        <f>VLOOKUP($D283,'Child Res NC'!$C$6:$G$285,5,FALSE)</f>
        <v>0.15540291220799862</v>
      </c>
      <c r="J283" s="535" t="str">
        <f t="shared" si="8"/>
        <v>--</v>
      </c>
      <c r="K283" s="535">
        <f>VLOOKUP($D283,'Adult Res NC'!$C$6:$G$285,5,FALSE)</f>
        <v>0.36499999999999999</v>
      </c>
      <c r="L283" s="535" t="str">
        <f t="shared" si="9"/>
        <v>--</v>
      </c>
      <c r="M283" s="535" t="str">
        <f>VLOOKUP($D283,'Comm Worker carc'!$C$6:$G$285,5,FALSE)</f>
        <v>--</v>
      </c>
      <c r="N283" s="535">
        <f>VLOOKUP($D283,'Comm Worker NC'!$C$6:$G$285,5,FALSE)</f>
        <v>1.022</v>
      </c>
      <c r="O283" s="489"/>
      <c r="AA283" s="441"/>
      <c r="AB283" s="428"/>
      <c r="AC283" s="441"/>
      <c r="AD283" s="441"/>
      <c r="AE283" s="441"/>
    </row>
    <row r="284" spans="1:34" x14ac:dyDescent="0.2">
      <c r="A284" s="438" t="s">
        <v>3</v>
      </c>
      <c r="B284" s="439" t="s">
        <v>2592</v>
      </c>
      <c r="C284" s="438" t="s">
        <v>5</v>
      </c>
      <c r="D284" s="439" t="s">
        <v>4</v>
      </c>
      <c r="E284" s="439">
        <v>7601903</v>
      </c>
      <c r="F284" s="439" t="str">
        <f>IFERROR(VLOOKUP(D284,RSL_Composite!$A$4:$K$767,11,FALSE),"--")</f>
        <v>--</v>
      </c>
      <c r="G284" s="440" t="s">
        <v>2477</v>
      </c>
      <c r="H284" s="535" t="str">
        <f>VLOOKUP($D284,'Child Res carc'!$C$6:$G$285,5,FALSE)</f>
        <v>--</v>
      </c>
      <c r="I284" s="535" t="str">
        <f>VLOOKUP($D284,'Child Res NC'!$C$6:$G$285,5,FALSE)</f>
        <v>--</v>
      </c>
      <c r="J284" s="535" t="str">
        <f t="shared" si="8"/>
        <v>--</v>
      </c>
      <c r="K284" s="535" t="str">
        <f>VLOOKUP($D284,'Adult Res NC'!$C$6:$G$285,5,FALSE)</f>
        <v>--</v>
      </c>
      <c r="L284" s="535" t="str">
        <f t="shared" si="9"/>
        <v>--</v>
      </c>
      <c r="M284" s="535" t="str">
        <f>VLOOKUP($D284,'Comm Worker carc'!$C$6:$G$285,5,FALSE)</f>
        <v>--</v>
      </c>
      <c r="N284" s="535" t="str">
        <f>VLOOKUP($D284,'Comm Worker NC'!$C$6:$G$285,5,FALSE)</f>
        <v>--</v>
      </c>
      <c r="O284" s="489"/>
      <c r="AA284" s="441"/>
      <c r="AB284" s="428"/>
      <c r="AC284" s="441"/>
      <c r="AD284" s="441"/>
      <c r="AE284" s="441"/>
    </row>
    <row r="285" spans="1:34" x14ac:dyDescent="0.2">
      <c r="A285" s="438" t="s">
        <v>3</v>
      </c>
      <c r="B285" s="439" t="s">
        <v>2592</v>
      </c>
      <c r="C285" s="438" t="s">
        <v>2</v>
      </c>
      <c r="D285" s="439" t="s">
        <v>1</v>
      </c>
      <c r="E285" s="439">
        <v>7757826</v>
      </c>
      <c r="F285" s="439" t="str">
        <f>IFERROR(VLOOKUP(D285,RSL_Composite!$A$4:$K$767,11,FALSE),"--")</f>
        <v>--</v>
      </c>
      <c r="G285" s="440" t="s">
        <v>2477</v>
      </c>
      <c r="H285" s="535" t="str">
        <f>VLOOKUP($D285,'Child Res carc'!$C$6:$G$285,5,FALSE)</f>
        <v>--</v>
      </c>
      <c r="I285" s="535" t="str">
        <f>VLOOKUP($D285,'Child Res NC'!$C$6:$G$285,5,FALSE)</f>
        <v>--</v>
      </c>
      <c r="J285" s="535" t="str">
        <f t="shared" si="8"/>
        <v>--</v>
      </c>
      <c r="K285" s="535" t="str">
        <f>VLOOKUP($D285,'Adult Res NC'!$C$6:$G$285,5,FALSE)</f>
        <v>--</v>
      </c>
      <c r="L285" s="535" t="str">
        <f t="shared" si="9"/>
        <v>--</v>
      </c>
      <c r="M285" s="535" t="str">
        <f>VLOOKUP($D285,'Comm Worker carc'!$C$6:$G$285,5,FALSE)</f>
        <v>--</v>
      </c>
      <c r="N285" s="535" t="str">
        <f>VLOOKUP($D285,'Comm Worker NC'!$C$6:$G$285,5,FALSE)</f>
        <v>--</v>
      </c>
      <c r="O285" s="489"/>
      <c r="AA285" s="441"/>
      <c r="AB285" s="428"/>
      <c r="AC285" s="441"/>
      <c r="AD285" s="441"/>
      <c r="AE285" s="441"/>
    </row>
    <row r="286" spans="1:34" x14ac:dyDescent="0.2">
      <c r="O286" s="489"/>
    </row>
    <row r="287" spans="1:34" x14ac:dyDescent="0.2">
      <c r="A287" s="424" t="s">
        <v>2544</v>
      </c>
      <c r="B287" s="424"/>
      <c r="C287" s="425"/>
      <c r="J287" s="427"/>
      <c r="K287" s="428"/>
      <c r="L287" s="427"/>
      <c r="M287" s="427"/>
      <c r="N287" s="427"/>
      <c r="O287" s="489"/>
      <c r="P287" s="431"/>
      <c r="Q287" s="431"/>
      <c r="R287" s="431"/>
      <c r="S287" s="431"/>
      <c r="T287" s="431"/>
      <c r="U287" s="431"/>
      <c r="V287" s="431"/>
      <c r="W287" s="431"/>
      <c r="X287" s="431"/>
      <c r="Y287" s="431"/>
      <c r="Z287" s="431"/>
      <c r="AA287" s="431"/>
      <c r="AB287" s="431"/>
      <c r="AC287" s="431"/>
      <c r="AD287" s="431"/>
      <c r="AE287" s="431"/>
      <c r="AF287" s="431"/>
      <c r="AG287" s="431"/>
      <c r="AH287" s="431"/>
    </row>
    <row r="288" spans="1:34" x14ac:dyDescent="0.2">
      <c r="A288" s="424"/>
      <c r="B288" s="425" t="s">
        <v>2624</v>
      </c>
      <c r="C288" s="425"/>
      <c r="J288" s="427"/>
      <c r="K288" s="428"/>
      <c r="L288" s="427"/>
      <c r="M288" s="427"/>
      <c r="N288" s="427"/>
      <c r="O288" s="489"/>
      <c r="P288" s="431"/>
      <c r="Q288" s="431"/>
      <c r="R288" s="431"/>
      <c r="S288" s="431"/>
      <c r="T288" s="431"/>
      <c r="U288" s="431"/>
      <c r="V288" s="431"/>
      <c r="W288" s="431"/>
      <c r="X288" s="431"/>
      <c r="Y288" s="431"/>
      <c r="Z288" s="431"/>
      <c r="AA288" s="431"/>
      <c r="AB288" s="431"/>
      <c r="AC288" s="431"/>
      <c r="AD288" s="431"/>
      <c r="AE288" s="431"/>
      <c r="AF288" s="431"/>
      <c r="AG288" s="431"/>
      <c r="AH288" s="431"/>
    </row>
    <row r="289" spans="1:34" x14ac:dyDescent="0.2">
      <c r="A289" s="425"/>
      <c r="B289" s="425" t="s">
        <v>2625</v>
      </c>
      <c r="C289" s="425"/>
      <c r="J289" s="427"/>
      <c r="K289" s="428"/>
      <c r="L289" s="427"/>
      <c r="M289" s="427"/>
      <c r="N289" s="427"/>
      <c r="O289" s="489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  <c r="AA289" s="431"/>
      <c r="AB289" s="431"/>
      <c r="AC289" s="431"/>
      <c r="AD289" s="431"/>
      <c r="AE289" s="431"/>
      <c r="AF289" s="431"/>
      <c r="AG289" s="431"/>
      <c r="AH289" s="431"/>
    </row>
    <row r="290" spans="1:34" x14ac:dyDescent="0.2">
      <c r="A290" s="425"/>
      <c r="B290" s="425" t="s">
        <v>2677</v>
      </c>
      <c r="C290" s="425"/>
      <c r="J290" s="427"/>
      <c r="K290" s="428"/>
      <c r="L290" s="427"/>
      <c r="M290" s="427"/>
      <c r="N290" s="427"/>
      <c r="O290" s="489"/>
      <c r="P290" s="431"/>
      <c r="Q290" s="431"/>
      <c r="R290" s="431"/>
      <c r="S290" s="431"/>
      <c r="T290" s="431"/>
      <c r="U290" s="431"/>
      <c r="V290" s="431"/>
      <c r="W290" s="431"/>
      <c r="X290" s="431"/>
      <c r="Y290" s="431"/>
      <c r="Z290" s="431"/>
      <c r="AA290" s="431"/>
      <c r="AB290" s="431"/>
      <c r="AC290" s="431"/>
      <c r="AD290" s="431"/>
      <c r="AE290" s="431"/>
      <c r="AF290" s="431"/>
      <c r="AG290" s="431"/>
      <c r="AH290" s="431"/>
    </row>
    <row r="291" spans="1:34" x14ac:dyDescent="0.2">
      <c r="A291" s="425"/>
      <c r="B291" s="425"/>
      <c r="C291" s="425"/>
      <c r="J291" s="427"/>
      <c r="K291" s="428"/>
      <c r="L291" s="427"/>
      <c r="M291" s="427"/>
      <c r="N291" s="427"/>
      <c r="O291" s="430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  <c r="AA291" s="431"/>
      <c r="AB291" s="431"/>
      <c r="AC291" s="431"/>
      <c r="AD291" s="431"/>
      <c r="AE291" s="431"/>
      <c r="AF291" s="431"/>
      <c r="AG291" s="431"/>
      <c r="AH291" s="431"/>
    </row>
    <row r="292" spans="1:34" x14ac:dyDescent="0.2">
      <c r="A292" s="424" t="s">
        <v>2626</v>
      </c>
      <c r="B292" s="425"/>
      <c r="C292" s="425"/>
      <c r="J292" s="427"/>
      <c r="K292" s="428"/>
      <c r="L292" s="427"/>
      <c r="M292" s="427"/>
      <c r="N292" s="427"/>
      <c r="O292" s="430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  <c r="AA292" s="431"/>
      <c r="AB292" s="431"/>
      <c r="AC292" s="431"/>
      <c r="AD292" s="431"/>
      <c r="AE292" s="431"/>
      <c r="AF292" s="431"/>
      <c r="AG292" s="431"/>
      <c r="AH292" s="431"/>
    </row>
    <row r="293" spans="1:34" x14ac:dyDescent="0.2">
      <c r="A293" s="425"/>
      <c r="B293" s="425" t="s">
        <v>2597</v>
      </c>
      <c r="C293" s="425"/>
      <c r="D293" s="425" t="s">
        <v>2609</v>
      </c>
      <c r="I293" s="431"/>
      <c r="J293" s="425" t="s">
        <v>2606</v>
      </c>
      <c r="K293" s="428"/>
      <c r="L293" s="427"/>
      <c r="M293" s="427"/>
      <c r="N293" s="427"/>
      <c r="O293" s="430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  <c r="AA293" s="431"/>
      <c r="AB293" s="431"/>
      <c r="AC293" s="431"/>
      <c r="AD293" s="431"/>
      <c r="AE293" s="431"/>
      <c r="AF293" s="431"/>
      <c r="AG293" s="431"/>
      <c r="AH293" s="431"/>
    </row>
    <row r="294" spans="1:34" x14ac:dyDescent="0.2">
      <c r="A294" s="425"/>
      <c r="B294" s="425" t="s">
        <v>2599</v>
      </c>
      <c r="C294" s="425"/>
      <c r="D294" s="425" t="s">
        <v>2598</v>
      </c>
      <c r="I294" s="431"/>
      <c r="J294" s="425" t="s">
        <v>2608</v>
      </c>
      <c r="K294" s="428"/>
      <c r="L294" s="427"/>
      <c r="M294" s="427"/>
      <c r="N294" s="427"/>
      <c r="O294" s="430"/>
      <c r="P294" s="431"/>
      <c r="Q294" s="431"/>
      <c r="R294" s="431"/>
      <c r="S294" s="431"/>
      <c r="T294" s="431"/>
      <c r="U294" s="431"/>
      <c r="V294" s="431"/>
      <c r="W294" s="431"/>
      <c r="X294" s="431"/>
      <c r="Y294" s="431"/>
      <c r="Z294" s="431"/>
      <c r="AA294" s="431"/>
      <c r="AB294" s="431"/>
      <c r="AC294" s="431"/>
      <c r="AD294" s="431"/>
      <c r="AE294" s="431"/>
      <c r="AF294" s="431"/>
      <c r="AG294" s="431"/>
      <c r="AH294" s="431"/>
    </row>
    <row r="295" spans="1:34" x14ac:dyDescent="0.2">
      <c r="A295" s="425"/>
      <c r="B295" s="425" t="s">
        <v>2601</v>
      </c>
      <c r="C295" s="425"/>
      <c r="D295" s="425" t="s">
        <v>2611</v>
      </c>
      <c r="I295" s="431"/>
      <c r="J295" s="425" t="s">
        <v>2610</v>
      </c>
      <c r="K295" s="428"/>
      <c r="L295" s="427"/>
      <c r="M295" s="427"/>
      <c r="N295" s="427"/>
      <c r="O295" s="430"/>
      <c r="P295" s="431"/>
      <c r="Q295" s="431"/>
      <c r="R295" s="431"/>
      <c r="S295" s="431"/>
      <c r="T295" s="431"/>
      <c r="U295" s="431"/>
      <c r="V295" s="431"/>
      <c r="W295" s="431"/>
      <c r="X295" s="431"/>
      <c r="Y295" s="431"/>
      <c r="Z295" s="431"/>
      <c r="AA295" s="431"/>
      <c r="AB295" s="431"/>
      <c r="AC295" s="431"/>
      <c r="AD295" s="431"/>
      <c r="AE295" s="431"/>
      <c r="AF295" s="431"/>
      <c r="AG295" s="431"/>
      <c r="AH295" s="431"/>
    </row>
    <row r="296" spans="1:34" x14ac:dyDescent="0.2">
      <c r="A296" s="425"/>
      <c r="B296" s="425" t="s">
        <v>2603</v>
      </c>
      <c r="C296" s="425"/>
      <c r="D296" s="425" t="s">
        <v>2613</v>
      </c>
      <c r="I296" s="431"/>
      <c r="J296" s="425" t="s">
        <v>2614</v>
      </c>
      <c r="K296" s="428"/>
      <c r="L296" s="427"/>
      <c r="M296" s="427"/>
      <c r="N296" s="427"/>
      <c r="O296" s="430"/>
      <c r="P296" s="431"/>
      <c r="Q296" s="431"/>
      <c r="R296" s="431"/>
      <c r="S296" s="431"/>
      <c r="T296" s="431"/>
      <c r="U296" s="431"/>
      <c r="V296" s="431"/>
      <c r="W296" s="431"/>
      <c r="X296" s="431"/>
      <c r="Y296" s="431"/>
      <c r="Z296" s="431"/>
      <c r="AA296" s="431"/>
      <c r="AB296" s="431"/>
      <c r="AC296" s="431"/>
      <c r="AD296" s="431"/>
      <c r="AE296" s="431"/>
      <c r="AF296" s="431"/>
      <c r="AG296" s="431"/>
      <c r="AH296" s="431"/>
    </row>
    <row r="297" spans="1:34" x14ac:dyDescent="0.2">
      <c r="A297" s="425"/>
      <c r="B297" s="425" t="s">
        <v>2605</v>
      </c>
      <c r="C297" s="425"/>
      <c r="D297" s="425" t="s">
        <v>2600</v>
      </c>
      <c r="J297" s="425" t="s">
        <v>2615</v>
      </c>
      <c r="K297" s="428"/>
      <c r="L297" s="427"/>
      <c r="M297" s="427"/>
      <c r="N297" s="427"/>
      <c r="O297" s="430"/>
      <c r="P297" s="431"/>
      <c r="Q297" s="431"/>
      <c r="R297" s="431"/>
      <c r="S297" s="431"/>
      <c r="T297" s="431"/>
      <c r="U297" s="431"/>
      <c r="V297" s="431"/>
      <c r="W297" s="431"/>
      <c r="X297" s="431"/>
      <c r="Y297" s="431"/>
      <c r="Z297" s="431"/>
      <c r="AA297" s="431"/>
      <c r="AB297" s="431"/>
      <c r="AC297" s="431"/>
      <c r="AD297" s="431"/>
      <c r="AE297" s="431"/>
      <c r="AF297" s="431"/>
      <c r="AG297" s="431"/>
      <c r="AH297" s="431"/>
    </row>
    <row r="298" spans="1:34" x14ac:dyDescent="0.2">
      <c r="A298" s="425"/>
      <c r="B298" s="425" t="s">
        <v>2607</v>
      </c>
      <c r="C298" s="425"/>
      <c r="D298" s="425" t="s">
        <v>2602</v>
      </c>
      <c r="J298" s="427"/>
      <c r="K298" s="428"/>
      <c r="L298" s="427"/>
      <c r="M298" s="427"/>
      <c r="N298" s="427"/>
      <c r="O298" s="430"/>
      <c r="P298" s="431"/>
      <c r="Q298" s="431"/>
      <c r="R298" s="431"/>
      <c r="S298" s="431"/>
      <c r="T298" s="431"/>
      <c r="U298" s="431"/>
      <c r="V298" s="431"/>
      <c r="W298" s="431"/>
      <c r="X298" s="431"/>
      <c r="Y298" s="431"/>
      <c r="Z298" s="431"/>
      <c r="AA298" s="431"/>
      <c r="AB298" s="431"/>
      <c r="AC298" s="431"/>
      <c r="AD298" s="431"/>
      <c r="AE298" s="431"/>
      <c r="AF298" s="431"/>
      <c r="AG298" s="431"/>
      <c r="AH298" s="431"/>
    </row>
    <row r="299" spans="1:34" x14ac:dyDescent="0.2">
      <c r="A299" s="425"/>
      <c r="B299" s="431" t="s">
        <v>2628</v>
      </c>
      <c r="C299" s="425"/>
      <c r="D299" s="425" t="s">
        <v>2604</v>
      </c>
      <c r="J299" s="427"/>
      <c r="K299" s="428"/>
      <c r="L299" s="427"/>
      <c r="M299" s="427"/>
      <c r="N299" s="427"/>
      <c r="O299" s="430"/>
      <c r="P299" s="431"/>
      <c r="Q299" s="431"/>
      <c r="R299" s="431"/>
      <c r="S299" s="431"/>
      <c r="T299" s="431"/>
      <c r="U299" s="431"/>
      <c r="V299" s="431"/>
      <c r="W299" s="431"/>
      <c r="X299" s="431"/>
      <c r="Y299" s="431"/>
      <c r="Z299" s="431"/>
      <c r="AA299" s="431"/>
      <c r="AB299" s="431"/>
      <c r="AC299" s="431"/>
      <c r="AD299" s="431"/>
      <c r="AE299" s="431"/>
      <c r="AF299" s="431"/>
      <c r="AG299" s="431"/>
      <c r="AH299" s="431"/>
    </row>
    <row r="300" spans="1:34" x14ac:dyDescent="0.2">
      <c r="A300" s="425"/>
      <c r="B300" s="431"/>
      <c r="C300" s="425"/>
      <c r="D300" s="431"/>
      <c r="J300" s="427"/>
      <c r="K300" s="428"/>
      <c r="L300" s="427"/>
      <c r="M300" s="427"/>
      <c r="N300" s="427"/>
      <c r="O300" s="430"/>
      <c r="P300" s="431"/>
      <c r="Q300" s="431"/>
      <c r="R300" s="431"/>
      <c r="S300" s="431"/>
      <c r="T300" s="431"/>
      <c r="U300" s="431"/>
      <c r="V300" s="431"/>
      <c r="W300" s="431"/>
      <c r="X300" s="431"/>
      <c r="Y300" s="431"/>
      <c r="Z300" s="431"/>
      <c r="AA300" s="431"/>
      <c r="AB300" s="431"/>
      <c r="AC300" s="431"/>
      <c r="AD300" s="431"/>
      <c r="AE300" s="431"/>
      <c r="AF300" s="431"/>
      <c r="AG300" s="431"/>
      <c r="AH300" s="431"/>
    </row>
    <row r="301" spans="1:34" x14ac:dyDescent="0.2">
      <c r="A301" s="425"/>
      <c r="B301" s="431"/>
      <c r="C301" s="425"/>
      <c r="D301" s="431"/>
      <c r="J301" s="427"/>
      <c r="K301" s="428"/>
      <c r="L301" s="427"/>
      <c r="M301" s="427"/>
      <c r="N301" s="427"/>
      <c r="O301" s="430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E301" s="431"/>
      <c r="AF301" s="431"/>
      <c r="AG301" s="431"/>
      <c r="AH301" s="431"/>
    </row>
    <row r="302" spans="1:34" x14ac:dyDescent="0.2">
      <c r="A302" s="425"/>
      <c r="B302" s="431"/>
      <c r="C302" s="425"/>
      <c r="J302" s="427"/>
      <c r="K302" s="428"/>
      <c r="L302" s="427"/>
      <c r="M302" s="427"/>
      <c r="N302" s="427"/>
      <c r="O302" s="430"/>
      <c r="P302" s="431"/>
      <c r="Q302" s="431"/>
      <c r="R302" s="431"/>
      <c r="S302" s="431"/>
      <c r="T302" s="431"/>
      <c r="U302" s="431"/>
      <c r="V302" s="431"/>
      <c r="W302" s="431"/>
      <c r="X302" s="431"/>
      <c r="Y302" s="431"/>
      <c r="Z302" s="431"/>
      <c r="AA302" s="431"/>
      <c r="AB302" s="431"/>
      <c r="AC302" s="431"/>
      <c r="AD302" s="431"/>
      <c r="AE302" s="431"/>
      <c r="AF302" s="431"/>
      <c r="AG302" s="431"/>
      <c r="AH302" s="431"/>
    </row>
    <row r="309" spans="4:4" x14ac:dyDescent="0.2">
      <c r="D309" s="425"/>
    </row>
  </sheetData>
  <mergeCells count="5">
    <mergeCell ref="A1:N1"/>
    <mergeCell ref="A2:N2"/>
    <mergeCell ref="H4:I4"/>
    <mergeCell ref="J4:K4"/>
    <mergeCell ref="M4:N4"/>
  </mergeCells>
  <pageMargins left="0.7" right="0.7" top="0.75" bottom="0.75" header="0.3" footer="0.3"/>
  <pageSetup paperSize="17" scale="90" fitToHeight="6" orientation="landscape" r:id="rId1"/>
  <headerFooter>
    <oddHeader xml:space="preserve">&amp;C&amp;"Arial,Bold"Table 1 - Groundwater RBTLs
McClellan, Anniston, Alabama
</oddHeader>
    <oddFooter>&amp;L&amp;8&amp;Z&amp;F\&amp;A&amp;RPage &amp;P of &amp;N</oddFooter>
  </headerFooter>
  <rowBreaks count="1" manualBreakCount="1">
    <brk id="237" max="15" man="1"/>
  </rowBreaks>
  <ignoredErrors>
    <ignoredError sqref="L76:L79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workbookViewId="0">
      <selection activeCell="AG41" sqref="AG41"/>
    </sheetView>
  </sheetViews>
  <sheetFormatPr defaultColWidth="9.109375" defaultRowHeight="14.4" x14ac:dyDescent="0.3"/>
  <cols>
    <col min="1" max="1" width="21.5546875" style="256" customWidth="1"/>
    <col min="2" max="2" width="34.109375" style="256" customWidth="1"/>
    <col min="3" max="3" width="6.33203125" style="256" customWidth="1"/>
    <col min="4" max="8" width="9.109375" style="256"/>
    <col min="9" max="10" width="11" style="256" customWidth="1"/>
    <col min="11" max="11" width="18.88671875" style="256" customWidth="1"/>
    <col min="12" max="12" width="12.5546875" style="256" customWidth="1"/>
    <col min="13" max="16384" width="9.109375" style="256"/>
  </cols>
  <sheetData>
    <row r="1" spans="1:12" x14ac:dyDescent="0.3">
      <c r="B1" s="256" t="s">
        <v>2440</v>
      </c>
    </row>
    <row r="3" spans="1:12" ht="16.2" x14ac:dyDescent="0.3">
      <c r="D3" s="257" t="s">
        <v>2441</v>
      </c>
      <c r="E3" s="257"/>
      <c r="F3" s="257"/>
      <c r="G3" s="257"/>
      <c r="H3" s="257"/>
      <c r="I3" s="257"/>
      <c r="J3" s="257"/>
      <c r="K3" s="257"/>
      <c r="L3" s="257"/>
    </row>
    <row r="4" spans="1:12" x14ac:dyDescent="0.3">
      <c r="D4" s="258" t="s">
        <v>2442</v>
      </c>
      <c r="E4" s="258" t="s">
        <v>2443</v>
      </c>
      <c r="F4" s="258" t="s">
        <v>2444</v>
      </c>
      <c r="G4" s="258" t="s">
        <v>2445</v>
      </c>
      <c r="H4" s="258" t="s">
        <v>2446</v>
      </c>
      <c r="I4" s="259" t="s">
        <v>2447</v>
      </c>
      <c r="J4" s="258" t="s">
        <v>2448</v>
      </c>
    </row>
    <row r="5" spans="1:12" s="260" customFormat="1" ht="28.8" x14ac:dyDescent="0.3">
      <c r="D5" s="261"/>
      <c r="E5" s="261"/>
      <c r="F5" s="262" t="s">
        <v>2449</v>
      </c>
      <c r="G5" s="262"/>
      <c r="H5" s="262"/>
      <c r="I5" s="263" t="s">
        <v>2450</v>
      </c>
      <c r="J5" s="261" t="s">
        <v>2412</v>
      </c>
    </row>
    <row r="6" spans="1:12" x14ac:dyDescent="0.3">
      <c r="A6" s="264" t="s">
        <v>2451</v>
      </c>
      <c r="B6" s="260" t="s">
        <v>2452</v>
      </c>
      <c r="D6" s="258">
        <v>0.314</v>
      </c>
      <c r="E6" s="265">
        <v>0.68200000000000005</v>
      </c>
      <c r="G6" s="258">
        <v>0.107</v>
      </c>
      <c r="H6" s="258">
        <v>0.13700000000000001</v>
      </c>
      <c r="I6" s="266"/>
      <c r="K6" s="662" t="s">
        <v>2453</v>
      </c>
    </row>
    <row r="7" spans="1:12" x14ac:dyDescent="0.3">
      <c r="A7" s="264"/>
      <c r="B7" s="260" t="s">
        <v>2454</v>
      </c>
      <c r="C7" s="267"/>
      <c r="D7" s="258">
        <v>0.23699999999999999</v>
      </c>
      <c r="E7" s="256">
        <v>0.59799999999999998</v>
      </c>
      <c r="G7" s="258">
        <v>8.8999999999999996E-2</v>
      </c>
      <c r="H7" s="258">
        <v>0.122</v>
      </c>
      <c r="I7" s="268">
        <f>0.4*E6</f>
        <v>0.27280000000000004</v>
      </c>
      <c r="J7" s="265"/>
      <c r="K7" s="663"/>
    </row>
    <row r="8" spans="1:12" ht="15" hidden="1" customHeight="1" x14ac:dyDescent="0.3">
      <c r="B8" s="260" t="s">
        <v>2455</v>
      </c>
      <c r="C8" s="267"/>
      <c r="D8" s="258">
        <v>0.106</v>
      </c>
      <c r="E8" s="265">
        <v>0.19500000000000001</v>
      </c>
      <c r="G8" s="256">
        <v>3.6999999999999998E-2</v>
      </c>
      <c r="H8" s="258">
        <v>4.9000000000000002E-2</v>
      </c>
      <c r="I8" s="268">
        <f>0.4*E8</f>
        <v>7.8000000000000014E-2</v>
      </c>
      <c r="J8" s="265"/>
      <c r="K8" s="663"/>
    </row>
    <row r="9" spans="1:12" ht="15" hidden="1" customHeight="1" x14ac:dyDescent="0.3">
      <c r="B9" s="260" t="s">
        <v>2456</v>
      </c>
      <c r="C9" s="267"/>
      <c r="D9" s="258">
        <v>0.22700000000000001</v>
      </c>
      <c r="E9" s="265">
        <v>0.48299999999999998</v>
      </c>
      <c r="G9" s="258">
        <v>7.1999999999999995E-2</v>
      </c>
      <c r="H9" s="258">
        <v>0.105</v>
      </c>
      <c r="I9" s="268">
        <f>0.4*E9</f>
        <v>0.19320000000000001</v>
      </c>
      <c r="J9" s="265"/>
      <c r="K9" s="663"/>
    </row>
    <row r="10" spans="1:12" x14ac:dyDescent="0.3">
      <c r="B10" s="260"/>
      <c r="C10" s="267"/>
      <c r="D10" s="258"/>
      <c r="E10" s="265"/>
      <c r="G10" s="258"/>
      <c r="H10" s="258"/>
      <c r="I10" s="268"/>
      <c r="J10" s="265"/>
      <c r="K10" s="663"/>
    </row>
    <row r="11" spans="1:12" x14ac:dyDescent="0.3">
      <c r="B11" s="260"/>
      <c r="C11" s="267"/>
      <c r="E11" s="265"/>
      <c r="I11" s="268"/>
      <c r="J11" s="265"/>
      <c r="K11" s="664"/>
    </row>
    <row r="12" spans="1:12" x14ac:dyDescent="0.3">
      <c r="A12" s="264" t="s">
        <v>2457</v>
      </c>
      <c r="B12" s="260" t="s">
        <v>2458</v>
      </c>
      <c r="C12" s="267"/>
      <c r="D12" s="258"/>
      <c r="E12" s="265"/>
      <c r="F12" s="265">
        <f>0.45*(AVERAGE(D6:D7))</f>
        <v>0.12397499999999999</v>
      </c>
      <c r="G12" s="265">
        <f>AVERAGE(G6:G7)</f>
        <v>9.8000000000000004E-2</v>
      </c>
      <c r="H12" s="265"/>
      <c r="I12" s="269"/>
      <c r="J12" s="270">
        <f>SUM(D12:I12)*10000</f>
        <v>2219.75</v>
      </c>
      <c r="K12" s="664"/>
    </row>
    <row r="13" spans="1:12" hidden="1" x14ac:dyDescent="0.3">
      <c r="A13" s="264"/>
      <c r="B13" s="260" t="s">
        <v>2459</v>
      </c>
      <c r="D13" s="258">
        <f>D8</f>
        <v>0.106</v>
      </c>
      <c r="E13" s="258"/>
      <c r="G13" s="258">
        <f t="shared" ref="G13:I14" si="0">G8</f>
        <v>3.6999999999999998E-2</v>
      </c>
      <c r="H13" s="258">
        <f t="shared" si="0"/>
        <v>4.9000000000000002E-2</v>
      </c>
      <c r="I13" s="268">
        <f t="shared" si="0"/>
        <v>7.8000000000000014E-2</v>
      </c>
      <c r="J13" s="258">
        <f>SUM(D13:I13)*10000</f>
        <v>2700</v>
      </c>
      <c r="K13" s="258"/>
    </row>
    <row r="14" spans="1:12" hidden="1" x14ac:dyDescent="0.3">
      <c r="A14" s="260"/>
      <c r="B14" s="260" t="s">
        <v>2460</v>
      </c>
      <c r="C14" s="260"/>
      <c r="D14" s="258">
        <f>D9</f>
        <v>0.22700000000000001</v>
      </c>
      <c r="E14" s="258"/>
      <c r="F14" s="258"/>
      <c r="G14" s="258">
        <f t="shared" si="0"/>
        <v>7.1999999999999995E-2</v>
      </c>
      <c r="H14" s="258">
        <f t="shared" si="0"/>
        <v>0.105</v>
      </c>
      <c r="I14" s="268">
        <f t="shared" si="0"/>
        <v>0.19320000000000001</v>
      </c>
      <c r="J14" s="270">
        <f>SUM(D14:I14)*10000</f>
        <v>5971.9999999999991</v>
      </c>
      <c r="K14" s="258"/>
    </row>
    <row r="15" spans="1:12" hidden="1" x14ac:dyDescent="0.3">
      <c r="A15" s="260"/>
      <c r="B15" s="260" t="s">
        <v>2461</v>
      </c>
      <c r="C15" s="260"/>
      <c r="D15" s="258">
        <f>AVERAGE(D6:D7)</f>
        <v>0.27549999999999997</v>
      </c>
      <c r="E15" s="258"/>
      <c r="F15" s="258"/>
      <c r="G15" s="258">
        <f>AVERAGE(G6:G7)</f>
        <v>9.8000000000000004E-2</v>
      </c>
      <c r="H15" s="258">
        <f>AVERAGE(H6:H7)</f>
        <v>0.1295</v>
      </c>
      <c r="I15" s="268">
        <f>AVERAGE(I6:I7)</f>
        <v>0.27280000000000004</v>
      </c>
      <c r="J15" s="270">
        <f>SUM(D15:I15)*10000</f>
        <v>7757.9999999999991</v>
      </c>
    </row>
    <row r="16" spans="1:12" x14ac:dyDescent="0.3">
      <c r="A16" s="260"/>
      <c r="C16" s="260"/>
      <c r="D16" s="258"/>
      <c r="E16" s="258"/>
      <c r="F16" s="258"/>
      <c r="G16" s="258"/>
      <c r="H16" s="258"/>
      <c r="I16" s="269"/>
      <c r="J16" s="258"/>
    </row>
    <row r="17" spans="1:14" x14ac:dyDescent="0.3">
      <c r="E17" s="271"/>
      <c r="G17" s="271"/>
      <c r="H17" s="271"/>
      <c r="I17" s="271"/>
      <c r="J17" s="271"/>
      <c r="K17" s="271"/>
      <c r="L17" s="260"/>
    </row>
    <row r="18" spans="1:14" ht="45" hidden="1" x14ac:dyDescent="0.3">
      <c r="D18" s="257" t="s">
        <v>2462</v>
      </c>
      <c r="E18" s="257"/>
      <c r="F18" s="257"/>
      <c r="G18" s="257"/>
      <c r="H18" s="257"/>
      <c r="I18" s="257"/>
      <c r="J18" s="272"/>
      <c r="K18" s="261" t="s">
        <v>2463</v>
      </c>
    </row>
    <row r="19" spans="1:14" hidden="1" x14ac:dyDescent="0.3">
      <c r="D19" s="258" t="s">
        <v>2442</v>
      </c>
      <c r="E19" s="258" t="s">
        <v>2443</v>
      </c>
      <c r="F19" s="258" t="s">
        <v>2444</v>
      </c>
      <c r="G19" s="258" t="s">
        <v>2445</v>
      </c>
      <c r="H19" s="258" t="s">
        <v>2446</v>
      </c>
      <c r="I19" s="269" t="s">
        <v>2447</v>
      </c>
      <c r="J19" s="258"/>
    </row>
    <row r="20" spans="1:14" hidden="1" x14ac:dyDescent="0.3">
      <c r="D20" s="258"/>
      <c r="E20" s="258"/>
      <c r="F20" s="258"/>
      <c r="G20" s="258"/>
      <c r="H20" s="258"/>
      <c r="I20" s="258"/>
    </row>
    <row r="21" spans="1:14" hidden="1" x14ac:dyDescent="0.3">
      <c r="A21" s="260"/>
      <c r="B21" s="260" t="s">
        <v>2458</v>
      </c>
      <c r="D21" s="256">
        <v>3.7900000000000003E-2</v>
      </c>
      <c r="F21" s="256">
        <f>D21</f>
        <v>3.7900000000000003E-2</v>
      </c>
      <c r="G21" s="256">
        <v>0.1595</v>
      </c>
      <c r="I21" s="265"/>
      <c r="L21" s="256" t="s">
        <v>2464</v>
      </c>
    </row>
    <row r="22" spans="1:14" hidden="1" x14ac:dyDescent="0.3">
      <c r="A22" s="260"/>
      <c r="B22" s="260" t="s">
        <v>2459</v>
      </c>
      <c r="D22" s="256">
        <v>0.17</v>
      </c>
      <c r="E22" s="256">
        <v>0.7</v>
      </c>
      <c r="F22" s="256">
        <f>D22</f>
        <v>0.17</v>
      </c>
      <c r="G22" s="256">
        <v>0.49</v>
      </c>
      <c r="K22" s="265"/>
      <c r="L22" s="256" t="s">
        <v>2465</v>
      </c>
    </row>
    <row r="23" spans="1:14" hidden="1" x14ac:dyDescent="0.3">
      <c r="B23" s="260" t="s">
        <v>2460</v>
      </c>
      <c r="L23" s="256" t="s">
        <v>2465</v>
      </c>
      <c r="M23" s="258"/>
    </row>
    <row r="24" spans="1:14" hidden="1" x14ac:dyDescent="0.3">
      <c r="A24" s="260"/>
      <c r="B24" s="260" t="s">
        <v>2461</v>
      </c>
      <c r="L24" s="256" t="s">
        <v>2465</v>
      </c>
      <c r="M24" s="258"/>
      <c r="N24" s="273"/>
    </row>
    <row r="25" spans="1:14" hidden="1" x14ac:dyDescent="0.3">
      <c r="A25" s="260"/>
      <c r="B25" s="260"/>
      <c r="M25" s="258"/>
      <c r="N25" s="273"/>
    </row>
    <row r="26" spans="1:14" hidden="1" x14ac:dyDescent="0.3">
      <c r="B26" s="257" t="s">
        <v>2466</v>
      </c>
      <c r="C26" s="257"/>
      <c r="D26" s="257"/>
      <c r="E26" s="257"/>
      <c r="M26" s="258"/>
    </row>
    <row r="27" spans="1:14" hidden="1" x14ac:dyDescent="0.3">
      <c r="B27" s="274" t="s">
        <v>2467</v>
      </c>
      <c r="C27" s="274"/>
      <c r="D27" s="274"/>
      <c r="E27" s="274"/>
    </row>
    <row r="28" spans="1:14" hidden="1" x14ac:dyDescent="0.3"/>
    <row r="29" spans="1:14" hidden="1" x14ac:dyDescent="0.3">
      <c r="A29" s="275" t="s">
        <v>2468</v>
      </c>
      <c r="B29" s="256" t="s">
        <v>2469</v>
      </c>
    </row>
    <row r="30" spans="1:14" hidden="1" x14ac:dyDescent="0.3">
      <c r="B30" s="256" t="s">
        <v>2470</v>
      </c>
    </row>
    <row r="31" spans="1:14" hidden="1" x14ac:dyDescent="0.3">
      <c r="B31" s="256" t="s">
        <v>2471</v>
      </c>
    </row>
    <row r="32" spans="1:14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</sheetData>
  <sheetProtection selectLockedCells="1" selectUnlockedCells="1"/>
  <mergeCells count="1">
    <mergeCell ref="K6:K12"/>
  </mergeCells>
  <printOptions horizontalCentered="1"/>
  <pageMargins left="0.7" right="0.7" top="0.75" bottom="0.75" header="0.3" footer="0.3"/>
  <pageSetup paperSize="17" scale="75" orientation="landscape" r:id="rId1"/>
  <headerFooter>
    <oddHeader>&amp;L&amp;A</oddHeader>
    <oddFooter>&amp;L&amp;Z&amp;F\&amp;A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workbookViewId="0">
      <selection activeCell="D2" sqref="D2"/>
    </sheetView>
  </sheetViews>
  <sheetFormatPr defaultColWidth="9.109375" defaultRowHeight="13.2" x14ac:dyDescent="0.25"/>
  <cols>
    <col min="1" max="1" width="5.5546875" style="310" bestFit="1" customWidth="1"/>
    <col min="2" max="2" width="33.109375" style="310" bestFit="1" customWidth="1"/>
    <col min="3" max="12" width="9.109375" style="310"/>
    <col min="13" max="16384" width="9.109375" style="278"/>
  </cols>
  <sheetData>
    <row r="1" spans="1:12" x14ac:dyDescent="0.25">
      <c r="A1" s="407"/>
      <c r="B1" s="408" t="s">
        <v>2030</v>
      </c>
      <c r="C1" s="408" t="s">
        <v>1780</v>
      </c>
      <c r="D1" s="408" t="s">
        <v>2276</v>
      </c>
      <c r="E1" s="408" t="s">
        <v>2277</v>
      </c>
      <c r="F1" s="409" t="s">
        <v>2278</v>
      </c>
      <c r="G1" s="408" t="s">
        <v>2279</v>
      </c>
      <c r="H1" s="408" t="s">
        <v>2029</v>
      </c>
      <c r="I1" s="408" t="s">
        <v>2280</v>
      </c>
      <c r="J1" s="408" t="s">
        <v>2281</v>
      </c>
      <c r="K1" s="408" t="s">
        <v>2282</v>
      </c>
      <c r="L1" s="408" t="s">
        <v>2283</v>
      </c>
    </row>
    <row r="2" spans="1:12" x14ac:dyDescent="0.25">
      <c r="A2" s="410">
        <v>1</v>
      </c>
      <c r="B2" s="411" t="s">
        <v>1758</v>
      </c>
      <c r="C2" s="412">
        <v>75070</v>
      </c>
      <c r="D2" s="413">
        <v>6.3000000000000003E-4</v>
      </c>
      <c r="E2" s="414">
        <v>0</v>
      </c>
      <c r="F2" s="414">
        <v>0.19</v>
      </c>
      <c r="G2" s="414">
        <v>0.45</v>
      </c>
      <c r="H2" s="415">
        <v>1</v>
      </c>
      <c r="I2" s="413">
        <v>6.0999999999999998E-7</v>
      </c>
      <c r="J2" s="413">
        <v>6.3999999999999997E-5</v>
      </c>
      <c r="K2" s="416">
        <v>0.01</v>
      </c>
      <c r="L2" s="411" t="s">
        <v>2274</v>
      </c>
    </row>
    <row r="3" spans="1:12" x14ac:dyDescent="0.25">
      <c r="A3" s="410">
        <v>2</v>
      </c>
      <c r="B3" s="411" t="s">
        <v>2033</v>
      </c>
      <c r="C3" s="412">
        <v>60355</v>
      </c>
      <c r="D3" s="413">
        <v>1.1E-4</v>
      </c>
      <c r="E3" s="414">
        <v>0</v>
      </c>
      <c r="F3" s="414">
        <v>0.23</v>
      </c>
      <c r="G3" s="414">
        <v>0.55000000000000004</v>
      </c>
      <c r="H3" s="415">
        <v>1</v>
      </c>
      <c r="I3" s="413">
        <v>1.1000000000000001E-7</v>
      </c>
      <c r="J3" s="413">
        <v>1.2E-5</v>
      </c>
      <c r="K3" s="416">
        <v>0</v>
      </c>
      <c r="L3" s="411" t="s">
        <v>2274</v>
      </c>
    </row>
    <row r="4" spans="1:12" x14ac:dyDescent="0.25">
      <c r="A4" s="410">
        <v>3</v>
      </c>
      <c r="B4" s="411" t="s">
        <v>2034</v>
      </c>
      <c r="C4" s="412">
        <v>53963</v>
      </c>
      <c r="D4" s="413">
        <v>1.2E-2</v>
      </c>
      <c r="E4" s="414">
        <v>0.1</v>
      </c>
      <c r="F4" s="414">
        <v>1.9</v>
      </c>
      <c r="G4" s="414">
        <v>4.5599999999999996</v>
      </c>
      <c r="H4" s="415">
        <v>1</v>
      </c>
      <c r="I4" s="413">
        <v>3.6000000000000001E-5</v>
      </c>
      <c r="J4" s="413">
        <v>3.8E-3</v>
      </c>
      <c r="K4" s="416">
        <v>0.33</v>
      </c>
      <c r="L4" s="411" t="s">
        <v>1926</v>
      </c>
    </row>
    <row r="5" spans="1:12" x14ac:dyDescent="0.25">
      <c r="A5" s="410">
        <v>4</v>
      </c>
      <c r="B5" s="411" t="s">
        <v>497</v>
      </c>
      <c r="C5" s="412">
        <v>107028</v>
      </c>
      <c r="D5" s="413">
        <v>6.4999999999999997E-4</v>
      </c>
      <c r="E5" s="414">
        <v>0</v>
      </c>
      <c r="F5" s="414">
        <v>0.22</v>
      </c>
      <c r="G5" s="414">
        <v>0.53</v>
      </c>
      <c r="H5" s="415">
        <v>1</v>
      </c>
      <c r="I5" s="413">
        <v>6.7000000000000004E-7</v>
      </c>
      <c r="J5" s="413">
        <v>6.9999999999999994E-5</v>
      </c>
      <c r="K5" s="416">
        <v>0.01</v>
      </c>
      <c r="L5" s="411" t="s">
        <v>2274</v>
      </c>
    </row>
    <row r="6" spans="1:12" x14ac:dyDescent="0.25">
      <c r="A6" s="410">
        <v>5</v>
      </c>
      <c r="B6" s="411" t="s">
        <v>1748</v>
      </c>
      <c r="C6" s="412">
        <v>79061</v>
      </c>
      <c r="D6" s="413">
        <v>2.2000000000000001E-4</v>
      </c>
      <c r="E6" s="414">
        <v>0</v>
      </c>
      <c r="F6" s="414">
        <v>0.27</v>
      </c>
      <c r="G6" s="414">
        <v>0.64</v>
      </c>
      <c r="H6" s="415">
        <v>1</v>
      </c>
      <c r="I6" s="413">
        <v>2.3999999999999998E-7</v>
      </c>
      <c r="J6" s="413">
        <v>2.5999999999999998E-5</v>
      </c>
      <c r="K6" s="416">
        <v>0</v>
      </c>
      <c r="L6" s="411" t="s">
        <v>2274</v>
      </c>
    </row>
    <row r="7" spans="1:12" x14ac:dyDescent="0.25">
      <c r="A7" s="410">
        <v>6</v>
      </c>
      <c r="B7" s="411" t="s">
        <v>495</v>
      </c>
      <c r="C7" s="412">
        <v>107131</v>
      </c>
      <c r="D7" s="413">
        <v>1.1999999999999999E-3</v>
      </c>
      <c r="E7" s="414">
        <v>0</v>
      </c>
      <c r="F7" s="414">
        <v>0.21</v>
      </c>
      <c r="G7" s="414">
        <v>0.51</v>
      </c>
      <c r="H7" s="415">
        <v>1</v>
      </c>
      <c r="I7" s="413">
        <v>1.1999999999999999E-6</v>
      </c>
      <c r="J7" s="413">
        <v>1.2E-4</v>
      </c>
      <c r="K7" s="416">
        <v>0.01</v>
      </c>
      <c r="L7" s="411" t="s">
        <v>2274</v>
      </c>
    </row>
    <row r="8" spans="1:12" x14ac:dyDescent="0.25">
      <c r="A8" s="410">
        <v>7</v>
      </c>
      <c r="B8" s="411" t="s">
        <v>201</v>
      </c>
      <c r="C8" s="412">
        <v>309002</v>
      </c>
      <c r="D8" s="413">
        <v>1.4E-3</v>
      </c>
      <c r="E8" s="414">
        <v>0</v>
      </c>
      <c r="F8" s="414">
        <v>11.89</v>
      </c>
      <c r="G8" s="414">
        <v>28.54</v>
      </c>
      <c r="H8" s="415">
        <v>1</v>
      </c>
      <c r="I8" s="413">
        <v>1.0000000000000001E-5</v>
      </c>
      <c r="J8" s="413">
        <v>1.1000000000000001E-3</v>
      </c>
      <c r="K8" s="416">
        <v>0.09</v>
      </c>
      <c r="L8" s="411" t="s">
        <v>2274</v>
      </c>
    </row>
    <row r="9" spans="1:12" x14ac:dyDescent="0.25">
      <c r="A9" s="411" t="s">
        <v>2037</v>
      </c>
      <c r="B9" s="411" t="s">
        <v>2038</v>
      </c>
      <c r="C9" s="412">
        <v>107051</v>
      </c>
      <c r="D9" s="413">
        <v>5.4000000000000003E-3</v>
      </c>
      <c r="E9" s="414">
        <v>0</v>
      </c>
      <c r="F9" s="414">
        <v>0.28999999999999998</v>
      </c>
      <c r="G9" s="414">
        <v>0.69</v>
      </c>
      <c r="H9" s="415">
        <v>1</v>
      </c>
      <c r="I9" s="413">
        <v>6.1E-6</v>
      </c>
      <c r="J9" s="413">
        <v>6.4000000000000005E-4</v>
      </c>
      <c r="K9" s="416">
        <v>0.05</v>
      </c>
      <c r="L9" s="411" t="s">
        <v>2274</v>
      </c>
    </row>
    <row r="10" spans="1:12" x14ac:dyDescent="0.25">
      <c r="A10" s="410">
        <v>9</v>
      </c>
      <c r="B10" s="411" t="s">
        <v>2275</v>
      </c>
      <c r="C10" s="412">
        <v>82280</v>
      </c>
      <c r="D10" s="413">
        <v>5.3E-3</v>
      </c>
      <c r="E10" s="414">
        <v>0</v>
      </c>
      <c r="F10" s="414">
        <v>2.2799999999999998</v>
      </c>
      <c r="G10" s="414">
        <v>5.48</v>
      </c>
      <c r="H10" s="415">
        <v>1</v>
      </c>
      <c r="I10" s="413">
        <v>1.7E-5</v>
      </c>
      <c r="J10" s="413">
        <v>1.8E-3</v>
      </c>
      <c r="K10" s="416">
        <v>0.15</v>
      </c>
      <c r="L10" s="411" t="s">
        <v>1926</v>
      </c>
    </row>
    <row r="11" spans="1:12" x14ac:dyDescent="0.25">
      <c r="A11" s="412">
        <v>10</v>
      </c>
      <c r="B11" s="411" t="s">
        <v>2040</v>
      </c>
      <c r="C11" s="412">
        <v>117793</v>
      </c>
      <c r="D11" s="413">
        <v>2.3999999999999998E-3</v>
      </c>
      <c r="E11" s="414">
        <v>0</v>
      </c>
      <c r="F11" s="414">
        <v>1.9</v>
      </c>
      <c r="G11" s="414">
        <v>4.5599999999999996</v>
      </c>
      <c r="H11" s="415">
        <v>1</v>
      </c>
      <c r="I11" s="413">
        <v>6.9E-6</v>
      </c>
      <c r="J11" s="413">
        <v>7.2000000000000005E-4</v>
      </c>
      <c r="K11" s="416">
        <v>0.06</v>
      </c>
      <c r="L11" s="411" t="s">
        <v>2274</v>
      </c>
    </row>
    <row r="12" spans="1:12" x14ac:dyDescent="0.25">
      <c r="A12" s="412">
        <v>11</v>
      </c>
      <c r="B12" s="411" t="s">
        <v>2041</v>
      </c>
      <c r="C12" s="412">
        <v>60093</v>
      </c>
      <c r="D12" s="413">
        <v>6.7999999999999996E-3</v>
      </c>
      <c r="E12" s="414">
        <v>0</v>
      </c>
      <c r="F12" s="414">
        <v>1.36</v>
      </c>
      <c r="G12" s="414">
        <v>3.26</v>
      </c>
      <c r="H12" s="415">
        <v>1</v>
      </c>
      <c r="I12" s="413">
        <v>1.7E-5</v>
      </c>
      <c r="J12" s="413">
        <v>1.8E-3</v>
      </c>
      <c r="K12" s="416">
        <v>0.15</v>
      </c>
      <c r="L12" s="411" t="s">
        <v>1926</v>
      </c>
    </row>
    <row r="13" spans="1:12" x14ac:dyDescent="0.25">
      <c r="A13" s="412">
        <v>12</v>
      </c>
      <c r="B13" s="411" t="s">
        <v>2042</v>
      </c>
      <c r="C13" s="412">
        <v>97563</v>
      </c>
      <c r="D13" s="413">
        <v>3.4000000000000002E-2</v>
      </c>
      <c r="E13" s="414">
        <v>0.2</v>
      </c>
      <c r="F13" s="414">
        <v>1.96</v>
      </c>
      <c r="G13" s="414">
        <v>4.6900000000000004</v>
      </c>
      <c r="H13" s="415">
        <v>1</v>
      </c>
      <c r="I13" s="413">
        <v>1E-4</v>
      </c>
      <c r="J13" s="413">
        <v>1.0999999999999999E-2</v>
      </c>
      <c r="K13" s="416">
        <v>0.91</v>
      </c>
      <c r="L13" s="411" t="s">
        <v>1926</v>
      </c>
    </row>
    <row r="14" spans="1:12" x14ac:dyDescent="0.25">
      <c r="A14" s="412">
        <v>13</v>
      </c>
      <c r="B14" s="411" t="s">
        <v>2043</v>
      </c>
      <c r="C14" s="412">
        <v>92671</v>
      </c>
      <c r="D14" s="413">
        <v>1.2999999999999999E-2</v>
      </c>
      <c r="E14" s="414">
        <v>0.1</v>
      </c>
      <c r="F14" s="414">
        <v>0.95</v>
      </c>
      <c r="G14" s="414">
        <v>2.27</v>
      </c>
      <c r="H14" s="415">
        <v>1</v>
      </c>
      <c r="I14" s="413">
        <v>2.5999999999999998E-5</v>
      </c>
      <c r="J14" s="413">
        <v>2.8E-3</v>
      </c>
      <c r="K14" s="416">
        <v>0.24</v>
      </c>
      <c r="L14" s="411" t="s">
        <v>1926</v>
      </c>
    </row>
    <row r="15" spans="1:12" x14ac:dyDescent="0.25">
      <c r="A15" s="412">
        <v>14</v>
      </c>
      <c r="B15" s="411" t="s">
        <v>331</v>
      </c>
      <c r="C15" s="412">
        <v>62533</v>
      </c>
      <c r="D15" s="413">
        <v>1.9E-3</v>
      </c>
      <c r="E15" s="414">
        <v>0</v>
      </c>
      <c r="F15" s="414">
        <v>0.35</v>
      </c>
      <c r="G15" s="414">
        <v>0.85</v>
      </c>
      <c r="H15" s="415">
        <v>1</v>
      </c>
      <c r="I15" s="413">
        <v>2.3E-6</v>
      </c>
      <c r="J15" s="413">
        <v>2.5000000000000001E-4</v>
      </c>
      <c r="K15" s="416">
        <v>0.02</v>
      </c>
      <c r="L15" s="411" t="s">
        <v>2274</v>
      </c>
    </row>
    <row r="16" spans="1:12" x14ac:dyDescent="0.25">
      <c r="A16" s="412">
        <v>15</v>
      </c>
      <c r="B16" s="411" t="s">
        <v>2045</v>
      </c>
      <c r="C16" s="412">
        <v>90040</v>
      </c>
      <c r="D16" s="413">
        <v>1.5E-3</v>
      </c>
      <c r="E16" s="414">
        <v>0</v>
      </c>
      <c r="F16" s="414">
        <v>0.69</v>
      </c>
      <c r="G16" s="414">
        <v>1.66</v>
      </c>
      <c r="H16" s="415">
        <v>1</v>
      </c>
      <c r="I16" s="413">
        <v>2.6000000000000001E-6</v>
      </c>
      <c r="J16" s="413">
        <v>2.7E-4</v>
      </c>
      <c r="K16" s="416">
        <v>0.02</v>
      </c>
      <c r="L16" s="411" t="s">
        <v>2274</v>
      </c>
    </row>
    <row r="17" spans="1:12" x14ac:dyDescent="0.25">
      <c r="A17" s="412">
        <v>16</v>
      </c>
      <c r="B17" s="411" t="s">
        <v>1699</v>
      </c>
      <c r="C17" s="412">
        <v>492808</v>
      </c>
      <c r="D17" s="413">
        <v>1.0999999999999999E-2</v>
      </c>
      <c r="E17" s="414">
        <v>0.1</v>
      </c>
      <c r="F17" s="414">
        <v>3.37</v>
      </c>
      <c r="G17" s="414">
        <v>8.09</v>
      </c>
      <c r="H17" s="415">
        <v>0.9</v>
      </c>
      <c r="I17" s="413">
        <v>3.8999999999999999E-5</v>
      </c>
      <c r="J17" s="413">
        <v>4.1000000000000003E-3</v>
      </c>
      <c r="K17" s="416">
        <v>0.35</v>
      </c>
      <c r="L17" s="411" t="s">
        <v>1926</v>
      </c>
    </row>
    <row r="18" spans="1:12" x14ac:dyDescent="0.25">
      <c r="A18" s="412">
        <v>17</v>
      </c>
      <c r="B18" s="411" t="s">
        <v>491</v>
      </c>
      <c r="C18" s="412">
        <v>71432</v>
      </c>
      <c r="D18" s="413">
        <v>1.4999999999999999E-2</v>
      </c>
      <c r="E18" s="414">
        <v>0.1</v>
      </c>
      <c r="F18" s="414">
        <v>0.28999999999999998</v>
      </c>
      <c r="G18" s="414">
        <v>0.7</v>
      </c>
      <c r="H18" s="415">
        <v>1</v>
      </c>
      <c r="I18" s="413">
        <v>1.7E-5</v>
      </c>
      <c r="J18" s="413">
        <v>1.8E-3</v>
      </c>
      <c r="K18" s="416">
        <v>0.15</v>
      </c>
      <c r="L18" s="411" t="s">
        <v>1926</v>
      </c>
    </row>
    <row r="19" spans="1:12" x14ac:dyDescent="0.25">
      <c r="A19" s="412">
        <v>18</v>
      </c>
      <c r="B19" s="411" t="s">
        <v>1677</v>
      </c>
      <c r="C19" s="412">
        <v>92875</v>
      </c>
      <c r="D19" s="413">
        <v>1.1000000000000001E-3</v>
      </c>
      <c r="E19" s="414">
        <v>0</v>
      </c>
      <c r="F19" s="414">
        <v>1.1499999999999999</v>
      </c>
      <c r="G19" s="414">
        <v>2.76</v>
      </c>
      <c r="H19" s="415">
        <v>1</v>
      </c>
      <c r="I19" s="413">
        <v>2.6000000000000001E-6</v>
      </c>
      <c r="J19" s="413">
        <v>2.7E-4</v>
      </c>
      <c r="K19" s="416">
        <v>0.02</v>
      </c>
      <c r="L19" s="411" t="s">
        <v>2274</v>
      </c>
    </row>
    <row r="20" spans="1:12" x14ac:dyDescent="0.25">
      <c r="A20" s="411" t="s">
        <v>2047</v>
      </c>
      <c r="B20" s="411" t="s">
        <v>2048</v>
      </c>
      <c r="C20" s="412">
        <v>56553</v>
      </c>
      <c r="D20" s="413">
        <v>0.47</v>
      </c>
      <c r="E20" s="414">
        <v>2.8</v>
      </c>
      <c r="F20" s="414">
        <v>2.0299999999999998</v>
      </c>
      <c r="G20" s="414">
        <v>8.5299999999999994</v>
      </c>
      <c r="H20" s="415">
        <v>1</v>
      </c>
      <c r="I20" s="413">
        <v>1.4E-3</v>
      </c>
      <c r="J20" s="413">
        <v>0.15</v>
      </c>
      <c r="K20" s="416">
        <v>12.83</v>
      </c>
      <c r="L20" s="411" t="s">
        <v>576</v>
      </c>
    </row>
    <row r="21" spans="1:12" x14ac:dyDescent="0.25">
      <c r="A21" s="411" t="s">
        <v>2049</v>
      </c>
      <c r="B21" s="411" t="s">
        <v>2050</v>
      </c>
      <c r="C21" s="412">
        <v>50328</v>
      </c>
      <c r="D21" s="413">
        <v>0.7</v>
      </c>
      <c r="E21" s="414">
        <v>4.3</v>
      </c>
      <c r="F21" s="414">
        <v>2.69</v>
      </c>
      <c r="G21" s="414">
        <v>11.67</v>
      </c>
      <c r="H21" s="415">
        <v>1</v>
      </c>
      <c r="I21" s="413">
        <v>2.3999999999999998E-3</v>
      </c>
      <c r="J21" s="413">
        <v>0.26</v>
      </c>
      <c r="K21" s="416">
        <v>21.86</v>
      </c>
      <c r="L21" s="411" t="s">
        <v>576</v>
      </c>
    </row>
    <row r="22" spans="1:12" x14ac:dyDescent="0.25">
      <c r="A22" s="411" t="s">
        <v>2051</v>
      </c>
      <c r="B22" s="411" t="s">
        <v>2052</v>
      </c>
      <c r="C22" s="412">
        <v>205992</v>
      </c>
      <c r="D22" s="413">
        <v>0.7</v>
      </c>
      <c r="E22" s="414">
        <v>4.3</v>
      </c>
      <c r="F22" s="414">
        <v>2.77</v>
      </c>
      <c r="G22" s="414">
        <v>12.03</v>
      </c>
      <c r="H22" s="415">
        <v>1</v>
      </c>
      <c r="I22" s="413">
        <v>2.5000000000000001E-3</v>
      </c>
      <c r="J22" s="413">
        <v>0.26</v>
      </c>
      <c r="K22" s="416">
        <v>22.21</v>
      </c>
      <c r="L22" s="411" t="s">
        <v>576</v>
      </c>
    </row>
    <row r="23" spans="1:12" x14ac:dyDescent="0.25">
      <c r="A23" s="412">
        <v>22</v>
      </c>
      <c r="B23" s="411" t="s">
        <v>313</v>
      </c>
      <c r="C23" s="412">
        <v>65850</v>
      </c>
      <c r="D23" s="413">
        <v>5.7000000000000002E-3</v>
      </c>
      <c r="E23" s="414">
        <v>0</v>
      </c>
      <c r="F23" s="414">
        <v>0.51</v>
      </c>
      <c r="G23" s="414">
        <v>1.24</v>
      </c>
      <c r="H23" s="415">
        <v>1</v>
      </c>
      <c r="I23" s="413">
        <v>8.6000000000000007E-6</v>
      </c>
      <c r="J23" s="413">
        <v>9.1E-4</v>
      </c>
      <c r="K23" s="416">
        <v>0.08</v>
      </c>
      <c r="L23" s="411" t="s">
        <v>2274</v>
      </c>
    </row>
    <row r="24" spans="1:12" x14ac:dyDescent="0.25">
      <c r="A24" s="412">
        <v>23</v>
      </c>
      <c r="B24" s="411" t="s">
        <v>1675</v>
      </c>
      <c r="C24" s="412">
        <v>98077</v>
      </c>
      <c r="D24" s="413">
        <v>1.0999999999999999E-2</v>
      </c>
      <c r="E24" s="414">
        <v>0.1</v>
      </c>
      <c r="F24" s="414">
        <v>1.32</v>
      </c>
      <c r="G24" s="414">
        <v>3.17</v>
      </c>
      <c r="H24" s="415">
        <v>1</v>
      </c>
      <c r="I24" s="413">
        <v>2.6999999999999999E-5</v>
      </c>
      <c r="J24" s="413">
        <v>2.8E-3</v>
      </c>
      <c r="K24" s="416">
        <v>0.24</v>
      </c>
      <c r="L24" s="411" t="s">
        <v>1926</v>
      </c>
    </row>
    <row r="25" spans="1:12" x14ac:dyDescent="0.25">
      <c r="A25" s="412">
        <v>24</v>
      </c>
      <c r="B25" s="411" t="s">
        <v>2053</v>
      </c>
      <c r="C25" s="412">
        <v>100447</v>
      </c>
      <c r="D25" s="413">
        <v>0.01</v>
      </c>
      <c r="E25" s="414">
        <v>0</v>
      </c>
      <c r="F25" s="414">
        <v>0.55000000000000004</v>
      </c>
      <c r="G25" s="414">
        <v>1.32</v>
      </c>
      <c r="H25" s="415">
        <v>1</v>
      </c>
      <c r="I25" s="413">
        <v>1.5999999999999999E-5</v>
      </c>
      <c r="J25" s="413">
        <v>1.6999999999999999E-3</v>
      </c>
      <c r="K25" s="416">
        <v>0.14000000000000001</v>
      </c>
      <c r="L25" s="411" t="s">
        <v>1926</v>
      </c>
    </row>
    <row r="26" spans="1:12" x14ac:dyDescent="0.25">
      <c r="A26" s="412">
        <v>25</v>
      </c>
      <c r="B26" s="411" t="s">
        <v>307</v>
      </c>
      <c r="C26" s="412">
        <v>111444</v>
      </c>
      <c r="D26" s="413">
        <v>1.8E-3</v>
      </c>
      <c r="E26" s="414">
        <v>0</v>
      </c>
      <c r="F26" s="414">
        <v>0.68</v>
      </c>
      <c r="G26" s="414">
        <v>1.62</v>
      </c>
      <c r="H26" s="415">
        <v>1</v>
      </c>
      <c r="I26" s="413">
        <v>3.1E-6</v>
      </c>
      <c r="J26" s="413">
        <v>3.3E-4</v>
      </c>
      <c r="K26" s="416">
        <v>0.03</v>
      </c>
      <c r="L26" s="411" t="s">
        <v>2274</v>
      </c>
    </row>
    <row r="27" spans="1:12" x14ac:dyDescent="0.25">
      <c r="A27" s="411" t="s">
        <v>2054</v>
      </c>
      <c r="B27" s="411" t="s">
        <v>485</v>
      </c>
      <c r="C27" s="412">
        <v>75274</v>
      </c>
      <c r="D27" s="413">
        <v>4.5999999999999999E-3</v>
      </c>
      <c r="E27" s="414">
        <v>0</v>
      </c>
      <c r="F27" s="414">
        <v>0.88</v>
      </c>
      <c r="G27" s="414">
        <v>2.12</v>
      </c>
      <c r="H27" s="415">
        <v>1</v>
      </c>
      <c r="I27" s="413">
        <v>9.2E-6</v>
      </c>
      <c r="J27" s="413">
        <v>9.7000000000000005E-4</v>
      </c>
      <c r="K27" s="416">
        <v>0.08</v>
      </c>
      <c r="L27" s="411" t="s">
        <v>2274</v>
      </c>
    </row>
    <row r="28" spans="1:12" x14ac:dyDescent="0.25">
      <c r="A28" s="411" t="s">
        <v>2055</v>
      </c>
      <c r="B28" s="411" t="s">
        <v>1648</v>
      </c>
      <c r="C28" s="412">
        <v>75252</v>
      </c>
      <c r="D28" s="413">
        <v>2.2000000000000001E-3</v>
      </c>
      <c r="E28" s="414">
        <v>0</v>
      </c>
      <c r="F28" s="414">
        <v>2.79</v>
      </c>
      <c r="G28" s="414">
        <v>6.7</v>
      </c>
      <c r="H28" s="415">
        <v>1</v>
      </c>
      <c r="I28" s="413">
        <v>7.9000000000000006E-6</v>
      </c>
      <c r="J28" s="413">
        <v>8.4000000000000003E-4</v>
      </c>
      <c r="K28" s="416">
        <v>7.0000000000000007E-2</v>
      </c>
      <c r="L28" s="411" t="s">
        <v>2274</v>
      </c>
    </row>
    <row r="29" spans="1:12" x14ac:dyDescent="0.25">
      <c r="A29" s="411" t="s">
        <v>2056</v>
      </c>
      <c r="B29" s="411" t="s">
        <v>1647</v>
      </c>
      <c r="C29" s="412">
        <v>74839</v>
      </c>
      <c r="D29" s="413">
        <v>2.8E-3</v>
      </c>
      <c r="E29" s="414">
        <v>0</v>
      </c>
      <c r="F29" s="414">
        <v>0.36</v>
      </c>
      <c r="G29" s="414">
        <v>0.87</v>
      </c>
      <c r="H29" s="415">
        <v>1</v>
      </c>
      <c r="I29" s="413">
        <v>3.5999999999999998E-6</v>
      </c>
      <c r="J29" s="413">
        <v>3.8000000000000002E-4</v>
      </c>
      <c r="K29" s="416">
        <v>0.03</v>
      </c>
      <c r="L29" s="411" t="s">
        <v>2274</v>
      </c>
    </row>
    <row r="30" spans="1:12" x14ac:dyDescent="0.25">
      <c r="A30" s="417">
        <v>29</v>
      </c>
      <c r="B30" s="418" t="s">
        <v>2057</v>
      </c>
      <c r="C30" s="417">
        <v>106412</v>
      </c>
      <c r="D30" s="419">
        <v>8.8000000000000005E-3</v>
      </c>
      <c r="E30" s="420">
        <v>0</v>
      </c>
      <c r="F30" s="420">
        <v>1</v>
      </c>
      <c r="G30" s="420">
        <v>2.39</v>
      </c>
      <c r="H30" s="421">
        <v>1</v>
      </c>
      <c r="I30" s="419">
        <v>1.9000000000000001E-5</v>
      </c>
      <c r="J30" s="419">
        <v>2E-3</v>
      </c>
      <c r="K30" s="422">
        <v>0.17</v>
      </c>
      <c r="L30" s="418" t="s">
        <v>1926</v>
      </c>
    </row>
    <row r="31" spans="1:12" x14ac:dyDescent="0.25">
      <c r="A31" s="412">
        <v>30</v>
      </c>
      <c r="B31" s="411" t="s">
        <v>2058</v>
      </c>
      <c r="C31" s="412">
        <v>106990</v>
      </c>
      <c r="D31" s="413">
        <v>1.6E-2</v>
      </c>
      <c r="E31" s="414">
        <v>0</v>
      </c>
      <c r="F31" s="414">
        <v>0.21</v>
      </c>
      <c r="G31" s="414">
        <v>0.51</v>
      </c>
      <c r="H31" s="415">
        <v>1</v>
      </c>
      <c r="I31" s="413">
        <v>1.5999999999999999E-5</v>
      </c>
      <c r="J31" s="413">
        <v>1.6999999999999999E-3</v>
      </c>
      <c r="K31" s="416">
        <v>0.15</v>
      </c>
      <c r="L31" s="411" t="s">
        <v>1926</v>
      </c>
    </row>
    <row r="32" spans="1:12" x14ac:dyDescent="0.25">
      <c r="A32" s="412">
        <v>31</v>
      </c>
      <c r="B32" s="411" t="s">
        <v>2059</v>
      </c>
      <c r="C32" s="412">
        <v>513859</v>
      </c>
      <c r="D32" s="413">
        <v>1.2E-4</v>
      </c>
      <c r="E32" s="414">
        <v>0</v>
      </c>
      <c r="F32" s="414">
        <v>0.34</v>
      </c>
      <c r="G32" s="414">
        <v>0.82</v>
      </c>
      <c r="H32" s="415">
        <v>1</v>
      </c>
      <c r="I32" s="413">
        <v>1.4999999999999999E-7</v>
      </c>
      <c r="J32" s="413">
        <v>1.5999999999999999E-5</v>
      </c>
      <c r="K32" s="416">
        <v>0</v>
      </c>
      <c r="L32" s="411" t="s">
        <v>2274</v>
      </c>
    </row>
    <row r="33" spans="1:12" x14ac:dyDescent="0.25">
      <c r="A33" s="412">
        <v>32</v>
      </c>
      <c r="B33" s="411" t="s">
        <v>2061</v>
      </c>
      <c r="C33" s="412">
        <v>71363</v>
      </c>
      <c r="D33" s="413">
        <v>2.3E-3</v>
      </c>
      <c r="E33" s="414">
        <v>0</v>
      </c>
      <c r="F33" s="414">
        <v>0.28000000000000003</v>
      </c>
      <c r="G33" s="414">
        <v>0.67</v>
      </c>
      <c r="H33" s="415">
        <v>1</v>
      </c>
      <c r="I33" s="413">
        <v>2.6000000000000001E-6</v>
      </c>
      <c r="J33" s="413">
        <v>2.7E-4</v>
      </c>
      <c r="K33" s="416">
        <v>0.02</v>
      </c>
      <c r="L33" s="411" t="s">
        <v>2274</v>
      </c>
    </row>
    <row r="34" spans="1:12" x14ac:dyDescent="0.25">
      <c r="A34" s="412">
        <v>33</v>
      </c>
      <c r="B34" s="411" t="s">
        <v>2063</v>
      </c>
      <c r="C34" s="412">
        <v>111762</v>
      </c>
      <c r="D34" s="413">
        <v>1.1999999999999999E-3</v>
      </c>
      <c r="E34" s="414">
        <v>0</v>
      </c>
      <c r="F34" s="414">
        <v>0.49</v>
      </c>
      <c r="G34" s="414">
        <v>1.17</v>
      </c>
      <c r="H34" s="415">
        <v>1</v>
      </c>
      <c r="I34" s="413">
        <v>1.7999999999999999E-6</v>
      </c>
      <c r="J34" s="413">
        <v>1.9000000000000001E-4</v>
      </c>
      <c r="K34" s="416">
        <v>0.02</v>
      </c>
      <c r="L34" s="411" t="s">
        <v>2274</v>
      </c>
    </row>
    <row r="35" spans="1:12" x14ac:dyDescent="0.25">
      <c r="A35" s="412">
        <v>34</v>
      </c>
      <c r="B35" s="411" t="s">
        <v>1618</v>
      </c>
      <c r="C35" s="412">
        <v>133062</v>
      </c>
      <c r="D35" s="413">
        <v>1.1999999999999999E-3</v>
      </c>
      <c r="E35" s="414">
        <v>0</v>
      </c>
      <c r="F35" s="414">
        <v>5.13</v>
      </c>
      <c r="G35" s="414">
        <v>12.32</v>
      </c>
      <c r="H35" s="415">
        <v>1</v>
      </c>
      <c r="I35" s="413">
        <v>5.6999999999999996E-6</v>
      </c>
      <c r="J35" s="413">
        <v>5.9999999999999995E-4</v>
      </c>
      <c r="K35" s="416">
        <v>0.05</v>
      </c>
      <c r="L35" s="411" t="s">
        <v>2274</v>
      </c>
    </row>
    <row r="36" spans="1:12" x14ac:dyDescent="0.25">
      <c r="A36" s="412">
        <v>35</v>
      </c>
      <c r="B36" s="411" t="s">
        <v>479</v>
      </c>
      <c r="C36" s="412">
        <v>75150</v>
      </c>
      <c r="D36" s="413">
        <v>1.7000000000000001E-2</v>
      </c>
      <c r="E36" s="414">
        <v>0.1</v>
      </c>
      <c r="F36" s="414">
        <v>0.3</v>
      </c>
      <c r="G36" s="414">
        <v>0.72</v>
      </c>
      <c r="H36" s="415">
        <v>1</v>
      </c>
      <c r="I36" s="413">
        <v>2.0000000000000002E-5</v>
      </c>
      <c r="J36" s="413">
        <v>2.0999999999999999E-3</v>
      </c>
      <c r="K36" s="416">
        <v>0.18</v>
      </c>
      <c r="L36" s="411" t="s">
        <v>1926</v>
      </c>
    </row>
    <row r="37" spans="1:12" x14ac:dyDescent="0.25">
      <c r="A37" s="411" t="s">
        <v>2064</v>
      </c>
      <c r="B37" s="411" t="s">
        <v>2065</v>
      </c>
      <c r="C37" s="412">
        <v>56235</v>
      </c>
      <c r="D37" s="413">
        <v>1.6E-2</v>
      </c>
      <c r="E37" s="414">
        <v>0.1</v>
      </c>
      <c r="F37" s="414">
        <v>0.78</v>
      </c>
      <c r="G37" s="414">
        <v>1.86</v>
      </c>
      <c r="H37" s="415">
        <v>1</v>
      </c>
      <c r="I37" s="413">
        <v>3.0000000000000001E-5</v>
      </c>
      <c r="J37" s="413">
        <v>3.2000000000000002E-3</v>
      </c>
      <c r="K37" s="416">
        <v>0.27</v>
      </c>
      <c r="L37" s="411" t="s">
        <v>1926</v>
      </c>
    </row>
    <row r="38" spans="1:12" x14ac:dyDescent="0.25">
      <c r="A38" s="412">
        <v>37</v>
      </c>
      <c r="B38" s="411" t="s">
        <v>193</v>
      </c>
      <c r="C38" s="412">
        <v>57749</v>
      </c>
      <c r="D38" s="413">
        <v>3.7999999999999999E-2</v>
      </c>
      <c r="E38" s="414">
        <v>0.3</v>
      </c>
      <c r="F38" s="414">
        <v>21.21</v>
      </c>
      <c r="G38" s="414">
        <v>50.91</v>
      </c>
      <c r="H38" s="415">
        <v>0.7</v>
      </c>
      <c r="I38" s="413">
        <v>2.5999999999999998E-4</v>
      </c>
      <c r="J38" s="413">
        <v>2.7E-2</v>
      </c>
      <c r="K38" s="416">
        <v>2.31</v>
      </c>
      <c r="L38" s="411" t="s">
        <v>1926</v>
      </c>
    </row>
    <row r="39" spans="1:12" x14ac:dyDescent="0.25">
      <c r="A39" s="412">
        <v>38</v>
      </c>
      <c r="B39" s="411" t="s">
        <v>2066</v>
      </c>
      <c r="C39" s="412">
        <v>5103719</v>
      </c>
      <c r="D39" s="413">
        <v>3.4000000000000002E-2</v>
      </c>
      <c r="E39" s="414">
        <v>0.3</v>
      </c>
      <c r="F39" s="414">
        <v>21.27</v>
      </c>
      <c r="G39" s="414">
        <v>51.05</v>
      </c>
      <c r="H39" s="415">
        <v>0.7</v>
      </c>
      <c r="I39" s="413">
        <v>2.3000000000000001E-4</v>
      </c>
      <c r="J39" s="413">
        <v>2.4E-2</v>
      </c>
      <c r="K39" s="416">
        <v>2.08</v>
      </c>
      <c r="L39" s="411" t="s">
        <v>1926</v>
      </c>
    </row>
    <row r="40" spans="1:12" x14ac:dyDescent="0.25">
      <c r="A40" s="412">
        <v>39</v>
      </c>
      <c r="B40" s="411" t="s">
        <v>2067</v>
      </c>
      <c r="C40" s="412">
        <v>5103742</v>
      </c>
      <c r="D40" s="413">
        <v>3.4000000000000002E-2</v>
      </c>
      <c r="E40" s="414">
        <v>0.3</v>
      </c>
      <c r="F40" s="414">
        <v>21.27</v>
      </c>
      <c r="G40" s="414">
        <v>51.05</v>
      </c>
      <c r="H40" s="415">
        <v>0.7</v>
      </c>
      <c r="I40" s="413">
        <v>2.3000000000000001E-4</v>
      </c>
      <c r="J40" s="413">
        <v>2.4E-2</v>
      </c>
      <c r="K40" s="416">
        <v>2.08</v>
      </c>
      <c r="L40" s="411" t="s">
        <v>1926</v>
      </c>
    </row>
    <row r="41" spans="1:12" x14ac:dyDescent="0.25">
      <c r="A41" s="412">
        <v>40</v>
      </c>
      <c r="B41" s="411" t="s">
        <v>1580</v>
      </c>
      <c r="C41" s="412">
        <v>108907</v>
      </c>
      <c r="D41" s="413">
        <v>2.8000000000000001E-2</v>
      </c>
      <c r="E41" s="414">
        <v>0.1</v>
      </c>
      <c r="F41" s="414">
        <v>0.46</v>
      </c>
      <c r="G41" s="414">
        <v>1.0900000000000001</v>
      </c>
      <c r="H41" s="415">
        <v>1</v>
      </c>
      <c r="I41" s="413">
        <v>4.0000000000000003E-5</v>
      </c>
      <c r="J41" s="413">
        <v>4.1999999999999997E-3</v>
      </c>
      <c r="K41" s="416">
        <v>0.36</v>
      </c>
      <c r="L41" s="411" t="s">
        <v>1926</v>
      </c>
    </row>
    <row r="42" spans="1:12" x14ac:dyDescent="0.25">
      <c r="A42" s="412">
        <v>41</v>
      </c>
      <c r="B42" s="411" t="s">
        <v>2068</v>
      </c>
      <c r="C42" s="412">
        <v>59507</v>
      </c>
      <c r="D42" s="413">
        <v>2.9000000000000001E-2</v>
      </c>
      <c r="E42" s="414">
        <v>0.1</v>
      </c>
      <c r="F42" s="414">
        <v>0.67</v>
      </c>
      <c r="G42" s="414">
        <v>1.61</v>
      </c>
      <c r="H42" s="415">
        <v>1</v>
      </c>
      <c r="I42" s="413">
        <v>4.8999999999999998E-5</v>
      </c>
      <c r="J42" s="413">
        <v>5.1999999999999998E-3</v>
      </c>
      <c r="K42" s="416">
        <v>0.44</v>
      </c>
      <c r="L42" s="411" t="s">
        <v>1926</v>
      </c>
    </row>
    <row r="43" spans="1:12" x14ac:dyDescent="0.25">
      <c r="A43" s="411" t="s">
        <v>2070</v>
      </c>
      <c r="B43" s="411" t="s">
        <v>2071</v>
      </c>
      <c r="C43" s="412">
        <v>124481</v>
      </c>
      <c r="D43" s="413">
        <v>3.2000000000000002E-3</v>
      </c>
      <c r="E43" s="414">
        <v>0</v>
      </c>
      <c r="F43" s="414">
        <v>1.57</v>
      </c>
      <c r="G43" s="414">
        <v>3.77</v>
      </c>
      <c r="H43" s="415">
        <v>1</v>
      </c>
      <c r="I43" s="413">
        <v>8.4999999999999999E-6</v>
      </c>
      <c r="J43" s="413">
        <v>8.9999999999999998E-4</v>
      </c>
      <c r="K43" s="416">
        <v>0.08</v>
      </c>
      <c r="L43" s="411" t="s">
        <v>2274</v>
      </c>
    </row>
    <row r="44" spans="1:12" x14ac:dyDescent="0.25">
      <c r="A44" s="411" t="s">
        <v>2072</v>
      </c>
      <c r="B44" s="411" t="s">
        <v>473</v>
      </c>
      <c r="C44" s="412">
        <v>75003</v>
      </c>
      <c r="D44" s="413">
        <v>6.1000000000000004E-3</v>
      </c>
      <c r="E44" s="414">
        <v>0</v>
      </c>
      <c r="F44" s="414">
        <v>0.24</v>
      </c>
      <c r="G44" s="414">
        <v>0.59</v>
      </c>
      <c r="H44" s="415">
        <v>1</v>
      </c>
      <c r="I44" s="413">
        <v>6.2999999999999998E-6</v>
      </c>
      <c r="J44" s="413">
        <v>6.7000000000000002E-4</v>
      </c>
      <c r="K44" s="416">
        <v>0.06</v>
      </c>
      <c r="L44" s="411" t="s">
        <v>2274</v>
      </c>
    </row>
    <row r="45" spans="1:12" x14ac:dyDescent="0.25">
      <c r="A45" s="411" t="s">
        <v>2073</v>
      </c>
      <c r="B45" s="411" t="s">
        <v>471</v>
      </c>
      <c r="C45" s="412">
        <v>67663</v>
      </c>
      <c r="D45" s="413">
        <v>6.7999999999999996E-3</v>
      </c>
      <c r="E45" s="414">
        <v>0</v>
      </c>
      <c r="F45" s="414">
        <v>0.5</v>
      </c>
      <c r="G45" s="414">
        <v>1.19</v>
      </c>
      <c r="H45" s="415">
        <v>1</v>
      </c>
      <c r="I45" s="413">
        <v>1.0000000000000001E-5</v>
      </c>
      <c r="J45" s="413">
        <v>1.1000000000000001E-3</v>
      </c>
      <c r="K45" s="416">
        <v>0.09</v>
      </c>
      <c r="L45" s="411" t="s">
        <v>2274</v>
      </c>
    </row>
    <row r="46" spans="1:12" x14ac:dyDescent="0.25">
      <c r="A46" s="411" t="s">
        <v>2075</v>
      </c>
      <c r="B46" s="411" t="s">
        <v>1569</v>
      </c>
      <c r="C46" s="412">
        <v>74873</v>
      </c>
      <c r="D46" s="413">
        <v>3.3E-3</v>
      </c>
      <c r="E46" s="414">
        <v>0</v>
      </c>
      <c r="F46" s="414">
        <v>0.2</v>
      </c>
      <c r="G46" s="414">
        <v>0.49</v>
      </c>
      <c r="H46" s="415">
        <v>1</v>
      </c>
      <c r="I46" s="413">
        <v>3.3000000000000002E-6</v>
      </c>
      <c r="J46" s="413">
        <v>3.4000000000000002E-4</v>
      </c>
      <c r="K46" s="416">
        <v>0.03</v>
      </c>
      <c r="L46" s="411" t="s">
        <v>2274</v>
      </c>
    </row>
    <row r="47" spans="1:12" x14ac:dyDescent="0.25">
      <c r="A47" s="412">
        <v>46</v>
      </c>
      <c r="B47" s="411" t="s">
        <v>371</v>
      </c>
      <c r="C47" s="412">
        <v>95578</v>
      </c>
      <c r="D47" s="413">
        <v>8.0000000000000002E-3</v>
      </c>
      <c r="E47" s="414">
        <v>0</v>
      </c>
      <c r="F47" s="414">
        <v>0.56000000000000005</v>
      </c>
      <c r="G47" s="414">
        <v>1.34</v>
      </c>
      <c r="H47" s="415">
        <v>1</v>
      </c>
      <c r="I47" s="413">
        <v>1.2999999999999999E-5</v>
      </c>
      <c r="J47" s="413">
        <v>1.2999999999999999E-3</v>
      </c>
      <c r="K47" s="416">
        <v>0.11</v>
      </c>
      <c r="L47" s="411" t="s">
        <v>1926</v>
      </c>
    </row>
    <row r="48" spans="1:12" x14ac:dyDescent="0.25">
      <c r="A48" s="412">
        <v>47</v>
      </c>
      <c r="B48" s="411" t="s">
        <v>2077</v>
      </c>
      <c r="C48" s="412">
        <v>106489</v>
      </c>
      <c r="D48" s="413">
        <v>1.2E-2</v>
      </c>
      <c r="E48" s="414">
        <v>0.1</v>
      </c>
      <c r="F48" s="414">
        <v>0.56000000000000005</v>
      </c>
      <c r="G48" s="414">
        <v>1.34</v>
      </c>
      <c r="H48" s="415">
        <v>1</v>
      </c>
      <c r="I48" s="413">
        <v>1.8E-5</v>
      </c>
      <c r="J48" s="413">
        <v>1.9E-3</v>
      </c>
      <c r="K48" s="416">
        <v>0.16</v>
      </c>
      <c r="L48" s="411" t="s">
        <v>1926</v>
      </c>
    </row>
    <row r="49" spans="1:12" x14ac:dyDescent="0.25">
      <c r="A49" s="412">
        <v>48</v>
      </c>
      <c r="B49" s="411" t="s">
        <v>1558</v>
      </c>
      <c r="C49" s="412">
        <v>1897456</v>
      </c>
      <c r="D49" s="413">
        <v>1.9E-2</v>
      </c>
      <c r="E49" s="414">
        <v>0.1</v>
      </c>
      <c r="F49" s="414">
        <v>3.3</v>
      </c>
      <c r="G49" s="414">
        <v>7.93</v>
      </c>
      <c r="H49" s="415">
        <v>0.9</v>
      </c>
      <c r="I49" s="413">
        <v>6.3999999999999997E-5</v>
      </c>
      <c r="J49" s="413">
        <v>6.7999999999999996E-3</v>
      </c>
      <c r="K49" s="416">
        <v>0.57999999999999996</v>
      </c>
      <c r="L49" s="411" t="s">
        <v>1926</v>
      </c>
    </row>
    <row r="50" spans="1:12" x14ac:dyDescent="0.25">
      <c r="A50" s="411" t="s">
        <v>2079</v>
      </c>
      <c r="B50" s="411" t="s">
        <v>297</v>
      </c>
      <c r="C50" s="412">
        <v>218019</v>
      </c>
      <c r="D50" s="413">
        <v>0.47</v>
      </c>
      <c r="E50" s="414">
        <v>2.8</v>
      </c>
      <c r="F50" s="414">
        <v>2.0299999999999998</v>
      </c>
      <c r="G50" s="414">
        <v>8.5299999999999994</v>
      </c>
      <c r="H50" s="415">
        <v>1</v>
      </c>
      <c r="I50" s="413">
        <v>1.4E-3</v>
      </c>
      <c r="J50" s="413">
        <v>0.15</v>
      </c>
      <c r="K50" s="416">
        <v>12.83</v>
      </c>
      <c r="L50" s="411" t="s">
        <v>576</v>
      </c>
    </row>
    <row r="51" spans="1:12" x14ac:dyDescent="0.25">
      <c r="A51" s="412">
        <v>50</v>
      </c>
      <c r="B51" s="411" t="s">
        <v>2080</v>
      </c>
      <c r="C51" s="412">
        <v>120718</v>
      </c>
      <c r="D51" s="413">
        <v>3.3999999999999998E-3</v>
      </c>
      <c r="E51" s="414">
        <v>0</v>
      </c>
      <c r="F51" s="414">
        <v>0.63</v>
      </c>
      <c r="G51" s="414">
        <v>1.5</v>
      </c>
      <c r="H51" s="415">
        <v>1</v>
      </c>
      <c r="I51" s="413">
        <v>5.6999999999999996E-6</v>
      </c>
      <c r="J51" s="413">
        <v>5.9999999999999995E-4</v>
      </c>
      <c r="K51" s="416">
        <v>0.05</v>
      </c>
      <c r="L51" s="411" t="s">
        <v>2274</v>
      </c>
    </row>
    <row r="52" spans="1:12" x14ac:dyDescent="0.25">
      <c r="A52" s="412">
        <v>51</v>
      </c>
      <c r="B52" s="411" t="s">
        <v>2081</v>
      </c>
      <c r="C52" s="412">
        <v>108394</v>
      </c>
      <c r="D52" s="413">
        <v>7.7999999999999996E-3</v>
      </c>
      <c r="E52" s="414">
        <v>0</v>
      </c>
      <c r="F52" s="414">
        <v>0.43</v>
      </c>
      <c r="G52" s="414">
        <v>1.03</v>
      </c>
      <c r="H52" s="415">
        <v>1</v>
      </c>
      <c r="I52" s="413">
        <v>1.1E-5</v>
      </c>
      <c r="J52" s="413">
        <v>1.1000000000000001E-3</v>
      </c>
      <c r="K52" s="416">
        <v>0.1</v>
      </c>
      <c r="L52" s="411" t="s">
        <v>2274</v>
      </c>
    </row>
    <row r="53" spans="1:12" x14ac:dyDescent="0.25">
      <c r="A53" s="412">
        <v>52</v>
      </c>
      <c r="B53" s="411" t="s">
        <v>2083</v>
      </c>
      <c r="C53" s="412">
        <v>95487</v>
      </c>
      <c r="D53" s="413">
        <v>7.7000000000000002E-3</v>
      </c>
      <c r="E53" s="414">
        <v>0</v>
      </c>
      <c r="F53" s="414">
        <v>0.43</v>
      </c>
      <c r="G53" s="414">
        <v>1.03</v>
      </c>
      <c r="H53" s="415">
        <v>1</v>
      </c>
      <c r="I53" s="413">
        <v>1.1E-5</v>
      </c>
      <c r="J53" s="413">
        <v>1.1000000000000001E-3</v>
      </c>
      <c r="K53" s="416">
        <v>0.1</v>
      </c>
      <c r="L53" s="411" t="s">
        <v>2274</v>
      </c>
    </row>
    <row r="54" spans="1:12" x14ac:dyDescent="0.25">
      <c r="A54" s="412">
        <v>53</v>
      </c>
      <c r="B54" s="411" t="s">
        <v>2085</v>
      </c>
      <c r="C54" s="412">
        <v>106445</v>
      </c>
      <c r="D54" s="413">
        <v>7.7000000000000002E-3</v>
      </c>
      <c r="E54" s="414">
        <v>0</v>
      </c>
      <c r="F54" s="414">
        <v>0.43</v>
      </c>
      <c r="G54" s="414">
        <v>1.03</v>
      </c>
      <c r="H54" s="415">
        <v>1</v>
      </c>
      <c r="I54" s="413">
        <v>1.1E-5</v>
      </c>
      <c r="J54" s="413">
        <v>1.1000000000000001E-3</v>
      </c>
      <c r="K54" s="416">
        <v>0.1</v>
      </c>
      <c r="L54" s="411" t="s">
        <v>2274</v>
      </c>
    </row>
    <row r="55" spans="1:12" x14ac:dyDescent="0.25">
      <c r="A55" s="411" t="s">
        <v>2087</v>
      </c>
      <c r="B55" s="411" t="s">
        <v>1486</v>
      </c>
      <c r="C55" s="412">
        <v>72548</v>
      </c>
      <c r="D55" s="413">
        <v>0.18</v>
      </c>
      <c r="E55" s="414">
        <v>1.2</v>
      </c>
      <c r="F55" s="414">
        <v>6.65</v>
      </c>
      <c r="G55" s="414">
        <v>25.99</v>
      </c>
      <c r="H55" s="415">
        <v>0.8</v>
      </c>
      <c r="I55" s="413">
        <v>7.7999999999999999E-4</v>
      </c>
      <c r="J55" s="413">
        <v>8.3000000000000004E-2</v>
      </c>
      <c r="K55" s="416">
        <v>7.03</v>
      </c>
      <c r="L55" s="411" t="s">
        <v>576</v>
      </c>
    </row>
    <row r="56" spans="1:12" x14ac:dyDescent="0.25">
      <c r="A56" s="411" t="s">
        <v>2088</v>
      </c>
      <c r="B56" s="411" t="s">
        <v>2089</v>
      </c>
      <c r="C56" s="412">
        <v>72559</v>
      </c>
      <c r="D56" s="413">
        <v>0.16</v>
      </c>
      <c r="E56" s="414">
        <v>1.1000000000000001</v>
      </c>
      <c r="F56" s="414">
        <v>6.48</v>
      </c>
      <c r="G56" s="414">
        <v>25.08</v>
      </c>
      <c r="H56" s="415">
        <v>0.8</v>
      </c>
      <c r="I56" s="413">
        <v>6.7000000000000002E-4</v>
      </c>
      <c r="J56" s="413">
        <v>7.0999999999999994E-2</v>
      </c>
      <c r="K56" s="416">
        <v>6.02</v>
      </c>
      <c r="L56" s="411" t="s">
        <v>576</v>
      </c>
    </row>
    <row r="57" spans="1:12" x14ac:dyDescent="0.25">
      <c r="A57" s="411" t="s">
        <v>2090</v>
      </c>
      <c r="B57" s="411" t="s">
        <v>1484</v>
      </c>
      <c r="C57" s="412">
        <v>50293</v>
      </c>
      <c r="D57" s="413">
        <v>0.27</v>
      </c>
      <c r="E57" s="414">
        <v>1.9</v>
      </c>
      <c r="F57" s="414">
        <v>10.45</v>
      </c>
      <c r="G57" s="414">
        <v>42.51</v>
      </c>
      <c r="H57" s="415">
        <v>0.7</v>
      </c>
      <c r="I57" s="413">
        <v>1.2999999999999999E-3</v>
      </c>
      <c r="J57" s="413">
        <v>0.14000000000000001</v>
      </c>
      <c r="K57" s="416">
        <v>11.56</v>
      </c>
      <c r="L57" s="411" t="s">
        <v>576</v>
      </c>
    </row>
    <row r="58" spans="1:12" x14ac:dyDescent="0.25">
      <c r="A58" s="411" t="s">
        <v>2091</v>
      </c>
      <c r="B58" s="411" t="s">
        <v>2092</v>
      </c>
      <c r="C58" s="412">
        <v>112301</v>
      </c>
      <c r="D58" s="413">
        <v>0.22</v>
      </c>
      <c r="E58" s="414">
        <v>1.1000000000000001</v>
      </c>
      <c r="F58" s="414">
        <v>0.82</v>
      </c>
      <c r="G58" s="414">
        <v>3.18</v>
      </c>
      <c r="H58" s="415">
        <v>1</v>
      </c>
      <c r="I58" s="413">
        <v>4.2000000000000002E-4</v>
      </c>
      <c r="J58" s="413">
        <v>4.4999999999999998E-2</v>
      </c>
      <c r="K58" s="416">
        <v>3.8</v>
      </c>
      <c r="L58" s="411" t="s">
        <v>576</v>
      </c>
    </row>
    <row r="59" spans="1:12" x14ac:dyDescent="0.25">
      <c r="A59" s="412">
        <v>58</v>
      </c>
      <c r="B59" s="411" t="s">
        <v>2094</v>
      </c>
      <c r="C59" s="412">
        <v>117817</v>
      </c>
      <c r="D59" s="413">
        <v>2.5000000000000001E-2</v>
      </c>
      <c r="E59" s="414">
        <v>0.2</v>
      </c>
      <c r="F59" s="414">
        <v>16.64</v>
      </c>
      <c r="G59" s="414">
        <v>39.93</v>
      </c>
      <c r="H59" s="415">
        <v>0.8</v>
      </c>
      <c r="I59" s="413">
        <v>1.7000000000000001E-4</v>
      </c>
      <c r="J59" s="413">
        <v>1.7999999999999999E-2</v>
      </c>
      <c r="K59" s="416">
        <v>1.55</v>
      </c>
      <c r="L59" s="411" t="s">
        <v>1926</v>
      </c>
    </row>
    <row r="60" spans="1:12" x14ac:dyDescent="0.25">
      <c r="A60" s="412">
        <v>59</v>
      </c>
      <c r="B60" s="411" t="s">
        <v>2095</v>
      </c>
      <c r="C60" s="412">
        <v>615054</v>
      </c>
      <c r="D60" s="413">
        <v>2.2000000000000001E-4</v>
      </c>
      <c r="E60" s="414">
        <v>0</v>
      </c>
      <c r="F60" s="414">
        <v>0.63</v>
      </c>
      <c r="G60" s="414">
        <v>1.52</v>
      </c>
      <c r="H60" s="415">
        <v>1</v>
      </c>
      <c r="I60" s="413">
        <v>3.7E-7</v>
      </c>
      <c r="J60" s="413">
        <v>3.8999999999999999E-5</v>
      </c>
      <c r="K60" s="416">
        <v>0</v>
      </c>
      <c r="L60" s="411" t="s">
        <v>2274</v>
      </c>
    </row>
    <row r="61" spans="1:12" x14ac:dyDescent="0.25">
      <c r="A61" s="412">
        <v>60</v>
      </c>
      <c r="B61" s="411" t="s">
        <v>2096</v>
      </c>
      <c r="C61" s="412">
        <v>95807</v>
      </c>
      <c r="D61" s="413">
        <v>5.4000000000000001E-4</v>
      </c>
      <c r="E61" s="414">
        <v>0</v>
      </c>
      <c r="F61" s="414">
        <v>0.51</v>
      </c>
      <c r="G61" s="414">
        <v>1.24</v>
      </c>
      <c r="H61" s="415">
        <v>1</v>
      </c>
      <c r="I61" s="413">
        <v>8.2999999999999999E-7</v>
      </c>
      <c r="J61" s="413">
        <v>8.7000000000000001E-5</v>
      </c>
      <c r="K61" s="416">
        <v>0.01</v>
      </c>
      <c r="L61" s="411" t="s">
        <v>2274</v>
      </c>
    </row>
    <row r="62" spans="1:12" x14ac:dyDescent="0.25">
      <c r="A62" s="412">
        <v>61</v>
      </c>
      <c r="B62" s="411" t="s">
        <v>2097</v>
      </c>
      <c r="C62" s="412">
        <v>101804</v>
      </c>
      <c r="D62" s="413">
        <v>2.8E-3</v>
      </c>
      <c r="E62" s="414">
        <v>0</v>
      </c>
      <c r="F62" s="414">
        <v>1.41</v>
      </c>
      <c r="G62" s="414">
        <v>3.38</v>
      </c>
      <c r="H62" s="415">
        <v>1</v>
      </c>
      <c r="I62" s="413">
        <v>6.9E-6</v>
      </c>
      <c r="J62" s="413">
        <v>7.2999999999999996E-4</v>
      </c>
      <c r="K62" s="416">
        <v>0.06</v>
      </c>
      <c r="L62" s="411" t="s">
        <v>2274</v>
      </c>
    </row>
    <row r="63" spans="1:12" x14ac:dyDescent="0.25">
      <c r="A63" s="411" t="s">
        <v>2098</v>
      </c>
      <c r="B63" s="411" t="s">
        <v>293</v>
      </c>
      <c r="C63" s="412">
        <v>53703</v>
      </c>
      <c r="D63" s="413">
        <v>1.5</v>
      </c>
      <c r="E63" s="414">
        <v>9.6999999999999993</v>
      </c>
      <c r="F63" s="414">
        <v>3.88</v>
      </c>
      <c r="G63" s="414">
        <v>17.57</v>
      </c>
      <c r="H63" s="415">
        <v>0.6</v>
      </c>
      <c r="I63" s="413">
        <v>3.8E-3</v>
      </c>
      <c r="J63" s="413">
        <v>0.4</v>
      </c>
      <c r="K63" s="416">
        <v>33.880000000000003</v>
      </c>
      <c r="L63" s="411" t="s">
        <v>576</v>
      </c>
    </row>
    <row r="64" spans="1:12" x14ac:dyDescent="0.25">
      <c r="A64" s="412">
        <v>63</v>
      </c>
      <c r="B64" s="411" t="s">
        <v>2099</v>
      </c>
      <c r="C64" s="412">
        <v>84742</v>
      </c>
      <c r="D64" s="413">
        <v>2.4E-2</v>
      </c>
      <c r="E64" s="414">
        <v>0.2</v>
      </c>
      <c r="F64" s="414">
        <v>3.86</v>
      </c>
      <c r="G64" s="414">
        <v>9.27</v>
      </c>
      <c r="H64" s="415">
        <v>0.9</v>
      </c>
      <c r="I64" s="413">
        <v>9.0000000000000006E-5</v>
      </c>
      <c r="J64" s="413">
        <v>9.4999999999999998E-3</v>
      </c>
      <c r="K64" s="416">
        <v>0.81</v>
      </c>
      <c r="L64" s="411" t="s">
        <v>1926</v>
      </c>
    </row>
    <row r="65" spans="1:12" x14ac:dyDescent="0.25">
      <c r="A65" s="412">
        <v>64</v>
      </c>
      <c r="B65" s="411" t="s">
        <v>2100</v>
      </c>
      <c r="C65" s="412">
        <v>95501</v>
      </c>
      <c r="D65" s="413">
        <v>4.1000000000000002E-2</v>
      </c>
      <c r="E65" s="414">
        <v>0.2</v>
      </c>
      <c r="F65" s="414">
        <v>0.71</v>
      </c>
      <c r="G65" s="414">
        <v>1.71</v>
      </c>
      <c r="H65" s="415">
        <v>1</v>
      </c>
      <c r="I65" s="413">
        <v>7.3999999999999996E-5</v>
      </c>
      <c r="J65" s="413">
        <v>7.7999999999999996E-3</v>
      </c>
      <c r="K65" s="416">
        <v>0.66</v>
      </c>
      <c r="L65" s="411" t="s">
        <v>1926</v>
      </c>
    </row>
    <row r="66" spans="1:12" x14ac:dyDescent="0.25">
      <c r="A66" s="412">
        <v>65</v>
      </c>
      <c r="B66" s="411" t="s">
        <v>2101</v>
      </c>
      <c r="C66" s="412">
        <v>541731</v>
      </c>
      <c r="D66" s="413">
        <v>5.8000000000000003E-2</v>
      </c>
      <c r="E66" s="414">
        <v>0.3</v>
      </c>
      <c r="F66" s="414">
        <v>0.71</v>
      </c>
      <c r="G66" s="414">
        <v>1.71</v>
      </c>
      <c r="H66" s="415">
        <v>1</v>
      </c>
      <c r="I66" s="413">
        <v>1E-4</v>
      </c>
      <c r="J66" s="413">
        <v>1.0999999999999999E-2</v>
      </c>
      <c r="K66" s="416">
        <v>0.93</v>
      </c>
      <c r="L66" s="411" t="s">
        <v>1926</v>
      </c>
    </row>
    <row r="67" spans="1:12" x14ac:dyDescent="0.25">
      <c r="A67" s="412">
        <v>66</v>
      </c>
      <c r="B67" s="411" t="s">
        <v>2102</v>
      </c>
      <c r="C67" s="412">
        <v>106467</v>
      </c>
      <c r="D67" s="413">
        <v>4.2000000000000003E-2</v>
      </c>
      <c r="E67" s="414">
        <v>0.2</v>
      </c>
      <c r="F67" s="414">
        <v>0.71</v>
      </c>
      <c r="G67" s="414">
        <v>1.71</v>
      </c>
      <c r="H67" s="415">
        <v>1</v>
      </c>
      <c r="I67" s="413">
        <v>7.4999999999999993E-5</v>
      </c>
      <c r="J67" s="413">
        <v>7.9000000000000008E-3</v>
      </c>
      <c r="K67" s="416">
        <v>0.67</v>
      </c>
      <c r="L67" s="411" t="s">
        <v>1926</v>
      </c>
    </row>
    <row r="68" spans="1:12" x14ac:dyDescent="0.25">
      <c r="A68" s="417">
        <v>67</v>
      </c>
      <c r="B68" s="418" t="s">
        <v>2103</v>
      </c>
      <c r="C68" s="417">
        <v>91941</v>
      </c>
      <c r="D68" s="419">
        <v>1.2999999999999999E-2</v>
      </c>
      <c r="E68" s="420">
        <v>0.1</v>
      </c>
      <c r="F68" s="420">
        <v>2.8</v>
      </c>
      <c r="G68" s="420">
        <v>6.72</v>
      </c>
      <c r="H68" s="421">
        <v>1</v>
      </c>
      <c r="I68" s="419">
        <v>4.5000000000000003E-5</v>
      </c>
      <c r="J68" s="419">
        <v>4.7999999999999996E-3</v>
      </c>
      <c r="K68" s="422">
        <v>0.41</v>
      </c>
      <c r="L68" s="418" t="s">
        <v>1926</v>
      </c>
    </row>
    <row r="69" spans="1:12" x14ac:dyDescent="0.25">
      <c r="A69" s="411" t="s">
        <v>2104</v>
      </c>
      <c r="B69" s="411" t="s">
        <v>2284</v>
      </c>
      <c r="C69" s="412">
        <v>75718</v>
      </c>
      <c r="D69" s="413">
        <v>8.9999999999999993E-3</v>
      </c>
      <c r="E69" s="414">
        <v>0</v>
      </c>
      <c r="F69" s="414">
        <v>0.51</v>
      </c>
      <c r="G69" s="414">
        <v>1.22</v>
      </c>
      <c r="H69" s="415">
        <v>1</v>
      </c>
      <c r="I69" s="413">
        <v>1.2999999999999999E-5</v>
      </c>
      <c r="J69" s="413">
        <v>1.4E-3</v>
      </c>
      <c r="K69" s="416">
        <v>0.12</v>
      </c>
      <c r="L69" s="411" t="s">
        <v>1926</v>
      </c>
    </row>
    <row r="70" spans="1:12" x14ac:dyDescent="0.25">
      <c r="A70" s="411" t="s">
        <v>2105</v>
      </c>
      <c r="B70" s="411" t="s">
        <v>2106</v>
      </c>
      <c r="C70" s="412">
        <v>75343</v>
      </c>
      <c r="D70" s="413">
        <v>6.7000000000000002E-3</v>
      </c>
      <c r="E70" s="414">
        <v>0</v>
      </c>
      <c r="F70" s="414">
        <v>0.38</v>
      </c>
      <c r="G70" s="414">
        <v>0.92</v>
      </c>
      <c r="H70" s="415">
        <v>1</v>
      </c>
      <c r="I70" s="413">
        <v>8.8000000000000004E-6</v>
      </c>
      <c r="J70" s="413">
        <v>9.3000000000000005E-4</v>
      </c>
      <c r="K70" s="416">
        <v>0.08</v>
      </c>
      <c r="L70" s="411" t="s">
        <v>2274</v>
      </c>
    </row>
    <row r="71" spans="1:12" x14ac:dyDescent="0.25">
      <c r="A71" s="411" t="s">
        <v>2107</v>
      </c>
      <c r="B71" s="411" t="s">
        <v>2108</v>
      </c>
      <c r="C71" s="412">
        <v>107062</v>
      </c>
      <c r="D71" s="413">
        <v>4.1999999999999997E-3</v>
      </c>
      <c r="E71" s="414">
        <v>0</v>
      </c>
      <c r="F71" s="414">
        <v>0.38</v>
      </c>
      <c r="G71" s="414">
        <v>0.92</v>
      </c>
      <c r="H71" s="415">
        <v>1</v>
      </c>
      <c r="I71" s="413">
        <v>5.4999999999999999E-6</v>
      </c>
      <c r="J71" s="413">
        <v>5.8E-4</v>
      </c>
      <c r="K71" s="416">
        <v>0.05</v>
      </c>
      <c r="L71" s="411" t="s">
        <v>2274</v>
      </c>
    </row>
    <row r="72" spans="1:12" x14ac:dyDescent="0.25">
      <c r="A72" s="411" t="s">
        <v>2109</v>
      </c>
      <c r="B72" s="411" t="s">
        <v>2110</v>
      </c>
      <c r="C72" s="412">
        <v>75354</v>
      </c>
      <c r="D72" s="413">
        <v>1.2E-2</v>
      </c>
      <c r="E72" s="414">
        <v>0</v>
      </c>
      <c r="F72" s="414">
        <v>0.37</v>
      </c>
      <c r="G72" s="414">
        <v>0.89</v>
      </c>
      <c r="H72" s="415">
        <v>1</v>
      </c>
      <c r="I72" s="413">
        <v>1.5E-5</v>
      </c>
      <c r="J72" s="413">
        <v>1.6000000000000001E-3</v>
      </c>
      <c r="K72" s="416">
        <v>0.14000000000000001</v>
      </c>
      <c r="L72" s="411" t="s">
        <v>1926</v>
      </c>
    </row>
    <row r="73" spans="1:12" x14ac:dyDescent="0.25">
      <c r="A73" s="411" t="s">
        <v>2111</v>
      </c>
      <c r="B73" s="411" t="s">
        <v>2112</v>
      </c>
      <c r="C73" s="412">
        <v>540590</v>
      </c>
      <c r="D73" s="413">
        <v>7.7000000000000002E-3</v>
      </c>
      <c r="E73" s="414">
        <v>0</v>
      </c>
      <c r="F73" s="414">
        <v>0.37</v>
      </c>
      <c r="G73" s="414">
        <v>0.89</v>
      </c>
      <c r="H73" s="415">
        <v>1</v>
      </c>
      <c r="I73" s="413">
        <v>9.9000000000000001E-6</v>
      </c>
      <c r="J73" s="413">
        <v>1E-3</v>
      </c>
      <c r="K73" s="416">
        <v>0.09</v>
      </c>
      <c r="L73" s="411" t="s">
        <v>2274</v>
      </c>
    </row>
    <row r="74" spans="1:12" x14ac:dyDescent="0.25">
      <c r="A74" s="412">
        <v>73</v>
      </c>
      <c r="B74" s="411" t="s">
        <v>381</v>
      </c>
      <c r="C74" s="412">
        <v>120832</v>
      </c>
      <c r="D74" s="413">
        <v>2.1000000000000001E-2</v>
      </c>
      <c r="E74" s="414">
        <v>0.1</v>
      </c>
      <c r="F74" s="414">
        <v>0.87</v>
      </c>
      <c r="G74" s="414">
        <v>2.1</v>
      </c>
      <c r="H74" s="415">
        <v>1</v>
      </c>
      <c r="I74" s="413">
        <v>4.1E-5</v>
      </c>
      <c r="J74" s="413">
        <v>4.3E-3</v>
      </c>
      <c r="K74" s="416">
        <v>0.37</v>
      </c>
      <c r="L74" s="411" t="s">
        <v>1926</v>
      </c>
    </row>
    <row r="75" spans="1:12" x14ac:dyDescent="0.25">
      <c r="A75" s="411" t="s">
        <v>2114</v>
      </c>
      <c r="B75" s="411" t="s">
        <v>2115</v>
      </c>
      <c r="C75" s="412">
        <v>78875</v>
      </c>
      <c r="D75" s="413">
        <v>7.7999999999999996E-3</v>
      </c>
      <c r="E75" s="414">
        <v>0</v>
      </c>
      <c r="F75" s="414">
        <v>0.46</v>
      </c>
      <c r="G75" s="414">
        <v>1.1000000000000001</v>
      </c>
      <c r="H75" s="415">
        <v>1</v>
      </c>
      <c r="I75" s="413">
        <v>1.1E-5</v>
      </c>
      <c r="J75" s="413">
        <v>1.1999999999999999E-3</v>
      </c>
      <c r="K75" s="416">
        <v>0.1</v>
      </c>
      <c r="L75" s="411" t="s">
        <v>2274</v>
      </c>
    </row>
    <row r="76" spans="1:12" x14ac:dyDescent="0.25">
      <c r="A76" s="411" t="s">
        <v>2116</v>
      </c>
      <c r="B76" s="411" t="s">
        <v>2117</v>
      </c>
      <c r="C76" s="412">
        <v>542756</v>
      </c>
      <c r="D76" s="413">
        <v>4.3E-3</v>
      </c>
      <c r="E76" s="414">
        <v>0</v>
      </c>
      <c r="F76" s="414">
        <v>0.45</v>
      </c>
      <c r="G76" s="414">
        <v>1.07</v>
      </c>
      <c r="H76" s="415">
        <v>1</v>
      </c>
      <c r="I76" s="413">
        <v>6.1E-6</v>
      </c>
      <c r="J76" s="413">
        <v>6.4000000000000005E-4</v>
      </c>
      <c r="K76" s="416">
        <v>0.05</v>
      </c>
      <c r="L76" s="411" t="s">
        <v>2274</v>
      </c>
    </row>
    <row r="77" spans="1:12" x14ac:dyDescent="0.25">
      <c r="A77" s="412">
        <v>76</v>
      </c>
      <c r="B77" s="411" t="s">
        <v>1435</v>
      </c>
      <c r="C77" s="412">
        <v>62737</v>
      </c>
      <c r="D77" s="413">
        <v>8.4999999999999995E-4</v>
      </c>
      <c r="E77" s="414">
        <v>0</v>
      </c>
      <c r="F77" s="414">
        <v>1.85</v>
      </c>
      <c r="G77" s="414">
        <v>4.4400000000000004</v>
      </c>
      <c r="H77" s="415">
        <v>1</v>
      </c>
      <c r="I77" s="413">
        <v>2.5000000000000002E-6</v>
      </c>
      <c r="J77" s="413">
        <v>2.5999999999999998E-4</v>
      </c>
      <c r="K77" s="416">
        <v>0.02</v>
      </c>
      <c r="L77" s="411" t="s">
        <v>2274</v>
      </c>
    </row>
    <row r="78" spans="1:12" x14ac:dyDescent="0.25">
      <c r="A78" s="412">
        <v>77</v>
      </c>
      <c r="B78" s="411" t="s">
        <v>185</v>
      </c>
      <c r="C78" s="412">
        <v>60571</v>
      </c>
      <c r="D78" s="413">
        <v>1.2E-2</v>
      </c>
      <c r="E78" s="414">
        <v>0.1</v>
      </c>
      <c r="F78" s="414">
        <v>14.62</v>
      </c>
      <c r="G78" s="414">
        <v>35.090000000000003</v>
      </c>
      <c r="H78" s="415">
        <v>0.8</v>
      </c>
      <c r="I78" s="413">
        <v>7.8999999999999996E-5</v>
      </c>
      <c r="J78" s="413">
        <v>8.3000000000000001E-3</v>
      </c>
      <c r="K78" s="416">
        <v>0.71</v>
      </c>
      <c r="L78" s="411" t="s">
        <v>1926</v>
      </c>
    </row>
    <row r="79" spans="1:12" x14ac:dyDescent="0.25">
      <c r="A79" s="412">
        <v>78</v>
      </c>
      <c r="B79" s="411" t="s">
        <v>2118</v>
      </c>
      <c r="C79" s="412">
        <v>1464535</v>
      </c>
      <c r="D79" s="413">
        <v>3.1000000000000001E-5</v>
      </c>
      <c r="E79" s="414">
        <v>0</v>
      </c>
      <c r="F79" s="414">
        <v>0.32</v>
      </c>
      <c r="G79" s="414">
        <v>0.78</v>
      </c>
      <c r="H79" s="415">
        <v>1</v>
      </c>
      <c r="I79" s="413">
        <v>3.7E-8</v>
      </c>
      <c r="J79" s="413">
        <v>3.8999999999999999E-6</v>
      </c>
      <c r="K79" s="416">
        <v>0</v>
      </c>
      <c r="L79" s="411" t="s">
        <v>2274</v>
      </c>
    </row>
    <row r="80" spans="1:12" x14ac:dyDescent="0.25">
      <c r="A80" s="412">
        <v>79</v>
      </c>
      <c r="B80" s="411" t="s">
        <v>287</v>
      </c>
      <c r="C80" s="412">
        <v>84662</v>
      </c>
      <c r="D80" s="413">
        <v>3.8999999999999998E-3</v>
      </c>
      <c r="E80" s="414">
        <v>0</v>
      </c>
      <c r="F80" s="414">
        <v>1.87</v>
      </c>
      <c r="G80" s="414">
        <v>4.5</v>
      </c>
      <c r="H80" s="415">
        <v>1</v>
      </c>
      <c r="I80" s="413">
        <v>1.1E-5</v>
      </c>
      <c r="J80" s="413">
        <v>1.1999999999999999E-3</v>
      </c>
      <c r="K80" s="416">
        <v>0.1</v>
      </c>
      <c r="L80" s="411" t="s">
        <v>1926</v>
      </c>
    </row>
    <row r="81" spans="1:12" x14ac:dyDescent="0.25">
      <c r="A81" s="412">
        <v>80</v>
      </c>
      <c r="B81" s="411" t="s">
        <v>2119</v>
      </c>
      <c r="C81" s="412">
        <v>64675</v>
      </c>
      <c r="D81" s="413">
        <v>1.1999999999999999E-3</v>
      </c>
      <c r="E81" s="414">
        <v>0</v>
      </c>
      <c r="F81" s="414">
        <v>0.78</v>
      </c>
      <c r="G81" s="414">
        <v>1.87</v>
      </c>
      <c r="H81" s="415">
        <v>1</v>
      </c>
      <c r="I81" s="413">
        <v>2.3E-6</v>
      </c>
      <c r="J81" s="413">
        <v>2.4000000000000001E-4</v>
      </c>
      <c r="K81" s="416">
        <v>0.02</v>
      </c>
      <c r="L81" s="411" t="s">
        <v>2274</v>
      </c>
    </row>
    <row r="82" spans="1:12" x14ac:dyDescent="0.25">
      <c r="A82" s="412">
        <v>81</v>
      </c>
      <c r="B82" s="411" t="s">
        <v>2285</v>
      </c>
      <c r="C82" s="412">
        <v>119904</v>
      </c>
      <c r="D82" s="413">
        <v>9.3000000000000005E-4</v>
      </c>
      <c r="E82" s="414">
        <v>0</v>
      </c>
      <c r="F82" s="414">
        <v>2.85</v>
      </c>
      <c r="G82" s="414">
        <v>6.84</v>
      </c>
      <c r="H82" s="415">
        <v>1</v>
      </c>
      <c r="I82" s="413">
        <v>3.3000000000000002E-6</v>
      </c>
      <c r="J82" s="413">
        <v>3.5E-4</v>
      </c>
      <c r="K82" s="416">
        <v>0.03</v>
      </c>
      <c r="L82" s="411" t="s">
        <v>2274</v>
      </c>
    </row>
    <row r="83" spans="1:12" x14ac:dyDescent="0.25">
      <c r="A83" s="412">
        <v>82</v>
      </c>
      <c r="B83" s="411" t="s">
        <v>285</v>
      </c>
      <c r="C83" s="412">
        <v>131113</v>
      </c>
      <c r="D83" s="413">
        <v>1.4E-3</v>
      </c>
      <c r="E83" s="414">
        <v>0</v>
      </c>
      <c r="F83" s="414">
        <v>1.31</v>
      </c>
      <c r="G83" s="414">
        <v>3.13</v>
      </c>
      <c r="H83" s="415">
        <v>1</v>
      </c>
      <c r="I83" s="413">
        <v>3.4000000000000001E-6</v>
      </c>
      <c r="J83" s="413">
        <v>3.5E-4</v>
      </c>
      <c r="K83" s="416">
        <v>0.03</v>
      </c>
      <c r="L83" s="411" t="s">
        <v>2274</v>
      </c>
    </row>
    <row r="84" spans="1:12" x14ac:dyDescent="0.25">
      <c r="A84" s="412">
        <v>83</v>
      </c>
      <c r="B84" s="411" t="s">
        <v>2121</v>
      </c>
      <c r="C84" s="412">
        <v>77781</v>
      </c>
      <c r="D84" s="413">
        <v>1.8E-3</v>
      </c>
      <c r="E84" s="414">
        <v>0</v>
      </c>
      <c r="F84" s="414">
        <v>0.54</v>
      </c>
      <c r="G84" s="414">
        <v>1.3</v>
      </c>
      <c r="H84" s="415">
        <v>1</v>
      </c>
      <c r="I84" s="413">
        <v>2.7999999999999999E-6</v>
      </c>
      <c r="J84" s="413">
        <v>2.9999999999999997E-4</v>
      </c>
      <c r="K84" s="416">
        <v>0.03</v>
      </c>
      <c r="L84" s="411" t="s">
        <v>2274</v>
      </c>
    </row>
    <row r="85" spans="1:12" x14ac:dyDescent="0.25">
      <c r="A85" s="412">
        <v>84</v>
      </c>
      <c r="B85" s="411" t="s">
        <v>2122</v>
      </c>
      <c r="C85" s="412">
        <v>62759</v>
      </c>
      <c r="D85" s="413">
        <v>2.5000000000000001E-4</v>
      </c>
      <c r="E85" s="414">
        <v>0</v>
      </c>
      <c r="F85" s="414">
        <v>0.28000000000000003</v>
      </c>
      <c r="G85" s="414">
        <v>0.67</v>
      </c>
      <c r="H85" s="415">
        <v>1</v>
      </c>
      <c r="I85" s="413">
        <v>2.8000000000000002E-7</v>
      </c>
      <c r="J85" s="413">
        <v>3.0000000000000001E-5</v>
      </c>
      <c r="K85" s="416">
        <v>0</v>
      </c>
      <c r="L85" s="411" t="s">
        <v>2274</v>
      </c>
    </row>
    <row r="86" spans="1:12" x14ac:dyDescent="0.25">
      <c r="A86" s="412">
        <v>85</v>
      </c>
      <c r="B86" s="411" t="s">
        <v>2286</v>
      </c>
      <c r="C86" s="412">
        <v>60117</v>
      </c>
      <c r="D86" s="413">
        <v>9.5000000000000001E-2</v>
      </c>
      <c r="E86" s="414">
        <v>0.5</v>
      </c>
      <c r="F86" s="414">
        <v>1.95</v>
      </c>
      <c r="G86" s="414">
        <v>4.68</v>
      </c>
      <c r="H86" s="415">
        <v>1</v>
      </c>
      <c r="I86" s="413">
        <v>2.7999999999999998E-4</v>
      </c>
      <c r="J86" s="413">
        <v>2.9000000000000001E-2</v>
      </c>
      <c r="K86" s="416">
        <v>2.5099999999999998</v>
      </c>
      <c r="L86" s="411" t="s">
        <v>1926</v>
      </c>
    </row>
    <row r="87" spans="1:12" x14ac:dyDescent="0.25">
      <c r="A87" s="412">
        <v>86</v>
      </c>
      <c r="B87" s="411" t="s">
        <v>2124</v>
      </c>
      <c r="C87" s="412">
        <v>119937</v>
      </c>
      <c r="D87" s="413">
        <v>3.5999999999999999E-3</v>
      </c>
      <c r="E87" s="414">
        <v>0</v>
      </c>
      <c r="F87" s="414">
        <v>1.65</v>
      </c>
      <c r="G87" s="414">
        <v>3.97</v>
      </c>
      <c r="H87" s="415">
        <v>1</v>
      </c>
      <c r="I87" s="413">
        <v>9.7999999999999993E-6</v>
      </c>
      <c r="J87" s="413">
        <v>1E-3</v>
      </c>
      <c r="K87" s="416">
        <v>0.09</v>
      </c>
      <c r="L87" s="411" t="s">
        <v>2274</v>
      </c>
    </row>
    <row r="88" spans="1:12" x14ac:dyDescent="0.25">
      <c r="A88" s="412">
        <v>87</v>
      </c>
      <c r="B88" s="411" t="s">
        <v>2125</v>
      </c>
      <c r="C88" s="412">
        <v>79447</v>
      </c>
      <c r="D88" s="413">
        <v>3.8999999999999999E-4</v>
      </c>
      <c r="E88" s="414">
        <v>0</v>
      </c>
      <c r="F88" s="414">
        <v>0.43</v>
      </c>
      <c r="G88" s="414">
        <v>1.02</v>
      </c>
      <c r="H88" s="415">
        <v>1</v>
      </c>
      <c r="I88" s="413">
        <v>5.4000000000000002E-7</v>
      </c>
      <c r="J88" s="413">
        <v>5.7000000000000003E-5</v>
      </c>
      <c r="K88" s="416">
        <v>0</v>
      </c>
      <c r="L88" s="411" t="s">
        <v>2274</v>
      </c>
    </row>
    <row r="89" spans="1:12" x14ac:dyDescent="0.25">
      <c r="A89" s="412">
        <v>88</v>
      </c>
      <c r="B89" s="411" t="s">
        <v>2126</v>
      </c>
      <c r="C89" s="412">
        <v>57147</v>
      </c>
      <c r="D89" s="413">
        <v>7.2999999999999999E-5</v>
      </c>
      <c r="E89" s="414">
        <v>0</v>
      </c>
      <c r="F89" s="414">
        <v>0.23</v>
      </c>
      <c r="G89" s="414">
        <v>0.55000000000000004</v>
      </c>
      <c r="H89" s="415">
        <v>1</v>
      </c>
      <c r="I89" s="413">
        <v>7.6000000000000006E-8</v>
      </c>
      <c r="J89" s="413">
        <v>7.9999999999999996E-6</v>
      </c>
      <c r="K89" s="416">
        <v>0</v>
      </c>
      <c r="L89" s="411" t="s">
        <v>2274</v>
      </c>
    </row>
    <row r="90" spans="1:12" x14ac:dyDescent="0.25">
      <c r="A90" s="412">
        <v>89</v>
      </c>
      <c r="B90" s="411" t="s">
        <v>2127</v>
      </c>
      <c r="C90" s="412">
        <v>105679</v>
      </c>
      <c r="D90" s="413">
        <v>1.0999999999999999E-2</v>
      </c>
      <c r="E90" s="414">
        <v>0</v>
      </c>
      <c r="F90" s="414">
        <v>0.52</v>
      </c>
      <c r="G90" s="414">
        <v>1.24</v>
      </c>
      <c r="H90" s="415">
        <v>1</v>
      </c>
      <c r="I90" s="413">
        <v>1.7E-5</v>
      </c>
      <c r="J90" s="413">
        <v>1.6999999999999999E-3</v>
      </c>
      <c r="K90" s="416">
        <v>0.15</v>
      </c>
      <c r="L90" s="411" t="s">
        <v>1926</v>
      </c>
    </row>
    <row r="91" spans="1:12" x14ac:dyDescent="0.25">
      <c r="A91" s="412">
        <v>90</v>
      </c>
      <c r="B91" s="411" t="s">
        <v>2128</v>
      </c>
      <c r="C91" s="412">
        <v>95658</v>
      </c>
      <c r="D91" s="413">
        <v>9.7999999999999997E-3</v>
      </c>
      <c r="E91" s="414">
        <v>0</v>
      </c>
      <c r="F91" s="414">
        <v>0.51</v>
      </c>
      <c r="G91" s="414">
        <v>1.24</v>
      </c>
      <c r="H91" s="415">
        <v>1</v>
      </c>
      <c r="I91" s="413">
        <v>1.5E-5</v>
      </c>
      <c r="J91" s="413">
        <v>1.6000000000000001E-3</v>
      </c>
      <c r="K91" s="416">
        <v>0.13</v>
      </c>
      <c r="L91" s="411" t="s">
        <v>1926</v>
      </c>
    </row>
    <row r="92" spans="1:12" x14ac:dyDescent="0.25">
      <c r="A92" s="412">
        <v>91</v>
      </c>
      <c r="B92" s="411" t="s">
        <v>2129</v>
      </c>
      <c r="C92" s="412">
        <v>51285</v>
      </c>
      <c r="D92" s="413">
        <v>1.5E-3</v>
      </c>
      <c r="E92" s="414">
        <v>0</v>
      </c>
      <c r="F92" s="414">
        <v>1.1499999999999999</v>
      </c>
      <c r="G92" s="414">
        <v>2.76</v>
      </c>
      <c r="H92" s="415">
        <v>1</v>
      </c>
      <c r="I92" s="413">
        <v>3.4999999999999999E-6</v>
      </c>
      <c r="J92" s="413">
        <v>3.6999999999999999E-4</v>
      </c>
      <c r="K92" s="416">
        <v>0.03</v>
      </c>
      <c r="L92" s="411" t="s">
        <v>2274</v>
      </c>
    </row>
    <row r="93" spans="1:12" x14ac:dyDescent="0.25">
      <c r="A93" s="412">
        <v>92</v>
      </c>
      <c r="B93" s="411" t="s">
        <v>2130</v>
      </c>
      <c r="C93" s="412">
        <v>121142</v>
      </c>
      <c r="D93" s="413">
        <v>3.0999999999999999E-3</v>
      </c>
      <c r="E93" s="414">
        <v>0</v>
      </c>
      <c r="F93" s="414">
        <v>1.1200000000000001</v>
      </c>
      <c r="G93" s="414">
        <v>2.69</v>
      </c>
      <c r="H93" s="415">
        <v>1</v>
      </c>
      <c r="I93" s="413">
        <v>6.9E-6</v>
      </c>
      <c r="J93" s="413">
        <v>7.2999999999999996E-4</v>
      </c>
      <c r="K93" s="416">
        <v>0.06</v>
      </c>
      <c r="L93" s="411" t="s">
        <v>2274</v>
      </c>
    </row>
    <row r="94" spans="1:12" x14ac:dyDescent="0.25">
      <c r="A94" s="412">
        <v>93</v>
      </c>
      <c r="B94" s="411" t="s">
        <v>2131</v>
      </c>
      <c r="C94" s="412">
        <v>606202</v>
      </c>
      <c r="D94" s="413">
        <v>2.0999999999999999E-3</v>
      </c>
      <c r="E94" s="414">
        <v>0</v>
      </c>
      <c r="F94" s="414">
        <v>1.1200000000000001</v>
      </c>
      <c r="G94" s="414">
        <v>2.69</v>
      </c>
      <c r="H94" s="415">
        <v>1</v>
      </c>
      <c r="I94" s="413">
        <v>4.6E-6</v>
      </c>
      <c r="J94" s="413">
        <v>4.8999999999999998E-4</v>
      </c>
      <c r="K94" s="416">
        <v>0.04</v>
      </c>
      <c r="L94" s="411" t="s">
        <v>2274</v>
      </c>
    </row>
    <row r="95" spans="1:12" x14ac:dyDescent="0.25">
      <c r="A95" s="412">
        <v>94</v>
      </c>
      <c r="B95" s="411" t="s">
        <v>2132</v>
      </c>
      <c r="C95" s="412">
        <v>123911</v>
      </c>
      <c r="D95" s="413">
        <v>3.3E-4</v>
      </c>
      <c r="E95" s="414">
        <v>0</v>
      </c>
      <c r="F95" s="414">
        <v>0.33</v>
      </c>
      <c r="G95" s="414">
        <v>0.8</v>
      </c>
      <c r="H95" s="415">
        <v>1</v>
      </c>
      <c r="I95" s="413">
        <v>3.9999999999999998E-7</v>
      </c>
      <c r="J95" s="413">
        <v>4.3000000000000002E-5</v>
      </c>
      <c r="K95" s="416">
        <v>0</v>
      </c>
      <c r="L95" s="411" t="s">
        <v>2274</v>
      </c>
    </row>
    <row r="96" spans="1:12" x14ac:dyDescent="0.25">
      <c r="A96" s="412">
        <v>95</v>
      </c>
      <c r="B96" s="411" t="s">
        <v>2133</v>
      </c>
      <c r="C96" s="412">
        <v>86306</v>
      </c>
      <c r="D96" s="413">
        <v>1.4999999999999999E-2</v>
      </c>
      <c r="E96" s="414">
        <v>0.1</v>
      </c>
      <c r="F96" s="414">
        <v>1.38</v>
      </c>
      <c r="G96" s="414">
        <v>3.31</v>
      </c>
      <c r="H96" s="415">
        <v>1</v>
      </c>
      <c r="I96" s="413">
        <v>3.6000000000000001E-5</v>
      </c>
      <c r="J96" s="413">
        <v>3.8E-3</v>
      </c>
      <c r="K96" s="416">
        <v>0.32</v>
      </c>
      <c r="L96" s="411" t="s">
        <v>1926</v>
      </c>
    </row>
    <row r="97" spans="1:12" x14ac:dyDescent="0.25">
      <c r="A97" s="412">
        <v>96</v>
      </c>
      <c r="B97" s="411" t="s">
        <v>2134</v>
      </c>
      <c r="C97" s="412">
        <v>122667</v>
      </c>
      <c r="D97" s="413">
        <v>1.2999999999999999E-2</v>
      </c>
      <c r="E97" s="414">
        <v>0.1</v>
      </c>
      <c r="F97" s="414">
        <v>1.1499999999999999</v>
      </c>
      <c r="G97" s="414">
        <v>2.76</v>
      </c>
      <c r="H97" s="415">
        <v>1</v>
      </c>
      <c r="I97" s="413">
        <v>3.0000000000000001E-5</v>
      </c>
      <c r="J97" s="413">
        <v>3.0999999999999999E-3</v>
      </c>
      <c r="K97" s="416">
        <v>0.27</v>
      </c>
      <c r="L97" s="411" t="s">
        <v>1926</v>
      </c>
    </row>
    <row r="98" spans="1:12" x14ac:dyDescent="0.25">
      <c r="A98" s="412">
        <v>97</v>
      </c>
      <c r="B98" s="411" t="s">
        <v>2135</v>
      </c>
      <c r="C98" s="412">
        <v>621647</v>
      </c>
      <c r="D98" s="413">
        <v>2.3E-3</v>
      </c>
      <c r="E98" s="414">
        <v>0</v>
      </c>
      <c r="F98" s="414">
        <v>0.56999999999999995</v>
      </c>
      <c r="G98" s="414">
        <v>1.37</v>
      </c>
      <c r="H98" s="415">
        <v>1</v>
      </c>
      <c r="I98" s="413">
        <v>3.7000000000000002E-6</v>
      </c>
      <c r="J98" s="413">
        <v>3.8999999999999999E-4</v>
      </c>
      <c r="K98" s="416">
        <v>0.03</v>
      </c>
      <c r="L98" s="411" t="s">
        <v>2274</v>
      </c>
    </row>
    <row r="99" spans="1:12" x14ac:dyDescent="0.25">
      <c r="A99" s="412">
        <v>98</v>
      </c>
      <c r="B99" s="411" t="s">
        <v>177</v>
      </c>
      <c r="C99" s="412">
        <v>72208</v>
      </c>
      <c r="D99" s="413">
        <v>1.2E-2</v>
      </c>
      <c r="E99" s="414">
        <v>0.1</v>
      </c>
      <c r="F99" s="414">
        <v>14.62</v>
      </c>
      <c r="G99" s="414">
        <v>35.090000000000003</v>
      </c>
      <c r="H99" s="415">
        <v>0.8</v>
      </c>
      <c r="I99" s="413">
        <v>7.8999999999999996E-5</v>
      </c>
      <c r="J99" s="413">
        <v>8.3000000000000001E-3</v>
      </c>
      <c r="K99" s="416">
        <v>0.71</v>
      </c>
      <c r="L99" s="411" t="s">
        <v>1926</v>
      </c>
    </row>
    <row r="100" spans="1:12" x14ac:dyDescent="0.25">
      <c r="A100" s="412">
        <v>99</v>
      </c>
      <c r="B100" s="411" t="s">
        <v>1333</v>
      </c>
      <c r="C100" s="412">
        <v>106898</v>
      </c>
      <c r="D100" s="413">
        <v>3.5E-4</v>
      </c>
      <c r="E100" s="414">
        <v>0</v>
      </c>
      <c r="F100" s="414">
        <v>0.35</v>
      </c>
      <c r="G100" s="414">
        <v>0.84</v>
      </c>
      <c r="H100" s="415">
        <v>1</v>
      </c>
      <c r="I100" s="413">
        <v>4.3000000000000001E-7</v>
      </c>
      <c r="J100" s="413">
        <v>4.6E-5</v>
      </c>
      <c r="K100" s="416">
        <v>0</v>
      </c>
      <c r="L100" s="411" t="s">
        <v>2274</v>
      </c>
    </row>
    <row r="101" spans="1:12" x14ac:dyDescent="0.25">
      <c r="A101" s="412">
        <v>100</v>
      </c>
      <c r="B101" s="411" t="s">
        <v>2136</v>
      </c>
      <c r="C101" s="412">
        <v>64175</v>
      </c>
      <c r="D101" s="413">
        <v>5.4000000000000001E-4</v>
      </c>
      <c r="E101" s="414">
        <v>0</v>
      </c>
      <c r="F101" s="414">
        <v>0.19</v>
      </c>
      <c r="G101" s="414">
        <v>0.46</v>
      </c>
      <c r="H101" s="415">
        <v>1</v>
      </c>
      <c r="I101" s="413">
        <v>5.2E-7</v>
      </c>
      <c r="J101" s="413">
        <v>5.5000000000000002E-5</v>
      </c>
      <c r="K101" s="416">
        <v>0</v>
      </c>
      <c r="L101" s="411" t="s">
        <v>2274</v>
      </c>
    </row>
    <row r="102" spans="1:12" x14ac:dyDescent="0.25">
      <c r="A102" s="412">
        <v>101</v>
      </c>
      <c r="B102" s="411" t="s">
        <v>2138</v>
      </c>
      <c r="C102" s="412">
        <v>112345</v>
      </c>
      <c r="D102" s="413">
        <v>4.6999999999999997E-5</v>
      </c>
      <c r="E102" s="414">
        <v>0</v>
      </c>
      <c r="F102" s="414">
        <v>0.86</v>
      </c>
      <c r="G102" s="414">
        <v>2.0699999999999998</v>
      </c>
      <c r="H102" s="415">
        <v>1</v>
      </c>
      <c r="I102" s="413">
        <v>9.2999999999999999E-8</v>
      </c>
      <c r="J102" s="413">
        <v>9.7999999999999993E-6</v>
      </c>
      <c r="K102" s="416">
        <v>0</v>
      </c>
      <c r="L102" s="411" t="s">
        <v>2274</v>
      </c>
    </row>
    <row r="103" spans="1:12" x14ac:dyDescent="0.25">
      <c r="A103" s="412">
        <v>102</v>
      </c>
      <c r="B103" s="411" t="s">
        <v>2139</v>
      </c>
      <c r="C103" s="412">
        <v>111900</v>
      </c>
      <c r="D103" s="413">
        <v>2.5000000000000001E-4</v>
      </c>
      <c r="E103" s="414">
        <v>0</v>
      </c>
      <c r="F103" s="414">
        <v>0.6</v>
      </c>
      <c r="G103" s="414">
        <v>1.44</v>
      </c>
      <c r="H103" s="415">
        <v>1</v>
      </c>
      <c r="I103" s="413">
        <v>3.9999999999999998E-7</v>
      </c>
      <c r="J103" s="413">
        <v>4.1999999999999998E-5</v>
      </c>
      <c r="K103" s="416">
        <v>0</v>
      </c>
      <c r="L103" s="411" t="s">
        <v>2274</v>
      </c>
    </row>
    <row r="104" spans="1:12" x14ac:dyDescent="0.25">
      <c r="A104" s="412">
        <v>103</v>
      </c>
      <c r="B104" s="411" t="s">
        <v>2140</v>
      </c>
      <c r="C104" s="412">
        <v>111773</v>
      </c>
      <c r="D104" s="413">
        <v>1.7000000000000001E-4</v>
      </c>
      <c r="E104" s="414">
        <v>0</v>
      </c>
      <c r="F104" s="414">
        <v>0.5</v>
      </c>
      <c r="G104" s="414">
        <v>1.2</v>
      </c>
      <c r="H104" s="415">
        <v>1</v>
      </c>
      <c r="I104" s="413">
        <v>2.6E-7</v>
      </c>
      <c r="J104" s="413">
        <v>2.8E-5</v>
      </c>
      <c r="K104" s="416">
        <v>0</v>
      </c>
      <c r="L104" s="411" t="s">
        <v>2274</v>
      </c>
    </row>
    <row r="105" spans="1:12" x14ac:dyDescent="0.25">
      <c r="A105" s="412">
        <v>104</v>
      </c>
      <c r="B105" s="411" t="s">
        <v>2287</v>
      </c>
      <c r="C105" s="412">
        <v>110805</v>
      </c>
      <c r="D105" s="413">
        <v>2.9999999999999997E-4</v>
      </c>
      <c r="E105" s="414">
        <v>0</v>
      </c>
      <c r="F105" s="414">
        <v>0.34</v>
      </c>
      <c r="G105" s="414">
        <v>0.82</v>
      </c>
      <c r="H105" s="415">
        <v>1</v>
      </c>
      <c r="I105" s="413">
        <v>3.7E-7</v>
      </c>
      <c r="J105" s="413">
        <v>3.8999999999999999E-5</v>
      </c>
      <c r="K105" s="416">
        <v>0</v>
      </c>
      <c r="L105" s="411" t="s">
        <v>2274</v>
      </c>
    </row>
    <row r="106" spans="1:12" x14ac:dyDescent="0.25">
      <c r="A106" s="412">
        <v>105</v>
      </c>
      <c r="B106" s="411" t="s">
        <v>2142</v>
      </c>
      <c r="C106" s="412">
        <v>111159</v>
      </c>
      <c r="D106" s="413">
        <v>7.6999999999999996E-4</v>
      </c>
      <c r="E106" s="414">
        <v>0</v>
      </c>
      <c r="F106" s="414">
        <v>0.59</v>
      </c>
      <c r="G106" s="414">
        <v>1.41</v>
      </c>
      <c r="H106" s="415">
        <v>1</v>
      </c>
      <c r="I106" s="413">
        <v>1.1999999999999999E-6</v>
      </c>
      <c r="J106" s="413">
        <v>1.2999999999999999E-4</v>
      </c>
      <c r="K106" s="416">
        <v>0.01</v>
      </c>
      <c r="L106" s="411" t="s">
        <v>2274</v>
      </c>
    </row>
    <row r="107" spans="1:12" x14ac:dyDescent="0.25">
      <c r="A107" s="412">
        <v>106</v>
      </c>
      <c r="B107" s="411" t="s">
        <v>2143</v>
      </c>
      <c r="C107" s="412">
        <v>140885</v>
      </c>
      <c r="D107" s="413">
        <v>3.2000000000000002E-3</v>
      </c>
      <c r="E107" s="414">
        <v>0</v>
      </c>
      <c r="F107" s="414">
        <v>0.39</v>
      </c>
      <c r="G107" s="414">
        <v>0.93</v>
      </c>
      <c r="H107" s="415">
        <v>1</v>
      </c>
      <c r="I107" s="413">
        <v>4.3000000000000003E-6</v>
      </c>
      <c r="J107" s="413">
        <v>4.4999999999999999E-4</v>
      </c>
      <c r="K107" s="416">
        <v>0.04</v>
      </c>
      <c r="L107" s="411" t="s">
        <v>2274</v>
      </c>
    </row>
    <row r="108" spans="1:12" x14ac:dyDescent="0.25">
      <c r="A108" s="412">
        <v>107</v>
      </c>
      <c r="B108" s="411" t="s">
        <v>2144</v>
      </c>
      <c r="C108" s="412">
        <v>51796</v>
      </c>
      <c r="D108" s="413">
        <v>3.8999999999999999E-4</v>
      </c>
      <c r="E108" s="414">
        <v>0</v>
      </c>
      <c r="F108" s="414">
        <v>0.34</v>
      </c>
      <c r="G108" s="414">
        <v>0.81</v>
      </c>
      <c r="H108" s="415">
        <v>1</v>
      </c>
      <c r="I108" s="413">
        <v>4.7999999999999996E-7</v>
      </c>
      <c r="J108" s="413">
        <v>5.1E-5</v>
      </c>
      <c r="K108" s="416">
        <v>0</v>
      </c>
      <c r="L108" s="411" t="s">
        <v>2274</v>
      </c>
    </row>
    <row r="109" spans="1:12" x14ac:dyDescent="0.25">
      <c r="A109" s="412">
        <v>108</v>
      </c>
      <c r="B109" s="411" t="s">
        <v>2145</v>
      </c>
      <c r="C109" s="412">
        <v>60297</v>
      </c>
      <c r="D109" s="413">
        <v>2.3E-3</v>
      </c>
      <c r="E109" s="414">
        <v>0</v>
      </c>
      <c r="F109" s="414">
        <v>0.28000000000000003</v>
      </c>
      <c r="G109" s="414">
        <v>0.67</v>
      </c>
      <c r="H109" s="415">
        <v>1</v>
      </c>
      <c r="I109" s="413">
        <v>2.6000000000000001E-6</v>
      </c>
      <c r="J109" s="413">
        <v>2.7999999999999998E-4</v>
      </c>
      <c r="K109" s="416">
        <v>0.02</v>
      </c>
      <c r="L109" s="411" t="s">
        <v>2274</v>
      </c>
    </row>
    <row r="110" spans="1:12" x14ac:dyDescent="0.25">
      <c r="A110" s="412">
        <v>109</v>
      </c>
      <c r="B110" s="411" t="s">
        <v>457</v>
      </c>
      <c r="C110" s="412">
        <v>100414</v>
      </c>
      <c r="D110" s="413">
        <v>4.9000000000000002E-2</v>
      </c>
      <c r="E110" s="414">
        <v>0.2</v>
      </c>
      <c r="F110" s="414">
        <v>0.42</v>
      </c>
      <c r="G110" s="414">
        <v>1.01</v>
      </c>
      <c r="H110" s="415">
        <v>1</v>
      </c>
      <c r="I110" s="413">
        <v>6.7000000000000002E-5</v>
      </c>
      <c r="J110" s="413">
        <v>7.1000000000000004E-3</v>
      </c>
      <c r="K110" s="416">
        <v>0.61</v>
      </c>
      <c r="L110" s="411" t="s">
        <v>1926</v>
      </c>
    </row>
    <row r="111" spans="1:12" x14ac:dyDescent="0.25">
      <c r="A111" s="412">
        <v>110</v>
      </c>
      <c r="B111" s="411" t="s">
        <v>2147</v>
      </c>
      <c r="C111" s="412">
        <v>75218</v>
      </c>
      <c r="D111" s="413">
        <v>5.5999999999999995E-4</v>
      </c>
      <c r="E111" s="414">
        <v>0</v>
      </c>
      <c r="F111" s="414">
        <v>0.19</v>
      </c>
      <c r="G111" s="414">
        <v>0.45</v>
      </c>
      <c r="H111" s="415">
        <v>1</v>
      </c>
      <c r="I111" s="413">
        <v>5.4000000000000002E-7</v>
      </c>
      <c r="J111" s="413">
        <v>5.7000000000000003E-5</v>
      </c>
      <c r="K111" s="416">
        <v>0</v>
      </c>
      <c r="L111" s="411" t="s">
        <v>2274</v>
      </c>
    </row>
    <row r="112" spans="1:12" x14ac:dyDescent="0.25">
      <c r="A112" s="411" t="s">
        <v>2288</v>
      </c>
      <c r="B112" s="411" t="s">
        <v>2149</v>
      </c>
      <c r="C112" s="412">
        <v>106934</v>
      </c>
      <c r="D112" s="413">
        <v>2.8E-3</v>
      </c>
      <c r="E112" s="414">
        <v>0</v>
      </c>
      <c r="F112" s="414">
        <v>1.21</v>
      </c>
      <c r="G112" s="414">
        <v>2.9</v>
      </c>
      <c r="H112" s="415">
        <v>1</v>
      </c>
      <c r="I112" s="413">
        <v>6.3999999999999997E-6</v>
      </c>
      <c r="J112" s="413">
        <v>6.8000000000000005E-4</v>
      </c>
      <c r="K112" s="416">
        <v>0.06</v>
      </c>
      <c r="L112" s="411" t="s">
        <v>2274</v>
      </c>
    </row>
    <row r="113" spans="1:12" x14ac:dyDescent="0.25">
      <c r="A113" s="412">
        <v>112</v>
      </c>
      <c r="B113" s="411" t="s">
        <v>1298</v>
      </c>
      <c r="C113" s="412">
        <v>151564</v>
      </c>
      <c r="D113" s="413">
        <v>1.6000000000000001E-4</v>
      </c>
      <c r="E113" s="414">
        <v>0</v>
      </c>
      <c r="F113" s="414">
        <v>0.19</v>
      </c>
      <c r="G113" s="414">
        <v>0.45</v>
      </c>
      <c r="H113" s="415">
        <v>1</v>
      </c>
      <c r="I113" s="413">
        <v>1.4999999999999999E-7</v>
      </c>
      <c r="J113" s="413">
        <v>1.5999999999999999E-5</v>
      </c>
      <c r="K113" s="416">
        <v>0</v>
      </c>
      <c r="L113" s="411" t="s">
        <v>2274</v>
      </c>
    </row>
    <row r="114" spans="1:12" x14ac:dyDescent="0.25">
      <c r="A114" s="412">
        <v>113</v>
      </c>
      <c r="B114" s="411" t="s">
        <v>2150</v>
      </c>
      <c r="C114" s="412">
        <v>96457</v>
      </c>
      <c r="D114" s="413">
        <v>1.7000000000000001E-4</v>
      </c>
      <c r="E114" s="414">
        <v>0</v>
      </c>
      <c r="F114" s="414">
        <v>0.37</v>
      </c>
      <c r="G114" s="414">
        <v>0.88</v>
      </c>
      <c r="H114" s="415">
        <v>1</v>
      </c>
      <c r="I114" s="413">
        <v>2.1E-7</v>
      </c>
      <c r="J114" s="413">
        <v>2.1999999999999999E-5</v>
      </c>
      <c r="K114" s="416">
        <v>0</v>
      </c>
      <c r="L114" s="411" t="s">
        <v>2274</v>
      </c>
    </row>
    <row r="115" spans="1:12" x14ac:dyDescent="0.25">
      <c r="A115" s="412">
        <v>114</v>
      </c>
      <c r="B115" s="411" t="s">
        <v>2151</v>
      </c>
      <c r="C115" s="412">
        <v>123079</v>
      </c>
      <c r="D115" s="413">
        <v>1.7000000000000001E-2</v>
      </c>
      <c r="E115" s="414">
        <v>0.1</v>
      </c>
      <c r="F115" s="414">
        <v>0.52</v>
      </c>
      <c r="G115" s="414">
        <v>1.24</v>
      </c>
      <c r="H115" s="415">
        <v>1</v>
      </c>
      <c r="I115" s="413">
        <v>2.5000000000000001E-5</v>
      </c>
      <c r="J115" s="413">
        <v>2.7000000000000001E-3</v>
      </c>
      <c r="K115" s="416">
        <v>0.23</v>
      </c>
      <c r="L115" s="411" t="s">
        <v>1926</v>
      </c>
    </row>
    <row r="116" spans="1:12" x14ac:dyDescent="0.25">
      <c r="A116" s="411" t="s">
        <v>2153</v>
      </c>
      <c r="B116" s="411" t="s">
        <v>279</v>
      </c>
      <c r="C116" s="412">
        <v>206440</v>
      </c>
      <c r="D116" s="413">
        <v>0.22</v>
      </c>
      <c r="E116" s="414">
        <v>1.2</v>
      </c>
      <c r="F116" s="414">
        <v>1.45</v>
      </c>
      <c r="G116" s="414">
        <v>5.68</v>
      </c>
      <c r="H116" s="415">
        <v>1</v>
      </c>
      <c r="I116" s="413">
        <v>5.6999999999999998E-4</v>
      </c>
      <c r="J116" s="413">
        <v>0.06</v>
      </c>
      <c r="K116" s="416">
        <v>5.12</v>
      </c>
      <c r="L116" s="411" t="s">
        <v>576</v>
      </c>
    </row>
    <row r="117" spans="1:12" x14ac:dyDescent="0.25">
      <c r="A117" s="412">
        <v>116</v>
      </c>
      <c r="B117" s="411" t="s">
        <v>455</v>
      </c>
      <c r="C117" s="412">
        <v>50000</v>
      </c>
      <c r="D117" s="413">
        <v>1.8E-3</v>
      </c>
      <c r="E117" s="414">
        <v>0</v>
      </c>
      <c r="F117" s="414">
        <v>0.16</v>
      </c>
      <c r="G117" s="414">
        <v>0.38</v>
      </c>
      <c r="H117" s="415">
        <v>1</v>
      </c>
      <c r="I117" s="413">
        <v>1.5999999999999999E-6</v>
      </c>
      <c r="J117" s="413">
        <v>1.7000000000000001E-4</v>
      </c>
      <c r="K117" s="416">
        <v>0.01</v>
      </c>
      <c r="L117" s="411" t="s">
        <v>2274</v>
      </c>
    </row>
    <row r="118" spans="1:12" x14ac:dyDescent="0.25">
      <c r="A118" s="412">
        <v>117</v>
      </c>
      <c r="B118" s="411" t="s">
        <v>2154</v>
      </c>
      <c r="C118" s="412">
        <v>56815</v>
      </c>
      <c r="D118" s="413">
        <v>3.1999999999999999E-5</v>
      </c>
      <c r="E118" s="414">
        <v>0</v>
      </c>
      <c r="F118" s="414">
        <v>0.35</v>
      </c>
      <c r="G118" s="414">
        <v>0.84</v>
      </c>
      <c r="H118" s="415">
        <v>1</v>
      </c>
      <c r="I118" s="413">
        <v>4.0000000000000001E-8</v>
      </c>
      <c r="J118" s="413">
        <v>4.3000000000000003E-6</v>
      </c>
      <c r="K118" s="416">
        <v>0</v>
      </c>
      <c r="L118" s="411" t="s">
        <v>2274</v>
      </c>
    </row>
    <row r="119" spans="1:12" x14ac:dyDescent="0.25">
      <c r="A119" s="412">
        <v>118</v>
      </c>
      <c r="B119" s="411" t="s">
        <v>167</v>
      </c>
      <c r="C119" s="412">
        <v>76448</v>
      </c>
      <c r="D119" s="413">
        <v>8.6E-3</v>
      </c>
      <c r="E119" s="414">
        <v>0.1</v>
      </c>
      <c r="F119" s="414">
        <v>13.27</v>
      </c>
      <c r="G119" s="414">
        <v>31.85</v>
      </c>
      <c r="H119" s="415">
        <v>0.8</v>
      </c>
      <c r="I119" s="413">
        <v>5.3000000000000001E-5</v>
      </c>
      <c r="J119" s="413">
        <v>5.5999999999999999E-3</v>
      </c>
      <c r="K119" s="416">
        <v>0.48</v>
      </c>
      <c r="L119" s="411" t="s">
        <v>1926</v>
      </c>
    </row>
    <row r="120" spans="1:12" x14ac:dyDescent="0.25">
      <c r="A120" s="412">
        <v>119</v>
      </c>
      <c r="B120" s="411" t="s">
        <v>2155</v>
      </c>
      <c r="C120" s="412">
        <v>111706</v>
      </c>
      <c r="D120" s="413">
        <v>1.9E-2</v>
      </c>
      <c r="E120" s="414">
        <v>0.1</v>
      </c>
      <c r="F120" s="414">
        <v>0.48</v>
      </c>
      <c r="G120" s="414">
        <v>1.1499999999999999</v>
      </c>
      <c r="H120" s="415">
        <v>1</v>
      </c>
      <c r="I120" s="413">
        <v>2.8E-5</v>
      </c>
      <c r="J120" s="413">
        <v>3.0000000000000001E-3</v>
      </c>
      <c r="K120" s="416">
        <v>0.25</v>
      </c>
      <c r="L120" s="411" t="s">
        <v>1926</v>
      </c>
    </row>
    <row r="121" spans="1:12" x14ac:dyDescent="0.25">
      <c r="A121" s="411" t="s">
        <v>2157</v>
      </c>
      <c r="B121" s="411" t="s">
        <v>275</v>
      </c>
      <c r="C121" s="412">
        <v>118741</v>
      </c>
      <c r="D121" s="413">
        <v>0.13</v>
      </c>
      <c r="E121" s="414">
        <v>0.9</v>
      </c>
      <c r="F121" s="414">
        <v>4.22</v>
      </c>
      <c r="G121" s="414">
        <v>16.21</v>
      </c>
      <c r="H121" s="415">
        <v>0.9</v>
      </c>
      <c r="I121" s="413">
        <v>5.1999999999999995E-4</v>
      </c>
      <c r="J121" s="413">
        <v>5.5E-2</v>
      </c>
      <c r="K121" s="416">
        <v>4.6900000000000004</v>
      </c>
      <c r="L121" s="411" t="s">
        <v>576</v>
      </c>
    </row>
    <row r="122" spans="1:12" x14ac:dyDescent="0.25">
      <c r="A122" s="411" t="s">
        <v>2289</v>
      </c>
      <c r="B122" s="411" t="s">
        <v>273</v>
      </c>
      <c r="C122" s="412">
        <v>87683</v>
      </c>
      <c r="D122" s="413">
        <v>8.1000000000000003E-2</v>
      </c>
      <c r="E122" s="414">
        <v>0.5</v>
      </c>
      <c r="F122" s="414">
        <v>3.09</v>
      </c>
      <c r="G122" s="414">
        <v>7.42</v>
      </c>
      <c r="H122" s="415">
        <v>0.9</v>
      </c>
      <c r="I122" s="413">
        <v>2.7E-4</v>
      </c>
      <c r="J122" s="413">
        <v>2.9000000000000001E-2</v>
      </c>
      <c r="K122" s="416">
        <v>2.4300000000000002</v>
      </c>
      <c r="L122" s="411" t="s">
        <v>1926</v>
      </c>
    </row>
    <row r="123" spans="1:12" x14ac:dyDescent="0.25">
      <c r="A123" s="411" t="s">
        <v>2290</v>
      </c>
      <c r="B123" s="411" t="s">
        <v>269</v>
      </c>
      <c r="C123" s="412">
        <v>67721</v>
      </c>
      <c r="D123" s="413">
        <v>0.03</v>
      </c>
      <c r="E123" s="414">
        <v>0.2</v>
      </c>
      <c r="F123" s="414">
        <v>2.27</v>
      </c>
      <c r="G123" s="414">
        <v>5.44</v>
      </c>
      <c r="H123" s="415">
        <v>1</v>
      </c>
      <c r="I123" s="413">
        <v>9.6000000000000002E-5</v>
      </c>
      <c r="J123" s="413">
        <v>0.01</v>
      </c>
      <c r="K123" s="416">
        <v>0.86</v>
      </c>
      <c r="L123" s="411" t="s">
        <v>1926</v>
      </c>
    </row>
    <row r="124" spans="1:12" x14ac:dyDescent="0.25">
      <c r="A124" s="412">
        <v>123</v>
      </c>
      <c r="B124" s="411" t="s">
        <v>2291</v>
      </c>
      <c r="C124" s="412">
        <v>680319</v>
      </c>
      <c r="D124" s="413">
        <v>1.6000000000000001E-4</v>
      </c>
      <c r="E124" s="414">
        <v>0</v>
      </c>
      <c r="F124" s="414">
        <v>1.08</v>
      </c>
      <c r="G124" s="414">
        <v>2.58</v>
      </c>
      <c r="H124" s="415">
        <v>1</v>
      </c>
      <c r="I124" s="413">
        <v>3.5999999999999999E-7</v>
      </c>
      <c r="J124" s="413">
        <v>3.8000000000000002E-5</v>
      </c>
      <c r="K124" s="416">
        <v>0</v>
      </c>
      <c r="L124" s="411" t="s">
        <v>2274</v>
      </c>
    </row>
    <row r="125" spans="1:12" x14ac:dyDescent="0.25">
      <c r="A125" s="412">
        <v>124</v>
      </c>
      <c r="B125" s="411" t="s">
        <v>2161</v>
      </c>
      <c r="C125" s="412">
        <v>111273</v>
      </c>
      <c r="D125" s="413">
        <v>9.2999999999999992E-3</v>
      </c>
      <c r="E125" s="414">
        <v>0</v>
      </c>
      <c r="F125" s="414">
        <v>0.4</v>
      </c>
      <c r="G125" s="414">
        <v>0.96</v>
      </c>
      <c r="H125" s="415">
        <v>1</v>
      </c>
      <c r="I125" s="413">
        <v>1.2E-5</v>
      </c>
      <c r="J125" s="413">
        <v>1.2999999999999999E-3</v>
      </c>
      <c r="K125" s="416">
        <v>0.11</v>
      </c>
      <c r="L125" s="411" t="s">
        <v>1926</v>
      </c>
    </row>
    <row r="126" spans="1:12" x14ac:dyDescent="0.25">
      <c r="A126" s="411" t="s">
        <v>2162</v>
      </c>
      <c r="B126" s="411" t="s">
        <v>2163</v>
      </c>
      <c r="C126" s="412">
        <v>302012</v>
      </c>
      <c r="D126" s="413">
        <v>4.3999999999999999E-5</v>
      </c>
      <c r="E126" s="414">
        <v>0</v>
      </c>
      <c r="F126" s="414">
        <v>0.16</v>
      </c>
      <c r="G126" s="414">
        <v>0.39</v>
      </c>
      <c r="H126" s="415">
        <v>1</v>
      </c>
      <c r="I126" s="413">
        <v>3.8999999999999998E-8</v>
      </c>
      <c r="J126" s="413">
        <v>4.1999999999999996E-6</v>
      </c>
      <c r="K126" s="416">
        <v>0</v>
      </c>
      <c r="L126" s="411" t="s">
        <v>576</v>
      </c>
    </row>
    <row r="127" spans="1:12" x14ac:dyDescent="0.25">
      <c r="A127" s="411" t="s">
        <v>2164</v>
      </c>
      <c r="B127" s="411" t="s">
        <v>2165</v>
      </c>
      <c r="C127" s="412">
        <v>193395</v>
      </c>
      <c r="D127" s="413">
        <v>1</v>
      </c>
      <c r="E127" s="414">
        <v>6.7</v>
      </c>
      <c r="F127" s="414">
        <v>3.78</v>
      </c>
      <c r="G127" s="414">
        <v>16.829999999999998</v>
      </c>
      <c r="H127" s="415">
        <v>0.6</v>
      </c>
      <c r="I127" s="413">
        <v>2.5999999999999999E-3</v>
      </c>
      <c r="J127" s="413">
        <v>0.27</v>
      </c>
      <c r="K127" s="416">
        <v>23.07</v>
      </c>
      <c r="L127" s="411" t="s">
        <v>576</v>
      </c>
    </row>
    <row r="128" spans="1:12" x14ac:dyDescent="0.25">
      <c r="A128" s="412">
        <v>127</v>
      </c>
      <c r="B128" s="411" t="s">
        <v>265</v>
      </c>
      <c r="C128" s="412">
        <v>78591</v>
      </c>
      <c r="D128" s="413">
        <v>3.3999999999999998E-3</v>
      </c>
      <c r="E128" s="414">
        <v>0</v>
      </c>
      <c r="F128" s="414">
        <v>0.63</v>
      </c>
      <c r="G128" s="414">
        <v>1.52</v>
      </c>
      <c r="H128" s="415">
        <v>1</v>
      </c>
      <c r="I128" s="413">
        <v>5.6999999999999996E-6</v>
      </c>
      <c r="J128" s="413">
        <v>5.9999999999999995E-4</v>
      </c>
      <c r="K128" s="416">
        <v>0.05</v>
      </c>
      <c r="L128" s="411" t="s">
        <v>2274</v>
      </c>
    </row>
    <row r="129" spans="1:12" x14ac:dyDescent="0.25">
      <c r="A129" s="412">
        <v>128</v>
      </c>
      <c r="B129" s="411" t="s">
        <v>2166</v>
      </c>
      <c r="C129" s="412">
        <v>58899</v>
      </c>
      <c r="D129" s="413">
        <v>1.0999999999999999E-2</v>
      </c>
      <c r="E129" s="414">
        <v>0.1</v>
      </c>
      <c r="F129" s="414">
        <v>4.57</v>
      </c>
      <c r="G129" s="414">
        <v>10.97</v>
      </c>
      <c r="H129" s="415">
        <v>0.9</v>
      </c>
      <c r="I129" s="413">
        <v>4.3999999999999999E-5</v>
      </c>
      <c r="J129" s="413">
        <v>4.5999999999999999E-3</v>
      </c>
      <c r="K129" s="416">
        <v>0.4</v>
      </c>
      <c r="L129" s="411" t="s">
        <v>1926</v>
      </c>
    </row>
    <row r="130" spans="1:12" x14ac:dyDescent="0.25">
      <c r="A130" s="412">
        <v>129</v>
      </c>
      <c r="B130" s="411" t="s">
        <v>2167</v>
      </c>
      <c r="C130" s="412">
        <v>51752</v>
      </c>
      <c r="D130" s="413">
        <v>1.1000000000000001E-3</v>
      </c>
      <c r="E130" s="414">
        <v>0</v>
      </c>
      <c r="F130" s="414">
        <v>0.8</v>
      </c>
      <c r="G130" s="414">
        <v>1.92</v>
      </c>
      <c r="H130" s="415">
        <v>1</v>
      </c>
      <c r="I130" s="413">
        <v>1.9999999999999999E-6</v>
      </c>
      <c r="J130" s="413">
        <v>2.1000000000000001E-4</v>
      </c>
      <c r="K130" s="416">
        <v>0.02</v>
      </c>
      <c r="L130" s="411" t="s">
        <v>2274</v>
      </c>
    </row>
    <row r="131" spans="1:12" x14ac:dyDescent="0.25">
      <c r="A131" s="412">
        <v>130</v>
      </c>
      <c r="B131" s="411" t="s">
        <v>447</v>
      </c>
      <c r="C131" s="412">
        <v>67561</v>
      </c>
      <c r="D131" s="413">
        <v>3.2000000000000003E-4</v>
      </c>
      <c r="E131" s="414">
        <v>0</v>
      </c>
      <c r="F131" s="414">
        <v>0.16</v>
      </c>
      <c r="G131" s="414">
        <v>0.39</v>
      </c>
      <c r="H131" s="415">
        <v>1</v>
      </c>
      <c r="I131" s="413">
        <v>2.8999999999999998E-7</v>
      </c>
      <c r="J131" s="413">
        <v>3.0000000000000001E-5</v>
      </c>
      <c r="K131" s="416">
        <v>0</v>
      </c>
      <c r="L131" s="411" t="s">
        <v>2274</v>
      </c>
    </row>
    <row r="132" spans="1:12" x14ac:dyDescent="0.25">
      <c r="A132" s="412">
        <v>131</v>
      </c>
      <c r="B132" s="411" t="s">
        <v>2169</v>
      </c>
      <c r="C132" s="412">
        <v>109864</v>
      </c>
      <c r="D132" s="413">
        <v>1.8000000000000001E-4</v>
      </c>
      <c r="E132" s="414">
        <v>0</v>
      </c>
      <c r="F132" s="414">
        <v>0.28000000000000003</v>
      </c>
      <c r="G132" s="414">
        <v>0.68</v>
      </c>
      <c r="H132" s="415">
        <v>1</v>
      </c>
      <c r="I132" s="413">
        <v>1.9999999999999999E-7</v>
      </c>
      <c r="J132" s="413">
        <v>2.0999999999999999E-5</v>
      </c>
      <c r="K132" s="416">
        <v>0</v>
      </c>
      <c r="L132" s="411" t="s">
        <v>2274</v>
      </c>
    </row>
    <row r="133" spans="1:12" x14ac:dyDescent="0.25">
      <c r="A133" s="412">
        <v>132</v>
      </c>
      <c r="B133" s="411" t="s">
        <v>2170</v>
      </c>
      <c r="C133" s="412">
        <v>107982</v>
      </c>
      <c r="D133" s="413">
        <v>3.6999999999999999E-4</v>
      </c>
      <c r="E133" s="414">
        <v>0</v>
      </c>
      <c r="F133" s="414">
        <v>0.34</v>
      </c>
      <c r="G133" s="414">
        <v>0.82</v>
      </c>
      <c r="H133" s="415">
        <v>1</v>
      </c>
      <c r="I133" s="413">
        <v>4.5999999999999999E-7</v>
      </c>
      <c r="J133" s="413">
        <v>4.8000000000000001E-5</v>
      </c>
      <c r="K133" s="416">
        <v>0</v>
      </c>
      <c r="L133" s="411" t="s">
        <v>2274</v>
      </c>
    </row>
    <row r="134" spans="1:12" x14ac:dyDescent="0.25">
      <c r="A134" s="412">
        <v>133</v>
      </c>
      <c r="B134" s="411" t="s">
        <v>2171</v>
      </c>
      <c r="C134" s="412">
        <v>78933</v>
      </c>
      <c r="D134" s="413">
        <v>9.6000000000000002E-4</v>
      </c>
      <c r="E134" s="414">
        <v>0</v>
      </c>
      <c r="F134" s="414">
        <v>0.27</v>
      </c>
      <c r="G134" s="414">
        <v>0.65</v>
      </c>
      <c r="H134" s="415">
        <v>1</v>
      </c>
      <c r="I134" s="413">
        <v>1.1000000000000001E-6</v>
      </c>
      <c r="J134" s="413">
        <v>1.1E-4</v>
      </c>
      <c r="K134" s="416">
        <v>0.01</v>
      </c>
      <c r="L134" s="411" t="s">
        <v>2274</v>
      </c>
    </row>
    <row r="135" spans="1:12" x14ac:dyDescent="0.25">
      <c r="A135" s="412">
        <v>134</v>
      </c>
      <c r="B135" s="411" t="s">
        <v>2172</v>
      </c>
      <c r="C135" s="412">
        <v>99763</v>
      </c>
      <c r="D135" s="413">
        <v>4.4000000000000003E-3</v>
      </c>
      <c r="E135" s="414">
        <v>0</v>
      </c>
      <c r="F135" s="414">
        <v>0.76</v>
      </c>
      <c r="G135" s="414">
        <v>1.82</v>
      </c>
      <c r="H135" s="415">
        <v>1</v>
      </c>
      <c r="I135" s="413">
        <v>8.1000000000000004E-6</v>
      </c>
      <c r="J135" s="413">
        <v>8.5999999999999998E-4</v>
      </c>
      <c r="K135" s="416">
        <v>7.0000000000000007E-2</v>
      </c>
      <c r="L135" s="411" t="s">
        <v>2274</v>
      </c>
    </row>
    <row r="136" spans="1:12" x14ac:dyDescent="0.25">
      <c r="A136" s="411" t="s">
        <v>2292</v>
      </c>
      <c r="B136" s="411" t="s">
        <v>2175</v>
      </c>
      <c r="C136" s="412">
        <v>74884</v>
      </c>
      <c r="D136" s="413">
        <v>2.5000000000000001E-3</v>
      </c>
      <c r="E136" s="414">
        <v>0</v>
      </c>
      <c r="F136" s="414">
        <v>0.67</v>
      </c>
      <c r="G136" s="414">
        <v>1.6</v>
      </c>
      <c r="H136" s="415">
        <v>1</v>
      </c>
      <c r="I136" s="413">
        <v>4.3000000000000003E-6</v>
      </c>
      <c r="J136" s="413">
        <v>4.6000000000000001E-4</v>
      </c>
      <c r="K136" s="416">
        <v>0.04</v>
      </c>
      <c r="L136" s="411" t="s">
        <v>2274</v>
      </c>
    </row>
    <row r="137" spans="1:12" x14ac:dyDescent="0.25">
      <c r="A137" s="412">
        <v>136</v>
      </c>
      <c r="B137" s="411" t="s">
        <v>2176</v>
      </c>
      <c r="C137" s="412">
        <v>75558</v>
      </c>
      <c r="D137" s="413">
        <v>2.9999999999999997E-4</v>
      </c>
      <c r="E137" s="414">
        <v>0</v>
      </c>
      <c r="F137" s="414">
        <v>0.22</v>
      </c>
      <c r="G137" s="414">
        <v>0.53</v>
      </c>
      <c r="H137" s="415">
        <v>1</v>
      </c>
      <c r="I137" s="413">
        <v>3.1E-7</v>
      </c>
      <c r="J137" s="413">
        <v>3.3000000000000003E-5</v>
      </c>
      <c r="K137" s="416">
        <v>0</v>
      </c>
      <c r="L137" s="411" t="s">
        <v>2274</v>
      </c>
    </row>
    <row r="138" spans="1:12" x14ac:dyDescent="0.25">
      <c r="A138" s="412">
        <v>137</v>
      </c>
      <c r="B138" s="411" t="s">
        <v>2293</v>
      </c>
      <c r="C138" s="412">
        <v>101144</v>
      </c>
      <c r="D138" s="413">
        <v>2.1000000000000001E-2</v>
      </c>
      <c r="E138" s="414">
        <v>0.1</v>
      </c>
      <c r="F138" s="414">
        <v>3.36</v>
      </c>
      <c r="G138" s="414">
        <v>8.06</v>
      </c>
      <c r="H138" s="415">
        <v>0.9</v>
      </c>
      <c r="I138" s="413">
        <v>7.2000000000000002E-5</v>
      </c>
      <c r="J138" s="413">
        <v>7.6E-3</v>
      </c>
      <c r="K138" s="416">
        <v>0.65</v>
      </c>
      <c r="L138" s="411" t="s">
        <v>1926</v>
      </c>
    </row>
    <row r="139" spans="1:12" x14ac:dyDescent="0.25">
      <c r="A139" s="412">
        <v>138</v>
      </c>
      <c r="B139" s="411" t="s">
        <v>2294</v>
      </c>
      <c r="C139" s="412">
        <v>101611</v>
      </c>
      <c r="D139" s="413">
        <v>8.4000000000000005E-2</v>
      </c>
      <c r="E139" s="414">
        <v>0.5</v>
      </c>
      <c r="F139" s="414">
        <v>2.83</v>
      </c>
      <c r="G139" s="414">
        <v>6.8</v>
      </c>
      <c r="H139" s="415">
        <v>1</v>
      </c>
      <c r="I139" s="413">
        <v>2.9999999999999997E-4</v>
      </c>
      <c r="J139" s="413">
        <v>3.2000000000000001E-2</v>
      </c>
      <c r="K139" s="416">
        <v>2.7</v>
      </c>
      <c r="L139" s="411" t="s">
        <v>1926</v>
      </c>
    </row>
    <row r="140" spans="1:12" x14ac:dyDescent="0.25">
      <c r="A140" s="411" t="s">
        <v>2295</v>
      </c>
      <c r="B140" s="411" t="s">
        <v>2180</v>
      </c>
      <c r="C140" s="412">
        <v>75092</v>
      </c>
      <c r="D140" s="413">
        <v>3.5000000000000001E-3</v>
      </c>
      <c r="E140" s="414">
        <v>0</v>
      </c>
      <c r="F140" s="414">
        <v>0.32</v>
      </c>
      <c r="G140" s="414">
        <v>0.76</v>
      </c>
      <c r="H140" s="415">
        <v>1</v>
      </c>
      <c r="I140" s="413">
        <v>4.1999999999999996E-6</v>
      </c>
      <c r="J140" s="413">
        <v>4.4999999999999999E-4</v>
      </c>
      <c r="K140" s="416">
        <v>0.04</v>
      </c>
      <c r="L140" s="411" t="s">
        <v>2274</v>
      </c>
    </row>
    <row r="141" spans="1:12" x14ac:dyDescent="0.25">
      <c r="A141" s="412">
        <v>140</v>
      </c>
      <c r="B141" s="411" t="s">
        <v>2181</v>
      </c>
      <c r="C141" s="412">
        <v>101779</v>
      </c>
      <c r="D141" s="413">
        <v>1.4E-3</v>
      </c>
      <c r="E141" s="414">
        <v>0</v>
      </c>
      <c r="F141" s="414">
        <v>1.37</v>
      </c>
      <c r="G141" s="414">
        <v>3.3</v>
      </c>
      <c r="H141" s="415">
        <v>1</v>
      </c>
      <c r="I141" s="413">
        <v>3.4000000000000001E-6</v>
      </c>
      <c r="J141" s="413">
        <v>3.6000000000000002E-4</v>
      </c>
      <c r="K141" s="416">
        <v>0.03</v>
      </c>
      <c r="L141" s="411" t="s">
        <v>2274</v>
      </c>
    </row>
    <row r="142" spans="1:12" x14ac:dyDescent="0.25">
      <c r="A142" s="412">
        <v>141</v>
      </c>
      <c r="B142" s="411" t="s">
        <v>2182</v>
      </c>
      <c r="C142" s="412">
        <v>90948</v>
      </c>
      <c r="D142" s="413">
        <v>2.5000000000000001E-2</v>
      </c>
      <c r="E142" s="414">
        <v>0.2</v>
      </c>
      <c r="F142" s="414">
        <v>3.41</v>
      </c>
      <c r="G142" s="414">
        <v>8.19</v>
      </c>
      <c r="H142" s="415">
        <v>0.9</v>
      </c>
      <c r="I142" s="413">
        <v>8.7000000000000001E-5</v>
      </c>
      <c r="J142" s="413">
        <v>9.1999999999999998E-3</v>
      </c>
      <c r="K142" s="416">
        <v>0.78</v>
      </c>
      <c r="L142" s="411" t="s">
        <v>1926</v>
      </c>
    </row>
    <row r="143" spans="1:12" x14ac:dyDescent="0.25">
      <c r="A143" s="411" t="s">
        <v>2296</v>
      </c>
      <c r="B143" s="411" t="s">
        <v>2184</v>
      </c>
      <c r="C143" s="412">
        <v>505602</v>
      </c>
      <c r="D143" s="413">
        <v>4.4999999999999997E-3</v>
      </c>
      <c r="E143" s="414">
        <v>0</v>
      </c>
      <c r="F143" s="414">
        <v>0.83</v>
      </c>
      <c r="G143" s="414">
        <v>2</v>
      </c>
      <c r="H143" s="415">
        <v>1</v>
      </c>
      <c r="I143" s="413">
        <v>8.6000000000000007E-6</v>
      </c>
      <c r="J143" s="413">
        <v>9.1E-4</v>
      </c>
      <c r="K143" s="416">
        <v>0.08</v>
      </c>
      <c r="L143" s="411" t="s">
        <v>2274</v>
      </c>
    </row>
    <row r="144" spans="1:12" x14ac:dyDescent="0.25">
      <c r="A144" s="412">
        <v>143</v>
      </c>
      <c r="B144" s="411" t="s">
        <v>261</v>
      </c>
      <c r="C144" s="412">
        <v>91203</v>
      </c>
      <c r="D144" s="413">
        <v>4.7E-2</v>
      </c>
      <c r="E144" s="414">
        <v>0.2</v>
      </c>
      <c r="F144" s="414">
        <v>0.56000000000000005</v>
      </c>
      <c r="G144" s="414">
        <v>1.34</v>
      </c>
      <c r="H144" s="415">
        <v>1</v>
      </c>
      <c r="I144" s="413">
        <v>7.3999999999999996E-5</v>
      </c>
      <c r="J144" s="413">
        <v>7.7999999999999996E-3</v>
      </c>
      <c r="K144" s="416">
        <v>0.66</v>
      </c>
      <c r="L144" s="411" t="s">
        <v>1926</v>
      </c>
    </row>
    <row r="145" spans="1:12" x14ac:dyDescent="0.25">
      <c r="A145" s="412">
        <v>144</v>
      </c>
      <c r="B145" s="411" t="s">
        <v>2185</v>
      </c>
      <c r="C145" s="412">
        <v>135193</v>
      </c>
      <c r="D145" s="413">
        <v>1.9E-2</v>
      </c>
      <c r="E145" s="414">
        <v>0.1</v>
      </c>
      <c r="F145" s="414">
        <v>0.69</v>
      </c>
      <c r="G145" s="414">
        <v>1.64</v>
      </c>
      <c r="H145" s="415">
        <v>1</v>
      </c>
      <c r="I145" s="413">
        <v>3.3000000000000003E-5</v>
      </c>
      <c r="J145" s="413">
        <v>3.5000000000000001E-3</v>
      </c>
      <c r="K145" s="416">
        <v>0.3</v>
      </c>
      <c r="L145" s="411" t="s">
        <v>1926</v>
      </c>
    </row>
    <row r="146" spans="1:12" x14ac:dyDescent="0.25">
      <c r="A146" s="412">
        <v>145</v>
      </c>
      <c r="B146" s="411" t="s">
        <v>2187</v>
      </c>
      <c r="C146" s="412">
        <v>134327</v>
      </c>
      <c r="D146" s="413">
        <v>7.7000000000000002E-3</v>
      </c>
      <c r="E146" s="414">
        <v>0</v>
      </c>
      <c r="F146" s="414">
        <v>0.68</v>
      </c>
      <c r="G146" s="414">
        <v>1.62</v>
      </c>
      <c r="H146" s="415">
        <v>1</v>
      </c>
      <c r="I146" s="413">
        <v>1.2999999999999999E-5</v>
      </c>
      <c r="J146" s="413">
        <v>1.4E-3</v>
      </c>
      <c r="K146" s="416">
        <v>0.12</v>
      </c>
      <c r="L146" s="411" t="s">
        <v>1926</v>
      </c>
    </row>
    <row r="147" spans="1:12" x14ac:dyDescent="0.25">
      <c r="A147" s="412">
        <v>146</v>
      </c>
      <c r="B147" s="411" t="s">
        <v>2188</v>
      </c>
      <c r="C147" s="412">
        <v>91598</v>
      </c>
      <c r="D147" s="413">
        <v>8.0999999999999996E-3</v>
      </c>
      <c r="E147" s="414">
        <v>0</v>
      </c>
      <c r="F147" s="414">
        <v>0.68</v>
      </c>
      <c r="G147" s="414">
        <v>1.62</v>
      </c>
      <c r="H147" s="415">
        <v>1</v>
      </c>
      <c r="I147" s="413">
        <v>1.4E-5</v>
      </c>
      <c r="J147" s="413">
        <v>1.5E-3</v>
      </c>
      <c r="K147" s="416">
        <v>0.13</v>
      </c>
      <c r="L147" s="411" t="s">
        <v>1926</v>
      </c>
    </row>
    <row r="148" spans="1:12" x14ac:dyDescent="0.25">
      <c r="A148" s="412">
        <v>147</v>
      </c>
      <c r="B148" s="411" t="s">
        <v>2189</v>
      </c>
      <c r="C148" s="412">
        <v>139139</v>
      </c>
      <c r="D148" s="413">
        <v>1E-4</v>
      </c>
      <c r="E148" s="414">
        <v>0</v>
      </c>
      <c r="F148" s="414">
        <v>1.26</v>
      </c>
      <c r="G148" s="414">
        <v>3.01</v>
      </c>
      <c r="H148" s="415">
        <v>1</v>
      </c>
      <c r="I148" s="413">
        <v>2.3999999999999998E-7</v>
      </c>
      <c r="J148" s="413">
        <v>2.5000000000000001E-5</v>
      </c>
      <c r="K148" s="416">
        <v>0</v>
      </c>
      <c r="L148" s="411" t="s">
        <v>2274</v>
      </c>
    </row>
    <row r="149" spans="1:12" x14ac:dyDescent="0.25">
      <c r="A149" s="412">
        <v>148</v>
      </c>
      <c r="B149" s="411" t="s">
        <v>2190</v>
      </c>
      <c r="C149" s="412">
        <v>99592</v>
      </c>
      <c r="D149" s="413">
        <v>2.0999999999999999E-3</v>
      </c>
      <c r="E149" s="414">
        <v>0</v>
      </c>
      <c r="F149" s="414">
        <v>0.77</v>
      </c>
      <c r="G149" s="414">
        <v>1.84</v>
      </c>
      <c r="H149" s="415">
        <v>1</v>
      </c>
      <c r="I149" s="413">
        <v>3.8E-6</v>
      </c>
      <c r="J149" s="413">
        <v>4.0000000000000002E-4</v>
      </c>
      <c r="K149" s="416">
        <v>0.03</v>
      </c>
      <c r="L149" s="411" t="s">
        <v>2274</v>
      </c>
    </row>
    <row r="150" spans="1:12" x14ac:dyDescent="0.25">
      <c r="A150" s="412">
        <v>149</v>
      </c>
      <c r="B150" s="411" t="s">
        <v>2191</v>
      </c>
      <c r="C150" s="412">
        <v>92933</v>
      </c>
      <c r="D150" s="413">
        <v>3.7999999999999999E-2</v>
      </c>
      <c r="E150" s="414">
        <v>0.2</v>
      </c>
      <c r="F150" s="414">
        <v>1.4</v>
      </c>
      <c r="G150" s="414">
        <v>3.35</v>
      </c>
      <c r="H150" s="415">
        <v>1</v>
      </c>
      <c r="I150" s="413">
        <v>9.5000000000000005E-5</v>
      </c>
      <c r="J150" s="413">
        <v>0.01</v>
      </c>
      <c r="K150" s="416">
        <v>0.86</v>
      </c>
      <c r="L150" s="411" t="s">
        <v>1926</v>
      </c>
    </row>
    <row r="151" spans="1:12" x14ac:dyDescent="0.25">
      <c r="A151" s="411" t="s">
        <v>2192</v>
      </c>
      <c r="B151" s="411" t="s">
        <v>2193</v>
      </c>
      <c r="C151" s="412">
        <v>1836755</v>
      </c>
      <c r="D151" s="413">
        <v>0.19</v>
      </c>
      <c r="E151" s="414">
        <v>1.2</v>
      </c>
      <c r="F151" s="414">
        <v>4.18</v>
      </c>
      <c r="G151" s="414">
        <v>16.329999999999998</v>
      </c>
      <c r="H151" s="415">
        <v>0.9</v>
      </c>
      <c r="I151" s="413">
        <v>7.2999999999999996E-4</v>
      </c>
      <c r="J151" s="413">
        <v>7.6999999999999999E-2</v>
      </c>
      <c r="K151" s="416">
        <v>6.6</v>
      </c>
      <c r="L151" s="411" t="s">
        <v>576</v>
      </c>
    </row>
    <row r="152" spans="1:12" x14ac:dyDescent="0.25">
      <c r="A152" s="412">
        <v>151</v>
      </c>
      <c r="B152" s="411" t="s">
        <v>2194</v>
      </c>
      <c r="C152" s="412">
        <v>88755</v>
      </c>
      <c r="D152" s="413">
        <v>4.0000000000000001E-3</v>
      </c>
      <c r="E152" s="414">
        <v>0</v>
      </c>
      <c r="F152" s="414">
        <v>0.64</v>
      </c>
      <c r="G152" s="414">
        <v>1.54</v>
      </c>
      <c r="H152" s="415">
        <v>1</v>
      </c>
      <c r="I152" s="413">
        <v>6.8000000000000001E-6</v>
      </c>
      <c r="J152" s="413">
        <v>7.2000000000000005E-4</v>
      </c>
      <c r="K152" s="416">
        <v>0.06</v>
      </c>
      <c r="L152" s="411" t="s">
        <v>2274</v>
      </c>
    </row>
    <row r="153" spans="1:12" x14ac:dyDescent="0.25">
      <c r="A153" s="412">
        <v>152</v>
      </c>
      <c r="B153" s="411" t="s">
        <v>2195</v>
      </c>
      <c r="C153" s="412">
        <v>99570</v>
      </c>
      <c r="D153" s="413">
        <v>1.6999999999999999E-3</v>
      </c>
      <c r="E153" s="414">
        <v>0</v>
      </c>
      <c r="F153" s="414">
        <v>0.78</v>
      </c>
      <c r="G153" s="414">
        <v>1.87</v>
      </c>
      <c r="H153" s="415">
        <v>1</v>
      </c>
      <c r="I153" s="413">
        <v>3.1999999999999999E-6</v>
      </c>
      <c r="J153" s="413">
        <v>3.4000000000000002E-4</v>
      </c>
      <c r="K153" s="416">
        <v>0.03</v>
      </c>
      <c r="L153" s="411" t="s">
        <v>2274</v>
      </c>
    </row>
    <row r="154" spans="1:12" x14ac:dyDescent="0.25">
      <c r="A154" s="412">
        <v>153</v>
      </c>
      <c r="B154" s="411" t="s">
        <v>2196</v>
      </c>
      <c r="C154" s="412">
        <v>554847</v>
      </c>
      <c r="D154" s="413">
        <v>5.4999999999999997E-3</v>
      </c>
      <c r="E154" s="414">
        <v>0</v>
      </c>
      <c r="F154" s="414">
        <v>0.64</v>
      </c>
      <c r="G154" s="414">
        <v>1.54</v>
      </c>
      <c r="H154" s="415">
        <v>1</v>
      </c>
      <c r="I154" s="413">
        <v>9.3999999999999998E-6</v>
      </c>
      <c r="J154" s="413">
        <v>9.8999999999999999E-4</v>
      </c>
      <c r="K154" s="416">
        <v>0.08</v>
      </c>
      <c r="L154" s="411" t="s">
        <v>2274</v>
      </c>
    </row>
    <row r="155" spans="1:12" x14ac:dyDescent="0.25">
      <c r="A155" s="412">
        <v>154</v>
      </c>
      <c r="B155" s="411" t="s">
        <v>2198</v>
      </c>
      <c r="C155" s="412">
        <v>100027</v>
      </c>
      <c r="D155" s="413">
        <v>4.7999999999999996E-3</v>
      </c>
      <c r="E155" s="414">
        <v>0</v>
      </c>
      <c r="F155" s="414">
        <v>0.64</v>
      </c>
      <c r="G155" s="414">
        <v>1.54</v>
      </c>
      <c r="H155" s="415">
        <v>1</v>
      </c>
      <c r="I155" s="413">
        <v>8.1999999999999994E-6</v>
      </c>
      <c r="J155" s="413">
        <v>8.5999999999999998E-4</v>
      </c>
      <c r="K155" s="416">
        <v>7.0000000000000007E-2</v>
      </c>
      <c r="L155" s="411" t="s">
        <v>2274</v>
      </c>
    </row>
    <row r="156" spans="1:12" x14ac:dyDescent="0.25">
      <c r="A156" s="412">
        <v>155</v>
      </c>
      <c r="B156" s="411" t="s">
        <v>2199</v>
      </c>
      <c r="C156" s="412">
        <v>119346</v>
      </c>
      <c r="D156" s="413">
        <v>9.3000000000000005E-4</v>
      </c>
      <c r="E156" s="414">
        <v>0</v>
      </c>
      <c r="F156" s="414">
        <v>0.78</v>
      </c>
      <c r="G156" s="414">
        <v>1.87</v>
      </c>
      <c r="H156" s="415">
        <v>1</v>
      </c>
      <c r="I156" s="413">
        <v>1.7E-6</v>
      </c>
      <c r="J156" s="413">
        <v>1.8000000000000001E-4</v>
      </c>
      <c r="K156" s="416">
        <v>0.02</v>
      </c>
      <c r="L156" s="411" t="s">
        <v>2274</v>
      </c>
    </row>
    <row r="157" spans="1:12" x14ac:dyDescent="0.25">
      <c r="A157" s="412">
        <v>156</v>
      </c>
      <c r="B157" s="411" t="s">
        <v>2200</v>
      </c>
      <c r="C157" s="412">
        <v>79469</v>
      </c>
      <c r="D157" s="413">
        <v>8.8000000000000003E-4</v>
      </c>
      <c r="E157" s="414">
        <v>0</v>
      </c>
      <c r="F157" s="414">
        <v>0.44</v>
      </c>
      <c r="G157" s="414">
        <v>1.06</v>
      </c>
      <c r="H157" s="415">
        <v>1</v>
      </c>
      <c r="I157" s="413">
        <v>1.1999999999999999E-6</v>
      </c>
      <c r="J157" s="413">
        <v>1.2999999999999999E-4</v>
      </c>
      <c r="K157" s="416">
        <v>0.01</v>
      </c>
      <c r="L157" s="411" t="s">
        <v>2274</v>
      </c>
    </row>
    <row r="158" spans="1:12" x14ac:dyDescent="0.25">
      <c r="A158" s="412">
        <v>157</v>
      </c>
      <c r="B158" s="411" t="s">
        <v>2201</v>
      </c>
      <c r="C158" s="412">
        <v>924163</v>
      </c>
      <c r="D158" s="413">
        <v>3.8E-3</v>
      </c>
      <c r="E158" s="414">
        <v>0</v>
      </c>
      <c r="F158" s="414">
        <v>0.82</v>
      </c>
      <c r="G158" s="414">
        <v>1.97</v>
      </c>
      <c r="H158" s="415">
        <v>1</v>
      </c>
      <c r="I158" s="413">
        <v>7.3000000000000004E-6</v>
      </c>
      <c r="J158" s="413">
        <v>7.6999999999999996E-4</v>
      </c>
      <c r="K158" s="416">
        <v>7.0000000000000007E-2</v>
      </c>
      <c r="L158" s="411" t="s">
        <v>2274</v>
      </c>
    </row>
    <row r="159" spans="1:12" x14ac:dyDescent="0.25">
      <c r="A159" s="412">
        <v>158</v>
      </c>
      <c r="B159" s="411" t="s">
        <v>2202</v>
      </c>
      <c r="C159" s="412">
        <v>759739</v>
      </c>
      <c r="D159" s="413">
        <v>4.8999999999999998E-4</v>
      </c>
      <c r="E159" s="414">
        <v>0</v>
      </c>
      <c r="F159" s="414">
        <v>0.48</v>
      </c>
      <c r="G159" s="414">
        <v>1.1599999999999999</v>
      </c>
      <c r="H159" s="415">
        <v>1</v>
      </c>
      <c r="I159" s="413">
        <v>7.1999999999999999E-7</v>
      </c>
      <c r="J159" s="413">
        <v>7.6000000000000004E-5</v>
      </c>
      <c r="K159" s="416">
        <v>0.01</v>
      </c>
      <c r="L159" s="411" t="s">
        <v>2274</v>
      </c>
    </row>
    <row r="160" spans="1:12" x14ac:dyDescent="0.25">
      <c r="A160" s="412">
        <v>159</v>
      </c>
      <c r="B160" s="411" t="s">
        <v>2203</v>
      </c>
      <c r="C160" s="412">
        <v>684935</v>
      </c>
      <c r="D160" s="413">
        <v>3.8999999999999999E-4</v>
      </c>
      <c r="E160" s="414">
        <v>0</v>
      </c>
      <c r="F160" s="414">
        <v>0.4</v>
      </c>
      <c r="G160" s="414">
        <v>0.97</v>
      </c>
      <c r="H160" s="415">
        <v>1</v>
      </c>
      <c r="I160" s="413">
        <v>5.3000000000000001E-7</v>
      </c>
      <c r="J160" s="413">
        <v>5.5999999999999999E-5</v>
      </c>
      <c r="K160" s="416">
        <v>0</v>
      </c>
      <c r="L160" s="411" t="s">
        <v>2274</v>
      </c>
    </row>
    <row r="161" spans="1:12" x14ac:dyDescent="0.25">
      <c r="A161" s="412">
        <v>160</v>
      </c>
      <c r="B161" s="411" t="s">
        <v>2204</v>
      </c>
      <c r="C161" s="412">
        <v>1116547</v>
      </c>
      <c r="D161" s="413">
        <v>2.5000000000000001E-5</v>
      </c>
      <c r="E161" s="414">
        <v>0</v>
      </c>
      <c r="F161" s="414">
        <v>0.6</v>
      </c>
      <c r="G161" s="414">
        <v>1.44</v>
      </c>
      <c r="H161" s="415">
        <v>1</v>
      </c>
      <c r="I161" s="413">
        <v>4.0000000000000001E-8</v>
      </c>
      <c r="J161" s="413">
        <v>4.3000000000000003E-6</v>
      </c>
      <c r="K161" s="416">
        <v>0</v>
      </c>
      <c r="L161" s="411" t="s">
        <v>2274</v>
      </c>
    </row>
    <row r="162" spans="1:12" x14ac:dyDescent="0.25">
      <c r="A162" s="412">
        <v>161</v>
      </c>
      <c r="B162" s="411" t="s">
        <v>2205</v>
      </c>
      <c r="C162" s="412">
        <v>55185</v>
      </c>
      <c r="D162" s="413">
        <v>1E-3</v>
      </c>
      <c r="E162" s="414">
        <v>0</v>
      </c>
      <c r="F162" s="414">
        <v>0.33</v>
      </c>
      <c r="G162" s="414">
        <v>0.8</v>
      </c>
      <c r="H162" s="415">
        <v>1</v>
      </c>
      <c r="I162" s="413">
        <v>1.3E-6</v>
      </c>
      <c r="J162" s="413">
        <v>1.2999999999999999E-4</v>
      </c>
      <c r="K162" s="416">
        <v>0.01</v>
      </c>
      <c r="L162" s="411" t="s">
        <v>2274</v>
      </c>
    </row>
    <row r="163" spans="1:12" x14ac:dyDescent="0.25">
      <c r="A163" s="412">
        <v>162</v>
      </c>
      <c r="B163" s="411" t="s">
        <v>2206</v>
      </c>
      <c r="C163" s="412">
        <v>156105</v>
      </c>
      <c r="D163" s="413">
        <v>2.5999999999999999E-2</v>
      </c>
      <c r="E163" s="414">
        <v>0.1</v>
      </c>
      <c r="F163" s="414">
        <v>1.38</v>
      </c>
      <c r="G163" s="414">
        <v>3.31</v>
      </c>
      <c r="H163" s="415">
        <v>1</v>
      </c>
      <c r="I163" s="413">
        <v>6.3999999999999997E-5</v>
      </c>
      <c r="J163" s="413">
        <v>6.7000000000000002E-3</v>
      </c>
      <c r="K163" s="416">
        <v>0.56999999999999995</v>
      </c>
      <c r="L163" s="411" t="s">
        <v>1926</v>
      </c>
    </row>
    <row r="164" spans="1:12" x14ac:dyDescent="0.25">
      <c r="A164" s="412">
        <v>163</v>
      </c>
      <c r="B164" s="411" t="s">
        <v>2297</v>
      </c>
      <c r="C164" s="412">
        <v>4549400</v>
      </c>
      <c r="D164" s="413">
        <v>5.1000000000000004E-4</v>
      </c>
      <c r="E164" s="414">
        <v>0</v>
      </c>
      <c r="F164" s="414">
        <v>0.32</v>
      </c>
      <c r="G164" s="414">
        <v>0.78</v>
      </c>
      <c r="H164" s="415">
        <v>1</v>
      </c>
      <c r="I164" s="413">
        <v>6.1999999999999999E-7</v>
      </c>
      <c r="J164" s="413">
        <v>6.4999999999999994E-5</v>
      </c>
      <c r="K164" s="416">
        <v>0.01</v>
      </c>
      <c r="L164" s="411" t="s">
        <v>2274</v>
      </c>
    </row>
    <row r="165" spans="1:12" x14ac:dyDescent="0.25">
      <c r="A165" s="417">
        <v>164</v>
      </c>
      <c r="B165" s="418" t="s">
        <v>2208</v>
      </c>
      <c r="C165" s="417">
        <v>59892</v>
      </c>
      <c r="D165" s="419">
        <v>1.8000000000000001E-4</v>
      </c>
      <c r="E165" s="420">
        <v>0</v>
      </c>
      <c r="F165" s="420">
        <v>0.48</v>
      </c>
      <c r="G165" s="420">
        <v>1.1399999999999999</v>
      </c>
      <c r="H165" s="421">
        <v>1</v>
      </c>
      <c r="I165" s="419">
        <v>2.6E-7</v>
      </c>
      <c r="J165" s="419">
        <v>2.6999999999999999E-5</v>
      </c>
      <c r="K165" s="422">
        <v>0</v>
      </c>
      <c r="L165" s="418" t="s">
        <v>2274</v>
      </c>
    </row>
    <row r="166" spans="1:12" x14ac:dyDescent="0.25">
      <c r="A166" s="412">
        <v>165</v>
      </c>
      <c r="B166" s="411" t="s">
        <v>2209</v>
      </c>
      <c r="C166" s="423" t="s">
        <v>2298</v>
      </c>
      <c r="D166" s="413">
        <v>1.7000000000000001E-4</v>
      </c>
      <c r="E166" s="414">
        <v>0</v>
      </c>
      <c r="F166" s="414">
        <v>1.05</v>
      </c>
      <c r="G166" s="414">
        <v>2.52</v>
      </c>
      <c r="H166" s="415">
        <v>1</v>
      </c>
      <c r="I166" s="413">
        <v>3.5999999999999999E-7</v>
      </c>
      <c r="J166" s="413">
        <v>3.8000000000000002E-5</v>
      </c>
      <c r="K166" s="416">
        <v>0</v>
      </c>
      <c r="L166" s="411" t="s">
        <v>2274</v>
      </c>
    </row>
    <row r="167" spans="1:12" x14ac:dyDescent="0.25">
      <c r="A167" s="412">
        <v>166</v>
      </c>
      <c r="B167" s="411" t="s">
        <v>2210</v>
      </c>
      <c r="C167" s="412">
        <v>100754</v>
      </c>
      <c r="D167" s="413">
        <v>2.9E-5</v>
      </c>
      <c r="E167" s="414">
        <v>0</v>
      </c>
      <c r="F167" s="414">
        <v>9.83</v>
      </c>
      <c r="G167" s="414">
        <v>23.6</v>
      </c>
      <c r="H167" s="415">
        <v>1</v>
      </c>
      <c r="I167" s="413">
        <v>1.9000000000000001E-7</v>
      </c>
      <c r="J167" s="413">
        <v>2.0999999999999999E-5</v>
      </c>
      <c r="K167" s="416">
        <v>0</v>
      </c>
      <c r="L167" s="411" t="s">
        <v>2274</v>
      </c>
    </row>
    <row r="168" spans="1:12" x14ac:dyDescent="0.25">
      <c r="A168" s="412">
        <v>167</v>
      </c>
      <c r="B168" s="411" t="s">
        <v>2211</v>
      </c>
      <c r="C168" s="412">
        <v>143088</v>
      </c>
      <c r="D168" s="413">
        <v>7.8E-2</v>
      </c>
      <c r="E168" s="414">
        <v>0.4</v>
      </c>
      <c r="F168" s="414">
        <v>0.69</v>
      </c>
      <c r="G168" s="414">
        <v>1.65</v>
      </c>
      <c r="H168" s="415">
        <v>1</v>
      </c>
      <c r="I168" s="413">
        <v>1.3999999999999999E-4</v>
      </c>
      <c r="J168" s="413">
        <v>1.4E-2</v>
      </c>
      <c r="K168" s="416">
        <v>1.22</v>
      </c>
      <c r="L168" s="411" t="s">
        <v>1926</v>
      </c>
    </row>
    <row r="169" spans="1:12" x14ac:dyDescent="0.25">
      <c r="A169" s="412">
        <v>168</v>
      </c>
      <c r="B169" s="411" t="s">
        <v>2213</v>
      </c>
      <c r="C169" s="412">
        <v>111875</v>
      </c>
      <c r="D169" s="413">
        <v>2.7E-2</v>
      </c>
      <c r="E169" s="414">
        <v>0.1</v>
      </c>
      <c r="F169" s="414">
        <v>0.56999999999999995</v>
      </c>
      <c r="G169" s="414">
        <v>1.37</v>
      </c>
      <c r="H169" s="415">
        <v>1</v>
      </c>
      <c r="I169" s="413">
        <v>4.3999999999999999E-5</v>
      </c>
      <c r="J169" s="413">
        <v>4.5999999999999999E-3</v>
      </c>
      <c r="K169" s="416">
        <v>0.39</v>
      </c>
      <c r="L169" s="411" t="s">
        <v>1926</v>
      </c>
    </row>
    <row r="170" spans="1:12" x14ac:dyDescent="0.25">
      <c r="A170" s="412">
        <v>169</v>
      </c>
      <c r="B170" s="411" t="s">
        <v>144</v>
      </c>
      <c r="C170" s="412">
        <v>56382</v>
      </c>
      <c r="D170" s="413">
        <v>1.2999999999999999E-2</v>
      </c>
      <c r="E170" s="414">
        <v>0.1</v>
      </c>
      <c r="F170" s="414">
        <v>4.57</v>
      </c>
      <c r="G170" s="414">
        <v>10.97</v>
      </c>
      <c r="H170" s="415">
        <v>0.9</v>
      </c>
      <c r="I170" s="413">
        <v>5.1999999999999997E-5</v>
      </c>
      <c r="J170" s="413">
        <v>5.4999999999999997E-3</v>
      </c>
      <c r="K170" s="416">
        <v>0.47</v>
      </c>
      <c r="L170" s="411" t="s">
        <v>1926</v>
      </c>
    </row>
    <row r="171" spans="1:12" x14ac:dyDescent="0.25">
      <c r="A171" s="411" t="s">
        <v>2215</v>
      </c>
      <c r="B171" s="411" t="s">
        <v>2216</v>
      </c>
      <c r="C171" s="412">
        <v>2051629</v>
      </c>
      <c r="D171" s="413">
        <v>0.75</v>
      </c>
      <c r="E171" s="414">
        <v>4.9000000000000004</v>
      </c>
      <c r="F171" s="414">
        <v>4.63</v>
      </c>
      <c r="G171" s="414">
        <v>20.27</v>
      </c>
      <c r="H171" s="415">
        <v>0.6</v>
      </c>
      <c r="I171" s="413">
        <v>2E-3</v>
      </c>
      <c r="J171" s="413">
        <v>0.22</v>
      </c>
      <c r="K171" s="416">
        <v>18.440000000000001</v>
      </c>
      <c r="L171" s="411" t="s">
        <v>576</v>
      </c>
    </row>
    <row r="172" spans="1:12" x14ac:dyDescent="0.25">
      <c r="A172" s="411" t="s">
        <v>2217</v>
      </c>
      <c r="B172" s="411" t="s">
        <v>2299</v>
      </c>
      <c r="C172" s="423" t="s">
        <v>2300</v>
      </c>
      <c r="D172" s="413">
        <v>0.43</v>
      </c>
      <c r="E172" s="414">
        <v>3.2</v>
      </c>
      <c r="F172" s="414">
        <v>11.29</v>
      </c>
      <c r="G172" s="414">
        <v>47.9</v>
      </c>
      <c r="H172" s="415">
        <v>0.5</v>
      </c>
      <c r="I172" s="413">
        <v>1.5E-3</v>
      </c>
      <c r="J172" s="413">
        <v>0.16</v>
      </c>
      <c r="K172" s="416">
        <v>13.78</v>
      </c>
      <c r="L172" s="411" t="s">
        <v>576</v>
      </c>
    </row>
    <row r="173" spans="1:12" x14ac:dyDescent="0.25">
      <c r="A173" s="411" t="s">
        <v>2301</v>
      </c>
      <c r="B173" s="411" t="s">
        <v>965</v>
      </c>
      <c r="C173" s="412">
        <v>82688</v>
      </c>
      <c r="D173" s="413">
        <v>4.2000000000000003E-2</v>
      </c>
      <c r="E173" s="414">
        <v>0.3</v>
      </c>
      <c r="F173" s="414">
        <v>4.83</v>
      </c>
      <c r="G173" s="414">
        <v>11.6</v>
      </c>
      <c r="H173" s="415">
        <v>0.9</v>
      </c>
      <c r="I173" s="413">
        <v>1.7000000000000001E-4</v>
      </c>
      <c r="J173" s="413">
        <v>1.7999999999999999E-2</v>
      </c>
      <c r="K173" s="416">
        <v>1.57</v>
      </c>
      <c r="L173" s="411" t="s">
        <v>1926</v>
      </c>
    </row>
    <row r="174" spans="1:12" x14ac:dyDescent="0.25">
      <c r="A174" s="411" t="s">
        <v>2220</v>
      </c>
      <c r="B174" s="411" t="s">
        <v>251</v>
      </c>
      <c r="C174" s="412">
        <v>87865</v>
      </c>
      <c r="D174" s="413">
        <v>0.39</v>
      </c>
      <c r="E174" s="414">
        <v>2.5</v>
      </c>
      <c r="F174" s="414">
        <v>3.33</v>
      </c>
      <c r="G174" s="414">
        <v>13.82</v>
      </c>
      <c r="H174" s="415">
        <v>0.9</v>
      </c>
      <c r="I174" s="413">
        <v>1.4E-3</v>
      </c>
      <c r="J174" s="413">
        <v>0.14000000000000001</v>
      </c>
      <c r="K174" s="416">
        <v>12.26</v>
      </c>
      <c r="L174" s="411" t="s">
        <v>576</v>
      </c>
    </row>
    <row r="175" spans="1:12" x14ac:dyDescent="0.25">
      <c r="A175" s="412">
        <v>174</v>
      </c>
      <c r="B175" s="411" t="s">
        <v>2221</v>
      </c>
      <c r="C175" s="412">
        <v>71410</v>
      </c>
      <c r="D175" s="413">
        <v>5.4999999999999997E-3</v>
      </c>
      <c r="E175" s="414">
        <v>0</v>
      </c>
      <c r="F175" s="414">
        <v>0.33</v>
      </c>
      <c r="G175" s="414">
        <v>0.8</v>
      </c>
      <c r="H175" s="415">
        <v>1</v>
      </c>
      <c r="I175" s="413">
        <v>6.6000000000000003E-6</v>
      </c>
      <c r="J175" s="413">
        <v>6.9999999999999999E-4</v>
      </c>
      <c r="K175" s="416">
        <v>0.06</v>
      </c>
      <c r="L175" s="411" t="s">
        <v>2274</v>
      </c>
    </row>
    <row r="176" spans="1:12" x14ac:dyDescent="0.25">
      <c r="A176" s="412">
        <v>175</v>
      </c>
      <c r="B176" s="411" t="s">
        <v>2223</v>
      </c>
      <c r="C176" s="412">
        <v>108101</v>
      </c>
      <c r="D176" s="413">
        <v>2.7000000000000001E-3</v>
      </c>
      <c r="E176" s="414">
        <v>0</v>
      </c>
      <c r="F176" s="414">
        <v>0.39</v>
      </c>
      <c r="G176" s="414">
        <v>0.93</v>
      </c>
      <c r="H176" s="415">
        <v>1</v>
      </c>
      <c r="I176" s="413">
        <v>3.4999999999999999E-6</v>
      </c>
      <c r="J176" s="413">
        <v>3.6999999999999999E-4</v>
      </c>
      <c r="K176" s="416">
        <v>0.03</v>
      </c>
      <c r="L176" s="411" t="s">
        <v>2274</v>
      </c>
    </row>
    <row r="177" spans="1:12" x14ac:dyDescent="0.25">
      <c r="A177" s="411" t="s">
        <v>2224</v>
      </c>
      <c r="B177" s="411" t="s">
        <v>249</v>
      </c>
      <c r="C177" s="412">
        <v>85018</v>
      </c>
      <c r="D177" s="413">
        <v>0.14000000000000001</v>
      </c>
      <c r="E177" s="414">
        <v>0.7</v>
      </c>
      <c r="F177" s="414">
        <v>1.06</v>
      </c>
      <c r="G177" s="414">
        <v>4.1100000000000003</v>
      </c>
      <c r="H177" s="415">
        <v>1</v>
      </c>
      <c r="I177" s="413">
        <v>3.1E-4</v>
      </c>
      <c r="J177" s="413">
        <v>3.3000000000000002E-2</v>
      </c>
      <c r="K177" s="416">
        <v>2.83</v>
      </c>
      <c r="L177" s="411" t="s">
        <v>576</v>
      </c>
    </row>
    <row r="178" spans="1:12" x14ac:dyDescent="0.25">
      <c r="A178" s="412">
        <v>177</v>
      </c>
      <c r="B178" s="411" t="s">
        <v>247</v>
      </c>
      <c r="C178" s="412">
        <v>108952</v>
      </c>
      <c r="D178" s="413">
        <v>4.3E-3</v>
      </c>
      <c r="E178" s="414">
        <v>0</v>
      </c>
      <c r="F178" s="414">
        <v>0.36</v>
      </c>
      <c r="G178" s="414">
        <v>0.86</v>
      </c>
      <c r="H178" s="415">
        <v>1</v>
      </c>
      <c r="I178" s="413">
        <v>5.4999999999999999E-6</v>
      </c>
      <c r="J178" s="413">
        <v>5.8E-4</v>
      </c>
      <c r="K178" s="416">
        <v>0.05</v>
      </c>
      <c r="L178" s="411" t="s">
        <v>2274</v>
      </c>
    </row>
    <row r="179" spans="1:12" x14ac:dyDescent="0.25">
      <c r="A179" s="412">
        <v>178</v>
      </c>
      <c r="B179" s="411" t="s">
        <v>2226</v>
      </c>
      <c r="C179" s="412">
        <v>534521</v>
      </c>
      <c r="D179" s="413">
        <v>3.0999999999999999E-3</v>
      </c>
      <c r="E179" s="414">
        <v>0</v>
      </c>
      <c r="F179" s="414">
        <v>1.38</v>
      </c>
      <c r="G179" s="414">
        <v>3.3</v>
      </c>
      <c r="H179" s="415">
        <v>1</v>
      </c>
      <c r="I179" s="413">
        <v>7.7000000000000008E-6</v>
      </c>
      <c r="J179" s="413">
        <v>8.0999999999999996E-4</v>
      </c>
      <c r="K179" s="416">
        <v>7.0000000000000007E-2</v>
      </c>
      <c r="L179" s="411" t="s">
        <v>2274</v>
      </c>
    </row>
    <row r="180" spans="1:12" x14ac:dyDescent="0.25">
      <c r="A180" s="412">
        <v>179</v>
      </c>
      <c r="B180" s="411" t="s">
        <v>2227</v>
      </c>
      <c r="C180" s="412">
        <v>71238</v>
      </c>
      <c r="D180" s="413">
        <v>1.1000000000000001E-3</v>
      </c>
      <c r="E180" s="414">
        <v>0</v>
      </c>
      <c r="F180" s="414">
        <v>0.23</v>
      </c>
      <c r="G180" s="414">
        <v>0.56000000000000005</v>
      </c>
      <c r="H180" s="415">
        <v>1</v>
      </c>
      <c r="I180" s="413">
        <v>1.1000000000000001E-6</v>
      </c>
      <c r="J180" s="413">
        <v>1.2E-4</v>
      </c>
      <c r="K180" s="416">
        <v>0.01</v>
      </c>
      <c r="L180" s="411" t="s">
        <v>2274</v>
      </c>
    </row>
    <row r="181" spans="1:12" x14ac:dyDescent="0.25">
      <c r="A181" s="412">
        <v>180</v>
      </c>
      <c r="B181" s="411" t="s">
        <v>2228</v>
      </c>
      <c r="C181" s="412">
        <v>57578</v>
      </c>
      <c r="D181" s="413">
        <v>3.1E-4</v>
      </c>
      <c r="E181" s="414">
        <v>0</v>
      </c>
      <c r="F181" s="414">
        <v>0.27</v>
      </c>
      <c r="G181" s="414">
        <v>0.65</v>
      </c>
      <c r="H181" s="415">
        <v>1</v>
      </c>
      <c r="I181" s="413">
        <v>3.3999999999999997E-7</v>
      </c>
      <c r="J181" s="413">
        <v>3.4999999999999997E-5</v>
      </c>
      <c r="K181" s="416">
        <v>0</v>
      </c>
      <c r="L181" s="411" t="s">
        <v>2274</v>
      </c>
    </row>
    <row r="182" spans="1:12" x14ac:dyDescent="0.25">
      <c r="A182" s="412">
        <v>181</v>
      </c>
      <c r="B182" s="411" t="s">
        <v>2229</v>
      </c>
      <c r="C182" s="412">
        <v>75569</v>
      </c>
      <c r="D182" s="413">
        <v>7.6999999999999996E-4</v>
      </c>
      <c r="E182" s="414">
        <v>0</v>
      </c>
      <c r="F182" s="414">
        <v>0.23</v>
      </c>
      <c r="G182" s="414">
        <v>0.54</v>
      </c>
      <c r="H182" s="415">
        <v>1</v>
      </c>
      <c r="I182" s="413">
        <v>7.9999999999999996E-7</v>
      </c>
      <c r="J182" s="413">
        <v>8.5000000000000006E-5</v>
      </c>
      <c r="K182" s="416">
        <v>0.01</v>
      </c>
      <c r="L182" s="411" t="s">
        <v>2274</v>
      </c>
    </row>
    <row r="183" spans="1:12" x14ac:dyDescent="0.25">
      <c r="A183" s="412">
        <v>182</v>
      </c>
      <c r="B183" s="411" t="s">
        <v>2230</v>
      </c>
      <c r="C183" s="412">
        <v>108463</v>
      </c>
      <c r="D183" s="413">
        <v>1.2999999999999999E-3</v>
      </c>
      <c r="E183" s="414">
        <v>0</v>
      </c>
      <c r="F183" s="414">
        <v>0.44</v>
      </c>
      <c r="G183" s="414">
        <v>1.06</v>
      </c>
      <c r="H183" s="415">
        <v>1</v>
      </c>
      <c r="I183" s="413">
        <v>1.7999999999999999E-6</v>
      </c>
      <c r="J183" s="413">
        <v>1.9000000000000001E-4</v>
      </c>
      <c r="K183" s="416">
        <v>0.02</v>
      </c>
      <c r="L183" s="411" t="s">
        <v>2274</v>
      </c>
    </row>
    <row r="184" spans="1:12" x14ac:dyDescent="0.25">
      <c r="A184" s="412">
        <v>183</v>
      </c>
      <c r="B184" s="411" t="s">
        <v>731</v>
      </c>
      <c r="C184" s="412">
        <v>94597</v>
      </c>
      <c r="D184" s="413">
        <v>1.0999999999999999E-2</v>
      </c>
      <c r="E184" s="414">
        <v>0.1</v>
      </c>
      <c r="F184" s="414">
        <v>0.87</v>
      </c>
      <c r="G184" s="414">
        <v>2.08</v>
      </c>
      <c r="H184" s="415">
        <v>1</v>
      </c>
      <c r="I184" s="413">
        <v>2.1999999999999999E-5</v>
      </c>
      <c r="J184" s="413">
        <v>2.3E-3</v>
      </c>
      <c r="K184" s="416">
        <v>0.2</v>
      </c>
      <c r="L184" s="411" t="s">
        <v>1926</v>
      </c>
    </row>
    <row r="185" spans="1:12" x14ac:dyDescent="0.25">
      <c r="A185" s="412">
        <v>184</v>
      </c>
      <c r="B185" s="411" t="s">
        <v>433</v>
      </c>
      <c r="C185" s="412">
        <v>100425</v>
      </c>
      <c r="D185" s="413">
        <v>3.6999999999999998E-2</v>
      </c>
      <c r="E185" s="414">
        <v>0.1</v>
      </c>
      <c r="F185" s="414">
        <v>0.41</v>
      </c>
      <c r="G185" s="414">
        <v>0.98</v>
      </c>
      <c r="H185" s="415">
        <v>1</v>
      </c>
      <c r="I185" s="413">
        <v>5.0000000000000002E-5</v>
      </c>
      <c r="J185" s="413">
        <v>5.3E-3</v>
      </c>
      <c r="K185" s="416">
        <v>0.45</v>
      </c>
      <c r="L185" s="411" t="s">
        <v>1926</v>
      </c>
    </row>
    <row r="186" spans="1:12" x14ac:dyDescent="0.25">
      <c r="A186" s="412">
        <v>185</v>
      </c>
      <c r="B186" s="411" t="s">
        <v>2232</v>
      </c>
      <c r="C186" s="412">
        <v>96093</v>
      </c>
      <c r="D186" s="413">
        <v>3.8999999999999998E-3</v>
      </c>
      <c r="E186" s="414">
        <v>0</v>
      </c>
      <c r="F186" s="414">
        <v>0.5</v>
      </c>
      <c r="G186" s="414">
        <v>1.2</v>
      </c>
      <c r="H186" s="415">
        <v>1</v>
      </c>
      <c r="I186" s="413">
        <v>5.8000000000000004E-6</v>
      </c>
      <c r="J186" s="413">
        <v>6.2E-4</v>
      </c>
      <c r="K186" s="416">
        <v>0.05</v>
      </c>
      <c r="L186" s="411" t="s">
        <v>2274</v>
      </c>
    </row>
    <row r="187" spans="1:12" x14ac:dyDescent="0.25">
      <c r="A187" s="411" t="s">
        <v>2233</v>
      </c>
      <c r="B187" s="411" t="s">
        <v>2234</v>
      </c>
      <c r="C187" s="412">
        <v>1746016</v>
      </c>
      <c r="D187" s="413">
        <v>0.81</v>
      </c>
      <c r="E187" s="414">
        <v>5.6</v>
      </c>
      <c r="F187" s="414">
        <v>6.82</v>
      </c>
      <c r="G187" s="414">
        <v>30.09</v>
      </c>
      <c r="H187" s="415">
        <v>0.5</v>
      </c>
      <c r="I187" s="413">
        <v>2.2000000000000001E-3</v>
      </c>
      <c r="J187" s="413">
        <v>0.24</v>
      </c>
      <c r="K187" s="416">
        <v>20.03</v>
      </c>
      <c r="L187" s="411" t="s">
        <v>576</v>
      </c>
    </row>
    <row r="188" spans="1:12" x14ac:dyDescent="0.25">
      <c r="A188" s="411" t="s">
        <v>2302</v>
      </c>
      <c r="B188" s="411" t="s">
        <v>2236</v>
      </c>
      <c r="C188" s="412">
        <v>127184</v>
      </c>
      <c r="D188" s="413">
        <v>3.3000000000000002E-2</v>
      </c>
      <c r="E188" s="414">
        <v>0.2</v>
      </c>
      <c r="F188" s="414">
        <v>0.91</v>
      </c>
      <c r="G188" s="414">
        <v>2.1800000000000002</v>
      </c>
      <c r="H188" s="415">
        <v>1</v>
      </c>
      <c r="I188" s="413">
        <v>6.7000000000000002E-5</v>
      </c>
      <c r="J188" s="413">
        <v>7.1000000000000004E-3</v>
      </c>
      <c r="K188" s="416">
        <v>0.6</v>
      </c>
      <c r="L188" s="411" t="s">
        <v>1926</v>
      </c>
    </row>
    <row r="189" spans="1:12" x14ac:dyDescent="0.25">
      <c r="A189" s="411" t="s">
        <v>2303</v>
      </c>
      <c r="B189" s="411" t="s">
        <v>2304</v>
      </c>
      <c r="C189" s="412">
        <v>79345</v>
      </c>
      <c r="D189" s="413">
        <v>6.8999999999999999E-3</v>
      </c>
      <c r="E189" s="414">
        <v>0</v>
      </c>
      <c r="F189" s="414">
        <v>0.93</v>
      </c>
      <c r="G189" s="414">
        <v>2.2400000000000002</v>
      </c>
      <c r="H189" s="415">
        <v>1</v>
      </c>
      <c r="I189" s="413">
        <v>1.4E-5</v>
      </c>
      <c r="J189" s="413">
        <v>1.5E-3</v>
      </c>
      <c r="K189" s="416">
        <v>0.13</v>
      </c>
      <c r="L189" s="411" t="s">
        <v>1926</v>
      </c>
    </row>
    <row r="190" spans="1:12" x14ac:dyDescent="0.25">
      <c r="A190" s="412">
        <v>189</v>
      </c>
      <c r="B190" s="411" t="s">
        <v>2240</v>
      </c>
      <c r="C190" s="412">
        <v>62555</v>
      </c>
      <c r="D190" s="413">
        <v>1.8E-3</v>
      </c>
      <c r="E190" s="414">
        <v>0</v>
      </c>
      <c r="F190" s="414">
        <v>0.28000000000000003</v>
      </c>
      <c r="G190" s="414">
        <v>0.67</v>
      </c>
      <c r="H190" s="415">
        <v>1</v>
      </c>
      <c r="I190" s="413">
        <v>1.9999999999999999E-6</v>
      </c>
      <c r="J190" s="413">
        <v>2.1000000000000001E-4</v>
      </c>
      <c r="K190" s="416">
        <v>0.02</v>
      </c>
      <c r="L190" s="411" t="s">
        <v>2274</v>
      </c>
    </row>
    <row r="191" spans="1:12" x14ac:dyDescent="0.25">
      <c r="A191" s="412">
        <v>190</v>
      </c>
      <c r="B191" s="411" t="s">
        <v>2241</v>
      </c>
      <c r="C191" s="412">
        <v>139651</v>
      </c>
      <c r="D191" s="413">
        <v>2.0999999999999999E-3</v>
      </c>
      <c r="E191" s="414">
        <v>0</v>
      </c>
      <c r="F191" s="414">
        <v>1.73</v>
      </c>
      <c r="G191" s="414">
        <v>4.16</v>
      </c>
      <c r="H191" s="415">
        <v>1</v>
      </c>
      <c r="I191" s="413">
        <v>6.0000000000000002E-6</v>
      </c>
      <c r="J191" s="413">
        <v>6.3000000000000003E-4</v>
      </c>
      <c r="K191" s="416">
        <v>0.05</v>
      </c>
      <c r="L191" s="411" t="s">
        <v>2274</v>
      </c>
    </row>
    <row r="192" spans="1:12" x14ac:dyDescent="0.25">
      <c r="A192" s="412">
        <v>191</v>
      </c>
      <c r="B192" s="411" t="s">
        <v>2242</v>
      </c>
      <c r="C192" s="412">
        <v>62566</v>
      </c>
      <c r="D192" s="413">
        <v>1.3999999999999999E-4</v>
      </c>
      <c r="E192" s="414">
        <v>0</v>
      </c>
      <c r="F192" s="414">
        <v>0.28000000000000003</v>
      </c>
      <c r="G192" s="414">
        <v>0.68</v>
      </c>
      <c r="H192" s="415">
        <v>1</v>
      </c>
      <c r="I192" s="413">
        <v>1.4999999999999999E-7</v>
      </c>
      <c r="J192" s="413">
        <v>1.5999999999999999E-5</v>
      </c>
      <c r="K192" s="416">
        <v>0</v>
      </c>
      <c r="L192" s="411" t="s">
        <v>2274</v>
      </c>
    </row>
    <row r="193" spans="1:12" x14ac:dyDescent="0.25">
      <c r="A193" s="412">
        <v>192</v>
      </c>
      <c r="B193" s="411" t="s">
        <v>2243</v>
      </c>
      <c r="C193" s="412">
        <v>89838</v>
      </c>
      <c r="D193" s="413">
        <v>3.6999999999999998E-2</v>
      </c>
      <c r="E193" s="414">
        <v>0.2</v>
      </c>
      <c r="F193" s="414">
        <v>0.74</v>
      </c>
      <c r="G193" s="414">
        <v>1.78</v>
      </c>
      <c r="H193" s="415">
        <v>1</v>
      </c>
      <c r="I193" s="413">
        <v>6.7999999999999999E-5</v>
      </c>
      <c r="J193" s="413">
        <v>7.1999999999999998E-3</v>
      </c>
      <c r="K193" s="416">
        <v>0.61</v>
      </c>
      <c r="L193" s="411" t="s">
        <v>1926</v>
      </c>
    </row>
    <row r="194" spans="1:12" x14ac:dyDescent="0.25">
      <c r="A194" s="412">
        <v>193</v>
      </c>
      <c r="B194" s="411" t="s">
        <v>427</v>
      </c>
      <c r="C194" s="412">
        <v>108883</v>
      </c>
      <c r="D194" s="413">
        <v>3.1E-2</v>
      </c>
      <c r="E194" s="414">
        <v>0.1</v>
      </c>
      <c r="F194" s="414">
        <v>0.35</v>
      </c>
      <c r="G194" s="414">
        <v>0.84</v>
      </c>
      <c r="H194" s="415">
        <v>1</v>
      </c>
      <c r="I194" s="413">
        <v>3.8999999999999999E-5</v>
      </c>
      <c r="J194" s="413">
        <v>4.1000000000000003E-3</v>
      </c>
      <c r="K194" s="416">
        <v>0.35</v>
      </c>
      <c r="L194" s="411" t="s">
        <v>1926</v>
      </c>
    </row>
    <row r="195" spans="1:12" x14ac:dyDescent="0.25">
      <c r="A195" s="412">
        <v>194</v>
      </c>
      <c r="B195" s="411" t="s">
        <v>2245</v>
      </c>
      <c r="C195" s="412">
        <v>636215</v>
      </c>
      <c r="D195" s="413">
        <v>1.8E-3</v>
      </c>
      <c r="E195" s="414">
        <v>0</v>
      </c>
      <c r="F195" s="414">
        <v>0.68</v>
      </c>
      <c r="G195" s="414">
        <v>1.62</v>
      </c>
      <c r="H195" s="415">
        <v>1</v>
      </c>
      <c r="I195" s="413">
        <v>3.1E-6</v>
      </c>
      <c r="J195" s="413">
        <v>3.3E-4</v>
      </c>
      <c r="K195" s="416">
        <v>0.03</v>
      </c>
      <c r="L195" s="411" t="s">
        <v>2274</v>
      </c>
    </row>
    <row r="196" spans="1:12" x14ac:dyDescent="0.25">
      <c r="A196" s="412">
        <v>195</v>
      </c>
      <c r="B196" s="411" t="s">
        <v>2246</v>
      </c>
      <c r="C196" s="412">
        <v>95534</v>
      </c>
      <c r="D196" s="413">
        <v>3.0000000000000001E-3</v>
      </c>
      <c r="E196" s="414">
        <v>0</v>
      </c>
      <c r="F196" s="414">
        <v>0.42</v>
      </c>
      <c r="G196" s="414">
        <v>1.02</v>
      </c>
      <c r="H196" s="415">
        <v>1</v>
      </c>
      <c r="I196" s="413">
        <v>4.0999999999999997E-6</v>
      </c>
      <c r="J196" s="413">
        <v>4.2999999999999999E-4</v>
      </c>
      <c r="K196" s="416">
        <v>0.04</v>
      </c>
      <c r="L196" s="411" t="s">
        <v>2274</v>
      </c>
    </row>
    <row r="197" spans="1:12" x14ac:dyDescent="0.25">
      <c r="A197" s="412">
        <v>196</v>
      </c>
      <c r="B197" s="411" t="s">
        <v>158</v>
      </c>
      <c r="C197" s="412">
        <v>8001352</v>
      </c>
      <c r="D197" s="413">
        <v>1.2E-2</v>
      </c>
      <c r="E197" s="414">
        <v>0.1</v>
      </c>
      <c r="F197" s="414">
        <v>22.4</v>
      </c>
      <c r="G197" s="414">
        <v>53.75</v>
      </c>
      <c r="H197" s="415">
        <v>0.8</v>
      </c>
      <c r="I197" s="413">
        <v>9.5000000000000005E-5</v>
      </c>
      <c r="J197" s="413">
        <v>0.01</v>
      </c>
      <c r="K197" s="416">
        <v>0.85</v>
      </c>
      <c r="L197" s="411" t="s">
        <v>1926</v>
      </c>
    </row>
    <row r="198" spans="1:12" x14ac:dyDescent="0.25">
      <c r="A198" s="412">
        <v>197</v>
      </c>
      <c r="B198" s="411" t="s">
        <v>2247</v>
      </c>
      <c r="C198" s="412">
        <v>120821</v>
      </c>
      <c r="D198" s="413">
        <v>6.6000000000000003E-2</v>
      </c>
      <c r="E198" s="414">
        <v>0.3</v>
      </c>
      <c r="F198" s="414">
        <v>1.1100000000000001</v>
      </c>
      <c r="G198" s="414">
        <v>2.66</v>
      </c>
      <c r="H198" s="415">
        <v>1</v>
      </c>
      <c r="I198" s="413">
        <v>1.4999999999999999E-4</v>
      </c>
      <c r="J198" s="413">
        <v>1.6E-2</v>
      </c>
      <c r="K198" s="416">
        <v>1.33</v>
      </c>
      <c r="L198" s="411" t="s">
        <v>1926</v>
      </c>
    </row>
    <row r="199" spans="1:12" x14ac:dyDescent="0.25">
      <c r="A199" s="418" t="s">
        <v>2305</v>
      </c>
      <c r="B199" s="418" t="s">
        <v>2249</v>
      </c>
      <c r="C199" s="417">
        <v>71556</v>
      </c>
      <c r="D199" s="419">
        <v>1.2999999999999999E-2</v>
      </c>
      <c r="E199" s="420">
        <v>0.1</v>
      </c>
      <c r="F199" s="420">
        <v>0.6</v>
      </c>
      <c r="G199" s="420">
        <v>1.43</v>
      </c>
      <c r="H199" s="421">
        <v>1</v>
      </c>
      <c r="I199" s="419">
        <v>2.0999999999999999E-5</v>
      </c>
      <c r="J199" s="419">
        <v>2.2000000000000001E-3</v>
      </c>
      <c r="K199" s="422">
        <v>0.19</v>
      </c>
      <c r="L199" s="418" t="s">
        <v>1926</v>
      </c>
    </row>
    <row r="200" spans="1:12" x14ac:dyDescent="0.25">
      <c r="A200" s="411" t="s">
        <v>2306</v>
      </c>
      <c r="B200" s="411" t="s">
        <v>2251</v>
      </c>
      <c r="C200" s="412">
        <v>79005</v>
      </c>
      <c r="D200" s="413">
        <v>6.4000000000000003E-3</v>
      </c>
      <c r="E200" s="414">
        <v>0</v>
      </c>
      <c r="F200" s="414">
        <v>0.6</v>
      </c>
      <c r="G200" s="414">
        <v>1.43</v>
      </c>
      <c r="H200" s="415">
        <v>1</v>
      </c>
      <c r="I200" s="413">
        <v>1.0000000000000001E-5</v>
      </c>
      <c r="J200" s="413">
        <v>1.1000000000000001E-3</v>
      </c>
      <c r="K200" s="416">
        <v>0.09</v>
      </c>
      <c r="L200" s="411" t="s">
        <v>2274</v>
      </c>
    </row>
    <row r="201" spans="1:12" x14ac:dyDescent="0.25">
      <c r="A201" s="411" t="s">
        <v>2307</v>
      </c>
      <c r="B201" s="411" t="s">
        <v>615</v>
      </c>
      <c r="C201" s="412">
        <v>79016</v>
      </c>
      <c r="D201" s="413">
        <v>1.2E-2</v>
      </c>
      <c r="E201" s="414">
        <v>0.1</v>
      </c>
      <c r="F201" s="414">
        <v>0.57999999999999996</v>
      </c>
      <c r="G201" s="414">
        <v>1.39</v>
      </c>
      <c r="H201" s="415">
        <v>1</v>
      </c>
      <c r="I201" s="413">
        <v>1.9000000000000001E-5</v>
      </c>
      <c r="J201" s="413">
        <v>2E-3</v>
      </c>
      <c r="K201" s="416">
        <v>0.17</v>
      </c>
      <c r="L201" s="411" t="s">
        <v>1926</v>
      </c>
    </row>
    <row r="202" spans="1:12" x14ac:dyDescent="0.25">
      <c r="A202" s="411" t="s">
        <v>2308</v>
      </c>
      <c r="B202" s="411" t="s">
        <v>417</v>
      </c>
      <c r="C202" s="412">
        <v>75694</v>
      </c>
      <c r="D202" s="413">
        <v>1.2999999999999999E-2</v>
      </c>
      <c r="E202" s="414">
        <v>0.1</v>
      </c>
      <c r="F202" s="414">
        <v>0.63</v>
      </c>
      <c r="G202" s="414">
        <v>1.51</v>
      </c>
      <c r="H202" s="415">
        <v>1</v>
      </c>
      <c r="I202" s="413">
        <v>2.0999999999999999E-5</v>
      </c>
      <c r="J202" s="413">
        <v>2.3E-3</v>
      </c>
      <c r="K202" s="416">
        <v>0.19</v>
      </c>
      <c r="L202" s="411" t="s">
        <v>1926</v>
      </c>
    </row>
    <row r="203" spans="1:12" x14ac:dyDescent="0.25">
      <c r="A203" s="412">
        <v>202</v>
      </c>
      <c r="B203" s="411" t="s">
        <v>383</v>
      </c>
      <c r="C203" s="412">
        <v>88062</v>
      </c>
      <c r="D203" s="413">
        <v>3.5000000000000003E-2</v>
      </c>
      <c r="E203" s="414">
        <v>0.2</v>
      </c>
      <c r="F203" s="414">
        <v>1.36</v>
      </c>
      <c r="G203" s="414">
        <v>3.27</v>
      </c>
      <c r="H203" s="415">
        <v>1</v>
      </c>
      <c r="I203" s="413">
        <v>8.5000000000000006E-5</v>
      </c>
      <c r="J203" s="413">
        <v>8.9999999999999993E-3</v>
      </c>
      <c r="K203" s="416">
        <v>0.77</v>
      </c>
      <c r="L203" s="411" t="s">
        <v>1926</v>
      </c>
    </row>
    <row r="204" spans="1:12" x14ac:dyDescent="0.25">
      <c r="A204" s="411" t="s">
        <v>2256</v>
      </c>
      <c r="B204" s="411" t="s">
        <v>2309</v>
      </c>
      <c r="C204" s="412">
        <v>126727</v>
      </c>
      <c r="D204" s="413">
        <v>3.8999999999999999E-4</v>
      </c>
      <c r="E204" s="414">
        <v>0</v>
      </c>
      <c r="F204" s="414">
        <v>874.39</v>
      </c>
      <c r="G204" s="414">
        <v>2098.5300000000002</v>
      </c>
      <c r="H204" s="415">
        <v>1</v>
      </c>
      <c r="I204" s="413">
        <v>2.4000000000000001E-5</v>
      </c>
      <c r="J204" s="413">
        <v>2.5999999999999999E-3</v>
      </c>
      <c r="K204" s="416">
        <v>0.22</v>
      </c>
      <c r="L204" s="411" t="s">
        <v>576</v>
      </c>
    </row>
    <row r="205" spans="1:12" x14ac:dyDescent="0.25">
      <c r="A205" s="412">
        <v>204</v>
      </c>
      <c r="B205" s="411" t="s">
        <v>2310</v>
      </c>
      <c r="C205" s="412">
        <v>68768</v>
      </c>
      <c r="D205" s="413">
        <v>1.0000000000000001E-5</v>
      </c>
      <c r="E205" s="414">
        <v>0</v>
      </c>
      <c r="F205" s="414">
        <v>2.11</v>
      </c>
      <c r="G205" s="414">
        <v>5.07</v>
      </c>
      <c r="H205" s="415">
        <v>1</v>
      </c>
      <c r="I205" s="413">
        <v>3.1E-8</v>
      </c>
      <c r="J205" s="413">
        <v>3.3000000000000002E-6</v>
      </c>
      <c r="K205" s="416">
        <v>0</v>
      </c>
      <c r="L205" s="411" t="s">
        <v>2274</v>
      </c>
    </row>
    <row r="206" spans="1:12" x14ac:dyDescent="0.25">
      <c r="A206" s="411" t="s">
        <v>2259</v>
      </c>
      <c r="B206" s="411" t="s">
        <v>2260</v>
      </c>
      <c r="C206" s="412">
        <v>57136</v>
      </c>
      <c r="D206" s="413">
        <v>2.9E-5</v>
      </c>
      <c r="E206" s="414">
        <v>0</v>
      </c>
      <c r="F206" s="414">
        <v>0.23</v>
      </c>
      <c r="G206" s="414">
        <v>0.55000000000000004</v>
      </c>
      <c r="H206" s="415">
        <v>1</v>
      </c>
      <c r="I206" s="413">
        <v>2.9999999999999997E-8</v>
      </c>
      <c r="J206" s="413">
        <v>3.1999999999999999E-6</v>
      </c>
      <c r="K206" s="416">
        <v>0</v>
      </c>
      <c r="L206" s="411" t="s">
        <v>576</v>
      </c>
    </row>
    <row r="207" spans="1:12" x14ac:dyDescent="0.25">
      <c r="A207" s="411" t="s">
        <v>2311</v>
      </c>
      <c r="B207" s="411" t="s">
        <v>2262</v>
      </c>
      <c r="C207" s="412">
        <v>593602</v>
      </c>
      <c r="D207" s="413">
        <v>4.3E-3</v>
      </c>
      <c r="E207" s="414">
        <v>0</v>
      </c>
      <c r="F207" s="414">
        <v>0.42</v>
      </c>
      <c r="G207" s="414">
        <v>1.02</v>
      </c>
      <c r="H207" s="415">
        <v>1</v>
      </c>
      <c r="I207" s="413">
        <v>6.0000000000000002E-6</v>
      </c>
      <c r="J207" s="413">
        <v>6.3000000000000003E-4</v>
      </c>
      <c r="K207" s="416">
        <v>0.05</v>
      </c>
      <c r="L207" s="411" t="s">
        <v>2274</v>
      </c>
    </row>
    <row r="208" spans="1:12" x14ac:dyDescent="0.25">
      <c r="A208" s="411" t="s">
        <v>2312</v>
      </c>
      <c r="B208" s="411" t="s">
        <v>2264</v>
      </c>
      <c r="C208" s="412">
        <v>75014</v>
      </c>
      <c r="D208" s="413">
        <v>5.5999999999999999E-3</v>
      </c>
      <c r="E208" s="414">
        <v>0</v>
      </c>
      <c r="F208" s="414">
        <v>0.24</v>
      </c>
      <c r="G208" s="414">
        <v>0.56999999999999995</v>
      </c>
      <c r="H208" s="415">
        <v>1</v>
      </c>
      <c r="I208" s="413">
        <v>5.9000000000000003E-6</v>
      </c>
      <c r="J208" s="413">
        <v>6.3000000000000003E-4</v>
      </c>
      <c r="K208" s="416">
        <v>0.05</v>
      </c>
      <c r="L208" s="411" t="s">
        <v>2274</v>
      </c>
    </row>
    <row r="209" spans="1:12" x14ac:dyDescent="0.25">
      <c r="A209" s="411" t="s">
        <v>2265</v>
      </c>
      <c r="B209" s="411" t="s">
        <v>2266</v>
      </c>
      <c r="C209" s="412">
        <v>7732185</v>
      </c>
      <c r="D209" s="413">
        <v>1.4999999999999999E-4</v>
      </c>
      <c r="E209" s="414">
        <v>0</v>
      </c>
      <c r="F209" s="414">
        <v>0.13</v>
      </c>
      <c r="G209" s="414">
        <v>0.32</v>
      </c>
      <c r="H209" s="415">
        <v>1</v>
      </c>
      <c r="I209" s="413">
        <v>1.3E-7</v>
      </c>
      <c r="J209" s="413">
        <v>1.4E-5</v>
      </c>
      <c r="K209" s="416">
        <v>0</v>
      </c>
      <c r="L209" s="411" t="s">
        <v>576</v>
      </c>
    </row>
    <row r="210" spans="1:12" x14ac:dyDescent="0.25">
      <c r="A210" s="412">
        <v>209</v>
      </c>
      <c r="B210" s="411" t="s">
        <v>2267</v>
      </c>
      <c r="C210" s="412">
        <v>108383</v>
      </c>
      <c r="D210" s="413">
        <v>5.2999999999999999E-2</v>
      </c>
      <c r="E210" s="414">
        <v>0.2</v>
      </c>
      <c r="F210" s="414">
        <v>0.42</v>
      </c>
      <c r="G210" s="414">
        <v>1.01</v>
      </c>
      <c r="H210" s="415">
        <v>1</v>
      </c>
      <c r="I210" s="413">
        <v>7.2999999999999999E-5</v>
      </c>
      <c r="J210" s="413">
        <v>7.7000000000000002E-3</v>
      </c>
      <c r="K210" s="416">
        <v>0.65</v>
      </c>
      <c r="L210" s="411" t="s">
        <v>1926</v>
      </c>
    </row>
    <row r="211" spans="1:12" x14ac:dyDescent="0.25">
      <c r="B211" s="411" t="s">
        <v>83</v>
      </c>
      <c r="C211" s="412" t="s">
        <v>82</v>
      </c>
      <c r="D211" s="413">
        <v>1E-3</v>
      </c>
    </row>
    <row r="212" spans="1:12" x14ac:dyDescent="0.25">
      <c r="B212" s="411" t="s">
        <v>81</v>
      </c>
      <c r="C212" s="412" t="s">
        <v>80</v>
      </c>
      <c r="D212" s="413">
        <v>1E-3</v>
      </c>
    </row>
    <row r="213" spans="1:12" x14ac:dyDescent="0.25">
      <c r="B213" s="411" t="s">
        <v>79</v>
      </c>
      <c r="C213" s="412" t="s">
        <v>78</v>
      </c>
      <c r="D213" s="413">
        <v>1E-3</v>
      </c>
    </row>
    <row r="214" spans="1:12" x14ac:dyDescent="0.25">
      <c r="B214" s="411" t="s">
        <v>77</v>
      </c>
      <c r="C214" s="412" t="s">
        <v>76</v>
      </c>
      <c r="D214" s="413">
        <v>1E-3</v>
      </c>
    </row>
    <row r="215" spans="1:12" x14ac:dyDescent="0.25">
      <c r="B215" s="411" t="s">
        <v>1845</v>
      </c>
      <c r="C215" s="412" t="s">
        <v>1843</v>
      </c>
      <c r="D215" s="413">
        <v>1E-3</v>
      </c>
    </row>
    <row r="216" spans="1:12" x14ac:dyDescent="0.25">
      <c r="B216" s="411" t="s">
        <v>72</v>
      </c>
      <c r="C216" s="412" t="s">
        <v>71</v>
      </c>
      <c r="D216" s="413">
        <v>1E-3</v>
      </c>
    </row>
    <row r="217" spans="1:12" x14ac:dyDescent="0.25">
      <c r="B217" s="411" t="s">
        <v>70</v>
      </c>
      <c r="C217" s="412" t="s">
        <v>69</v>
      </c>
      <c r="D217" s="413">
        <v>2E-3</v>
      </c>
    </row>
    <row r="218" spans="1:12" x14ac:dyDescent="0.25">
      <c r="B218" s="411" t="s">
        <v>64</v>
      </c>
      <c r="C218" s="412" t="s">
        <v>63</v>
      </c>
      <c r="D218" s="413">
        <v>1E-3</v>
      </c>
    </row>
    <row r="219" spans="1:12" x14ac:dyDescent="0.25">
      <c r="B219" s="411" t="s">
        <v>1862</v>
      </c>
      <c r="C219" s="412" t="s">
        <v>2272</v>
      </c>
      <c r="D219" s="413">
        <v>1E-3</v>
      </c>
    </row>
    <row r="220" spans="1:12" x14ac:dyDescent="0.25">
      <c r="B220" s="411" t="s">
        <v>55</v>
      </c>
      <c r="C220" s="412">
        <v>7487947</v>
      </c>
      <c r="D220" s="413">
        <v>1E-3</v>
      </c>
    </row>
    <row r="221" spans="1:12" x14ac:dyDescent="0.25">
      <c r="B221" s="411" t="s">
        <v>51</v>
      </c>
      <c r="C221" s="412">
        <v>7440020</v>
      </c>
      <c r="D221" s="413">
        <v>2.0000000000000001E-4</v>
      </c>
    </row>
    <row r="222" spans="1:12" x14ac:dyDescent="0.25">
      <c r="B222" s="411" t="s">
        <v>48</v>
      </c>
      <c r="C222" s="412">
        <v>7782492</v>
      </c>
      <c r="D222" s="413">
        <v>1E-3</v>
      </c>
    </row>
    <row r="223" spans="1:12" x14ac:dyDescent="0.25">
      <c r="B223" s="411" t="s">
        <v>46</v>
      </c>
      <c r="C223" s="412">
        <v>7440224</v>
      </c>
      <c r="D223" s="413">
        <v>5.9999999999999995E-4</v>
      </c>
    </row>
    <row r="224" spans="1:12" x14ac:dyDescent="0.25">
      <c r="B224" s="411" t="s">
        <v>40</v>
      </c>
      <c r="C224" s="412">
        <v>7440280</v>
      </c>
      <c r="D224" s="413">
        <v>1E-3</v>
      </c>
    </row>
    <row r="225" spans="2:4" x14ac:dyDescent="0.25">
      <c r="B225" s="411" t="s">
        <v>36</v>
      </c>
      <c r="C225" s="412">
        <v>7440622</v>
      </c>
      <c r="D225" s="413">
        <v>1E-3</v>
      </c>
    </row>
    <row r="226" spans="2:4" x14ac:dyDescent="0.25">
      <c r="B226" s="411" t="s">
        <v>33</v>
      </c>
      <c r="C226" s="412">
        <v>7440666</v>
      </c>
      <c r="D226" s="413">
        <v>5.9999999999999995E-4</v>
      </c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</oddHeader>
    <oddFooter>&amp;L&amp;Z&amp;F\&amp;A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5"/>
  <sheetViews>
    <sheetView workbookViewId="0">
      <selection activeCell="O16" sqref="O16"/>
    </sheetView>
  </sheetViews>
  <sheetFormatPr defaultRowHeight="13.2" x14ac:dyDescent="0.25"/>
  <sheetData>
    <row r="1" spans="1:4" ht="15" customHeight="1" thickBot="1" x14ac:dyDescent="0.35">
      <c r="A1" s="665" t="s">
        <v>1790</v>
      </c>
      <c r="B1" s="666"/>
      <c r="C1" s="665" t="s">
        <v>1782</v>
      </c>
      <c r="D1" s="666"/>
    </row>
    <row r="2" spans="1:4" ht="30.6" thickBot="1" x14ac:dyDescent="0.35">
      <c r="A2" s="602" t="s">
        <v>1781</v>
      </c>
      <c r="B2" s="602" t="s">
        <v>1780</v>
      </c>
      <c r="C2" s="613" t="s">
        <v>1764</v>
      </c>
      <c r="D2" s="601" t="s">
        <v>1763</v>
      </c>
    </row>
    <row r="3" spans="1:4" ht="14.4" x14ac:dyDescent="0.3">
      <c r="A3" s="614" t="s">
        <v>1762</v>
      </c>
      <c r="B3" s="604">
        <v>1596845</v>
      </c>
      <c r="C3" s="603">
        <v>1.9899999999999999E-5</v>
      </c>
      <c r="D3" s="611" t="s">
        <v>552</v>
      </c>
    </row>
    <row r="4" spans="1:4" ht="14.4" x14ac:dyDescent="0.3">
      <c r="A4" s="614" t="s">
        <v>1760</v>
      </c>
      <c r="B4" s="604">
        <v>30560191</v>
      </c>
      <c r="C4" s="603">
        <v>4.0000000000000003E-5</v>
      </c>
      <c r="D4" s="611" t="s">
        <v>552</v>
      </c>
    </row>
    <row r="5" spans="1:4" ht="29.4" thickBot="1" x14ac:dyDescent="0.35">
      <c r="A5" s="615" t="s">
        <v>1758</v>
      </c>
      <c r="B5" s="607">
        <v>75070</v>
      </c>
      <c r="C5" s="605">
        <v>5.2700000000000002E-4</v>
      </c>
      <c r="D5" s="612" t="s">
        <v>552</v>
      </c>
    </row>
    <row r="6" spans="1:4" ht="28.8" x14ac:dyDescent="0.3">
      <c r="A6" s="614" t="s">
        <v>1756</v>
      </c>
      <c r="B6" s="604">
        <v>34256821</v>
      </c>
      <c r="C6" s="603">
        <v>4.9500000000000004E-3</v>
      </c>
      <c r="D6" s="611" t="s">
        <v>552</v>
      </c>
    </row>
    <row r="7" spans="1:4" ht="14.4" x14ac:dyDescent="0.3">
      <c r="A7" s="614" t="s">
        <v>501</v>
      </c>
      <c r="B7" s="604">
        <v>67641</v>
      </c>
      <c r="C7" s="603">
        <v>5.1199999999999998E-4</v>
      </c>
      <c r="D7" s="611" t="s">
        <v>552</v>
      </c>
    </row>
    <row r="8" spans="1:4" ht="43.8" thickBot="1" x14ac:dyDescent="0.35">
      <c r="A8" s="615" t="s">
        <v>1754</v>
      </c>
      <c r="B8" s="607">
        <v>75865</v>
      </c>
      <c r="C8" s="605">
        <v>4.95E-4</v>
      </c>
      <c r="D8" s="612" t="s">
        <v>552</v>
      </c>
    </row>
    <row r="9" spans="1:4" ht="28.8" x14ac:dyDescent="0.3">
      <c r="A9" s="614" t="s">
        <v>499</v>
      </c>
      <c r="B9" s="604">
        <v>75058</v>
      </c>
      <c r="C9" s="603">
        <v>5.4799999999999998E-4</v>
      </c>
      <c r="D9" s="611" t="s">
        <v>552</v>
      </c>
    </row>
    <row r="10" spans="1:4" ht="28.8" x14ac:dyDescent="0.3">
      <c r="A10" s="614" t="s">
        <v>1752</v>
      </c>
      <c r="B10" s="604">
        <v>98862</v>
      </c>
      <c r="C10" s="603">
        <v>3.7200000000000002E-3</v>
      </c>
      <c r="D10" s="611" t="s">
        <v>552</v>
      </c>
    </row>
    <row r="11" spans="1:4" ht="43.8" thickBot="1" x14ac:dyDescent="0.35">
      <c r="A11" s="615" t="s">
        <v>1750</v>
      </c>
      <c r="B11" s="607">
        <v>53963</v>
      </c>
      <c r="C11" s="605">
        <v>1.2495900000000001E-2</v>
      </c>
      <c r="D11" s="612" t="s">
        <v>548</v>
      </c>
    </row>
    <row r="12" spans="1:4" ht="14.4" x14ac:dyDescent="0.3">
      <c r="A12" s="614" t="s">
        <v>497</v>
      </c>
      <c r="B12" s="604">
        <v>107028</v>
      </c>
      <c r="C12" s="603">
        <v>7.4799999999999997E-4</v>
      </c>
      <c r="D12" s="611" t="s">
        <v>552</v>
      </c>
    </row>
    <row r="13" spans="1:4" ht="28.8" x14ac:dyDescent="0.3">
      <c r="A13" s="614" t="s">
        <v>1748</v>
      </c>
      <c r="B13" s="604">
        <v>79061</v>
      </c>
      <c r="C13" s="603">
        <v>2.24E-4</v>
      </c>
      <c r="D13" s="611" t="s">
        <v>552</v>
      </c>
    </row>
    <row r="14" spans="1:4" ht="29.4" thickBot="1" x14ac:dyDescent="0.35">
      <c r="A14" s="615" t="s">
        <v>1746</v>
      </c>
      <c r="B14" s="607">
        <v>79107</v>
      </c>
      <c r="C14" s="605">
        <v>1.0499999999999999E-3</v>
      </c>
      <c r="D14" s="612" t="s">
        <v>552</v>
      </c>
    </row>
    <row r="15" spans="1:4" ht="28.8" x14ac:dyDescent="0.3">
      <c r="A15" s="614" t="s">
        <v>495</v>
      </c>
      <c r="B15" s="604">
        <v>107131</v>
      </c>
      <c r="C15" s="603">
        <v>1.16E-3</v>
      </c>
      <c r="D15" s="611" t="s">
        <v>552</v>
      </c>
    </row>
    <row r="16" spans="1:4" ht="28.8" x14ac:dyDescent="0.3">
      <c r="A16" s="614" t="s">
        <v>1744</v>
      </c>
      <c r="B16" s="604">
        <v>111693</v>
      </c>
      <c r="C16" s="603">
        <v>2.3699999999999999E-4</v>
      </c>
      <c r="D16" s="611" t="s">
        <v>552</v>
      </c>
    </row>
    <row r="17" spans="1:4" ht="15" thickBot="1" x14ac:dyDescent="0.35">
      <c r="A17" s="615" t="s">
        <v>113</v>
      </c>
      <c r="B17" s="607">
        <v>15972608</v>
      </c>
      <c r="C17" s="605">
        <v>1.0500000000000001E-2</v>
      </c>
      <c r="D17" s="612" t="s">
        <v>552</v>
      </c>
    </row>
    <row r="18" spans="1:4" ht="14.4" x14ac:dyDescent="0.3">
      <c r="A18" s="614" t="s">
        <v>99</v>
      </c>
      <c r="B18" s="604">
        <v>116063</v>
      </c>
      <c r="C18" s="603">
        <v>7.5500000000000003E-4</v>
      </c>
      <c r="D18" s="611" t="s">
        <v>552</v>
      </c>
    </row>
    <row r="19" spans="1:4" ht="28.8" x14ac:dyDescent="0.3">
      <c r="A19" s="614" t="s">
        <v>97</v>
      </c>
      <c r="B19" s="604">
        <v>1646884</v>
      </c>
      <c r="C19" s="603">
        <v>3.7100000000000001E-5</v>
      </c>
      <c r="D19" s="611" t="s">
        <v>552</v>
      </c>
    </row>
    <row r="20" spans="1:4" ht="29.4" thickBot="1" x14ac:dyDescent="0.35">
      <c r="A20" s="615" t="s">
        <v>1742</v>
      </c>
      <c r="B20" s="607">
        <v>1646873</v>
      </c>
      <c r="C20" s="605">
        <v>3.29E-5</v>
      </c>
      <c r="D20" s="612" t="s">
        <v>552</v>
      </c>
    </row>
    <row r="21" spans="1:4" ht="14.4" x14ac:dyDescent="0.3">
      <c r="A21" s="614" t="s">
        <v>201</v>
      </c>
      <c r="B21" s="604">
        <v>309002</v>
      </c>
      <c r="C21" s="603">
        <v>0.29299999999999998</v>
      </c>
      <c r="D21" s="611" t="s">
        <v>552</v>
      </c>
    </row>
    <row r="22" spans="1:4" ht="14.4" x14ac:dyDescent="0.3">
      <c r="A22" s="614" t="s">
        <v>1741</v>
      </c>
      <c r="B22" s="604">
        <v>74223646</v>
      </c>
      <c r="C22" s="603">
        <v>3.2899999999999997E-4</v>
      </c>
      <c r="D22" s="611" t="s">
        <v>552</v>
      </c>
    </row>
    <row r="23" spans="1:4" ht="29.4" thickBot="1" x14ac:dyDescent="0.35">
      <c r="A23" s="615" t="s">
        <v>1739</v>
      </c>
      <c r="B23" s="607">
        <v>107186</v>
      </c>
      <c r="C23" s="605">
        <v>9.59E-4</v>
      </c>
      <c r="D23" s="612" t="s">
        <v>552</v>
      </c>
    </row>
    <row r="24" spans="1:4" ht="28.8" x14ac:dyDescent="0.3">
      <c r="A24" s="614" t="s">
        <v>493</v>
      </c>
      <c r="B24" s="604">
        <v>107051</v>
      </c>
      <c r="C24" s="603">
        <v>1.12E-2</v>
      </c>
      <c r="D24" s="611" t="s">
        <v>552</v>
      </c>
    </row>
    <row r="25" spans="1:4" ht="28.8" x14ac:dyDescent="0.3">
      <c r="A25" s="614" t="s">
        <v>85</v>
      </c>
      <c r="B25" s="604">
        <v>7429905</v>
      </c>
      <c r="C25" s="603">
        <v>1E-3</v>
      </c>
      <c r="D25" s="611" t="s">
        <v>548</v>
      </c>
    </row>
    <row r="26" spans="1:4" ht="58.2" thickBot="1" x14ac:dyDescent="0.35">
      <c r="A26" s="615" t="s">
        <v>1737</v>
      </c>
      <c r="B26" s="607">
        <v>20859738</v>
      </c>
      <c r="C26" s="605">
        <v>1E-3</v>
      </c>
      <c r="D26" s="612" t="s">
        <v>548</v>
      </c>
    </row>
    <row r="27" spans="1:4" ht="14.4" x14ac:dyDescent="0.3">
      <c r="A27" s="614" t="s">
        <v>1735</v>
      </c>
      <c r="B27" s="604">
        <v>67485294</v>
      </c>
      <c r="C27" s="603">
        <v>9.0199999999999997E-5</v>
      </c>
      <c r="D27" s="611" t="s">
        <v>552</v>
      </c>
    </row>
    <row r="28" spans="1:4" ht="14.4" x14ac:dyDescent="0.3">
      <c r="A28" s="614" t="s">
        <v>1733</v>
      </c>
      <c r="B28" s="604">
        <v>834128</v>
      </c>
      <c r="C28" s="603">
        <v>7.9399999999999991E-3</v>
      </c>
      <c r="D28" s="611" t="s">
        <v>552</v>
      </c>
    </row>
    <row r="29" spans="1:4" ht="29.4" thickBot="1" x14ac:dyDescent="0.35">
      <c r="A29" s="615" t="s">
        <v>1731</v>
      </c>
      <c r="B29" s="607">
        <v>92671</v>
      </c>
      <c r="C29" s="605">
        <v>1.4E-2</v>
      </c>
      <c r="D29" s="612" t="s">
        <v>552</v>
      </c>
    </row>
    <row r="30" spans="1:4" ht="28.8" x14ac:dyDescent="0.3">
      <c r="A30" s="614" t="s">
        <v>1729</v>
      </c>
      <c r="B30" s="604">
        <v>591275</v>
      </c>
      <c r="C30" s="603">
        <v>5.2700000000000002E-4</v>
      </c>
      <c r="D30" s="611" t="s">
        <v>552</v>
      </c>
    </row>
    <row r="31" spans="1:4" ht="28.8" x14ac:dyDescent="0.3">
      <c r="A31" s="614" t="s">
        <v>1727</v>
      </c>
      <c r="B31" s="604">
        <v>123308</v>
      </c>
      <c r="C31" s="603">
        <v>4.0700000000000003E-4</v>
      </c>
      <c r="D31" s="611" t="s">
        <v>552</v>
      </c>
    </row>
    <row r="32" spans="1:4" ht="15" thickBot="1" x14ac:dyDescent="0.35">
      <c r="A32" s="615" t="s">
        <v>1725</v>
      </c>
      <c r="B32" s="607">
        <v>33089611</v>
      </c>
      <c r="C32" s="605">
        <v>0.16</v>
      </c>
      <c r="D32" s="612" t="s">
        <v>552</v>
      </c>
    </row>
    <row r="33" spans="1:4" ht="14.4" x14ac:dyDescent="0.3">
      <c r="A33" s="614" t="s">
        <v>31</v>
      </c>
      <c r="B33" s="604">
        <v>7664417</v>
      </c>
      <c r="C33" s="603">
        <v>1E-3</v>
      </c>
      <c r="D33" s="611" t="s">
        <v>548</v>
      </c>
    </row>
    <row r="34" spans="1:4" ht="57.6" x14ac:dyDescent="0.3">
      <c r="A34" s="614" t="s">
        <v>1723</v>
      </c>
      <c r="B34" s="604">
        <v>7773060</v>
      </c>
      <c r="C34" s="603">
        <v>1E-3</v>
      </c>
      <c r="D34" s="611" t="s">
        <v>548</v>
      </c>
    </row>
    <row r="35" spans="1:4" ht="43.8" thickBot="1" x14ac:dyDescent="0.35">
      <c r="A35" s="615" t="s">
        <v>2642</v>
      </c>
      <c r="B35" s="607">
        <v>75854</v>
      </c>
      <c r="C35" s="605">
        <v>1.9599999999999999E-3</v>
      </c>
      <c r="D35" s="612" t="s">
        <v>552</v>
      </c>
    </row>
    <row r="36" spans="1:4" ht="14.4" x14ac:dyDescent="0.3">
      <c r="A36" s="614" t="s">
        <v>331</v>
      </c>
      <c r="B36" s="604">
        <v>62533</v>
      </c>
      <c r="C36" s="603">
        <v>1.8600000000000001E-3</v>
      </c>
      <c r="D36" s="611" t="s">
        <v>552</v>
      </c>
    </row>
    <row r="37" spans="1:4" ht="43.2" x14ac:dyDescent="0.3">
      <c r="A37" s="614" t="s">
        <v>1721</v>
      </c>
      <c r="B37" s="604">
        <v>84651</v>
      </c>
      <c r="C37" s="603">
        <v>1.9E-2</v>
      </c>
      <c r="D37" s="611" t="s">
        <v>552</v>
      </c>
    </row>
    <row r="38" spans="1:4" ht="29.4" thickBot="1" x14ac:dyDescent="0.35">
      <c r="A38" s="615" t="s">
        <v>1719</v>
      </c>
      <c r="B38" s="607">
        <v>7440360</v>
      </c>
      <c r="C38" s="605">
        <v>1E-3</v>
      </c>
      <c r="D38" s="612" t="s">
        <v>548</v>
      </c>
    </row>
    <row r="39" spans="1:4" ht="43.2" x14ac:dyDescent="0.3">
      <c r="A39" s="614" t="s">
        <v>1718</v>
      </c>
      <c r="B39" s="604">
        <v>1314609</v>
      </c>
      <c r="C39" s="603">
        <v>1E-3</v>
      </c>
      <c r="D39" s="611" t="s">
        <v>548</v>
      </c>
    </row>
    <row r="40" spans="1:4" ht="57.6" x14ac:dyDescent="0.3">
      <c r="A40" s="614" t="s">
        <v>1716</v>
      </c>
      <c r="B40" s="604">
        <v>11071151</v>
      </c>
      <c r="C40" s="603">
        <v>1E-3</v>
      </c>
      <c r="D40" s="611" t="s">
        <v>548</v>
      </c>
    </row>
    <row r="41" spans="1:4" ht="29.4" thickBot="1" x14ac:dyDescent="0.35">
      <c r="A41" s="615" t="s">
        <v>1714</v>
      </c>
      <c r="B41" s="607">
        <v>1332816</v>
      </c>
      <c r="C41" s="605">
        <v>1E-3</v>
      </c>
      <c r="D41" s="612" t="s">
        <v>548</v>
      </c>
    </row>
    <row r="42" spans="1:4" ht="28.8" x14ac:dyDescent="0.3">
      <c r="A42" s="614" t="s">
        <v>1712</v>
      </c>
      <c r="B42" s="604">
        <v>1309644</v>
      </c>
      <c r="C42" s="603">
        <v>1E-3</v>
      </c>
      <c r="D42" s="611" t="s">
        <v>548</v>
      </c>
    </row>
    <row r="43" spans="1:4" ht="14.4" x14ac:dyDescent="0.3">
      <c r="A43" s="614" t="s">
        <v>1710</v>
      </c>
      <c r="B43" s="604">
        <v>74115245</v>
      </c>
      <c r="C43" s="603">
        <v>3.5799999999999998E-3</v>
      </c>
      <c r="D43" s="611" t="s">
        <v>552</v>
      </c>
    </row>
    <row r="44" spans="1:4" ht="15" thickBot="1" x14ac:dyDescent="0.35">
      <c r="A44" s="615" t="s">
        <v>1708</v>
      </c>
      <c r="B44" s="607">
        <v>140578</v>
      </c>
      <c r="C44" s="605">
        <v>3.2800000000000003E-2</v>
      </c>
      <c r="D44" s="612" t="s">
        <v>552</v>
      </c>
    </row>
    <row r="45" spans="1:4" ht="28.8" x14ac:dyDescent="0.3">
      <c r="A45" s="614" t="s">
        <v>1706</v>
      </c>
      <c r="B45" s="604">
        <v>7440382</v>
      </c>
      <c r="C45" s="603">
        <v>1E-3</v>
      </c>
      <c r="D45" s="611" t="s">
        <v>548</v>
      </c>
    </row>
    <row r="46" spans="1:4" ht="14.4" x14ac:dyDescent="0.3">
      <c r="A46" s="614" t="s">
        <v>1705</v>
      </c>
      <c r="B46" s="604">
        <v>7784421</v>
      </c>
      <c r="C46" s="603">
        <v>1E-3</v>
      </c>
      <c r="D46" s="611" t="s">
        <v>548</v>
      </c>
    </row>
    <row r="47" spans="1:4" ht="15" thickBot="1" x14ac:dyDescent="0.35">
      <c r="A47" s="615" t="s">
        <v>1703</v>
      </c>
      <c r="B47" s="607">
        <v>76578148</v>
      </c>
      <c r="C47" s="605">
        <v>8.8599999999999998E-3</v>
      </c>
      <c r="D47" s="612" t="s">
        <v>552</v>
      </c>
    </row>
    <row r="48" spans="1:4" ht="14.4" x14ac:dyDescent="0.3">
      <c r="A48" s="614" t="s">
        <v>1701</v>
      </c>
      <c r="B48" s="604">
        <v>3337711</v>
      </c>
      <c r="C48" s="603">
        <v>5.2899999999999998E-5</v>
      </c>
      <c r="D48" s="611" t="s">
        <v>552</v>
      </c>
    </row>
    <row r="49" spans="1:4" ht="14.4" x14ac:dyDescent="0.3">
      <c r="A49" s="614" t="s">
        <v>156</v>
      </c>
      <c r="B49" s="604">
        <v>1912249</v>
      </c>
      <c r="C49" s="603">
        <v>5.2399999999999999E-3</v>
      </c>
      <c r="D49" s="611" t="s">
        <v>552</v>
      </c>
    </row>
    <row r="50" spans="1:4" ht="15" thickBot="1" x14ac:dyDescent="0.35">
      <c r="A50" s="615" t="s">
        <v>1699</v>
      </c>
      <c r="B50" s="607">
        <v>492808</v>
      </c>
      <c r="C50" s="605">
        <v>1.11424E-2</v>
      </c>
      <c r="D50" s="612" t="s">
        <v>548</v>
      </c>
    </row>
    <row r="51" spans="1:4" ht="28.8" x14ac:dyDescent="0.3">
      <c r="A51" s="614" t="s">
        <v>1697</v>
      </c>
      <c r="B51" s="604">
        <v>65195553</v>
      </c>
      <c r="C51" s="603">
        <v>1.8099999999999999E-5</v>
      </c>
      <c r="D51" s="611" t="s">
        <v>552</v>
      </c>
    </row>
    <row r="52" spans="1:4" ht="28.8" x14ac:dyDescent="0.3">
      <c r="A52" s="614" t="s">
        <v>327</v>
      </c>
      <c r="B52" s="604">
        <v>103333</v>
      </c>
      <c r="C52" s="603">
        <v>5.1400000000000001E-2</v>
      </c>
      <c r="D52" s="611" t="s">
        <v>552</v>
      </c>
    </row>
    <row r="53" spans="1:4" ht="43.8" thickBot="1" x14ac:dyDescent="0.35">
      <c r="A53" s="615" t="s">
        <v>2643</v>
      </c>
      <c r="B53" s="607">
        <v>123773</v>
      </c>
      <c r="C53" s="605">
        <v>2.5899999999999999E-5</v>
      </c>
      <c r="D53" s="612" t="s">
        <v>552</v>
      </c>
    </row>
    <row r="54" spans="1:4" ht="14.4" x14ac:dyDescent="0.3">
      <c r="A54" s="614" t="s">
        <v>79</v>
      </c>
      <c r="B54" s="604">
        <v>7440393</v>
      </c>
      <c r="C54" s="603">
        <v>1E-3</v>
      </c>
      <c r="D54" s="611" t="s">
        <v>548</v>
      </c>
    </row>
    <row r="55" spans="1:4" ht="14.4" x14ac:dyDescent="0.3">
      <c r="A55" s="614" t="s">
        <v>1695</v>
      </c>
      <c r="B55" s="604">
        <v>114261</v>
      </c>
      <c r="C55" s="603">
        <v>1.07E-3</v>
      </c>
      <c r="D55" s="611" t="s">
        <v>552</v>
      </c>
    </row>
    <row r="56" spans="1:4" ht="15" thickBot="1" x14ac:dyDescent="0.35">
      <c r="A56" s="615" t="s">
        <v>1693</v>
      </c>
      <c r="B56" s="607">
        <v>43121433</v>
      </c>
      <c r="C56" s="605">
        <v>2.4399999999999999E-3</v>
      </c>
      <c r="D56" s="612" t="s">
        <v>552</v>
      </c>
    </row>
    <row r="57" spans="1:4" ht="14.4" x14ac:dyDescent="0.3">
      <c r="A57" s="614" t="s">
        <v>1691</v>
      </c>
      <c r="B57" s="604">
        <v>68359375</v>
      </c>
      <c r="C57" s="603">
        <v>5.1499999999999997E-2</v>
      </c>
      <c r="D57" s="611" t="s">
        <v>552</v>
      </c>
    </row>
    <row r="58" spans="1:4" ht="14.4" x14ac:dyDescent="0.3">
      <c r="A58" s="614" t="s">
        <v>1689</v>
      </c>
      <c r="B58" s="604">
        <v>1861401</v>
      </c>
      <c r="C58" s="603">
        <v>6.7500000000000004E-2</v>
      </c>
      <c r="D58" s="611" t="s">
        <v>552</v>
      </c>
    </row>
    <row r="59" spans="1:4" ht="15" thickBot="1" x14ac:dyDescent="0.35">
      <c r="A59" s="615" t="s">
        <v>1687</v>
      </c>
      <c r="B59" s="607">
        <v>17804352</v>
      </c>
      <c r="C59" s="605">
        <v>9.4300000000000004E-4</v>
      </c>
      <c r="D59" s="612" t="s">
        <v>552</v>
      </c>
    </row>
    <row r="60" spans="1:4" ht="14.4" x14ac:dyDescent="0.3">
      <c r="A60" s="614" t="s">
        <v>1685</v>
      </c>
      <c r="B60" s="604">
        <v>25057890</v>
      </c>
      <c r="C60" s="603">
        <v>2.5200000000000001E-3</v>
      </c>
      <c r="D60" s="611" t="s">
        <v>552</v>
      </c>
    </row>
    <row r="61" spans="1:4" ht="28.8" x14ac:dyDescent="0.3">
      <c r="A61" s="614" t="s">
        <v>1683</v>
      </c>
      <c r="B61" s="604">
        <v>100527</v>
      </c>
      <c r="C61" s="603">
        <v>3.8300000000000001E-3</v>
      </c>
      <c r="D61" s="611" t="s">
        <v>552</v>
      </c>
    </row>
    <row r="62" spans="1:4" ht="15" thickBot="1" x14ac:dyDescent="0.35">
      <c r="A62" s="615" t="s">
        <v>491</v>
      </c>
      <c r="B62" s="607">
        <v>71432</v>
      </c>
      <c r="C62" s="605">
        <v>1.49E-2</v>
      </c>
      <c r="D62" s="612" t="s">
        <v>552</v>
      </c>
    </row>
    <row r="63" spans="1:4" ht="72" x14ac:dyDescent="0.3">
      <c r="A63" s="614" t="s">
        <v>1681</v>
      </c>
      <c r="B63" s="604">
        <v>6369591</v>
      </c>
      <c r="C63" s="603">
        <v>3.0400000000000002E-7</v>
      </c>
      <c r="D63" s="611" t="s">
        <v>552</v>
      </c>
    </row>
    <row r="64" spans="1:4" ht="28.8" x14ac:dyDescent="0.3">
      <c r="A64" s="614" t="s">
        <v>1679</v>
      </c>
      <c r="B64" s="604">
        <v>108985</v>
      </c>
      <c r="C64" s="603">
        <v>1.78E-2</v>
      </c>
      <c r="D64" s="611" t="s">
        <v>552</v>
      </c>
    </row>
    <row r="65" spans="1:4" ht="15" thickBot="1" x14ac:dyDescent="0.35">
      <c r="A65" s="615" t="s">
        <v>1677</v>
      </c>
      <c r="B65" s="607">
        <v>92875</v>
      </c>
      <c r="C65" s="605">
        <v>1.1299999999999999E-3</v>
      </c>
      <c r="D65" s="612" t="s">
        <v>552</v>
      </c>
    </row>
    <row r="66" spans="1:4" ht="28.8" x14ac:dyDescent="0.3">
      <c r="A66" s="614" t="s">
        <v>1676</v>
      </c>
      <c r="B66" s="604">
        <v>65850</v>
      </c>
      <c r="C66" s="603">
        <v>5.6499999999999996E-3</v>
      </c>
      <c r="D66" s="611" t="s">
        <v>552</v>
      </c>
    </row>
    <row r="67" spans="1:4" ht="28.8" x14ac:dyDescent="0.3">
      <c r="A67" s="614" t="s">
        <v>1675</v>
      </c>
      <c r="B67" s="604">
        <v>98077</v>
      </c>
      <c r="C67" s="603">
        <v>4.87E-2</v>
      </c>
      <c r="D67" s="611" t="s">
        <v>552</v>
      </c>
    </row>
    <row r="68" spans="1:4" ht="29.4" thickBot="1" x14ac:dyDescent="0.35">
      <c r="A68" s="615" t="s">
        <v>311</v>
      </c>
      <c r="B68" s="607">
        <v>100516</v>
      </c>
      <c r="C68" s="605">
        <v>2.0899999999999998E-3</v>
      </c>
      <c r="D68" s="612" t="s">
        <v>552</v>
      </c>
    </row>
    <row r="69" spans="1:4" ht="28.8" x14ac:dyDescent="0.3">
      <c r="A69" s="614" t="s">
        <v>1673</v>
      </c>
      <c r="B69" s="604">
        <v>100447</v>
      </c>
      <c r="C69" s="603">
        <v>1.03E-2</v>
      </c>
      <c r="D69" s="611" t="s">
        <v>552</v>
      </c>
    </row>
    <row r="70" spans="1:4" ht="57.6" x14ac:dyDescent="0.3">
      <c r="A70" s="614" t="s">
        <v>1671</v>
      </c>
      <c r="B70" s="604">
        <v>7440417</v>
      </c>
      <c r="C70" s="603">
        <v>1E-3</v>
      </c>
      <c r="D70" s="611" t="s">
        <v>548</v>
      </c>
    </row>
    <row r="71" spans="1:4" ht="15" thickBot="1" x14ac:dyDescent="0.35">
      <c r="A71" s="615" t="s">
        <v>1670</v>
      </c>
      <c r="B71" s="607">
        <v>141662</v>
      </c>
      <c r="C71" s="605">
        <v>7.3100000000000001E-5</v>
      </c>
      <c r="D71" s="612" t="s">
        <v>552</v>
      </c>
    </row>
    <row r="72" spans="1:4" ht="14.4" x14ac:dyDescent="0.3">
      <c r="A72" s="614" t="s">
        <v>1668</v>
      </c>
      <c r="B72" s="604">
        <v>42576023</v>
      </c>
      <c r="C72" s="603">
        <v>1.7899999999999999E-2</v>
      </c>
      <c r="D72" s="611" t="s">
        <v>552</v>
      </c>
    </row>
    <row r="73" spans="1:4" ht="28.8" x14ac:dyDescent="0.3">
      <c r="A73" s="614" t="s">
        <v>1666</v>
      </c>
      <c r="B73" s="604">
        <v>82657043</v>
      </c>
      <c r="C73" s="603">
        <v>1.74</v>
      </c>
      <c r="D73" s="611" t="s">
        <v>552</v>
      </c>
    </row>
    <row r="74" spans="1:4" ht="29.4" thickBot="1" x14ac:dyDescent="0.35">
      <c r="A74" s="615" t="s">
        <v>1664</v>
      </c>
      <c r="B74" s="607">
        <v>92524</v>
      </c>
      <c r="C74" s="605">
        <v>9.4299999999999995E-2</v>
      </c>
      <c r="D74" s="612" t="s">
        <v>552</v>
      </c>
    </row>
    <row r="75" spans="1:4" ht="57.6" x14ac:dyDescent="0.3">
      <c r="A75" s="614" t="s">
        <v>1662</v>
      </c>
      <c r="B75" s="604">
        <v>108601</v>
      </c>
      <c r="C75" s="603">
        <v>7.6400000000000001E-3</v>
      </c>
      <c r="D75" s="611" t="s">
        <v>552</v>
      </c>
    </row>
    <row r="76" spans="1:4" ht="57.6" x14ac:dyDescent="0.3">
      <c r="A76" s="614" t="s">
        <v>1661</v>
      </c>
      <c r="B76" s="604">
        <v>111911</v>
      </c>
      <c r="C76" s="603">
        <v>1.2199999999999999E-3</v>
      </c>
      <c r="D76" s="611" t="s">
        <v>552</v>
      </c>
    </row>
    <row r="77" spans="1:4" ht="43.8" thickBot="1" x14ac:dyDescent="0.35">
      <c r="A77" s="615" t="s">
        <v>307</v>
      </c>
      <c r="B77" s="607">
        <v>111444</v>
      </c>
      <c r="C77" s="605">
        <v>1.7799999999999999E-3</v>
      </c>
      <c r="D77" s="612" t="s">
        <v>552</v>
      </c>
    </row>
    <row r="78" spans="1:4" ht="43.2" x14ac:dyDescent="0.3">
      <c r="A78" s="614" t="s">
        <v>1660</v>
      </c>
      <c r="B78" s="604">
        <v>542881</v>
      </c>
      <c r="C78" s="603">
        <v>8.5499999999999997E-4</v>
      </c>
      <c r="D78" s="611" t="s">
        <v>552</v>
      </c>
    </row>
    <row r="79" spans="1:4" ht="28.8" x14ac:dyDescent="0.3">
      <c r="A79" s="614" t="s">
        <v>1658</v>
      </c>
      <c r="B79" s="604">
        <v>80057</v>
      </c>
      <c r="C79" s="603">
        <v>1.32E-2</v>
      </c>
      <c r="D79" s="611" t="s">
        <v>552</v>
      </c>
    </row>
    <row r="80" spans="1:4" ht="58.2" thickBot="1" x14ac:dyDescent="0.35">
      <c r="A80" s="615" t="s">
        <v>1656</v>
      </c>
      <c r="B80" s="607">
        <v>7440428</v>
      </c>
      <c r="C80" s="605">
        <v>1E-3</v>
      </c>
      <c r="D80" s="612" t="s">
        <v>548</v>
      </c>
    </row>
    <row r="81" spans="1:4" ht="43.2" x14ac:dyDescent="0.3">
      <c r="A81" s="614" t="s">
        <v>1654</v>
      </c>
      <c r="B81" s="604">
        <v>10294345</v>
      </c>
      <c r="C81" s="603">
        <v>1E-3</v>
      </c>
      <c r="D81" s="611" t="s">
        <v>548</v>
      </c>
    </row>
    <row r="82" spans="1:4" ht="43.2" x14ac:dyDescent="0.3">
      <c r="A82" s="614" t="s">
        <v>1652</v>
      </c>
      <c r="B82" s="604">
        <v>7637072</v>
      </c>
      <c r="C82" s="603">
        <v>1E-3</v>
      </c>
      <c r="D82" s="611" t="s">
        <v>548</v>
      </c>
    </row>
    <row r="83" spans="1:4" ht="15" thickBot="1" x14ac:dyDescent="0.35">
      <c r="A83" s="615" t="s">
        <v>29</v>
      </c>
      <c r="B83" s="607">
        <v>15541454</v>
      </c>
      <c r="C83" s="605">
        <v>1E-3</v>
      </c>
      <c r="D83" s="612" t="s">
        <v>548</v>
      </c>
    </row>
    <row r="84" spans="1:4" ht="43.2" x14ac:dyDescent="0.3">
      <c r="A84" s="614" t="s">
        <v>1650</v>
      </c>
      <c r="B84" s="604">
        <v>107040</v>
      </c>
      <c r="C84" s="603">
        <v>4.64E-3</v>
      </c>
      <c r="D84" s="611" t="s">
        <v>552</v>
      </c>
    </row>
    <row r="85" spans="1:4" ht="28.8" x14ac:dyDescent="0.3">
      <c r="A85" s="614" t="s">
        <v>489</v>
      </c>
      <c r="B85" s="604">
        <v>108861</v>
      </c>
      <c r="C85" s="603">
        <v>0.02</v>
      </c>
      <c r="D85" s="611" t="s">
        <v>552</v>
      </c>
    </row>
    <row r="86" spans="1:4" ht="43.8" thickBot="1" x14ac:dyDescent="0.35">
      <c r="A86" s="615" t="s">
        <v>487</v>
      </c>
      <c r="B86" s="607">
        <v>74975</v>
      </c>
      <c r="C86" s="605">
        <v>2.5500000000000002E-3</v>
      </c>
      <c r="D86" s="612" t="s">
        <v>552</v>
      </c>
    </row>
    <row r="87" spans="1:4" ht="43.2" x14ac:dyDescent="0.3">
      <c r="A87" s="614" t="s">
        <v>485</v>
      </c>
      <c r="B87" s="604">
        <v>75274</v>
      </c>
      <c r="C87" s="603">
        <v>4.0200000000000001E-3</v>
      </c>
      <c r="D87" s="611" t="s">
        <v>552</v>
      </c>
    </row>
    <row r="88" spans="1:4" ht="28.8" x14ac:dyDescent="0.3">
      <c r="A88" s="614" t="s">
        <v>1648</v>
      </c>
      <c r="B88" s="604">
        <v>75252</v>
      </c>
      <c r="C88" s="603">
        <v>2.3500000000000001E-3</v>
      </c>
      <c r="D88" s="611" t="s">
        <v>552</v>
      </c>
    </row>
    <row r="89" spans="1:4" ht="29.4" thickBot="1" x14ac:dyDescent="0.35">
      <c r="A89" s="615" t="s">
        <v>1647</v>
      </c>
      <c r="B89" s="607">
        <v>74839</v>
      </c>
      <c r="C89" s="605">
        <v>2.8400000000000001E-3</v>
      </c>
      <c r="D89" s="612" t="s">
        <v>552</v>
      </c>
    </row>
    <row r="90" spans="1:4" ht="28.8" x14ac:dyDescent="0.3">
      <c r="A90" s="614" t="s">
        <v>1646</v>
      </c>
      <c r="B90" s="604">
        <v>2104963</v>
      </c>
      <c r="C90" s="603">
        <v>4.0099999999999997E-2</v>
      </c>
      <c r="D90" s="611" t="s">
        <v>552</v>
      </c>
    </row>
    <row r="91" spans="1:4" ht="28.8" x14ac:dyDescent="0.3">
      <c r="A91" s="614" t="s">
        <v>1644</v>
      </c>
      <c r="B91" s="604">
        <v>1689845</v>
      </c>
      <c r="C91" s="603">
        <v>7.8300000000000002E-3</v>
      </c>
      <c r="D91" s="611" t="s">
        <v>552</v>
      </c>
    </row>
    <row r="92" spans="1:4" ht="58.2" thickBot="1" x14ac:dyDescent="0.35">
      <c r="A92" s="615" t="s">
        <v>1642</v>
      </c>
      <c r="B92" s="607">
        <v>1689992</v>
      </c>
      <c r="C92" s="605">
        <v>3.32E-2</v>
      </c>
      <c r="D92" s="612" t="s">
        <v>552</v>
      </c>
    </row>
    <row r="93" spans="1:4" ht="28.8" x14ac:dyDescent="0.3">
      <c r="A93" s="614" t="s">
        <v>1640</v>
      </c>
      <c r="B93" s="604">
        <v>106990</v>
      </c>
      <c r="C93" s="603">
        <v>1.6400000000000001E-2</v>
      </c>
      <c r="D93" s="611" t="s">
        <v>552</v>
      </c>
    </row>
    <row r="94" spans="1:4" ht="28.8" x14ac:dyDescent="0.3">
      <c r="A94" s="614" t="s">
        <v>1638</v>
      </c>
      <c r="B94" s="604">
        <v>71363</v>
      </c>
      <c r="C94" s="603">
        <v>2.31E-3</v>
      </c>
      <c r="D94" s="611" t="s">
        <v>552</v>
      </c>
    </row>
    <row r="95" spans="1:4" ht="43.8" thickBot="1" x14ac:dyDescent="0.35">
      <c r="A95" s="615" t="s">
        <v>1636</v>
      </c>
      <c r="B95" s="607">
        <v>85687</v>
      </c>
      <c r="C95" s="605">
        <v>3.85E-2</v>
      </c>
      <c r="D95" s="612" t="s">
        <v>552</v>
      </c>
    </row>
    <row r="96" spans="1:4" ht="43.2" x14ac:dyDescent="0.3">
      <c r="A96" s="614" t="s">
        <v>1635</v>
      </c>
      <c r="B96" s="604">
        <v>78922</v>
      </c>
      <c r="C96" s="603">
        <v>1.5299999999999999E-3</v>
      </c>
      <c r="D96" s="611" t="s">
        <v>552</v>
      </c>
    </row>
    <row r="97" spans="1:4" ht="14.4" x14ac:dyDescent="0.3">
      <c r="A97" s="614" t="s">
        <v>1633</v>
      </c>
      <c r="B97" s="604">
        <v>2008415</v>
      </c>
      <c r="C97" s="603">
        <v>5.4100000000000002E-2</v>
      </c>
      <c r="D97" s="611" t="s">
        <v>552</v>
      </c>
    </row>
    <row r="98" spans="1:4" ht="43.8" thickBot="1" x14ac:dyDescent="0.35">
      <c r="A98" s="615" t="s">
        <v>1631</v>
      </c>
      <c r="B98" s="607">
        <v>25013165</v>
      </c>
      <c r="C98" s="605">
        <v>3.2500000000000001E-2</v>
      </c>
      <c r="D98" s="612" t="s">
        <v>552</v>
      </c>
    </row>
    <row r="99" spans="1:4" ht="43.2" x14ac:dyDescent="0.3">
      <c r="A99" s="614" t="s">
        <v>2644</v>
      </c>
      <c r="B99" s="604">
        <v>128370</v>
      </c>
      <c r="C99" s="603">
        <v>0.223</v>
      </c>
      <c r="D99" s="611" t="s">
        <v>552</v>
      </c>
    </row>
    <row r="100" spans="1:4" ht="28.8" x14ac:dyDescent="0.3">
      <c r="A100" s="614" t="s">
        <v>1629</v>
      </c>
      <c r="B100" s="604">
        <v>104518</v>
      </c>
      <c r="C100" s="603">
        <v>0.22500000000000001</v>
      </c>
      <c r="D100" s="611" t="s">
        <v>552</v>
      </c>
    </row>
    <row r="101" spans="1:4" ht="29.4" thickBot="1" x14ac:dyDescent="0.35">
      <c r="A101" s="615" t="s">
        <v>2645</v>
      </c>
      <c r="B101" s="607">
        <v>135988</v>
      </c>
      <c r="C101" s="605">
        <v>0.30099999999999999</v>
      </c>
      <c r="D101" s="612" t="s">
        <v>552</v>
      </c>
    </row>
    <row r="102" spans="1:4" ht="28.8" x14ac:dyDescent="0.3">
      <c r="A102" s="614" t="s">
        <v>2646</v>
      </c>
      <c r="B102" s="604">
        <v>98066</v>
      </c>
      <c r="C102" s="603">
        <v>0.14899999999999999</v>
      </c>
      <c r="D102" s="611" t="s">
        <v>552</v>
      </c>
    </row>
    <row r="103" spans="1:4" ht="28.8" x14ac:dyDescent="0.3">
      <c r="A103" s="614" t="s">
        <v>1626</v>
      </c>
      <c r="B103" s="604">
        <v>75605</v>
      </c>
      <c r="C103" s="603">
        <v>4.6000000000000001E-4</v>
      </c>
      <c r="D103" s="611" t="s">
        <v>552</v>
      </c>
    </row>
    <row r="104" spans="1:4" ht="29.4" thickBot="1" x14ac:dyDescent="0.35">
      <c r="A104" s="615" t="s">
        <v>1624</v>
      </c>
      <c r="B104" s="607">
        <v>7440439</v>
      </c>
      <c r="C104" s="605">
        <v>1E-3</v>
      </c>
      <c r="D104" s="612" t="s">
        <v>548</v>
      </c>
    </row>
    <row r="105" spans="1:4" ht="28.8" x14ac:dyDescent="0.3">
      <c r="A105" s="614" t="s">
        <v>1623</v>
      </c>
      <c r="B105" s="604">
        <v>7440439</v>
      </c>
      <c r="C105" s="603">
        <v>1E-3</v>
      </c>
      <c r="D105" s="611" t="s">
        <v>548</v>
      </c>
    </row>
    <row r="106" spans="1:4" ht="28.8" x14ac:dyDescent="0.3">
      <c r="A106" s="614" t="s">
        <v>1622</v>
      </c>
      <c r="B106" s="604">
        <v>105602</v>
      </c>
      <c r="C106" s="603">
        <v>1E-3</v>
      </c>
      <c r="D106" s="611" t="s">
        <v>552</v>
      </c>
    </row>
    <row r="107" spans="1:4" ht="15" thickBot="1" x14ac:dyDescent="0.35">
      <c r="A107" s="615" t="s">
        <v>1620</v>
      </c>
      <c r="B107" s="607">
        <v>2425061</v>
      </c>
      <c r="C107" s="605">
        <v>5.77E-3</v>
      </c>
      <c r="D107" s="612" t="s">
        <v>552</v>
      </c>
    </row>
    <row r="108" spans="1:4" ht="14.4" x14ac:dyDescent="0.3">
      <c r="A108" s="614" t="s">
        <v>1618</v>
      </c>
      <c r="B108" s="604">
        <v>133062</v>
      </c>
      <c r="C108" s="603">
        <v>2.3400000000000001E-3</v>
      </c>
      <c r="D108" s="611" t="s">
        <v>552</v>
      </c>
    </row>
    <row r="109" spans="1:4" ht="14.4" x14ac:dyDescent="0.3">
      <c r="A109" s="614" t="s">
        <v>1616</v>
      </c>
      <c r="B109" s="604">
        <v>63252</v>
      </c>
      <c r="C109" s="603">
        <v>4.3099999999999996E-3</v>
      </c>
      <c r="D109" s="611" t="s">
        <v>552</v>
      </c>
    </row>
    <row r="110" spans="1:4" ht="29.4" thickBot="1" x14ac:dyDescent="0.35">
      <c r="A110" s="615" t="s">
        <v>93</v>
      </c>
      <c r="B110" s="607">
        <v>1563662</v>
      </c>
      <c r="C110" s="605">
        <v>3.13E-3</v>
      </c>
      <c r="D110" s="612" t="s">
        <v>552</v>
      </c>
    </row>
    <row r="111" spans="1:4" ht="28.8" x14ac:dyDescent="0.3">
      <c r="A111" s="614" t="s">
        <v>1614</v>
      </c>
      <c r="B111" s="604">
        <v>75150</v>
      </c>
      <c r="C111" s="603">
        <v>1.14E-2</v>
      </c>
      <c r="D111" s="611" t="s">
        <v>552</v>
      </c>
    </row>
    <row r="112" spans="1:4" ht="43.2" x14ac:dyDescent="0.3">
      <c r="A112" s="614" t="s">
        <v>477</v>
      </c>
      <c r="B112" s="604">
        <v>56235</v>
      </c>
      <c r="C112" s="603">
        <v>1.6299999999999999E-2</v>
      </c>
      <c r="D112" s="611" t="s">
        <v>552</v>
      </c>
    </row>
    <row r="113" spans="1:4" ht="29.4" thickBot="1" x14ac:dyDescent="0.35">
      <c r="A113" s="615" t="s">
        <v>1613</v>
      </c>
      <c r="B113" s="607">
        <v>55285148</v>
      </c>
      <c r="C113" s="605">
        <v>5.79E-2</v>
      </c>
      <c r="D113" s="612" t="s">
        <v>552</v>
      </c>
    </row>
    <row r="114" spans="1:4" ht="14.4" x14ac:dyDescent="0.3">
      <c r="A114" s="614" t="s">
        <v>1611</v>
      </c>
      <c r="B114" s="604">
        <v>5234684</v>
      </c>
      <c r="C114" s="603">
        <v>1.98E-3</v>
      </c>
      <c r="D114" s="611" t="s">
        <v>552</v>
      </c>
    </row>
    <row r="115" spans="1:4" ht="28.8" x14ac:dyDescent="0.3">
      <c r="A115" s="614" t="s">
        <v>1609</v>
      </c>
      <c r="B115" s="604">
        <v>1306383</v>
      </c>
      <c r="C115" s="603">
        <v>1E-3</v>
      </c>
      <c r="D115" s="611" t="s">
        <v>548</v>
      </c>
    </row>
    <row r="116" spans="1:4" ht="29.4" thickBot="1" x14ac:dyDescent="0.35">
      <c r="A116" s="615" t="s">
        <v>1607</v>
      </c>
      <c r="B116" s="607">
        <v>302170</v>
      </c>
      <c r="C116" s="605">
        <v>8.4099999999999995E-4</v>
      </c>
      <c r="D116" s="612" t="s">
        <v>552</v>
      </c>
    </row>
    <row r="117" spans="1:4" ht="28.8" x14ac:dyDescent="0.3">
      <c r="A117" s="614" t="s">
        <v>1605</v>
      </c>
      <c r="B117" s="604">
        <v>133904</v>
      </c>
      <c r="C117" s="603">
        <v>2.0100000000000001E-3</v>
      </c>
      <c r="D117" s="611" t="s">
        <v>552</v>
      </c>
    </row>
    <row r="118" spans="1:4" ht="14.4" x14ac:dyDescent="0.3">
      <c r="A118" s="614" t="s">
        <v>1603</v>
      </c>
      <c r="B118" s="604">
        <v>118752</v>
      </c>
      <c r="C118" s="603">
        <v>1.9400000000000001E-3</v>
      </c>
      <c r="D118" s="611" t="s">
        <v>552</v>
      </c>
    </row>
    <row r="119" spans="1:4" ht="29.4" thickBot="1" x14ac:dyDescent="0.35">
      <c r="A119" s="615" t="s">
        <v>193</v>
      </c>
      <c r="B119" s="607">
        <v>12789036</v>
      </c>
      <c r="C119" s="605">
        <v>0.107</v>
      </c>
      <c r="D119" s="612" t="s">
        <v>552</v>
      </c>
    </row>
    <row r="120" spans="1:4" ht="43.2" x14ac:dyDescent="0.3">
      <c r="A120" s="614" t="s">
        <v>1601</v>
      </c>
      <c r="B120" s="604">
        <v>143500</v>
      </c>
      <c r="C120" s="603">
        <v>1.09E-2</v>
      </c>
      <c r="D120" s="611" t="s">
        <v>552</v>
      </c>
    </row>
    <row r="121" spans="1:4" ht="28.8" x14ac:dyDescent="0.3">
      <c r="A121" s="614" t="s">
        <v>1600</v>
      </c>
      <c r="B121" s="604">
        <v>470906</v>
      </c>
      <c r="C121" s="603">
        <v>5.1200000000000004E-3</v>
      </c>
      <c r="D121" s="611" t="s">
        <v>552</v>
      </c>
    </row>
    <row r="122" spans="1:4" ht="29.4" thickBot="1" x14ac:dyDescent="0.35">
      <c r="A122" s="615" t="s">
        <v>1598</v>
      </c>
      <c r="B122" s="607">
        <v>90982324</v>
      </c>
      <c r="C122" s="605">
        <v>3.3799999999999998E-4</v>
      </c>
      <c r="D122" s="612" t="s">
        <v>552</v>
      </c>
    </row>
    <row r="123" spans="1:4" ht="14.4" x14ac:dyDescent="0.3">
      <c r="A123" s="614" t="s">
        <v>23</v>
      </c>
      <c r="B123" s="604">
        <v>7782505</v>
      </c>
      <c r="C123" s="603">
        <v>1E-3</v>
      </c>
      <c r="D123" s="611" t="s">
        <v>548</v>
      </c>
    </row>
    <row r="124" spans="1:4" ht="28.8" x14ac:dyDescent="0.3">
      <c r="A124" s="614" t="s">
        <v>21</v>
      </c>
      <c r="B124" s="604">
        <v>10049044</v>
      </c>
      <c r="C124" s="603">
        <v>1E-3</v>
      </c>
      <c r="D124" s="611" t="s">
        <v>548</v>
      </c>
    </row>
    <row r="125" spans="1:4" ht="43.8" thickBot="1" x14ac:dyDescent="0.35">
      <c r="A125" s="615" t="s">
        <v>1595</v>
      </c>
      <c r="B125" s="607">
        <v>7758192</v>
      </c>
      <c r="C125" s="605">
        <v>1E-3</v>
      </c>
      <c r="D125" s="612" t="s">
        <v>548</v>
      </c>
    </row>
    <row r="126" spans="1:4" ht="57.6" x14ac:dyDescent="0.3">
      <c r="A126" s="614" t="s">
        <v>1594</v>
      </c>
      <c r="B126" s="604">
        <v>75683</v>
      </c>
      <c r="C126" s="603">
        <v>9.8899999999999995E-3</v>
      </c>
      <c r="D126" s="611" t="s">
        <v>552</v>
      </c>
    </row>
    <row r="127" spans="1:4" ht="57.6" x14ac:dyDescent="0.3">
      <c r="A127" s="614" t="s">
        <v>1592</v>
      </c>
      <c r="B127" s="604">
        <v>126998</v>
      </c>
      <c r="C127" s="603">
        <v>2.3800000000000002E-2</v>
      </c>
      <c r="D127" s="611" t="s">
        <v>552</v>
      </c>
    </row>
    <row r="128" spans="1:4" ht="58.2" thickBot="1" x14ac:dyDescent="0.35">
      <c r="A128" s="615" t="s">
        <v>1590</v>
      </c>
      <c r="B128" s="607">
        <v>3165933</v>
      </c>
      <c r="C128" s="605">
        <v>1.8E-5</v>
      </c>
      <c r="D128" s="612" t="s">
        <v>552</v>
      </c>
    </row>
    <row r="129" spans="1:4" ht="43.2" x14ac:dyDescent="0.3">
      <c r="A129" s="614" t="s">
        <v>1588</v>
      </c>
      <c r="B129" s="604">
        <v>95692</v>
      </c>
      <c r="C129" s="603">
        <v>8.0800000000000004E-3</v>
      </c>
      <c r="D129" s="611" t="s">
        <v>552</v>
      </c>
    </row>
    <row r="130" spans="1:4" ht="43.2" x14ac:dyDescent="0.3">
      <c r="A130" s="614" t="s">
        <v>1586</v>
      </c>
      <c r="B130" s="604">
        <v>107200</v>
      </c>
      <c r="C130" s="603">
        <v>6.4999999999999997E-4</v>
      </c>
      <c r="D130" s="611" t="s">
        <v>552</v>
      </c>
    </row>
    <row r="131" spans="1:4" ht="29.4" thickBot="1" x14ac:dyDescent="0.35">
      <c r="A131" s="615" t="s">
        <v>1584</v>
      </c>
      <c r="B131" s="607">
        <v>79118</v>
      </c>
      <c r="C131" s="605">
        <v>6.4700000000000001E-4</v>
      </c>
      <c r="D131" s="612" t="s">
        <v>552</v>
      </c>
    </row>
    <row r="132" spans="1:4" ht="43.2" x14ac:dyDescent="0.3">
      <c r="A132" s="614" t="s">
        <v>1583</v>
      </c>
      <c r="B132" s="604">
        <v>532274</v>
      </c>
      <c r="C132" s="603">
        <v>4.0600000000000002E-3</v>
      </c>
      <c r="D132" s="611" t="s">
        <v>552</v>
      </c>
    </row>
    <row r="133" spans="1:4" ht="28.8" x14ac:dyDescent="0.3">
      <c r="A133" s="614" t="s">
        <v>1581</v>
      </c>
      <c r="B133" s="604">
        <v>106478</v>
      </c>
      <c r="C133" s="603">
        <v>4.96E-3</v>
      </c>
      <c r="D133" s="611" t="s">
        <v>552</v>
      </c>
    </row>
    <row r="134" spans="1:4" ht="29.4" thickBot="1" x14ac:dyDescent="0.35">
      <c r="A134" s="615" t="s">
        <v>1580</v>
      </c>
      <c r="B134" s="607">
        <v>108907</v>
      </c>
      <c r="C134" s="605">
        <v>2.8199999999999999E-2</v>
      </c>
      <c r="D134" s="612" t="s">
        <v>552</v>
      </c>
    </row>
    <row r="135" spans="1:4" ht="28.8" x14ac:dyDescent="0.3">
      <c r="A135" s="614" t="s">
        <v>191</v>
      </c>
      <c r="B135" s="604">
        <v>510156</v>
      </c>
      <c r="C135" s="603">
        <v>3.3099999999999997E-2</v>
      </c>
      <c r="D135" s="611" t="s">
        <v>552</v>
      </c>
    </row>
    <row r="136" spans="1:4" ht="43.2" x14ac:dyDescent="0.3">
      <c r="A136" s="614" t="s">
        <v>1579</v>
      </c>
      <c r="B136" s="604">
        <v>74113</v>
      </c>
      <c r="C136" s="603">
        <v>1.2E-2</v>
      </c>
      <c r="D136" s="611" t="s">
        <v>552</v>
      </c>
    </row>
    <row r="137" spans="1:4" ht="43.8" thickBot="1" x14ac:dyDescent="0.35">
      <c r="A137" s="615" t="s">
        <v>1577</v>
      </c>
      <c r="B137" s="607">
        <v>98566</v>
      </c>
      <c r="C137" s="605">
        <v>3.7499999999999999E-2</v>
      </c>
      <c r="D137" s="612" t="s">
        <v>552</v>
      </c>
    </row>
    <row r="138" spans="1:4" ht="28.8" x14ac:dyDescent="0.3">
      <c r="A138" s="614" t="s">
        <v>1575</v>
      </c>
      <c r="B138" s="604">
        <v>109693</v>
      </c>
      <c r="C138" s="603">
        <v>2.69E-2</v>
      </c>
      <c r="D138" s="611" t="s">
        <v>552</v>
      </c>
    </row>
    <row r="139" spans="1:4" ht="43.2" x14ac:dyDescent="0.3">
      <c r="A139" s="614" t="s">
        <v>1573</v>
      </c>
      <c r="B139" s="604">
        <v>75456</v>
      </c>
      <c r="C139" s="603">
        <v>2.6800000000000001E-3</v>
      </c>
      <c r="D139" s="611" t="s">
        <v>552</v>
      </c>
    </row>
    <row r="140" spans="1:4" ht="29.4" thickBot="1" x14ac:dyDescent="0.35">
      <c r="A140" s="615" t="s">
        <v>1571</v>
      </c>
      <c r="B140" s="607">
        <v>107073</v>
      </c>
      <c r="C140" s="605">
        <v>5.7899999999999998E-4</v>
      </c>
      <c r="D140" s="612" t="s">
        <v>552</v>
      </c>
    </row>
    <row r="141" spans="1:4" ht="28.8" x14ac:dyDescent="0.3">
      <c r="A141" s="614" t="s">
        <v>471</v>
      </c>
      <c r="B141" s="604">
        <v>67663</v>
      </c>
      <c r="C141" s="603">
        <v>6.8300000000000001E-3</v>
      </c>
      <c r="D141" s="611" t="s">
        <v>552</v>
      </c>
    </row>
    <row r="142" spans="1:4" ht="28.8" x14ac:dyDescent="0.3">
      <c r="A142" s="614" t="s">
        <v>1569</v>
      </c>
      <c r="B142" s="604">
        <v>74873</v>
      </c>
      <c r="C142" s="603">
        <v>3.2799999999999999E-3</v>
      </c>
      <c r="D142" s="611" t="s">
        <v>552</v>
      </c>
    </row>
    <row r="143" spans="1:4" ht="58.2" thickBot="1" x14ac:dyDescent="0.35">
      <c r="A143" s="615" t="s">
        <v>1568</v>
      </c>
      <c r="B143" s="607">
        <v>107302</v>
      </c>
      <c r="C143" s="605">
        <v>9.0499999999999999E-4</v>
      </c>
      <c r="D143" s="612" t="s">
        <v>552</v>
      </c>
    </row>
    <row r="144" spans="1:4" ht="43.2" x14ac:dyDescent="0.3">
      <c r="A144" s="614" t="s">
        <v>1565</v>
      </c>
      <c r="B144" s="604">
        <v>88733</v>
      </c>
      <c r="C144" s="603">
        <v>6.3E-3</v>
      </c>
      <c r="D144" s="611" t="s">
        <v>552</v>
      </c>
    </row>
    <row r="145" spans="1:4" ht="43.2" x14ac:dyDescent="0.3">
      <c r="A145" s="614" t="s">
        <v>1563</v>
      </c>
      <c r="B145" s="604">
        <v>100005</v>
      </c>
      <c r="C145" s="603">
        <v>7.9299999999999995E-3</v>
      </c>
      <c r="D145" s="611" t="s">
        <v>552</v>
      </c>
    </row>
    <row r="146" spans="1:4" ht="29.4" thickBot="1" x14ac:dyDescent="0.35">
      <c r="A146" s="615" t="s">
        <v>1561</v>
      </c>
      <c r="B146" s="607">
        <v>95578</v>
      </c>
      <c r="C146" s="605">
        <v>7.9900000000000006E-3</v>
      </c>
      <c r="D146" s="612" t="s">
        <v>552</v>
      </c>
    </row>
    <row r="147" spans="1:4" ht="28.8" x14ac:dyDescent="0.3">
      <c r="A147" s="614" t="s">
        <v>1560</v>
      </c>
      <c r="B147" s="604">
        <v>76062</v>
      </c>
      <c r="C147" s="603">
        <v>4.5900000000000003E-3</v>
      </c>
      <c r="D147" s="611" t="s">
        <v>552</v>
      </c>
    </row>
    <row r="148" spans="1:4" ht="28.8" x14ac:dyDescent="0.3">
      <c r="A148" s="614" t="s">
        <v>1558</v>
      </c>
      <c r="B148" s="604">
        <v>1897456</v>
      </c>
      <c r="C148" s="603">
        <v>5.3699999999999998E-3</v>
      </c>
      <c r="D148" s="611" t="s">
        <v>552</v>
      </c>
    </row>
    <row r="149" spans="1:4" ht="29.4" thickBot="1" x14ac:dyDescent="0.35">
      <c r="A149" s="615" t="s">
        <v>1556</v>
      </c>
      <c r="B149" s="607">
        <v>95498</v>
      </c>
      <c r="C149" s="605">
        <v>5.7200000000000001E-2</v>
      </c>
      <c r="D149" s="612" t="s">
        <v>552</v>
      </c>
    </row>
    <row r="150" spans="1:4" ht="28.8" x14ac:dyDescent="0.3">
      <c r="A150" s="614" t="s">
        <v>1555</v>
      </c>
      <c r="B150" s="604">
        <v>106434</v>
      </c>
      <c r="C150" s="603">
        <v>4.9799999999999997E-2</v>
      </c>
      <c r="D150" s="611" t="s">
        <v>552</v>
      </c>
    </row>
    <row r="151" spans="1:4" ht="28.8" x14ac:dyDescent="0.3">
      <c r="A151" s="614" t="s">
        <v>1554</v>
      </c>
      <c r="B151" s="604">
        <v>54749905</v>
      </c>
      <c r="C151" s="603">
        <v>9.91E-6</v>
      </c>
      <c r="D151" s="611" t="s">
        <v>552</v>
      </c>
    </row>
    <row r="152" spans="1:4" ht="29.4" thickBot="1" x14ac:dyDescent="0.35">
      <c r="A152" s="615" t="s">
        <v>1552</v>
      </c>
      <c r="B152" s="607">
        <v>101213</v>
      </c>
      <c r="C152" s="605">
        <v>2.1299999999999999E-2</v>
      </c>
      <c r="D152" s="612" t="s">
        <v>552</v>
      </c>
    </row>
    <row r="153" spans="1:4" ht="28.8" x14ac:dyDescent="0.3">
      <c r="A153" s="614" t="s">
        <v>154</v>
      </c>
      <c r="B153" s="604">
        <v>2921882</v>
      </c>
      <c r="C153" s="603">
        <v>3.3399999999999999E-2</v>
      </c>
      <c r="D153" s="611" t="s">
        <v>552</v>
      </c>
    </row>
    <row r="154" spans="1:4" ht="43.2" x14ac:dyDescent="0.3">
      <c r="A154" s="614" t="s">
        <v>1550</v>
      </c>
      <c r="B154" s="604">
        <v>5598130</v>
      </c>
      <c r="C154" s="603">
        <v>1.78E-2</v>
      </c>
      <c r="D154" s="611" t="s">
        <v>552</v>
      </c>
    </row>
    <row r="155" spans="1:4" ht="29.4" thickBot="1" x14ac:dyDescent="0.35">
      <c r="A155" s="615" t="s">
        <v>1548</v>
      </c>
      <c r="B155" s="607">
        <v>64902723</v>
      </c>
      <c r="C155" s="605">
        <v>3.28E-4</v>
      </c>
      <c r="D155" s="612" t="s">
        <v>552</v>
      </c>
    </row>
    <row r="156" spans="1:4" ht="28.8" x14ac:dyDescent="0.3">
      <c r="A156" s="614" t="s">
        <v>1546</v>
      </c>
      <c r="B156" s="604">
        <v>60238564</v>
      </c>
      <c r="C156" s="603">
        <v>0.106</v>
      </c>
      <c r="D156" s="611" t="s">
        <v>552</v>
      </c>
    </row>
    <row r="157" spans="1:4" ht="57.6" x14ac:dyDescent="0.3">
      <c r="A157" s="614" t="s">
        <v>1544</v>
      </c>
      <c r="B157" s="604">
        <v>16065831</v>
      </c>
      <c r="C157" s="603">
        <v>1E-3</v>
      </c>
      <c r="D157" s="611" t="s">
        <v>548</v>
      </c>
    </row>
    <row r="158" spans="1:4" ht="29.4" thickBot="1" x14ac:dyDescent="0.35">
      <c r="A158" s="615" t="s">
        <v>1543</v>
      </c>
      <c r="B158" s="607">
        <v>18540299</v>
      </c>
      <c r="C158" s="605">
        <v>2E-3</v>
      </c>
      <c r="D158" s="612" t="s">
        <v>548</v>
      </c>
    </row>
    <row r="159" spans="1:4" ht="28.8" x14ac:dyDescent="0.3">
      <c r="A159" s="614" t="s">
        <v>1542</v>
      </c>
      <c r="B159" s="604">
        <v>7440473</v>
      </c>
      <c r="C159" s="603">
        <v>1E-3</v>
      </c>
      <c r="D159" s="611" t="s">
        <v>548</v>
      </c>
    </row>
    <row r="160" spans="1:4" ht="14.4" x14ac:dyDescent="0.3">
      <c r="A160" s="614" t="s">
        <v>66</v>
      </c>
      <c r="B160" s="604">
        <v>7440484</v>
      </c>
      <c r="C160" s="603">
        <v>4.0000000000000002E-4</v>
      </c>
      <c r="D160" s="611" t="s">
        <v>548</v>
      </c>
    </row>
    <row r="161" spans="1:4" ht="43.8" thickBot="1" x14ac:dyDescent="0.35">
      <c r="A161" s="615" t="s">
        <v>1541</v>
      </c>
      <c r="B161" s="607">
        <v>8007452</v>
      </c>
      <c r="C161" s="605">
        <v>1.49E-2</v>
      </c>
      <c r="D161" s="612" t="s">
        <v>552</v>
      </c>
    </row>
    <row r="162" spans="1:4" ht="14.4" x14ac:dyDescent="0.3">
      <c r="A162" s="614" t="s">
        <v>64</v>
      </c>
      <c r="B162" s="604">
        <v>7440508</v>
      </c>
      <c r="C162" s="603">
        <v>1E-3</v>
      </c>
      <c r="D162" s="611" t="s">
        <v>548</v>
      </c>
    </row>
    <row r="163" spans="1:4" ht="14.4" x14ac:dyDescent="0.3">
      <c r="A163" s="614" t="s">
        <v>1539</v>
      </c>
      <c r="B163" s="604">
        <v>108394</v>
      </c>
      <c r="C163" s="603">
        <v>7.77E-3</v>
      </c>
      <c r="D163" s="611" t="s">
        <v>552</v>
      </c>
    </row>
    <row r="164" spans="1:4" ht="15" thickBot="1" x14ac:dyDescent="0.35">
      <c r="A164" s="615" t="s">
        <v>1538</v>
      </c>
      <c r="B164" s="607">
        <v>95487</v>
      </c>
      <c r="C164" s="605">
        <v>7.6600000000000001E-3</v>
      </c>
      <c r="D164" s="612" t="s">
        <v>552</v>
      </c>
    </row>
    <row r="165" spans="1:4" ht="14.4" x14ac:dyDescent="0.3">
      <c r="A165" s="614" t="s">
        <v>1537</v>
      </c>
      <c r="B165" s="604">
        <v>106445</v>
      </c>
      <c r="C165" s="603">
        <v>7.5399999999999998E-3</v>
      </c>
      <c r="D165" s="611" t="s">
        <v>552</v>
      </c>
    </row>
    <row r="166" spans="1:4" ht="28.8" x14ac:dyDescent="0.3">
      <c r="A166" s="614" t="s">
        <v>1536</v>
      </c>
      <c r="B166" s="604">
        <v>59507</v>
      </c>
      <c r="C166" s="603">
        <v>2.8500000000000001E-2</v>
      </c>
      <c r="D166" s="611" t="s">
        <v>552</v>
      </c>
    </row>
    <row r="167" spans="1:4" ht="15" thickBot="1" x14ac:dyDescent="0.35">
      <c r="A167" s="615" t="s">
        <v>1535</v>
      </c>
      <c r="B167" s="607">
        <v>1319773</v>
      </c>
      <c r="C167" s="605">
        <v>7.6600000000000001E-3</v>
      </c>
      <c r="D167" s="612" t="s">
        <v>552</v>
      </c>
    </row>
    <row r="168" spans="1:4" ht="43.2" x14ac:dyDescent="0.3">
      <c r="A168" s="614" t="s">
        <v>1533</v>
      </c>
      <c r="B168" s="604">
        <v>123739</v>
      </c>
      <c r="C168" s="603">
        <v>1.5900000000000001E-3</v>
      </c>
      <c r="D168" s="611" t="s">
        <v>552</v>
      </c>
    </row>
    <row r="169" spans="1:4" ht="14.4" x14ac:dyDescent="0.3">
      <c r="A169" s="614" t="s">
        <v>1531</v>
      </c>
      <c r="B169" s="604">
        <v>98828</v>
      </c>
      <c r="C169" s="603">
        <v>8.9700000000000002E-2</v>
      </c>
      <c r="D169" s="611" t="s">
        <v>552</v>
      </c>
    </row>
    <row r="170" spans="1:4" ht="29.4" thickBot="1" x14ac:dyDescent="0.35">
      <c r="A170" s="615" t="s">
        <v>1530</v>
      </c>
      <c r="B170" s="607">
        <v>135206</v>
      </c>
      <c r="C170" s="605">
        <v>1.6700000000000001E-6</v>
      </c>
      <c r="D170" s="612" t="s">
        <v>552</v>
      </c>
    </row>
    <row r="171" spans="1:4" ht="28.8" x14ac:dyDescent="0.3">
      <c r="A171" s="614" t="s">
        <v>1528</v>
      </c>
      <c r="B171" s="604">
        <v>21725462</v>
      </c>
      <c r="C171" s="603">
        <v>2.0899999999999998E-3</v>
      </c>
      <c r="D171" s="611" t="s">
        <v>552</v>
      </c>
    </row>
    <row r="172" spans="1:4" ht="14.4" x14ac:dyDescent="0.3">
      <c r="A172" s="614" t="s">
        <v>1526</v>
      </c>
      <c r="B172" s="604" t="s">
        <v>549</v>
      </c>
      <c r="C172" s="608" t="s">
        <v>550</v>
      </c>
      <c r="D172" s="609" t="s">
        <v>549</v>
      </c>
    </row>
    <row r="173" spans="1:4" ht="29.4" thickBot="1" x14ac:dyDescent="0.35">
      <c r="A173" s="615" t="s">
        <v>1525</v>
      </c>
      <c r="B173" s="607">
        <v>592018</v>
      </c>
      <c r="C173" s="605">
        <v>1E-3</v>
      </c>
      <c r="D173" s="612" t="s">
        <v>548</v>
      </c>
    </row>
    <row r="174" spans="1:4" ht="28.8" x14ac:dyDescent="0.3">
      <c r="A174" s="614" t="s">
        <v>1523</v>
      </c>
      <c r="B174" s="604">
        <v>544923</v>
      </c>
      <c r="C174" s="603">
        <v>1E-3</v>
      </c>
      <c r="D174" s="611" t="s">
        <v>548</v>
      </c>
    </row>
    <row r="175" spans="1:4" ht="28.8" x14ac:dyDescent="0.3">
      <c r="A175" s="614" t="s">
        <v>1521</v>
      </c>
      <c r="B175" s="604">
        <v>57125</v>
      </c>
      <c r="C175" s="603">
        <v>1E-3</v>
      </c>
      <c r="D175" s="611" t="s">
        <v>548</v>
      </c>
    </row>
    <row r="176" spans="1:4" ht="29.4" thickBot="1" x14ac:dyDescent="0.35">
      <c r="A176" s="615" t="s">
        <v>1520</v>
      </c>
      <c r="B176" s="607">
        <v>460195</v>
      </c>
      <c r="C176" s="605">
        <v>8.8999999999999995E-4</v>
      </c>
      <c r="D176" s="612" t="s">
        <v>548</v>
      </c>
    </row>
    <row r="177" spans="1:4" ht="43.2" x14ac:dyDescent="0.3">
      <c r="A177" s="614" t="s">
        <v>1518</v>
      </c>
      <c r="B177" s="604">
        <v>506683</v>
      </c>
      <c r="C177" s="603">
        <v>2.5500000000000002E-4</v>
      </c>
      <c r="D177" s="611" t="s">
        <v>548</v>
      </c>
    </row>
    <row r="178" spans="1:4" ht="43.2" x14ac:dyDescent="0.3">
      <c r="A178" s="614" t="s">
        <v>1516</v>
      </c>
      <c r="B178" s="604">
        <v>506774</v>
      </c>
      <c r="C178" s="603">
        <v>3.9399999999999998E-4</v>
      </c>
      <c r="D178" s="611" t="s">
        <v>548</v>
      </c>
    </row>
    <row r="179" spans="1:4" ht="29.4" thickBot="1" x14ac:dyDescent="0.35">
      <c r="A179" s="615" t="s">
        <v>1514</v>
      </c>
      <c r="B179" s="607">
        <v>74908</v>
      </c>
      <c r="C179" s="605">
        <v>1E-3</v>
      </c>
      <c r="D179" s="612" t="s">
        <v>548</v>
      </c>
    </row>
    <row r="180" spans="1:4" ht="43.2" x14ac:dyDescent="0.3">
      <c r="A180" s="614" t="s">
        <v>1513</v>
      </c>
      <c r="B180" s="604">
        <v>151508</v>
      </c>
      <c r="C180" s="603">
        <v>2E-3</v>
      </c>
      <c r="D180" s="611" t="s">
        <v>548</v>
      </c>
    </row>
    <row r="181" spans="1:4" ht="43.2" x14ac:dyDescent="0.3">
      <c r="A181" s="614" t="s">
        <v>1511</v>
      </c>
      <c r="B181" s="604">
        <v>506616</v>
      </c>
      <c r="C181" s="603">
        <v>2E-3</v>
      </c>
      <c r="D181" s="611" t="s">
        <v>548</v>
      </c>
    </row>
    <row r="182" spans="1:4" ht="29.4" thickBot="1" x14ac:dyDescent="0.35">
      <c r="A182" s="615" t="s">
        <v>1509</v>
      </c>
      <c r="B182" s="607">
        <v>506649</v>
      </c>
      <c r="C182" s="605">
        <v>1E-3</v>
      </c>
      <c r="D182" s="612" t="s">
        <v>548</v>
      </c>
    </row>
    <row r="183" spans="1:4" ht="28.8" x14ac:dyDescent="0.3">
      <c r="A183" s="614" t="s">
        <v>1507</v>
      </c>
      <c r="B183" s="604">
        <v>143339</v>
      </c>
      <c r="C183" s="603">
        <v>1E-3</v>
      </c>
      <c r="D183" s="611" t="s">
        <v>548</v>
      </c>
    </row>
    <row r="184" spans="1:4" ht="28.8" x14ac:dyDescent="0.3">
      <c r="A184" s="614" t="s">
        <v>2647</v>
      </c>
      <c r="B184" s="604" t="s">
        <v>576</v>
      </c>
      <c r="C184" s="603">
        <v>1E-3</v>
      </c>
      <c r="D184" s="611" t="s">
        <v>548</v>
      </c>
    </row>
    <row r="185" spans="1:4" ht="29.4" thickBot="1" x14ac:dyDescent="0.35">
      <c r="A185" s="615" t="s">
        <v>2648</v>
      </c>
      <c r="B185" s="607">
        <v>463569</v>
      </c>
      <c r="C185" s="605">
        <v>1E-3</v>
      </c>
      <c r="D185" s="612" t="s">
        <v>548</v>
      </c>
    </row>
    <row r="186" spans="1:4" ht="28.8" x14ac:dyDescent="0.3">
      <c r="A186" s="614" t="s">
        <v>1504</v>
      </c>
      <c r="B186" s="604">
        <v>557211</v>
      </c>
      <c r="C186" s="603">
        <v>5.9999999999999995E-4</v>
      </c>
      <c r="D186" s="611" t="s">
        <v>548</v>
      </c>
    </row>
    <row r="187" spans="1:4" ht="28.8" x14ac:dyDescent="0.3">
      <c r="A187" s="614" t="s">
        <v>1502</v>
      </c>
      <c r="B187" s="604">
        <v>110827</v>
      </c>
      <c r="C187" s="603">
        <v>0.10199999999999999</v>
      </c>
      <c r="D187" s="611" t="s">
        <v>552</v>
      </c>
    </row>
    <row r="188" spans="1:4" ht="87" thickBot="1" x14ac:dyDescent="0.35">
      <c r="A188" s="615" t="s">
        <v>1500</v>
      </c>
      <c r="B188" s="607">
        <v>87843</v>
      </c>
      <c r="C188" s="605">
        <v>2.8300000000000001E-3</v>
      </c>
      <c r="D188" s="612" t="s">
        <v>552</v>
      </c>
    </row>
    <row r="189" spans="1:4" ht="28.8" x14ac:dyDescent="0.3">
      <c r="A189" s="614" t="s">
        <v>1498</v>
      </c>
      <c r="B189" s="604">
        <v>108941</v>
      </c>
      <c r="C189" s="603">
        <v>1.5200000000000001E-3</v>
      </c>
      <c r="D189" s="611" t="s">
        <v>552</v>
      </c>
    </row>
    <row r="190" spans="1:4" ht="28.8" x14ac:dyDescent="0.3">
      <c r="A190" s="614" t="s">
        <v>1496</v>
      </c>
      <c r="B190" s="604">
        <v>110838</v>
      </c>
      <c r="C190" s="603">
        <v>4.3099999999999999E-2</v>
      </c>
      <c r="D190" s="611" t="s">
        <v>552</v>
      </c>
    </row>
    <row r="191" spans="1:4" ht="29.4" thickBot="1" x14ac:dyDescent="0.35">
      <c r="A191" s="615" t="s">
        <v>1494</v>
      </c>
      <c r="B191" s="607">
        <v>108918</v>
      </c>
      <c r="C191" s="605">
        <v>4.2500000000000003E-3</v>
      </c>
      <c r="D191" s="612" t="s">
        <v>552</v>
      </c>
    </row>
    <row r="192" spans="1:4" ht="28.8" x14ac:dyDescent="0.3">
      <c r="A192" s="614" t="s">
        <v>1492</v>
      </c>
      <c r="B192" s="604">
        <v>68085858</v>
      </c>
      <c r="C192" s="603">
        <v>0.21</v>
      </c>
      <c r="D192" s="611" t="s">
        <v>552</v>
      </c>
    </row>
    <row r="193" spans="1:4" ht="28.8" x14ac:dyDescent="0.3">
      <c r="A193" s="614" t="s">
        <v>1490</v>
      </c>
      <c r="B193" s="604">
        <v>52315078</v>
      </c>
      <c r="C193" s="603">
        <v>7.6899999999999996E-2</v>
      </c>
      <c r="D193" s="611" t="s">
        <v>552</v>
      </c>
    </row>
    <row r="194" spans="1:4" ht="29.4" thickBot="1" x14ac:dyDescent="0.35">
      <c r="A194" s="615" t="s">
        <v>1488</v>
      </c>
      <c r="B194" s="607">
        <v>66215278</v>
      </c>
      <c r="C194" s="605">
        <v>7.9699999999999997E-4</v>
      </c>
      <c r="D194" s="612" t="s">
        <v>552</v>
      </c>
    </row>
    <row r="195" spans="1:4" ht="14.4" x14ac:dyDescent="0.3">
      <c r="A195" s="614" t="s">
        <v>1486</v>
      </c>
      <c r="B195" s="604">
        <v>72548</v>
      </c>
      <c r="C195" s="603">
        <v>0.251</v>
      </c>
      <c r="D195" s="611" t="s">
        <v>552</v>
      </c>
    </row>
    <row r="196" spans="1:4" ht="14.4" x14ac:dyDescent="0.3">
      <c r="A196" s="614" t="s">
        <v>1485</v>
      </c>
      <c r="B196" s="604">
        <v>72559</v>
      </c>
      <c r="C196" s="603">
        <v>0.54500000000000004</v>
      </c>
      <c r="D196" s="611" t="s">
        <v>552</v>
      </c>
    </row>
    <row r="197" spans="1:4" ht="15" thickBot="1" x14ac:dyDescent="0.35">
      <c r="A197" s="615" t="s">
        <v>1484</v>
      </c>
      <c r="B197" s="607">
        <v>50293</v>
      </c>
      <c r="C197" s="605">
        <v>0.628</v>
      </c>
      <c r="D197" s="612" t="s">
        <v>552</v>
      </c>
    </row>
    <row r="198" spans="1:4" ht="14.4" x14ac:dyDescent="0.3">
      <c r="A198" s="614" t="s">
        <v>1483</v>
      </c>
      <c r="B198" s="604">
        <v>1861321</v>
      </c>
      <c r="C198" s="603">
        <v>1.4999999999999999E-2</v>
      </c>
      <c r="D198" s="611" t="s">
        <v>552</v>
      </c>
    </row>
    <row r="199" spans="1:4" ht="14.4" x14ac:dyDescent="0.3">
      <c r="A199" s="614" t="s">
        <v>1481</v>
      </c>
      <c r="B199" s="604">
        <v>75990</v>
      </c>
      <c r="C199" s="603">
        <v>8.1499999999999997E-4</v>
      </c>
      <c r="D199" s="611" t="s">
        <v>552</v>
      </c>
    </row>
    <row r="200" spans="1:4" ht="101.4" thickBot="1" x14ac:dyDescent="0.35">
      <c r="A200" s="615" t="s">
        <v>1480</v>
      </c>
      <c r="B200" s="607">
        <v>1163195</v>
      </c>
      <c r="C200" s="605">
        <v>0.72499999999999998</v>
      </c>
      <c r="D200" s="612" t="s">
        <v>552</v>
      </c>
    </row>
    <row r="201" spans="1:4" ht="14.4" x14ac:dyDescent="0.3">
      <c r="A201" s="614" t="s">
        <v>1478</v>
      </c>
      <c r="B201" s="604">
        <v>8065483</v>
      </c>
      <c r="C201" s="603">
        <v>7.6099999999999996E-3</v>
      </c>
      <c r="D201" s="611" t="s">
        <v>552</v>
      </c>
    </row>
    <row r="202" spans="1:4" ht="43.2" x14ac:dyDescent="0.3">
      <c r="A202" s="614" t="s">
        <v>1476</v>
      </c>
      <c r="B202" s="604">
        <v>103231</v>
      </c>
      <c r="C202" s="603">
        <v>3.23</v>
      </c>
      <c r="D202" s="611" t="s">
        <v>552</v>
      </c>
    </row>
    <row r="203" spans="1:4" ht="15" thickBot="1" x14ac:dyDescent="0.35">
      <c r="A203" s="615" t="s">
        <v>187</v>
      </c>
      <c r="B203" s="607">
        <v>2303164</v>
      </c>
      <c r="C203" s="605">
        <v>4.5999999999999999E-2</v>
      </c>
      <c r="D203" s="612" t="s">
        <v>552</v>
      </c>
    </row>
    <row r="204" spans="1:4" ht="14.4" x14ac:dyDescent="0.3">
      <c r="A204" s="614" t="s">
        <v>1475</v>
      </c>
      <c r="B204" s="604">
        <v>333415</v>
      </c>
      <c r="C204" s="603">
        <v>1.04E-2</v>
      </c>
      <c r="D204" s="611" t="s">
        <v>552</v>
      </c>
    </row>
    <row r="205" spans="1:4" ht="28.8" x14ac:dyDescent="0.3">
      <c r="A205" s="614" t="s">
        <v>2649</v>
      </c>
      <c r="B205" s="604">
        <v>132650</v>
      </c>
      <c r="C205" s="603">
        <v>0.11799999999999999</v>
      </c>
      <c r="D205" s="611" t="s">
        <v>552</v>
      </c>
    </row>
    <row r="206" spans="1:4" ht="72.599999999999994" thickBot="1" x14ac:dyDescent="0.35">
      <c r="A206" s="615" t="s">
        <v>1473</v>
      </c>
      <c r="B206" s="607">
        <v>96128</v>
      </c>
      <c r="C206" s="605">
        <v>6.8500000000000002E-3</v>
      </c>
      <c r="D206" s="612" t="s">
        <v>552</v>
      </c>
    </row>
    <row r="207" spans="1:4" ht="43.2" x14ac:dyDescent="0.3">
      <c r="A207" s="614" t="s">
        <v>1472</v>
      </c>
      <c r="B207" s="604">
        <v>106376</v>
      </c>
      <c r="C207" s="603">
        <v>2.4500000000000001E-2</v>
      </c>
      <c r="D207" s="611" t="s">
        <v>552</v>
      </c>
    </row>
    <row r="208" spans="1:4" ht="43.2" x14ac:dyDescent="0.3">
      <c r="A208" s="614" t="s">
        <v>463</v>
      </c>
      <c r="B208" s="604">
        <v>124481</v>
      </c>
      <c r="C208" s="603">
        <v>2.8900000000000002E-3</v>
      </c>
      <c r="D208" s="611" t="s">
        <v>552</v>
      </c>
    </row>
    <row r="209" spans="1:4" ht="43.8" thickBot="1" x14ac:dyDescent="0.35">
      <c r="A209" s="615" t="s">
        <v>1470</v>
      </c>
      <c r="B209" s="607">
        <v>106934</v>
      </c>
      <c r="C209" s="605">
        <v>2.7799999999999999E-3</v>
      </c>
      <c r="D209" s="612" t="s">
        <v>552</v>
      </c>
    </row>
    <row r="210" spans="1:4" ht="72" x14ac:dyDescent="0.3">
      <c r="A210" s="614" t="s">
        <v>1469</v>
      </c>
      <c r="B210" s="604">
        <v>74953</v>
      </c>
      <c r="C210" s="603">
        <v>2.2300000000000002E-3</v>
      </c>
      <c r="D210" s="611" t="s">
        <v>552</v>
      </c>
    </row>
    <row r="211" spans="1:4" ht="43.2" x14ac:dyDescent="0.3">
      <c r="A211" s="614" t="s">
        <v>1467</v>
      </c>
      <c r="B211" s="604" t="s">
        <v>576</v>
      </c>
      <c r="C211" s="608" t="s">
        <v>550</v>
      </c>
      <c r="D211" s="609" t="s">
        <v>549</v>
      </c>
    </row>
    <row r="212" spans="1:4" ht="15" thickBot="1" x14ac:dyDescent="0.35">
      <c r="A212" s="615" t="s">
        <v>1466</v>
      </c>
      <c r="B212" s="607">
        <v>1918009</v>
      </c>
      <c r="C212" s="605">
        <v>2.65E-3</v>
      </c>
      <c r="D212" s="612" t="s">
        <v>552</v>
      </c>
    </row>
    <row r="213" spans="1:4" ht="43.2" x14ac:dyDescent="0.3">
      <c r="A213" s="614" t="s">
        <v>1464</v>
      </c>
      <c r="B213" s="604">
        <v>764410</v>
      </c>
      <c r="C213" s="603">
        <v>1.66E-2</v>
      </c>
      <c r="D213" s="611" t="s">
        <v>552</v>
      </c>
    </row>
    <row r="214" spans="1:4" ht="43.2" x14ac:dyDescent="0.3">
      <c r="A214" s="614" t="s">
        <v>1462</v>
      </c>
      <c r="B214" s="604">
        <v>1476115</v>
      </c>
      <c r="C214" s="603">
        <v>1.66E-2</v>
      </c>
      <c r="D214" s="611" t="s">
        <v>552</v>
      </c>
    </row>
    <row r="215" spans="1:4" ht="43.8" thickBot="1" x14ac:dyDescent="0.35">
      <c r="A215" s="615" t="s">
        <v>1460</v>
      </c>
      <c r="B215" s="607">
        <v>110576</v>
      </c>
      <c r="C215" s="605">
        <v>1.66E-2</v>
      </c>
      <c r="D215" s="612" t="s">
        <v>552</v>
      </c>
    </row>
    <row r="216" spans="1:4" ht="28.8" x14ac:dyDescent="0.3">
      <c r="A216" s="614" t="s">
        <v>1459</v>
      </c>
      <c r="B216" s="604">
        <v>79436</v>
      </c>
      <c r="C216" s="603">
        <v>1.2099999999999999E-3</v>
      </c>
      <c r="D216" s="611" t="s">
        <v>552</v>
      </c>
    </row>
    <row r="217" spans="1:4" ht="43.2" x14ac:dyDescent="0.3">
      <c r="A217" s="614" t="s">
        <v>1457</v>
      </c>
      <c r="B217" s="604">
        <v>95501</v>
      </c>
      <c r="C217" s="603">
        <v>4.4600000000000001E-2</v>
      </c>
      <c r="D217" s="611" t="s">
        <v>552</v>
      </c>
    </row>
    <row r="218" spans="1:4" ht="43.8" thickBot="1" x14ac:dyDescent="0.35">
      <c r="A218" s="615" t="s">
        <v>1456</v>
      </c>
      <c r="B218" s="607">
        <v>106467</v>
      </c>
      <c r="C218" s="605">
        <v>4.53E-2</v>
      </c>
      <c r="D218" s="612" t="s">
        <v>552</v>
      </c>
    </row>
    <row r="219" spans="1:4" ht="43.2" x14ac:dyDescent="0.3">
      <c r="A219" s="614" t="s">
        <v>1455</v>
      </c>
      <c r="B219" s="604">
        <v>91941</v>
      </c>
      <c r="C219" s="603">
        <v>1.2800000000000001E-2</v>
      </c>
      <c r="D219" s="611" t="s">
        <v>552</v>
      </c>
    </row>
    <row r="220" spans="1:4" ht="43.2" x14ac:dyDescent="0.3">
      <c r="A220" s="614" t="s">
        <v>1454</v>
      </c>
      <c r="B220" s="604">
        <v>90982</v>
      </c>
      <c r="C220" s="603">
        <v>5.4199999999999998E-2</v>
      </c>
      <c r="D220" s="611" t="s">
        <v>552</v>
      </c>
    </row>
    <row r="221" spans="1:4" ht="43.8" thickBot="1" x14ac:dyDescent="0.35">
      <c r="A221" s="615" t="s">
        <v>459</v>
      </c>
      <c r="B221" s="607">
        <v>75718</v>
      </c>
      <c r="C221" s="605">
        <v>8.9499999999999996E-3</v>
      </c>
      <c r="D221" s="612" t="s">
        <v>552</v>
      </c>
    </row>
    <row r="222" spans="1:4" ht="43.2" x14ac:dyDescent="0.3">
      <c r="A222" s="614" t="s">
        <v>1452</v>
      </c>
      <c r="B222" s="604">
        <v>75343</v>
      </c>
      <c r="C222" s="603">
        <v>6.7499999999999999E-3</v>
      </c>
      <c r="D222" s="611" t="s">
        <v>552</v>
      </c>
    </row>
    <row r="223" spans="1:4" ht="43.2" x14ac:dyDescent="0.3">
      <c r="A223" s="614" t="s">
        <v>1451</v>
      </c>
      <c r="B223" s="604">
        <v>107062</v>
      </c>
      <c r="C223" s="603">
        <v>4.1999999999999997E-3</v>
      </c>
      <c r="D223" s="611" t="s">
        <v>552</v>
      </c>
    </row>
    <row r="224" spans="1:4" ht="43.8" thickBot="1" x14ac:dyDescent="0.35">
      <c r="A224" s="615" t="s">
        <v>1450</v>
      </c>
      <c r="B224" s="607">
        <v>75354</v>
      </c>
      <c r="C224" s="605">
        <v>1.17E-2</v>
      </c>
      <c r="D224" s="612" t="s">
        <v>552</v>
      </c>
    </row>
    <row r="225" spans="1:4" ht="43.2" x14ac:dyDescent="0.3">
      <c r="A225" s="614" t="s">
        <v>1447</v>
      </c>
      <c r="B225" s="604">
        <v>156592</v>
      </c>
      <c r="C225" s="603">
        <v>1.0999999999999999E-2</v>
      </c>
      <c r="D225" s="611" t="s">
        <v>552</v>
      </c>
    </row>
    <row r="226" spans="1:4" ht="43.2" x14ac:dyDescent="0.3">
      <c r="A226" s="614" t="s">
        <v>1446</v>
      </c>
      <c r="B226" s="604">
        <v>156605</v>
      </c>
      <c r="C226" s="603">
        <v>1.0999999999999999E-2</v>
      </c>
      <c r="D226" s="611" t="s">
        <v>552</v>
      </c>
    </row>
    <row r="227" spans="1:4" ht="29.4" thickBot="1" x14ac:dyDescent="0.35">
      <c r="A227" s="615" t="s">
        <v>1445</v>
      </c>
      <c r="B227" s="607">
        <v>120832</v>
      </c>
      <c r="C227" s="605">
        <v>2.06E-2</v>
      </c>
      <c r="D227" s="612" t="s">
        <v>552</v>
      </c>
    </row>
    <row r="228" spans="1:4" ht="57.6" x14ac:dyDescent="0.3">
      <c r="A228" s="614" t="s">
        <v>1444</v>
      </c>
      <c r="B228" s="604">
        <v>94757</v>
      </c>
      <c r="C228" s="603">
        <v>6.6400000000000001E-3</v>
      </c>
      <c r="D228" s="611" t="s">
        <v>552</v>
      </c>
    </row>
    <row r="229" spans="1:4" ht="72" x14ac:dyDescent="0.3">
      <c r="A229" s="614" t="s">
        <v>1443</v>
      </c>
      <c r="B229" s="604">
        <v>94826</v>
      </c>
      <c r="C229" s="603">
        <v>1.3899999999999999E-2</v>
      </c>
      <c r="D229" s="611" t="s">
        <v>552</v>
      </c>
    </row>
    <row r="230" spans="1:4" ht="43.8" thickBot="1" x14ac:dyDescent="0.35">
      <c r="A230" s="615" t="s">
        <v>1441</v>
      </c>
      <c r="B230" s="607">
        <v>78875</v>
      </c>
      <c r="C230" s="605">
        <v>7.5300000000000002E-3</v>
      </c>
      <c r="D230" s="612" t="s">
        <v>552</v>
      </c>
    </row>
    <row r="231" spans="1:4" ht="43.2" x14ac:dyDescent="0.3">
      <c r="A231" s="614" t="s">
        <v>1440</v>
      </c>
      <c r="B231" s="604">
        <v>142289</v>
      </c>
      <c r="C231" s="603">
        <v>7.7600000000000004E-3</v>
      </c>
      <c r="D231" s="611" t="s">
        <v>552</v>
      </c>
    </row>
    <row r="232" spans="1:4" ht="43.2" x14ac:dyDescent="0.3">
      <c r="A232" s="614" t="s">
        <v>1439</v>
      </c>
      <c r="B232" s="604">
        <v>616239</v>
      </c>
      <c r="C232" s="603">
        <v>9.8299999999999993E-4</v>
      </c>
      <c r="D232" s="611" t="s">
        <v>552</v>
      </c>
    </row>
    <row r="233" spans="1:4" ht="43.8" thickBot="1" x14ac:dyDescent="0.35">
      <c r="A233" s="615" t="s">
        <v>1437</v>
      </c>
      <c r="B233" s="607">
        <v>542756</v>
      </c>
      <c r="C233" s="605">
        <v>8.3400000000000002E-3</v>
      </c>
      <c r="D233" s="612" t="s">
        <v>552</v>
      </c>
    </row>
    <row r="234" spans="1:4" ht="28.8" x14ac:dyDescent="0.3">
      <c r="A234" s="614" t="s">
        <v>1435</v>
      </c>
      <c r="B234" s="604">
        <v>62737</v>
      </c>
      <c r="C234" s="603">
        <v>8.0400000000000003E-4</v>
      </c>
      <c r="D234" s="611" t="s">
        <v>552</v>
      </c>
    </row>
    <row r="235" spans="1:4" ht="28.8" x14ac:dyDescent="0.3">
      <c r="A235" s="614" t="s">
        <v>1433</v>
      </c>
      <c r="B235" s="604">
        <v>77736</v>
      </c>
      <c r="C235" s="603">
        <v>3.5999999999999997E-2</v>
      </c>
      <c r="D235" s="611" t="s">
        <v>552</v>
      </c>
    </row>
    <row r="236" spans="1:4" ht="15" thickBot="1" x14ac:dyDescent="0.35">
      <c r="A236" s="615" t="s">
        <v>185</v>
      </c>
      <c r="B236" s="607">
        <v>60571</v>
      </c>
      <c r="C236" s="605">
        <v>3.2599999999999997E-2</v>
      </c>
      <c r="D236" s="612" t="s">
        <v>552</v>
      </c>
    </row>
    <row r="237" spans="1:4" ht="43.2" x14ac:dyDescent="0.3">
      <c r="A237" s="614" t="s">
        <v>1431</v>
      </c>
      <c r="B237" s="604" t="s">
        <v>576</v>
      </c>
      <c r="C237" s="608" t="s">
        <v>550</v>
      </c>
      <c r="D237" s="609" t="s">
        <v>549</v>
      </c>
    </row>
    <row r="238" spans="1:4" ht="28.8" x14ac:dyDescent="0.3">
      <c r="A238" s="614" t="s">
        <v>1430</v>
      </c>
      <c r="B238" s="604">
        <v>111422</v>
      </c>
      <c r="C238" s="603">
        <v>4.5099999999999998E-5</v>
      </c>
      <c r="D238" s="611" t="s">
        <v>552</v>
      </c>
    </row>
    <row r="239" spans="1:4" ht="58.2" thickBot="1" x14ac:dyDescent="0.35">
      <c r="A239" s="615" t="s">
        <v>1427</v>
      </c>
      <c r="B239" s="607">
        <v>112345</v>
      </c>
      <c r="C239" s="605">
        <v>4.5399999999999998E-4</v>
      </c>
      <c r="D239" s="612" t="s">
        <v>552</v>
      </c>
    </row>
    <row r="240" spans="1:4" ht="57.6" x14ac:dyDescent="0.3">
      <c r="A240" s="614" t="s">
        <v>1425</v>
      </c>
      <c r="B240" s="604">
        <v>111900</v>
      </c>
      <c r="C240" s="603">
        <v>1.21E-4</v>
      </c>
      <c r="D240" s="611" t="s">
        <v>552</v>
      </c>
    </row>
    <row r="241" spans="1:4" ht="28.8" x14ac:dyDescent="0.3">
      <c r="A241" s="614" t="s">
        <v>1423</v>
      </c>
      <c r="B241" s="604">
        <v>617845</v>
      </c>
      <c r="C241" s="603">
        <v>4.57E-4</v>
      </c>
      <c r="D241" s="611" t="s">
        <v>552</v>
      </c>
    </row>
    <row r="242" spans="1:4" ht="29.4" thickBot="1" x14ac:dyDescent="0.35">
      <c r="A242" s="615" t="s">
        <v>1421</v>
      </c>
      <c r="B242" s="607">
        <v>56531</v>
      </c>
      <c r="C242" s="605">
        <v>0.114</v>
      </c>
      <c r="D242" s="612" t="s">
        <v>552</v>
      </c>
    </row>
    <row r="243" spans="1:4" ht="28.8" x14ac:dyDescent="0.3">
      <c r="A243" s="614" t="s">
        <v>1419</v>
      </c>
      <c r="B243" s="604">
        <v>43222486</v>
      </c>
      <c r="C243" s="603">
        <v>4.0200000000000001E-5</v>
      </c>
      <c r="D243" s="611" t="s">
        <v>552</v>
      </c>
    </row>
    <row r="244" spans="1:4" ht="28.8" x14ac:dyDescent="0.3">
      <c r="A244" s="614" t="s">
        <v>1417</v>
      </c>
      <c r="B244" s="604">
        <v>35367385</v>
      </c>
      <c r="C244" s="603">
        <v>1.0699999999999999E-2</v>
      </c>
      <c r="D244" s="611" t="s">
        <v>552</v>
      </c>
    </row>
    <row r="245" spans="1:4" ht="43.8" thickBot="1" x14ac:dyDescent="0.35">
      <c r="A245" s="615" t="s">
        <v>1415</v>
      </c>
      <c r="B245" s="607">
        <v>75376</v>
      </c>
      <c r="C245" s="605">
        <v>2.0999999999999999E-3</v>
      </c>
      <c r="D245" s="612" t="s">
        <v>552</v>
      </c>
    </row>
    <row r="246" spans="1:4" ht="28.8" x14ac:dyDescent="0.3">
      <c r="A246" s="614" t="s">
        <v>1413</v>
      </c>
      <c r="B246" s="604">
        <v>94586</v>
      </c>
      <c r="C246" s="603">
        <v>4.5199999999999997E-2</v>
      </c>
      <c r="D246" s="611" t="s">
        <v>552</v>
      </c>
    </row>
    <row r="247" spans="1:4" ht="28.8" x14ac:dyDescent="0.3">
      <c r="A247" s="614" t="s">
        <v>1411</v>
      </c>
      <c r="B247" s="604">
        <v>108203</v>
      </c>
      <c r="C247" s="603">
        <v>4.28E-3</v>
      </c>
      <c r="D247" s="611" t="s">
        <v>552</v>
      </c>
    </row>
    <row r="248" spans="1:4" ht="72.599999999999994" thickBot="1" x14ac:dyDescent="0.35">
      <c r="A248" s="615" t="s">
        <v>1409</v>
      </c>
      <c r="B248" s="607">
        <v>1445756</v>
      </c>
      <c r="C248" s="605">
        <v>7.3800000000000005E-4</v>
      </c>
      <c r="D248" s="612" t="s">
        <v>552</v>
      </c>
    </row>
    <row r="249" spans="1:4" ht="28.8" x14ac:dyDescent="0.3">
      <c r="A249" s="614" t="s">
        <v>1407</v>
      </c>
      <c r="B249" s="604">
        <v>55290647</v>
      </c>
      <c r="C249" s="603">
        <v>7.9800000000000002E-5</v>
      </c>
      <c r="D249" s="611" t="s">
        <v>552</v>
      </c>
    </row>
    <row r="250" spans="1:4" ht="28.8" x14ac:dyDescent="0.3">
      <c r="A250" s="614" t="s">
        <v>152</v>
      </c>
      <c r="B250" s="604">
        <v>60515</v>
      </c>
      <c r="C250" s="603">
        <v>2.6699999999999998E-4</v>
      </c>
      <c r="D250" s="611" t="s">
        <v>552</v>
      </c>
    </row>
    <row r="251" spans="1:4" ht="43.8" thickBot="1" x14ac:dyDescent="0.35">
      <c r="A251" s="615" t="s">
        <v>1405</v>
      </c>
      <c r="B251" s="607">
        <v>119904</v>
      </c>
      <c r="C251" s="605">
        <v>1.06E-3</v>
      </c>
      <c r="D251" s="612" t="s">
        <v>552</v>
      </c>
    </row>
    <row r="252" spans="1:4" ht="57.6" x14ac:dyDescent="0.3">
      <c r="A252" s="614" t="s">
        <v>1403</v>
      </c>
      <c r="B252" s="604">
        <v>756796</v>
      </c>
      <c r="C252" s="603">
        <v>1.2400000000000001E-4</v>
      </c>
      <c r="D252" s="611" t="s">
        <v>552</v>
      </c>
    </row>
    <row r="253" spans="1:4" ht="57.6" x14ac:dyDescent="0.3">
      <c r="A253" s="614" t="s">
        <v>1401</v>
      </c>
      <c r="B253" s="604">
        <v>60117</v>
      </c>
      <c r="C253" s="603">
        <v>9.4299999999999995E-2</v>
      </c>
      <c r="D253" s="611" t="s">
        <v>552</v>
      </c>
    </row>
    <row r="254" spans="1:4" ht="43.8" thickBot="1" x14ac:dyDescent="0.35">
      <c r="A254" s="615" t="s">
        <v>1399</v>
      </c>
      <c r="B254" s="607">
        <v>21436964</v>
      </c>
      <c r="C254" s="605">
        <v>2.02E-5</v>
      </c>
      <c r="D254" s="612" t="s">
        <v>552</v>
      </c>
    </row>
    <row r="255" spans="1:4" ht="43.2" x14ac:dyDescent="0.3">
      <c r="A255" s="614" t="s">
        <v>1397</v>
      </c>
      <c r="B255" s="604">
        <v>95681</v>
      </c>
      <c r="C255" s="603">
        <v>4.28E-3</v>
      </c>
      <c r="D255" s="611" t="s">
        <v>552</v>
      </c>
    </row>
    <row r="256" spans="1:4" ht="43.2" x14ac:dyDescent="0.3">
      <c r="A256" s="614" t="s">
        <v>1395</v>
      </c>
      <c r="B256" s="604">
        <v>121697</v>
      </c>
      <c r="C256" s="603">
        <v>1.12E-2</v>
      </c>
      <c r="D256" s="611" t="s">
        <v>552</v>
      </c>
    </row>
    <row r="257" spans="1:4" ht="43.8" thickBot="1" x14ac:dyDescent="0.35">
      <c r="A257" s="615" t="s">
        <v>1393</v>
      </c>
      <c r="B257" s="607">
        <v>119937</v>
      </c>
      <c r="C257" s="605">
        <v>3.62E-3</v>
      </c>
      <c r="D257" s="612" t="s">
        <v>552</v>
      </c>
    </row>
    <row r="258" spans="1:4" ht="43.2" x14ac:dyDescent="0.3">
      <c r="A258" s="614" t="s">
        <v>1391</v>
      </c>
      <c r="B258" s="604">
        <v>68122</v>
      </c>
      <c r="C258" s="603">
        <v>1.2999999999999999E-4</v>
      </c>
      <c r="D258" s="611" t="s">
        <v>552</v>
      </c>
    </row>
    <row r="259" spans="1:4" ht="43.2" x14ac:dyDescent="0.3">
      <c r="A259" s="614" t="s">
        <v>1389</v>
      </c>
      <c r="B259" s="604">
        <v>57147</v>
      </c>
      <c r="C259" s="603">
        <v>7.2700000000000005E-5</v>
      </c>
      <c r="D259" s="611" t="s">
        <v>548</v>
      </c>
    </row>
    <row r="260" spans="1:4" ht="43.8" thickBot="1" x14ac:dyDescent="0.35">
      <c r="A260" s="615" t="s">
        <v>1387</v>
      </c>
      <c r="B260" s="607">
        <v>540738</v>
      </c>
      <c r="C260" s="605">
        <v>3.1700000000000001E-4</v>
      </c>
      <c r="D260" s="612" t="s">
        <v>552</v>
      </c>
    </row>
    <row r="261" spans="1:4" ht="43.2" x14ac:dyDescent="0.3">
      <c r="A261" s="614" t="s">
        <v>1385</v>
      </c>
      <c r="B261" s="604">
        <v>105679</v>
      </c>
      <c r="C261" s="603">
        <v>1.09E-2</v>
      </c>
      <c r="D261" s="611" t="s">
        <v>552</v>
      </c>
    </row>
    <row r="262" spans="1:4" ht="43.2" x14ac:dyDescent="0.3">
      <c r="A262" s="614" t="s">
        <v>1384</v>
      </c>
      <c r="B262" s="604">
        <v>576261</v>
      </c>
      <c r="C262" s="603">
        <v>1.2E-2</v>
      </c>
      <c r="D262" s="611" t="s">
        <v>552</v>
      </c>
    </row>
    <row r="263" spans="1:4" ht="43.8" thickBot="1" x14ac:dyDescent="0.35">
      <c r="A263" s="615" t="s">
        <v>1383</v>
      </c>
      <c r="B263" s="607">
        <v>95658</v>
      </c>
      <c r="C263" s="605">
        <v>9.7999999999999997E-3</v>
      </c>
      <c r="D263" s="612" t="s">
        <v>552</v>
      </c>
    </row>
    <row r="264" spans="1:4" ht="43.2" x14ac:dyDescent="0.3">
      <c r="A264" s="614" t="s">
        <v>1380</v>
      </c>
      <c r="B264" s="604">
        <v>513371</v>
      </c>
      <c r="C264" s="603">
        <v>2.53E-2</v>
      </c>
      <c r="D264" s="611" t="s">
        <v>552</v>
      </c>
    </row>
    <row r="265" spans="1:4" ht="43.2" x14ac:dyDescent="0.3">
      <c r="A265" s="614" t="s">
        <v>1378</v>
      </c>
      <c r="B265" s="604">
        <v>534521</v>
      </c>
      <c r="C265" s="603">
        <v>3.15E-3</v>
      </c>
      <c r="D265" s="611" t="s">
        <v>552</v>
      </c>
    </row>
    <row r="266" spans="1:4" ht="58.2" thickBot="1" x14ac:dyDescent="0.35">
      <c r="A266" s="615" t="s">
        <v>1377</v>
      </c>
      <c r="B266" s="607">
        <v>131895</v>
      </c>
      <c r="C266" s="605">
        <v>2.75E-2</v>
      </c>
      <c r="D266" s="612" t="s">
        <v>552</v>
      </c>
    </row>
    <row r="267" spans="1:4" ht="43.2" x14ac:dyDescent="0.3">
      <c r="A267" s="614" t="s">
        <v>1375</v>
      </c>
      <c r="B267" s="604">
        <v>528290</v>
      </c>
      <c r="C267" s="603">
        <v>2.3700000000000001E-3</v>
      </c>
      <c r="D267" s="611" t="s">
        <v>552</v>
      </c>
    </row>
    <row r="268" spans="1:4" ht="43.2" x14ac:dyDescent="0.3">
      <c r="A268" s="614" t="s">
        <v>1373</v>
      </c>
      <c r="B268" s="604">
        <v>99650</v>
      </c>
      <c r="C268" s="603">
        <v>1.74E-3</v>
      </c>
      <c r="D268" s="611" t="s">
        <v>552</v>
      </c>
    </row>
    <row r="269" spans="1:4" ht="43.8" thickBot="1" x14ac:dyDescent="0.35">
      <c r="A269" s="615" t="s">
        <v>1372</v>
      </c>
      <c r="B269" s="607">
        <v>100254</v>
      </c>
      <c r="C269" s="605">
        <v>1.67E-3</v>
      </c>
      <c r="D269" s="612" t="s">
        <v>552</v>
      </c>
    </row>
    <row r="270" spans="1:4" ht="28.8" x14ac:dyDescent="0.3">
      <c r="A270" s="614" t="s">
        <v>1370</v>
      </c>
      <c r="B270" s="604">
        <v>51285</v>
      </c>
      <c r="C270" s="603">
        <v>1.8699999999999999E-3</v>
      </c>
      <c r="D270" s="611" t="s">
        <v>552</v>
      </c>
    </row>
    <row r="271" spans="1:4" ht="57.6" x14ac:dyDescent="0.3">
      <c r="A271" s="614" t="s">
        <v>1369</v>
      </c>
      <c r="B271" s="604" t="s">
        <v>576</v>
      </c>
      <c r="C271" s="603">
        <v>4.1599999999999996E-3</v>
      </c>
      <c r="D271" s="611" t="s">
        <v>552</v>
      </c>
    </row>
    <row r="272" spans="1:4" ht="29.4" thickBot="1" x14ac:dyDescent="0.35">
      <c r="A272" s="615" t="s">
        <v>1367</v>
      </c>
      <c r="B272" s="607">
        <v>121142</v>
      </c>
      <c r="C272" s="605">
        <v>3.0799999999999998E-3</v>
      </c>
      <c r="D272" s="612" t="s">
        <v>552</v>
      </c>
    </row>
    <row r="273" spans="1:4" ht="28.8" x14ac:dyDescent="0.3">
      <c r="A273" s="614" t="s">
        <v>1366</v>
      </c>
      <c r="B273" s="604">
        <v>606202</v>
      </c>
      <c r="C273" s="603">
        <v>3.7000000000000002E-3</v>
      </c>
      <c r="D273" s="611" t="s">
        <v>552</v>
      </c>
    </row>
    <row r="274" spans="1:4" ht="57.6" x14ac:dyDescent="0.3">
      <c r="A274" s="614" t="s">
        <v>1365</v>
      </c>
      <c r="B274" s="604">
        <v>35572782</v>
      </c>
      <c r="C274" s="603">
        <v>2.0400000000000001E-3</v>
      </c>
      <c r="D274" s="611" t="s">
        <v>552</v>
      </c>
    </row>
    <row r="275" spans="1:4" ht="58.2" thickBot="1" x14ac:dyDescent="0.35">
      <c r="A275" s="615" t="s">
        <v>1364</v>
      </c>
      <c r="B275" s="607">
        <v>19406510</v>
      </c>
      <c r="C275" s="605">
        <v>2.0400000000000001E-3</v>
      </c>
      <c r="D275" s="612" t="s">
        <v>552</v>
      </c>
    </row>
    <row r="276" spans="1:4" ht="57.6" x14ac:dyDescent="0.3">
      <c r="A276" s="614" t="s">
        <v>2650</v>
      </c>
      <c r="B276" s="604">
        <v>25321146</v>
      </c>
      <c r="C276" s="603">
        <v>4.1599999999999996E-3</v>
      </c>
      <c r="D276" s="611" t="s">
        <v>552</v>
      </c>
    </row>
    <row r="277" spans="1:4" ht="14.4" x14ac:dyDescent="0.3">
      <c r="A277" s="614" t="s">
        <v>1363</v>
      </c>
      <c r="B277" s="604">
        <v>88857</v>
      </c>
      <c r="C277" s="603">
        <v>1.6299999999999999E-2</v>
      </c>
      <c r="D277" s="611" t="s">
        <v>552</v>
      </c>
    </row>
    <row r="278" spans="1:4" ht="29.4" thickBot="1" x14ac:dyDescent="0.35">
      <c r="A278" s="615" t="s">
        <v>1362</v>
      </c>
      <c r="B278" s="607">
        <v>123911</v>
      </c>
      <c r="C278" s="605">
        <v>3.3199999999999999E-4</v>
      </c>
      <c r="D278" s="612" t="s">
        <v>552</v>
      </c>
    </row>
    <row r="279" spans="1:4" ht="14.4" x14ac:dyDescent="0.3">
      <c r="A279" s="614" t="s">
        <v>1360</v>
      </c>
      <c r="B279" s="604" t="s">
        <v>549</v>
      </c>
      <c r="C279" s="608" t="s">
        <v>550</v>
      </c>
      <c r="D279" s="609" t="s">
        <v>549</v>
      </c>
    </row>
    <row r="280" spans="1:4" ht="72" x14ac:dyDescent="0.3">
      <c r="A280" s="614" t="s">
        <v>1359</v>
      </c>
      <c r="B280" s="604" t="s">
        <v>576</v>
      </c>
      <c r="C280" s="603">
        <v>2.86</v>
      </c>
      <c r="D280" s="611" t="s">
        <v>552</v>
      </c>
    </row>
    <row r="281" spans="1:4" ht="29.4" thickBot="1" x14ac:dyDescent="0.35">
      <c r="A281" s="615" t="s">
        <v>1358</v>
      </c>
      <c r="B281" s="607">
        <v>1746016</v>
      </c>
      <c r="C281" s="605">
        <v>0.80800000000000005</v>
      </c>
      <c r="D281" s="612" t="s">
        <v>552</v>
      </c>
    </row>
    <row r="282" spans="1:4" ht="28.8" x14ac:dyDescent="0.3">
      <c r="A282" s="614" t="s">
        <v>1357</v>
      </c>
      <c r="B282" s="604">
        <v>957517</v>
      </c>
      <c r="C282" s="603">
        <v>5.6299999999999996E-3</v>
      </c>
      <c r="D282" s="611" t="s">
        <v>552</v>
      </c>
    </row>
    <row r="283" spans="1:4" ht="28.8" x14ac:dyDescent="0.3">
      <c r="A283" s="614" t="s">
        <v>1355</v>
      </c>
      <c r="B283" s="604">
        <v>127639</v>
      </c>
      <c r="C283" s="603">
        <v>3.6700000000000001E-3</v>
      </c>
      <c r="D283" s="611" t="s">
        <v>552</v>
      </c>
    </row>
    <row r="284" spans="1:4" ht="29.4" thickBot="1" x14ac:dyDescent="0.35">
      <c r="A284" s="615" t="s">
        <v>1353</v>
      </c>
      <c r="B284" s="607">
        <v>122394</v>
      </c>
      <c r="C284" s="605">
        <v>3.73E-2</v>
      </c>
      <c r="D284" s="612" t="s">
        <v>552</v>
      </c>
    </row>
    <row r="285" spans="1:4" ht="43.2" x14ac:dyDescent="0.3">
      <c r="A285" s="614" t="s">
        <v>1351</v>
      </c>
      <c r="B285" s="604">
        <v>122667</v>
      </c>
      <c r="C285" s="603">
        <v>1.2999999999999999E-2</v>
      </c>
      <c r="D285" s="611" t="s">
        <v>552</v>
      </c>
    </row>
    <row r="286" spans="1:4" ht="14.4" x14ac:dyDescent="0.3">
      <c r="A286" s="614" t="s">
        <v>109</v>
      </c>
      <c r="B286" s="604">
        <v>85007</v>
      </c>
      <c r="C286" s="603">
        <v>2.4400000000000001E-7</v>
      </c>
      <c r="D286" s="611" t="s">
        <v>552</v>
      </c>
    </row>
    <row r="287" spans="1:4" ht="29.4" thickBot="1" x14ac:dyDescent="0.35">
      <c r="A287" s="615" t="s">
        <v>1349</v>
      </c>
      <c r="B287" s="607">
        <v>1937377</v>
      </c>
      <c r="C287" s="605">
        <v>2.05E-4</v>
      </c>
      <c r="D287" s="612" t="s">
        <v>552</v>
      </c>
    </row>
    <row r="288" spans="1:4" ht="28.8" x14ac:dyDescent="0.3">
      <c r="A288" s="614" t="s">
        <v>1347</v>
      </c>
      <c r="B288" s="604">
        <v>2602462</v>
      </c>
      <c r="C288" s="603">
        <v>1.73E-9</v>
      </c>
      <c r="D288" s="611" t="s">
        <v>552</v>
      </c>
    </row>
    <row r="289" spans="1:4" ht="28.8" x14ac:dyDescent="0.3">
      <c r="A289" s="614" t="s">
        <v>1345</v>
      </c>
      <c r="B289" s="604">
        <v>16071866</v>
      </c>
      <c r="C289" s="603">
        <v>3.8700000000000003E-12</v>
      </c>
      <c r="D289" s="611" t="s">
        <v>552</v>
      </c>
    </row>
    <row r="290" spans="1:4" ht="29.4" thickBot="1" x14ac:dyDescent="0.35">
      <c r="A290" s="615" t="s">
        <v>150</v>
      </c>
      <c r="B290" s="607">
        <v>298044</v>
      </c>
      <c r="C290" s="605">
        <v>2.12E-2</v>
      </c>
      <c r="D290" s="612" t="s">
        <v>552</v>
      </c>
    </row>
    <row r="291" spans="1:4" ht="28.8" x14ac:dyDescent="0.3">
      <c r="A291" s="614" t="s">
        <v>1343</v>
      </c>
      <c r="B291" s="604">
        <v>505293</v>
      </c>
      <c r="C291" s="603">
        <v>1.08E-3</v>
      </c>
      <c r="D291" s="611" t="s">
        <v>552</v>
      </c>
    </row>
    <row r="292" spans="1:4" ht="14.4" x14ac:dyDescent="0.3">
      <c r="A292" s="614" t="s">
        <v>1341</v>
      </c>
      <c r="B292" s="604">
        <v>330541</v>
      </c>
      <c r="C292" s="603">
        <v>4.6600000000000001E-3</v>
      </c>
      <c r="D292" s="611" t="s">
        <v>552</v>
      </c>
    </row>
    <row r="293" spans="1:4" ht="15" thickBot="1" x14ac:dyDescent="0.35">
      <c r="A293" s="615" t="s">
        <v>1339</v>
      </c>
      <c r="B293" s="607">
        <v>2439103</v>
      </c>
      <c r="C293" s="605">
        <v>2.22E-4</v>
      </c>
      <c r="D293" s="612" t="s">
        <v>552</v>
      </c>
    </row>
    <row r="294" spans="1:4" ht="14.4" x14ac:dyDescent="0.3">
      <c r="A294" s="614" t="s">
        <v>1337</v>
      </c>
      <c r="B294" s="604">
        <v>759944</v>
      </c>
      <c r="C294" s="603">
        <v>1.84E-2</v>
      </c>
      <c r="D294" s="611" t="s">
        <v>552</v>
      </c>
    </row>
    <row r="295" spans="1:4" ht="28.8" x14ac:dyDescent="0.3">
      <c r="A295" s="614" t="s">
        <v>1335</v>
      </c>
      <c r="B295" s="604">
        <v>115297</v>
      </c>
      <c r="C295" s="603">
        <v>2.8600000000000001E-3</v>
      </c>
      <c r="D295" s="611" t="s">
        <v>552</v>
      </c>
    </row>
    <row r="296" spans="1:4" ht="15" thickBot="1" x14ac:dyDescent="0.35">
      <c r="A296" s="615" t="s">
        <v>107</v>
      </c>
      <c r="B296" s="607">
        <v>145733</v>
      </c>
      <c r="C296" s="605">
        <v>2.63E-3</v>
      </c>
      <c r="D296" s="612" t="s">
        <v>552</v>
      </c>
    </row>
    <row r="297" spans="1:4" ht="14.4" x14ac:dyDescent="0.3">
      <c r="A297" s="614" t="s">
        <v>177</v>
      </c>
      <c r="B297" s="604">
        <v>72208</v>
      </c>
      <c r="C297" s="603">
        <v>3.2599999999999997E-2</v>
      </c>
      <c r="D297" s="611" t="s">
        <v>552</v>
      </c>
    </row>
    <row r="298" spans="1:4" ht="28.8" x14ac:dyDescent="0.3">
      <c r="A298" s="614" t="s">
        <v>1333</v>
      </c>
      <c r="B298" s="604">
        <v>106898</v>
      </c>
      <c r="C298" s="603">
        <v>9.4399999999999996E-4</v>
      </c>
      <c r="D298" s="611" t="s">
        <v>552</v>
      </c>
    </row>
    <row r="299" spans="1:4" ht="29.4" thickBot="1" x14ac:dyDescent="0.35">
      <c r="A299" s="615" t="s">
        <v>1331</v>
      </c>
      <c r="B299" s="607">
        <v>106887</v>
      </c>
      <c r="C299" s="605">
        <v>2.31E-3</v>
      </c>
      <c r="D299" s="612" t="s">
        <v>552</v>
      </c>
    </row>
    <row r="300" spans="1:4" ht="14.4" x14ac:dyDescent="0.3">
      <c r="A300" s="614" t="s">
        <v>1329</v>
      </c>
      <c r="B300" s="604">
        <v>16672870</v>
      </c>
      <c r="C300" s="603">
        <v>1.73E-4</v>
      </c>
      <c r="D300" s="611" t="s">
        <v>552</v>
      </c>
    </row>
    <row r="301" spans="1:4" ht="14.4" x14ac:dyDescent="0.3">
      <c r="A301" s="614" t="s">
        <v>1327</v>
      </c>
      <c r="B301" s="604">
        <v>563122</v>
      </c>
      <c r="C301" s="603">
        <v>2.5499999999999998E-2</v>
      </c>
      <c r="D301" s="611" t="s">
        <v>552</v>
      </c>
    </row>
    <row r="302" spans="1:4" ht="58.2" thickBot="1" x14ac:dyDescent="0.35">
      <c r="A302" s="615" t="s">
        <v>1325</v>
      </c>
      <c r="B302" s="607">
        <v>111159</v>
      </c>
      <c r="C302" s="605">
        <v>6.9999999999999999E-4</v>
      </c>
      <c r="D302" s="612" t="s">
        <v>552</v>
      </c>
    </row>
    <row r="303" spans="1:4" ht="28.8" x14ac:dyDescent="0.3">
      <c r="A303" s="614" t="s">
        <v>1323</v>
      </c>
      <c r="B303" s="604">
        <v>110805</v>
      </c>
      <c r="C303" s="603">
        <v>2.9999999999999997E-4</v>
      </c>
      <c r="D303" s="611" t="s">
        <v>552</v>
      </c>
    </row>
    <row r="304" spans="1:4" ht="28.8" x14ac:dyDescent="0.3">
      <c r="A304" s="614" t="s">
        <v>1321</v>
      </c>
      <c r="B304" s="604">
        <v>141786</v>
      </c>
      <c r="C304" s="603">
        <v>1.5299999999999999E-3</v>
      </c>
      <c r="D304" s="611" t="s">
        <v>552</v>
      </c>
    </row>
    <row r="305" spans="1:4" ht="29.4" thickBot="1" x14ac:dyDescent="0.35">
      <c r="A305" s="615" t="s">
        <v>1319</v>
      </c>
      <c r="B305" s="607">
        <v>140885</v>
      </c>
      <c r="C305" s="605">
        <v>3.2399999999999998E-3</v>
      </c>
      <c r="D305" s="612" t="s">
        <v>552</v>
      </c>
    </row>
    <row r="306" spans="1:4" ht="57.6" x14ac:dyDescent="0.3">
      <c r="A306" s="614" t="s">
        <v>2651</v>
      </c>
      <c r="B306" s="604">
        <v>75003</v>
      </c>
      <c r="C306" s="603">
        <v>6.0699999999999999E-3</v>
      </c>
      <c r="D306" s="611" t="s">
        <v>552</v>
      </c>
    </row>
    <row r="307" spans="1:4" ht="28.8" x14ac:dyDescent="0.3">
      <c r="A307" s="614" t="s">
        <v>1316</v>
      </c>
      <c r="B307" s="604">
        <v>60297</v>
      </c>
      <c r="C307" s="603">
        <v>2.3500000000000001E-3</v>
      </c>
      <c r="D307" s="611" t="s">
        <v>552</v>
      </c>
    </row>
    <row r="308" spans="1:4" ht="43.8" thickBot="1" x14ac:dyDescent="0.35">
      <c r="A308" s="615" t="s">
        <v>1314</v>
      </c>
      <c r="B308" s="607">
        <v>97632</v>
      </c>
      <c r="C308" s="605">
        <v>6.9800000000000001E-3</v>
      </c>
      <c r="D308" s="612" t="s">
        <v>552</v>
      </c>
    </row>
    <row r="309" spans="1:4" ht="72" x14ac:dyDescent="0.3">
      <c r="A309" s="614" t="s">
        <v>1312</v>
      </c>
      <c r="B309" s="604">
        <v>2104645</v>
      </c>
      <c r="C309" s="603">
        <v>3.61E-2</v>
      </c>
      <c r="D309" s="611" t="s">
        <v>552</v>
      </c>
    </row>
    <row r="310" spans="1:4" ht="28.8" x14ac:dyDescent="0.3">
      <c r="A310" s="614" t="s">
        <v>457</v>
      </c>
      <c r="B310" s="604">
        <v>100414</v>
      </c>
      <c r="C310" s="603">
        <v>4.9299999999999997E-2</v>
      </c>
      <c r="D310" s="611" t="s">
        <v>552</v>
      </c>
    </row>
    <row r="311" spans="1:4" ht="43.8" thickBot="1" x14ac:dyDescent="0.35">
      <c r="A311" s="615" t="s">
        <v>1310</v>
      </c>
      <c r="B311" s="607">
        <v>109784</v>
      </c>
      <c r="C311" s="605">
        <v>1.4799999999999999E-4</v>
      </c>
      <c r="D311" s="612" t="s">
        <v>552</v>
      </c>
    </row>
    <row r="312" spans="1:4" ht="28.8" x14ac:dyDescent="0.3">
      <c r="A312" s="614" t="s">
        <v>1308</v>
      </c>
      <c r="B312" s="604">
        <v>107153</v>
      </c>
      <c r="C312" s="603">
        <v>3.18E-5</v>
      </c>
      <c r="D312" s="611" t="s">
        <v>552</v>
      </c>
    </row>
    <row r="313" spans="1:4" ht="28.8" x14ac:dyDescent="0.3">
      <c r="A313" s="614" t="s">
        <v>1306</v>
      </c>
      <c r="B313" s="604">
        <v>107211</v>
      </c>
      <c r="C313" s="603">
        <v>8.7700000000000004E-5</v>
      </c>
      <c r="D313" s="611" t="s">
        <v>552</v>
      </c>
    </row>
    <row r="314" spans="1:4" ht="58.2" thickBot="1" x14ac:dyDescent="0.35">
      <c r="A314" s="615" t="s">
        <v>1304</v>
      </c>
      <c r="B314" s="607">
        <v>111762</v>
      </c>
      <c r="C314" s="605">
        <v>1.2099999999999999E-3</v>
      </c>
      <c r="D314" s="612" t="s">
        <v>552</v>
      </c>
    </row>
    <row r="315" spans="1:4" ht="28.8" x14ac:dyDescent="0.3">
      <c r="A315" s="614" t="s">
        <v>1302</v>
      </c>
      <c r="B315" s="604">
        <v>75218</v>
      </c>
      <c r="C315" s="603">
        <v>5.5999999999999995E-4</v>
      </c>
      <c r="D315" s="611" t="s">
        <v>552</v>
      </c>
    </row>
    <row r="316" spans="1:4" ht="28.8" x14ac:dyDescent="0.3">
      <c r="A316" s="614" t="s">
        <v>1300</v>
      </c>
      <c r="B316" s="604">
        <v>96457</v>
      </c>
      <c r="C316" s="603">
        <v>1.5200000000000001E-4</v>
      </c>
      <c r="D316" s="611" t="s">
        <v>552</v>
      </c>
    </row>
    <row r="317" spans="1:4" ht="29.4" thickBot="1" x14ac:dyDescent="0.35">
      <c r="A317" s="615" t="s">
        <v>1298</v>
      </c>
      <c r="B317" s="607">
        <v>151564</v>
      </c>
      <c r="C317" s="605">
        <v>5.8100000000000003E-4</v>
      </c>
      <c r="D317" s="612" t="s">
        <v>552</v>
      </c>
    </row>
    <row r="318" spans="1:4" ht="43.2" x14ac:dyDescent="0.3">
      <c r="A318" s="614" t="s">
        <v>1296</v>
      </c>
      <c r="B318" s="604">
        <v>84720</v>
      </c>
      <c r="C318" s="603">
        <v>1.1900000000000001E-3</v>
      </c>
      <c r="D318" s="611" t="s">
        <v>552</v>
      </c>
    </row>
    <row r="319" spans="1:4" ht="14.4" x14ac:dyDescent="0.3">
      <c r="A319" s="614" t="s">
        <v>1294</v>
      </c>
      <c r="B319" s="604">
        <v>101200480</v>
      </c>
      <c r="C319" s="603">
        <v>4.6799999999999999E-4</v>
      </c>
      <c r="D319" s="611" t="s">
        <v>552</v>
      </c>
    </row>
    <row r="320" spans="1:4" ht="29.4" thickBot="1" x14ac:dyDescent="0.35">
      <c r="A320" s="615" t="s">
        <v>1292</v>
      </c>
      <c r="B320" s="607">
        <v>22224926</v>
      </c>
      <c r="C320" s="605">
        <v>4.3600000000000002E-3</v>
      </c>
      <c r="D320" s="612" t="s">
        <v>552</v>
      </c>
    </row>
    <row r="321" spans="1:4" ht="28.8" x14ac:dyDescent="0.3">
      <c r="A321" s="614" t="s">
        <v>1290</v>
      </c>
      <c r="B321" s="604">
        <v>39515418</v>
      </c>
      <c r="C321" s="603">
        <v>0.16700000000000001</v>
      </c>
      <c r="D321" s="611" t="s">
        <v>552</v>
      </c>
    </row>
    <row r="322" spans="1:4" ht="28.8" x14ac:dyDescent="0.3">
      <c r="A322" s="614" t="s">
        <v>1288</v>
      </c>
      <c r="B322" s="604">
        <v>2164172</v>
      </c>
      <c r="C322" s="603">
        <v>3.16E-3</v>
      </c>
      <c r="D322" s="611" t="s">
        <v>552</v>
      </c>
    </row>
    <row r="323" spans="1:4" ht="15" thickBot="1" x14ac:dyDescent="0.35">
      <c r="A323" s="615" t="s">
        <v>11</v>
      </c>
      <c r="B323" s="607">
        <v>16984488</v>
      </c>
      <c r="C323" s="605">
        <v>1E-3</v>
      </c>
      <c r="D323" s="612" t="s">
        <v>548</v>
      </c>
    </row>
    <row r="324" spans="1:4" ht="43.2" x14ac:dyDescent="0.3">
      <c r="A324" s="614" t="s">
        <v>1285</v>
      </c>
      <c r="B324" s="604">
        <v>7782414</v>
      </c>
      <c r="C324" s="603">
        <v>1E-3</v>
      </c>
      <c r="D324" s="611" t="s">
        <v>548</v>
      </c>
    </row>
    <row r="325" spans="1:4" ht="14.4" x14ac:dyDescent="0.3">
      <c r="A325" s="614" t="s">
        <v>1283</v>
      </c>
      <c r="B325" s="604">
        <v>59756604</v>
      </c>
      <c r="C325" s="603">
        <v>2.8E-3</v>
      </c>
      <c r="D325" s="611" t="s">
        <v>552</v>
      </c>
    </row>
    <row r="326" spans="1:4" ht="29.4" thickBot="1" x14ac:dyDescent="0.35">
      <c r="A326" s="615" t="s">
        <v>1281</v>
      </c>
      <c r="B326" s="607">
        <v>56425913</v>
      </c>
      <c r="C326" s="605">
        <v>4.5900000000000003E-3</v>
      </c>
      <c r="D326" s="612" t="s">
        <v>552</v>
      </c>
    </row>
    <row r="327" spans="1:4" ht="14.4" x14ac:dyDescent="0.3">
      <c r="A327" s="614" t="s">
        <v>1279</v>
      </c>
      <c r="B327" s="604">
        <v>66332965</v>
      </c>
      <c r="C327" s="603">
        <v>6.9100000000000003E-3</v>
      </c>
      <c r="D327" s="611" t="s">
        <v>552</v>
      </c>
    </row>
    <row r="328" spans="1:4" ht="28.8" x14ac:dyDescent="0.3">
      <c r="A328" s="614" t="s">
        <v>1277</v>
      </c>
      <c r="B328" s="604">
        <v>69409945</v>
      </c>
      <c r="C328" s="603">
        <v>7.9200000000000007E-2</v>
      </c>
      <c r="D328" s="611" t="s">
        <v>552</v>
      </c>
    </row>
    <row r="329" spans="1:4" ht="15" thickBot="1" x14ac:dyDescent="0.35">
      <c r="A329" s="615" t="s">
        <v>1275</v>
      </c>
      <c r="B329" s="607">
        <v>133073</v>
      </c>
      <c r="C329" s="605">
        <v>2.66E-3</v>
      </c>
      <c r="D329" s="612" t="s">
        <v>552</v>
      </c>
    </row>
    <row r="330" spans="1:4" ht="28.8" x14ac:dyDescent="0.3">
      <c r="A330" s="614" t="s">
        <v>1273</v>
      </c>
      <c r="B330" s="604">
        <v>72178020</v>
      </c>
      <c r="C330" s="603">
        <v>4.57E-4</v>
      </c>
      <c r="D330" s="611" t="s">
        <v>552</v>
      </c>
    </row>
    <row r="331" spans="1:4" ht="14.4" x14ac:dyDescent="0.3">
      <c r="A331" s="614" t="s">
        <v>1271</v>
      </c>
      <c r="B331" s="604">
        <v>944229</v>
      </c>
      <c r="C331" s="603">
        <v>2.7E-2</v>
      </c>
      <c r="D331" s="611" t="s">
        <v>552</v>
      </c>
    </row>
    <row r="332" spans="1:4" ht="29.4" thickBot="1" x14ac:dyDescent="0.35">
      <c r="A332" s="615" t="s">
        <v>455</v>
      </c>
      <c r="B332" s="607">
        <v>50000</v>
      </c>
      <c r="C332" s="605">
        <v>1.82E-3</v>
      </c>
      <c r="D332" s="612" t="s">
        <v>552</v>
      </c>
    </row>
    <row r="333" spans="1:4" ht="28.8" x14ac:dyDescent="0.3">
      <c r="A333" s="614" t="s">
        <v>1269</v>
      </c>
      <c r="B333" s="604">
        <v>64186</v>
      </c>
      <c r="C333" s="603">
        <v>3.7800000000000003E-4</v>
      </c>
      <c r="D333" s="611" t="s">
        <v>552</v>
      </c>
    </row>
    <row r="334" spans="1:4" ht="28.8" x14ac:dyDescent="0.3">
      <c r="A334" s="614" t="s">
        <v>1267</v>
      </c>
      <c r="B334" s="604">
        <v>39148248</v>
      </c>
      <c r="C334" s="603">
        <v>4.0999999999999999E-7</v>
      </c>
      <c r="D334" s="611" t="s">
        <v>552</v>
      </c>
    </row>
    <row r="335" spans="1:4" ht="15" thickBot="1" x14ac:dyDescent="0.35">
      <c r="A335" s="615" t="s">
        <v>1265</v>
      </c>
      <c r="B335" s="607" t="s">
        <v>549</v>
      </c>
      <c r="C335" s="606" t="s">
        <v>550</v>
      </c>
      <c r="D335" s="610" t="s">
        <v>549</v>
      </c>
    </row>
    <row r="336" spans="1:4" ht="28.8" x14ac:dyDescent="0.3">
      <c r="A336" s="614" t="s">
        <v>1264</v>
      </c>
      <c r="B336" s="604">
        <v>132649</v>
      </c>
      <c r="C336" s="603">
        <v>9.7500000000000003E-2</v>
      </c>
      <c r="D336" s="611" t="s">
        <v>552</v>
      </c>
    </row>
    <row r="337" spans="1:4" ht="14.4" x14ac:dyDescent="0.3">
      <c r="A337" s="614" t="s">
        <v>1263</v>
      </c>
      <c r="B337" s="604">
        <v>110009</v>
      </c>
      <c r="C337" s="603">
        <v>5.0499999999999998E-3</v>
      </c>
      <c r="D337" s="611" t="s">
        <v>552</v>
      </c>
    </row>
    <row r="338" spans="1:4" ht="29.4" thickBot="1" x14ac:dyDescent="0.35">
      <c r="A338" s="615" t="s">
        <v>1261</v>
      </c>
      <c r="B338" s="607">
        <v>109999</v>
      </c>
      <c r="C338" s="605">
        <v>1.25E-3</v>
      </c>
      <c r="D338" s="612" t="s">
        <v>552</v>
      </c>
    </row>
    <row r="339" spans="1:4" ht="28.8" x14ac:dyDescent="0.3">
      <c r="A339" s="614" t="s">
        <v>1260</v>
      </c>
      <c r="B339" s="604">
        <v>67458</v>
      </c>
      <c r="C339" s="603">
        <v>8.03E-5</v>
      </c>
      <c r="D339" s="611" t="s">
        <v>552</v>
      </c>
    </row>
    <row r="340" spans="1:4" ht="14.4" x14ac:dyDescent="0.3">
      <c r="A340" s="614" t="s">
        <v>1258</v>
      </c>
      <c r="B340" s="604">
        <v>98011</v>
      </c>
      <c r="C340" s="603">
        <v>8.4800000000000001E-4</v>
      </c>
      <c r="D340" s="611" t="s">
        <v>552</v>
      </c>
    </row>
    <row r="341" spans="1:4" ht="15" thickBot="1" x14ac:dyDescent="0.35">
      <c r="A341" s="615" t="s">
        <v>1256</v>
      </c>
      <c r="B341" s="607">
        <v>531828</v>
      </c>
      <c r="C341" s="605">
        <v>9.3499999999999996E-4</v>
      </c>
      <c r="D341" s="612" t="s">
        <v>552</v>
      </c>
    </row>
    <row r="342" spans="1:4" ht="28.8" x14ac:dyDescent="0.3">
      <c r="A342" s="614" t="s">
        <v>1254</v>
      </c>
      <c r="B342" s="604">
        <v>60568050</v>
      </c>
      <c r="C342" s="603">
        <v>4.99E-2</v>
      </c>
      <c r="D342" s="611" t="s">
        <v>552</v>
      </c>
    </row>
    <row r="343" spans="1:4" ht="57.6" x14ac:dyDescent="0.3">
      <c r="A343" s="614" t="s">
        <v>1252</v>
      </c>
      <c r="B343" s="604">
        <v>77182822</v>
      </c>
      <c r="C343" s="603">
        <v>3.4200000000000002E-8</v>
      </c>
      <c r="D343" s="611" t="s">
        <v>552</v>
      </c>
    </row>
    <row r="344" spans="1:4" ht="29.4" thickBot="1" x14ac:dyDescent="0.35">
      <c r="A344" s="615" t="s">
        <v>1250</v>
      </c>
      <c r="B344" s="607">
        <v>111308</v>
      </c>
      <c r="C344" s="605">
        <v>3.2499999999999999E-4</v>
      </c>
      <c r="D344" s="612" t="s">
        <v>552</v>
      </c>
    </row>
    <row r="345" spans="1:4" ht="14.4" x14ac:dyDescent="0.3">
      <c r="A345" s="614" t="s">
        <v>1248</v>
      </c>
      <c r="B345" s="604">
        <v>765344</v>
      </c>
      <c r="C345" s="603">
        <v>5.1599999999999997E-4</v>
      </c>
      <c r="D345" s="611" t="s">
        <v>552</v>
      </c>
    </row>
    <row r="346" spans="1:4" ht="28.8" x14ac:dyDescent="0.3">
      <c r="A346" s="614" t="s">
        <v>105</v>
      </c>
      <c r="B346" s="604">
        <v>1071836</v>
      </c>
      <c r="C346" s="603">
        <v>4.5400000000000003E-8</v>
      </c>
      <c r="D346" s="611" t="s">
        <v>552</v>
      </c>
    </row>
    <row r="347" spans="1:4" ht="15" thickBot="1" x14ac:dyDescent="0.35">
      <c r="A347" s="615" t="s">
        <v>1246</v>
      </c>
      <c r="B347" s="607">
        <v>42874033</v>
      </c>
      <c r="C347" s="605">
        <v>2.0400000000000001E-2</v>
      </c>
      <c r="D347" s="612" t="s">
        <v>552</v>
      </c>
    </row>
    <row r="348" spans="1:4" ht="28.8" x14ac:dyDescent="0.3">
      <c r="A348" s="614" t="s">
        <v>2652</v>
      </c>
      <c r="B348" s="604">
        <v>113008</v>
      </c>
      <c r="C348" s="603">
        <v>6.0300000000000002E-5</v>
      </c>
      <c r="D348" s="611" t="s">
        <v>552</v>
      </c>
    </row>
    <row r="349" spans="1:4" ht="43.2" x14ac:dyDescent="0.3">
      <c r="A349" s="614" t="s">
        <v>2653</v>
      </c>
      <c r="B349" s="604">
        <v>50011</v>
      </c>
      <c r="C349" s="603">
        <v>3.8600000000000002E-8</v>
      </c>
      <c r="D349" s="611" t="s">
        <v>552</v>
      </c>
    </row>
    <row r="350" spans="1:4" ht="15" thickBot="1" x14ac:dyDescent="0.35">
      <c r="A350" s="615" t="s">
        <v>1244</v>
      </c>
      <c r="B350" s="607">
        <v>86500</v>
      </c>
      <c r="C350" s="605">
        <v>1.75E-3</v>
      </c>
      <c r="D350" s="612" t="s">
        <v>552</v>
      </c>
    </row>
    <row r="351" spans="1:4" ht="28.8" x14ac:dyDescent="0.3">
      <c r="A351" s="614" t="s">
        <v>1242</v>
      </c>
      <c r="B351" s="604">
        <v>69806402</v>
      </c>
      <c r="C351" s="603">
        <v>6.0000000000000001E-3</v>
      </c>
      <c r="D351" s="611" t="s">
        <v>552</v>
      </c>
    </row>
    <row r="352" spans="1:4" ht="14.4" x14ac:dyDescent="0.3">
      <c r="A352" s="614" t="s">
        <v>1240</v>
      </c>
      <c r="B352" s="604">
        <v>79277273</v>
      </c>
      <c r="C352" s="603">
        <v>1.1400000000000001E-4</v>
      </c>
      <c r="D352" s="611" t="s">
        <v>552</v>
      </c>
    </row>
    <row r="353" spans="1:4" ht="29.4" thickBot="1" x14ac:dyDescent="0.35">
      <c r="A353" s="615" t="s">
        <v>167</v>
      </c>
      <c r="B353" s="607">
        <v>76448</v>
      </c>
      <c r="C353" s="605">
        <v>0.14299999999999999</v>
      </c>
      <c r="D353" s="612" t="s">
        <v>552</v>
      </c>
    </row>
    <row r="354" spans="1:4" ht="43.2" x14ac:dyDescent="0.3">
      <c r="A354" s="614" t="s">
        <v>1238</v>
      </c>
      <c r="B354" s="604">
        <v>1024573</v>
      </c>
      <c r="C354" s="603">
        <v>2.0899999999999998E-2</v>
      </c>
      <c r="D354" s="611" t="s">
        <v>552</v>
      </c>
    </row>
    <row r="355" spans="1:4" ht="43.2" x14ac:dyDescent="0.3">
      <c r="A355" s="614" t="s">
        <v>1237</v>
      </c>
      <c r="B355" s="604">
        <v>87821</v>
      </c>
      <c r="C355" s="603">
        <v>1.3599999999999999E-2</v>
      </c>
      <c r="D355" s="611" t="s">
        <v>552</v>
      </c>
    </row>
    <row r="356" spans="1:4" ht="87" thickBot="1" x14ac:dyDescent="0.35">
      <c r="A356" s="615" t="s">
        <v>1235</v>
      </c>
      <c r="B356" s="607">
        <v>68631492</v>
      </c>
      <c r="C356" s="606" t="s">
        <v>550</v>
      </c>
      <c r="D356" s="610" t="s">
        <v>549</v>
      </c>
    </row>
    <row r="357" spans="1:4" ht="43.2" x14ac:dyDescent="0.3">
      <c r="A357" s="614" t="s">
        <v>275</v>
      </c>
      <c r="B357" s="604">
        <v>118741</v>
      </c>
      <c r="C357" s="603">
        <v>0.254</v>
      </c>
      <c r="D357" s="611" t="s">
        <v>552</v>
      </c>
    </row>
    <row r="358" spans="1:4" ht="43.2" x14ac:dyDescent="0.3">
      <c r="A358" s="614" t="s">
        <v>273</v>
      </c>
      <c r="B358" s="604">
        <v>87683</v>
      </c>
      <c r="C358" s="603">
        <v>8.1000000000000003E-2</v>
      </c>
      <c r="D358" s="611" t="s">
        <v>552</v>
      </c>
    </row>
    <row r="359" spans="1:4" ht="58.2" thickBot="1" x14ac:dyDescent="0.35">
      <c r="A359" s="615" t="s">
        <v>1233</v>
      </c>
      <c r="B359" s="607">
        <v>319846</v>
      </c>
      <c r="C359" s="605">
        <v>2.06E-2</v>
      </c>
      <c r="D359" s="612" t="s">
        <v>552</v>
      </c>
    </row>
    <row r="360" spans="1:4" ht="57.6" x14ac:dyDescent="0.3">
      <c r="A360" s="614" t="s">
        <v>1232</v>
      </c>
      <c r="B360" s="604">
        <v>319857</v>
      </c>
      <c r="C360" s="603">
        <v>2.06E-2</v>
      </c>
      <c r="D360" s="611" t="s">
        <v>552</v>
      </c>
    </row>
    <row r="361" spans="1:4" ht="72" x14ac:dyDescent="0.3">
      <c r="A361" s="614" t="s">
        <v>1231</v>
      </c>
      <c r="B361" s="604">
        <v>58899</v>
      </c>
      <c r="C361" s="603">
        <v>2.06E-2</v>
      </c>
      <c r="D361" s="611" t="s">
        <v>552</v>
      </c>
    </row>
    <row r="362" spans="1:4" ht="58.2" thickBot="1" x14ac:dyDescent="0.35">
      <c r="A362" s="615" t="s">
        <v>1230</v>
      </c>
      <c r="B362" s="607">
        <v>608731</v>
      </c>
      <c r="C362" s="605">
        <v>2.06E-2</v>
      </c>
      <c r="D362" s="612" t="s">
        <v>552</v>
      </c>
    </row>
    <row r="363" spans="1:4" ht="57.6" x14ac:dyDescent="0.3">
      <c r="A363" s="614" t="s">
        <v>271</v>
      </c>
      <c r="B363" s="604">
        <v>77474</v>
      </c>
      <c r="C363" s="603">
        <v>0.10299999999999999</v>
      </c>
      <c r="D363" s="611" t="s">
        <v>552</v>
      </c>
    </row>
    <row r="364" spans="1:4" ht="28.8" x14ac:dyDescent="0.3">
      <c r="A364" s="614" t="s">
        <v>269</v>
      </c>
      <c r="B364" s="604">
        <v>67721</v>
      </c>
      <c r="C364" s="603">
        <v>4.1500000000000002E-2</v>
      </c>
      <c r="D364" s="611" t="s">
        <v>552</v>
      </c>
    </row>
    <row r="365" spans="1:4" ht="29.4" thickBot="1" x14ac:dyDescent="0.35">
      <c r="A365" s="615" t="s">
        <v>1228</v>
      </c>
      <c r="B365" s="607">
        <v>70304</v>
      </c>
      <c r="C365" s="605">
        <v>0.83599999999999997</v>
      </c>
      <c r="D365" s="612" t="s">
        <v>552</v>
      </c>
    </row>
    <row r="366" spans="1:4" ht="86.4" x14ac:dyDescent="0.3">
      <c r="A366" s="614" t="s">
        <v>1226</v>
      </c>
      <c r="B366" s="604">
        <v>121824</v>
      </c>
      <c r="C366" s="603">
        <v>3.3599999999999998E-4</v>
      </c>
      <c r="D366" s="611" t="s">
        <v>552</v>
      </c>
    </row>
    <row r="367" spans="1:4" ht="57.6" x14ac:dyDescent="0.3">
      <c r="A367" s="614" t="s">
        <v>1225</v>
      </c>
      <c r="B367" s="604">
        <v>822060</v>
      </c>
      <c r="C367" s="603">
        <v>2.3699999999999999E-2</v>
      </c>
      <c r="D367" s="611" t="s">
        <v>552</v>
      </c>
    </row>
    <row r="368" spans="1:4" ht="43.8" thickBot="1" x14ac:dyDescent="0.35">
      <c r="A368" s="615" t="s">
        <v>1223</v>
      </c>
      <c r="B368" s="607">
        <v>680319</v>
      </c>
      <c r="C368" s="605">
        <v>2.3699999999999999E-4</v>
      </c>
      <c r="D368" s="612" t="s">
        <v>552</v>
      </c>
    </row>
    <row r="369" spans="1:4" ht="28.8" x14ac:dyDescent="0.3">
      <c r="A369" s="614" t="s">
        <v>1221</v>
      </c>
      <c r="B369" s="604">
        <v>110543</v>
      </c>
      <c r="C369" s="603">
        <v>0.20100000000000001</v>
      </c>
      <c r="D369" s="611" t="s">
        <v>552</v>
      </c>
    </row>
    <row r="370" spans="1:4" ht="28.8" x14ac:dyDescent="0.3">
      <c r="A370" s="614" t="s">
        <v>1219</v>
      </c>
      <c r="B370" s="604">
        <v>124049</v>
      </c>
      <c r="C370" s="603">
        <v>2.6800000000000001E-4</v>
      </c>
      <c r="D370" s="611" t="s">
        <v>552</v>
      </c>
    </row>
    <row r="371" spans="1:4" ht="29.4" thickBot="1" x14ac:dyDescent="0.35">
      <c r="A371" s="615" t="s">
        <v>1217</v>
      </c>
      <c r="B371" s="607">
        <v>591786</v>
      </c>
      <c r="C371" s="605">
        <v>3.5500000000000002E-3</v>
      </c>
      <c r="D371" s="612" t="s">
        <v>552</v>
      </c>
    </row>
    <row r="372" spans="1:4" ht="28.8" x14ac:dyDescent="0.3">
      <c r="A372" s="614" t="s">
        <v>1216</v>
      </c>
      <c r="B372" s="604">
        <v>51235042</v>
      </c>
      <c r="C372" s="603">
        <v>1.0200000000000001E-3</v>
      </c>
      <c r="D372" s="611" t="s">
        <v>552</v>
      </c>
    </row>
    <row r="373" spans="1:4" ht="28.8" x14ac:dyDescent="0.3">
      <c r="A373" s="614" t="s">
        <v>1214</v>
      </c>
      <c r="B373" s="604">
        <v>302012</v>
      </c>
      <c r="C373" s="603">
        <v>4.3600000000000003E-5</v>
      </c>
      <c r="D373" s="611" t="s">
        <v>548</v>
      </c>
    </row>
    <row r="374" spans="1:4" ht="29.4" thickBot="1" x14ac:dyDescent="0.35">
      <c r="A374" s="615" t="s">
        <v>1212</v>
      </c>
      <c r="B374" s="607">
        <v>10034932</v>
      </c>
      <c r="C374" s="605">
        <v>1E-3</v>
      </c>
      <c r="D374" s="612" t="s">
        <v>548</v>
      </c>
    </row>
    <row r="375" spans="1:4" ht="28.8" x14ac:dyDescent="0.3">
      <c r="A375" s="614" t="s">
        <v>1210</v>
      </c>
      <c r="B375" s="604">
        <v>7647010</v>
      </c>
      <c r="C375" s="603">
        <v>1E-3</v>
      </c>
      <c r="D375" s="611" t="s">
        <v>548</v>
      </c>
    </row>
    <row r="376" spans="1:4" ht="28.8" x14ac:dyDescent="0.3">
      <c r="A376" s="614" t="s">
        <v>1208</v>
      </c>
      <c r="B376" s="604">
        <v>7664393</v>
      </c>
      <c r="C376" s="603">
        <v>1E-3</v>
      </c>
      <c r="D376" s="611" t="s">
        <v>548</v>
      </c>
    </row>
    <row r="377" spans="1:4" ht="29.4" thickBot="1" x14ac:dyDescent="0.35">
      <c r="A377" s="615" t="s">
        <v>1206</v>
      </c>
      <c r="B377" s="607">
        <v>7783064</v>
      </c>
      <c r="C377" s="605">
        <v>1E-3</v>
      </c>
      <c r="D377" s="612" t="s">
        <v>548</v>
      </c>
    </row>
    <row r="378" spans="1:4" ht="28.8" x14ac:dyDescent="0.3">
      <c r="A378" s="614" t="s">
        <v>1204</v>
      </c>
      <c r="B378" s="604">
        <v>123319</v>
      </c>
      <c r="C378" s="603">
        <v>9.3099999999999997E-4</v>
      </c>
      <c r="D378" s="611" t="s">
        <v>552</v>
      </c>
    </row>
    <row r="379" spans="1:4" ht="14.4" x14ac:dyDescent="0.3">
      <c r="A379" s="614" t="s">
        <v>1202</v>
      </c>
      <c r="B379" s="604">
        <v>35554440</v>
      </c>
      <c r="C379" s="603">
        <v>1.1599999999999999E-2</v>
      </c>
      <c r="D379" s="611" t="s">
        <v>552</v>
      </c>
    </row>
    <row r="380" spans="1:4" ht="29.4" thickBot="1" x14ac:dyDescent="0.35">
      <c r="A380" s="615" t="s">
        <v>1200</v>
      </c>
      <c r="B380" s="607">
        <v>81335377</v>
      </c>
      <c r="C380" s="605">
        <v>4.8299999999999998E-4</v>
      </c>
      <c r="D380" s="612" t="s">
        <v>552</v>
      </c>
    </row>
    <row r="381" spans="1:4" ht="14.4" x14ac:dyDescent="0.3">
      <c r="A381" s="614" t="s">
        <v>1198</v>
      </c>
      <c r="B381" s="604">
        <v>7553562</v>
      </c>
      <c r="C381" s="603">
        <v>1E-3</v>
      </c>
      <c r="D381" s="611" t="s">
        <v>548</v>
      </c>
    </row>
    <row r="382" spans="1:4" ht="14.4" x14ac:dyDescent="0.3">
      <c r="A382" s="614" t="s">
        <v>1196</v>
      </c>
      <c r="B382" s="604">
        <v>36734197</v>
      </c>
      <c r="C382" s="603">
        <v>2.1700000000000001E-3</v>
      </c>
      <c r="D382" s="611" t="s">
        <v>552</v>
      </c>
    </row>
    <row r="383" spans="1:4" ht="15" thickBot="1" x14ac:dyDescent="0.35">
      <c r="A383" s="615" t="s">
        <v>62</v>
      </c>
      <c r="B383" s="607">
        <v>7439896</v>
      </c>
      <c r="C383" s="605">
        <v>1E-3</v>
      </c>
      <c r="D383" s="612" t="s">
        <v>548</v>
      </c>
    </row>
    <row r="384" spans="1:4" ht="28.8" x14ac:dyDescent="0.3">
      <c r="A384" s="614" t="s">
        <v>1194</v>
      </c>
      <c r="B384" s="604">
        <v>78831</v>
      </c>
      <c r="C384" s="603">
        <v>1.92E-3</v>
      </c>
      <c r="D384" s="611" t="s">
        <v>552</v>
      </c>
    </row>
    <row r="385" spans="1:4" ht="28.8" x14ac:dyDescent="0.3">
      <c r="A385" s="614" t="s">
        <v>265</v>
      </c>
      <c r="B385" s="604">
        <v>78591</v>
      </c>
      <c r="C385" s="603">
        <v>3.5400000000000002E-3</v>
      </c>
      <c r="D385" s="611" t="s">
        <v>552</v>
      </c>
    </row>
    <row r="386" spans="1:4" ht="29.4" thickBot="1" x14ac:dyDescent="0.35">
      <c r="A386" s="615" t="s">
        <v>1193</v>
      </c>
      <c r="B386" s="607">
        <v>33820530</v>
      </c>
      <c r="C386" s="605">
        <v>0.20699999999999999</v>
      </c>
      <c r="D386" s="612" t="s">
        <v>552</v>
      </c>
    </row>
    <row r="387" spans="1:4" ht="28.8" x14ac:dyDescent="0.3">
      <c r="A387" s="614" t="s">
        <v>1191</v>
      </c>
      <c r="B387" s="604">
        <v>67630</v>
      </c>
      <c r="C387" s="603">
        <v>7.7800000000000005E-4</v>
      </c>
      <c r="D387" s="611" t="s">
        <v>552</v>
      </c>
    </row>
    <row r="388" spans="1:4" ht="57.6" x14ac:dyDescent="0.3">
      <c r="A388" s="614" t="s">
        <v>1189</v>
      </c>
      <c r="B388" s="604">
        <v>1832548</v>
      </c>
      <c r="C388" s="603">
        <v>3.9599999999999998E-4</v>
      </c>
      <c r="D388" s="611" t="s">
        <v>552</v>
      </c>
    </row>
    <row r="389" spans="1:4" ht="15" thickBot="1" x14ac:dyDescent="0.35">
      <c r="A389" s="615" t="s">
        <v>1187</v>
      </c>
      <c r="B389" s="607">
        <v>82558507</v>
      </c>
      <c r="C389" s="605">
        <v>8.8699999999999994E-3</v>
      </c>
      <c r="D389" s="612" t="s">
        <v>552</v>
      </c>
    </row>
    <row r="390" spans="1:4" ht="14.4" x14ac:dyDescent="0.3">
      <c r="A390" s="614" t="s">
        <v>1185</v>
      </c>
      <c r="B390" s="604" t="s">
        <v>576</v>
      </c>
      <c r="C390" s="608" t="s">
        <v>550</v>
      </c>
      <c r="D390" s="609" t="s">
        <v>549</v>
      </c>
    </row>
    <row r="391" spans="1:4" ht="14.4" x14ac:dyDescent="0.3">
      <c r="A391" s="614" t="s">
        <v>1184</v>
      </c>
      <c r="B391" s="604">
        <v>23950585</v>
      </c>
      <c r="C391" s="603">
        <v>1.09E-2</v>
      </c>
      <c r="D391" s="611" t="s">
        <v>552</v>
      </c>
    </row>
    <row r="392" spans="1:4" ht="15" thickBot="1" x14ac:dyDescent="0.35">
      <c r="A392" s="615" t="s">
        <v>1183</v>
      </c>
      <c r="B392" s="607">
        <v>77501634</v>
      </c>
      <c r="C392" s="605">
        <v>6.3099999999999996E-3</v>
      </c>
      <c r="D392" s="612" t="s">
        <v>552</v>
      </c>
    </row>
    <row r="393" spans="1:4" ht="43.2" x14ac:dyDescent="0.3">
      <c r="A393" s="614" t="s">
        <v>1181</v>
      </c>
      <c r="B393" s="604" t="s">
        <v>549</v>
      </c>
      <c r="C393" s="608" t="s">
        <v>550</v>
      </c>
      <c r="D393" s="609" t="s">
        <v>549</v>
      </c>
    </row>
    <row r="394" spans="1:4" ht="28.8" x14ac:dyDescent="0.3">
      <c r="A394" s="614" t="s">
        <v>1180</v>
      </c>
      <c r="B394" s="604">
        <v>301042</v>
      </c>
      <c r="C394" s="603">
        <v>2.0800000000000001E-5</v>
      </c>
      <c r="D394" s="611" t="s">
        <v>552</v>
      </c>
    </row>
    <row r="395" spans="1:4" ht="58.2" thickBot="1" x14ac:dyDescent="0.35">
      <c r="A395" s="615" t="s">
        <v>1178</v>
      </c>
      <c r="B395" s="607">
        <v>7439921</v>
      </c>
      <c r="C395" s="605">
        <v>1E-4</v>
      </c>
      <c r="D395" s="612" t="s">
        <v>548</v>
      </c>
    </row>
    <row r="396" spans="1:4" ht="43.2" x14ac:dyDescent="0.3">
      <c r="A396" s="614" t="s">
        <v>1177</v>
      </c>
      <c r="B396" s="604">
        <v>1335326</v>
      </c>
      <c r="C396" s="603">
        <v>1.0300000000000001E-10</v>
      </c>
      <c r="D396" s="611" t="s">
        <v>552</v>
      </c>
    </row>
    <row r="397" spans="1:4" ht="28.8" x14ac:dyDescent="0.3">
      <c r="A397" s="614" t="s">
        <v>1175</v>
      </c>
      <c r="B397" s="604">
        <v>78002</v>
      </c>
      <c r="C397" s="603">
        <v>1.37E-2</v>
      </c>
      <c r="D397" s="611" t="s">
        <v>552</v>
      </c>
    </row>
    <row r="398" spans="1:4" ht="15" thickBot="1" x14ac:dyDescent="0.35">
      <c r="A398" s="615" t="s">
        <v>1173</v>
      </c>
      <c r="B398" s="607">
        <v>330552</v>
      </c>
      <c r="C398" s="605">
        <v>8.3899999999999999E-3</v>
      </c>
      <c r="D398" s="612" t="s">
        <v>552</v>
      </c>
    </row>
    <row r="399" spans="1:4" ht="14.4" x14ac:dyDescent="0.3">
      <c r="A399" s="614" t="s">
        <v>1171</v>
      </c>
      <c r="B399" s="604">
        <v>7439932</v>
      </c>
      <c r="C399" s="603">
        <v>1E-3</v>
      </c>
      <c r="D399" s="611" t="s">
        <v>548</v>
      </c>
    </row>
    <row r="400" spans="1:4" ht="14.4" x14ac:dyDescent="0.3">
      <c r="A400" s="614" t="s">
        <v>1169</v>
      </c>
      <c r="B400" s="604">
        <v>83055996</v>
      </c>
      <c r="C400" s="603">
        <v>2.1900000000000001E-4</v>
      </c>
      <c r="D400" s="611" t="s">
        <v>552</v>
      </c>
    </row>
    <row r="401" spans="1:4" ht="15" thickBot="1" x14ac:dyDescent="0.35">
      <c r="A401" s="615" t="s">
        <v>1167</v>
      </c>
      <c r="B401" s="607">
        <v>94746</v>
      </c>
      <c r="C401" s="605">
        <v>1.6899999999999998E-2</v>
      </c>
      <c r="D401" s="612" t="s">
        <v>552</v>
      </c>
    </row>
    <row r="402" spans="1:4" ht="14.4" x14ac:dyDescent="0.3">
      <c r="A402" s="614" t="s">
        <v>1165</v>
      </c>
      <c r="B402" s="604">
        <v>94815</v>
      </c>
      <c r="C402" s="603">
        <v>1.7299999999999999E-2</v>
      </c>
      <c r="D402" s="611" t="s">
        <v>552</v>
      </c>
    </row>
    <row r="403" spans="1:4" ht="14.4" x14ac:dyDescent="0.3">
      <c r="A403" s="614" t="s">
        <v>1163</v>
      </c>
      <c r="B403" s="604">
        <v>93652</v>
      </c>
      <c r="C403" s="603">
        <v>1.3100000000000001E-2</v>
      </c>
      <c r="D403" s="611" t="s">
        <v>552</v>
      </c>
    </row>
    <row r="404" spans="1:4" ht="29.4" thickBot="1" x14ac:dyDescent="0.35">
      <c r="A404" s="615" t="s">
        <v>148</v>
      </c>
      <c r="B404" s="607">
        <v>121755</v>
      </c>
      <c r="C404" s="605">
        <v>8.12E-4</v>
      </c>
      <c r="D404" s="612" t="s">
        <v>552</v>
      </c>
    </row>
    <row r="405" spans="1:4" ht="43.2" x14ac:dyDescent="0.3">
      <c r="A405" s="614" t="s">
        <v>1161</v>
      </c>
      <c r="B405" s="604">
        <v>108316</v>
      </c>
      <c r="C405" s="603">
        <v>5.2500000000000003E-3</v>
      </c>
      <c r="D405" s="611" t="s">
        <v>552</v>
      </c>
    </row>
    <row r="406" spans="1:4" ht="43.2" x14ac:dyDescent="0.3">
      <c r="A406" s="614" t="s">
        <v>1159</v>
      </c>
      <c r="B406" s="604">
        <v>123331</v>
      </c>
      <c r="C406" s="603">
        <v>1.02E-4</v>
      </c>
      <c r="D406" s="611" t="s">
        <v>552</v>
      </c>
    </row>
    <row r="407" spans="1:4" ht="29.4" thickBot="1" x14ac:dyDescent="0.35">
      <c r="A407" s="615" t="s">
        <v>1157</v>
      </c>
      <c r="B407" s="607">
        <v>109773</v>
      </c>
      <c r="C407" s="605">
        <v>2.6600000000000001E-4</v>
      </c>
      <c r="D407" s="612" t="s">
        <v>552</v>
      </c>
    </row>
    <row r="408" spans="1:4" ht="28.8" x14ac:dyDescent="0.3">
      <c r="A408" s="614" t="s">
        <v>1155</v>
      </c>
      <c r="B408" s="604">
        <v>8018017</v>
      </c>
      <c r="C408" s="603">
        <v>7.7099999999999998E-4</v>
      </c>
      <c r="D408" s="611" t="s">
        <v>552</v>
      </c>
    </row>
    <row r="409" spans="1:4" ht="14.4" x14ac:dyDescent="0.3">
      <c r="A409" s="614" t="s">
        <v>1153</v>
      </c>
      <c r="B409" s="604">
        <v>12427382</v>
      </c>
      <c r="C409" s="603">
        <v>7.7099999999999998E-4</v>
      </c>
      <c r="D409" s="611" t="s">
        <v>552</v>
      </c>
    </row>
    <row r="410" spans="1:4" ht="29.4" thickBot="1" x14ac:dyDescent="0.35">
      <c r="A410" s="615" t="s">
        <v>1151</v>
      </c>
      <c r="B410" s="607">
        <v>7439965</v>
      </c>
      <c r="C410" s="605">
        <v>1E-3</v>
      </c>
      <c r="D410" s="612" t="s">
        <v>548</v>
      </c>
    </row>
    <row r="411" spans="1:4" ht="43.2" x14ac:dyDescent="0.3">
      <c r="A411" s="614" t="s">
        <v>1150</v>
      </c>
      <c r="B411" s="604">
        <v>7439965</v>
      </c>
      <c r="C411" s="603">
        <v>1E-3</v>
      </c>
      <c r="D411" s="611" t="s">
        <v>548</v>
      </c>
    </row>
    <row r="412" spans="1:4" ht="28.8" x14ac:dyDescent="0.3">
      <c r="A412" s="614" t="s">
        <v>1149</v>
      </c>
      <c r="B412" s="604">
        <v>950107</v>
      </c>
      <c r="C412" s="603">
        <v>2.3699999999999999E-4</v>
      </c>
      <c r="D412" s="611" t="s">
        <v>552</v>
      </c>
    </row>
    <row r="413" spans="1:4" ht="29.4" thickBot="1" x14ac:dyDescent="0.35">
      <c r="A413" s="615" t="s">
        <v>1147</v>
      </c>
      <c r="B413" s="607">
        <v>24307264</v>
      </c>
      <c r="C413" s="605">
        <v>3.0299999999999998E-6</v>
      </c>
      <c r="D413" s="612" t="s">
        <v>552</v>
      </c>
    </row>
    <row r="414" spans="1:4" ht="43.2" x14ac:dyDescent="0.3">
      <c r="A414" s="614" t="s">
        <v>1145</v>
      </c>
      <c r="B414" s="604" t="s">
        <v>549</v>
      </c>
      <c r="C414" s="608" t="s">
        <v>550</v>
      </c>
      <c r="D414" s="609" t="s">
        <v>549</v>
      </c>
    </row>
    <row r="415" spans="1:4" ht="100.8" x14ac:dyDescent="0.3">
      <c r="A415" s="614" t="s">
        <v>1144</v>
      </c>
      <c r="B415" s="604">
        <v>7487947</v>
      </c>
      <c r="C415" s="603">
        <v>1E-3</v>
      </c>
      <c r="D415" s="611" t="s">
        <v>548</v>
      </c>
    </row>
    <row r="416" spans="1:4" ht="43.8" thickBot="1" x14ac:dyDescent="0.35">
      <c r="A416" s="615" t="s">
        <v>1143</v>
      </c>
      <c r="B416" s="607">
        <v>7439976</v>
      </c>
      <c r="C416" s="605">
        <v>1E-3</v>
      </c>
      <c r="D416" s="612" t="s">
        <v>548</v>
      </c>
    </row>
    <row r="417" spans="1:4" ht="28.8" x14ac:dyDescent="0.3">
      <c r="A417" s="614" t="s">
        <v>1141</v>
      </c>
      <c r="B417" s="604">
        <v>22967926</v>
      </c>
      <c r="C417" s="603">
        <v>1E-3</v>
      </c>
      <c r="D417" s="611" t="s">
        <v>548</v>
      </c>
    </row>
    <row r="418" spans="1:4" ht="43.2" x14ac:dyDescent="0.3">
      <c r="A418" s="614" t="s">
        <v>1140</v>
      </c>
      <c r="B418" s="604">
        <v>62384</v>
      </c>
      <c r="C418" s="603">
        <v>5.9899999999999999E-5</v>
      </c>
      <c r="D418" s="611" t="s">
        <v>552</v>
      </c>
    </row>
    <row r="419" spans="1:4" ht="15" thickBot="1" x14ac:dyDescent="0.35">
      <c r="A419" s="615" t="s">
        <v>1138</v>
      </c>
      <c r="B419" s="607">
        <v>150505</v>
      </c>
      <c r="C419" s="605">
        <v>4.1500000000000004</v>
      </c>
      <c r="D419" s="612" t="s">
        <v>552</v>
      </c>
    </row>
    <row r="420" spans="1:4" ht="28.8" x14ac:dyDescent="0.3">
      <c r="A420" s="614" t="s">
        <v>1136</v>
      </c>
      <c r="B420" s="604">
        <v>78488</v>
      </c>
      <c r="C420" s="603">
        <v>0.16500000000000001</v>
      </c>
      <c r="D420" s="611" t="s">
        <v>552</v>
      </c>
    </row>
    <row r="421" spans="1:4" ht="28.8" x14ac:dyDescent="0.3">
      <c r="A421" s="614" t="s">
        <v>1134</v>
      </c>
      <c r="B421" s="604">
        <v>57837191</v>
      </c>
      <c r="C421" s="603">
        <v>5.8E-4</v>
      </c>
      <c r="D421" s="611" t="s">
        <v>552</v>
      </c>
    </row>
    <row r="422" spans="1:4" ht="29.4" thickBot="1" x14ac:dyDescent="0.35">
      <c r="A422" s="615" t="s">
        <v>1132</v>
      </c>
      <c r="B422" s="607">
        <v>126987</v>
      </c>
      <c r="C422" s="605">
        <v>1.8600000000000001E-3</v>
      </c>
      <c r="D422" s="612" t="s">
        <v>552</v>
      </c>
    </row>
    <row r="423" spans="1:4" ht="28.8" x14ac:dyDescent="0.3">
      <c r="A423" s="614" t="s">
        <v>1130</v>
      </c>
      <c r="B423" s="604">
        <v>10265926</v>
      </c>
      <c r="C423" s="603">
        <v>7.4400000000000006E-5</v>
      </c>
      <c r="D423" s="611" t="s">
        <v>552</v>
      </c>
    </row>
    <row r="424" spans="1:4" ht="14.4" x14ac:dyDescent="0.3">
      <c r="A424" s="614" t="s">
        <v>447</v>
      </c>
      <c r="B424" s="604">
        <v>67561</v>
      </c>
      <c r="C424" s="603">
        <v>3.19E-4</v>
      </c>
      <c r="D424" s="611" t="s">
        <v>552</v>
      </c>
    </row>
    <row r="425" spans="1:4" ht="29.4" thickBot="1" x14ac:dyDescent="0.35">
      <c r="A425" s="615" t="s">
        <v>1128</v>
      </c>
      <c r="B425" s="607">
        <v>950378</v>
      </c>
      <c r="C425" s="605">
        <v>9.1299999999999997E-4</v>
      </c>
      <c r="D425" s="612" t="s">
        <v>552</v>
      </c>
    </row>
    <row r="426" spans="1:4" ht="28.8" x14ac:dyDescent="0.3">
      <c r="A426" s="614" t="s">
        <v>1126</v>
      </c>
      <c r="B426" s="604">
        <v>16752775</v>
      </c>
      <c r="C426" s="603">
        <v>4.8200000000000001E-4</v>
      </c>
      <c r="D426" s="611" t="s">
        <v>552</v>
      </c>
    </row>
    <row r="427" spans="1:4" ht="57.6" x14ac:dyDescent="0.3">
      <c r="A427" s="614" t="s">
        <v>1124</v>
      </c>
      <c r="B427" s="604">
        <v>99592</v>
      </c>
      <c r="C427" s="603">
        <v>1.6900000000000001E-3</v>
      </c>
      <c r="D427" s="611" t="s">
        <v>552</v>
      </c>
    </row>
    <row r="428" spans="1:4" ht="29.4" thickBot="1" x14ac:dyDescent="0.35">
      <c r="A428" s="615" t="s">
        <v>161</v>
      </c>
      <c r="B428" s="607">
        <v>72435</v>
      </c>
      <c r="C428" s="605">
        <v>4.2799999999999998E-2</v>
      </c>
      <c r="D428" s="612" t="s">
        <v>552</v>
      </c>
    </row>
    <row r="429" spans="1:4" ht="57.6" x14ac:dyDescent="0.3">
      <c r="A429" s="614" t="s">
        <v>1122</v>
      </c>
      <c r="B429" s="604">
        <v>110496</v>
      </c>
      <c r="C429" s="603">
        <v>3.9599999999999998E-4</v>
      </c>
      <c r="D429" s="611" t="s">
        <v>552</v>
      </c>
    </row>
    <row r="430" spans="1:4" ht="43.2" x14ac:dyDescent="0.3">
      <c r="A430" s="614" t="s">
        <v>1120</v>
      </c>
      <c r="B430" s="604">
        <v>109864</v>
      </c>
      <c r="C430" s="603">
        <v>1.8000000000000001E-4</v>
      </c>
      <c r="D430" s="611" t="s">
        <v>552</v>
      </c>
    </row>
    <row r="431" spans="1:4" ht="29.4" thickBot="1" x14ac:dyDescent="0.35">
      <c r="A431" s="615" t="s">
        <v>1118</v>
      </c>
      <c r="B431" s="607">
        <v>79209</v>
      </c>
      <c r="C431" s="605">
        <v>7.9199999999999995E-4</v>
      </c>
      <c r="D431" s="612" t="s">
        <v>552</v>
      </c>
    </row>
    <row r="432" spans="1:4" ht="28.8" x14ac:dyDescent="0.3">
      <c r="A432" s="614" t="s">
        <v>1116</v>
      </c>
      <c r="B432" s="604">
        <v>96333</v>
      </c>
      <c r="C432" s="603">
        <v>1.75E-3</v>
      </c>
      <c r="D432" s="611" t="s">
        <v>552</v>
      </c>
    </row>
    <row r="433" spans="1:4" ht="72" x14ac:dyDescent="0.3">
      <c r="A433" s="614" t="s">
        <v>1114</v>
      </c>
      <c r="B433" s="604">
        <v>78933</v>
      </c>
      <c r="C433" s="603">
        <v>9.6199999999999996E-4</v>
      </c>
      <c r="D433" s="611" t="s">
        <v>552</v>
      </c>
    </row>
    <row r="434" spans="1:4" ht="43.8" thickBot="1" x14ac:dyDescent="0.35">
      <c r="A434" s="615" t="s">
        <v>1113</v>
      </c>
      <c r="B434" s="607">
        <v>60344</v>
      </c>
      <c r="C434" s="605">
        <v>1.73E-4</v>
      </c>
      <c r="D434" s="612" t="s">
        <v>552</v>
      </c>
    </row>
    <row r="435" spans="1:4" ht="86.4" x14ac:dyDescent="0.3">
      <c r="A435" s="614" t="s">
        <v>1111</v>
      </c>
      <c r="B435" s="604">
        <v>108101</v>
      </c>
      <c r="C435" s="603">
        <v>3.1900000000000001E-3</v>
      </c>
      <c r="D435" s="611" t="s">
        <v>552</v>
      </c>
    </row>
    <row r="436" spans="1:4" ht="43.2" x14ac:dyDescent="0.3">
      <c r="A436" s="614" t="s">
        <v>1110</v>
      </c>
      <c r="B436" s="604">
        <v>624839</v>
      </c>
      <c r="C436" s="603">
        <v>2.5000000000000001E-3</v>
      </c>
      <c r="D436" s="611" t="s">
        <v>552</v>
      </c>
    </row>
    <row r="437" spans="1:4" ht="43.8" thickBot="1" x14ac:dyDescent="0.35">
      <c r="A437" s="615" t="s">
        <v>1108</v>
      </c>
      <c r="B437" s="607">
        <v>80626</v>
      </c>
      <c r="C437" s="605">
        <v>3.5500000000000002E-3</v>
      </c>
      <c r="D437" s="612" t="s">
        <v>552</v>
      </c>
    </row>
    <row r="438" spans="1:4" ht="28.8" x14ac:dyDescent="0.3">
      <c r="A438" s="614" t="s">
        <v>1106</v>
      </c>
      <c r="B438" s="604">
        <v>298000</v>
      </c>
      <c r="C438" s="603">
        <v>4.1599999999999996E-3</v>
      </c>
      <c r="D438" s="611" t="s">
        <v>552</v>
      </c>
    </row>
    <row r="439" spans="1:4" ht="43.2" x14ac:dyDescent="0.3">
      <c r="A439" s="614" t="s">
        <v>1105</v>
      </c>
      <c r="B439" s="604">
        <v>993135</v>
      </c>
      <c r="C439" s="603">
        <v>9.8400000000000007E-5</v>
      </c>
      <c r="D439" s="611" t="s">
        <v>552</v>
      </c>
    </row>
    <row r="440" spans="1:4" ht="58.2" thickBot="1" x14ac:dyDescent="0.35">
      <c r="A440" s="615" t="s">
        <v>1103</v>
      </c>
      <c r="B440" s="607">
        <v>25013154</v>
      </c>
      <c r="C440" s="605">
        <v>6.6000000000000003E-2</v>
      </c>
      <c r="D440" s="612" t="s">
        <v>552</v>
      </c>
    </row>
    <row r="441" spans="1:4" ht="43.2" x14ac:dyDescent="0.3">
      <c r="A441" s="614" t="s">
        <v>1101</v>
      </c>
      <c r="B441" s="604">
        <v>66273</v>
      </c>
      <c r="C441" s="603">
        <v>1.3799999999999999E-4</v>
      </c>
      <c r="D441" s="611" t="s">
        <v>552</v>
      </c>
    </row>
    <row r="442" spans="1:4" ht="57.6" x14ac:dyDescent="0.3">
      <c r="A442" s="614" t="s">
        <v>1098</v>
      </c>
      <c r="B442" s="604">
        <v>1634044</v>
      </c>
      <c r="C442" s="603">
        <v>2.1099999999999999E-3</v>
      </c>
      <c r="D442" s="611" t="s">
        <v>552</v>
      </c>
    </row>
    <row r="443" spans="1:4" ht="87" thickBot="1" x14ac:dyDescent="0.35">
      <c r="A443" s="615" t="s">
        <v>1097</v>
      </c>
      <c r="B443" s="607">
        <v>615452</v>
      </c>
      <c r="C443" s="605">
        <v>5.3900000000000001E-6</v>
      </c>
      <c r="D443" s="612" t="s">
        <v>552</v>
      </c>
    </row>
    <row r="444" spans="1:4" ht="43.2" x14ac:dyDescent="0.3">
      <c r="A444" s="614" t="s">
        <v>1095</v>
      </c>
      <c r="B444" s="604">
        <v>99558</v>
      </c>
      <c r="C444" s="603">
        <v>3.8400000000000001E-3</v>
      </c>
      <c r="D444" s="611" t="s">
        <v>552</v>
      </c>
    </row>
    <row r="445" spans="1:4" ht="72" x14ac:dyDescent="0.3">
      <c r="A445" s="614" t="s">
        <v>1093</v>
      </c>
      <c r="B445" s="604">
        <v>70257</v>
      </c>
      <c r="C445" s="603">
        <v>5.7200000000000001E-5</v>
      </c>
      <c r="D445" s="611" t="s">
        <v>552</v>
      </c>
    </row>
    <row r="446" spans="1:4" ht="58.2" thickBot="1" x14ac:dyDescent="0.35">
      <c r="A446" s="615" t="s">
        <v>1091</v>
      </c>
      <c r="B446" s="607">
        <v>636215</v>
      </c>
      <c r="C446" s="605">
        <v>2.96E-3</v>
      </c>
      <c r="D446" s="612" t="s">
        <v>552</v>
      </c>
    </row>
    <row r="447" spans="1:4" ht="43.2" x14ac:dyDescent="0.3">
      <c r="A447" s="614" t="s">
        <v>1089</v>
      </c>
      <c r="B447" s="604">
        <v>124583</v>
      </c>
      <c r="C447" s="603">
        <v>4.1900000000000002E-5</v>
      </c>
      <c r="D447" s="611" t="s">
        <v>552</v>
      </c>
    </row>
    <row r="448" spans="1:4" ht="86.4" x14ac:dyDescent="0.3">
      <c r="A448" s="614" t="s">
        <v>1087</v>
      </c>
      <c r="B448" s="604">
        <v>74612127</v>
      </c>
      <c r="C448" s="608" t="s">
        <v>550</v>
      </c>
      <c r="D448" s="609" t="s">
        <v>549</v>
      </c>
    </row>
    <row r="449" spans="1:4" ht="58.2" thickBot="1" x14ac:dyDescent="0.35">
      <c r="A449" s="615" t="s">
        <v>1085</v>
      </c>
      <c r="B449" s="607">
        <v>615509</v>
      </c>
      <c r="C449" s="606" t="s">
        <v>550</v>
      </c>
      <c r="D449" s="610" t="s">
        <v>549</v>
      </c>
    </row>
    <row r="450" spans="1:4" ht="43.2" x14ac:dyDescent="0.3">
      <c r="A450" s="614" t="s">
        <v>1083</v>
      </c>
      <c r="B450" s="604">
        <v>56495</v>
      </c>
      <c r="C450" s="603">
        <v>0.90300000000000002</v>
      </c>
      <c r="D450" s="611" t="s">
        <v>552</v>
      </c>
    </row>
    <row r="451" spans="1:4" ht="43.2" x14ac:dyDescent="0.3">
      <c r="A451" s="614" t="s">
        <v>1081</v>
      </c>
      <c r="B451" s="604">
        <v>75092</v>
      </c>
      <c r="C451" s="603">
        <v>3.5400000000000002E-3</v>
      </c>
      <c r="D451" s="611" t="s">
        <v>552</v>
      </c>
    </row>
    <row r="452" spans="1:4" ht="58.2" thickBot="1" x14ac:dyDescent="0.35">
      <c r="A452" s="615" t="s">
        <v>1080</v>
      </c>
      <c r="B452" s="607">
        <v>101144</v>
      </c>
      <c r="C452" s="605">
        <v>1.9699999999999999E-2</v>
      </c>
      <c r="D452" s="612" t="s">
        <v>552</v>
      </c>
    </row>
    <row r="453" spans="1:4" ht="72" x14ac:dyDescent="0.3">
      <c r="A453" s="614" t="s">
        <v>1078</v>
      </c>
      <c r="B453" s="604">
        <v>101611</v>
      </c>
      <c r="C453" s="603">
        <v>8.4396700000000005E-2</v>
      </c>
      <c r="D453" s="611" t="s">
        <v>548</v>
      </c>
    </row>
    <row r="454" spans="1:4" ht="57.6" x14ac:dyDescent="0.3">
      <c r="A454" s="614" t="s">
        <v>1076</v>
      </c>
      <c r="B454" s="604">
        <v>101779</v>
      </c>
      <c r="C454" s="603">
        <v>1.3799999999999999E-3</v>
      </c>
      <c r="D454" s="611" t="s">
        <v>552</v>
      </c>
    </row>
    <row r="455" spans="1:4" ht="58.2" thickBot="1" x14ac:dyDescent="0.35">
      <c r="A455" s="615" t="s">
        <v>1074</v>
      </c>
      <c r="B455" s="607">
        <v>101688</v>
      </c>
      <c r="C455" s="605">
        <v>0.18099999999999999</v>
      </c>
      <c r="D455" s="612" t="s">
        <v>552</v>
      </c>
    </row>
    <row r="456" spans="1:4" ht="43.2" x14ac:dyDescent="0.3">
      <c r="A456" s="614" t="s">
        <v>1072</v>
      </c>
      <c r="B456" s="604">
        <v>98839</v>
      </c>
      <c r="C456" s="603">
        <v>6.9900000000000004E-2</v>
      </c>
      <c r="D456" s="611" t="s">
        <v>552</v>
      </c>
    </row>
    <row r="457" spans="1:4" ht="28.8" x14ac:dyDescent="0.3">
      <c r="A457" s="614" t="s">
        <v>1070</v>
      </c>
      <c r="B457" s="604">
        <v>51218452</v>
      </c>
      <c r="C457" s="603">
        <v>3.3899999999999998E-3</v>
      </c>
      <c r="D457" s="611" t="s">
        <v>552</v>
      </c>
    </row>
    <row r="458" spans="1:4" ht="29.4" thickBot="1" x14ac:dyDescent="0.35">
      <c r="A458" s="615" t="s">
        <v>1068</v>
      </c>
      <c r="B458" s="607">
        <v>21087649</v>
      </c>
      <c r="C458" s="605">
        <v>1.32E-3</v>
      </c>
      <c r="D458" s="612" t="s">
        <v>552</v>
      </c>
    </row>
    <row r="459" spans="1:4" ht="28.8" x14ac:dyDescent="0.3">
      <c r="A459" s="614" t="s">
        <v>1066</v>
      </c>
      <c r="B459" s="604">
        <v>8012951</v>
      </c>
      <c r="C459" s="603">
        <v>1.96</v>
      </c>
      <c r="D459" s="611" t="s">
        <v>552</v>
      </c>
    </row>
    <row r="460" spans="1:4" ht="14.4" x14ac:dyDescent="0.3">
      <c r="A460" s="614" t="s">
        <v>1064</v>
      </c>
      <c r="B460" s="604">
        <v>2385855</v>
      </c>
      <c r="C460" s="603">
        <v>5.16E-2</v>
      </c>
      <c r="D460" s="611" t="s">
        <v>552</v>
      </c>
    </row>
    <row r="461" spans="1:4" ht="15" thickBot="1" x14ac:dyDescent="0.35">
      <c r="A461" s="615" t="s">
        <v>1062</v>
      </c>
      <c r="B461" s="607">
        <v>2212671</v>
      </c>
      <c r="C461" s="605">
        <v>1.89E-2</v>
      </c>
      <c r="D461" s="612" t="s">
        <v>552</v>
      </c>
    </row>
    <row r="462" spans="1:4" ht="28.8" x14ac:dyDescent="0.3">
      <c r="A462" s="614" t="s">
        <v>1060</v>
      </c>
      <c r="B462" s="604">
        <v>7439987</v>
      </c>
      <c r="C462" s="603">
        <v>1E-3</v>
      </c>
      <c r="D462" s="611" t="s">
        <v>548</v>
      </c>
    </row>
    <row r="463" spans="1:4" ht="28.8" x14ac:dyDescent="0.3">
      <c r="A463" s="614" t="s">
        <v>1058</v>
      </c>
      <c r="B463" s="604">
        <v>10599903</v>
      </c>
      <c r="C463" s="603">
        <v>1E-3</v>
      </c>
      <c r="D463" s="611" t="s">
        <v>548</v>
      </c>
    </row>
    <row r="464" spans="1:4" ht="43.8" thickBot="1" x14ac:dyDescent="0.35">
      <c r="A464" s="615" t="s">
        <v>1057</v>
      </c>
      <c r="B464" s="607">
        <v>100618</v>
      </c>
      <c r="C464" s="605">
        <v>4.9800000000000001E-3</v>
      </c>
      <c r="D464" s="612" t="s">
        <v>552</v>
      </c>
    </row>
    <row r="465" spans="1:4" ht="72" x14ac:dyDescent="0.3">
      <c r="A465" s="614" t="s">
        <v>1055</v>
      </c>
      <c r="B465" s="604">
        <v>74317</v>
      </c>
      <c r="C465" s="603">
        <v>2.6200000000000001E-2</v>
      </c>
      <c r="D465" s="611" t="s">
        <v>552</v>
      </c>
    </row>
    <row r="466" spans="1:4" ht="14.4" x14ac:dyDescent="0.3">
      <c r="A466" s="614" t="s">
        <v>1053</v>
      </c>
      <c r="B466" s="604">
        <v>300765</v>
      </c>
      <c r="C466" s="603">
        <v>9.4400000000000004E-5</v>
      </c>
      <c r="D466" s="611" t="s">
        <v>552</v>
      </c>
    </row>
    <row r="467" spans="1:4" ht="72.599999999999994" thickBot="1" x14ac:dyDescent="0.35">
      <c r="A467" s="615" t="s">
        <v>1051</v>
      </c>
      <c r="B467" s="607">
        <v>64724956</v>
      </c>
      <c r="C467" s="606" t="s">
        <v>550</v>
      </c>
      <c r="D467" s="610" t="s">
        <v>549</v>
      </c>
    </row>
    <row r="468" spans="1:4" ht="28.8" x14ac:dyDescent="0.3">
      <c r="A468" s="614" t="s">
        <v>1049</v>
      </c>
      <c r="B468" s="604">
        <v>91598</v>
      </c>
      <c r="C468" s="603">
        <v>8.0700000000000008E-3</v>
      </c>
      <c r="D468" s="611" t="s">
        <v>552</v>
      </c>
    </row>
    <row r="469" spans="1:4" ht="28.8" x14ac:dyDescent="0.3">
      <c r="A469" s="614" t="s">
        <v>1047</v>
      </c>
      <c r="B469" s="604">
        <v>15299997</v>
      </c>
      <c r="C469" s="603">
        <v>8.0400000000000003E-3</v>
      </c>
      <c r="D469" s="611" t="s">
        <v>552</v>
      </c>
    </row>
    <row r="470" spans="1:4" ht="29.4" thickBot="1" x14ac:dyDescent="0.35">
      <c r="A470" s="615" t="s">
        <v>1045</v>
      </c>
      <c r="B470" s="607">
        <v>13463393</v>
      </c>
      <c r="C470" s="605">
        <v>1E-3</v>
      </c>
      <c r="D470" s="612" t="s">
        <v>548</v>
      </c>
    </row>
    <row r="471" spans="1:4" ht="28.8" x14ac:dyDescent="0.3">
      <c r="A471" s="614" t="s">
        <v>1043</v>
      </c>
      <c r="B471" s="604">
        <v>1313991</v>
      </c>
      <c r="C471" s="603">
        <v>1E-3</v>
      </c>
      <c r="D471" s="611" t="s">
        <v>548</v>
      </c>
    </row>
    <row r="472" spans="1:4" ht="43.2" x14ac:dyDescent="0.3">
      <c r="A472" s="614" t="s">
        <v>1041</v>
      </c>
      <c r="B472" s="604" t="s">
        <v>576</v>
      </c>
      <c r="C472" s="603">
        <v>2.0000000000000001E-4</v>
      </c>
      <c r="D472" s="611" t="s">
        <v>548</v>
      </c>
    </row>
    <row r="473" spans="1:4" ht="43.8" thickBot="1" x14ac:dyDescent="0.35">
      <c r="A473" s="615" t="s">
        <v>1040</v>
      </c>
      <c r="B473" s="607">
        <v>7440020</v>
      </c>
      <c r="C473" s="605">
        <v>2.0000000000000001E-4</v>
      </c>
      <c r="D473" s="612" t="s">
        <v>548</v>
      </c>
    </row>
    <row r="474" spans="1:4" ht="43.2" x14ac:dyDescent="0.3">
      <c r="A474" s="614" t="s">
        <v>1039</v>
      </c>
      <c r="B474" s="604">
        <v>12035722</v>
      </c>
      <c r="C474" s="603">
        <v>2.0000000000000001E-4</v>
      </c>
      <c r="D474" s="611" t="s">
        <v>548</v>
      </c>
    </row>
    <row r="475" spans="1:4" ht="14.4" x14ac:dyDescent="0.3">
      <c r="A475" s="614" t="s">
        <v>9</v>
      </c>
      <c r="B475" s="604">
        <v>14797558</v>
      </c>
      <c r="C475" s="603">
        <v>1E-3</v>
      </c>
      <c r="D475" s="611" t="s">
        <v>548</v>
      </c>
    </row>
    <row r="476" spans="1:4" ht="43.8" thickBot="1" x14ac:dyDescent="0.35">
      <c r="A476" s="615" t="s">
        <v>1037</v>
      </c>
      <c r="B476" s="607" t="s">
        <v>576</v>
      </c>
      <c r="C476" s="605">
        <v>1E-3</v>
      </c>
      <c r="D476" s="612" t="s">
        <v>548</v>
      </c>
    </row>
    <row r="477" spans="1:4" ht="14.4" x14ac:dyDescent="0.3">
      <c r="A477" s="614" t="s">
        <v>7</v>
      </c>
      <c r="B477" s="604">
        <v>14797650</v>
      </c>
      <c r="C477" s="603">
        <v>1E-3</v>
      </c>
      <c r="D477" s="611" t="s">
        <v>548</v>
      </c>
    </row>
    <row r="478" spans="1:4" ht="28.8" x14ac:dyDescent="0.3">
      <c r="A478" s="614" t="s">
        <v>1036</v>
      </c>
      <c r="B478" s="604">
        <v>88744</v>
      </c>
      <c r="C478" s="603">
        <v>4.4600000000000004E-3</v>
      </c>
      <c r="D478" s="611" t="s">
        <v>552</v>
      </c>
    </row>
    <row r="479" spans="1:4" ht="29.4" thickBot="1" x14ac:dyDescent="0.35">
      <c r="A479" s="615" t="s">
        <v>1035</v>
      </c>
      <c r="B479" s="607">
        <v>100016</v>
      </c>
      <c r="C479" s="605">
        <v>2.2100000000000002E-3</v>
      </c>
      <c r="D479" s="612" t="s">
        <v>552</v>
      </c>
    </row>
    <row r="480" spans="1:4" ht="28.8" x14ac:dyDescent="0.3">
      <c r="A480" s="614" t="s">
        <v>214</v>
      </c>
      <c r="B480" s="604">
        <v>98953</v>
      </c>
      <c r="C480" s="603">
        <v>5.4099999999999999E-3</v>
      </c>
      <c r="D480" s="611" t="s">
        <v>552</v>
      </c>
    </row>
    <row r="481" spans="1:4" ht="28.8" x14ac:dyDescent="0.3">
      <c r="A481" s="614" t="s">
        <v>1034</v>
      </c>
      <c r="B481" s="604">
        <v>9004700</v>
      </c>
      <c r="C481" s="603">
        <v>9.8600000000000003E-9</v>
      </c>
      <c r="D481" s="611" t="s">
        <v>552</v>
      </c>
    </row>
    <row r="482" spans="1:4" ht="29.4" thickBot="1" x14ac:dyDescent="0.35">
      <c r="A482" s="615" t="s">
        <v>1032</v>
      </c>
      <c r="B482" s="607">
        <v>67209</v>
      </c>
      <c r="C482" s="605">
        <v>3.5200000000000002E-5</v>
      </c>
      <c r="D482" s="612" t="s">
        <v>552</v>
      </c>
    </row>
    <row r="483" spans="1:4" ht="28.8" x14ac:dyDescent="0.3">
      <c r="A483" s="614" t="s">
        <v>1030</v>
      </c>
      <c r="B483" s="604">
        <v>59870</v>
      </c>
      <c r="C483" s="603">
        <v>1.7200000000000001E-4</v>
      </c>
      <c r="D483" s="611" t="s">
        <v>552</v>
      </c>
    </row>
    <row r="484" spans="1:4" ht="28.8" x14ac:dyDescent="0.3">
      <c r="A484" s="614" t="s">
        <v>1028</v>
      </c>
      <c r="B484" s="604">
        <v>55630</v>
      </c>
      <c r="C484" s="603">
        <v>9.9400000000000009E-4</v>
      </c>
      <c r="D484" s="611" t="s">
        <v>552</v>
      </c>
    </row>
    <row r="485" spans="1:4" ht="29.4" thickBot="1" x14ac:dyDescent="0.35">
      <c r="A485" s="615" t="s">
        <v>1026</v>
      </c>
      <c r="B485" s="607">
        <v>556887</v>
      </c>
      <c r="C485" s="605">
        <v>1.05E-4</v>
      </c>
      <c r="D485" s="612" t="s">
        <v>552</v>
      </c>
    </row>
    <row r="486" spans="1:4" ht="28.8" x14ac:dyDescent="0.3">
      <c r="A486" s="614" t="s">
        <v>1024</v>
      </c>
      <c r="B486" s="604">
        <v>75525</v>
      </c>
      <c r="C486" s="603">
        <v>4.17E-4</v>
      </c>
      <c r="D486" s="611" t="s">
        <v>552</v>
      </c>
    </row>
    <row r="487" spans="1:4" ht="28.8" x14ac:dyDescent="0.3">
      <c r="A487" s="614" t="s">
        <v>1022</v>
      </c>
      <c r="B487" s="604">
        <v>79469</v>
      </c>
      <c r="C487" s="603">
        <v>2.0600000000000002E-3</v>
      </c>
      <c r="D487" s="611" t="s">
        <v>552</v>
      </c>
    </row>
    <row r="488" spans="1:4" ht="58.2" thickBot="1" x14ac:dyDescent="0.35">
      <c r="A488" s="615" t="s">
        <v>1020</v>
      </c>
      <c r="B488" s="607">
        <v>759739</v>
      </c>
      <c r="C488" s="605">
        <v>4.8999999999999998E-4</v>
      </c>
      <c r="D488" s="612" t="s">
        <v>552</v>
      </c>
    </row>
    <row r="489" spans="1:4" ht="57.6" x14ac:dyDescent="0.3">
      <c r="A489" s="614" t="s">
        <v>1018</v>
      </c>
      <c r="B489" s="604">
        <v>684935</v>
      </c>
      <c r="C489" s="603">
        <v>3.9500000000000001E-4</v>
      </c>
      <c r="D489" s="611" t="s">
        <v>552</v>
      </c>
    </row>
    <row r="490" spans="1:4" ht="57.6" x14ac:dyDescent="0.3">
      <c r="A490" s="614" t="s">
        <v>1016</v>
      </c>
      <c r="B490" s="604">
        <v>924163</v>
      </c>
      <c r="C490" s="603">
        <v>1.1299999999999999E-2</v>
      </c>
      <c r="D490" s="611" t="s">
        <v>552</v>
      </c>
    </row>
    <row r="491" spans="1:4" ht="58.2" thickBot="1" x14ac:dyDescent="0.35">
      <c r="A491" s="615" t="s">
        <v>1014</v>
      </c>
      <c r="B491" s="607">
        <v>621647</v>
      </c>
      <c r="C491" s="605">
        <v>2.33E-3</v>
      </c>
      <c r="D491" s="612" t="s">
        <v>552</v>
      </c>
    </row>
    <row r="492" spans="1:4" ht="43.2" x14ac:dyDescent="0.3">
      <c r="A492" s="614" t="s">
        <v>1013</v>
      </c>
      <c r="B492" s="604">
        <v>1116547</v>
      </c>
      <c r="C492" s="603">
        <v>2.4700000000000001E-5</v>
      </c>
      <c r="D492" s="611" t="s">
        <v>548</v>
      </c>
    </row>
    <row r="493" spans="1:4" ht="43.2" x14ac:dyDescent="0.3">
      <c r="A493" s="614" t="s">
        <v>1011</v>
      </c>
      <c r="B493" s="604">
        <v>55185</v>
      </c>
      <c r="C493" s="603">
        <v>8.7200000000000005E-4</v>
      </c>
      <c r="D493" s="611" t="s">
        <v>552</v>
      </c>
    </row>
    <row r="494" spans="1:4" ht="43.8" thickBot="1" x14ac:dyDescent="0.35">
      <c r="A494" s="615" t="s">
        <v>1009</v>
      </c>
      <c r="B494" s="607">
        <v>62759</v>
      </c>
      <c r="C494" s="605">
        <v>2.5099999999999998E-4</v>
      </c>
      <c r="D494" s="612" t="s">
        <v>552</v>
      </c>
    </row>
    <row r="495" spans="1:4" ht="43.2" x14ac:dyDescent="0.3">
      <c r="A495" s="614" t="s">
        <v>1008</v>
      </c>
      <c r="B495" s="604">
        <v>86306</v>
      </c>
      <c r="C495" s="603">
        <v>1.4500000000000001E-2</v>
      </c>
      <c r="D495" s="611" t="s">
        <v>552</v>
      </c>
    </row>
    <row r="496" spans="1:4" ht="43.2" x14ac:dyDescent="0.3">
      <c r="A496" s="614" t="s">
        <v>1007</v>
      </c>
      <c r="B496" s="604">
        <v>10595956</v>
      </c>
      <c r="C496" s="603">
        <v>5.3300000000000005E-4</v>
      </c>
      <c r="D496" s="611" t="s">
        <v>552</v>
      </c>
    </row>
    <row r="497" spans="1:4" ht="43.8" thickBot="1" x14ac:dyDescent="0.35">
      <c r="A497" s="615" t="s">
        <v>1005</v>
      </c>
      <c r="B497" s="607">
        <v>59892</v>
      </c>
      <c r="C497" s="605">
        <v>1.7799999999999999E-4</v>
      </c>
      <c r="D497" s="612" t="s">
        <v>552</v>
      </c>
    </row>
    <row r="498" spans="1:4" ht="43.2" x14ac:dyDescent="0.3">
      <c r="A498" s="614" t="s">
        <v>1003</v>
      </c>
      <c r="B498" s="604">
        <v>100754</v>
      </c>
      <c r="C498" s="603">
        <v>6.2200000000000005E-4</v>
      </c>
      <c r="D498" s="611" t="s">
        <v>552</v>
      </c>
    </row>
    <row r="499" spans="1:4" ht="43.2" x14ac:dyDescent="0.3">
      <c r="A499" s="614" t="s">
        <v>1001</v>
      </c>
      <c r="B499" s="604">
        <v>930552</v>
      </c>
      <c r="C499" s="603">
        <v>3.21E-4</v>
      </c>
      <c r="D499" s="611" t="s">
        <v>552</v>
      </c>
    </row>
    <row r="500" spans="1:4" ht="29.4" thickBot="1" x14ac:dyDescent="0.35">
      <c r="A500" s="615" t="s">
        <v>999</v>
      </c>
      <c r="B500" s="607">
        <v>99081</v>
      </c>
      <c r="C500" s="605">
        <v>1.1299999999999999E-2</v>
      </c>
      <c r="D500" s="612" t="s">
        <v>552</v>
      </c>
    </row>
    <row r="501" spans="1:4" ht="28.8" x14ac:dyDescent="0.3">
      <c r="A501" s="614" t="s">
        <v>998</v>
      </c>
      <c r="B501" s="604">
        <v>88722</v>
      </c>
      <c r="C501" s="603">
        <v>8.9899999999999997E-3</v>
      </c>
      <c r="D501" s="611" t="s">
        <v>552</v>
      </c>
    </row>
    <row r="502" spans="1:4" ht="28.8" x14ac:dyDescent="0.3">
      <c r="A502" s="614" t="s">
        <v>997</v>
      </c>
      <c r="B502" s="604">
        <v>99990</v>
      </c>
      <c r="C502" s="603">
        <v>0.01</v>
      </c>
      <c r="D502" s="611" t="s">
        <v>552</v>
      </c>
    </row>
    <row r="503" spans="1:4" ht="29.4" thickBot="1" x14ac:dyDescent="0.35">
      <c r="A503" s="615" t="s">
        <v>996</v>
      </c>
      <c r="B503" s="607">
        <v>111842</v>
      </c>
      <c r="C503" s="605">
        <v>1.7</v>
      </c>
      <c r="D503" s="612" t="s">
        <v>552</v>
      </c>
    </row>
    <row r="504" spans="1:4" ht="28.8" x14ac:dyDescent="0.3">
      <c r="A504" s="614" t="s">
        <v>994</v>
      </c>
      <c r="B504" s="604">
        <v>27314132</v>
      </c>
      <c r="C504" s="603">
        <v>1.0499999999999999E-3</v>
      </c>
      <c r="D504" s="611" t="s">
        <v>552</v>
      </c>
    </row>
    <row r="505" spans="1:4" ht="14.4" x14ac:dyDescent="0.3">
      <c r="A505" s="614" t="s">
        <v>992</v>
      </c>
      <c r="B505" s="604">
        <v>85509199</v>
      </c>
      <c r="C505" s="603">
        <v>7.6600000000000001E-3</v>
      </c>
      <c r="D505" s="611" t="s">
        <v>552</v>
      </c>
    </row>
    <row r="506" spans="1:4" ht="43.8" thickBot="1" x14ac:dyDescent="0.35">
      <c r="A506" s="615" t="s">
        <v>990</v>
      </c>
      <c r="B506" s="607">
        <v>32536520</v>
      </c>
      <c r="C506" s="605">
        <v>3.0599999999999999E-2</v>
      </c>
      <c r="D506" s="612" t="s">
        <v>552</v>
      </c>
    </row>
    <row r="507" spans="1:4" ht="86.4" x14ac:dyDescent="0.3">
      <c r="A507" s="614" t="s">
        <v>2654</v>
      </c>
      <c r="B507" s="604">
        <v>2691410</v>
      </c>
      <c r="C507" s="603">
        <v>4.3600000000000003E-5</v>
      </c>
      <c r="D507" s="611" t="s">
        <v>552</v>
      </c>
    </row>
    <row r="508" spans="1:4" ht="57.6" x14ac:dyDescent="0.3">
      <c r="A508" s="614" t="s">
        <v>987</v>
      </c>
      <c r="B508" s="604">
        <v>152169</v>
      </c>
      <c r="C508" s="603">
        <v>8.3000000000000002E-6</v>
      </c>
      <c r="D508" s="611" t="s">
        <v>552</v>
      </c>
    </row>
    <row r="509" spans="1:4" ht="15" thickBot="1" x14ac:dyDescent="0.35">
      <c r="A509" s="615" t="s">
        <v>984</v>
      </c>
      <c r="B509" s="607">
        <v>19044883</v>
      </c>
      <c r="C509" s="605">
        <v>5.3699999999999998E-3</v>
      </c>
      <c r="D509" s="612" t="s">
        <v>552</v>
      </c>
    </row>
    <row r="510" spans="1:4" ht="28.8" x14ac:dyDescent="0.3">
      <c r="A510" s="614" t="s">
        <v>982</v>
      </c>
      <c r="B510" s="604">
        <v>19666309</v>
      </c>
      <c r="C510" s="603">
        <v>2.8000000000000001E-2</v>
      </c>
      <c r="D510" s="611" t="s">
        <v>552</v>
      </c>
    </row>
    <row r="511" spans="1:4" ht="14.4" x14ac:dyDescent="0.3">
      <c r="A511" s="614" t="s">
        <v>980</v>
      </c>
      <c r="B511" s="604">
        <v>23135220</v>
      </c>
      <c r="C511" s="603">
        <v>4.49E-5</v>
      </c>
      <c r="D511" s="611" t="s">
        <v>552</v>
      </c>
    </row>
    <row r="512" spans="1:4" ht="29.4" thickBot="1" x14ac:dyDescent="0.35">
      <c r="A512" s="615" t="s">
        <v>979</v>
      </c>
      <c r="B512" s="607">
        <v>76738620</v>
      </c>
      <c r="C512" s="605">
        <v>4.7099999999999998E-3</v>
      </c>
      <c r="D512" s="612" t="s">
        <v>552</v>
      </c>
    </row>
    <row r="513" spans="1:4" ht="43.2" x14ac:dyDescent="0.3">
      <c r="A513" s="614" t="s">
        <v>977</v>
      </c>
      <c r="B513" s="604">
        <v>1910425</v>
      </c>
      <c r="C513" s="603">
        <v>5.7700000000000001E-8</v>
      </c>
      <c r="D513" s="611" t="s">
        <v>552</v>
      </c>
    </row>
    <row r="514" spans="1:4" ht="14.4" x14ac:dyDescent="0.3">
      <c r="A514" s="614" t="s">
        <v>144</v>
      </c>
      <c r="B514" s="604">
        <v>56382</v>
      </c>
      <c r="C514" s="603">
        <v>1.2800000000000001E-2</v>
      </c>
      <c r="D514" s="611" t="s">
        <v>552</v>
      </c>
    </row>
    <row r="515" spans="1:4" ht="15" thickBot="1" x14ac:dyDescent="0.35">
      <c r="A515" s="615" t="s">
        <v>975</v>
      </c>
      <c r="B515" s="607">
        <v>1114712</v>
      </c>
      <c r="C515" s="605">
        <v>3.9699999999999999E-2</v>
      </c>
      <c r="D515" s="612" t="s">
        <v>552</v>
      </c>
    </row>
    <row r="516" spans="1:4" ht="28.8" x14ac:dyDescent="0.3">
      <c r="A516" s="614" t="s">
        <v>973</v>
      </c>
      <c r="B516" s="604">
        <v>40487421</v>
      </c>
      <c r="C516" s="603">
        <v>0.115</v>
      </c>
      <c r="D516" s="611" t="s">
        <v>552</v>
      </c>
    </row>
    <row r="517" spans="1:4" ht="43.2" x14ac:dyDescent="0.3">
      <c r="A517" s="614" t="s">
        <v>971</v>
      </c>
      <c r="B517" s="604">
        <v>32534819</v>
      </c>
      <c r="C517" s="603">
        <v>3.73E-2</v>
      </c>
      <c r="D517" s="611" t="s">
        <v>552</v>
      </c>
    </row>
    <row r="518" spans="1:4" ht="72.599999999999994" thickBot="1" x14ac:dyDescent="0.35">
      <c r="A518" s="615" t="s">
        <v>969</v>
      </c>
      <c r="B518" s="607">
        <v>60348609</v>
      </c>
      <c r="C518" s="605">
        <v>3.73E-2</v>
      </c>
      <c r="D518" s="612" t="s">
        <v>552</v>
      </c>
    </row>
    <row r="519" spans="1:4" ht="43.2" x14ac:dyDescent="0.3">
      <c r="A519" s="614" t="s">
        <v>253</v>
      </c>
      <c r="B519" s="604">
        <v>608935</v>
      </c>
      <c r="C519" s="603">
        <v>0.16800000000000001</v>
      </c>
      <c r="D519" s="611" t="s">
        <v>552</v>
      </c>
    </row>
    <row r="520" spans="1:4" ht="43.2" x14ac:dyDescent="0.3">
      <c r="A520" s="614" t="s">
        <v>967</v>
      </c>
      <c r="B520" s="604">
        <v>76017</v>
      </c>
      <c r="C520" s="603">
        <v>1.5800000000000002E-2</v>
      </c>
      <c r="D520" s="611" t="s">
        <v>552</v>
      </c>
    </row>
    <row r="521" spans="1:4" ht="43.8" thickBot="1" x14ac:dyDescent="0.35">
      <c r="A521" s="615" t="s">
        <v>965</v>
      </c>
      <c r="B521" s="607">
        <v>82688</v>
      </c>
      <c r="C521" s="605">
        <v>4.1799999999999997E-2</v>
      </c>
      <c r="D521" s="612" t="s">
        <v>552</v>
      </c>
    </row>
    <row r="522" spans="1:4" ht="43.2" x14ac:dyDescent="0.3">
      <c r="A522" s="614" t="s">
        <v>251</v>
      </c>
      <c r="B522" s="604">
        <v>87865</v>
      </c>
      <c r="C522" s="603">
        <v>0.127</v>
      </c>
      <c r="D522" s="611" t="s">
        <v>552</v>
      </c>
    </row>
    <row r="523" spans="1:4" ht="57.6" x14ac:dyDescent="0.3">
      <c r="A523" s="614" t="s">
        <v>963</v>
      </c>
      <c r="B523" s="604">
        <v>78115</v>
      </c>
      <c r="C523" s="603">
        <v>1.01E-3</v>
      </c>
      <c r="D523" s="611" t="s">
        <v>552</v>
      </c>
    </row>
    <row r="524" spans="1:4" ht="29.4" thickBot="1" x14ac:dyDescent="0.35">
      <c r="A524" s="615" t="s">
        <v>961</v>
      </c>
      <c r="B524" s="607">
        <v>109660</v>
      </c>
      <c r="C524" s="605">
        <v>0.11</v>
      </c>
      <c r="D524" s="612" t="s">
        <v>552</v>
      </c>
    </row>
    <row r="525" spans="1:4" ht="28.8" x14ac:dyDescent="0.3">
      <c r="A525" s="614" t="s">
        <v>959</v>
      </c>
      <c r="B525" s="604" t="s">
        <v>549</v>
      </c>
      <c r="C525" s="608" t="s">
        <v>550</v>
      </c>
      <c r="D525" s="609" t="s">
        <v>549</v>
      </c>
    </row>
    <row r="526" spans="1:4" ht="57.6" x14ac:dyDescent="0.3">
      <c r="A526" s="614" t="s">
        <v>958</v>
      </c>
      <c r="B526" s="604">
        <v>7790989</v>
      </c>
      <c r="C526" s="603">
        <v>1E-3</v>
      </c>
      <c r="D526" s="611" t="s">
        <v>548</v>
      </c>
    </row>
    <row r="527" spans="1:4" ht="43.8" thickBot="1" x14ac:dyDescent="0.35">
      <c r="A527" s="615" t="s">
        <v>956</v>
      </c>
      <c r="B527" s="607">
        <v>7791039</v>
      </c>
      <c r="C527" s="605">
        <v>1E-3</v>
      </c>
      <c r="D527" s="612" t="s">
        <v>548</v>
      </c>
    </row>
    <row r="528" spans="1:4" ht="57.6" x14ac:dyDescent="0.3">
      <c r="A528" s="614" t="s">
        <v>954</v>
      </c>
      <c r="B528" s="604">
        <v>14797730</v>
      </c>
      <c r="C528" s="603">
        <v>1E-3</v>
      </c>
      <c r="D528" s="611" t="s">
        <v>548</v>
      </c>
    </row>
    <row r="529" spans="1:4" ht="57.6" x14ac:dyDescent="0.3">
      <c r="A529" s="614" t="s">
        <v>952</v>
      </c>
      <c r="B529" s="604">
        <v>7778747</v>
      </c>
      <c r="C529" s="603">
        <v>2E-3</v>
      </c>
      <c r="D529" s="611" t="s">
        <v>548</v>
      </c>
    </row>
    <row r="530" spans="1:4" ht="43.8" thickBot="1" x14ac:dyDescent="0.35">
      <c r="A530" s="615" t="s">
        <v>950</v>
      </c>
      <c r="B530" s="607">
        <v>7601890</v>
      </c>
      <c r="C530" s="605">
        <v>1E-3</v>
      </c>
      <c r="D530" s="612" t="s">
        <v>548</v>
      </c>
    </row>
    <row r="531" spans="1:4" ht="28.8" x14ac:dyDescent="0.3">
      <c r="A531" s="614" t="s">
        <v>948</v>
      </c>
      <c r="B531" s="604">
        <v>52645531</v>
      </c>
      <c r="C531" s="603">
        <v>0.20799999999999999</v>
      </c>
      <c r="D531" s="611" t="s">
        <v>552</v>
      </c>
    </row>
    <row r="532" spans="1:4" ht="28.8" x14ac:dyDescent="0.3">
      <c r="A532" s="614" t="s">
        <v>946</v>
      </c>
      <c r="B532" s="604">
        <v>62442</v>
      </c>
      <c r="C532" s="603">
        <v>1.73E-3</v>
      </c>
      <c r="D532" s="611" t="s">
        <v>552</v>
      </c>
    </row>
    <row r="533" spans="1:4" ht="29.4" thickBot="1" x14ac:dyDescent="0.35">
      <c r="A533" s="615" t="s">
        <v>944</v>
      </c>
      <c r="B533" s="607">
        <v>13684634</v>
      </c>
      <c r="C533" s="605">
        <v>7.8600000000000007E-3</v>
      </c>
      <c r="D533" s="612" t="s">
        <v>552</v>
      </c>
    </row>
    <row r="534" spans="1:4" ht="14.4" x14ac:dyDescent="0.3">
      <c r="A534" s="614" t="s">
        <v>247</v>
      </c>
      <c r="B534" s="604">
        <v>108952</v>
      </c>
      <c r="C534" s="603">
        <v>4.3400000000000001E-3</v>
      </c>
      <c r="D534" s="611" t="s">
        <v>552</v>
      </c>
    </row>
    <row r="535" spans="1:4" ht="28.8" x14ac:dyDescent="0.3">
      <c r="A535" s="614" t="s">
        <v>942</v>
      </c>
      <c r="B535" s="604">
        <v>92842</v>
      </c>
      <c r="C535" s="603">
        <v>6.83E-2</v>
      </c>
      <c r="D535" s="611" t="s">
        <v>552</v>
      </c>
    </row>
    <row r="536" spans="1:4" ht="43.8" thickBot="1" x14ac:dyDescent="0.35">
      <c r="A536" s="615" t="s">
        <v>940</v>
      </c>
      <c r="B536" s="607">
        <v>108452</v>
      </c>
      <c r="C536" s="605">
        <v>2.34E-4</v>
      </c>
      <c r="D536" s="612" t="s">
        <v>552</v>
      </c>
    </row>
    <row r="537" spans="1:4" ht="43.2" x14ac:dyDescent="0.3">
      <c r="A537" s="614" t="s">
        <v>938</v>
      </c>
      <c r="B537" s="604">
        <v>95545</v>
      </c>
      <c r="C537" s="603">
        <v>4.8700000000000002E-4</v>
      </c>
      <c r="D537" s="611" t="s">
        <v>552</v>
      </c>
    </row>
    <row r="538" spans="1:4" ht="43.2" x14ac:dyDescent="0.3">
      <c r="A538" s="614" t="s">
        <v>936</v>
      </c>
      <c r="B538" s="604">
        <v>106503</v>
      </c>
      <c r="C538" s="603">
        <v>2.4499999999999999E-4</v>
      </c>
      <c r="D538" s="611" t="s">
        <v>552</v>
      </c>
    </row>
    <row r="539" spans="1:4" ht="29.4" thickBot="1" x14ac:dyDescent="0.35">
      <c r="A539" s="615" t="s">
        <v>934</v>
      </c>
      <c r="B539" s="607">
        <v>90437</v>
      </c>
      <c r="C539" s="605">
        <v>1.9599999999999999E-2</v>
      </c>
      <c r="D539" s="612" t="s">
        <v>552</v>
      </c>
    </row>
    <row r="540" spans="1:4" ht="14.4" x14ac:dyDescent="0.3">
      <c r="A540" s="614" t="s">
        <v>142</v>
      </c>
      <c r="B540" s="604">
        <v>298022</v>
      </c>
      <c r="C540" s="603">
        <v>1.26E-2</v>
      </c>
      <c r="D540" s="611" t="s">
        <v>552</v>
      </c>
    </row>
    <row r="541" spans="1:4" ht="14.4" x14ac:dyDescent="0.3">
      <c r="A541" s="614" t="s">
        <v>932</v>
      </c>
      <c r="B541" s="604">
        <v>75445</v>
      </c>
      <c r="C541" s="603">
        <v>1.47E-4</v>
      </c>
      <c r="D541" s="611" t="s">
        <v>552</v>
      </c>
    </row>
    <row r="542" spans="1:4" ht="15" thickBot="1" x14ac:dyDescent="0.35">
      <c r="A542" s="615" t="s">
        <v>929</v>
      </c>
      <c r="B542" s="607">
        <v>732116</v>
      </c>
      <c r="C542" s="605">
        <v>1.83E-3</v>
      </c>
      <c r="D542" s="612" t="s">
        <v>552</v>
      </c>
    </row>
    <row r="543" spans="1:4" ht="43.2" x14ac:dyDescent="0.3">
      <c r="A543" s="614" t="s">
        <v>927</v>
      </c>
      <c r="B543" s="604" t="s">
        <v>549</v>
      </c>
      <c r="C543" s="608" t="s">
        <v>550</v>
      </c>
      <c r="D543" s="609" t="s">
        <v>549</v>
      </c>
    </row>
    <row r="544" spans="1:4" ht="57.6" x14ac:dyDescent="0.3">
      <c r="A544" s="614" t="s">
        <v>926</v>
      </c>
      <c r="B544" s="604">
        <v>13776880</v>
      </c>
      <c r="C544" s="603">
        <v>1E-3</v>
      </c>
      <c r="D544" s="611" t="s">
        <v>548</v>
      </c>
    </row>
    <row r="545" spans="1:4" ht="58.2" thickBot="1" x14ac:dyDescent="0.35">
      <c r="A545" s="615" t="s">
        <v>924</v>
      </c>
      <c r="B545" s="607">
        <v>68333799</v>
      </c>
      <c r="C545" s="605">
        <v>1E-3</v>
      </c>
      <c r="D545" s="612" t="s">
        <v>548</v>
      </c>
    </row>
    <row r="546" spans="1:4" ht="43.2" x14ac:dyDescent="0.3">
      <c r="A546" s="614" t="s">
        <v>922</v>
      </c>
      <c r="B546" s="604">
        <v>7790763</v>
      </c>
      <c r="C546" s="603">
        <v>1E-3</v>
      </c>
      <c r="D546" s="611" t="s">
        <v>548</v>
      </c>
    </row>
    <row r="547" spans="1:4" ht="57.6" x14ac:dyDescent="0.3">
      <c r="A547" s="614" t="s">
        <v>920</v>
      </c>
      <c r="B547" s="604">
        <v>7783280</v>
      </c>
      <c r="C547" s="603">
        <v>1E-3</v>
      </c>
      <c r="D547" s="611" t="s">
        <v>548</v>
      </c>
    </row>
    <row r="548" spans="1:4" ht="58.2" thickBot="1" x14ac:dyDescent="0.35">
      <c r="A548" s="615" t="s">
        <v>918</v>
      </c>
      <c r="B548" s="607">
        <v>7757939</v>
      </c>
      <c r="C548" s="605">
        <v>1E-3</v>
      </c>
      <c r="D548" s="612" t="s">
        <v>548</v>
      </c>
    </row>
    <row r="549" spans="1:4" ht="57.6" x14ac:dyDescent="0.3">
      <c r="A549" s="614" t="s">
        <v>916</v>
      </c>
      <c r="B549" s="604">
        <v>7782754</v>
      </c>
      <c r="C549" s="603">
        <v>1E-3</v>
      </c>
      <c r="D549" s="611" t="s">
        <v>548</v>
      </c>
    </row>
    <row r="550" spans="1:4" ht="57.6" x14ac:dyDescent="0.3">
      <c r="A550" s="614" t="s">
        <v>914</v>
      </c>
      <c r="B550" s="604">
        <v>7758114</v>
      </c>
      <c r="C550" s="603">
        <v>1E-3</v>
      </c>
      <c r="D550" s="611" t="s">
        <v>548</v>
      </c>
    </row>
    <row r="551" spans="1:4" ht="58.2" thickBot="1" x14ac:dyDescent="0.35">
      <c r="A551" s="615" t="s">
        <v>912</v>
      </c>
      <c r="B551" s="607">
        <v>7558794</v>
      </c>
      <c r="C551" s="605">
        <v>1E-3</v>
      </c>
      <c r="D551" s="612" t="s">
        <v>548</v>
      </c>
    </row>
    <row r="552" spans="1:4" ht="57.6" x14ac:dyDescent="0.3">
      <c r="A552" s="614" t="s">
        <v>910</v>
      </c>
      <c r="B552" s="604">
        <v>13530502</v>
      </c>
      <c r="C552" s="603">
        <v>1E-3</v>
      </c>
      <c r="D552" s="611" t="s">
        <v>548</v>
      </c>
    </row>
    <row r="553" spans="1:4" ht="72" x14ac:dyDescent="0.3">
      <c r="A553" s="614" t="s">
        <v>908</v>
      </c>
      <c r="B553" s="604">
        <v>7722761</v>
      </c>
      <c r="C553" s="603">
        <v>1E-3</v>
      </c>
      <c r="D553" s="611" t="s">
        <v>548</v>
      </c>
    </row>
    <row r="554" spans="1:4" ht="58.2" thickBot="1" x14ac:dyDescent="0.35">
      <c r="A554" s="615" t="s">
        <v>906</v>
      </c>
      <c r="B554" s="607">
        <v>7758238</v>
      </c>
      <c r="C554" s="605">
        <v>1E-3</v>
      </c>
      <c r="D554" s="612" t="s">
        <v>548</v>
      </c>
    </row>
    <row r="555" spans="1:4" ht="57.6" x14ac:dyDescent="0.3">
      <c r="A555" s="614" t="s">
        <v>904</v>
      </c>
      <c r="B555" s="604">
        <v>7757860</v>
      </c>
      <c r="C555" s="603">
        <v>1E-3</v>
      </c>
      <c r="D555" s="611" t="s">
        <v>548</v>
      </c>
    </row>
    <row r="556" spans="1:4" ht="57.6" x14ac:dyDescent="0.3">
      <c r="A556" s="614" t="s">
        <v>902</v>
      </c>
      <c r="B556" s="604">
        <v>7778770</v>
      </c>
      <c r="C556" s="603">
        <v>1E-3</v>
      </c>
      <c r="D556" s="611" t="s">
        <v>548</v>
      </c>
    </row>
    <row r="557" spans="1:4" ht="58.2" thickBot="1" x14ac:dyDescent="0.35">
      <c r="A557" s="615" t="s">
        <v>900</v>
      </c>
      <c r="B557" s="607">
        <v>7558807</v>
      </c>
      <c r="C557" s="605">
        <v>1E-3</v>
      </c>
      <c r="D557" s="612" t="s">
        <v>548</v>
      </c>
    </row>
    <row r="558" spans="1:4" ht="43.2" x14ac:dyDescent="0.3">
      <c r="A558" s="614" t="s">
        <v>898</v>
      </c>
      <c r="B558" s="604">
        <v>8017161</v>
      </c>
      <c r="C558" s="603">
        <v>1E-3</v>
      </c>
      <c r="D558" s="611" t="s">
        <v>548</v>
      </c>
    </row>
    <row r="559" spans="1:4" ht="57.6" x14ac:dyDescent="0.3">
      <c r="A559" s="614" t="s">
        <v>896</v>
      </c>
      <c r="B559" s="604">
        <v>13845368</v>
      </c>
      <c r="C559" s="603">
        <v>1E-3</v>
      </c>
      <c r="D559" s="611" t="s">
        <v>548</v>
      </c>
    </row>
    <row r="560" spans="1:4" ht="58.2" thickBot="1" x14ac:dyDescent="0.35">
      <c r="A560" s="615" t="s">
        <v>894</v>
      </c>
      <c r="B560" s="607">
        <v>7758169</v>
      </c>
      <c r="C560" s="605">
        <v>1E-3</v>
      </c>
      <c r="D560" s="612" t="s">
        <v>548</v>
      </c>
    </row>
    <row r="561" spans="1:4" ht="72" x14ac:dyDescent="0.3">
      <c r="A561" s="614" t="s">
        <v>892</v>
      </c>
      <c r="B561" s="604">
        <v>7785888</v>
      </c>
      <c r="C561" s="603">
        <v>1E-3</v>
      </c>
      <c r="D561" s="611" t="s">
        <v>548</v>
      </c>
    </row>
    <row r="562" spans="1:4" ht="100.8" x14ac:dyDescent="0.3">
      <c r="A562" s="614" t="s">
        <v>890</v>
      </c>
      <c r="B562" s="604">
        <v>10279591</v>
      </c>
      <c r="C562" s="603">
        <v>1E-3</v>
      </c>
      <c r="D562" s="611" t="s">
        <v>548</v>
      </c>
    </row>
    <row r="563" spans="1:4" ht="101.4" thickBot="1" x14ac:dyDescent="0.35">
      <c r="A563" s="615" t="s">
        <v>888</v>
      </c>
      <c r="B563" s="607">
        <v>10305767</v>
      </c>
      <c r="C563" s="605">
        <v>1E-3</v>
      </c>
      <c r="D563" s="612" t="s">
        <v>548</v>
      </c>
    </row>
    <row r="564" spans="1:4" ht="57.6" x14ac:dyDescent="0.3">
      <c r="A564" s="614" t="s">
        <v>886</v>
      </c>
      <c r="B564" s="604">
        <v>10124568</v>
      </c>
      <c r="C564" s="603">
        <v>1E-3</v>
      </c>
      <c r="D564" s="611" t="s">
        <v>548</v>
      </c>
    </row>
    <row r="565" spans="1:4" ht="43.2" x14ac:dyDescent="0.3">
      <c r="A565" s="614" t="s">
        <v>884</v>
      </c>
      <c r="B565" s="604">
        <v>68915311</v>
      </c>
      <c r="C565" s="603">
        <v>1E-3</v>
      </c>
      <c r="D565" s="611" t="s">
        <v>548</v>
      </c>
    </row>
    <row r="566" spans="1:4" ht="43.8" thickBot="1" x14ac:dyDescent="0.35">
      <c r="A566" s="615" t="s">
        <v>882</v>
      </c>
      <c r="B566" s="607">
        <v>7785844</v>
      </c>
      <c r="C566" s="605">
        <v>1E-3</v>
      </c>
      <c r="D566" s="612" t="s">
        <v>548</v>
      </c>
    </row>
    <row r="567" spans="1:4" ht="43.2" x14ac:dyDescent="0.3">
      <c r="A567" s="614" t="s">
        <v>880</v>
      </c>
      <c r="B567" s="604">
        <v>7758294</v>
      </c>
      <c r="C567" s="603">
        <v>1E-3</v>
      </c>
      <c r="D567" s="611" t="s">
        <v>548</v>
      </c>
    </row>
    <row r="568" spans="1:4" ht="57.6" x14ac:dyDescent="0.3">
      <c r="A568" s="614" t="s">
        <v>878</v>
      </c>
      <c r="B568" s="604">
        <v>7320345</v>
      </c>
      <c r="C568" s="603">
        <v>1E-3</v>
      </c>
      <c r="D568" s="611" t="s">
        <v>548</v>
      </c>
    </row>
    <row r="569" spans="1:4" ht="58.2" thickBot="1" x14ac:dyDescent="0.35">
      <c r="A569" s="615" t="s">
        <v>876</v>
      </c>
      <c r="B569" s="607">
        <v>7722885</v>
      </c>
      <c r="C569" s="605">
        <v>1E-3</v>
      </c>
      <c r="D569" s="612" t="s">
        <v>548</v>
      </c>
    </row>
    <row r="570" spans="1:4" ht="144" x14ac:dyDescent="0.3">
      <c r="A570" s="614" t="s">
        <v>874</v>
      </c>
      <c r="B570" s="604">
        <v>15136875</v>
      </c>
      <c r="C570" s="603">
        <v>1E-3</v>
      </c>
      <c r="D570" s="611" t="s">
        <v>548</v>
      </c>
    </row>
    <row r="571" spans="1:4" ht="57.6" x14ac:dyDescent="0.3">
      <c r="A571" s="614" t="s">
        <v>872</v>
      </c>
      <c r="B571" s="604">
        <v>7758874</v>
      </c>
      <c r="C571" s="603">
        <v>1E-3</v>
      </c>
      <c r="D571" s="611" t="s">
        <v>548</v>
      </c>
    </row>
    <row r="572" spans="1:4" ht="58.2" thickBot="1" x14ac:dyDescent="0.35">
      <c r="A572" s="615" t="s">
        <v>870</v>
      </c>
      <c r="B572" s="607">
        <v>7757871</v>
      </c>
      <c r="C572" s="605">
        <v>1E-3</v>
      </c>
      <c r="D572" s="612" t="s">
        <v>548</v>
      </c>
    </row>
    <row r="573" spans="1:4" ht="57.6" x14ac:dyDescent="0.3">
      <c r="A573" s="614" t="s">
        <v>868</v>
      </c>
      <c r="B573" s="604">
        <v>7778532</v>
      </c>
      <c r="C573" s="603">
        <v>1E-3</v>
      </c>
      <c r="D573" s="611" t="s">
        <v>548</v>
      </c>
    </row>
    <row r="574" spans="1:4" ht="57.6" x14ac:dyDescent="0.3">
      <c r="A574" s="614" t="s">
        <v>866</v>
      </c>
      <c r="B574" s="604">
        <v>7601549</v>
      </c>
      <c r="C574" s="603">
        <v>1E-3</v>
      </c>
      <c r="D574" s="611" t="s">
        <v>548</v>
      </c>
    </row>
    <row r="575" spans="1:4" ht="29.4" thickBot="1" x14ac:dyDescent="0.35">
      <c r="A575" s="615" t="s">
        <v>864</v>
      </c>
      <c r="B575" s="607">
        <v>7803512</v>
      </c>
      <c r="C575" s="605">
        <v>1E-3</v>
      </c>
      <c r="D575" s="612" t="s">
        <v>548</v>
      </c>
    </row>
    <row r="576" spans="1:4" ht="28.8" x14ac:dyDescent="0.3">
      <c r="A576" s="614" t="s">
        <v>862</v>
      </c>
      <c r="B576" s="604">
        <v>7664382</v>
      </c>
      <c r="C576" s="603">
        <v>1E-3</v>
      </c>
      <c r="D576" s="611" t="s">
        <v>548</v>
      </c>
    </row>
    <row r="577" spans="1:4" ht="28.8" x14ac:dyDescent="0.3">
      <c r="A577" s="614" t="s">
        <v>860</v>
      </c>
      <c r="B577" s="604">
        <v>7723140</v>
      </c>
      <c r="C577" s="603">
        <v>1E-3</v>
      </c>
      <c r="D577" s="611" t="s">
        <v>548</v>
      </c>
    </row>
    <row r="578" spans="1:4" ht="29.4" thickBot="1" x14ac:dyDescent="0.35">
      <c r="A578" s="615" t="s">
        <v>2655</v>
      </c>
      <c r="B578" s="607" t="s">
        <v>549</v>
      </c>
      <c r="C578" s="606" t="s">
        <v>550</v>
      </c>
      <c r="D578" s="610" t="s">
        <v>549</v>
      </c>
    </row>
    <row r="579" spans="1:4" ht="57.6" x14ac:dyDescent="0.3">
      <c r="A579" s="614" t="s">
        <v>2656</v>
      </c>
      <c r="B579" s="604">
        <v>117817</v>
      </c>
      <c r="C579" s="603">
        <v>1.1299999999999999</v>
      </c>
      <c r="D579" s="611" t="s">
        <v>552</v>
      </c>
    </row>
    <row r="580" spans="1:4" ht="57.6" x14ac:dyDescent="0.3">
      <c r="A580" s="614" t="s">
        <v>2657</v>
      </c>
      <c r="B580" s="604">
        <v>85701</v>
      </c>
      <c r="C580" s="603">
        <v>1.1599999999999999E-2</v>
      </c>
      <c r="D580" s="611" t="s">
        <v>552</v>
      </c>
    </row>
    <row r="581" spans="1:4" ht="29.4" thickBot="1" x14ac:dyDescent="0.35">
      <c r="A581" s="615" t="s">
        <v>2658</v>
      </c>
      <c r="B581" s="607">
        <v>84742</v>
      </c>
      <c r="C581" s="605">
        <v>4.2000000000000003E-2</v>
      </c>
      <c r="D581" s="612" t="s">
        <v>552</v>
      </c>
    </row>
    <row r="582" spans="1:4" ht="28.8" x14ac:dyDescent="0.3">
      <c r="A582" s="614" t="s">
        <v>2659</v>
      </c>
      <c r="B582" s="604">
        <v>84662</v>
      </c>
      <c r="C582" s="603">
        <v>3.5999999999999999E-3</v>
      </c>
      <c r="D582" s="611" t="s">
        <v>552</v>
      </c>
    </row>
    <row r="583" spans="1:4" ht="43.2" x14ac:dyDescent="0.3">
      <c r="A583" s="614" t="s">
        <v>2660</v>
      </c>
      <c r="B583" s="604">
        <v>120616</v>
      </c>
      <c r="C583" s="603">
        <v>3.9899999999999996E-3</v>
      </c>
      <c r="D583" s="611" t="s">
        <v>552</v>
      </c>
    </row>
    <row r="584" spans="1:4" ht="43.8" thickBot="1" x14ac:dyDescent="0.35">
      <c r="A584" s="615" t="s">
        <v>2661</v>
      </c>
      <c r="B584" s="607">
        <v>117840</v>
      </c>
      <c r="C584" s="605">
        <v>2.4300000000000002</v>
      </c>
      <c r="D584" s="612" t="s">
        <v>552</v>
      </c>
    </row>
    <row r="585" spans="1:4" ht="28.8" x14ac:dyDescent="0.3">
      <c r="A585" s="614" t="s">
        <v>2662</v>
      </c>
      <c r="B585" s="604">
        <v>100210</v>
      </c>
      <c r="C585" s="603">
        <v>3.9100000000000003E-3</v>
      </c>
      <c r="D585" s="611" t="s">
        <v>552</v>
      </c>
    </row>
    <row r="586" spans="1:4" ht="43.2" x14ac:dyDescent="0.3">
      <c r="A586" s="614" t="s">
        <v>2663</v>
      </c>
      <c r="B586" s="604">
        <v>85449</v>
      </c>
      <c r="C586" s="603">
        <v>2.6700000000000001E-3</v>
      </c>
      <c r="D586" s="611" t="s">
        <v>552</v>
      </c>
    </row>
    <row r="587" spans="1:4" ht="15" thickBot="1" x14ac:dyDescent="0.35">
      <c r="A587" s="615" t="s">
        <v>103</v>
      </c>
      <c r="B587" s="607">
        <v>1918021</v>
      </c>
      <c r="C587" s="605">
        <v>1.2700000000000001E-3</v>
      </c>
      <c r="D587" s="612" t="s">
        <v>552</v>
      </c>
    </row>
    <row r="588" spans="1:4" ht="86.4" x14ac:dyDescent="0.3">
      <c r="A588" s="614" t="s">
        <v>853</v>
      </c>
      <c r="B588" s="604">
        <v>96913</v>
      </c>
      <c r="C588" s="603">
        <v>4.9600000000000002E-4</v>
      </c>
      <c r="D588" s="611" t="s">
        <v>552</v>
      </c>
    </row>
    <row r="589" spans="1:4" ht="28.8" x14ac:dyDescent="0.3">
      <c r="A589" s="614" t="s">
        <v>851</v>
      </c>
      <c r="B589" s="604">
        <v>29232937</v>
      </c>
      <c r="C589" s="603">
        <v>1.8700000000000001E-2</v>
      </c>
      <c r="D589" s="611" t="s">
        <v>552</v>
      </c>
    </row>
    <row r="590" spans="1:4" ht="43.8" thickBot="1" x14ac:dyDescent="0.35">
      <c r="A590" s="615" t="s">
        <v>849</v>
      </c>
      <c r="B590" s="607">
        <v>59536651</v>
      </c>
      <c r="C590" s="606" t="s">
        <v>550</v>
      </c>
      <c r="D590" s="610" t="s">
        <v>549</v>
      </c>
    </row>
    <row r="591" spans="1:4" ht="57.6" x14ac:dyDescent="0.3">
      <c r="A591" s="614" t="s">
        <v>847</v>
      </c>
      <c r="B591" s="604" t="s">
        <v>549</v>
      </c>
      <c r="C591" s="608" t="s">
        <v>550</v>
      </c>
      <c r="D591" s="609" t="s">
        <v>549</v>
      </c>
    </row>
    <row r="592" spans="1:4" ht="28.8" x14ac:dyDescent="0.3">
      <c r="A592" s="614" t="s">
        <v>846</v>
      </c>
      <c r="B592" s="604">
        <v>12674112</v>
      </c>
      <c r="C592" s="603">
        <v>0.30499999999999999</v>
      </c>
      <c r="D592" s="611" t="s">
        <v>552</v>
      </c>
    </row>
    <row r="593" spans="1:4" ht="29.4" thickBot="1" x14ac:dyDescent="0.35">
      <c r="A593" s="615" t="s">
        <v>845</v>
      </c>
      <c r="B593" s="607">
        <v>11104282</v>
      </c>
      <c r="C593" s="605">
        <v>0.16800000000000001</v>
      </c>
      <c r="D593" s="612" t="s">
        <v>552</v>
      </c>
    </row>
    <row r="594" spans="1:4" ht="28.8" x14ac:dyDescent="0.3">
      <c r="A594" s="614" t="s">
        <v>844</v>
      </c>
      <c r="B594" s="604">
        <v>11141165</v>
      </c>
      <c r="C594" s="603">
        <v>0.16800000000000001</v>
      </c>
      <c r="D594" s="611" t="s">
        <v>552</v>
      </c>
    </row>
    <row r="595" spans="1:4" ht="28.8" x14ac:dyDescent="0.3">
      <c r="A595" s="614" t="s">
        <v>842</v>
      </c>
      <c r="B595" s="604">
        <v>53469219</v>
      </c>
      <c r="C595" s="603">
        <v>0.54500000000000004</v>
      </c>
      <c r="D595" s="611" t="s">
        <v>552</v>
      </c>
    </row>
    <row r="596" spans="1:4" ht="29.4" thickBot="1" x14ac:dyDescent="0.35">
      <c r="A596" s="615" t="s">
        <v>841</v>
      </c>
      <c r="B596" s="607">
        <v>12672296</v>
      </c>
      <c r="C596" s="605">
        <v>0.47499999999999998</v>
      </c>
      <c r="D596" s="612" t="s">
        <v>552</v>
      </c>
    </row>
    <row r="597" spans="1:4" ht="28.8" x14ac:dyDescent="0.3">
      <c r="A597" s="614" t="s">
        <v>840</v>
      </c>
      <c r="B597" s="604">
        <v>11097691</v>
      </c>
      <c r="C597" s="603">
        <v>0.751</v>
      </c>
      <c r="D597" s="611" t="s">
        <v>552</v>
      </c>
    </row>
    <row r="598" spans="1:4" ht="28.8" x14ac:dyDescent="0.3">
      <c r="A598" s="614" t="s">
        <v>839</v>
      </c>
      <c r="B598" s="604">
        <v>11096825</v>
      </c>
      <c r="C598" s="603">
        <v>0.98599999999999999</v>
      </c>
      <c r="D598" s="611" t="s">
        <v>552</v>
      </c>
    </row>
    <row r="599" spans="1:4" ht="29.4" thickBot="1" x14ac:dyDescent="0.35">
      <c r="A599" s="615" t="s">
        <v>2664</v>
      </c>
      <c r="B599" s="607">
        <v>11126424</v>
      </c>
      <c r="C599" s="605">
        <v>0.58399999999999996</v>
      </c>
      <c r="D599" s="612" t="s">
        <v>552</v>
      </c>
    </row>
    <row r="600" spans="1:4" ht="86.4" x14ac:dyDescent="0.3">
      <c r="A600" s="614" t="s">
        <v>838</v>
      </c>
      <c r="B600" s="604">
        <v>39635319</v>
      </c>
      <c r="C600" s="603">
        <v>2.96</v>
      </c>
      <c r="D600" s="611" t="s">
        <v>552</v>
      </c>
    </row>
    <row r="601" spans="1:4" ht="86.4" x14ac:dyDescent="0.3">
      <c r="A601" s="614" t="s">
        <v>836</v>
      </c>
      <c r="B601" s="604">
        <v>52663726</v>
      </c>
      <c r="C601" s="603">
        <v>1.43</v>
      </c>
      <c r="D601" s="611" t="s">
        <v>552</v>
      </c>
    </row>
    <row r="602" spans="1:4" ht="87" thickBot="1" x14ac:dyDescent="0.35">
      <c r="A602" s="615" t="s">
        <v>834</v>
      </c>
      <c r="B602" s="607">
        <v>69782907</v>
      </c>
      <c r="C602" s="605">
        <v>1.66</v>
      </c>
      <c r="D602" s="612" t="s">
        <v>552</v>
      </c>
    </row>
    <row r="603" spans="1:4" ht="86.4" x14ac:dyDescent="0.3">
      <c r="A603" s="614" t="s">
        <v>832</v>
      </c>
      <c r="B603" s="604">
        <v>38380084</v>
      </c>
      <c r="C603" s="603">
        <v>1.66</v>
      </c>
      <c r="D603" s="611" t="s">
        <v>552</v>
      </c>
    </row>
    <row r="604" spans="1:4" ht="86.4" x14ac:dyDescent="0.3">
      <c r="A604" s="614" t="s">
        <v>830</v>
      </c>
      <c r="B604" s="604">
        <v>32774166</v>
      </c>
      <c r="C604" s="603">
        <v>1.24</v>
      </c>
      <c r="D604" s="611" t="s">
        <v>552</v>
      </c>
    </row>
    <row r="605" spans="1:4" ht="72.599999999999994" thickBot="1" x14ac:dyDescent="0.35">
      <c r="A605" s="615" t="s">
        <v>828</v>
      </c>
      <c r="B605" s="607">
        <v>65510443</v>
      </c>
      <c r="C605" s="605">
        <v>1</v>
      </c>
      <c r="D605" s="612" t="s">
        <v>552</v>
      </c>
    </row>
    <row r="606" spans="1:4" ht="72" x14ac:dyDescent="0.3">
      <c r="A606" s="614" t="s">
        <v>826</v>
      </c>
      <c r="B606" s="604">
        <v>31508006</v>
      </c>
      <c r="C606" s="603">
        <v>1.24</v>
      </c>
      <c r="D606" s="611" t="s">
        <v>552</v>
      </c>
    </row>
    <row r="607" spans="1:4" ht="72" x14ac:dyDescent="0.3">
      <c r="A607" s="614" t="s">
        <v>824</v>
      </c>
      <c r="B607" s="604">
        <v>32598144</v>
      </c>
      <c r="C607" s="603">
        <v>0.751</v>
      </c>
      <c r="D607" s="611" t="s">
        <v>552</v>
      </c>
    </row>
    <row r="608" spans="1:4" ht="72.599999999999994" thickBot="1" x14ac:dyDescent="0.35">
      <c r="A608" s="615" t="s">
        <v>822</v>
      </c>
      <c r="B608" s="607">
        <v>74472370</v>
      </c>
      <c r="C608" s="605">
        <v>1</v>
      </c>
      <c r="D608" s="612" t="s">
        <v>552</v>
      </c>
    </row>
    <row r="609" spans="1:4" ht="72" x14ac:dyDescent="0.3">
      <c r="A609" s="614" t="s">
        <v>820</v>
      </c>
      <c r="B609" s="604">
        <v>57465288</v>
      </c>
      <c r="C609" s="603">
        <v>1</v>
      </c>
      <c r="D609" s="611" t="s">
        <v>552</v>
      </c>
    </row>
    <row r="610" spans="1:4" ht="57.6" x14ac:dyDescent="0.3">
      <c r="A610" s="614" t="s">
        <v>818</v>
      </c>
      <c r="B610" s="604">
        <v>1336363</v>
      </c>
      <c r="C610" s="603">
        <v>0.54500000000000004</v>
      </c>
      <c r="D610" s="611" t="s">
        <v>552</v>
      </c>
    </row>
    <row r="611" spans="1:4" ht="58.2" thickBot="1" x14ac:dyDescent="0.35">
      <c r="A611" s="615" t="s">
        <v>817</v>
      </c>
      <c r="B611" s="607">
        <v>1336363</v>
      </c>
      <c r="C611" s="605">
        <v>0.54500000000000004</v>
      </c>
      <c r="D611" s="612" t="s">
        <v>552</v>
      </c>
    </row>
    <row r="612" spans="1:4" ht="72" x14ac:dyDescent="0.3">
      <c r="A612" s="614" t="s">
        <v>816</v>
      </c>
      <c r="B612" s="604">
        <v>1336363</v>
      </c>
      <c r="C612" s="603">
        <v>0.54500000000000004</v>
      </c>
      <c r="D612" s="611" t="s">
        <v>552</v>
      </c>
    </row>
    <row r="613" spans="1:4" ht="72" x14ac:dyDescent="0.3">
      <c r="A613" s="614" t="s">
        <v>815</v>
      </c>
      <c r="B613" s="604">
        <v>32598133</v>
      </c>
      <c r="C613" s="603">
        <v>0.91700000000000004</v>
      </c>
      <c r="D613" s="611" t="s">
        <v>552</v>
      </c>
    </row>
    <row r="614" spans="1:4" ht="72.599999999999994" thickBot="1" x14ac:dyDescent="0.35">
      <c r="A614" s="615" t="s">
        <v>813</v>
      </c>
      <c r="B614" s="607">
        <v>70362504</v>
      </c>
      <c r="C614" s="605">
        <v>0.58399999999999996</v>
      </c>
      <c r="D614" s="612" t="s">
        <v>552</v>
      </c>
    </row>
    <row r="615" spans="1:4" ht="115.2" x14ac:dyDescent="0.3">
      <c r="A615" s="614" t="s">
        <v>811</v>
      </c>
      <c r="B615" s="604">
        <v>9016879</v>
      </c>
      <c r="C615" s="603">
        <v>18.600000000000001</v>
      </c>
      <c r="D615" s="611" t="s">
        <v>552</v>
      </c>
    </row>
    <row r="616" spans="1:4" ht="86.4" x14ac:dyDescent="0.3">
      <c r="A616" s="614" t="s">
        <v>809</v>
      </c>
      <c r="B616" s="604" t="s">
        <v>549</v>
      </c>
      <c r="C616" s="608" t="s">
        <v>550</v>
      </c>
      <c r="D616" s="609" t="s">
        <v>549</v>
      </c>
    </row>
    <row r="617" spans="1:4" ht="29.4" thickBot="1" x14ac:dyDescent="0.35">
      <c r="A617" s="615" t="s">
        <v>808</v>
      </c>
      <c r="B617" s="607">
        <v>83329</v>
      </c>
      <c r="C617" s="605">
        <v>8.5999999999999993E-2</v>
      </c>
      <c r="D617" s="612" t="s">
        <v>552</v>
      </c>
    </row>
    <row r="618" spans="1:4" ht="28.8" x14ac:dyDescent="0.3">
      <c r="A618" s="614" t="s">
        <v>807</v>
      </c>
      <c r="B618" s="604">
        <v>120127</v>
      </c>
      <c r="C618" s="603">
        <v>0.14199999999999999</v>
      </c>
      <c r="D618" s="611" t="s">
        <v>552</v>
      </c>
    </row>
    <row r="619" spans="1:4" ht="43.2" x14ac:dyDescent="0.3">
      <c r="A619" s="614" t="s">
        <v>806</v>
      </c>
      <c r="B619" s="604">
        <v>56553</v>
      </c>
      <c r="C619" s="603">
        <v>0.55200000000000005</v>
      </c>
      <c r="D619" s="611" t="s">
        <v>552</v>
      </c>
    </row>
    <row r="620" spans="1:4" ht="43.8" thickBot="1" x14ac:dyDescent="0.35">
      <c r="A620" s="615" t="s">
        <v>805</v>
      </c>
      <c r="B620" s="607">
        <v>205823</v>
      </c>
      <c r="C620" s="605">
        <v>0.69</v>
      </c>
      <c r="D620" s="612" t="s">
        <v>552</v>
      </c>
    </row>
    <row r="621" spans="1:4" ht="28.8" x14ac:dyDescent="0.3">
      <c r="A621" s="614" t="s">
        <v>803</v>
      </c>
      <c r="B621" s="604">
        <v>50328</v>
      </c>
      <c r="C621" s="603">
        <v>0.71299999999999997</v>
      </c>
      <c r="D621" s="611" t="s">
        <v>552</v>
      </c>
    </row>
    <row r="622" spans="1:4" ht="43.2" x14ac:dyDescent="0.3">
      <c r="A622" s="614" t="s">
        <v>802</v>
      </c>
      <c r="B622" s="604">
        <v>205992</v>
      </c>
      <c r="C622" s="603">
        <v>0.41699999999999998</v>
      </c>
      <c r="D622" s="611" t="s">
        <v>552</v>
      </c>
    </row>
    <row r="623" spans="1:4" ht="43.8" thickBot="1" x14ac:dyDescent="0.35">
      <c r="A623" s="615" t="s">
        <v>801</v>
      </c>
      <c r="B623" s="607">
        <v>207089</v>
      </c>
      <c r="C623" s="605">
        <v>0.69099999999999995</v>
      </c>
      <c r="D623" s="612" t="s">
        <v>552</v>
      </c>
    </row>
    <row r="624" spans="1:4" ht="43.2" x14ac:dyDescent="0.3">
      <c r="A624" s="614" t="s">
        <v>2665</v>
      </c>
      <c r="B624" s="604">
        <v>91587</v>
      </c>
      <c r="C624" s="603">
        <v>7.4899999999999994E-2</v>
      </c>
      <c r="D624" s="611" t="s">
        <v>552</v>
      </c>
    </row>
    <row r="625" spans="1:4" ht="28.8" x14ac:dyDescent="0.3">
      <c r="A625" s="614" t="s">
        <v>800</v>
      </c>
      <c r="B625" s="604">
        <v>218019</v>
      </c>
      <c r="C625" s="603">
        <v>0.59599999999999997</v>
      </c>
      <c r="D625" s="611" t="s">
        <v>552</v>
      </c>
    </row>
    <row r="626" spans="1:4" ht="43.8" thickBot="1" x14ac:dyDescent="0.35">
      <c r="A626" s="615" t="s">
        <v>799</v>
      </c>
      <c r="B626" s="607">
        <v>53703</v>
      </c>
      <c r="C626" s="605">
        <v>0.95299999999999996</v>
      </c>
      <c r="D626" s="612" t="s">
        <v>552</v>
      </c>
    </row>
    <row r="627" spans="1:4" ht="43.2" x14ac:dyDescent="0.3">
      <c r="A627" s="614" t="s">
        <v>798</v>
      </c>
      <c r="B627" s="604">
        <v>192654</v>
      </c>
      <c r="C627" s="603">
        <v>4.1900000000000004</v>
      </c>
      <c r="D627" s="611" t="s">
        <v>552</v>
      </c>
    </row>
    <row r="628" spans="1:4" ht="57.6" x14ac:dyDescent="0.3">
      <c r="A628" s="614" t="s">
        <v>796</v>
      </c>
      <c r="B628" s="604">
        <v>57976</v>
      </c>
      <c r="C628" s="603">
        <v>0.40799999999999997</v>
      </c>
      <c r="D628" s="611" t="s">
        <v>552</v>
      </c>
    </row>
    <row r="629" spans="1:4" ht="29.4" thickBot="1" x14ac:dyDescent="0.35">
      <c r="A629" s="615" t="s">
        <v>794</v>
      </c>
      <c r="B629" s="607">
        <v>206440</v>
      </c>
      <c r="C629" s="605">
        <v>0.308</v>
      </c>
      <c r="D629" s="612" t="s">
        <v>552</v>
      </c>
    </row>
    <row r="630" spans="1:4" ht="28.8" x14ac:dyDescent="0.3">
      <c r="A630" s="614" t="s">
        <v>793</v>
      </c>
      <c r="B630" s="604">
        <v>86737</v>
      </c>
      <c r="C630" s="603">
        <v>0.11</v>
      </c>
      <c r="D630" s="611" t="s">
        <v>552</v>
      </c>
    </row>
    <row r="631" spans="1:4" ht="57.6" x14ac:dyDescent="0.3">
      <c r="A631" s="614" t="s">
        <v>792</v>
      </c>
      <c r="B631" s="604">
        <v>193395</v>
      </c>
      <c r="C631" s="603">
        <v>1.0408204999999999</v>
      </c>
      <c r="D631" s="611" t="s">
        <v>548</v>
      </c>
    </row>
    <row r="632" spans="1:4" ht="43.8" thickBot="1" x14ac:dyDescent="0.35">
      <c r="A632" s="615" t="s">
        <v>791</v>
      </c>
      <c r="B632" s="607">
        <v>90120</v>
      </c>
      <c r="C632" s="605">
        <v>9.3100000000000002E-2</v>
      </c>
      <c r="D632" s="612" t="s">
        <v>552</v>
      </c>
    </row>
    <row r="633" spans="1:4" ht="43.2" x14ac:dyDescent="0.3">
      <c r="A633" s="614" t="s">
        <v>789</v>
      </c>
      <c r="B633" s="604">
        <v>91576</v>
      </c>
      <c r="C633" s="603">
        <v>9.1700000000000004E-2</v>
      </c>
      <c r="D633" s="611" t="s">
        <v>552</v>
      </c>
    </row>
    <row r="634" spans="1:4" ht="28.8" x14ac:dyDescent="0.3">
      <c r="A634" s="614" t="s">
        <v>788</v>
      </c>
      <c r="B634" s="604">
        <v>91203</v>
      </c>
      <c r="C634" s="603">
        <v>4.6600000000000003E-2</v>
      </c>
      <c r="D634" s="611" t="s">
        <v>552</v>
      </c>
    </row>
    <row r="635" spans="1:4" ht="29.4" thickBot="1" x14ac:dyDescent="0.35">
      <c r="A635" s="615" t="s">
        <v>787</v>
      </c>
      <c r="B635" s="607">
        <v>57835924</v>
      </c>
      <c r="C635" s="605">
        <v>9.2200000000000004E-2</v>
      </c>
      <c r="D635" s="612" t="s">
        <v>552</v>
      </c>
    </row>
    <row r="636" spans="1:4" ht="14.4" x14ac:dyDescent="0.3">
      <c r="A636" s="614" t="s">
        <v>785</v>
      </c>
      <c r="B636" s="604">
        <v>129000</v>
      </c>
      <c r="C636" s="603">
        <v>0.20100000000000001</v>
      </c>
      <c r="D636" s="611" t="s">
        <v>552</v>
      </c>
    </row>
    <row r="637" spans="1:4" ht="28.8" x14ac:dyDescent="0.3">
      <c r="A637" s="614" t="s">
        <v>784</v>
      </c>
      <c r="B637" s="604">
        <v>67747095</v>
      </c>
      <c r="C637" s="603">
        <v>6.4000000000000003E-3</v>
      </c>
      <c r="D637" s="611" t="s">
        <v>552</v>
      </c>
    </row>
    <row r="638" spans="1:4" ht="29.4" thickBot="1" x14ac:dyDescent="0.35">
      <c r="A638" s="615" t="s">
        <v>782</v>
      </c>
      <c r="B638" s="607">
        <v>26399360</v>
      </c>
      <c r="C638" s="605">
        <v>0.09</v>
      </c>
      <c r="D638" s="612" t="s">
        <v>552</v>
      </c>
    </row>
    <row r="639" spans="1:4" ht="28.8" x14ac:dyDescent="0.3">
      <c r="A639" s="614" t="s">
        <v>780</v>
      </c>
      <c r="B639" s="604">
        <v>1610180</v>
      </c>
      <c r="C639" s="603">
        <v>8.2699999999999996E-3</v>
      </c>
      <c r="D639" s="611" t="s">
        <v>552</v>
      </c>
    </row>
    <row r="640" spans="1:4" ht="28.8" x14ac:dyDescent="0.3">
      <c r="A640" s="614" t="s">
        <v>778</v>
      </c>
      <c r="B640" s="604">
        <v>7287196</v>
      </c>
      <c r="C640" s="603">
        <v>1.49E-2</v>
      </c>
      <c r="D640" s="611" t="s">
        <v>552</v>
      </c>
    </row>
    <row r="641" spans="1:4" ht="29.4" thickBot="1" x14ac:dyDescent="0.35">
      <c r="A641" s="615" t="s">
        <v>776</v>
      </c>
      <c r="B641" s="607">
        <v>1918167</v>
      </c>
      <c r="C641" s="605">
        <v>2.8600000000000001E-3</v>
      </c>
      <c r="D641" s="612" t="s">
        <v>552</v>
      </c>
    </row>
    <row r="642" spans="1:4" ht="14.4" x14ac:dyDescent="0.3">
      <c r="A642" s="614" t="s">
        <v>774</v>
      </c>
      <c r="B642" s="604">
        <v>709988</v>
      </c>
      <c r="C642" s="603">
        <v>1.03E-2</v>
      </c>
      <c r="D642" s="611" t="s">
        <v>552</v>
      </c>
    </row>
    <row r="643" spans="1:4" ht="28.8" x14ac:dyDescent="0.3">
      <c r="A643" s="614" t="s">
        <v>772</v>
      </c>
      <c r="B643" s="604">
        <v>2312358</v>
      </c>
      <c r="C643" s="603">
        <v>3.56E-2</v>
      </c>
      <c r="D643" s="611" t="s">
        <v>552</v>
      </c>
    </row>
    <row r="644" spans="1:4" ht="29.4" thickBot="1" x14ac:dyDescent="0.35">
      <c r="A644" s="615" t="s">
        <v>770</v>
      </c>
      <c r="B644" s="607">
        <v>107197</v>
      </c>
      <c r="C644" s="605">
        <v>4.2400000000000001E-4</v>
      </c>
      <c r="D644" s="612" t="s">
        <v>552</v>
      </c>
    </row>
    <row r="645" spans="1:4" ht="28.8" x14ac:dyDescent="0.3">
      <c r="A645" s="614" t="s">
        <v>768</v>
      </c>
      <c r="B645" s="604">
        <v>139402</v>
      </c>
      <c r="C645" s="603">
        <v>7.1300000000000001E-3</v>
      </c>
      <c r="D645" s="611" t="s">
        <v>552</v>
      </c>
    </row>
    <row r="646" spans="1:4" ht="14.4" x14ac:dyDescent="0.3">
      <c r="A646" s="614" t="s">
        <v>766</v>
      </c>
      <c r="B646" s="604">
        <v>122429</v>
      </c>
      <c r="C646" s="603">
        <v>8.26E-3</v>
      </c>
      <c r="D646" s="611" t="s">
        <v>552</v>
      </c>
    </row>
    <row r="647" spans="1:4" ht="29.4" thickBot="1" x14ac:dyDescent="0.35">
      <c r="A647" s="615" t="s">
        <v>764</v>
      </c>
      <c r="B647" s="607">
        <v>60207901</v>
      </c>
      <c r="C647" s="605">
        <v>5.5799999999999999E-3</v>
      </c>
      <c r="D647" s="612" t="s">
        <v>552</v>
      </c>
    </row>
    <row r="648" spans="1:4" ht="28.8" x14ac:dyDescent="0.3">
      <c r="A648" s="614" t="s">
        <v>762</v>
      </c>
      <c r="B648" s="604">
        <v>123386</v>
      </c>
      <c r="C648" s="603">
        <v>1.82E-3</v>
      </c>
      <c r="D648" s="611" t="s">
        <v>552</v>
      </c>
    </row>
    <row r="649" spans="1:4" ht="28.8" x14ac:dyDescent="0.3">
      <c r="A649" s="614" t="s">
        <v>760</v>
      </c>
      <c r="B649" s="604">
        <v>103651</v>
      </c>
      <c r="C649" s="603">
        <v>9.3899999999999997E-2</v>
      </c>
      <c r="D649" s="611" t="s">
        <v>552</v>
      </c>
    </row>
    <row r="650" spans="1:4" ht="29.4" thickBot="1" x14ac:dyDescent="0.35">
      <c r="A650" s="615" t="s">
        <v>759</v>
      </c>
      <c r="B650" s="607">
        <v>115071</v>
      </c>
      <c r="C650" s="605">
        <v>1.3599999999999999E-2</v>
      </c>
      <c r="D650" s="612" t="s">
        <v>552</v>
      </c>
    </row>
    <row r="651" spans="1:4" ht="28.8" x14ac:dyDescent="0.3">
      <c r="A651" s="614" t="s">
        <v>757</v>
      </c>
      <c r="B651" s="604">
        <v>57556</v>
      </c>
      <c r="C651" s="603">
        <v>1.4300000000000001E-4</v>
      </c>
      <c r="D651" s="611" t="s">
        <v>552</v>
      </c>
    </row>
    <row r="652" spans="1:4" ht="43.2" x14ac:dyDescent="0.3">
      <c r="A652" s="614" t="s">
        <v>756</v>
      </c>
      <c r="B652" s="604">
        <v>6423434</v>
      </c>
      <c r="C652" s="603">
        <v>2.0799999999999998E-3</v>
      </c>
      <c r="D652" s="611" t="s">
        <v>552</v>
      </c>
    </row>
    <row r="653" spans="1:4" ht="58.2" thickBot="1" x14ac:dyDescent="0.35">
      <c r="A653" s="615" t="s">
        <v>754</v>
      </c>
      <c r="B653" s="607">
        <v>1569024</v>
      </c>
      <c r="C653" s="605">
        <v>4.0900000000000002E-4</v>
      </c>
      <c r="D653" s="612" t="s">
        <v>552</v>
      </c>
    </row>
    <row r="654" spans="1:4" ht="57.6" x14ac:dyDescent="0.3">
      <c r="A654" s="614" t="s">
        <v>752</v>
      </c>
      <c r="B654" s="604">
        <v>107982</v>
      </c>
      <c r="C654" s="603">
        <v>3.7169999999999998E-4</v>
      </c>
      <c r="D654" s="611" t="s">
        <v>548</v>
      </c>
    </row>
    <row r="655" spans="1:4" ht="28.8" x14ac:dyDescent="0.3">
      <c r="A655" s="614" t="s">
        <v>750</v>
      </c>
      <c r="B655" s="604">
        <v>75569</v>
      </c>
      <c r="C655" s="603">
        <v>7.7399999999999995E-4</v>
      </c>
      <c r="D655" s="611" t="s">
        <v>552</v>
      </c>
    </row>
    <row r="656" spans="1:4" ht="15" thickBot="1" x14ac:dyDescent="0.35">
      <c r="A656" s="615" t="s">
        <v>748</v>
      </c>
      <c r="B656" s="607">
        <v>81335775</v>
      </c>
      <c r="C656" s="605">
        <v>2E-3</v>
      </c>
      <c r="D656" s="612" t="s">
        <v>552</v>
      </c>
    </row>
    <row r="657" spans="1:4" ht="14.4" x14ac:dyDescent="0.3">
      <c r="A657" s="614" t="s">
        <v>746</v>
      </c>
      <c r="B657" s="604">
        <v>51630581</v>
      </c>
      <c r="C657" s="603">
        <v>9.3799999999999994E-2</v>
      </c>
      <c r="D657" s="611" t="s">
        <v>552</v>
      </c>
    </row>
    <row r="658" spans="1:4" ht="14.4" x14ac:dyDescent="0.3">
      <c r="A658" s="614" t="s">
        <v>744</v>
      </c>
      <c r="B658" s="604">
        <v>110861</v>
      </c>
      <c r="C658" s="603">
        <v>1.5200000000000001E-3</v>
      </c>
      <c r="D658" s="611" t="s">
        <v>552</v>
      </c>
    </row>
    <row r="659" spans="1:4" ht="29.4" thickBot="1" x14ac:dyDescent="0.35">
      <c r="A659" s="615" t="s">
        <v>742</v>
      </c>
      <c r="B659" s="607">
        <v>13593038</v>
      </c>
      <c r="C659" s="605">
        <v>2.9600000000000001E-2</v>
      </c>
      <c r="D659" s="612" t="s">
        <v>552</v>
      </c>
    </row>
    <row r="660" spans="1:4" ht="14.4" x14ac:dyDescent="0.3">
      <c r="A660" s="614" t="s">
        <v>740</v>
      </c>
      <c r="B660" s="604">
        <v>91225</v>
      </c>
      <c r="C660" s="603">
        <v>6.5900000000000004E-3</v>
      </c>
      <c r="D660" s="611" t="s">
        <v>552</v>
      </c>
    </row>
    <row r="661" spans="1:4" ht="57.6" x14ac:dyDescent="0.3">
      <c r="A661" s="614" t="s">
        <v>738</v>
      </c>
      <c r="B661" s="604" t="s">
        <v>576</v>
      </c>
      <c r="C661" s="603">
        <v>1E-3</v>
      </c>
      <c r="D661" s="611" t="s">
        <v>548</v>
      </c>
    </row>
    <row r="662" spans="1:4" ht="29.4" thickBot="1" x14ac:dyDescent="0.35">
      <c r="A662" s="615" t="s">
        <v>737</v>
      </c>
      <c r="B662" s="607">
        <v>10453868</v>
      </c>
      <c r="C662" s="605">
        <v>0.23799999999999999</v>
      </c>
      <c r="D662" s="612" t="s">
        <v>552</v>
      </c>
    </row>
    <row r="663" spans="1:4" ht="14.4" x14ac:dyDescent="0.3">
      <c r="A663" s="614" t="s">
        <v>735</v>
      </c>
      <c r="B663" s="604">
        <v>299843</v>
      </c>
      <c r="C663" s="603">
        <v>4.2999999999999997E-2</v>
      </c>
      <c r="D663" s="611" t="s">
        <v>552</v>
      </c>
    </row>
    <row r="664" spans="1:4" ht="28.8" x14ac:dyDescent="0.3">
      <c r="A664" s="614" t="s">
        <v>733</v>
      </c>
      <c r="B664" s="604">
        <v>83794</v>
      </c>
      <c r="C664" s="603">
        <v>5.0899999999999999E-3</v>
      </c>
      <c r="D664" s="611" t="s">
        <v>552</v>
      </c>
    </row>
    <row r="665" spans="1:4" ht="15" thickBot="1" x14ac:dyDescent="0.35">
      <c r="A665" s="615" t="s">
        <v>731</v>
      </c>
      <c r="B665" s="607">
        <v>94597</v>
      </c>
      <c r="C665" s="605">
        <v>1.1285E-2</v>
      </c>
      <c r="D665" s="612" t="s">
        <v>548</v>
      </c>
    </row>
    <row r="666" spans="1:4" ht="14.4" x14ac:dyDescent="0.3">
      <c r="A666" s="614" t="s">
        <v>729</v>
      </c>
      <c r="B666" s="604">
        <v>78587050</v>
      </c>
      <c r="C666" s="603">
        <v>8.2799999999999999E-2</v>
      </c>
      <c r="D666" s="611" t="s">
        <v>552</v>
      </c>
    </row>
    <row r="667" spans="1:4" ht="28.8" x14ac:dyDescent="0.3">
      <c r="A667" s="614" t="s">
        <v>727</v>
      </c>
      <c r="B667" s="604">
        <v>7783008</v>
      </c>
      <c r="C667" s="603">
        <v>1E-3</v>
      </c>
      <c r="D667" s="611" t="s">
        <v>548</v>
      </c>
    </row>
    <row r="668" spans="1:4" ht="15" thickBot="1" x14ac:dyDescent="0.35">
      <c r="A668" s="615" t="s">
        <v>48</v>
      </c>
      <c r="B668" s="607">
        <v>7782492</v>
      </c>
      <c r="C668" s="605">
        <v>1E-3</v>
      </c>
      <c r="D668" s="612" t="s">
        <v>548</v>
      </c>
    </row>
    <row r="669" spans="1:4" ht="28.8" x14ac:dyDescent="0.3">
      <c r="A669" s="614" t="s">
        <v>725</v>
      </c>
      <c r="B669" s="604">
        <v>7446346</v>
      </c>
      <c r="C669" s="603">
        <v>1E-3</v>
      </c>
      <c r="D669" s="611" t="s">
        <v>548</v>
      </c>
    </row>
    <row r="670" spans="1:4" ht="28.8" x14ac:dyDescent="0.3">
      <c r="A670" s="614" t="s">
        <v>723</v>
      </c>
      <c r="B670" s="604">
        <v>74051802</v>
      </c>
      <c r="C670" s="603">
        <v>1.8499999999999999E-2</v>
      </c>
      <c r="D670" s="611" t="s">
        <v>552</v>
      </c>
    </row>
    <row r="671" spans="1:4" ht="72.599999999999994" thickBot="1" x14ac:dyDescent="0.35">
      <c r="A671" s="615" t="s">
        <v>721</v>
      </c>
      <c r="B671" s="607">
        <v>7631869</v>
      </c>
      <c r="C671" s="605">
        <v>1E-3</v>
      </c>
      <c r="D671" s="612" t="s">
        <v>548</v>
      </c>
    </row>
    <row r="672" spans="1:4" ht="14.4" x14ac:dyDescent="0.3">
      <c r="A672" s="614" t="s">
        <v>46</v>
      </c>
      <c r="B672" s="604">
        <v>7440224</v>
      </c>
      <c r="C672" s="603">
        <v>5.9999999999999995E-4</v>
      </c>
      <c r="D672" s="611" t="s">
        <v>548</v>
      </c>
    </row>
    <row r="673" spans="1:4" ht="14.4" x14ac:dyDescent="0.3">
      <c r="A673" s="614" t="s">
        <v>140</v>
      </c>
      <c r="B673" s="604">
        <v>122349</v>
      </c>
      <c r="C673" s="603">
        <v>3.2499999999999999E-3</v>
      </c>
      <c r="D673" s="611" t="s">
        <v>552</v>
      </c>
    </row>
    <row r="674" spans="1:4" ht="43.8" thickBot="1" x14ac:dyDescent="0.35">
      <c r="A674" s="615" t="s">
        <v>719</v>
      </c>
      <c r="B674" s="607">
        <v>62476599</v>
      </c>
      <c r="C674" s="605">
        <v>1.95E-5</v>
      </c>
      <c r="D674" s="612" t="s">
        <v>552</v>
      </c>
    </row>
    <row r="675" spans="1:4" ht="28.8" x14ac:dyDescent="0.3">
      <c r="A675" s="614" t="s">
        <v>717</v>
      </c>
      <c r="B675" s="604">
        <v>26628228</v>
      </c>
      <c r="C675" s="603">
        <v>1E-3</v>
      </c>
      <c r="D675" s="611" t="s">
        <v>548</v>
      </c>
    </row>
    <row r="676" spans="1:4" ht="57.6" x14ac:dyDescent="0.3">
      <c r="A676" s="614" t="s">
        <v>715</v>
      </c>
      <c r="B676" s="604">
        <v>148185</v>
      </c>
      <c r="C676" s="603">
        <v>1.9199999999999999E-5</v>
      </c>
      <c r="D676" s="611" t="s">
        <v>552</v>
      </c>
    </row>
    <row r="677" spans="1:4" ht="29.4" thickBot="1" x14ac:dyDescent="0.35">
      <c r="A677" s="615" t="s">
        <v>713</v>
      </c>
      <c r="B677" s="607">
        <v>7681494</v>
      </c>
      <c r="C677" s="605">
        <v>1E-3</v>
      </c>
      <c r="D677" s="612" t="s">
        <v>548</v>
      </c>
    </row>
    <row r="678" spans="1:4" ht="43.2" x14ac:dyDescent="0.3">
      <c r="A678" s="614" t="s">
        <v>712</v>
      </c>
      <c r="B678" s="604">
        <v>62748</v>
      </c>
      <c r="C678" s="603">
        <v>1.3200000000000001E-6</v>
      </c>
      <c r="D678" s="611" t="s">
        <v>552</v>
      </c>
    </row>
    <row r="679" spans="1:4" ht="43.2" x14ac:dyDescent="0.3">
      <c r="A679" s="614" t="s">
        <v>710</v>
      </c>
      <c r="B679" s="604">
        <v>13718268</v>
      </c>
      <c r="C679" s="603">
        <v>1E-3</v>
      </c>
      <c r="D679" s="611" t="s">
        <v>548</v>
      </c>
    </row>
    <row r="680" spans="1:4" ht="58.2" thickBot="1" x14ac:dyDescent="0.35">
      <c r="A680" s="615" t="s">
        <v>708</v>
      </c>
      <c r="B680" s="607">
        <v>961115</v>
      </c>
      <c r="C680" s="605">
        <v>3.0699999999999998E-3</v>
      </c>
      <c r="D680" s="612" t="s">
        <v>552</v>
      </c>
    </row>
    <row r="681" spans="1:4" ht="28.8" x14ac:dyDescent="0.3">
      <c r="A681" s="614" t="s">
        <v>706</v>
      </c>
      <c r="B681" s="604">
        <v>7440246</v>
      </c>
      <c r="C681" s="603">
        <v>1E-3</v>
      </c>
      <c r="D681" s="611" t="s">
        <v>548</v>
      </c>
    </row>
    <row r="682" spans="1:4" ht="28.8" x14ac:dyDescent="0.3">
      <c r="A682" s="614" t="s">
        <v>705</v>
      </c>
      <c r="B682" s="604">
        <v>57249</v>
      </c>
      <c r="C682" s="603">
        <v>3.9899999999999999E-4</v>
      </c>
      <c r="D682" s="611" t="s">
        <v>552</v>
      </c>
    </row>
    <row r="683" spans="1:4" ht="15" thickBot="1" x14ac:dyDescent="0.35">
      <c r="A683" s="615" t="s">
        <v>433</v>
      </c>
      <c r="B683" s="607">
        <v>100425</v>
      </c>
      <c r="C683" s="605">
        <v>3.7199999999999997E-2</v>
      </c>
      <c r="D683" s="612" t="s">
        <v>552</v>
      </c>
    </row>
    <row r="684" spans="1:4" ht="14.4" x14ac:dyDescent="0.3">
      <c r="A684" s="614" t="s">
        <v>703</v>
      </c>
      <c r="B684" s="604">
        <v>126330</v>
      </c>
      <c r="C684" s="603">
        <v>1.02E-4</v>
      </c>
      <c r="D684" s="611" t="s">
        <v>552</v>
      </c>
    </row>
    <row r="685" spans="1:4" ht="72" x14ac:dyDescent="0.3">
      <c r="A685" s="614" t="s">
        <v>701</v>
      </c>
      <c r="B685" s="604">
        <v>80079</v>
      </c>
      <c r="C685" s="603">
        <v>1.49E-2</v>
      </c>
      <c r="D685" s="611" t="s">
        <v>552</v>
      </c>
    </row>
    <row r="686" spans="1:4" ht="29.4" thickBot="1" x14ac:dyDescent="0.35">
      <c r="A686" s="615" t="s">
        <v>699</v>
      </c>
      <c r="B686" s="607">
        <v>7664939</v>
      </c>
      <c r="C686" s="605">
        <v>1E-3</v>
      </c>
      <c r="D686" s="612" t="s">
        <v>548</v>
      </c>
    </row>
    <row r="687" spans="1:4" ht="14.4" x14ac:dyDescent="0.3">
      <c r="A687" s="614" t="s">
        <v>697</v>
      </c>
      <c r="B687" s="604">
        <v>88671890</v>
      </c>
      <c r="C687" s="603">
        <v>3.3700000000000002E-3</v>
      </c>
      <c r="D687" s="611" t="s">
        <v>552</v>
      </c>
    </row>
    <row r="688" spans="1:4" ht="14.4" x14ac:dyDescent="0.3">
      <c r="A688" s="614" t="s">
        <v>695</v>
      </c>
      <c r="B688" s="604">
        <v>21564170</v>
      </c>
      <c r="C688" s="603">
        <v>1.12E-2</v>
      </c>
      <c r="D688" s="611" t="s">
        <v>552</v>
      </c>
    </row>
    <row r="689" spans="1:4" ht="29.4" thickBot="1" x14ac:dyDescent="0.35">
      <c r="A689" s="615" t="s">
        <v>693</v>
      </c>
      <c r="B689" s="607">
        <v>34014181</v>
      </c>
      <c r="C689" s="605">
        <v>1.2700000000000001E-3</v>
      </c>
      <c r="D689" s="612" t="s">
        <v>552</v>
      </c>
    </row>
    <row r="690" spans="1:4" ht="28.8" x14ac:dyDescent="0.3">
      <c r="A690" s="614" t="s">
        <v>691</v>
      </c>
      <c r="B690" s="604">
        <v>3383968</v>
      </c>
      <c r="C690" s="603">
        <v>3.4500000000000003E-2</v>
      </c>
      <c r="D690" s="611" t="s">
        <v>552</v>
      </c>
    </row>
    <row r="691" spans="1:4" ht="14.4" x14ac:dyDescent="0.3">
      <c r="A691" s="614" t="s">
        <v>689</v>
      </c>
      <c r="B691" s="604">
        <v>5902512</v>
      </c>
      <c r="C691" s="603">
        <v>1.72E-3</v>
      </c>
      <c r="D691" s="611" t="s">
        <v>552</v>
      </c>
    </row>
    <row r="692" spans="1:4" ht="15" thickBot="1" x14ac:dyDescent="0.35">
      <c r="A692" s="615" t="s">
        <v>687</v>
      </c>
      <c r="B692" s="607">
        <v>13071799</v>
      </c>
      <c r="C692" s="605">
        <v>3.5799999999999998E-2</v>
      </c>
      <c r="D692" s="612" t="s">
        <v>552</v>
      </c>
    </row>
    <row r="693" spans="1:4" ht="14.4" x14ac:dyDescent="0.3">
      <c r="A693" s="614" t="s">
        <v>685</v>
      </c>
      <c r="B693" s="604">
        <v>886500</v>
      </c>
      <c r="C693" s="603">
        <v>2.12E-2</v>
      </c>
      <c r="D693" s="611" t="s">
        <v>552</v>
      </c>
    </row>
    <row r="694" spans="1:4" ht="72" x14ac:dyDescent="0.3">
      <c r="A694" s="614" t="s">
        <v>683</v>
      </c>
      <c r="B694" s="604">
        <v>5436431</v>
      </c>
      <c r="C694" s="603">
        <v>9.2899999999999996E-2</v>
      </c>
      <c r="D694" s="611" t="s">
        <v>552</v>
      </c>
    </row>
    <row r="695" spans="1:4" ht="43.8" thickBot="1" x14ac:dyDescent="0.35">
      <c r="A695" s="615" t="s">
        <v>681</v>
      </c>
      <c r="B695" s="607">
        <v>95943</v>
      </c>
      <c r="C695" s="605">
        <v>0.11700000000000001</v>
      </c>
      <c r="D695" s="612" t="s">
        <v>552</v>
      </c>
    </row>
    <row r="696" spans="1:4" ht="43.2" x14ac:dyDescent="0.3">
      <c r="A696" s="614" t="s">
        <v>679</v>
      </c>
      <c r="B696" s="604">
        <v>630206</v>
      </c>
      <c r="C696" s="603">
        <v>1.5900000000000001E-2</v>
      </c>
      <c r="D696" s="611" t="s">
        <v>552</v>
      </c>
    </row>
    <row r="697" spans="1:4" ht="43.2" x14ac:dyDescent="0.3">
      <c r="A697" s="614" t="s">
        <v>678</v>
      </c>
      <c r="B697" s="604">
        <v>79345</v>
      </c>
      <c r="C697" s="603">
        <v>6.94E-3</v>
      </c>
      <c r="D697" s="611" t="s">
        <v>552</v>
      </c>
    </row>
    <row r="698" spans="1:4" ht="43.8" thickBot="1" x14ac:dyDescent="0.35">
      <c r="A698" s="615" t="s">
        <v>677</v>
      </c>
      <c r="B698" s="607">
        <v>127184</v>
      </c>
      <c r="C698" s="605">
        <v>3.3399999999999999E-2</v>
      </c>
      <c r="D698" s="612" t="s">
        <v>552</v>
      </c>
    </row>
    <row r="699" spans="1:4" ht="43.2" x14ac:dyDescent="0.3">
      <c r="A699" s="614" t="s">
        <v>676</v>
      </c>
      <c r="B699" s="604">
        <v>58902</v>
      </c>
      <c r="C699" s="603">
        <v>7.0999999999999994E-2</v>
      </c>
      <c r="D699" s="611" t="s">
        <v>552</v>
      </c>
    </row>
    <row r="700" spans="1:4" ht="86.4" x14ac:dyDescent="0.3">
      <c r="A700" s="614" t="s">
        <v>675</v>
      </c>
      <c r="B700" s="604">
        <v>5216251</v>
      </c>
      <c r="C700" s="603">
        <v>8.3599999999999994E-2</v>
      </c>
      <c r="D700" s="611" t="s">
        <v>552</v>
      </c>
    </row>
    <row r="701" spans="1:4" ht="72.599999999999994" thickBot="1" x14ac:dyDescent="0.35">
      <c r="A701" s="615" t="s">
        <v>673</v>
      </c>
      <c r="B701" s="607">
        <v>3689245</v>
      </c>
      <c r="C701" s="605">
        <v>1.09E-2</v>
      </c>
      <c r="D701" s="612" t="s">
        <v>552</v>
      </c>
    </row>
    <row r="702" spans="1:4" ht="43.2" x14ac:dyDescent="0.3">
      <c r="A702" s="614" t="s">
        <v>672</v>
      </c>
      <c r="B702" s="604">
        <v>811972</v>
      </c>
      <c r="C702" s="603">
        <v>5.4799999999999996E-3</v>
      </c>
      <c r="D702" s="611" t="s">
        <v>552</v>
      </c>
    </row>
    <row r="703" spans="1:4" ht="72" x14ac:dyDescent="0.3">
      <c r="A703" s="614" t="s">
        <v>209</v>
      </c>
      <c r="B703" s="604">
        <v>479458</v>
      </c>
      <c r="C703" s="603">
        <v>4.7399999999999997E-4</v>
      </c>
      <c r="D703" s="611" t="s">
        <v>552</v>
      </c>
    </row>
    <row r="704" spans="1:4" ht="29.4" thickBot="1" x14ac:dyDescent="0.35">
      <c r="A704" s="615" t="s">
        <v>670</v>
      </c>
      <c r="B704" s="607">
        <v>10102451</v>
      </c>
      <c r="C704" s="605">
        <v>1E-3</v>
      </c>
      <c r="D704" s="612" t="s">
        <v>548</v>
      </c>
    </row>
    <row r="705" spans="1:4" ht="43.2" x14ac:dyDescent="0.3">
      <c r="A705" s="614" t="s">
        <v>668</v>
      </c>
      <c r="B705" s="604">
        <v>7440280</v>
      </c>
      <c r="C705" s="603">
        <v>1E-3</v>
      </c>
      <c r="D705" s="611" t="s">
        <v>548</v>
      </c>
    </row>
    <row r="706" spans="1:4" ht="28.8" x14ac:dyDescent="0.3">
      <c r="A706" s="614" t="s">
        <v>667</v>
      </c>
      <c r="B706" s="604">
        <v>563688</v>
      </c>
      <c r="C706" s="603">
        <v>1E-3</v>
      </c>
      <c r="D706" s="611" t="s">
        <v>548</v>
      </c>
    </row>
    <row r="707" spans="1:4" ht="43.8" thickBot="1" x14ac:dyDescent="0.35">
      <c r="A707" s="615" t="s">
        <v>665</v>
      </c>
      <c r="B707" s="607">
        <v>6533739</v>
      </c>
      <c r="C707" s="605">
        <v>1E-3</v>
      </c>
      <c r="D707" s="612" t="s">
        <v>548</v>
      </c>
    </row>
    <row r="708" spans="1:4" ht="28.8" x14ac:dyDescent="0.3">
      <c r="A708" s="614" t="s">
        <v>663</v>
      </c>
      <c r="B708" s="604">
        <v>7791120</v>
      </c>
      <c r="C708" s="603">
        <v>1E-3</v>
      </c>
      <c r="D708" s="611" t="s">
        <v>548</v>
      </c>
    </row>
    <row r="709" spans="1:4" ht="28.8" x14ac:dyDescent="0.3">
      <c r="A709" s="614" t="s">
        <v>661</v>
      </c>
      <c r="B709" s="604">
        <v>7446186</v>
      </c>
      <c r="C709" s="603">
        <v>1E-3</v>
      </c>
      <c r="D709" s="611" t="s">
        <v>548</v>
      </c>
    </row>
    <row r="710" spans="1:4" ht="29.4" thickBot="1" x14ac:dyDescent="0.35">
      <c r="A710" s="615" t="s">
        <v>659</v>
      </c>
      <c r="B710" s="607">
        <v>28249776</v>
      </c>
      <c r="C710" s="605">
        <v>1.0200000000000001E-2</v>
      </c>
      <c r="D710" s="612" t="s">
        <v>552</v>
      </c>
    </row>
    <row r="711" spans="1:4" ht="28.8" x14ac:dyDescent="0.3">
      <c r="A711" s="614" t="s">
        <v>657</v>
      </c>
      <c r="B711" s="604">
        <v>111488</v>
      </c>
      <c r="C711" s="603">
        <v>1.2300000000000001E-4</v>
      </c>
      <c r="D711" s="611" t="s">
        <v>552</v>
      </c>
    </row>
    <row r="712" spans="1:4" ht="28.8" x14ac:dyDescent="0.3">
      <c r="A712" s="614" t="s">
        <v>655</v>
      </c>
      <c r="B712" s="604">
        <v>39196184</v>
      </c>
      <c r="C712" s="603">
        <v>6.2700000000000004E-3</v>
      </c>
      <c r="D712" s="611" t="s">
        <v>552</v>
      </c>
    </row>
    <row r="713" spans="1:4" ht="43.8" thickBot="1" x14ac:dyDescent="0.35">
      <c r="A713" s="615" t="s">
        <v>653</v>
      </c>
      <c r="B713" s="607">
        <v>23564058</v>
      </c>
      <c r="C713" s="605">
        <v>1.6000000000000001E-4</v>
      </c>
      <c r="D713" s="612" t="s">
        <v>552</v>
      </c>
    </row>
    <row r="714" spans="1:4" ht="14.4" x14ac:dyDescent="0.3">
      <c r="A714" s="614" t="s">
        <v>651</v>
      </c>
      <c r="B714" s="604">
        <v>137268</v>
      </c>
      <c r="C714" s="603">
        <v>9.8999999999999999E-4</v>
      </c>
      <c r="D714" s="611" t="s">
        <v>552</v>
      </c>
    </row>
    <row r="715" spans="1:4" ht="14.4" x14ac:dyDescent="0.3">
      <c r="A715" s="614" t="s">
        <v>38</v>
      </c>
      <c r="B715" s="604">
        <v>7440315</v>
      </c>
      <c r="C715" s="603">
        <v>1E-3</v>
      </c>
      <c r="D715" s="611" t="s">
        <v>548</v>
      </c>
    </row>
    <row r="716" spans="1:4" ht="43.8" thickBot="1" x14ac:dyDescent="0.35">
      <c r="A716" s="615" t="s">
        <v>649</v>
      </c>
      <c r="B716" s="607">
        <v>7550450</v>
      </c>
      <c r="C716" s="605">
        <v>1E-3</v>
      </c>
      <c r="D716" s="612" t="s">
        <v>548</v>
      </c>
    </row>
    <row r="717" spans="1:4" ht="14.4" x14ac:dyDescent="0.3">
      <c r="A717" s="614" t="s">
        <v>427</v>
      </c>
      <c r="B717" s="604">
        <v>108883</v>
      </c>
      <c r="C717" s="603">
        <v>3.1099999999999999E-2</v>
      </c>
      <c r="D717" s="611" t="s">
        <v>552</v>
      </c>
    </row>
    <row r="718" spans="1:4" ht="43.2" x14ac:dyDescent="0.3">
      <c r="A718" s="614" t="s">
        <v>647</v>
      </c>
      <c r="B718" s="604">
        <v>95705</v>
      </c>
      <c r="C718" s="603">
        <v>4.0999999999999999E-4</v>
      </c>
      <c r="D718" s="611" t="s">
        <v>552</v>
      </c>
    </row>
    <row r="719" spans="1:4" ht="29.4" thickBot="1" x14ac:dyDescent="0.35">
      <c r="A719" s="615" t="s">
        <v>645</v>
      </c>
      <c r="B719" s="607">
        <v>106490</v>
      </c>
      <c r="C719" s="605">
        <v>3.29E-3</v>
      </c>
      <c r="D719" s="612" t="s">
        <v>552</v>
      </c>
    </row>
    <row r="720" spans="1:4" ht="100.8" x14ac:dyDescent="0.3">
      <c r="A720" s="614" t="s">
        <v>2666</v>
      </c>
      <c r="B720" s="604" t="s">
        <v>576</v>
      </c>
      <c r="C720" s="603">
        <v>1.96</v>
      </c>
      <c r="D720" s="611" t="s">
        <v>552</v>
      </c>
    </row>
    <row r="721" spans="1:4" ht="100.8" x14ac:dyDescent="0.3">
      <c r="A721" s="614" t="s">
        <v>2667</v>
      </c>
      <c r="B721" s="604" t="s">
        <v>576</v>
      </c>
      <c r="C721" s="603">
        <v>0.20100000000000001</v>
      </c>
      <c r="D721" s="611" t="s">
        <v>552</v>
      </c>
    </row>
    <row r="722" spans="1:4" ht="101.4" thickBot="1" x14ac:dyDescent="0.35">
      <c r="A722" s="615" t="s">
        <v>2668</v>
      </c>
      <c r="B722" s="607" t="s">
        <v>576</v>
      </c>
      <c r="C722" s="605">
        <v>1.7</v>
      </c>
      <c r="D722" s="612" t="s">
        <v>552</v>
      </c>
    </row>
    <row r="723" spans="1:4" ht="100.8" x14ac:dyDescent="0.3">
      <c r="A723" s="614" t="s">
        <v>2669</v>
      </c>
      <c r="B723" s="604" t="s">
        <v>576</v>
      </c>
      <c r="C723" s="603">
        <v>0.308</v>
      </c>
      <c r="D723" s="611" t="s">
        <v>552</v>
      </c>
    </row>
    <row r="724" spans="1:4" ht="100.8" x14ac:dyDescent="0.3">
      <c r="A724" s="614" t="s">
        <v>2670</v>
      </c>
      <c r="B724" s="604" t="s">
        <v>576</v>
      </c>
      <c r="C724" s="603">
        <v>1.49E-2</v>
      </c>
      <c r="D724" s="611" t="s">
        <v>552</v>
      </c>
    </row>
    <row r="725" spans="1:4" ht="115.8" thickBot="1" x14ac:dyDescent="0.35">
      <c r="A725" s="615" t="s">
        <v>2671</v>
      </c>
      <c r="B725" s="607" t="s">
        <v>576</v>
      </c>
      <c r="C725" s="605">
        <v>6.9150000000000003E-2</v>
      </c>
      <c r="D725" s="612" t="s">
        <v>552</v>
      </c>
    </row>
    <row r="726" spans="1:4" ht="28.8" x14ac:dyDescent="0.3">
      <c r="A726" s="614" t="s">
        <v>158</v>
      </c>
      <c r="B726" s="604">
        <v>8001352</v>
      </c>
      <c r="C726" s="603">
        <v>5.1799999999999999E-2</v>
      </c>
      <c r="D726" s="611" t="s">
        <v>552</v>
      </c>
    </row>
    <row r="727" spans="1:4" ht="28.8" x14ac:dyDescent="0.3">
      <c r="A727" s="614" t="s">
        <v>642</v>
      </c>
      <c r="B727" s="604">
        <v>66841256</v>
      </c>
      <c r="C727" s="603">
        <v>3.0499999999999999E-2</v>
      </c>
      <c r="D727" s="611" t="s">
        <v>552</v>
      </c>
    </row>
    <row r="728" spans="1:4" ht="29.4" thickBot="1" x14ac:dyDescent="0.35">
      <c r="A728" s="615" t="s">
        <v>640</v>
      </c>
      <c r="B728" s="607">
        <v>688733</v>
      </c>
      <c r="C728" s="605">
        <v>1.9300000000000001E-2</v>
      </c>
      <c r="D728" s="612" t="s">
        <v>552</v>
      </c>
    </row>
    <row r="729" spans="1:4" ht="14.4" x14ac:dyDescent="0.3">
      <c r="A729" s="614" t="s">
        <v>638</v>
      </c>
      <c r="B729" s="604">
        <v>102761</v>
      </c>
      <c r="C729" s="603">
        <v>1.37E-4</v>
      </c>
      <c r="D729" s="611" t="s">
        <v>552</v>
      </c>
    </row>
    <row r="730" spans="1:4" ht="14.4" x14ac:dyDescent="0.3">
      <c r="A730" s="614" t="s">
        <v>636</v>
      </c>
      <c r="B730" s="604">
        <v>2303175</v>
      </c>
      <c r="C730" s="603">
        <v>3.49E-2</v>
      </c>
      <c r="D730" s="611" t="s">
        <v>552</v>
      </c>
    </row>
    <row r="731" spans="1:4" ht="29.4" thickBot="1" x14ac:dyDescent="0.35">
      <c r="A731" s="615" t="s">
        <v>634</v>
      </c>
      <c r="B731" s="607">
        <v>82097505</v>
      </c>
      <c r="C731" s="605">
        <v>4.6900000000000002E-5</v>
      </c>
      <c r="D731" s="612" t="s">
        <v>552</v>
      </c>
    </row>
    <row r="732" spans="1:4" ht="43.2" x14ac:dyDescent="0.3">
      <c r="A732" s="614" t="s">
        <v>632</v>
      </c>
      <c r="B732" s="604">
        <v>615543</v>
      </c>
      <c r="C732" s="603">
        <v>3.3700000000000001E-2</v>
      </c>
      <c r="D732" s="611" t="s">
        <v>552</v>
      </c>
    </row>
    <row r="733" spans="1:4" ht="43.2" x14ac:dyDescent="0.3">
      <c r="A733" s="614" t="s">
        <v>630</v>
      </c>
      <c r="B733" s="604">
        <v>126738</v>
      </c>
      <c r="C733" s="603">
        <v>2.2800000000000001E-2</v>
      </c>
      <c r="D733" s="611" t="s">
        <v>552</v>
      </c>
    </row>
    <row r="734" spans="1:4" ht="58.2" thickBot="1" x14ac:dyDescent="0.35">
      <c r="A734" s="615" t="s">
        <v>628</v>
      </c>
      <c r="B734" s="607" t="s">
        <v>576</v>
      </c>
      <c r="C734" s="606" t="s">
        <v>550</v>
      </c>
      <c r="D734" s="610" t="s">
        <v>549</v>
      </c>
    </row>
    <row r="735" spans="1:4" ht="28.8" x14ac:dyDescent="0.3">
      <c r="A735" s="614" t="s">
        <v>627</v>
      </c>
      <c r="B735" s="604">
        <v>56359</v>
      </c>
      <c r="C735" s="603">
        <v>2.52E-4</v>
      </c>
      <c r="D735" s="611" t="s">
        <v>552</v>
      </c>
    </row>
    <row r="736" spans="1:4" ht="72" x14ac:dyDescent="0.3">
      <c r="A736" s="614" t="s">
        <v>625</v>
      </c>
      <c r="B736" s="604">
        <v>76131</v>
      </c>
      <c r="C736" s="603">
        <v>1.7500000000000002E-2</v>
      </c>
      <c r="D736" s="611" t="s">
        <v>552</v>
      </c>
    </row>
    <row r="737" spans="1:4" ht="43.8" thickBot="1" x14ac:dyDescent="0.35">
      <c r="A737" s="615" t="s">
        <v>624</v>
      </c>
      <c r="B737" s="607">
        <v>76039</v>
      </c>
      <c r="C737" s="605">
        <v>1.4499999999999999E-3</v>
      </c>
      <c r="D737" s="612" t="s">
        <v>552</v>
      </c>
    </row>
    <row r="738" spans="1:4" ht="43.2" x14ac:dyDescent="0.3">
      <c r="A738" s="614" t="s">
        <v>623</v>
      </c>
      <c r="B738" s="604">
        <v>33663502</v>
      </c>
      <c r="C738" s="603">
        <v>2.76E-5</v>
      </c>
      <c r="D738" s="611" t="s">
        <v>552</v>
      </c>
    </row>
    <row r="739" spans="1:4" ht="43.2" x14ac:dyDescent="0.3">
      <c r="A739" s="614" t="s">
        <v>621</v>
      </c>
      <c r="B739" s="604">
        <v>634935</v>
      </c>
      <c r="C739" s="603">
        <v>2.7E-2</v>
      </c>
      <c r="D739" s="611" t="s">
        <v>552</v>
      </c>
    </row>
    <row r="740" spans="1:4" ht="43.8" thickBot="1" x14ac:dyDescent="0.35">
      <c r="A740" s="615" t="s">
        <v>619</v>
      </c>
      <c r="B740" s="607">
        <v>87616</v>
      </c>
      <c r="C740" s="605">
        <v>7.3800000000000004E-2</v>
      </c>
      <c r="D740" s="612" t="s">
        <v>552</v>
      </c>
    </row>
    <row r="741" spans="1:4" ht="43.2" x14ac:dyDescent="0.3">
      <c r="A741" s="614" t="s">
        <v>618</v>
      </c>
      <c r="B741" s="604">
        <v>120821</v>
      </c>
      <c r="C741" s="603">
        <v>7.0499999999999993E-2</v>
      </c>
      <c r="D741" s="611" t="s">
        <v>552</v>
      </c>
    </row>
    <row r="742" spans="1:4" ht="43.2" x14ac:dyDescent="0.3">
      <c r="A742" s="614" t="s">
        <v>617</v>
      </c>
      <c r="B742" s="604">
        <v>71556</v>
      </c>
      <c r="C742" s="603">
        <v>1.26E-2</v>
      </c>
      <c r="D742" s="611" t="s">
        <v>552</v>
      </c>
    </row>
    <row r="743" spans="1:4" ht="43.8" thickBot="1" x14ac:dyDescent="0.35">
      <c r="A743" s="615" t="s">
        <v>616</v>
      </c>
      <c r="B743" s="607">
        <v>79005</v>
      </c>
      <c r="C743" s="605">
        <v>5.0400000000000002E-3</v>
      </c>
      <c r="D743" s="612" t="s">
        <v>552</v>
      </c>
    </row>
    <row r="744" spans="1:4" ht="28.8" x14ac:dyDescent="0.3">
      <c r="A744" s="614" t="s">
        <v>615</v>
      </c>
      <c r="B744" s="604">
        <v>79016</v>
      </c>
      <c r="C744" s="603">
        <v>1.1599999999999999E-2</v>
      </c>
      <c r="D744" s="611" t="s">
        <v>552</v>
      </c>
    </row>
    <row r="745" spans="1:4" ht="43.2" x14ac:dyDescent="0.3">
      <c r="A745" s="614" t="s">
        <v>417</v>
      </c>
      <c r="B745" s="604">
        <v>75694</v>
      </c>
      <c r="C745" s="603">
        <v>1.2699999999999999E-2</v>
      </c>
      <c r="D745" s="611" t="s">
        <v>552</v>
      </c>
    </row>
    <row r="746" spans="1:4" ht="43.8" thickBot="1" x14ac:dyDescent="0.35">
      <c r="A746" s="615" t="s">
        <v>614</v>
      </c>
      <c r="B746" s="607">
        <v>95954</v>
      </c>
      <c r="C746" s="605">
        <v>3.6200000000000003E-2</v>
      </c>
      <c r="D746" s="612" t="s">
        <v>552</v>
      </c>
    </row>
    <row r="747" spans="1:4" ht="43.2" x14ac:dyDescent="0.3">
      <c r="A747" s="614" t="s">
        <v>613</v>
      </c>
      <c r="B747" s="604">
        <v>88062</v>
      </c>
      <c r="C747" s="603">
        <v>3.4599999999999999E-2</v>
      </c>
      <c r="D747" s="611" t="s">
        <v>552</v>
      </c>
    </row>
    <row r="748" spans="1:4" ht="72" x14ac:dyDescent="0.3">
      <c r="A748" s="614" t="s">
        <v>612</v>
      </c>
      <c r="B748" s="604">
        <v>93765</v>
      </c>
      <c r="C748" s="603">
        <v>9.1400000000000006E-3</v>
      </c>
      <c r="D748" s="611" t="s">
        <v>552</v>
      </c>
    </row>
    <row r="749" spans="1:4" ht="72.599999999999994" thickBot="1" x14ac:dyDescent="0.35">
      <c r="A749" s="615" t="s">
        <v>610</v>
      </c>
      <c r="B749" s="607">
        <v>93721</v>
      </c>
      <c r="C749" s="605">
        <v>1.61E-2</v>
      </c>
      <c r="D749" s="612" t="s">
        <v>552</v>
      </c>
    </row>
    <row r="750" spans="1:4" ht="43.2" x14ac:dyDescent="0.3">
      <c r="A750" s="614" t="s">
        <v>609</v>
      </c>
      <c r="B750" s="604">
        <v>598776</v>
      </c>
      <c r="C750" s="603">
        <v>9.5999999999999992E-3</v>
      </c>
      <c r="D750" s="611" t="s">
        <v>552</v>
      </c>
    </row>
    <row r="751" spans="1:4" ht="43.2" x14ac:dyDescent="0.3">
      <c r="A751" s="614" t="s">
        <v>607</v>
      </c>
      <c r="B751" s="604">
        <v>96184</v>
      </c>
      <c r="C751" s="603">
        <v>7.5199999999999998E-3</v>
      </c>
      <c r="D751" s="611" t="s">
        <v>552</v>
      </c>
    </row>
    <row r="752" spans="1:4" ht="43.8" thickBot="1" x14ac:dyDescent="0.35">
      <c r="A752" s="615" t="s">
        <v>606</v>
      </c>
      <c r="B752" s="607">
        <v>96195</v>
      </c>
      <c r="C752" s="605">
        <v>1.6899999999999998E-2</v>
      </c>
      <c r="D752" s="612" t="s">
        <v>552</v>
      </c>
    </row>
    <row r="753" spans="1:4" ht="43.2" x14ac:dyDescent="0.3">
      <c r="A753" s="614" t="s">
        <v>2672</v>
      </c>
      <c r="B753" s="604">
        <v>1330785</v>
      </c>
      <c r="C753" s="603">
        <v>3.3399999999999999E-2</v>
      </c>
      <c r="D753" s="611" t="s">
        <v>552</v>
      </c>
    </row>
    <row r="754" spans="1:4" ht="28.8" x14ac:dyDescent="0.3">
      <c r="A754" s="614" t="s">
        <v>604</v>
      </c>
      <c r="B754" s="604">
        <v>58138082</v>
      </c>
      <c r="C754" s="603">
        <v>6.8900000000000003E-2</v>
      </c>
      <c r="D754" s="611" t="s">
        <v>552</v>
      </c>
    </row>
    <row r="755" spans="1:4" ht="29.4" thickBot="1" x14ac:dyDescent="0.35">
      <c r="A755" s="615" t="s">
        <v>602</v>
      </c>
      <c r="B755" s="607">
        <v>121448</v>
      </c>
      <c r="C755" s="605">
        <v>3.8999999999999998E-3</v>
      </c>
      <c r="D755" s="612" t="s">
        <v>552</v>
      </c>
    </row>
    <row r="756" spans="1:4" ht="14.4" x14ac:dyDescent="0.3">
      <c r="A756" s="614" t="s">
        <v>600</v>
      </c>
      <c r="B756" s="604">
        <v>1582098</v>
      </c>
      <c r="C756" s="603">
        <v>7.2800000000000004E-2</v>
      </c>
      <c r="D756" s="611" t="s">
        <v>552</v>
      </c>
    </row>
    <row r="757" spans="1:4" ht="43.2" x14ac:dyDescent="0.3">
      <c r="A757" s="614" t="s">
        <v>598</v>
      </c>
      <c r="B757" s="604">
        <v>512561</v>
      </c>
      <c r="C757" s="603">
        <v>9.48E-5</v>
      </c>
      <c r="D757" s="611" t="s">
        <v>552</v>
      </c>
    </row>
    <row r="758" spans="1:4" ht="43.8" thickBot="1" x14ac:dyDescent="0.35">
      <c r="A758" s="615" t="s">
        <v>596</v>
      </c>
      <c r="B758" s="607">
        <v>526738</v>
      </c>
      <c r="C758" s="605">
        <v>8.9700000000000002E-2</v>
      </c>
      <c r="D758" s="612" t="s">
        <v>552</v>
      </c>
    </row>
    <row r="759" spans="1:4" ht="43.2" x14ac:dyDescent="0.3">
      <c r="A759" s="614" t="s">
        <v>594</v>
      </c>
      <c r="B759" s="604">
        <v>95636</v>
      </c>
      <c r="C759" s="603">
        <v>8.5699999999999998E-2</v>
      </c>
      <c r="D759" s="611" t="s">
        <v>552</v>
      </c>
    </row>
    <row r="760" spans="1:4" ht="43.2" x14ac:dyDescent="0.3">
      <c r="A760" s="614" t="s">
        <v>593</v>
      </c>
      <c r="B760" s="604">
        <v>108678</v>
      </c>
      <c r="C760" s="603">
        <v>6.2100000000000002E-2</v>
      </c>
      <c r="D760" s="611" t="s">
        <v>552</v>
      </c>
    </row>
    <row r="761" spans="1:4" ht="43.8" thickBot="1" x14ac:dyDescent="0.35">
      <c r="A761" s="615" t="s">
        <v>592</v>
      </c>
      <c r="B761" s="607">
        <v>99354</v>
      </c>
      <c r="C761" s="605">
        <v>6.0700000000000001E-4</v>
      </c>
      <c r="D761" s="612" t="s">
        <v>552</v>
      </c>
    </row>
    <row r="762" spans="1:4" ht="43.2" x14ac:dyDescent="0.3">
      <c r="A762" s="614" t="s">
        <v>591</v>
      </c>
      <c r="B762" s="604">
        <v>118967</v>
      </c>
      <c r="C762" s="603">
        <v>9.6299999999999999E-4</v>
      </c>
      <c r="D762" s="611" t="s">
        <v>552</v>
      </c>
    </row>
    <row r="763" spans="1:4" ht="43.2" x14ac:dyDescent="0.3">
      <c r="A763" s="614" t="s">
        <v>590</v>
      </c>
      <c r="B763" s="604">
        <v>791286</v>
      </c>
      <c r="C763" s="603">
        <v>3.2699999999999999E-3</v>
      </c>
      <c r="D763" s="611" t="s">
        <v>552</v>
      </c>
    </row>
    <row r="764" spans="1:4" ht="72.599999999999994" thickBot="1" x14ac:dyDescent="0.35">
      <c r="A764" s="615" t="s">
        <v>2673</v>
      </c>
      <c r="B764" s="607">
        <v>13674878</v>
      </c>
      <c r="C764" s="605">
        <v>1.5900000000000001E-3</v>
      </c>
      <c r="D764" s="612" t="s">
        <v>552</v>
      </c>
    </row>
    <row r="765" spans="1:4" ht="57.6" x14ac:dyDescent="0.3">
      <c r="A765" s="614" t="s">
        <v>588</v>
      </c>
      <c r="B765" s="604">
        <v>13674845</v>
      </c>
      <c r="C765" s="603">
        <v>1.1999999999999999E-3</v>
      </c>
      <c r="D765" s="611" t="s">
        <v>552</v>
      </c>
    </row>
    <row r="766" spans="1:4" ht="57.6" x14ac:dyDescent="0.3">
      <c r="A766" s="614" t="s">
        <v>586</v>
      </c>
      <c r="B766" s="604">
        <v>115968</v>
      </c>
      <c r="C766" s="603">
        <v>3.5500000000000001E-4</v>
      </c>
      <c r="D766" s="611" t="s">
        <v>552</v>
      </c>
    </row>
    <row r="767" spans="1:4" ht="58.2" thickBot="1" x14ac:dyDescent="0.35">
      <c r="A767" s="615" t="s">
        <v>584</v>
      </c>
      <c r="B767" s="607">
        <v>78422</v>
      </c>
      <c r="C767" s="605">
        <v>11.6</v>
      </c>
      <c r="D767" s="612" t="s">
        <v>552</v>
      </c>
    </row>
    <row r="768" spans="1:4" ht="43.2" x14ac:dyDescent="0.3">
      <c r="A768" s="614" t="s">
        <v>582</v>
      </c>
      <c r="B768" s="604" t="s">
        <v>576</v>
      </c>
      <c r="C768" s="603">
        <v>1E-3</v>
      </c>
      <c r="D768" s="611" t="s">
        <v>548</v>
      </c>
    </row>
    <row r="769" spans="1:4" ht="14.4" x14ac:dyDescent="0.3">
      <c r="A769" s="614" t="s">
        <v>581</v>
      </c>
      <c r="B769" s="604">
        <v>51796</v>
      </c>
      <c r="C769" s="603">
        <v>3.9399999999999998E-4</v>
      </c>
      <c r="D769" s="611" t="s">
        <v>552</v>
      </c>
    </row>
    <row r="770" spans="1:4" ht="58.2" thickBot="1" x14ac:dyDescent="0.35">
      <c r="A770" s="615" t="s">
        <v>579</v>
      </c>
      <c r="B770" s="607">
        <v>1314621</v>
      </c>
      <c r="C770" s="605">
        <v>1E-3</v>
      </c>
      <c r="D770" s="612" t="s">
        <v>548</v>
      </c>
    </row>
    <row r="771" spans="1:4" ht="57.6" x14ac:dyDescent="0.3">
      <c r="A771" s="614" t="s">
        <v>577</v>
      </c>
      <c r="B771" s="604">
        <v>7440622</v>
      </c>
      <c r="C771" s="603">
        <v>1E-3</v>
      </c>
      <c r="D771" s="611" t="s">
        <v>548</v>
      </c>
    </row>
    <row r="772" spans="1:4" ht="28.8" x14ac:dyDescent="0.3">
      <c r="A772" s="614" t="s">
        <v>575</v>
      </c>
      <c r="B772" s="604">
        <v>1929777</v>
      </c>
      <c r="C772" s="603">
        <v>4.0300000000000002E-2</v>
      </c>
      <c r="D772" s="611" t="s">
        <v>552</v>
      </c>
    </row>
    <row r="773" spans="1:4" ht="29.4" thickBot="1" x14ac:dyDescent="0.35">
      <c r="A773" s="615" t="s">
        <v>573</v>
      </c>
      <c r="B773" s="607">
        <v>50471448</v>
      </c>
      <c r="C773" s="605">
        <v>4.4600000000000004E-3</v>
      </c>
      <c r="D773" s="612" t="s">
        <v>552</v>
      </c>
    </row>
    <row r="774" spans="1:4" ht="28.8" x14ac:dyDescent="0.3">
      <c r="A774" s="614" t="s">
        <v>415</v>
      </c>
      <c r="B774" s="604">
        <v>108054</v>
      </c>
      <c r="C774" s="603">
        <v>1.57E-3</v>
      </c>
      <c r="D774" s="611" t="s">
        <v>552</v>
      </c>
    </row>
    <row r="775" spans="1:4" ht="28.8" x14ac:dyDescent="0.3">
      <c r="A775" s="614" t="s">
        <v>571</v>
      </c>
      <c r="B775" s="604">
        <v>593602</v>
      </c>
      <c r="C775" s="603">
        <v>4.3499999999999997E-3</v>
      </c>
      <c r="D775" s="611" t="s">
        <v>552</v>
      </c>
    </row>
    <row r="776" spans="1:4" ht="29.4" thickBot="1" x14ac:dyDescent="0.35">
      <c r="A776" s="615" t="s">
        <v>413</v>
      </c>
      <c r="B776" s="607">
        <v>75014</v>
      </c>
      <c r="C776" s="605">
        <v>8.3800000000000003E-3</v>
      </c>
      <c r="D776" s="612" t="s">
        <v>552</v>
      </c>
    </row>
    <row r="777" spans="1:4" ht="14.4" x14ac:dyDescent="0.3">
      <c r="A777" s="614" t="s">
        <v>569</v>
      </c>
      <c r="B777" s="604">
        <v>81812</v>
      </c>
      <c r="C777" s="603">
        <v>1.82E-3</v>
      </c>
      <c r="D777" s="611" t="s">
        <v>552</v>
      </c>
    </row>
    <row r="778" spans="1:4" ht="14.4" x14ac:dyDescent="0.3">
      <c r="A778" s="614" t="s">
        <v>567</v>
      </c>
      <c r="B778" s="604">
        <v>106423</v>
      </c>
      <c r="C778" s="603">
        <v>4.9299999999999997E-2</v>
      </c>
      <c r="D778" s="611" t="s">
        <v>552</v>
      </c>
    </row>
    <row r="779" spans="1:4" ht="15" thickBot="1" x14ac:dyDescent="0.35">
      <c r="A779" s="615" t="s">
        <v>565</v>
      </c>
      <c r="B779" s="607">
        <v>108383</v>
      </c>
      <c r="C779" s="605">
        <v>5.3199999999999997E-2</v>
      </c>
      <c r="D779" s="612" t="s">
        <v>552</v>
      </c>
    </row>
    <row r="780" spans="1:4" ht="14.4" x14ac:dyDescent="0.3">
      <c r="A780" s="614" t="s">
        <v>563</v>
      </c>
      <c r="B780" s="604">
        <v>95476</v>
      </c>
      <c r="C780" s="603">
        <v>4.7100000000000003E-2</v>
      </c>
      <c r="D780" s="611" t="s">
        <v>552</v>
      </c>
    </row>
    <row r="781" spans="1:4" ht="14.4" x14ac:dyDescent="0.3">
      <c r="A781" s="614" t="s">
        <v>562</v>
      </c>
      <c r="B781" s="604">
        <v>1330207</v>
      </c>
      <c r="C781" s="603">
        <v>0.05</v>
      </c>
      <c r="D781" s="611" t="s">
        <v>552</v>
      </c>
    </row>
    <row r="782" spans="1:4" ht="43.8" thickBot="1" x14ac:dyDescent="0.35">
      <c r="A782" s="615" t="s">
        <v>561</v>
      </c>
      <c r="B782" s="607">
        <v>1314847</v>
      </c>
      <c r="C782" s="605">
        <v>5.9999999999999995E-4</v>
      </c>
      <c r="D782" s="612" t="s">
        <v>548</v>
      </c>
    </row>
    <row r="783" spans="1:4" ht="43.2" x14ac:dyDescent="0.3">
      <c r="A783" s="614" t="s">
        <v>559</v>
      </c>
      <c r="B783" s="604">
        <v>7440666</v>
      </c>
      <c r="C783" s="603">
        <v>5.9999999999999995E-4</v>
      </c>
      <c r="D783" s="611" t="s">
        <v>548</v>
      </c>
    </row>
    <row r="784" spans="1:4" ht="14.4" x14ac:dyDescent="0.3">
      <c r="A784" s="614" t="s">
        <v>557</v>
      </c>
      <c r="B784" s="604">
        <v>12122677</v>
      </c>
      <c r="C784" s="603">
        <v>3.2499999999999999E-4</v>
      </c>
      <c r="D784" s="611" t="s">
        <v>552</v>
      </c>
    </row>
    <row r="785" spans="1:4" ht="29.4" thickBot="1" x14ac:dyDescent="0.35">
      <c r="A785" s="615" t="s">
        <v>554</v>
      </c>
      <c r="B785" s="607">
        <v>7440677</v>
      </c>
      <c r="C785" s="605">
        <v>1E-3</v>
      </c>
      <c r="D785" s="612" t="s">
        <v>548</v>
      </c>
    </row>
  </sheetData>
  <mergeCells count="2">
    <mergeCell ref="C1:D1"/>
    <mergeCell ref="A1: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01"/>
  <sheetViews>
    <sheetView view="pageLayout" topLeftCell="A3" zoomScaleNormal="90" zoomScaleSheetLayoutView="80" workbookViewId="0">
      <selection activeCell="A3" sqref="A3"/>
    </sheetView>
  </sheetViews>
  <sheetFormatPr defaultColWidth="9.109375" defaultRowHeight="10.199999999999999" x14ac:dyDescent="0.2"/>
  <cols>
    <col min="1" max="1" width="7.88671875" style="431" customWidth="1"/>
    <col min="2" max="2" width="9.6640625" style="426" customWidth="1"/>
    <col min="3" max="3" width="50.88671875" style="431" bestFit="1" customWidth="1"/>
    <col min="4" max="4" width="11.109375" style="426" bestFit="1" customWidth="1"/>
    <col min="5" max="5" width="11.109375" style="426" hidden="1" customWidth="1"/>
    <col min="6" max="6" width="8.88671875" style="426" customWidth="1"/>
    <col min="7" max="7" width="11.109375" style="426" customWidth="1"/>
    <col min="8" max="9" width="15.6640625" style="446" customWidth="1"/>
    <col min="10" max="10" width="15.6640625" style="427" customWidth="1"/>
    <col min="11" max="11" width="13.109375" style="428" customWidth="1"/>
    <col min="12" max="16" width="13.109375" style="427" customWidth="1"/>
    <col min="17" max="17" width="9.109375" style="430"/>
    <col min="18" max="16384" width="9.109375" style="431"/>
  </cols>
  <sheetData>
    <row r="1" spans="1:17" ht="14.25" hidden="1" customHeight="1" x14ac:dyDescent="0.2">
      <c r="A1" s="645"/>
      <c r="B1" s="645"/>
      <c r="C1" s="645"/>
      <c r="D1" s="645"/>
      <c r="E1" s="645"/>
      <c r="F1" s="645"/>
      <c r="G1" s="645"/>
      <c r="H1" s="645"/>
      <c r="I1" s="645"/>
      <c r="P1" s="429"/>
    </row>
    <row r="2" spans="1:17" ht="14.25" hidden="1" customHeight="1" x14ac:dyDescent="0.2">
      <c r="A2" s="645"/>
      <c r="B2" s="645"/>
      <c r="C2" s="645"/>
      <c r="D2" s="645"/>
      <c r="E2" s="645"/>
      <c r="F2" s="645"/>
      <c r="G2" s="645"/>
      <c r="H2" s="645"/>
      <c r="I2" s="645"/>
      <c r="P2" s="429"/>
    </row>
    <row r="3" spans="1:17" ht="14.2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P3" s="429"/>
    </row>
    <row r="4" spans="1:17" ht="24.75" customHeight="1" x14ac:dyDescent="0.2">
      <c r="A4" s="473"/>
      <c r="B4" s="474"/>
      <c r="C4" s="473" t="s">
        <v>2595</v>
      </c>
      <c r="D4" s="474"/>
      <c r="E4" s="474"/>
      <c r="F4" s="474"/>
      <c r="G4" s="474"/>
      <c r="H4" s="646"/>
      <c r="I4" s="647"/>
      <c r="J4" s="647"/>
      <c r="K4" s="433"/>
      <c r="L4" s="434"/>
      <c r="M4" s="434"/>
      <c r="N4" s="434"/>
      <c r="O4" s="434"/>
      <c r="P4" s="434"/>
    </row>
    <row r="5" spans="1:17" s="437" customFormat="1" ht="22.5" customHeight="1" x14ac:dyDescent="0.2">
      <c r="A5" s="476" t="s">
        <v>2590</v>
      </c>
      <c r="B5" s="477" t="s">
        <v>2591</v>
      </c>
      <c r="C5" s="476" t="s">
        <v>2594</v>
      </c>
      <c r="D5" s="477" t="s">
        <v>2541</v>
      </c>
      <c r="E5" s="477" t="s">
        <v>1842</v>
      </c>
      <c r="F5" s="477" t="s">
        <v>2617</v>
      </c>
      <c r="G5" s="477" t="s">
        <v>2542</v>
      </c>
      <c r="H5" s="478" t="s">
        <v>2631</v>
      </c>
      <c r="I5" s="478" t="s">
        <v>2632</v>
      </c>
      <c r="J5" s="478" t="s">
        <v>2633</v>
      </c>
      <c r="K5" s="435"/>
      <c r="L5" s="429"/>
      <c r="M5" s="429"/>
      <c r="N5" s="429"/>
      <c r="O5" s="429"/>
      <c r="P5" s="427"/>
      <c r="Q5" s="436"/>
    </row>
    <row r="6" spans="1:17" x14ac:dyDescent="0.2">
      <c r="A6" s="438" t="s">
        <v>407</v>
      </c>
      <c r="B6" s="439" t="s">
        <v>2593</v>
      </c>
      <c r="C6" s="438" t="s">
        <v>547</v>
      </c>
      <c r="D6" s="439" t="s">
        <v>546</v>
      </c>
      <c r="E6" s="439">
        <v>630206</v>
      </c>
      <c r="F6" s="439" t="str">
        <f>IFERROR(VLOOKUP(D6,RSL_Composite!$A$4:$K$767,11,FALSE),"--")</f>
        <v>--</v>
      </c>
      <c r="G6" s="439" t="s">
        <v>2474</v>
      </c>
      <c r="H6" s="535">
        <f>VLOOKUP($D6,'Rec carc'!$C$6:$G$285,5,FALSE)</f>
        <v>2526.9230769230771</v>
      </c>
      <c r="I6" s="535">
        <f>VLOOKUP($D6,'Rec NC'!$C$6:$G$285,5,FALSE)</f>
        <v>2815.7142857142853</v>
      </c>
      <c r="J6" s="535" t="str">
        <f>IF(F6="M",H6/3,"--")</f>
        <v>--</v>
      </c>
      <c r="K6" s="451"/>
      <c r="L6" s="441"/>
      <c r="M6" s="441"/>
      <c r="N6" s="441"/>
    </row>
    <row r="7" spans="1:17" x14ac:dyDescent="0.2">
      <c r="A7" s="438" t="s">
        <v>407</v>
      </c>
      <c r="B7" s="439" t="s">
        <v>2593</v>
      </c>
      <c r="C7" s="438" t="s">
        <v>545</v>
      </c>
      <c r="D7" s="439" t="s">
        <v>544</v>
      </c>
      <c r="E7" s="439">
        <v>71556</v>
      </c>
      <c r="F7" s="439" t="str">
        <f>IFERROR(VLOOKUP(D7,RSL_Composite!$A$4:$K$767,11,FALSE),"--")</f>
        <v>--</v>
      </c>
      <c r="G7" s="439" t="s">
        <v>2474</v>
      </c>
      <c r="H7" s="535" t="str">
        <f>VLOOKUP($D7,'Rec carc'!$C$6:$G$285,5,FALSE)</f>
        <v>--</v>
      </c>
      <c r="I7" s="535">
        <f>VLOOKUP($D7,'Rec NC'!$C$6:$G$285,5,FALSE)</f>
        <v>16068.018481251787</v>
      </c>
      <c r="J7" s="535" t="str">
        <f t="shared" ref="J7:J70" si="0">IF(F7="M",H7/3,"--")</f>
        <v>--</v>
      </c>
      <c r="K7" s="451"/>
      <c r="L7" s="441"/>
      <c r="M7" s="441"/>
      <c r="N7" s="441"/>
    </row>
    <row r="8" spans="1:17" x14ac:dyDescent="0.2">
      <c r="A8" s="438" t="s">
        <v>407</v>
      </c>
      <c r="B8" s="439" t="s">
        <v>2593</v>
      </c>
      <c r="C8" s="438" t="s">
        <v>543</v>
      </c>
      <c r="D8" s="439" t="s">
        <v>542</v>
      </c>
      <c r="E8" s="439">
        <v>79345</v>
      </c>
      <c r="F8" s="439" t="str">
        <f>IFERROR(VLOOKUP(D8,RSL_Composite!$A$4:$K$767,11,FALSE),"--")</f>
        <v>--</v>
      </c>
      <c r="G8" s="439" t="s">
        <v>2474</v>
      </c>
      <c r="H8" s="535">
        <f>VLOOKUP($D8,'Rec carc'!$C$6:$G$285,5,FALSE)</f>
        <v>105.66760226808573</v>
      </c>
      <c r="I8" s="535">
        <f>VLOOKUP($D8,'Rec NC'!$C$6:$G$285,5,FALSE)</f>
        <v>225.47386087501545</v>
      </c>
      <c r="J8" s="535" t="str">
        <f t="shared" si="0"/>
        <v>--</v>
      </c>
      <c r="K8" s="451"/>
      <c r="L8" s="441"/>
      <c r="M8" s="441"/>
      <c r="N8" s="441"/>
    </row>
    <row r="9" spans="1:17" x14ac:dyDescent="0.2">
      <c r="A9" s="438" t="s">
        <v>407</v>
      </c>
      <c r="B9" s="439" t="s">
        <v>2593</v>
      </c>
      <c r="C9" s="438" t="s">
        <v>541</v>
      </c>
      <c r="D9" s="439" t="s">
        <v>540</v>
      </c>
      <c r="E9" s="439">
        <v>76131</v>
      </c>
      <c r="F9" s="439" t="str">
        <f>IFERROR(VLOOKUP(D9,RSL_Composite!$A$4:$K$767,11,FALSE),"--")</f>
        <v>--</v>
      </c>
      <c r="G9" s="439" t="s">
        <v>2474</v>
      </c>
      <c r="H9" s="535" t="str">
        <f>VLOOKUP($D9,'Rec carc'!$C$6:$G$285,5,FALSE)</f>
        <v>--</v>
      </c>
      <c r="I9" s="535">
        <f>VLOOKUP($D9,'Rec NC'!$C$6:$G$285,5,FALSE)</f>
        <v>2815714.2857142859</v>
      </c>
      <c r="J9" s="535" t="str">
        <f t="shared" si="0"/>
        <v>--</v>
      </c>
      <c r="K9" s="451"/>
      <c r="L9" s="441"/>
      <c r="M9" s="441"/>
      <c r="N9" s="441"/>
    </row>
    <row r="10" spans="1:17" x14ac:dyDescent="0.2">
      <c r="A10" s="438" t="s">
        <v>407</v>
      </c>
      <c r="B10" s="439" t="s">
        <v>2593</v>
      </c>
      <c r="C10" s="438" t="s">
        <v>539</v>
      </c>
      <c r="D10" s="439" t="s">
        <v>538</v>
      </c>
      <c r="E10" s="439">
        <v>79005</v>
      </c>
      <c r="F10" s="439" t="str">
        <f>IFERROR(VLOOKUP(D10,RSL_Composite!$A$4:$K$767,11,FALSE),"--")</f>
        <v>--</v>
      </c>
      <c r="G10" s="439" t="s">
        <v>2474</v>
      </c>
      <c r="H10" s="535">
        <f>VLOOKUP($D10,'Rec carc'!$C$6:$G$285,5,FALSE)</f>
        <v>516.85113070993089</v>
      </c>
      <c r="I10" s="535">
        <f>VLOOKUP($D10,'Rec NC'!$C$6:$G$285,5,FALSE)</f>
        <v>168.34579685980609</v>
      </c>
      <c r="J10" s="535" t="str">
        <f t="shared" si="0"/>
        <v>--</v>
      </c>
      <c r="K10" s="451"/>
      <c r="L10" s="441"/>
      <c r="M10" s="441"/>
      <c r="N10" s="441"/>
    </row>
    <row r="11" spans="1:17" x14ac:dyDescent="0.2">
      <c r="A11" s="438" t="s">
        <v>407</v>
      </c>
      <c r="B11" s="439" t="s">
        <v>2593</v>
      </c>
      <c r="C11" s="438" t="s">
        <v>537</v>
      </c>
      <c r="D11" s="439" t="s">
        <v>536</v>
      </c>
      <c r="E11" s="439">
        <v>75343</v>
      </c>
      <c r="F11" s="439" t="str">
        <f>IFERROR(VLOOKUP(D11,RSL_Composite!$A$4:$K$767,11,FALSE),"--")</f>
        <v>--</v>
      </c>
      <c r="G11" s="439" t="s">
        <v>2474</v>
      </c>
      <c r="H11" s="535">
        <f>VLOOKUP($D11,'Rec carc'!$C$6:$G$285,5,FALSE)</f>
        <v>4895.8152627823247</v>
      </c>
      <c r="I11" s="535">
        <f>VLOOKUP($D11,'Rec NC'!$C$6:$G$285,5,FALSE)</f>
        <v>7973.1848565312157</v>
      </c>
      <c r="J11" s="535" t="str">
        <f t="shared" si="0"/>
        <v>--</v>
      </c>
      <c r="K11" s="451"/>
      <c r="L11" s="441"/>
      <c r="M11" s="441"/>
      <c r="N11" s="441"/>
    </row>
    <row r="12" spans="1:17" x14ac:dyDescent="0.2">
      <c r="A12" s="438" t="s">
        <v>407</v>
      </c>
      <c r="B12" s="439" t="s">
        <v>2593</v>
      </c>
      <c r="C12" s="438" t="s">
        <v>535</v>
      </c>
      <c r="D12" s="439" t="s">
        <v>534</v>
      </c>
      <c r="E12" s="439">
        <v>75354</v>
      </c>
      <c r="F12" s="439" t="str">
        <f>IFERROR(VLOOKUP(D12,RSL_Composite!$A$4:$K$767,11,FALSE),"--")</f>
        <v>--</v>
      </c>
      <c r="G12" s="439" t="s">
        <v>2474</v>
      </c>
      <c r="H12" s="535" t="str">
        <f>VLOOKUP($D12,'Rec carc'!$C$6:$G$285,5,FALSE)</f>
        <v>--</v>
      </c>
      <c r="I12" s="535">
        <f>VLOOKUP($D12,'Rec NC'!$C$6:$G$285,5,FALSE)</f>
        <v>1413.1655579590602</v>
      </c>
      <c r="J12" s="535" t="str">
        <f t="shared" si="0"/>
        <v>--</v>
      </c>
      <c r="K12" s="451"/>
      <c r="L12" s="441"/>
      <c r="M12" s="441"/>
      <c r="N12" s="441"/>
    </row>
    <row r="13" spans="1:17" x14ac:dyDescent="0.2">
      <c r="A13" s="438" t="s">
        <v>407</v>
      </c>
      <c r="B13" s="439" t="s">
        <v>2593</v>
      </c>
      <c r="C13" s="438" t="s">
        <v>533</v>
      </c>
      <c r="D13" s="439" t="s">
        <v>532</v>
      </c>
      <c r="E13" s="439">
        <v>563586</v>
      </c>
      <c r="F13" s="439" t="str">
        <f>IFERROR(VLOOKUP(D13,RSL_Composite!$A$4:$K$767,11,FALSE),"--")</f>
        <v>--</v>
      </c>
      <c r="G13" s="439" t="s">
        <v>2474</v>
      </c>
      <c r="H13" s="535" t="str">
        <f>VLOOKUP($D13,'Rec carc'!$C$6:$G$285,5,FALSE)</f>
        <v>--</v>
      </c>
      <c r="I13" s="535" t="str">
        <f>VLOOKUP($D13,'Rec NC'!$C$6:$G$285,5,FALSE)</f>
        <v>--</v>
      </c>
      <c r="J13" s="535" t="str">
        <f t="shared" si="0"/>
        <v>--</v>
      </c>
      <c r="K13" s="451"/>
      <c r="L13" s="441"/>
      <c r="M13" s="441"/>
      <c r="N13" s="441"/>
    </row>
    <row r="14" spans="1:17" x14ac:dyDescent="0.2">
      <c r="A14" s="438" t="s">
        <v>407</v>
      </c>
      <c r="B14" s="439" t="s">
        <v>2593</v>
      </c>
      <c r="C14" s="438" t="s">
        <v>531</v>
      </c>
      <c r="D14" s="439" t="s">
        <v>530</v>
      </c>
      <c r="E14" s="439">
        <v>87616</v>
      </c>
      <c r="F14" s="439" t="str">
        <f>IFERROR(VLOOKUP(D14,RSL_Composite!$A$4:$K$767,11,FALSE),"--")</f>
        <v>--</v>
      </c>
      <c r="G14" s="439" t="s">
        <v>2474</v>
      </c>
      <c r="H14" s="535" t="str">
        <f>VLOOKUP($D14,'Rec carc'!$C$6:$G$285,5,FALSE)</f>
        <v>--</v>
      </c>
      <c r="I14" s="535">
        <f>VLOOKUP($D14,'Rec NC'!$C$6:$G$285,5,FALSE)</f>
        <v>75.085714285714303</v>
      </c>
      <c r="J14" s="535" t="str">
        <f t="shared" si="0"/>
        <v>--</v>
      </c>
      <c r="K14" s="451"/>
      <c r="L14" s="441"/>
      <c r="M14" s="441"/>
      <c r="N14" s="441"/>
    </row>
    <row r="15" spans="1:17" x14ac:dyDescent="0.2">
      <c r="A15" s="438" t="s">
        <v>407</v>
      </c>
      <c r="B15" s="439" t="s">
        <v>2593</v>
      </c>
      <c r="C15" s="438" t="s">
        <v>529</v>
      </c>
      <c r="D15" s="439" t="s">
        <v>528</v>
      </c>
      <c r="E15" s="439">
        <v>96184</v>
      </c>
      <c r="F15" s="439" t="str">
        <f>IFERROR(VLOOKUP(D15,RSL_Composite!$A$4:$K$767,11,FALSE),"--")</f>
        <v>M</v>
      </c>
      <c r="G15" s="439" t="s">
        <v>2474</v>
      </c>
      <c r="H15" s="535">
        <f>VLOOKUP($D15,'Rec carc'!$C$6:$G$285,5,FALSE)</f>
        <v>2.19</v>
      </c>
      <c r="I15" s="535">
        <f>VLOOKUP($D15,'Rec NC'!$C$6:$G$285,5,FALSE)</f>
        <v>375.42857142857144</v>
      </c>
      <c r="J15" s="535">
        <f t="shared" si="0"/>
        <v>0.73</v>
      </c>
      <c r="K15" s="451"/>
      <c r="L15" s="441"/>
      <c r="M15" s="441"/>
      <c r="N15" s="441"/>
    </row>
    <row r="16" spans="1:17" x14ac:dyDescent="0.2">
      <c r="A16" s="438" t="s">
        <v>407</v>
      </c>
      <c r="B16" s="439" t="s">
        <v>2593</v>
      </c>
      <c r="C16" s="438" t="s">
        <v>395</v>
      </c>
      <c r="D16" s="439" t="s">
        <v>394</v>
      </c>
      <c r="E16" s="439">
        <v>120821</v>
      </c>
      <c r="F16" s="439" t="str">
        <f>IFERROR(VLOOKUP(D16,RSL_Composite!$A$4:$K$767,11,FALSE),"--")</f>
        <v>--</v>
      </c>
      <c r="G16" s="439" t="s">
        <v>2474</v>
      </c>
      <c r="H16" s="535">
        <f>VLOOKUP($D16,'Rec carc'!$C$6:$G$285,5,FALSE)</f>
        <v>92.834657781994053</v>
      </c>
      <c r="I16" s="535">
        <f>VLOOKUP($D16,'Rec NC'!$C$6:$G$285,5,FALSE)</f>
        <v>38.460072509683243</v>
      </c>
      <c r="J16" s="535" t="str">
        <f t="shared" si="0"/>
        <v>--</v>
      </c>
      <c r="K16" s="451"/>
      <c r="L16" s="441"/>
      <c r="M16" s="441"/>
      <c r="N16" s="441"/>
    </row>
    <row r="17" spans="1:14" x14ac:dyDescent="0.2">
      <c r="A17" s="438" t="s">
        <v>407</v>
      </c>
      <c r="B17" s="439" t="s">
        <v>2593</v>
      </c>
      <c r="C17" s="438" t="s">
        <v>527</v>
      </c>
      <c r="D17" s="439" t="s">
        <v>526</v>
      </c>
      <c r="E17" s="439">
        <v>95636</v>
      </c>
      <c r="F17" s="439" t="str">
        <f>IFERROR(VLOOKUP(D17,RSL_Composite!$A$4:$K$767,11,FALSE),"--")</f>
        <v>--</v>
      </c>
      <c r="G17" s="439" t="s">
        <v>2474</v>
      </c>
      <c r="H17" s="535" t="str">
        <f>VLOOKUP($D17,'Rec carc'!$C$6:$G$285,5,FALSE)</f>
        <v>--</v>
      </c>
      <c r="I17" s="535" t="str">
        <f>VLOOKUP($D17,'Rec NC'!$C$6:$G$285,5,FALSE)</f>
        <v>--</v>
      </c>
      <c r="J17" s="535" t="str">
        <f t="shared" si="0"/>
        <v>--</v>
      </c>
      <c r="K17" s="451"/>
      <c r="L17" s="441"/>
      <c r="M17" s="441"/>
      <c r="N17" s="441"/>
    </row>
    <row r="18" spans="1:14" x14ac:dyDescent="0.2">
      <c r="A18" s="438" t="s">
        <v>407</v>
      </c>
      <c r="B18" s="439" t="s">
        <v>2593</v>
      </c>
      <c r="C18" s="438" t="s">
        <v>525</v>
      </c>
      <c r="D18" s="439" t="s">
        <v>524</v>
      </c>
      <c r="E18" s="439">
        <v>96128</v>
      </c>
      <c r="F18" s="439" t="str">
        <f>IFERROR(VLOOKUP(D18,RSL_Composite!$A$4:$K$767,11,FALSE),"--")</f>
        <v>M</v>
      </c>
      <c r="G18" s="439" t="s">
        <v>2474</v>
      </c>
      <c r="H18" s="535">
        <f>VLOOKUP($D18,'Rec carc'!$C$6:$G$285,5,FALSE)</f>
        <v>82.125</v>
      </c>
      <c r="I18" s="535">
        <f>VLOOKUP($D18,'Rec NC'!$C$6:$G$285,5,FALSE)</f>
        <v>18.771428571428576</v>
      </c>
      <c r="J18" s="535">
        <f t="shared" si="0"/>
        <v>27.375</v>
      </c>
      <c r="K18" s="451"/>
      <c r="L18" s="441"/>
      <c r="M18" s="441"/>
      <c r="N18" s="441"/>
    </row>
    <row r="19" spans="1:14" x14ac:dyDescent="0.2">
      <c r="A19" s="438" t="s">
        <v>407</v>
      </c>
      <c r="B19" s="439" t="s">
        <v>2593</v>
      </c>
      <c r="C19" s="438" t="s">
        <v>523</v>
      </c>
      <c r="D19" s="439" t="s">
        <v>522</v>
      </c>
      <c r="E19" s="439">
        <v>106934</v>
      </c>
      <c r="F19" s="439" t="str">
        <f>IFERROR(VLOOKUP(D19,RSL_Composite!$A$4:$K$767,11,FALSE),"--")</f>
        <v>--</v>
      </c>
      <c r="G19" s="439" t="s">
        <v>2474</v>
      </c>
      <c r="H19" s="535">
        <f>VLOOKUP($D19,'Rec carc'!$C$6:$G$285,5,FALSE)</f>
        <v>16.729925890590426</v>
      </c>
      <c r="I19" s="535">
        <f>VLOOKUP($D19,'Rec NC'!$C$6:$G$285,5,FALSE)</f>
        <v>430.19809432946801</v>
      </c>
      <c r="J19" s="535" t="str">
        <f t="shared" si="0"/>
        <v>--</v>
      </c>
      <c r="K19" s="451"/>
      <c r="L19" s="441"/>
      <c r="M19" s="441"/>
      <c r="N19" s="441"/>
    </row>
    <row r="20" spans="1:14" x14ac:dyDescent="0.2">
      <c r="A20" s="438" t="s">
        <v>407</v>
      </c>
      <c r="B20" s="439" t="s">
        <v>2593</v>
      </c>
      <c r="C20" s="438" t="s">
        <v>393</v>
      </c>
      <c r="D20" s="439" t="s">
        <v>392</v>
      </c>
      <c r="E20" s="439">
        <v>95501</v>
      </c>
      <c r="F20" s="439" t="str">
        <f>IFERROR(VLOOKUP(D20,RSL_Composite!$A$4:$K$767,11,FALSE),"--")</f>
        <v>--</v>
      </c>
      <c r="G20" s="439" t="s">
        <v>2474</v>
      </c>
      <c r="H20" s="535" t="str">
        <f>VLOOKUP($D20,'Rec carc'!$C$6:$G$285,5,FALSE)</f>
        <v>--</v>
      </c>
      <c r="I20" s="535">
        <f>VLOOKUP($D20,'Rec NC'!$C$6:$G$285,5,FALSE)</f>
        <v>657.81031070631673</v>
      </c>
      <c r="J20" s="535" t="str">
        <f t="shared" si="0"/>
        <v>--</v>
      </c>
      <c r="K20" s="451"/>
      <c r="L20" s="441"/>
      <c r="M20" s="441"/>
      <c r="N20" s="441"/>
    </row>
    <row r="21" spans="1:14" x14ac:dyDescent="0.2">
      <c r="A21" s="438" t="s">
        <v>407</v>
      </c>
      <c r="B21" s="439" t="s">
        <v>2593</v>
      </c>
      <c r="C21" s="438" t="s">
        <v>521</v>
      </c>
      <c r="D21" s="439" t="s">
        <v>520</v>
      </c>
      <c r="E21" s="439">
        <v>107062</v>
      </c>
      <c r="F21" s="439" t="str">
        <f>IFERROR(VLOOKUP(D21,RSL_Composite!$A$4:$K$767,11,FALSE),"--")</f>
        <v>--</v>
      </c>
      <c r="G21" s="439" t="s">
        <v>2474</v>
      </c>
      <c r="H21" s="535">
        <f>VLOOKUP($D21,'Rec carc'!$C$6:$G$285,5,FALSE)</f>
        <v>391.80698087686147</v>
      </c>
      <c r="I21" s="535">
        <f>VLOOKUP($D21,'Rec NC'!$C$6:$G$285,5,FALSE)</f>
        <v>305.60944508395198</v>
      </c>
      <c r="J21" s="535" t="str">
        <f t="shared" si="0"/>
        <v>--</v>
      </c>
      <c r="K21" s="451"/>
      <c r="L21" s="441"/>
      <c r="M21" s="441"/>
      <c r="N21" s="441"/>
    </row>
    <row r="22" spans="1:14" x14ac:dyDescent="0.2">
      <c r="A22" s="438" t="s">
        <v>407</v>
      </c>
      <c r="B22" s="439" t="s">
        <v>2593</v>
      </c>
      <c r="C22" s="438" t="s">
        <v>519</v>
      </c>
      <c r="D22" s="439" t="s">
        <v>518</v>
      </c>
      <c r="E22" s="439">
        <v>78875</v>
      </c>
      <c r="F22" s="439" t="str">
        <f>IFERROR(VLOOKUP(D22,RSL_Composite!$A$4:$K$767,11,FALSE),"--")</f>
        <v>--</v>
      </c>
      <c r="G22" s="439" t="s">
        <v>2474</v>
      </c>
      <c r="H22" s="535">
        <f>VLOOKUP($D22,'Rec carc'!$C$6:$G$285,5,FALSE)</f>
        <v>699.44869870972138</v>
      </c>
      <c r="I22" s="535">
        <f>VLOOKUP($D22,'Rec NC'!$C$6:$G$285,5,FALSE)</f>
        <v>3237.4482625992814</v>
      </c>
      <c r="J22" s="535" t="str">
        <f t="shared" si="0"/>
        <v>--</v>
      </c>
      <c r="K22" s="451"/>
      <c r="L22" s="441"/>
      <c r="M22" s="441"/>
      <c r="N22" s="441"/>
    </row>
    <row r="23" spans="1:14" x14ac:dyDescent="0.2">
      <c r="A23" s="438" t="s">
        <v>407</v>
      </c>
      <c r="B23" s="439" t="s">
        <v>2593</v>
      </c>
      <c r="C23" s="438" t="s">
        <v>517</v>
      </c>
      <c r="D23" s="439" t="s">
        <v>516</v>
      </c>
      <c r="E23" s="439">
        <v>108678</v>
      </c>
      <c r="F23" s="439" t="str">
        <f>IFERROR(VLOOKUP(D23,RSL_Composite!$A$4:$K$767,11,FALSE),"--")</f>
        <v>--</v>
      </c>
      <c r="G23" s="439" t="s">
        <v>2474</v>
      </c>
      <c r="H23" s="535" t="str">
        <f>VLOOKUP($D23,'Rec carc'!$C$6:$G$285,5,FALSE)</f>
        <v>--</v>
      </c>
      <c r="I23" s="535">
        <f>VLOOKUP($D23,'Rec NC'!$C$6:$G$285,5,FALSE)</f>
        <v>938.57142857142856</v>
      </c>
      <c r="J23" s="535" t="str">
        <f t="shared" si="0"/>
        <v>--</v>
      </c>
      <c r="K23" s="451"/>
      <c r="L23" s="441"/>
      <c r="M23" s="441"/>
      <c r="N23" s="441"/>
    </row>
    <row r="24" spans="1:14" x14ac:dyDescent="0.2">
      <c r="A24" s="438" t="s">
        <v>407</v>
      </c>
      <c r="B24" s="439" t="s">
        <v>2593</v>
      </c>
      <c r="C24" s="438" t="s">
        <v>391</v>
      </c>
      <c r="D24" s="439" t="s">
        <v>390</v>
      </c>
      <c r="E24" s="439">
        <v>541731</v>
      </c>
      <c r="F24" s="439" t="str">
        <f>IFERROR(VLOOKUP(D24,RSL_Composite!$A$4:$K$767,11,FALSE),"--")</f>
        <v>--</v>
      </c>
      <c r="G24" s="439" t="s">
        <v>2474</v>
      </c>
      <c r="H24" s="535" t="str">
        <f>VLOOKUP($D24,'Rec carc'!$C$6:$G$285,5,FALSE)</f>
        <v>--</v>
      </c>
      <c r="I24" s="535" t="str">
        <f>VLOOKUP($D24,'Rec NC'!$C$6:$G$285,5,FALSE)</f>
        <v>--</v>
      </c>
      <c r="J24" s="535" t="str">
        <f t="shared" si="0"/>
        <v>--</v>
      </c>
      <c r="K24" s="451"/>
      <c r="L24" s="441"/>
      <c r="M24" s="441"/>
      <c r="N24" s="441"/>
    </row>
    <row r="25" spans="1:14" x14ac:dyDescent="0.2">
      <c r="A25" s="438" t="s">
        <v>407</v>
      </c>
      <c r="B25" s="439" t="s">
        <v>2593</v>
      </c>
      <c r="C25" s="438" t="s">
        <v>515</v>
      </c>
      <c r="D25" s="439" t="s">
        <v>514</v>
      </c>
      <c r="E25" s="439">
        <v>142289</v>
      </c>
      <c r="F25" s="439" t="str">
        <f>IFERROR(VLOOKUP(D25,RSL_Composite!$A$4:$K$767,11,FALSE),"--")</f>
        <v>--</v>
      </c>
      <c r="G25" s="439" t="s">
        <v>2474</v>
      </c>
      <c r="H25" s="535" t="str">
        <f>VLOOKUP($D25,'Rec carc'!$C$6:$G$285,5,FALSE)</f>
        <v>--</v>
      </c>
      <c r="I25" s="535">
        <f>VLOOKUP($D25,'Rec NC'!$C$6:$G$285,5,FALSE)</f>
        <v>1877.1428571428571</v>
      </c>
      <c r="J25" s="535" t="str">
        <f t="shared" si="0"/>
        <v>--</v>
      </c>
      <c r="K25" s="451"/>
      <c r="L25" s="441"/>
      <c r="M25" s="441"/>
      <c r="N25" s="441"/>
    </row>
    <row r="26" spans="1:14" x14ac:dyDescent="0.2">
      <c r="A26" s="438" t="s">
        <v>407</v>
      </c>
      <c r="B26" s="439" t="s">
        <v>2593</v>
      </c>
      <c r="C26" s="438" t="s">
        <v>389</v>
      </c>
      <c r="D26" s="439" t="s">
        <v>388</v>
      </c>
      <c r="E26" s="439">
        <v>106467</v>
      </c>
      <c r="F26" s="439" t="str">
        <f>IFERROR(VLOOKUP(D26,RSL_Composite!$A$4:$K$767,11,FALSE),"--")</f>
        <v>--</v>
      </c>
      <c r="G26" s="439" t="s">
        <v>2474</v>
      </c>
      <c r="H26" s="535">
        <f>VLOOKUP($D26,'Rec carc'!$C$6:$G$285,5,FALSE)</f>
        <v>933.94655678914637</v>
      </c>
      <c r="I26" s="535">
        <f>VLOOKUP($D26,'Rec NC'!$C$6:$G$285,5,FALSE)</f>
        <v>504.33114066613905</v>
      </c>
      <c r="J26" s="535" t="str">
        <f t="shared" si="0"/>
        <v>--</v>
      </c>
      <c r="K26" s="451"/>
      <c r="L26" s="441"/>
      <c r="M26" s="441"/>
      <c r="N26" s="441"/>
    </row>
    <row r="27" spans="1:14" x14ac:dyDescent="0.2">
      <c r="A27" s="438" t="s">
        <v>407</v>
      </c>
      <c r="B27" s="439" t="s">
        <v>2593</v>
      </c>
      <c r="C27" s="438" t="s">
        <v>513</v>
      </c>
      <c r="D27" s="439" t="s">
        <v>512</v>
      </c>
      <c r="E27" s="439">
        <v>594207</v>
      </c>
      <c r="F27" s="439" t="str">
        <f>IFERROR(VLOOKUP(D27,RSL_Composite!$A$4:$K$767,11,FALSE),"--")</f>
        <v>--</v>
      </c>
      <c r="G27" s="439" t="s">
        <v>2474</v>
      </c>
      <c r="H27" s="535" t="str">
        <f>VLOOKUP($D27,'Rec carc'!$C$6:$G$285,5,FALSE)</f>
        <v>--</v>
      </c>
      <c r="I27" s="535" t="str">
        <f>VLOOKUP($D27,'Rec NC'!$C$6:$G$285,5,FALSE)</f>
        <v>--</v>
      </c>
      <c r="J27" s="535" t="str">
        <f t="shared" si="0"/>
        <v>--</v>
      </c>
      <c r="K27" s="451"/>
      <c r="L27" s="441"/>
      <c r="M27" s="441"/>
      <c r="N27" s="441"/>
    </row>
    <row r="28" spans="1:14" x14ac:dyDescent="0.2">
      <c r="A28" s="438" t="s">
        <v>407</v>
      </c>
      <c r="B28" s="439" t="s">
        <v>2593</v>
      </c>
      <c r="C28" s="438" t="s">
        <v>511</v>
      </c>
      <c r="D28" s="439" t="s">
        <v>510</v>
      </c>
      <c r="E28" s="439">
        <v>78933</v>
      </c>
      <c r="F28" s="439" t="str">
        <f>IFERROR(VLOOKUP(D28,RSL_Composite!$A$4:$K$767,11,FALSE),"--")</f>
        <v>--</v>
      </c>
      <c r="G28" s="439" t="s">
        <v>2474</v>
      </c>
      <c r="H28" s="535" t="str">
        <f>VLOOKUP($D28,'Rec carc'!$C$6:$G$285,5,FALSE)</f>
        <v>--</v>
      </c>
      <c r="I28" s="535">
        <f>VLOOKUP($D28,'Rec NC'!$C$6:$G$285,5,FALSE)</f>
        <v>48177.6278192553</v>
      </c>
      <c r="J28" s="535" t="str">
        <f t="shared" si="0"/>
        <v>--</v>
      </c>
      <c r="K28" s="451"/>
      <c r="L28" s="441"/>
      <c r="M28" s="441"/>
      <c r="N28" s="441"/>
    </row>
    <row r="29" spans="1:14" x14ac:dyDescent="0.2">
      <c r="A29" s="438" t="s">
        <v>407</v>
      </c>
      <c r="B29" s="439" t="s">
        <v>2593</v>
      </c>
      <c r="C29" s="438" t="s">
        <v>509</v>
      </c>
      <c r="D29" s="439" t="s">
        <v>508</v>
      </c>
      <c r="E29" s="439">
        <v>95498</v>
      </c>
      <c r="F29" s="439" t="str">
        <f>IFERROR(VLOOKUP(D29,RSL_Composite!$A$4:$K$767,11,FALSE),"--")</f>
        <v>--</v>
      </c>
      <c r="G29" s="439" t="s">
        <v>2474</v>
      </c>
      <c r="H29" s="535" t="str">
        <f>VLOOKUP($D29,'Rec carc'!$C$6:$G$285,5,FALSE)</f>
        <v>--</v>
      </c>
      <c r="I29" s="535">
        <f>VLOOKUP($D29,'Rec NC'!$C$6:$G$285,5,FALSE)</f>
        <v>1877.1428571428571</v>
      </c>
      <c r="J29" s="535" t="str">
        <f t="shared" si="0"/>
        <v>--</v>
      </c>
      <c r="K29" s="451"/>
      <c r="L29" s="441"/>
      <c r="M29" s="441"/>
      <c r="N29" s="441"/>
    </row>
    <row r="30" spans="1:14" x14ac:dyDescent="0.2">
      <c r="A30" s="438" t="s">
        <v>407</v>
      </c>
      <c r="B30" s="439" t="s">
        <v>2593</v>
      </c>
      <c r="C30" s="438" t="s">
        <v>507</v>
      </c>
      <c r="D30" s="439" t="s">
        <v>506</v>
      </c>
      <c r="E30" s="439">
        <v>591786</v>
      </c>
      <c r="F30" s="439" t="str">
        <f>IFERROR(VLOOKUP(D30,RSL_Composite!$A$4:$K$767,11,FALSE),"--")</f>
        <v>--</v>
      </c>
      <c r="G30" s="439" t="s">
        <v>2474</v>
      </c>
      <c r="H30" s="535" t="str">
        <f>VLOOKUP($D30,'Rec carc'!$C$6:$G$285,5,FALSE)</f>
        <v>--</v>
      </c>
      <c r="I30" s="535">
        <f>VLOOKUP($D30,'Rec NC'!$C$6:$G$285,5,FALSE)</f>
        <v>469.28571428571428</v>
      </c>
      <c r="J30" s="535" t="str">
        <f t="shared" si="0"/>
        <v>--</v>
      </c>
      <c r="K30" s="451"/>
      <c r="L30" s="441"/>
      <c r="M30" s="441"/>
      <c r="N30" s="441"/>
    </row>
    <row r="31" spans="1:14" x14ac:dyDescent="0.2">
      <c r="A31" s="438" t="s">
        <v>407</v>
      </c>
      <c r="B31" s="439" t="s">
        <v>2593</v>
      </c>
      <c r="C31" s="438" t="s">
        <v>505</v>
      </c>
      <c r="D31" s="439" t="s">
        <v>504</v>
      </c>
      <c r="E31" s="439">
        <v>106434</v>
      </c>
      <c r="F31" s="439" t="str">
        <f>IFERROR(VLOOKUP(D31,RSL_Composite!$A$4:$K$767,11,FALSE),"--")</f>
        <v>--</v>
      </c>
      <c r="G31" s="439" t="s">
        <v>2474</v>
      </c>
      <c r="H31" s="535" t="str">
        <f>VLOOKUP($D31,'Rec carc'!$C$6:$G$285,5,FALSE)</f>
        <v>--</v>
      </c>
      <c r="I31" s="535">
        <f>VLOOKUP($D31,'Rec NC'!$C$6:$G$285,5,FALSE)</f>
        <v>1877.1428571428571</v>
      </c>
      <c r="J31" s="535" t="str">
        <f t="shared" si="0"/>
        <v>--</v>
      </c>
      <c r="K31" s="451"/>
      <c r="L31" s="441"/>
      <c r="M31" s="441"/>
      <c r="N31" s="441"/>
    </row>
    <row r="32" spans="1:14" x14ac:dyDescent="0.2">
      <c r="A32" s="438" t="s">
        <v>407</v>
      </c>
      <c r="B32" s="439" t="s">
        <v>2593</v>
      </c>
      <c r="C32" s="438" t="s">
        <v>503</v>
      </c>
      <c r="D32" s="439" t="s">
        <v>502</v>
      </c>
      <c r="E32" s="439">
        <v>108101</v>
      </c>
      <c r="F32" s="439" t="str">
        <f>IFERROR(VLOOKUP(D32,RSL_Composite!$A$4:$K$767,11,FALSE),"--")</f>
        <v>--</v>
      </c>
      <c r="G32" s="439" t="s">
        <v>2474</v>
      </c>
      <c r="H32" s="535" t="str">
        <f>VLOOKUP($D32,'Rec carc'!$C$6:$G$285,5,FALSE)</f>
        <v>--</v>
      </c>
      <c r="I32" s="535">
        <f>VLOOKUP($D32,'Rec NC'!$C$6:$G$285,5,FALSE)</f>
        <v>4558.0671214581625</v>
      </c>
      <c r="J32" s="535" t="str">
        <f t="shared" si="0"/>
        <v>--</v>
      </c>
      <c r="K32" s="451"/>
      <c r="L32" s="441"/>
      <c r="M32" s="441"/>
      <c r="N32" s="441"/>
    </row>
    <row r="33" spans="1:16" x14ac:dyDescent="0.2">
      <c r="A33" s="438" t="s">
        <v>407</v>
      </c>
      <c r="B33" s="439" t="s">
        <v>2593</v>
      </c>
      <c r="C33" s="438" t="s">
        <v>501</v>
      </c>
      <c r="D33" s="439" t="s">
        <v>500</v>
      </c>
      <c r="E33" s="439">
        <v>67641</v>
      </c>
      <c r="F33" s="439" t="str">
        <f>IFERROR(VLOOKUP(D33,RSL_Composite!$A$4:$K$767,11,FALSE),"--")</f>
        <v>--</v>
      </c>
      <c r="G33" s="439" t="s">
        <v>2474</v>
      </c>
      <c r="H33" s="535" t="str">
        <f>VLOOKUP($D33,'Rec carc'!$C$6:$G$285,5,FALSE)</f>
        <v>--</v>
      </c>
      <c r="I33" s="535">
        <f>VLOOKUP($D33,'Rec NC'!$C$6:$G$285,5,FALSE)</f>
        <v>84471.428571428565</v>
      </c>
      <c r="J33" s="535" t="str">
        <f t="shared" si="0"/>
        <v>--</v>
      </c>
      <c r="K33" s="451"/>
      <c r="L33" s="441"/>
      <c r="M33" s="441"/>
      <c r="N33" s="441"/>
    </row>
    <row r="34" spans="1:16" x14ac:dyDescent="0.2">
      <c r="A34" s="438" t="s">
        <v>407</v>
      </c>
      <c r="B34" s="439" t="s">
        <v>2593</v>
      </c>
      <c r="C34" s="438" t="s">
        <v>499</v>
      </c>
      <c r="D34" s="439" t="s">
        <v>498</v>
      </c>
      <c r="E34" s="439">
        <v>75058</v>
      </c>
      <c r="F34" s="439" t="str">
        <f>IFERROR(VLOOKUP(D34,RSL_Composite!$A$4:$K$767,11,FALSE),"--")</f>
        <v>--</v>
      </c>
      <c r="G34" s="439" t="s">
        <v>2474</v>
      </c>
      <c r="H34" s="535" t="str">
        <f>VLOOKUP($D34,'Rec carc'!$C$6:$G$285,5,FALSE)</f>
        <v>--</v>
      </c>
      <c r="I34" s="535" t="str">
        <f>VLOOKUP($D34,'Rec NC'!$C$6:$G$285,5,FALSE)</f>
        <v>--</v>
      </c>
      <c r="J34" s="535" t="str">
        <f t="shared" si="0"/>
        <v>--</v>
      </c>
      <c r="K34" s="451"/>
      <c r="L34" s="441"/>
      <c r="M34" s="441"/>
      <c r="N34" s="441"/>
    </row>
    <row r="35" spans="1:16" x14ac:dyDescent="0.2">
      <c r="A35" s="438" t="s">
        <v>407</v>
      </c>
      <c r="B35" s="439" t="s">
        <v>2593</v>
      </c>
      <c r="C35" s="438" t="s">
        <v>497</v>
      </c>
      <c r="D35" s="439" t="s">
        <v>496</v>
      </c>
      <c r="E35" s="439">
        <v>107028</v>
      </c>
      <c r="F35" s="439" t="str">
        <f>IFERROR(VLOOKUP(D35,RSL_Composite!$A$4:$K$767,11,FALSE),"--")</f>
        <v>--</v>
      </c>
      <c r="G35" s="439" t="s">
        <v>2474</v>
      </c>
      <c r="H35" s="535" t="str">
        <f>VLOOKUP($D35,'Rec carc'!$C$6:$G$285,5,FALSE)</f>
        <v>--</v>
      </c>
      <c r="I35" s="535">
        <f>VLOOKUP($D35,'Rec NC'!$C$6:$G$285,5,FALSE)</f>
        <v>41.796329866437404</v>
      </c>
      <c r="J35" s="535" t="str">
        <f t="shared" si="0"/>
        <v>--</v>
      </c>
      <c r="K35" s="451"/>
      <c r="L35" s="441"/>
      <c r="M35" s="441"/>
      <c r="N35" s="441"/>
    </row>
    <row r="36" spans="1:16" x14ac:dyDescent="0.2">
      <c r="A36" s="438" t="s">
        <v>407</v>
      </c>
      <c r="B36" s="439" t="s">
        <v>2593</v>
      </c>
      <c r="C36" s="438" t="s">
        <v>495</v>
      </c>
      <c r="D36" s="439" t="s">
        <v>494</v>
      </c>
      <c r="E36" s="439">
        <v>107131</v>
      </c>
      <c r="F36" s="439" t="str">
        <f>IFERROR(VLOOKUP(D36,RSL_Composite!$A$4:$K$767,11,FALSE),"--")</f>
        <v>--</v>
      </c>
      <c r="G36" s="439" t="s">
        <v>2474</v>
      </c>
      <c r="H36" s="535">
        <f>VLOOKUP($D36,'Rec carc'!$C$6:$G$285,5,FALSE)</f>
        <v>102.43191897584697</v>
      </c>
      <c r="I36" s="535">
        <f>VLOOKUP($D36,'Rec NC'!$C$6:$G$285,5,FALSE)</f>
        <v>3160.7563569689914</v>
      </c>
      <c r="J36" s="535" t="str">
        <f t="shared" si="0"/>
        <v>--</v>
      </c>
      <c r="K36" s="451"/>
      <c r="L36" s="441"/>
      <c r="M36" s="441"/>
      <c r="N36" s="441"/>
    </row>
    <row r="37" spans="1:16" x14ac:dyDescent="0.2">
      <c r="A37" s="438" t="s">
        <v>407</v>
      </c>
      <c r="B37" s="439" t="s">
        <v>2593</v>
      </c>
      <c r="C37" s="438" t="s">
        <v>493</v>
      </c>
      <c r="D37" s="439" t="s">
        <v>492</v>
      </c>
      <c r="E37" s="439">
        <v>107051</v>
      </c>
      <c r="F37" s="439" t="str">
        <f>IFERROR(VLOOKUP(D37,RSL_Composite!$A$4:$K$767,11,FALSE),"--")</f>
        <v>--</v>
      </c>
      <c r="G37" s="439" t="s">
        <v>2474</v>
      </c>
      <c r="H37" s="535">
        <f>VLOOKUP($D37,'Rec carc'!$C$6:$G$285,5,FALSE)</f>
        <v>1036.8626940022179</v>
      </c>
      <c r="I37" s="535" t="str">
        <f>VLOOKUP($D37,'Rec NC'!$C$6:$G$285,5,FALSE)</f>
        <v>--</v>
      </c>
      <c r="J37" s="535" t="str">
        <f t="shared" si="0"/>
        <v>--</v>
      </c>
      <c r="K37" s="451"/>
      <c r="L37" s="441"/>
      <c r="M37" s="441"/>
      <c r="N37" s="441"/>
    </row>
    <row r="38" spans="1:16" x14ac:dyDescent="0.2">
      <c r="A38" s="438" t="s">
        <v>407</v>
      </c>
      <c r="B38" s="439" t="s">
        <v>2593</v>
      </c>
      <c r="C38" s="438" t="s">
        <v>491</v>
      </c>
      <c r="D38" s="439" t="s">
        <v>490</v>
      </c>
      <c r="E38" s="439">
        <v>71432</v>
      </c>
      <c r="F38" s="439" t="str">
        <f>IFERROR(VLOOKUP(D38,RSL_Composite!$A$4:$K$767,11,FALSE),"--")</f>
        <v>--</v>
      </c>
      <c r="G38" s="439" t="s">
        <v>2474</v>
      </c>
      <c r="H38" s="535">
        <f>VLOOKUP($D38,'Rec carc'!$C$6:$G$285,5,FALSE)</f>
        <v>329.34131436358962</v>
      </c>
      <c r="I38" s="535">
        <f>VLOOKUP($D38,'Rec NC'!$C$6:$G$285,5,FALSE)</f>
        <v>103.50727022855673</v>
      </c>
      <c r="J38" s="535" t="str">
        <f t="shared" si="0"/>
        <v>--</v>
      </c>
      <c r="K38" s="451"/>
      <c r="L38" s="441"/>
      <c r="M38" s="441"/>
      <c r="N38" s="441"/>
      <c r="P38" s="442"/>
    </row>
    <row r="39" spans="1:16" x14ac:dyDescent="0.2">
      <c r="A39" s="438" t="s">
        <v>407</v>
      </c>
      <c r="B39" s="439" t="s">
        <v>2593</v>
      </c>
      <c r="C39" s="438" t="s">
        <v>489</v>
      </c>
      <c r="D39" s="439" t="s">
        <v>488</v>
      </c>
      <c r="E39" s="439">
        <v>108861</v>
      </c>
      <c r="F39" s="439" t="str">
        <f>IFERROR(VLOOKUP(D39,RSL_Composite!$A$4:$K$767,11,FALSE),"--")</f>
        <v>--</v>
      </c>
      <c r="G39" s="439" t="s">
        <v>2474</v>
      </c>
      <c r="H39" s="535" t="str">
        <f>VLOOKUP($D39,'Rec carc'!$C$6:$G$285,5,FALSE)</f>
        <v>--</v>
      </c>
      <c r="I39" s="535">
        <f>VLOOKUP($D39,'Rec NC'!$C$6:$G$285,5,FALSE)</f>
        <v>750.85714285714289</v>
      </c>
      <c r="J39" s="535" t="str">
        <f t="shared" si="0"/>
        <v>--</v>
      </c>
      <c r="K39" s="451"/>
      <c r="L39" s="441"/>
      <c r="M39" s="441"/>
      <c r="N39" s="441"/>
    </row>
    <row r="40" spans="1:16" x14ac:dyDescent="0.2">
      <c r="A40" s="438" t="s">
        <v>407</v>
      </c>
      <c r="B40" s="439" t="s">
        <v>2593</v>
      </c>
      <c r="C40" s="438" t="s">
        <v>487</v>
      </c>
      <c r="D40" s="439" t="s">
        <v>486</v>
      </c>
      <c r="E40" s="439">
        <v>74975</v>
      </c>
      <c r="F40" s="439" t="str">
        <f>IFERROR(VLOOKUP(D40,RSL_Composite!$A$4:$K$767,11,FALSE),"--")</f>
        <v>--</v>
      </c>
      <c r="G40" s="439" t="s">
        <v>2474</v>
      </c>
      <c r="H40" s="535" t="str">
        <f>VLOOKUP($D40,'Rec carc'!$C$6:$G$285,5,FALSE)</f>
        <v>--</v>
      </c>
      <c r="I40" s="535" t="str">
        <f>VLOOKUP($D40,'Rec NC'!$C$6:$G$285,5,FALSE)</f>
        <v>--</v>
      </c>
      <c r="J40" s="535" t="str">
        <f t="shared" si="0"/>
        <v>--</v>
      </c>
      <c r="K40" s="451"/>
      <c r="L40" s="441"/>
      <c r="M40" s="441"/>
      <c r="N40" s="441"/>
    </row>
    <row r="41" spans="1:16" x14ac:dyDescent="0.2">
      <c r="A41" s="438" t="s">
        <v>407</v>
      </c>
      <c r="B41" s="439" t="s">
        <v>2593</v>
      </c>
      <c r="C41" s="438" t="s">
        <v>485</v>
      </c>
      <c r="D41" s="439" t="s">
        <v>484</v>
      </c>
      <c r="E41" s="439">
        <v>75274</v>
      </c>
      <c r="F41" s="439" t="str">
        <f>IFERROR(VLOOKUP(D41,RSL_Composite!$A$4:$K$767,11,FALSE),"--")</f>
        <v>--</v>
      </c>
      <c r="G41" s="439" t="s">
        <v>2474</v>
      </c>
      <c r="H41" s="535">
        <f>VLOOKUP($D41,'Rec carc'!$C$6:$G$285,5,FALSE)</f>
        <v>484.26089748621746</v>
      </c>
      <c r="I41" s="535">
        <f>VLOOKUP($D41,'Rec NC'!$C$6:$G$285,5,FALSE)</f>
        <v>857.83358983272785</v>
      </c>
      <c r="J41" s="535" t="str">
        <f t="shared" si="0"/>
        <v>--</v>
      </c>
      <c r="K41" s="451"/>
      <c r="L41" s="441"/>
      <c r="M41" s="441"/>
      <c r="N41" s="441"/>
    </row>
    <row r="42" spans="1:16" x14ac:dyDescent="0.2">
      <c r="A42" s="438" t="s">
        <v>407</v>
      </c>
      <c r="B42" s="439" t="s">
        <v>2593</v>
      </c>
      <c r="C42" s="438" t="s">
        <v>483</v>
      </c>
      <c r="D42" s="439" t="s">
        <v>482</v>
      </c>
      <c r="E42" s="439">
        <v>75252</v>
      </c>
      <c r="F42" s="439" t="str">
        <f>IFERROR(VLOOKUP(D42,RSL_Composite!$A$4:$K$767,11,FALSE),"--")</f>
        <v>--</v>
      </c>
      <c r="G42" s="439" t="s">
        <v>2474</v>
      </c>
      <c r="H42" s="535">
        <f>VLOOKUP($D42,'Rec carc'!$C$6:$G$285,5,FALSE)</f>
        <v>3717.9863738422373</v>
      </c>
      <c r="I42" s="535">
        <f>VLOOKUP($D42,'Rec NC'!$C$6:$G$285,5,FALSE)</f>
        <v>839.20263866724781</v>
      </c>
      <c r="J42" s="535" t="str">
        <f t="shared" si="0"/>
        <v>--</v>
      </c>
      <c r="K42" s="451"/>
      <c r="L42" s="441"/>
      <c r="M42" s="441"/>
      <c r="N42" s="441"/>
    </row>
    <row r="43" spans="1:16" x14ac:dyDescent="0.2">
      <c r="A43" s="438" t="s">
        <v>407</v>
      </c>
      <c r="B43" s="439" t="s">
        <v>2593</v>
      </c>
      <c r="C43" s="438" t="s">
        <v>481</v>
      </c>
      <c r="D43" s="439" t="s">
        <v>480</v>
      </c>
      <c r="E43" s="439">
        <v>74839</v>
      </c>
      <c r="F43" s="439" t="str">
        <f>IFERROR(VLOOKUP(D43,RSL_Composite!$A$4:$K$767,11,FALSE),"--")</f>
        <v>--</v>
      </c>
      <c r="G43" s="439" t="s">
        <v>2474</v>
      </c>
      <c r="H43" s="535" t="str">
        <f>VLOOKUP($D43,'Rec carc'!$C$6:$G$285,5,FALSE)</f>
        <v>--</v>
      </c>
      <c r="I43" s="535">
        <f>VLOOKUP($D43,'Rec NC'!$C$6:$G$285,5,FALSE)</f>
        <v>84.400262270282269</v>
      </c>
      <c r="J43" s="535" t="str">
        <f t="shared" si="0"/>
        <v>--</v>
      </c>
      <c r="K43" s="451"/>
      <c r="L43" s="441"/>
      <c r="M43" s="441"/>
      <c r="N43" s="441"/>
    </row>
    <row r="44" spans="1:16" x14ac:dyDescent="0.2">
      <c r="A44" s="438" t="s">
        <v>407</v>
      </c>
      <c r="B44" s="439" t="s">
        <v>2593</v>
      </c>
      <c r="C44" s="438" t="s">
        <v>479</v>
      </c>
      <c r="D44" s="439" t="s">
        <v>478</v>
      </c>
      <c r="E44" s="439">
        <v>75150</v>
      </c>
      <c r="F44" s="439" t="str">
        <f>IFERROR(VLOOKUP(D44,RSL_Composite!$A$4:$K$767,11,FALSE),"--")</f>
        <v>--</v>
      </c>
      <c r="G44" s="439" t="s">
        <v>2474</v>
      </c>
      <c r="H44" s="535" t="str">
        <f>VLOOKUP($D44,'Rec carc'!$C$6:$G$285,5,FALSE)</f>
        <v>--</v>
      </c>
      <c r="I44" s="535">
        <f>VLOOKUP($D44,'Rec NC'!$C$6:$G$285,5,FALSE)</f>
        <v>3088.883277831842</v>
      </c>
      <c r="J44" s="535" t="str">
        <f t="shared" si="0"/>
        <v>--</v>
      </c>
      <c r="K44" s="451"/>
      <c r="L44" s="441"/>
      <c r="M44" s="441"/>
      <c r="N44" s="441"/>
    </row>
    <row r="45" spans="1:16" x14ac:dyDescent="0.2">
      <c r="A45" s="438" t="s">
        <v>407</v>
      </c>
      <c r="B45" s="439" t="s">
        <v>2593</v>
      </c>
      <c r="C45" s="438" t="s">
        <v>477</v>
      </c>
      <c r="D45" s="439" t="s">
        <v>476</v>
      </c>
      <c r="E45" s="439">
        <v>56235</v>
      </c>
      <c r="F45" s="439" t="str">
        <f>IFERROR(VLOOKUP(D45,RSL_Composite!$A$4:$K$767,11,FALSE),"--")</f>
        <v>--</v>
      </c>
      <c r="G45" s="439" t="s">
        <v>2474</v>
      </c>
      <c r="H45" s="535">
        <f>VLOOKUP($D45,'Rec carc'!$C$6:$G$285,5,FALSE)</f>
        <v>169.54046968146227</v>
      </c>
      <c r="I45" s="535">
        <f>VLOOKUP($D45,'Rec NC'!$C$6:$G$285,5,FALSE)</f>
        <v>67.816187872584905</v>
      </c>
      <c r="J45" s="535" t="str">
        <f t="shared" si="0"/>
        <v>--</v>
      </c>
      <c r="K45" s="451"/>
      <c r="L45" s="441"/>
      <c r="M45" s="441"/>
      <c r="N45" s="441"/>
    </row>
    <row r="46" spans="1:16" x14ac:dyDescent="0.2">
      <c r="A46" s="438" t="s">
        <v>407</v>
      </c>
      <c r="B46" s="439" t="s">
        <v>2593</v>
      </c>
      <c r="C46" s="438" t="s">
        <v>475</v>
      </c>
      <c r="D46" s="439" t="s">
        <v>474</v>
      </c>
      <c r="E46" s="439">
        <v>108907</v>
      </c>
      <c r="F46" s="439" t="str">
        <f>IFERROR(VLOOKUP(D46,RSL_Composite!$A$4:$K$767,11,FALSE),"--")</f>
        <v>--</v>
      </c>
      <c r="G46" s="439" t="s">
        <v>2474</v>
      </c>
      <c r="H46" s="535" t="str">
        <f>VLOOKUP($D46,'Rec carc'!$C$6:$G$285,5,FALSE)</f>
        <v>--</v>
      </c>
      <c r="I46" s="535">
        <f>VLOOKUP($D46,'Rec NC'!$C$6:$G$285,5,FALSE)</f>
        <v>267.15274914727507</v>
      </c>
      <c r="J46" s="535" t="str">
        <f t="shared" si="0"/>
        <v>--</v>
      </c>
      <c r="K46" s="451"/>
      <c r="L46" s="441"/>
      <c r="M46" s="441"/>
      <c r="N46" s="441"/>
    </row>
    <row r="47" spans="1:16" x14ac:dyDescent="0.2">
      <c r="A47" s="438" t="s">
        <v>407</v>
      </c>
      <c r="B47" s="439" t="s">
        <v>2593</v>
      </c>
      <c r="C47" s="438" t="s">
        <v>473</v>
      </c>
      <c r="D47" s="439" t="s">
        <v>472</v>
      </c>
      <c r="E47" s="439">
        <v>75003</v>
      </c>
      <c r="F47" s="439" t="str">
        <f>IFERROR(VLOOKUP(D47,RSL_Composite!$A$4:$K$767,11,FALSE),"--")</f>
        <v>--</v>
      </c>
      <c r="G47" s="439" t="s">
        <v>2474</v>
      </c>
      <c r="H47" s="535" t="str">
        <f>VLOOKUP($D47,'Rec carc'!$C$6:$G$285,5,FALSE)</f>
        <v>--</v>
      </c>
      <c r="I47" s="535" t="str">
        <f>VLOOKUP($D47,'Rec NC'!$C$6:$G$285,5,FALSE)</f>
        <v>--</v>
      </c>
      <c r="J47" s="535" t="str">
        <f t="shared" si="0"/>
        <v>--</v>
      </c>
      <c r="K47" s="451"/>
      <c r="L47" s="441"/>
      <c r="M47" s="441"/>
      <c r="N47" s="441"/>
    </row>
    <row r="48" spans="1:16" x14ac:dyDescent="0.2">
      <c r="A48" s="438" t="s">
        <v>407</v>
      </c>
      <c r="B48" s="439" t="s">
        <v>2593</v>
      </c>
      <c r="C48" s="438" t="s">
        <v>471</v>
      </c>
      <c r="D48" s="439" t="s">
        <v>470</v>
      </c>
      <c r="E48" s="439">
        <v>67663</v>
      </c>
      <c r="F48" s="439" t="str">
        <f>IFERROR(VLOOKUP(D48,RSL_Composite!$A$4:$K$767,11,FALSE),"--")</f>
        <v>--</v>
      </c>
      <c r="G48" s="439" t="s">
        <v>2474</v>
      </c>
      <c r="H48" s="535">
        <f>VLOOKUP($D48,'Rec carc'!$C$6:$G$285,5,FALSE)</f>
        <v>840.43260861606393</v>
      </c>
      <c r="I48" s="535">
        <f>VLOOKUP($D48,'Rec NC'!$C$6:$G$285,5,FALSE)</f>
        <v>372.19158381568531</v>
      </c>
      <c r="J48" s="535" t="str">
        <f t="shared" si="0"/>
        <v>--</v>
      </c>
      <c r="K48" s="451"/>
      <c r="L48" s="441"/>
      <c r="M48" s="441"/>
      <c r="N48" s="441"/>
    </row>
    <row r="49" spans="1:14" x14ac:dyDescent="0.2">
      <c r="A49" s="438" t="s">
        <v>407</v>
      </c>
      <c r="B49" s="439" t="s">
        <v>2593</v>
      </c>
      <c r="C49" s="438" t="s">
        <v>469</v>
      </c>
      <c r="D49" s="439" t="s">
        <v>468</v>
      </c>
      <c r="E49" s="439">
        <v>74873</v>
      </c>
      <c r="F49" s="439" t="str">
        <f>IFERROR(VLOOKUP(D49,RSL_Composite!$A$4:$K$767,11,FALSE),"--")</f>
        <v>--</v>
      </c>
      <c r="G49" s="439" t="s">
        <v>2474</v>
      </c>
      <c r="H49" s="535" t="str">
        <f>VLOOKUP($D49,'Rec carc'!$C$6:$G$285,5,FALSE)</f>
        <v>--</v>
      </c>
      <c r="I49" s="535" t="str">
        <f>VLOOKUP($D49,'Rec NC'!$C$6:$G$285,5,FALSE)</f>
        <v>--</v>
      </c>
      <c r="J49" s="535" t="str">
        <f t="shared" si="0"/>
        <v>--</v>
      </c>
      <c r="K49" s="451"/>
      <c r="L49" s="441"/>
      <c r="M49" s="441"/>
      <c r="N49" s="441"/>
    </row>
    <row r="50" spans="1:14" x14ac:dyDescent="0.2">
      <c r="A50" s="438" t="s">
        <v>407</v>
      </c>
      <c r="B50" s="439" t="s">
        <v>2593</v>
      </c>
      <c r="C50" s="438" t="s">
        <v>467</v>
      </c>
      <c r="D50" s="439" t="s">
        <v>466</v>
      </c>
      <c r="E50" s="439">
        <v>156592</v>
      </c>
      <c r="F50" s="439" t="str">
        <f>IFERROR(VLOOKUP(D50,RSL_Composite!$A$4:$K$767,11,FALSE),"--")</f>
        <v>--</v>
      </c>
      <c r="G50" s="439" t="s">
        <v>2474</v>
      </c>
      <c r="H50" s="535" t="str">
        <f>VLOOKUP($D50,'Rec carc'!$C$6:$G$285,5,FALSE)</f>
        <v>--</v>
      </c>
      <c r="I50" s="535">
        <f>VLOOKUP($D50,'Rec NC'!$C$6:$G$285,5,FALSE)</f>
        <v>187.71428571428572</v>
      </c>
      <c r="J50" s="535" t="str">
        <f t="shared" si="0"/>
        <v>--</v>
      </c>
      <c r="K50" s="451"/>
      <c r="L50" s="441"/>
      <c r="M50" s="441"/>
      <c r="N50" s="441"/>
    </row>
    <row r="51" spans="1:14" x14ac:dyDescent="0.2">
      <c r="A51" s="438" t="s">
        <v>407</v>
      </c>
      <c r="B51" s="439" t="s">
        <v>2593</v>
      </c>
      <c r="C51" s="438" t="s">
        <v>465</v>
      </c>
      <c r="D51" s="439" t="s">
        <v>464</v>
      </c>
      <c r="E51" s="439">
        <v>10061015</v>
      </c>
      <c r="F51" s="439" t="str">
        <f>IFERROR(VLOOKUP(D51,RSL_Composite!$A$4:$K$767,11,FALSE),"--")</f>
        <v>--</v>
      </c>
      <c r="G51" s="439" t="s">
        <v>2474</v>
      </c>
      <c r="H51" s="535" t="str">
        <f>VLOOKUP($D51,'Rec carc'!$C$6:$G$285,5,FALSE)</f>
        <v>--</v>
      </c>
      <c r="I51" s="535" t="str">
        <f>VLOOKUP($D51,'Rec NC'!$C$6:$G$285,5,FALSE)</f>
        <v>--</v>
      </c>
      <c r="J51" s="535" t="str">
        <f t="shared" si="0"/>
        <v>--</v>
      </c>
      <c r="K51" s="451"/>
      <c r="L51" s="441"/>
      <c r="M51" s="441"/>
      <c r="N51" s="441"/>
    </row>
    <row r="52" spans="1:14" x14ac:dyDescent="0.2">
      <c r="A52" s="438" t="s">
        <v>407</v>
      </c>
      <c r="B52" s="439" t="s">
        <v>2593</v>
      </c>
      <c r="C52" s="438" t="s">
        <v>463</v>
      </c>
      <c r="D52" s="439" t="s">
        <v>462</v>
      </c>
      <c r="E52" s="439">
        <v>124481</v>
      </c>
      <c r="F52" s="439" t="str">
        <f>IFERROR(VLOOKUP(D52,RSL_Composite!$A$4:$K$767,11,FALSE),"--")</f>
        <v>--</v>
      </c>
      <c r="G52" s="439" t="s">
        <v>2474</v>
      </c>
      <c r="H52" s="535">
        <f>VLOOKUP($D52,'Rec carc'!$C$6:$G$285,5,FALSE)</f>
        <v>365.31770136797763</v>
      </c>
      <c r="I52" s="535">
        <f>VLOOKUP($D52,'Rec NC'!$C$6:$G$285,5,FALSE)</f>
        <v>876.76248328314625</v>
      </c>
      <c r="J52" s="535" t="str">
        <f t="shared" si="0"/>
        <v>--</v>
      </c>
      <c r="K52" s="451"/>
      <c r="L52" s="441"/>
      <c r="M52" s="441"/>
      <c r="N52" s="441"/>
    </row>
    <row r="53" spans="1:14" x14ac:dyDescent="0.2">
      <c r="A53" s="438" t="s">
        <v>407</v>
      </c>
      <c r="B53" s="439" t="s">
        <v>2593</v>
      </c>
      <c r="C53" s="438" t="s">
        <v>461</v>
      </c>
      <c r="D53" s="439" t="s">
        <v>460</v>
      </c>
      <c r="E53" s="439">
        <v>74953</v>
      </c>
      <c r="F53" s="439" t="str">
        <f>IFERROR(VLOOKUP(D53,RSL_Composite!$A$4:$K$767,11,FALSE),"--")</f>
        <v>--</v>
      </c>
      <c r="G53" s="439" t="s">
        <v>2474</v>
      </c>
      <c r="H53" s="535" t="str">
        <f>VLOOKUP($D53,'Rec carc'!$C$6:$G$285,5,FALSE)</f>
        <v>--</v>
      </c>
      <c r="I53" s="535">
        <f>VLOOKUP($D53,'Rec NC'!$C$6:$G$285,5,FALSE)</f>
        <v>938.57142857142856</v>
      </c>
      <c r="J53" s="535" t="str">
        <f t="shared" si="0"/>
        <v>--</v>
      </c>
      <c r="K53" s="451"/>
      <c r="L53" s="441"/>
      <c r="M53" s="441"/>
      <c r="N53" s="441"/>
    </row>
    <row r="54" spans="1:14" x14ac:dyDescent="0.2">
      <c r="A54" s="438" t="s">
        <v>407</v>
      </c>
      <c r="B54" s="439" t="s">
        <v>2593</v>
      </c>
      <c r="C54" s="438" t="s">
        <v>459</v>
      </c>
      <c r="D54" s="439" t="s">
        <v>458</v>
      </c>
      <c r="E54" s="439">
        <v>75718</v>
      </c>
      <c r="F54" s="439" t="str">
        <f>IFERROR(VLOOKUP(D54,RSL_Composite!$A$4:$K$767,11,FALSE),"--")</f>
        <v>--</v>
      </c>
      <c r="G54" s="439" t="s">
        <v>2474</v>
      </c>
      <c r="H54" s="535" t="str">
        <f>VLOOKUP($D54,'Rec carc'!$C$6:$G$285,5,FALSE)</f>
        <v>--</v>
      </c>
      <c r="I54" s="535">
        <f>VLOOKUP($D54,'Rec NC'!$C$6:$G$285,5,FALSE)</f>
        <v>6228.2299649249999</v>
      </c>
      <c r="J54" s="535" t="str">
        <f t="shared" si="0"/>
        <v>--</v>
      </c>
      <c r="K54" s="451"/>
      <c r="L54" s="441"/>
      <c r="M54" s="441"/>
      <c r="N54" s="441"/>
    </row>
    <row r="55" spans="1:14" x14ac:dyDescent="0.2">
      <c r="A55" s="438" t="s">
        <v>407</v>
      </c>
      <c r="B55" s="439" t="s">
        <v>2593</v>
      </c>
      <c r="C55" s="438" t="s">
        <v>457</v>
      </c>
      <c r="D55" s="439" t="s">
        <v>456</v>
      </c>
      <c r="E55" s="439">
        <v>100414</v>
      </c>
      <c r="F55" s="439" t="str">
        <f>IFERROR(VLOOKUP(D55,RSL_Composite!$A$4:$K$767,11,FALSE),"--")</f>
        <v>--</v>
      </c>
      <c r="G55" s="439" t="s">
        <v>2474</v>
      </c>
      <c r="H55" s="535">
        <f>VLOOKUP($D55,'Rec carc'!$C$6:$G$285,5,FALSE)</f>
        <v>539.68006744113734</v>
      </c>
      <c r="I55" s="535">
        <f>VLOOKUP($D55,'Rec NC'!$C$6:$G$285,5,FALSE)</f>
        <v>848.06867740750135</v>
      </c>
      <c r="J55" s="535" t="str">
        <f t="shared" si="0"/>
        <v>--</v>
      </c>
      <c r="K55" s="451"/>
      <c r="L55" s="441"/>
      <c r="M55" s="441"/>
      <c r="N55" s="441"/>
    </row>
    <row r="56" spans="1:14" x14ac:dyDescent="0.2">
      <c r="A56" s="438" t="s">
        <v>407</v>
      </c>
      <c r="B56" s="439" t="s">
        <v>2593</v>
      </c>
      <c r="C56" s="438" t="s">
        <v>455</v>
      </c>
      <c r="D56" s="439" t="s">
        <v>454</v>
      </c>
      <c r="E56" s="439">
        <v>50000</v>
      </c>
      <c r="F56" s="439" t="str">
        <f>IFERROR(VLOOKUP(D56,RSL_Composite!$A$4:$K$767,11,FALSE),"--")</f>
        <v>--</v>
      </c>
      <c r="G56" s="439" t="s">
        <v>2474</v>
      </c>
      <c r="H56" s="535" t="str">
        <f>VLOOKUP($D56,'Rec carc'!$C$6:$G$285,5,FALSE)</f>
        <v>--</v>
      </c>
      <c r="I56" s="535">
        <f>VLOOKUP($D56,'Rec NC'!$C$6:$G$285,5,FALSE)</f>
        <v>14735.707350736033</v>
      </c>
      <c r="J56" s="535" t="str">
        <f t="shared" si="0"/>
        <v>--</v>
      </c>
      <c r="K56" s="451"/>
      <c r="L56" s="441"/>
      <c r="M56" s="441"/>
      <c r="N56" s="441"/>
    </row>
    <row r="57" spans="1:14" x14ac:dyDescent="0.2">
      <c r="A57" s="438" t="s">
        <v>407</v>
      </c>
      <c r="B57" s="439" t="s">
        <v>2593</v>
      </c>
      <c r="C57" s="438" t="s">
        <v>273</v>
      </c>
      <c r="D57" s="439" t="s">
        <v>272</v>
      </c>
      <c r="E57" s="439">
        <v>87683</v>
      </c>
      <c r="F57" s="439" t="str">
        <f>IFERROR(VLOOKUP(D57,RSL_Composite!$A$4:$K$767,11,FALSE),"--")</f>
        <v>--</v>
      </c>
      <c r="G57" s="439" t="s">
        <v>2474</v>
      </c>
      <c r="H57" s="535">
        <f>VLOOKUP($D57,'Rec carc'!$C$6:$G$285,5,FALSE)</f>
        <v>20.356528191769275</v>
      </c>
      <c r="I57" s="535">
        <f>VLOOKUP($D57,'Rec NC'!$C$6:$G$285,5,FALSE)</f>
        <v>2.2682988556542902</v>
      </c>
      <c r="J57" s="535" t="str">
        <f t="shared" si="0"/>
        <v>--</v>
      </c>
      <c r="K57" s="451"/>
      <c r="L57" s="441"/>
      <c r="M57" s="441"/>
      <c r="N57" s="441"/>
    </row>
    <row r="58" spans="1:14" x14ac:dyDescent="0.2">
      <c r="A58" s="438" t="s">
        <v>407</v>
      </c>
      <c r="B58" s="439" t="s">
        <v>2593</v>
      </c>
      <c r="C58" s="438" t="s">
        <v>453</v>
      </c>
      <c r="D58" s="439" t="s">
        <v>452</v>
      </c>
      <c r="E58" s="439">
        <v>74884</v>
      </c>
      <c r="F58" s="439" t="str">
        <f>IFERROR(VLOOKUP(D58,RSL_Composite!$A$4:$K$767,11,FALSE),"--")</f>
        <v>--</v>
      </c>
      <c r="G58" s="439" t="s">
        <v>2474</v>
      </c>
      <c r="H58" s="535" t="str">
        <f>VLOOKUP($D58,'Rec carc'!$C$6:$G$285,5,FALSE)</f>
        <v>--</v>
      </c>
      <c r="I58" s="535" t="str">
        <f>VLOOKUP($D58,'Rec NC'!$C$6:$G$285,5,FALSE)</f>
        <v>--</v>
      </c>
      <c r="J58" s="535" t="str">
        <f t="shared" si="0"/>
        <v>--</v>
      </c>
      <c r="K58" s="451"/>
      <c r="L58" s="441"/>
      <c r="M58" s="441"/>
      <c r="N58" s="441"/>
    </row>
    <row r="59" spans="1:14" x14ac:dyDescent="0.2">
      <c r="A59" s="438" t="s">
        <v>407</v>
      </c>
      <c r="B59" s="439" t="s">
        <v>2593</v>
      </c>
      <c r="C59" s="438" t="s">
        <v>451</v>
      </c>
      <c r="D59" s="439" t="s">
        <v>450</v>
      </c>
      <c r="E59" s="439">
        <v>78831</v>
      </c>
      <c r="F59" s="439" t="str">
        <f>IFERROR(VLOOKUP(D59,RSL_Composite!$A$4:$K$767,11,FALSE),"--")</f>
        <v>--</v>
      </c>
      <c r="G59" s="439" t="s">
        <v>2474</v>
      </c>
      <c r="H59" s="535" t="str">
        <f>VLOOKUP($D59,'Rec carc'!$C$6:$G$285,5,FALSE)</f>
        <v>--</v>
      </c>
      <c r="I59" s="535">
        <f>VLOOKUP($D59,'Rec NC'!$C$6:$G$285,5,FALSE)</f>
        <v>28157.142857142859</v>
      </c>
      <c r="J59" s="535" t="str">
        <f t="shared" si="0"/>
        <v>--</v>
      </c>
      <c r="K59" s="451"/>
      <c r="L59" s="441"/>
      <c r="M59" s="441"/>
      <c r="N59" s="441"/>
    </row>
    <row r="60" spans="1:14" x14ac:dyDescent="0.2">
      <c r="A60" s="438" t="s">
        <v>407</v>
      </c>
      <c r="B60" s="439" t="s">
        <v>2593</v>
      </c>
      <c r="C60" s="438" t="s">
        <v>449</v>
      </c>
      <c r="D60" s="439" t="s">
        <v>448</v>
      </c>
      <c r="E60" s="439">
        <v>98828</v>
      </c>
      <c r="F60" s="439" t="str">
        <f>IFERROR(VLOOKUP(D60,RSL_Composite!$A$4:$K$767,11,FALSE),"--")</f>
        <v>--</v>
      </c>
      <c r="G60" s="439" t="s">
        <v>2474</v>
      </c>
      <c r="H60" s="535" t="str">
        <f>VLOOKUP($D60,'Rec carc'!$C$6:$G$285,5,FALSE)</f>
        <v>--</v>
      </c>
      <c r="I60" s="535">
        <f>VLOOKUP($D60,'Rec NC'!$C$6:$G$285,5,FALSE)</f>
        <v>9385.7142857142862</v>
      </c>
      <c r="J60" s="535" t="str">
        <f t="shared" si="0"/>
        <v>--</v>
      </c>
      <c r="K60" s="451"/>
      <c r="L60" s="441"/>
      <c r="M60" s="441"/>
      <c r="N60" s="441"/>
    </row>
    <row r="61" spans="1:14" x14ac:dyDescent="0.2">
      <c r="A61" s="438" t="s">
        <v>407</v>
      </c>
      <c r="B61" s="439" t="s">
        <v>2593</v>
      </c>
      <c r="C61" s="438" t="s">
        <v>447</v>
      </c>
      <c r="D61" s="439" t="s">
        <v>446</v>
      </c>
      <c r="E61" s="439">
        <v>67561</v>
      </c>
      <c r="F61" s="439" t="str">
        <f>IFERROR(VLOOKUP(D61,RSL_Composite!$A$4:$K$767,11,FALSE),"--")</f>
        <v>--</v>
      </c>
      <c r="G61" s="439" t="s">
        <v>2474</v>
      </c>
      <c r="H61" s="535" t="str">
        <f>VLOOKUP($D61,'Rec carc'!$C$6:$G$285,5,FALSE)</f>
        <v>--</v>
      </c>
      <c r="I61" s="535">
        <f>VLOOKUP($D61,'Rec NC'!$C$6:$G$285,5,FALSE)</f>
        <v>44779.037898829374</v>
      </c>
      <c r="J61" s="535" t="str">
        <f t="shared" si="0"/>
        <v>--</v>
      </c>
      <c r="K61" s="451"/>
      <c r="L61" s="441"/>
      <c r="M61" s="441"/>
      <c r="N61" s="441"/>
    </row>
    <row r="62" spans="1:14" x14ac:dyDescent="0.2">
      <c r="A62" s="438" t="s">
        <v>407</v>
      </c>
      <c r="B62" s="439" t="s">
        <v>2593</v>
      </c>
      <c r="C62" s="438" t="s">
        <v>445</v>
      </c>
      <c r="D62" s="439" t="s">
        <v>444</v>
      </c>
      <c r="E62" s="439">
        <v>75092</v>
      </c>
      <c r="F62" s="439" t="str">
        <f>IFERROR(VLOOKUP(D62,RSL_Composite!$A$4:$K$767,11,FALSE),"--")</f>
        <v>M</v>
      </c>
      <c r="G62" s="439" t="s">
        <v>2474</v>
      </c>
      <c r="H62" s="535">
        <f>VLOOKUP($D62,'Rec carc'!$C$6:$G$285,5,FALSE)</f>
        <v>19767.264975944716</v>
      </c>
      <c r="I62" s="535">
        <f>VLOOKUP($D62,'Rec NC'!$C$6:$G$285,5,FALSE)</f>
        <v>338.86739958762365</v>
      </c>
      <c r="J62" s="535">
        <f t="shared" si="0"/>
        <v>6589.088325314905</v>
      </c>
      <c r="K62" s="451"/>
      <c r="L62" s="441"/>
      <c r="M62" s="441"/>
      <c r="N62" s="441"/>
    </row>
    <row r="63" spans="1:14" x14ac:dyDescent="0.2">
      <c r="A63" s="438" t="s">
        <v>407</v>
      </c>
      <c r="B63" s="439" t="s">
        <v>2593</v>
      </c>
      <c r="C63" s="438" t="s">
        <v>443</v>
      </c>
      <c r="D63" s="439" t="s">
        <v>442</v>
      </c>
      <c r="E63" s="439">
        <v>1634044</v>
      </c>
      <c r="F63" s="439" t="str">
        <f>IFERROR(VLOOKUP(D63,RSL_Composite!$A$4:$K$767,11,FALSE),"--")</f>
        <v>--</v>
      </c>
      <c r="G63" s="439" t="s">
        <v>2474</v>
      </c>
      <c r="H63" s="535">
        <f>VLOOKUP($D63,'Rec carc'!$C$6:$G$285,5,FALSE)</f>
        <v>36500</v>
      </c>
      <c r="I63" s="535" t="str">
        <f>VLOOKUP($D63,'Rec NC'!$C$6:$G$285,5,FALSE)</f>
        <v>--</v>
      </c>
      <c r="J63" s="535" t="str">
        <f t="shared" si="0"/>
        <v>--</v>
      </c>
      <c r="K63" s="451"/>
      <c r="L63" s="441"/>
      <c r="M63" s="441"/>
      <c r="N63" s="441"/>
    </row>
    <row r="64" spans="1:14" x14ac:dyDescent="0.2">
      <c r="A64" s="438" t="s">
        <v>407</v>
      </c>
      <c r="B64" s="439" t="s">
        <v>2593</v>
      </c>
      <c r="C64" s="438" t="s">
        <v>261</v>
      </c>
      <c r="D64" s="439" t="s">
        <v>260</v>
      </c>
      <c r="E64" s="439">
        <v>91203</v>
      </c>
      <c r="F64" s="439" t="str">
        <f>IFERROR(VLOOKUP(D64,RSL_Composite!$A$4:$K$767,11,FALSE),"--")</f>
        <v>--</v>
      </c>
      <c r="G64" s="439" t="s">
        <v>2474</v>
      </c>
      <c r="H64" s="535" t="str">
        <f>VLOOKUP($D64,'Rec carc'!$C$6:$G$285,5,FALSE)</f>
        <v>--</v>
      </c>
      <c r="I64" s="535">
        <f>VLOOKUP($D64,'Rec NC'!$C$6:$G$285,5,FALSE)</f>
        <v>156.58620905447398</v>
      </c>
      <c r="J64" s="535" t="str">
        <f t="shared" si="0"/>
        <v>--</v>
      </c>
      <c r="K64" s="451"/>
      <c r="L64" s="441"/>
      <c r="M64" s="441"/>
      <c r="N64" s="441"/>
    </row>
    <row r="65" spans="1:14" x14ac:dyDescent="0.2">
      <c r="A65" s="438" t="s">
        <v>407</v>
      </c>
      <c r="B65" s="439" t="s">
        <v>2593</v>
      </c>
      <c r="C65" s="438" t="s">
        <v>441</v>
      </c>
      <c r="D65" s="439" t="s">
        <v>440</v>
      </c>
      <c r="E65" s="439">
        <v>104518</v>
      </c>
      <c r="F65" s="439" t="str">
        <f>IFERROR(VLOOKUP(D65,RSL_Composite!$A$4:$K$767,11,FALSE),"--")</f>
        <v>--</v>
      </c>
      <c r="G65" s="439" t="s">
        <v>2474</v>
      </c>
      <c r="H65" s="535" t="str">
        <f>VLOOKUP($D65,'Rec carc'!$C$6:$G$285,5,FALSE)</f>
        <v>--</v>
      </c>
      <c r="I65" s="535">
        <f>VLOOKUP($D65,'Rec NC'!$C$6:$G$285,5,FALSE)</f>
        <v>4692.8571428571431</v>
      </c>
      <c r="J65" s="535" t="str">
        <f t="shared" si="0"/>
        <v>--</v>
      </c>
      <c r="K65" s="451"/>
      <c r="L65" s="441"/>
      <c r="M65" s="441"/>
      <c r="N65" s="441"/>
    </row>
    <row r="66" spans="1:14" x14ac:dyDescent="0.2">
      <c r="A66" s="438" t="s">
        <v>407</v>
      </c>
      <c r="B66" s="439" t="s">
        <v>2593</v>
      </c>
      <c r="C66" s="438" t="s">
        <v>439</v>
      </c>
      <c r="D66" s="439" t="s">
        <v>438</v>
      </c>
      <c r="E66" s="439">
        <v>103651</v>
      </c>
      <c r="F66" s="439" t="str">
        <f>IFERROR(VLOOKUP(D66,RSL_Composite!$A$4:$K$767,11,FALSE),"--")</f>
        <v>--</v>
      </c>
      <c r="G66" s="439" t="s">
        <v>2474</v>
      </c>
      <c r="H66" s="535" t="str">
        <f>VLOOKUP($D66,'Rec carc'!$C$6:$G$285,5,FALSE)</f>
        <v>--</v>
      </c>
      <c r="I66" s="535">
        <f>VLOOKUP($D66,'Rec NC'!$C$6:$G$285,5,FALSE)</f>
        <v>9385.7142857142862</v>
      </c>
      <c r="J66" s="535" t="str">
        <f t="shared" si="0"/>
        <v>--</v>
      </c>
      <c r="K66" s="451"/>
      <c r="L66" s="441"/>
      <c r="M66" s="441"/>
      <c r="N66" s="441"/>
    </row>
    <row r="67" spans="1:14" x14ac:dyDescent="0.2">
      <c r="A67" s="438" t="s">
        <v>407</v>
      </c>
      <c r="B67" s="439" t="s">
        <v>2593</v>
      </c>
      <c r="C67" s="438" t="s">
        <v>437</v>
      </c>
      <c r="D67" s="439" t="s">
        <v>436</v>
      </c>
      <c r="E67" s="439">
        <v>99876</v>
      </c>
      <c r="F67" s="439" t="str">
        <f>IFERROR(VLOOKUP(D67,RSL_Composite!$A$4:$K$767,11,FALSE),"--")</f>
        <v>--</v>
      </c>
      <c r="G67" s="439" t="s">
        <v>2474</v>
      </c>
      <c r="H67" s="535" t="str">
        <f>VLOOKUP($D67,'Rec carc'!$C$6:$G$285,5,FALSE)</f>
        <v>--</v>
      </c>
      <c r="I67" s="535" t="str">
        <f>VLOOKUP($D67,'Rec NC'!$C$6:$G$285,5,FALSE)</f>
        <v>--</v>
      </c>
      <c r="J67" s="535" t="str">
        <f t="shared" si="0"/>
        <v>--</v>
      </c>
      <c r="K67" s="451"/>
      <c r="L67" s="441"/>
      <c r="M67" s="441"/>
      <c r="N67" s="441"/>
    </row>
    <row r="68" spans="1:14" x14ac:dyDescent="0.2">
      <c r="A68" s="438" t="s">
        <v>407</v>
      </c>
      <c r="B68" s="439" t="s">
        <v>2593</v>
      </c>
      <c r="C68" s="438" t="s">
        <v>435</v>
      </c>
      <c r="D68" s="439" t="s">
        <v>434</v>
      </c>
      <c r="E68" s="439">
        <v>135988</v>
      </c>
      <c r="F68" s="439" t="str">
        <f>IFERROR(VLOOKUP(D68,RSL_Composite!$A$4:$K$767,11,FALSE),"--")</f>
        <v>--</v>
      </c>
      <c r="G68" s="439" t="s">
        <v>2474</v>
      </c>
      <c r="H68" s="535" t="str">
        <f>VLOOKUP($D68,'Rec carc'!$C$6:$G$285,5,FALSE)</f>
        <v>--</v>
      </c>
      <c r="I68" s="535" t="str">
        <f>VLOOKUP($D68,'Rec NC'!$C$6:$G$285,5,FALSE)</f>
        <v>--</v>
      </c>
      <c r="J68" s="535" t="str">
        <f t="shared" si="0"/>
        <v>--</v>
      </c>
      <c r="K68" s="451"/>
      <c r="L68" s="441"/>
      <c r="M68" s="441"/>
      <c r="N68" s="441"/>
    </row>
    <row r="69" spans="1:14" x14ac:dyDescent="0.2">
      <c r="A69" s="438" t="s">
        <v>407</v>
      </c>
      <c r="B69" s="439" t="s">
        <v>2593</v>
      </c>
      <c r="C69" s="438" t="s">
        <v>433</v>
      </c>
      <c r="D69" s="439" t="s">
        <v>432</v>
      </c>
      <c r="E69" s="439">
        <v>100425</v>
      </c>
      <c r="F69" s="439" t="str">
        <f>IFERROR(VLOOKUP(D69,RSL_Composite!$A$4:$K$767,11,FALSE),"--")</f>
        <v>--</v>
      </c>
      <c r="G69" s="439" t="s">
        <v>2474</v>
      </c>
      <c r="H69" s="535" t="str">
        <f>VLOOKUP($D69,'Rec carc'!$C$6:$G$285,5,FALSE)</f>
        <v>--</v>
      </c>
      <c r="I69" s="535">
        <f>VLOOKUP($D69,'Rec NC'!$C$6:$G$285,5,FALSE)</f>
        <v>2163.2050006104992</v>
      </c>
      <c r="J69" s="535" t="str">
        <f t="shared" si="0"/>
        <v>--</v>
      </c>
      <c r="K69" s="451"/>
      <c r="L69" s="441"/>
      <c r="M69" s="441"/>
      <c r="N69" s="441"/>
    </row>
    <row r="70" spans="1:14" x14ac:dyDescent="0.2">
      <c r="A70" s="438" t="s">
        <v>407</v>
      </c>
      <c r="B70" s="439" t="s">
        <v>2593</v>
      </c>
      <c r="C70" s="438" t="s">
        <v>431</v>
      </c>
      <c r="D70" s="439" t="s">
        <v>430</v>
      </c>
      <c r="E70" s="439">
        <v>98066</v>
      </c>
      <c r="F70" s="439" t="str">
        <f>IFERROR(VLOOKUP(D70,RSL_Composite!$A$4:$K$767,11,FALSE),"--")</f>
        <v>--</v>
      </c>
      <c r="G70" s="439" t="s">
        <v>2474</v>
      </c>
      <c r="H70" s="535" t="str">
        <f>VLOOKUP($D70,'Rec carc'!$C$6:$G$285,5,FALSE)</f>
        <v>--</v>
      </c>
      <c r="I70" s="535" t="str">
        <f>VLOOKUP($D70,'Rec NC'!$C$6:$G$285,5,FALSE)</f>
        <v>--</v>
      </c>
      <c r="J70" s="535" t="str">
        <f t="shared" si="0"/>
        <v>--</v>
      </c>
      <c r="K70" s="451"/>
      <c r="L70" s="441"/>
      <c r="M70" s="441"/>
      <c r="N70" s="441"/>
    </row>
    <row r="71" spans="1:14" x14ac:dyDescent="0.2">
      <c r="A71" s="438" t="s">
        <v>407</v>
      </c>
      <c r="B71" s="439" t="s">
        <v>2593</v>
      </c>
      <c r="C71" s="438" t="s">
        <v>429</v>
      </c>
      <c r="D71" s="439" t="s">
        <v>428</v>
      </c>
      <c r="E71" s="439">
        <v>127184</v>
      </c>
      <c r="F71" s="439" t="str">
        <f>IFERROR(VLOOKUP(D71,RSL_Composite!$A$4:$K$767,11,FALSE),"--")</f>
        <v>--</v>
      </c>
      <c r="G71" s="439" t="s">
        <v>2474</v>
      </c>
      <c r="H71" s="535">
        <f>VLOOKUP($D71,'Rec carc'!$C$6:$G$285,5,FALSE)</f>
        <v>2834.0349782323001</v>
      </c>
      <c r="I71" s="535">
        <f>VLOOKUP($D71,'Rec NC'!$C$6:$G$285,5,FALSE)</f>
        <v>51.012629608181399</v>
      </c>
      <c r="J71" s="535" t="str">
        <f t="shared" ref="J71:J134" si="1">IF(F71="M",H71/3,"--")</f>
        <v>--</v>
      </c>
      <c r="K71" s="451"/>
      <c r="L71" s="441"/>
      <c r="M71" s="441"/>
      <c r="N71" s="441"/>
    </row>
    <row r="72" spans="1:14" x14ac:dyDescent="0.2">
      <c r="A72" s="438" t="s">
        <v>407</v>
      </c>
      <c r="B72" s="439" t="s">
        <v>2593</v>
      </c>
      <c r="C72" s="438" t="s">
        <v>427</v>
      </c>
      <c r="D72" s="439" t="s">
        <v>426</v>
      </c>
      <c r="E72" s="439">
        <v>108883</v>
      </c>
      <c r="F72" s="439" t="str">
        <f>IFERROR(VLOOKUP(D72,RSL_Composite!$A$4:$K$767,11,FALSE),"--")</f>
        <v>--</v>
      </c>
      <c r="G72" s="439" t="s">
        <v>2474</v>
      </c>
      <c r="H72" s="535" t="str">
        <f>VLOOKUP($D72,'Rec carc'!$C$6:$G$285,5,FALSE)</f>
        <v>--</v>
      </c>
      <c r="I72" s="535">
        <f>VLOOKUP($D72,'Rec NC'!$C$6:$G$285,5,FALSE)</f>
        <v>1080.2148970931303</v>
      </c>
      <c r="J72" s="535" t="str">
        <f t="shared" si="1"/>
        <v>--</v>
      </c>
      <c r="K72" s="451"/>
      <c r="L72" s="441"/>
      <c r="M72" s="441"/>
      <c r="N72" s="441"/>
    </row>
    <row r="73" spans="1:14" x14ac:dyDescent="0.2">
      <c r="A73" s="438" t="s">
        <v>407</v>
      </c>
      <c r="B73" s="439" t="s">
        <v>2593</v>
      </c>
      <c r="C73" s="438" t="s">
        <v>425</v>
      </c>
      <c r="D73" s="439" t="s">
        <v>424</v>
      </c>
      <c r="E73" s="439">
        <v>156605</v>
      </c>
      <c r="F73" s="439" t="str">
        <f>IFERROR(VLOOKUP(D73,RSL_Composite!$A$4:$K$767,11,FALSE),"--")</f>
        <v>--</v>
      </c>
      <c r="G73" s="439" t="s">
        <v>2474</v>
      </c>
      <c r="H73" s="535" t="str">
        <f>VLOOKUP($D73,'Rec carc'!$C$6:$G$285,5,FALSE)</f>
        <v>--</v>
      </c>
      <c r="I73" s="535">
        <f>VLOOKUP($D73,'Rec NC'!$C$6:$G$285,5,FALSE)</f>
        <v>1877.1428571428571</v>
      </c>
      <c r="J73" s="535" t="str">
        <f t="shared" si="1"/>
        <v>--</v>
      </c>
      <c r="K73" s="451"/>
      <c r="L73" s="441"/>
      <c r="M73" s="441"/>
      <c r="N73" s="441"/>
    </row>
    <row r="74" spans="1:14" x14ac:dyDescent="0.2">
      <c r="A74" s="438" t="s">
        <v>407</v>
      </c>
      <c r="B74" s="439" t="s">
        <v>2593</v>
      </c>
      <c r="C74" s="438" t="s">
        <v>423</v>
      </c>
      <c r="D74" s="439" t="s">
        <v>422</v>
      </c>
      <c r="E74" s="439">
        <v>10061026</v>
      </c>
      <c r="F74" s="439" t="str">
        <f>IFERROR(VLOOKUP(D74,RSL_Composite!$A$4:$K$767,11,FALSE),"--")</f>
        <v>--</v>
      </c>
      <c r="G74" s="439" t="s">
        <v>2474</v>
      </c>
      <c r="H74" s="535" t="str">
        <f>VLOOKUP($D74,'Rec carc'!$C$6:$G$285,5,FALSE)</f>
        <v>--</v>
      </c>
      <c r="I74" s="535" t="str">
        <f>VLOOKUP($D74,'Rec NC'!$C$6:$G$285,5,FALSE)</f>
        <v>--</v>
      </c>
      <c r="J74" s="535" t="str">
        <f t="shared" si="1"/>
        <v>--</v>
      </c>
      <c r="K74" s="451"/>
      <c r="L74" s="441"/>
      <c r="M74" s="441"/>
      <c r="N74" s="441"/>
    </row>
    <row r="75" spans="1:14" x14ac:dyDescent="0.2">
      <c r="A75" s="438" t="s">
        <v>407</v>
      </c>
      <c r="B75" s="439" t="s">
        <v>2593</v>
      </c>
      <c r="C75" s="438" t="s">
        <v>421</v>
      </c>
      <c r="D75" s="439" t="s">
        <v>420</v>
      </c>
      <c r="E75" s="439">
        <v>110576</v>
      </c>
      <c r="F75" s="439" t="str">
        <f>IFERROR(VLOOKUP(D75,RSL_Composite!$A$4:$K$767,11,FALSE),"--")</f>
        <v>--</v>
      </c>
      <c r="G75" s="439" t="s">
        <v>2474</v>
      </c>
      <c r="H75" s="535" t="str">
        <f>VLOOKUP($D75,'Rec carc'!$C$6:$G$285,5,FALSE)</f>
        <v>--</v>
      </c>
      <c r="I75" s="535" t="str">
        <f>VLOOKUP($D75,'Rec NC'!$C$6:$G$285,5,FALSE)</f>
        <v>--</v>
      </c>
      <c r="J75" s="535" t="str">
        <f t="shared" si="1"/>
        <v>--</v>
      </c>
      <c r="K75" s="451"/>
      <c r="L75" s="441"/>
      <c r="M75" s="441"/>
      <c r="N75" s="441"/>
    </row>
    <row r="76" spans="1:14" x14ac:dyDescent="0.2">
      <c r="A76" s="438" t="s">
        <v>407</v>
      </c>
      <c r="B76" s="439" t="s">
        <v>2593</v>
      </c>
      <c r="C76" s="438" t="s">
        <v>419</v>
      </c>
      <c r="D76" s="439" t="s">
        <v>418</v>
      </c>
      <c r="E76" s="439">
        <v>79016</v>
      </c>
      <c r="F76" s="439" t="str">
        <f>IFERROR(VLOOKUP(D76,RSL_Composite!$A$4:$K$767,11,FALSE),"--")</f>
        <v>M</v>
      </c>
      <c r="G76" s="439" t="s">
        <v>2474</v>
      </c>
      <c r="H76" s="535">
        <f>VLOOKUP($D76,'Rec carc'!$C$6:$G$285,5,FALSE)</f>
        <v>377.48683538477076</v>
      </c>
      <c r="I76" s="535">
        <f>VLOOKUP($D76,'Rec NC'!$C$6:$G$285,5,FALSE)</f>
        <v>12.403138876928182</v>
      </c>
      <c r="J76" s="535">
        <v>269</v>
      </c>
      <c r="K76" s="451"/>
      <c r="L76" s="441"/>
      <c r="M76" s="441"/>
      <c r="N76" s="441"/>
    </row>
    <row r="77" spans="1:14" x14ac:dyDescent="0.2">
      <c r="A77" s="438" t="s">
        <v>407</v>
      </c>
      <c r="B77" s="439" t="s">
        <v>2593</v>
      </c>
      <c r="C77" s="438" t="s">
        <v>417</v>
      </c>
      <c r="D77" s="439" t="s">
        <v>416</v>
      </c>
      <c r="E77" s="439">
        <v>75694</v>
      </c>
      <c r="F77" s="439" t="str">
        <f>IFERROR(VLOOKUP(D77,RSL_Composite!$A$4:$K$767,11,FALSE),"--")</f>
        <v>--</v>
      </c>
      <c r="G77" s="439" t="s">
        <v>2474</v>
      </c>
      <c r="H77" s="535" t="str">
        <f>VLOOKUP($D77,'Rec carc'!$C$6:$G$285,5,FALSE)</f>
        <v>--</v>
      </c>
      <c r="I77" s="535">
        <f>VLOOKUP($D77,'Rec NC'!$C$6:$G$285,5,FALSE)</f>
        <v>6742.2679753030943</v>
      </c>
      <c r="J77" s="535" t="str">
        <f t="shared" si="1"/>
        <v>--</v>
      </c>
      <c r="K77" s="451"/>
      <c r="L77" s="441"/>
      <c r="M77" s="441"/>
      <c r="N77" s="441"/>
    </row>
    <row r="78" spans="1:14" x14ac:dyDescent="0.2">
      <c r="A78" s="438" t="s">
        <v>407</v>
      </c>
      <c r="B78" s="439" t="s">
        <v>2593</v>
      </c>
      <c r="C78" s="438" t="s">
        <v>415</v>
      </c>
      <c r="D78" s="439" t="s">
        <v>414</v>
      </c>
      <c r="E78" s="439">
        <v>108054</v>
      </c>
      <c r="F78" s="439" t="str">
        <f>IFERROR(VLOOKUP(D78,RSL_Composite!$A$4:$K$767,11,FALSE),"--")</f>
        <v>--</v>
      </c>
      <c r="G78" s="439" t="s">
        <v>2474</v>
      </c>
      <c r="H78" s="535" t="str">
        <f>VLOOKUP($D78,'Rec carc'!$C$6:$G$285,5,FALSE)</f>
        <v>--</v>
      </c>
      <c r="I78" s="535">
        <f>VLOOKUP($D78,'Rec NC'!$C$6:$G$285,5,FALSE)</f>
        <v>93857.142857142855</v>
      </c>
      <c r="J78" s="535" t="str">
        <f t="shared" si="1"/>
        <v>--</v>
      </c>
      <c r="K78" s="451"/>
      <c r="L78" s="441"/>
      <c r="M78" s="441"/>
      <c r="N78" s="441"/>
    </row>
    <row r="79" spans="1:14" x14ac:dyDescent="0.2">
      <c r="A79" s="438" t="s">
        <v>407</v>
      </c>
      <c r="B79" s="439" t="s">
        <v>2593</v>
      </c>
      <c r="C79" s="438" t="s">
        <v>413</v>
      </c>
      <c r="D79" s="439" t="s">
        <v>412</v>
      </c>
      <c r="E79" s="439">
        <v>75014</v>
      </c>
      <c r="F79" s="439" t="str">
        <f>IFERROR(VLOOKUP(D79,RSL_Composite!$A$4:$K$767,11,FALSE),"--")</f>
        <v>M</v>
      </c>
      <c r="G79" s="439" t="s">
        <v>2474</v>
      </c>
      <c r="H79" s="535">
        <f>VLOOKUP($D79,'Rec carc'!$C$6:$G$285,5,FALSE)</f>
        <v>37.802310775510371</v>
      </c>
      <c r="I79" s="535">
        <f>VLOOKUP($D79,'Rec NC'!$C$6:$G$285,5,FALSE)</f>
        <v>116.64713039300344</v>
      </c>
      <c r="J79" s="535">
        <f>H79</f>
        <v>37.802310775510371</v>
      </c>
      <c r="K79" s="451"/>
      <c r="L79" s="441"/>
      <c r="M79" s="441"/>
      <c r="N79" s="441"/>
    </row>
    <row r="80" spans="1:14" x14ac:dyDescent="0.2">
      <c r="A80" s="438" t="s">
        <v>407</v>
      </c>
      <c r="B80" s="439" t="s">
        <v>2593</v>
      </c>
      <c r="C80" s="438" t="s">
        <v>411</v>
      </c>
      <c r="D80" s="439" t="s">
        <v>410</v>
      </c>
      <c r="E80" s="439">
        <v>136777612</v>
      </c>
      <c r="F80" s="439" t="str">
        <f>IFERROR(VLOOKUP(D80,RSL_Composite!$A$4:$K$767,11,FALSE),"--")</f>
        <v>--</v>
      </c>
      <c r="G80" s="439" t="s">
        <v>2474</v>
      </c>
      <c r="H80" s="535" t="str">
        <f>VLOOKUP($D80,'Rec carc'!$C$6:$G$285,5,FALSE)</f>
        <v>--</v>
      </c>
      <c r="I80" s="535" t="str">
        <f>VLOOKUP($D80,'Rec NC'!$C$6:$G$285,5,FALSE)</f>
        <v>--</v>
      </c>
      <c r="J80" s="535" t="str">
        <f t="shared" si="1"/>
        <v>--</v>
      </c>
      <c r="K80" s="451"/>
      <c r="L80" s="441"/>
      <c r="M80" s="441"/>
      <c r="N80" s="441"/>
    </row>
    <row r="81" spans="1:14" x14ac:dyDescent="0.2">
      <c r="A81" s="438" t="s">
        <v>407</v>
      </c>
      <c r="B81" s="439" t="s">
        <v>2593</v>
      </c>
      <c r="C81" s="438" t="s">
        <v>409</v>
      </c>
      <c r="D81" s="439" t="s">
        <v>408</v>
      </c>
      <c r="E81" s="439">
        <v>95476</v>
      </c>
      <c r="F81" s="439" t="str">
        <f>IFERROR(VLOOKUP(D81,RSL_Composite!$A$4:$K$767,11,FALSE),"--")</f>
        <v>--</v>
      </c>
      <c r="G81" s="439" t="s">
        <v>2474</v>
      </c>
      <c r="H81" s="535" t="str">
        <f>VLOOKUP($D81,'Rec carc'!$C$6:$G$285,5,FALSE)</f>
        <v>--</v>
      </c>
      <c r="I81" s="535">
        <f>VLOOKUP($D81,'Rec NC'!$C$6:$G$285,5,FALSE)</f>
        <v>18771.428571428572</v>
      </c>
      <c r="J81" s="535" t="str">
        <f t="shared" si="1"/>
        <v>--</v>
      </c>
      <c r="K81" s="451"/>
      <c r="L81" s="441"/>
      <c r="M81" s="441"/>
      <c r="N81" s="441"/>
    </row>
    <row r="82" spans="1:14" x14ac:dyDescent="0.2">
      <c r="A82" s="438" t="s">
        <v>407</v>
      </c>
      <c r="B82" s="439" t="s">
        <v>2593</v>
      </c>
      <c r="C82" s="438" t="s">
        <v>406</v>
      </c>
      <c r="D82" s="439" t="s">
        <v>405</v>
      </c>
      <c r="E82" s="439">
        <v>1330207</v>
      </c>
      <c r="F82" s="439" t="str">
        <f>IFERROR(VLOOKUP(D82,RSL_Composite!$A$4:$K$767,11,FALSE),"--")</f>
        <v>--</v>
      </c>
      <c r="G82" s="439" t="s">
        <v>2474</v>
      </c>
      <c r="H82" s="535" t="str">
        <f>VLOOKUP($D82,'Rec carc'!$C$6:$G$285,5,FALSE)</f>
        <v>--</v>
      </c>
      <c r="I82" s="535">
        <f>VLOOKUP($D82,'Rec NC'!$C$6:$G$285,5,FALSE)</f>
        <v>18771.428571428572</v>
      </c>
      <c r="J82" s="535" t="str">
        <f t="shared" si="1"/>
        <v>--</v>
      </c>
      <c r="K82" s="451"/>
      <c r="L82" s="441"/>
      <c r="M82" s="441"/>
      <c r="N82" s="441"/>
    </row>
    <row r="83" spans="1:14" x14ac:dyDescent="0.2">
      <c r="A83" s="438" t="s">
        <v>398</v>
      </c>
      <c r="B83" s="439" t="s">
        <v>2593</v>
      </c>
      <c r="C83" s="438" t="s">
        <v>404</v>
      </c>
      <c r="D83" s="439" t="s">
        <v>403</v>
      </c>
      <c r="E83" s="439">
        <v>124389</v>
      </c>
      <c r="F83" s="439" t="str">
        <f>IFERROR(VLOOKUP(D83,RSL_Composite!$A$4:$K$767,11,FALSE),"--")</f>
        <v>--</v>
      </c>
      <c r="G83" s="439" t="s">
        <v>2474</v>
      </c>
      <c r="H83" s="535" t="str">
        <f>VLOOKUP($D83,'Rec carc'!$C$6:$G$285,5,FALSE)</f>
        <v>--</v>
      </c>
      <c r="I83" s="535" t="str">
        <f>VLOOKUP($D83,'Rec NC'!$C$6:$G$285,5,FALSE)</f>
        <v>--</v>
      </c>
      <c r="J83" s="535" t="str">
        <f t="shared" si="1"/>
        <v>--</v>
      </c>
      <c r="K83" s="451"/>
      <c r="L83" s="441"/>
      <c r="M83" s="441"/>
      <c r="N83" s="441"/>
    </row>
    <row r="84" spans="1:14" x14ac:dyDescent="0.2">
      <c r="A84" s="438" t="s">
        <v>398</v>
      </c>
      <c r="B84" s="439" t="s">
        <v>2593</v>
      </c>
      <c r="C84" s="438" t="s">
        <v>402</v>
      </c>
      <c r="D84" s="439" t="s">
        <v>401</v>
      </c>
      <c r="E84" s="439">
        <v>74840</v>
      </c>
      <c r="F84" s="439" t="str">
        <f>IFERROR(VLOOKUP(D84,RSL_Composite!$A$4:$K$767,11,FALSE),"--")</f>
        <v>--</v>
      </c>
      <c r="G84" s="439" t="s">
        <v>2474</v>
      </c>
      <c r="H84" s="535" t="str">
        <f>VLOOKUP($D84,'Rec carc'!$C$6:$G$285,5,FALSE)</f>
        <v>--</v>
      </c>
      <c r="I84" s="535" t="str">
        <f>VLOOKUP($D84,'Rec NC'!$C$6:$G$285,5,FALSE)</f>
        <v>--</v>
      </c>
      <c r="J84" s="535" t="str">
        <f t="shared" si="1"/>
        <v>--</v>
      </c>
      <c r="K84" s="451"/>
      <c r="L84" s="441"/>
      <c r="M84" s="441"/>
      <c r="N84" s="441"/>
    </row>
    <row r="85" spans="1:14" x14ac:dyDescent="0.2">
      <c r="A85" s="438" t="s">
        <v>398</v>
      </c>
      <c r="B85" s="439" t="s">
        <v>2593</v>
      </c>
      <c r="C85" s="438" t="s">
        <v>400</v>
      </c>
      <c r="D85" s="439" t="s">
        <v>399</v>
      </c>
      <c r="E85" s="439">
        <v>74851</v>
      </c>
      <c r="F85" s="439" t="str">
        <f>IFERROR(VLOOKUP(D85,RSL_Composite!$A$4:$K$767,11,FALSE),"--")</f>
        <v>--</v>
      </c>
      <c r="G85" s="439" t="s">
        <v>2474</v>
      </c>
      <c r="H85" s="535" t="str">
        <f>VLOOKUP($D85,'Rec carc'!$C$6:$G$285,5,FALSE)</f>
        <v>--</v>
      </c>
      <c r="I85" s="535" t="str">
        <f>VLOOKUP($D85,'Rec NC'!$C$6:$G$285,5,FALSE)</f>
        <v>--</v>
      </c>
      <c r="J85" s="535" t="str">
        <f t="shared" si="1"/>
        <v>--</v>
      </c>
      <c r="K85" s="451"/>
      <c r="L85" s="441"/>
      <c r="M85" s="441"/>
      <c r="N85" s="441"/>
    </row>
    <row r="86" spans="1:14" x14ac:dyDescent="0.2">
      <c r="A86" s="438" t="s">
        <v>398</v>
      </c>
      <c r="B86" s="439" t="s">
        <v>2593</v>
      </c>
      <c r="C86" s="438" t="s">
        <v>397</v>
      </c>
      <c r="D86" s="439" t="s">
        <v>396</v>
      </c>
      <c r="E86" s="439">
        <v>74828</v>
      </c>
      <c r="F86" s="439" t="str">
        <f>IFERROR(VLOOKUP(D86,RSL_Composite!$A$4:$K$767,11,FALSE),"--")</f>
        <v>--</v>
      </c>
      <c r="G86" s="439" t="s">
        <v>2474</v>
      </c>
      <c r="H86" s="535" t="str">
        <f>VLOOKUP($D86,'Rec carc'!$C$6:$G$285,5,FALSE)</f>
        <v>--</v>
      </c>
      <c r="I86" s="535" t="str">
        <f>VLOOKUP($D86,'Rec NC'!$C$6:$G$285,5,FALSE)</f>
        <v>--</v>
      </c>
      <c r="J86" s="535" t="str">
        <f t="shared" si="1"/>
        <v>--</v>
      </c>
      <c r="K86" s="451"/>
      <c r="L86" s="441"/>
      <c r="M86" s="441"/>
      <c r="N86" s="441"/>
    </row>
    <row r="87" spans="1:14" x14ac:dyDescent="0.2">
      <c r="A87" s="438" t="s">
        <v>239</v>
      </c>
      <c r="B87" s="439" t="s">
        <v>2593</v>
      </c>
      <c r="C87" s="438" t="s">
        <v>395</v>
      </c>
      <c r="D87" s="439" t="s">
        <v>394</v>
      </c>
      <c r="E87" s="439">
        <v>120821</v>
      </c>
      <c r="F87" s="439" t="str">
        <f>IFERROR(VLOOKUP(D87,RSL_Composite!$A$4:$K$767,11,FALSE),"--")</f>
        <v>--</v>
      </c>
      <c r="G87" s="439" t="s">
        <v>2474</v>
      </c>
      <c r="H87" s="535">
        <f>VLOOKUP($D87,'Rec carc'!$C$6:$G$285,5,FALSE)</f>
        <v>92.834657781994053</v>
      </c>
      <c r="I87" s="535">
        <f>VLOOKUP($D87,'Rec NC'!$C$6:$G$285,5,FALSE)</f>
        <v>38.460072509683243</v>
      </c>
      <c r="J87" s="535" t="str">
        <f t="shared" si="1"/>
        <v>--</v>
      </c>
      <c r="K87" s="451"/>
      <c r="L87" s="441"/>
      <c r="M87" s="441"/>
      <c r="N87" s="441"/>
    </row>
    <row r="88" spans="1:14" x14ac:dyDescent="0.2">
      <c r="A88" s="438" t="s">
        <v>239</v>
      </c>
      <c r="B88" s="439" t="s">
        <v>2593</v>
      </c>
      <c r="C88" s="438" t="s">
        <v>393</v>
      </c>
      <c r="D88" s="439" t="s">
        <v>392</v>
      </c>
      <c r="E88" s="439">
        <v>95501</v>
      </c>
      <c r="F88" s="439" t="str">
        <f>IFERROR(VLOOKUP(D88,RSL_Composite!$A$4:$K$767,11,FALSE),"--")</f>
        <v>--</v>
      </c>
      <c r="G88" s="439" t="s">
        <v>2474</v>
      </c>
      <c r="H88" s="535" t="str">
        <f>VLOOKUP($D88,'Rec carc'!$C$6:$G$285,5,FALSE)</f>
        <v>--</v>
      </c>
      <c r="I88" s="535">
        <f>VLOOKUP($D88,'Rec NC'!$C$6:$G$285,5,FALSE)</f>
        <v>657.81031070631673</v>
      </c>
      <c r="J88" s="535" t="str">
        <f t="shared" si="1"/>
        <v>--</v>
      </c>
      <c r="K88" s="451"/>
      <c r="L88" s="441"/>
      <c r="M88" s="441"/>
      <c r="N88" s="441"/>
    </row>
    <row r="89" spans="1:14" x14ac:dyDescent="0.2">
      <c r="A89" s="438" t="s">
        <v>239</v>
      </c>
      <c r="B89" s="439" t="s">
        <v>2593</v>
      </c>
      <c r="C89" s="438" t="s">
        <v>391</v>
      </c>
      <c r="D89" s="439" t="s">
        <v>390</v>
      </c>
      <c r="E89" s="439">
        <v>541731</v>
      </c>
      <c r="F89" s="439" t="str">
        <f>IFERROR(VLOOKUP(D89,RSL_Composite!$A$4:$K$767,11,FALSE),"--")</f>
        <v>--</v>
      </c>
      <c r="G89" s="439" t="s">
        <v>2474</v>
      </c>
      <c r="H89" s="535" t="str">
        <f>VLOOKUP($D89,'Rec carc'!$C$6:$G$285,5,FALSE)</f>
        <v>--</v>
      </c>
      <c r="I89" s="535" t="str">
        <f>VLOOKUP($D89,'Rec NC'!$C$6:$G$285,5,FALSE)</f>
        <v>--</v>
      </c>
      <c r="J89" s="535" t="str">
        <f t="shared" si="1"/>
        <v>--</v>
      </c>
      <c r="K89" s="451"/>
      <c r="L89" s="441"/>
      <c r="M89" s="441"/>
      <c r="N89" s="441"/>
    </row>
    <row r="90" spans="1:14" x14ac:dyDescent="0.2">
      <c r="A90" s="438" t="s">
        <v>239</v>
      </c>
      <c r="B90" s="439" t="s">
        <v>2593</v>
      </c>
      <c r="C90" s="438" t="s">
        <v>389</v>
      </c>
      <c r="D90" s="439" t="s">
        <v>388</v>
      </c>
      <c r="E90" s="439">
        <v>106467</v>
      </c>
      <c r="F90" s="439" t="str">
        <f>IFERROR(VLOOKUP(D90,RSL_Composite!$A$4:$K$767,11,FALSE),"--")</f>
        <v>--</v>
      </c>
      <c r="G90" s="439" t="s">
        <v>2474</v>
      </c>
      <c r="H90" s="535">
        <f>VLOOKUP($D90,'Rec carc'!$C$6:$G$285,5,FALSE)</f>
        <v>933.94655678914637</v>
      </c>
      <c r="I90" s="535">
        <f>VLOOKUP($D90,'Rec NC'!$C$6:$G$285,5,FALSE)</f>
        <v>504.33114066613905</v>
      </c>
      <c r="J90" s="535" t="str">
        <f t="shared" si="1"/>
        <v>--</v>
      </c>
      <c r="K90" s="451"/>
      <c r="L90" s="441"/>
      <c r="M90" s="441"/>
      <c r="N90" s="441"/>
    </row>
    <row r="91" spans="1:14" x14ac:dyDescent="0.2">
      <c r="A91" s="438" t="s">
        <v>239</v>
      </c>
      <c r="B91" s="439" t="s">
        <v>2593</v>
      </c>
      <c r="C91" s="438" t="s">
        <v>387</v>
      </c>
      <c r="D91" s="439" t="s">
        <v>386</v>
      </c>
      <c r="E91" s="439">
        <v>58902</v>
      </c>
      <c r="F91" s="439" t="str">
        <f>IFERROR(VLOOKUP(D91,RSL_Composite!$A$4:$K$767,11,FALSE),"--")</f>
        <v>--</v>
      </c>
      <c r="G91" s="439" t="s">
        <v>2474</v>
      </c>
      <c r="H91" s="535" t="str">
        <f>VLOOKUP($D91,'Rec carc'!$C$6:$G$285,5,FALSE)</f>
        <v>--</v>
      </c>
      <c r="I91" s="535">
        <f>VLOOKUP($D91,'Rec NC'!$C$6:$G$285,5,FALSE)</f>
        <v>2815.7142857142853</v>
      </c>
      <c r="J91" s="535" t="str">
        <f t="shared" si="1"/>
        <v>--</v>
      </c>
      <c r="K91" s="451"/>
      <c r="L91" s="441"/>
      <c r="M91" s="441"/>
      <c r="N91" s="441"/>
    </row>
    <row r="92" spans="1:14" x14ac:dyDescent="0.2">
      <c r="A92" s="438" t="s">
        <v>239</v>
      </c>
      <c r="B92" s="439" t="s">
        <v>2593</v>
      </c>
      <c r="C92" s="438" t="s">
        <v>385</v>
      </c>
      <c r="D92" s="439" t="s">
        <v>384</v>
      </c>
      <c r="E92" s="439">
        <v>95954</v>
      </c>
      <c r="F92" s="439" t="str">
        <f>IFERROR(VLOOKUP(D92,RSL_Composite!$A$4:$K$767,11,FALSE),"--")</f>
        <v>--</v>
      </c>
      <c r="G92" s="439" t="s">
        <v>2474</v>
      </c>
      <c r="H92" s="535" t="str">
        <f>VLOOKUP($D92,'Rec carc'!$C$6:$G$285,5,FALSE)</f>
        <v>--</v>
      </c>
      <c r="I92" s="535">
        <f>VLOOKUP($D92,'Rec NC'!$C$6:$G$285,5,FALSE)</f>
        <v>9385.7142857142862</v>
      </c>
      <c r="J92" s="535" t="str">
        <f t="shared" si="1"/>
        <v>--</v>
      </c>
      <c r="K92" s="451"/>
      <c r="L92" s="441"/>
      <c r="M92" s="441"/>
      <c r="N92" s="441"/>
    </row>
    <row r="93" spans="1:14" x14ac:dyDescent="0.2">
      <c r="A93" s="438" t="s">
        <v>239</v>
      </c>
      <c r="B93" s="439" t="s">
        <v>2593</v>
      </c>
      <c r="C93" s="438" t="s">
        <v>383</v>
      </c>
      <c r="D93" s="439" t="s">
        <v>382</v>
      </c>
      <c r="E93" s="439">
        <v>88062</v>
      </c>
      <c r="F93" s="439" t="str">
        <f>IFERROR(VLOOKUP(D93,RSL_Composite!$A$4:$K$767,11,FALSE),"--")</f>
        <v>--</v>
      </c>
      <c r="G93" s="439" t="s">
        <v>2474</v>
      </c>
      <c r="H93" s="535">
        <f>VLOOKUP($D93,'Rec carc'!$C$6:$G$285,5,FALSE)</f>
        <v>435.52147663551773</v>
      </c>
      <c r="I93" s="535">
        <f>VLOOKUP($D93,'Rec NC'!$C$6:$G$285,5,FALSE)</f>
        <v>6.8439089185581325</v>
      </c>
      <c r="J93" s="535" t="str">
        <f t="shared" si="1"/>
        <v>--</v>
      </c>
      <c r="K93" s="451"/>
      <c r="L93" s="441"/>
      <c r="M93" s="441"/>
      <c r="N93" s="441"/>
    </row>
    <row r="94" spans="1:14" x14ac:dyDescent="0.2">
      <c r="A94" s="438" t="s">
        <v>239</v>
      </c>
      <c r="B94" s="439" t="s">
        <v>2593</v>
      </c>
      <c r="C94" s="438" t="s">
        <v>381</v>
      </c>
      <c r="D94" s="439" t="s">
        <v>380</v>
      </c>
      <c r="E94" s="439">
        <v>120832</v>
      </c>
      <c r="F94" s="439" t="str">
        <f>IFERROR(VLOOKUP(D94,RSL_Composite!$A$4:$K$767,11,FALSE),"--")</f>
        <v>--</v>
      </c>
      <c r="G94" s="439" t="s">
        <v>2474</v>
      </c>
      <c r="H94" s="535" t="str">
        <f>VLOOKUP($D94,'Rec carc'!$C$6:$G$285,5,FALSE)</f>
        <v>--</v>
      </c>
      <c r="I94" s="535">
        <f>VLOOKUP($D94,'Rec NC'!$C$6:$G$285,5,FALSE)</f>
        <v>39.914987114982623</v>
      </c>
      <c r="J94" s="535" t="str">
        <f t="shared" si="1"/>
        <v>--</v>
      </c>
      <c r="K94" s="451"/>
      <c r="L94" s="441"/>
      <c r="M94" s="441"/>
      <c r="N94" s="441"/>
    </row>
    <row r="95" spans="1:14" x14ac:dyDescent="0.2">
      <c r="A95" s="438" t="s">
        <v>239</v>
      </c>
      <c r="B95" s="439" t="s">
        <v>2593</v>
      </c>
      <c r="C95" s="438" t="s">
        <v>379</v>
      </c>
      <c r="D95" s="439" t="s">
        <v>378</v>
      </c>
      <c r="E95" s="439">
        <v>105679</v>
      </c>
      <c r="F95" s="439" t="str">
        <f>IFERROR(VLOOKUP(D95,RSL_Composite!$A$4:$K$767,11,FALSE),"--")</f>
        <v>--</v>
      </c>
      <c r="G95" s="439" t="s">
        <v>2474</v>
      </c>
      <c r="H95" s="535" t="str">
        <f>VLOOKUP($D95,'Rec carc'!$C$6:$G$285,5,FALSE)</f>
        <v>--</v>
      </c>
      <c r="I95" s="535">
        <f>VLOOKUP($D95,'Rec NC'!$C$6:$G$285,5,FALSE)</f>
        <v>539.92945027241342</v>
      </c>
      <c r="J95" s="535" t="str">
        <f t="shared" si="1"/>
        <v>--</v>
      </c>
      <c r="K95" s="451"/>
      <c r="L95" s="441"/>
      <c r="M95" s="441"/>
      <c r="N95" s="441"/>
    </row>
    <row r="96" spans="1:14" x14ac:dyDescent="0.2">
      <c r="A96" s="438" t="s">
        <v>239</v>
      </c>
      <c r="B96" s="439" t="s">
        <v>2593</v>
      </c>
      <c r="C96" s="438" t="s">
        <v>377</v>
      </c>
      <c r="D96" s="439" t="s">
        <v>376</v>
      </c>
      <c r="E96" s="439">
        <v>51285</v>
      </c>
      <c r="F96" s="439" t="str">
        <f>IFERROR(VLOOKUP(D96,RSL_Composite!$A$4:$K$767,11,FALSE),"--")</f>
        <v>--</v>
      </c>
      <c r="G96" s="439" t="s">
        <v>2474</v>
      </c>
      <c r="H96" s="535" t="str">
        <f>VLOOKUP($D96,'Rec carc'!$C$6:$G$285,5,FALSE)</f>
        <v>--</v>
      </c>
      <c r="I96" s="535">
        <f>VLOOKUP($D96,'Rec NC'!$C$6:$G$285,5,FALSE)</f>
        <v>115.03034300841699</v>
      </c>
      <c r="J96" s="535" t="str">
        <f t="shared" si="1"/>
        <v>--</v>
      </c>
      <c r="K96" s="451"/>
      <c r="L96" s="441"/>
      <c r="M96" s="441"/>
      <c r="N96" s="441"/>
    </row>
    <row r="97" spans="1:14" x14ac:dyDescent="0.2">
      <c r="A97" s="438" t="s">
        <v>239</v>
      </c>
      <c r="B97" s="439" t="s">
        <v>2593</v>
      </c>
      <c r="C97" s="438" t="s">
        <v>230</v>
      </c>
      <c r="D97" s="439" t="s">
        <v>229</v>
      </c>
      <c r="E97" s="439">
        <v>121142</v>
      </c>
      <c r="F97" s="439" t="str">
        <f>IFERROR(VLOOKUP(D97,RSL_Composite!$A$4:$K$767,11,FALSE),"--")</f>
        <v>--</v>
      </c>
      <c r="G97" s="439" t="s">
        <v>2474</v>
      </c>
      <c r="H97" s="535">
        <f>VLOOKUP($D97,'Rec carc'!$C$6:$G$285,5,FALSE)</f>
        <v>104.55320528419981</v>
      </c>
      <c r="I97" s="535">
        <f>VLOOKUP($D97,'Rec NC'!$C$6:$G$285,5,FALSE)</f>
        <v>92.604267537434097</v>
      </c>
      <c r="J97" s="535" t="str">
        <f t="shared" si="1"/>
        <v>--</v>
      </c>
      <c r="K97" s="451"/>
      <c r="L97" s="441"/>
      <c r="M97" s="441"/>
      <c r="N97" s="441"/>
    </row>
    <row r="98" spans="1:14" x14ac:dyDescent="0.2">
      <c r="A98" s="438" t="s">
        <v>239</v>
      </c>
      <c r="B98" s="439" t="s">
        <v>2593</v>
      </c>
      <c r="C98" s="438" t="s">
        <v>375</v>
      </c>
      <c r="D98" s="439" t="s">
        <v>374</v>
      </c>
      <c r="E98" s="439">
        <v>576261</v>
      </c>
      <c r="F98" s="439" t="str">
        <f>IFERROR(VLOOKUP(D98,RSL_Composite!$A$4:$K$767,11,FALSE),"--")</f>
        <v>--</v>
      </c>
      <c r="G98" s="439" t="s">
        <v>2474</v>
      </c>
      <c r="H98" s="535" t="str">
        <f>VLOOKUP($D98,'Rec carc'!$C$6:$G$285,5,FALSE)</f>
        <v>--</v>
      </c>
      <c r="I98" s="535">
        <f>VLOOKUP($D98,'Rec NC'!$C$6:$G$285,5,FALSE)</f>
        <v>56.314285714285703</v>
      </c>
      <c r="J98" s="535" t="str">
        <f t="shared" si="1"/>
        <v>--</v>
      </c>
      <c r="K98" s="451"/>
      <c r="L98" s="441"/>
      <c r="M98" s="441"/>
      <c r="N98" s="441"/>
    </row>
    <row r="99" spans="1:14" x14ac:dyDescent="0.2">
      <c r="A99" s="438" t="s">
        <v>239</v>
      </c>
      <c r="B99" s="439" t="s">
        <v>2593</v>
      </c>
      <c r="C99" s="438" t="s">
        <v>228</v>
      </c>
      <c r="D99" s="439" t="s">
        <v>227</v>
      </c>
      <c r="E99" s="439">
        <v>606202</v>
      </c>
      <c r="F99" s="439" t="str">
        <f>IFERROR(VLOOKUP(D99,RSL_Composite!$A$4:$K$767,11,FALSE),"--")</f>
        <v>--</v>
      </c>
      <c r="G99" s="439" t="s">
        <v>2474</v>
      </c>
      <c r="H99" s="535" t="str">
        <f>VLOOKUP($D99,'Rec carc'!$C$6:$G$285,5,FALSE)</f>
        <v>--</v>
      </c>
      <c r="I99" s="535">
        <f>VLOOKUP($D99,'Rec NC'!$C$6:$G$285,5,FALSE)</f>
        <v>42.01672628241495</v>
      </c>
      <c r="J99" s="535" t="str">
        <f t="shared" si="1"/>
        <v>--</v>
      </c>
      <c r="K99" s="451"/>
      <c r="L99" s="441"/>
      <c r="M99" s="441"/>
      <c r="N99" s="441"/>
    </row>
    <row r="100" spans="1:14" x14ac:dyDescent="0.2">
      <c r="A100" s="438" t="s">
        <v>239</v>
      </c>
      <c r="B100" s="439" t="s">
        <v>2593</v>
      </c>
      <c r="C100" s="438" t="s">
        <v>373</v>
      </c>
      <c r="D100" s="439" t="s">
        <v>372</v>
      </c>
      <c r="E100" s="439">
        <v>91587</v>
      </c>
      <c r="F100" s="439" t="str">
        <f>IFERROR(VLOOKUP(D100,RSL_Composite!$A$4:$K$767,11,FALSE),"--")</f>
        <v>--</v>
      </c>
      <c r="G100" s="439" t="s">
        <v>2474</v>
      </c>
      <c r="H100" s="535" t="str">
        <f>VLOOKUP($D100,'Rec carc'!$C$6:$G$285,5,FALSE)</f>
        <v>--</v>
      </c>
      <c r="I100" s="535">
        <f>VLOOKUP($D100,'Rec NC'!$C$6:$G$285,5,FALSE)</f>
        <v>7508.5714285714284</v>
      </c>
      <c r="J100" s="535" t="str">
        <f t="shared" si="1"/>
        <v>--</v>
      </c>
      <c r="K100" s="451"/>
      <c r="L100" s="441"/>
      <c r="M100" s="441"/>
      <c r="N100" s="441"/>
    </row>
    <row r="101" spans="1:14" x14ac:dyDescent="0.2">
      <c r="A101" s="438" t="s">
        <v>239</v>
      </c>
      <c r="B101" s="439" t="s">
        <v>2593</v>
      </c>
      <c r="C101" s="438" t="s">
        <v>371</v>
      </c>
      <c r="D101" s="439" t="s">
        <v>370</v>
      </c>
      <c r="E101" s="439">
        <v>95578</v>
      </c>
      <c r="F101" s="439" t="str">
        <f>IFERROR(VLOOKUP(D101,RSL_Composite!$A$4:$K$767,11,FALSE),"--")</f>
        <v>--</v>
      </c>
      <c r="G101" s="439" t="s">
        <v>2474</v>
      </c>
      <c r="H101" s="535" t="str">
        <f>VLOOKUP($D101,'Rec carc'!$C$6:$G$285,5,FALSE)</f>
        <v>--</v>
      </c>
      <c r="I101" s="535">
        <f>VLOOKUP($D101,'Rec NC'!$C$6:$G$285,5,FALSE)</f>
        <v>162.72154648937058</v>
      </c>
      <c r="J101" s="535" t="str">
        <f t="shared" si="1"/>
        <v>--</v>
      </c>
      <c r="K101" s="451"/>
      <c r="L101" s="441"/>
      <c r="M101" s="441"/>
      <c r="N101" s="441"/>
    </row>
    <row r="102" spans="1:14" x14ac:dyDescent="0.2">
      <c r="A102" s="438" t="s">
        <v>239</v>
      </c>
      <c r="B102" s="439" t="s">
        <v>2593</v>
      </c>
      <c r="C102" s="438" t="s">
        <v>369</v>
      </c>
      <c r="D102" s="439" t="s">
        <v>368</v>
      </c>
      <c r="E102" s="439">
        <v>91576</v>
      </c>
      <c r="F102" s="439" t="str">
        <f>IFERROR(VLOOKUP(D102,RSL_Composite!$A$4:$K$767,11,FALSE),"--")</f>
        <v>--</v>
      </c>
      <c r="G102" s="439" t="s">
        <v>2474</v>
      </c>
      <c r="H102" s="535" t="str">
        <f>VLOOKUP($D102,'Rec carc'!$C$6:$G$285,5,FALSE)</f>
        <v>--</v>
      </c>
      <c r="I102" s="535">
        <f>VLOOKUP($D102,'Rec NC'!$C$6:$G$285,5,FALSE)</f>
        <v>375.42857142857144</v>
      </c>
      <c r="J102" s="535" t="str">
        <f t="shared" si="1"/>
        <v>--</v>
      </c>
      <c r="K102" s="451"/>
      <c r="L102" s="441"/>
      <c r="M102" s="441"/>
      <c r="N102" s="441"/>
    </row>
    <row r="103" spans="1:14" x14ac:dyDescent="0.2">
      <c r="A103" s="438" t="s">
        <v>239</v>
      </c>
      <c r="B103" s="439" t="s">
        <v>2593</v>
      </c>
      <c r="C103" s="438" t="s">
        <v>367</v>
      </c>
      <c r="D103" s="439" t="s">
        <v>366</v>
      </c>
      <c r="E103" s="439">
        <v>95487</v>
      </c>
      <c r="F103" s="439" t="str">
        <f>IFERROR(VLOOKUP(D103,RSL_Composite!$A$4:$K$767,11,FALSE),"--")</f>
        <v>--</v>
      </c>
      <c r="G103" s="439" t="s">
        <v>2474</v>
      </c>
      <c r="H103" s="535" t="str">
        <f>VLOOKUP($D103,'Rec carc'!$C$6:$G$285,5,FALSE)</f>
        <v>--</v>
      </c>
      <c r="I103" s="535">
        <f>VLOOKUP($D103,'Rec NC'!$C$6:$G$285,5,FALSE)</f>
        <v>1817.03550562292</v>
      </c>
      <c r="J103" s="535" t="str">
        <f t="shared" si="1"/>
        <v>--</v>
      </c>
      <c r="K103" s="451"/>
      <c r="L103" s="441"/>
      <c r="M103" s="441"/>
      <c r="N103" s="441"/>
    </row>
    <row r="104" spans="1:14" x14ac:dyDescent="0.2">
      <c r="A104" s="438" t="s">
        <v>239</v>
      </c>
      <c r="B104" s="439" t="s">
        <v>2593</v>
      </c>
      <c r="C104" s="438" t="s">
        <v>365</v>
      </c>
      <c r="D104" s="439" t="s">
        <v>364</v>
      </c>
      <c r="E104" s="439">
        <v>88744</v>
      </c>
      <c r="F104" s="439" t="str">
        <f>IFERROR(VLOOKUP(D104,RSL_Composite!$A$4:$K$767,11,FALSE),"--")</f>
        <v>--</v>
      </c>
      <c r="G104" s="439" t="s">
        <v>2474</v>
      </c>
      <c r="H104" s="535" t="str">
        <f>VLOOKUP($D104,'Rec carc'!$C$6:$G$285,5,FALSE)</f>
        <v>--</v>
      </c>
      <c r="I104" s="535">
        <f>VLOOKUP($D104,'Rec NC'!$C$6:$G$285,5,FALSE)</f>
        <v>938.57142857142856</v>
      </c>
      <c r="J104" s="535" t="str">
        <f t="shared" si="1"/>
        <v>--</v>
      </c>
      <c r="K104" s="451"/>
      <c r="L104" s="441"/>
      <c r="M104" s="441"/>
      <c r="N104" s="441"/>
    </row>
    <row r="105" spans="1:14" x14ac:dyDescent="0.2">
      <c r="A105" s="438" t="s">
        <v>239</v>
      </c>
      <c r="B105" s="439" t="s">
        <v>2593</v>
      </c>
      <c r="C105" s="438" t="s">
        <v>363</v>
      </c>
      <c r="D105" s="439" t="s">
        <v>362</v>
      </c>
      <c r="E105" s="439">
        <v>88755</v>
      </c>
      <c r="F105" s="439" t="str">
        <f>IFERROR(VLOOKUP(D105,RSL_Composite!$A$4:$K$767,11,FALSE),"--")</f>
        <v>--</v>
      </c>
      <c r="G105" s="439" t="s">
        <v>2474</v>
      </c>
      <c r="H105" s="535" t="str">
        <f>VLOOKUP($D105,'Rec carc'!$C$6:$G$285,5,FALSE)</f>
        <v>--</v>
      </c>
      <c r="I105" s="535" t="str">
        <f>VLOOKUP($D105,'Rec NC'!$C$6:$G$285,5,FALSE)</f>
        <v>--</v>
      </c>
      <c r="J105" s="535" t="str">
        <f t="shared" si="1"/>
        <v>--</v>
      </c>
      <c r="K105" s="451"/>
      <c r="L105" s="441"/>
      <c r="M105" s="441"/>
      <c r="N105" s="441"/>
    </row>
    <row r="106" spans="1:14" x14ac:dyDescent="0.2">
      <c r="A106" s="438" t="s">
        <v>239</v>
      </c>
      <c r="B106" s="439" t="s">
        <v>2593</v>
      </c>
      <c r="C106" s="438" t="s">
        <v>361</v>
      </c>
      <c r="D106" s="439" t="s">
        <v>360</v>
      </c>
      <c r="E106" s="439">
        <v>91941</v>
      </c>
      <c r="F106" s="439" t="str">
        <f>IFERROR(VLOOKUP(D106,RSL_Composite!$A$4:$K$767,11,FALSE),"--")</f>
        <v>--</v>
      </c>
      <c r="G106" s="439" t="s">
        <v>2474</v>
      </c>
      <c r="H106" s="535">
        <f>VLOOKUP($D106,'Rec carc'!$C$6:$G$285,5,FALSE)</f>
        <v>18.841704056065769</v>
      </c>
      <c r="I106" s="535" t="str">
        <f>VLOOKUP($D106,'Rec NC'!$C$6:$G$285,5,FALSE)</f>
        <v>--</v>
      </c>
      <c r="J106" s="535" t="str">
        <f t="shared" si="1"/>
        <v>--</v>
      </c>
      <c r="K106" s="451"/>
      <c r="L106" s="441"/>
      <c r="M106" s="441"/>
      <c r="N106" s="441"/>
    </row>
    <row r="107" spans="1:14" x14ac:dyDescent="0.2">
      <c r="A107" s="438" t="s">
        <v>239</v>
      </c>
      <c r="B107" s="439" t="s">
        <v>2593</v>
      </c>
      <c r="C107" s="438" t="s">
        <v>359</v>
      </c>
      <c r="D107" s="439" t="s">
        <v>358</v>
      </c>
      <c r="E107" s="439">
        <v>95658</v>
      </c>
      <c r="F107" s="439" t="str">
        <f>IFERROR(VLOOKUP(D107,RSL_Composite!$A$4:$K$767,11,FALSE),"--")</f>
        <v>--</v>
      </c>
      <c r="G107" s="439" t="s">
        <v>2474</v>
      </c>
      <c r="H107" s="535" t="str">
        <f>VLOOKUP($D107,'Rec carc'!$C$6:$G$285,5,FALSE)</f>
        <v>--</v>
      </c>
      <c r="I107" s="535">
        <f>VLOOKUP($D107,'Rec NC'!$C$6:$G$285,5,FALSE)</f>
        <v>29.28283221184725</v>
      </c>
      <c r="J107" s="535" t="str">
        <f t="shared" si="1"/>
        <v>--</v>
      </c>
      <c r="K107" s="451"/>
      <c r="L107" s="441"/>
      <c r="M107" s="441"/>
      <c r="N107" s="441"/>
    </row>
    <row r="108" spans="1:14" x14ac:dyDescent="0.2">
      <c r="A108" s="438" t="s">
        <v>239</v>
      </c>
      <c r="B108" s="439" t="s">
        <v>2593</v>
      </c>
      <c r="C108" s="438" t="s">
        <v>357</v>
      </c>
      <c r="D108" s="439" t="s">
        <v>356</v>
      </c>
      <c r="E108" s="439">
        <v>108430</v>
      </c>
      <c r="F108" s="439" t="str">
        <f>IFERROR(VLOOKUP(D108,RSL_Composite!$A$4:$K$767,11,FALSE),"--")</f>
        <v>--</v>
      </c>
      <c r="G108" s="439" t="s">
        <v>2474</v>
      </c>
      <c r="H108" s="535" t="str">
        <f>VLOOKUP($D108,'Rec carc'!$C$6:$G$285,5,FALSE)</f>
        <v>--</v>
      </c>
      <c r="I108" s="535" t="str">
        <f>VLOOKUP($D108,'Rec NC'!$C$6:$G$285,5,FALSE)</f>
        <v>--</v>
      </c>
      <c r="J108" s="535" t="str">
        <f t="shared" si="1"/>
        <v>--</v>
      </c>
      <c r="K108" s="451"/>
      <c r="L108" s="441"/>
      <c r="M108" s="441"/>
      <c r="N108" s="441"/>
    </row>
    <row r="109" spans="1:14" x14ac:dyDescent="0.2">
      <c r="A109" s="438" t="s">
        <v>239</v>
      </c>
      <c r="B109" s="439" t="s">
        <v>2593</v>
      </c>
      <c r="C109" s="438" t="s">
        <v>355</v>
      </c>
      <c r="D109" s="439" t="s">
        <v>354</v>
      </c>
      <c r="E109" s="439">
        <v>108394</v>
      </c>
      <c r="F109" s="439" t="str">
        <f>IFERROR(VLOOKUP(D109,RSL_Composite!$A$4:$K$767,11,FALSE),"--")</f>
        <v>--</v>
      </c>
      <c r="G109" s="439" t="s">
        <v>2474</v>
      </c>
      <c r="H109" s="535" t="str">
        <f>VLOOKUP($D109,'Rec carc'!$C$6:$G$285,5,FALSE)</f>
        <v>--</v>
      </c>
      <c r="I109" s="535">
        <f>VLOOKUP($D109,'Rec NC'!$C$6:$G$285,5,FALSE)</f>
        <v>1801.1848650664506</v>
      </c>
      <c r="J109" s="535" t="str">
        <f t="shared" si="1"/>
        <v>--</v>
      </c>
      <c r="K109" s="451"/>
      <c r="L109" s="441"/>
      <c r="M109" s="441"/>
      <c r="N109" s="441"/>
    </row>
    <row r="110" spans="1:14" x14ac:dyDescent="0.2">
      <c r="A110" s="438" t="s">
        <v>239</v>
      </c>
      <c r="B110" s="439" t="s">
        <v>2593</v>
      </c>
      <c r="C110" s="438" t="s">
        <v>353</v>
      </c>
      <c r="D110" s="439" t="s">
        <v>352</v>
      </c>
      <c r="E110" s="439">
        <v>99092</v>
      </c>
      <c r="F110" s="439" t="str">
        <f>IFERROR(VLOOKUP(D110,RSL_Composite!$A$4:$K$767,11,FALSE),"--")</f>
        <v>--</v>
      </c>
      <c r="G110" s="439" t="s">
        <v>2474</v>
      </c>
      <c r="H110" s="535" t="str">
        <f>VLOOKUP($D110,'Rec carc'!$C$6:$G$285,5,FALSE)</f>
        <v>--</v>
      </c>
      <c r="I110" s="535" t="str">
        <f>VLOOKUP($D110,'Rec NC'!$C$6:$G$285,5,FALSE)</f>
        <v>--</v>
      </c>
      <c r="J110" s="535" t="str">
        <f t="shared" si="1"/>
        <v>--</v>
      </c>
      <c r="K110" s="451"/>
      <c r="L110" s="441"/>
      <c r="M110" s="441"/>
      <c r="N110" s="441"/>
    </row>
    <row r="111" spans="1:14" x14ac:dyDescent="0.2">
      <c r="A111" s="438" t="s">
        <v>239</v>
      </c>
      <c r="B111" s="439" t="s">
        <v>2593</v>
      </c>
      <c r="C111" s="438" t="s">
        <v>351</v>
      </c>
      <c r="D111" s="439" t="s">
        <v>350</v>
      </c>
      <c r="E111" s="439">
        <v>534521</v>
      </c>
      <c r="F111" s="439" t="str">
        <f>IFERROR(VLOOKUP(D111,RSL_Composite!$A$4:$K$767,11,FALSE),"--")</f>
        <v>--</v>
      </c>
      <c r="G111" s="439" t="s">
        <v>2474</v>
      </c>
      <c r="H111" s="535" t="str">
        <f>VLOOKUP($D111,'Rec carc'!$C$6:$G$285,5,FALSE)</f>
        <v>--</v>
      </c>
      <c r="I111" s="535">
        <f>VLOOKUP($D111,'Rec NC'!$C$6:$G$285,5,FALSE)</f>
        <v>3.4666166452604972</v>
      </c>
      <c r="J111" s="535" t="str">
        <f t="shared" si="1"/>
        <v>--</v>
      </c>
      <c r="K111" s="451"/>
      <c r="L111" s="441"/>
      <c r="M111" s="441"/>
      <c r="N111" s="441"/>
    </row>
    <row r="112" spans="1:14" x14ac:dyDescent="0.2">
      <c r="A112" s="438" t="s">
        <v>239</v>
      </c>
      <c r="B112" s="439" t="s">
        <v>2593</v>
      </c>
      <c r="C112" s="438" t="s">
        <v>349</v>
      </c>
      <c r="D112" s="439" t="s">
        <v>348</v>
      </c>
      <c r="E112" s="439">
        <v>101553</v>
      </c>
      <c r="F112" s="439" t="str">
        <f>IFERROR(VLOOKUP(D112,RSL_Composite!$A$4:$K$767,11,FALSE),"--")</f>
        <v>--</v>
      </c>
      <c r="G112" s="439" t="s">
        <v>2474</v>
      </c>
      <c r="H112" s="535" t="str">
        <f>VLOOKUP($D112,'Rec carc'!$C$6:$G$285,5,FALSE)</f>
        <v>--</v>
      </c>
      <c r="I112" s="535" t="str">
        <f>VLOOKUP($D112,'Rec NC'!$C$6:$G$285,5,FALSE)</f>
        <v>--</v>
      </c>
      <c r="J112" s="535" t="str">
        <f t="shared" si="1"/>
        <v>--</v>
      </c>
      <c r="K112" s="451"/>
      <c r="L112" s="441"/>
      <c r="M112" s="441"/>
      <c r="N112" s="441"/>
    </row>
    <row r="113" spans="1:14" x14ac:dyDescent="0.2">
      <c r="A113" s="438" t="s">
        <v>239</v>
      </c>
      <c r="B113" s="439" t="s">
        <v>2593</v>
      </c>
      <c r="C113" s="438" t="s">
        <v>347</v>
      </c>
      <c r="D113" s="439" t="s">
        <v>346</v>
      </c>
      <c r="E113" s="439">
        <v>59507</v>
      </c>
      <c r="F113" s="439" t="str">
        <f>IFERROR(VLOOKUP(D113,RSL_Composite!$A$4:$K$767,11,FALSE),"--")</f>
        <v>--</v>
      </c>
      <c r="G113" s="439" t="s">
        <v>2474</v>
      </c>
      <c r="H113" s="535" t="str">
        <f>VLOOKUP($D113,'Rec carc'!$C$6:$G$285,5,FALSE)</f>
        <v>--</v>
      </c>
      <c r="I113" s="535">
        <f>VLOOKUP($D113,'Rec NC'!$C$6:$G$285,5,FALSE)</f>
        <v>1123.9682502811106</v>
      </c>
      <c r="J113" s="535" t="str">
        <f t="shared" si="1"/>
        <v>--</v>
      </c>
      <c r="K113" s="451"/>
      <c r="L113" s="441"/>
      <c r="M113" s="441"/>
      <c r="N113" s="441"/>
    </row>
    <row r="114" spans="1:14" x14ac:dyDescent="0.2">
      <c r="A114" s="438" t="s">
        <v>239</v>
      </c>
      <c r="B114" s="439" t="s">
        <v>2593</v>
      </c>
      <c r="C114" s="438" t="s">
        <v>345</v>
      </c>
      <c r="D114" s="439" t="s">
        <v>344</v>
      </c>
      <c r="E114" s="439">
        <v>106478</v>
      </c>
      <c r="F114" s="439" t="str">
        <f>IFERROR(VLOOKUP(D114,RSL_Composite!$A$4:$K$767,11,FALSE),"--")</f>
        <v>--</v>
      </c>
      <c r="G114" s="439" t="s">
        <v>2474</v>
      </c>
      <c r="H114" s="535">
        <f>VLOOKUP($D114,'Rec carc'!$C$6:$G$285,5,FALSE)</f>
        <v>328.5</v>
      </c>
      <c r="I114" s="535">
        <f>VLOOKUP($D114,'Rec NC'!$C$6:$G$285,5,FALSE)</f>
        <v>375.42857142857144</v>
      </c>
      <c r="J114" s="535" t="str">
        <f t="shared" si="1"/>
        <v>--</v>
      </c>
      <c r="K114" s="451"/>
      <c r="L114" s="441"/>
      <c r="M114" s="441"/>
      <c r="N114" s="441"/>
    </row>
    <row r="115" spans="1:14" x14ac:dyDescent="0.2">
      <c r="A115" s="438" t="s">
        <v>239</v>
      </c>
      <c r="B115" s="439" t="s">
        <v>2593</v>
      </c>
      <c r="C115" s="438" t="s">
        <v>343</v>
      </c>
      <c r="D115" s="439" t="s">
        <v>342</v>
      </c>
      <c r="E115" s="439">
        <v>7005723</v>
      </c>
      <c r="F115" s="439" t="str">
        <f>IFERROR(VLOOKUP(D115,RSL_Composite!$A$4:$K$767,11,FALSE),"--")</f>
        <v>--</v>
      </c>
      <c r="G115" s="439" t="s">
        <v>2474</v>
      </c>
      <c r="H115" s="535" t="str">
        <f>VLOOKUP($D115,'Rec carc'!$C$6:$G$285,5,FALSE)</f>
        <v>--</v>
      </c>
      <c r="I115" s="535" t="str">
        <f>VLOOKUP($D115,'Rec NC'!$C$6:$G$285,5,FALSE)</f>
        <v>--</v>
      </c>
      <c r="J115" s="535" t="str">
        <f t="shared" si="1"/>
        <v>--</v>
      </c>
      <c r="K115" s="451"/>
      <c r="L115" s="441"/>
      <c r="M115" s="441"/>
      <c r="N115" s="441"/>
    </row>
    <row r="116" spans="1:14" x14ac:dyDescent="0.2">
      <c r="A116" s="438" t="s">
        <v>239</v>
      </c>
      <c r="B116" s="439" t="s">
        <v>2593</v>
      </c>
      <c r="C116" s="438" t="s">
        <v>341</v>
      </c>
      <c r="D116" s="439" t="s">
        <v>340</v>
      </c>
      <c r="E116" s="439">
        <v>106445</v>
      </c>
      <c r="F116" s="439" t="str">
        <f>IFERROR(VLOOKUP(D116,RSL_Composite!$A$4:$K$767,11,FALSE),"--")</f>
        <v>--</v>
      </c>
      <c r="G116" s="439" t="s">
        <v>2474</v>
      </c>
      <c r="H116" s="535" t="str">
        <f>VLOOKUP($D116,'Rec carc'!$C$6:$G$285,5,FALSE)</f>
        <v>--</v>
      </c>
      <c r="I116" s="535">
        <f>VLOOKUP($D116,'Rec NC'!$C$6:$G$285,5,FALSE)</f>
        <v>3669.296734915461</v>
      </c>
      <c r="J116" s="535" t="str">
        <f t="shared" si="1"/>
        <v>--</v>
      </c>
      <c r="K116" s="451"/>
      <c r="L116" s="441"/>
      <c r="M116" s="441"/>
      <c r="N116" s="441"/>
    </row>
    <row r="117" spans="1:14" x14ac:dyDescent="0.2">
      <c r="A117" s="438" t="s">
        <v>239</v>
      </c>
      <c r="B117" s="439" t="s">
        <v>2593</v>
      </c>
      <c r="C117" s="438" t="s">
        <v>339</v>
      </c>
      <c r="D117" s="439" t="s">
        <v>338</v>
      </c>
      <c r="E117" s="439">
        <v>100016</v>
      </c>
      <c r="F117" s="439" t="str">
        <f>IFERROR(VLOOKUP(D117,RSL_Composite!$A$4:$K$767,11,FALSE),"--")</f>
        <v>--</v>
      </c>
      <c r="G117" s="439" t="s">
        <v>2474</v>
      </c>
      <c r="H117" s="535">
        <f>VLOOKUP($D117,'Rec carc'!$C$6:$G$285,5,FALSE)</f>
        <v>3285</v>
      </c>
      <c r="I117" s="535">
        <f>VLOOKUP($D117,'Rec NC'!$C$6:$G$285,5,FALSE)</f>
        <v>375.42857142857144</v>
      </c>
      <c r="J117" s="535" t="str">
        <f t="shared" si="1"/>
        <v>--</v>
      </c>
      <c r="K117" s="451"/>
      <c r="L117" s="441"/>
      <c r="M117" s="441"/>
      <c r="N117" s="441"/>
    </row>
    <row r="118" spans="1:14" x14ac:dyDescent="0.2">
      <c r="A118" s="438" t="s">
        <v>239</v>
      </c>
      <c r="B118" s="439" t="s">
        <v>2593</v>
      </c>
      <c r="C118" s="438" t="s">
        <v>337</v>
      </c>
      <c r="D118" s="439" t="s">
        <v>336</v>
      </c>
      <c r="E118" s="439">
        <v>100027</v>
      </c>
      <c r="F118" s="439" t="str">
        <f>IFERROR(VLOOKUP(D118,RSL_Composite!$A$4:$K$767,11,FALSE),"--")</f>
        <v>--</v>
      </c>
      <c r="G118" s="439" t="s">
        <v>2474</v>
      </c>
      <c r="H118" s="535" t="str">
        <f>VLOOKUP($D118,'Rec carc'!$C$6:$G$285,5,FALSE)</f>
        <v>--</v>
      </c>
      <c r="I118" s="535" t="str">
        <f>VLOOKUP($D118,'Rec NC'!$C$6:$G$285,5,FALSE)</f>
        <v>--</v>
      </c>
      <c r="J118" s="535" t="str">
        <f t="shared" si="1"/>
        <v>--</v>
      </c>
      <c r="K118" s="451"/>
      <c r="L118" s="441"/>
      <c r="M118" s="441"/>
      <c r="N118" s="441"/>
    </row>
    <row r="119" spans="1:14" x14ac:dyDescent="0.2">
      <c r="A119" s="438" t="s">
        <v>239</v>
      </c>
      <c r="B119" s="439" t="s">
        <v>2593</v>
      </c>
      <c r="C119" s="438" t="s">
        <v>335</v>
      </c>
      <c r="D119" s="439" t="s">
        <v>334</v>
      </c>
      <c r="E119" s="439">
        <v>83329</v>
      </c>
      <c r="F119" s="439" t="str">
        <f>IFERROR(VLOOKUP(D119,RSL_Composite!$A$4:$K$767,11,FALSE),"--")</f>
        <v>--</v>
      </c>
      <c r="G119" s="439" t="s">
        <v>2474</v>
      </c>
      <c r="H119" s="535" t="str">
        <f>VLOOKUP($D119,'Rec carc'!$C$6:$G$285,5,FALSE)</f>
        <v>--</v>
      </c>
      <c r="I119" s="535">
        <f>VLOOKUP($D119,'Rec NC'!$C$6:$G$285,5,FALSE)</f>
        <v>5631.4285714285706</v>
      </c>
      <c r="J119" s="535" t="str">
        <f t="shared" si="1"/>
        <v>--</v>
      </c>
      <c r="K119" s="451"/>
      <c r="L119" s="441"/>
      <c r="M119" s="441"/>
      <c r="N119" s="441"/>
    </row>
    <row r="120" spans="1:14" x14ac:dyDescent="0.2">
      <c r="A120" s="438" t="s">
        <v>239</v>
      </c>
      <c r="B120" s="439" t="s">
        <v>2593</v>
      </c>
      <c r="C120" s="438" t="s">
        <v>333</v>
      </c>
      <c r="D120" s="439" t="s">
        <v>332</v>
      </c>
      <c r="E120" s="439">
        <v>208968</v>
      </c>
      <c r="F120" s="439" t="str">
        <f>IFERROR(VLOOKUP(D120,RSL_Composite!$A$4:$K$767,11,FALSE),"--")</f>
        <v>--</v>
      </c>
      <c r="G120" s="439" t="s">
        <v>2474</v>
      </c>
      <c r="H120" s="535" t="str">
        <f>VLOOKUP($D120,'Rec carc'!$C$6:$G$285,5,FALSE)</f>
        <v>--</v>
      </c>
      <c r="I120" s="535" t="str">
        <f>VLOOKUP($D120,'Rec NC'!$C$6:$G$285,5,FALSE)</f>
        <v>--</v>
      </c>
      <c r="J120" s="535" t="str">
        <f t="shared" si="1"/>
        <v>--</v>
      </c>
      <c r="K120" s="451"/>
      <c r="L120" s="441"/>
      <c r="M120" s="441"/>
      <c r="N120" s="441"/>
    </row>
    <row r="121" spans="1:14" x14ac:dyDescent="0.2">
      <c r="A121" s="438" t="s">
        <v>239</v>
      </c>
      <c r="B121" s="439" t="s">
        <v>2593</v>
      </c>
      <c r="C121" s="438" t="s">
        <v>331</v>
      </c>
      <c r="D121" s="439" t="s">
        <v>330</v>
      </c>
      <c r="E121" s="439">
        <v>62533</v>
      </c>
      <c r="F121" s="439" t="str">
        <f>IFERROR(VLOOKUP(D121,RSL_Composite!$A$4:$K$767,11,FALSE),"--")</f>
        <v>--</v>
      </c>
      <c r="G121" s="439" t="s">
        <v>2474</v>
      </c>
      <c r="H121" s="535">
        <f>VLOOKUP($D121,'Rec carc'!$C$6:$G$285,5,FALSE)</f>
        <v>8472.3167244460601</v>
      </c>
      <c r="I121" s="535">
        <f>VLOOKUP($D121,'Rec NC'!$C$6:$G$285,5,FALSE)</f>
        <v>482.92205329342551</v>
      </c>
      <c r="J121" s="535" t="str">
        <f t="shared" si="1"/>
        <v>--</v>
      </c>
      <c r="K121" s="451"/>
      <c r="L121" s="441"/>
      <c r="M121" s="441"/>
      <c r="N121" s="441"/>
    </row>
    <row r="122" spans="1:14" x14ac:dyDescent="0.2">
      <c r="A122" s="438" t="s">
        <v>239</v>
      </c>
      <c r="B122" s="439" t="s">
        <v>2593</v>
      </c>
      <c r="C122" s="438" t="s">
        <v>329</v>
      </c>
      <c r="D122" s="439" t="s">
        <v>328</v>
      </c>
      <c r="E122" s="439">
        <v>120127</v>
      </c>
      <c r="F122" s="439" t="str">
        <f>IFERROR(VLOOKUP(D122,RSL_Composite!$A$4:$K$767,11,FALSE),"--")</f>
        <v>--</v>
      </c>
      <c r="G122" s="439" t="s">
        <v>2474</v>
      </c>
      <c r="H122" s="535" t="str">
        <f>VLOOKUP($D122,'Rec carc'!$C$6:$G$285,5,FALSE)</f>
        <v>--</v>
      </c>
      <c r="I122" s="535">
        <f>VLOOKUP($D122,'Rec NC'!$C$6:$G$285,5,FALSE)</f>
        <v>28157.142857142859</v>
      </c>
      <c r="J122" s="535" t="str">
        <f t="shared" si="1"/>
        <v>--</v>
      </c>
      <c r="K122" s="451"/>
      <c r="L122" s="441"/>
      <c r="M122" s="441"/>
      <c r="N122" s="441"/>
    </row>
    <row r="123" spans="1:14" x14ac:dyDescent="0.2">
      <c r="A123" s="438" t="s">
        <v>239</v>
      </c>
      <c r="B123" s="439" t="s">
        <v>2593</v>
      </c>
      <c r="C123" s="438" t="s">
        <v>327</v>
      </c>
      <c r="D123" s="439" t="s">
        <v>326</v>
      </c>
      <c r="E123" s="439">
        <v>103333</v>
      </c>
      <c r="F123" s="439" t="str">
        <f>IFERROR(VLOOKUP(D123,RSL_Composite!$A$4:$K$767,11,FALSE),"--")</f>
        <v>--</v>
      </c>
      <c r="G123" s="439" t="s">
        <v>2474</v>
      </c>
      <c r="H123" s="535">
        <f>VLOOKUP($D123,'Rec carc'!$C$6:$G$285,5,FALSE)</f>
        <v>597.27272727272725</v>
      </c>
      <c r="I123" s="535" t="str">
        <f>VLOOKUP($D123,'Rec NC'!$C$6:$G$285,5,FALSE)</f>
        <v>--</v>
      </c>
      <c r="J123" s="535" t="str">
        <f t="shared" si="1"/>
        <v>--</v>
      </c>
      <c r="K123" s="451"/>
      <c r="L123" s="441"/>
      <c r="M123" s="441"/>
      <c r="N123" s="441"/>
    </row>
    <row r="124" spans="1:14" x14ac:dyDescent="0.2">
      <c r="A124" s="438" t="s">
        <v>239</v>
      </c>
      <c r="B124" s="439" t="s">
        <v>2593</v>
      </c>
      <c r="C124" s="438" t="s">
        <v>325</v>
      </c>
      <c r="D124" s="439" t="s">
        <v>324</v>
      </c>
      <c r="E124" s="439">
        <v>92875</v>
      </c>
      <c r="F124" s="439" t="str">
        <f>IFERROR(VLOOKUP(D124,RSL_Composite!$A$4:$K$767,11,FALSE),"--")</f>
        <v>M</v>
      </c>
      <c r="G124" s="439" t="s">
        <v>2474</v>
      </c>
      <c r="H124" s="535">
        <f>VLOOKUP($D124,'Rec carc'!$C$6:$G$285,5,FALSE)</f>
        <v>0.20672114010794906</v>
      </c>
      <c r="I124" s="535">
        <f>VLOOKUP($D124,'Rec NC'!$C$6:$G$285,5,FALSE)</f>
        <v>203.76798096354983</v>
      </c>
      <c r="J124" s="535">
        <f t="shared" si="1"/>
        <v>6.8907046702649688E-2</v>
      </c>
      <c r="K124" s="451"/>
      <c r="L124" s="441"/>
      <c r="M124" s="441"/>
      <c r="N124" s="441"/>
    </row>
    <row r="125" spans="1:14" x14ac:dyDescent="0.2">
      <c r="A125" s="438" t="s">
        <v>239</v>
      </c>
      <c r="B125" s="439" t="s">
        <v>2593</v>
      </c>
      <c r="C125" s="438" t="s">
        <v>323</v>
      </c>
      <c r="D125" s="439" t="s">
        <v>322</v>
      </c>
      <c r="E125" s="439">
        <v>56553</v>
      </c>
      <c r="F125" s="439" t="str">
        <f>IFERROR(VLOOKUP(D125,RSL_Composite!$A$4:$K$767,11,FALSE),"--")</f>
        <v>M</v>
      </c>
      <c r="G125" s="439" t="s">
        <v>2474</v>
      </c>
      <c r="H125" s="535">
        <f>VLOOKUP($D125,'Rec carc'!$C$6:$G$285,5,FALSE)</f>
        <v>0.36171863946815436</v>
      </c>
      <c r="I125" s="535" t="str">
        <f>VLOOKUP($D125,'Rec NC'!$C$6:$G$285,5,FALSE)</f>
        <v>--</v>
      </c>
      <c r="J125" s="535">
        <f t="shared" si="1"/>
        <v>0.12057287982271812</v>
      </c>
      <c r="K125" s="451"/>
      <c r="L125" s="441"/>
      <c r="M125" s="441"/>
      <c r="N125" s="441"/>
    </row>
    <row r="126" spans="1:14" x14ac:dyDescent="0.2">
      <c r="A126" s="438" t="s">
        <v>239</v>
      </c>
      <c r="B126" s="439" t="s">
        <v>2593</v>
      </c>
      <c r="C126" s="438" t="s">
        <v>321</v>
      </c>
      <c r="D126" s="439" t="s">
        <v>320</v>
      </c>
      <c r="E126" s="439">
        <v>50328</v>
      </c>
      <c r="F126" s="439" t="str">
        <f>IFERROR(VLOOKUP(D126,RSL_Composite!$A$4:$K$767,11,FALSE),"--")</f>
        <v>M</v>
      </c>
      <c r="G126" s="439" t="s">
        <v>2474</v>
      </c>
      <c r="H126" s="535">
        <f>VLOOKUP($D126,'Rec carc'!$C$6:$G$285,5,FALSE)</f>
        <v>2.4359269203697128E-2</v>
      </c>
      <c r="I126" s="535" t="str">
        <f>VLOOKUP($D126,'Rec NC'!$C$6:$G$285,5,FALSE)</f>
        <v>--</v>
      </c>
      <c r="J126" s="535">
        <f t="shared" si="1"/>
        <v>8.119756401232376E-3</v>
      </c>
      <c r="K126" s="451"/>
      <c r="L126" s="441"/>
      <c r="M126" s="441"/>
      <c r="N126" s="441"/>
    </row>
    <row r="127" spans="1:14" x14ac:dyDescent="0.2">
      <c r="A127" s="438" t="s">
        <v>239</v>
      </c>
      <c r="B127" s="439" t="s">
        <v>2593</v>
      </c>
      <c r="C127" s="438" t="s">
        <v>319</v>
      </c>
      <c r="D127" s="439" t="s">
        <v>318</v>
      </c>
      <c r="E127" s="439">
        <v>205992</v>
      </c>
      <c r="F127" s="439" t="str">
        <f>IFERROR(VLOOKUP(D127,RSL_Composite!$A$4:$K$767,11,FALSE),"--")</f>
        <v>M</v>
      </c>
      <c r="G127" s="439" t="s">
        <v>2474</v>
      </c>
      <c r="H127" s="535">
        <f>VLOOKUP($D127,'Rec carc'!$C$6:$G$285,5,FALSE)</f>
        <v>0.40968455397370929</v>
      </c>
      <c r="I127" s="535" t="str">
        <f>VLOOKUP($D127,'Rec NC'!$C$6:$G$285,5,FALSE)</f>
        <v>--</v>
      </c>
      <c r="J127" s="535">
        <f t="shared" si="1"/>
        <v>0.13656151799123642</v>
      </c>
      <c r="K127" s="451"/>
      <c r="L127" s="441"/>
      <c r="M127" s="441"/>
      <c r="N127" s="441"/>
    </row>
    <row r="128" spans="1:14" x14ac:dyDescent="0.2">
      <c r="A128" s="438" t="s">
        <v>239</v>
      </c>
      <c r="B128" s="439" t="s">
        <v>2593</v>
      </c>
      <c r="C128" s="438" t="s">
        <v>317</v>
      </c>
      <c r="D128" s="439" t="s">
        <v>316</v>
      </c>
      <c r="E128" s="439">
        <v>191242</v>
      </c>
      <c r="F128" s="439" t="str">
        <f>IFERROR(VLOOKUP(D128,RSL_Composite!$A$4:$K$767,11,FALSE),"--")</f>
        <v>--</v>
      </c>
      <c r="G128" s="439" t="s">
        <v>2474</v>
      </c>
      <c r="H128" s="535" t="str">
        <f>VLOOKUP($D128,'Rec carc'!$C$6:$G$285,5,FALSE)</f>
        <v>--</v>
      </c>
      <c r="I128" s="535" t="str">
        <f>VLOOKUP($D128,'Rec NC'!$C$6:$G$285,5,FALSE)</f>
        <v>--</v>
      </c>
      <c r="J128" s="535" t="str">
        <f t="shared" si="1"/>
        <v>--</v>
      </c>
      <c r="K128" s="451"/>
      <c r="L128" s="441"/>
      <c r="M128" s="441"/>
      <c r="N128" s="441"/>
    </row>
    <row r="129" spans="1:14" x14ac:dyDescent="0.2">
      <c r="A129" s="438" t="s">
        <v>239</v>
      </c>
      <c r="B129" s="439" t="s">
        <v>2593</v>
      </c>
      <c r="C129" s="438" t="s">
        <v>315</v>
      </c>
      <c r="D129" s="439" t="s">
        <v>314</v>
      </c>
      <c r="E129" s="439">
        <v>207089</v>
      </c>
      <c r="F129" s="439" t="str">
        <f>IFERROR(VLOOKUP(D129,RSL_Composite!$A$4:$K$767,11,FALSE),"--")</f>
        <v>M</v>
      </c>
      <c r="G129" s="439" t="s">
        <v>2474</v>
      </c>
      <c r="H129" s="535">
        <f>VLOOKUP($D129,'Rec carc'!$C$6:$G$285,5,FALSE)</f>
        <v>900.00000000000011</v>
      </c>
      <c r="I129" s="535" t="str">
        <f>VLOOKUP($D129,'Rec NC'!$C$6:$G$285,5,FALSE)</f>
        <v>--</v>
      </c>
      <c r="J129" s="535">
        <f t="shared" si="1"/>
        <v>300.00000000000006</v>
      </c>
      <c r="K129" s="451"/>
      <c r="L129" s="441"/>
      <c r="M129" s="441"/>
      <c r="N129" s="441"/>
    </row>
    <row r="130" spans="1:14" x14ac:dyDescent="0.2">
      <c r="A130" s="438" t="s">
        <v>239</v>
      </c>
      <c r="B130" s="439" t="s">
        <v>2593</v>
      </c>
      <c r="C130" s="438" t="s">
        <v>313</v>
      </c>
      <c r="D130" s="439" t="s">
        <v>312</v>
      </c>
      <c r="E130" s="439">
        <v>65850</v>
      </c>
      <c r="F130" s="439" t="str">
        <f>IFERROR(VLOOKUP(D130,RSL_Composite!$A$4:$K$767,11,FALSE),"--")</f>
        <v>--</v>
      </c>
      <c r="G130" s="439" t="s">
        <v>2474</v>
      </c>
      <c r="H130" s="535" t="str">
        <f>VLOOKUP($D130,'Rec carc'!$C$6:$G$285,5,FALSE)</f>
        <v>--</v>
      </c>
      <c r="I130" s="535">
        <f>VLOOKUP($D130,'Rec NC'!$C$6:$G$285,5,FALSE)</f>
        <v>165287.89614299324</v>
      </c>
      <c r="J130" s="535" t="str">
        <f t="shared" si="1"/>
        <v>--</v>
      </c>
      <c r="K130" s="451"/>
      <c r="L130" s="441"/>
      <c r="M130" s="441"/>
      <c r="N130" s="441"/>
    </row>
    <row r="131" spans="1:14" x14ac:dyDescent="0.2">
      <c r="A131" s="438" t="s">
        <v>239</v>
      </c>
      <c r="B131" s="439" t="s">
        <v>2593</v>
      </c>
      <c r="C131" s="438" t="s">
        <v>311</v>
      </c>
      <c r="D131" s="439" t="s">
        <v>310</v>
      </c>
      <c r="E131" s="439">
        <v>100516</v>
      </c>
      <c r="F131" s="439" t="str">
        <f>IFERROR(VLOOKUP(D131,RSL_Composite!$A$4:$K$767,11,FALSE),"--")</f>
        <v>--</v>
      </c>
      <c r="G131" s="439" t="s">
        <v>2474</v>
      </c>
      <c r="H131" s="535" t="str">
        <f>VLOOKUP($D131,'Rec carc'!$C$6:$G$285,5,FALSE)</f>
        <v>--</v>
      </c>
      <c r="I131" s="535">
        <f>VLOOKUP($D131,'Rec NC'!$C$6:$G$285,5,FALSE)</f>
        <v>9385.7142857142862</v>
      </c>
      <c r="J131" s="535" t="str">
        <f t="shared" si="1"/>
        <v>--</v>
      </c>
      <c r="K131" s="451"/>
      <c r="L131" s="441"/>
      <c r="M131" s="441"/>
      <c r="N131" s="441"/>
    </row>
    <row r="132" spans="1:14" x14ac:dyDescent="0.2">
      <c r="A132" s="438" t="s">
        <v>239</v>
      </c>
      <c r="B132" s="439" t="s">
        <v>2593</v>
      </c>
      <c r="C132" s="438" t="s">
        <v>309</v>
      </c>
      <c r="D132" s="439" t="s">
        <v>308</v>
      </c>
      <c r="E132" s="439">
        <v>111911</v>
      </c>
      <c r="F132" s="439" t="str">
        <f>IFERROR(VLOOKUP(D132,RSL_Composite!$A$4:$K$767,11,FALSE),"--")</f>
        <v>--</v>
      </c>
      <c r="G132" s="439" t="s">
        <v>2474</v>
      </c>
      <c r="H132" s="535" t="str">
        <f>VLOOKUP($D132,'Rec carc'!$C$6:$G$285,5,FALSE)</f>
        <v>--</v>
      </c>
      <c r="I132" s="535">
        <f>VLOOKUP($D132,'Rec NC'!$C$6:$G$285,5,FALSE)</f>
        <v>281.57142857142861</v>
      </c>
      <c r="J132" s="535" t="str">
        <f t="shared" si="1"/>
        <v>--</v>
      </c>
      <c r="K132" s="451"/>
      <c r="L132" s="441"/>
      <c r="M132" s="441"/>
      <c r="N132" s="441"/>
    </row>
    <row r="133" spans="1:14" x14ac:dyDescent="0.2">
      <c r="A133" s="438" t="s">
        <v>239</v>
      </c>
      <c r="B133" s="439" t="s">
        <v>2593</v>
      </c>
      <c r="C133" s="438" t="s">
        <v>307</v>
      </c>
      <c r="D133" s="439" t="s">
        <v>306</v>
      </c>
      <c r="E133" s="439">
        <v>111444</v>
      </c>
      <c r="F133" s="439" t="str">
        <f>IFERROR(VLOOKUP(D133,RSL_Composite!$A$4:$K$767,11,FALSE),"--")</f>
        <v>--</v>
      </c>
      <c r="G133" s="439" t="s">
        <v>2474</v>
      </c>
      <c r="H133" s="535">
        <f>VLOOKUP($D133,'Rec carc'!$C$6:$G$285,5,FALSE)</f>
        <v>40.839212659199504</v>
      </c>
      <c r="I133" s="535" t="str">
        <f>VLOOKUP($D133,'Rec NC'!$C$6:$G$285,5,FALSE)</f>
        <v>--</v>
      </c>
      <c r="J133" s="535" t="str">
        <f t="shared" si="1"/>
        <v>--</v>
      </c>
      <c r="K133" s="451"/>
      <c r="L133" s="441"/>
      <c r="M133" s="441"/>
      <c r="N133" s="441"/>
    </row>
    <row r="134" spans="1:14" x14ac:dyDescent="0.2">
      <c r="A134" s="438" t="s">
        <v>239</v>
      </c>
      <c r="B134" s="439" t="s">
        <v>2593</v>
      </c>
      <c r="C134" s="438" t="s">
        <v>305</v>
      </c>
      <c r="D134" s="439" t="s">
        <v>304</v>
      </c>
      <c r="E134" s="439">
        <v>108601</v>
      </c>
      <c r="F134" s="439" t="str">
        <f>IFERROR(VLOOKUP(D134,RSL_Composite!$A$4:$K$767,11,FALSE),"--")</f>
        <v>--</v>
      </c>
      <c r="G134" s="439" t="s">
        <v>2474</v>
      </c>
      <c r="H134" s="535">
        <f>VLOOKUP($D134,'Rec carc'!$C$6:$G$285,5,FALSE)</f>
        <v>938.57142857142844</v>
      </c>
      <c r="I134" s="535">
        <f>VLOOKUP($D134,'Rec NC'!$C$6:$G$285,5,FALSE)</f>
        <v>3754.2857142857142</v>
      </c>
      <c r="J134" s="535" t="str">
        <f t="shared" si="1"/>
        <v>--</v>
      </c>
      <c r="K134" s="451"/>
      <c r="L134" s="441"/>
      <c r="M134" s="441"/>
      <c r="N134" s="441"/>
    </row>
    <row r="135" spans="1:14" x14ac:dyDescent="0.2">
      <c r="A135" s="438" t="s">
        <v>239</v>
      </c>
      <c r="B135" s="439" t="s">
        <v>2593</v>
      </c>
      <c r="C135" s="438" t="s">
        <v>303</v>
      </c>
      <c r="D135" s="439" t="s">
        <v>302</v>
      </c>
      <c r="E135" s="439">
        <v>117817</v>
      </c>
      <c r="F135" s="439" t="str">
        <f>IFERROR(VLOOKUP(D135,RSL_Composite!$A$4:$K$767,11,FALSE),"--")</f>
        <v>--</v>
      </c>
      <c r="G135" s="439" t="s">
        <v>2474</v>
      </c>
      <c r="H135" s="535">
        <f>VLOOKUP($D135,'Rec carc'!$C$6:$G$285,5,FALSE)</f>
        <v>4.0353675559674951</v>
      </c>
      <c r="I135" s="535">
        <f>VLOOKUP($D135,'Rec NC'!$C$6:$G$285,5,FALSE)</f>
        <v>1.6141470223869971</v>
      </c>
      <c r="J135" s="535" t="str">
        <f t="shared" ref="J135:J198" si="2">IF(F135="M",H135/3,"--")</f>
        <v>--</v>
      </c>
      <c r="K135" s="451"/>
      <c r="L135" s="441"/>
      <c r="M135" s="441"/>
      <c r="N135" s="441"/>
    </row>
    <row r="136" spans="1:14" x14ac:dyDescent="0.2">
      <c r="A136" s="438" t="s">
        <v>239</v>
      </c>
      <c r="B136" s="439" t="s">
        <v>2593</v>
      </c>
      <c r="C136" s="438" t="s">
        <v>301</v>
      </c>
      <c r="D136" s="439" t="s">
        <v>300</v>
      </c>
      <c r="E136" s="439">
        <v>85687</v>
      </c>
      <c r="F136" s="439" t="str">
        <f>IFERROR(VLOOKUP(D136,RSL_Composite!$A$4:$K$767,11,FALSE),"--")</f>
        <v>--</v>
      </c>
      <c r="G136" s="439" t="s">
        <v>2474</v>
      </c>
      <c r="H136" s="535">
        <f>VLOOKUP($D136,'Rec carc'!$C$6:$G$285,5,FALSE)</f>
        <v>34578.947368421053</v>
      </c>
      <c r="I136" s="535">
        <f>VLOOKUP($D136,'Rec NC'!$C$6:$G$285,5,FALSE)</f>
        <v>18771.428571428572</v>
      </c>
      <c r="J136" s="535" t="str">
        <f t="shared" si="2"/>
        <v>--</v>
      </c>
      <c r="K136" s="451"/>
      <c r="L136" s="441"/>
      <c r="M136" s="441"/>
      <c r="N136" s="441"/>
    </row>
    <row r="137" spans="1:14" x14ac:dyDescent="0.2">
      <c r="A137" s="438" t="s">
        <v>239</v>
      </c>
      <c r="B137" s="439" t="s">
        <v>2593</v>
      </c>
      <c r="C137" s="438" t="s">
        <v>299</v>
      </c>
      <c r="D137" s="439" t="s">
        <v>298</v>
      </c>
      <c r="E137" s="439">
        <v>86748</v>
      </c>
      <c r="F137" s="439" t="str">
        <f>IFERROR(VLOOKUP(D137,RSL_Composite!$A$4:$K$767,11,FALSE),"--")</f>
        <v>--</v>
      </c>
      <c r="G137" s="439" t="s">
        <v>2474</v>
      </c>
      <c r="H137" s="535" t="str">
        <f>VLOOKUP($D137,'Rec carc'!$C$6:$G$285,5,FALSE)</f>
        <v>--</v>
      </c>
      <c r="I137" s="535" t="str">
        <f>VLOOKUP($D137,'Rec NC'!$C$6:$G$285,5,FALSE)</f>
        <v>--</v>
      </c>
      <c r="J137" s="535" t="str">
        <f t="shared" si="2"/>
        <v>--</v>
      </c>
      <c r="K137" s="451"/>
      <c r="L137" s="441"/>
      <c r="M137" s="441"/>
      <c r="N137" s="441"/>
    </row>
    <row r="138" spans="1:14" x14ac:dyDescent="0.2">
      <c r="A138" s="438" t="s">
        <v>239</v>
      </c>
      <c r="B138" s="439" t="s">
        <v>2593</v>
      </c>
      <c r="C138" s="438" t="s">
        <v>191</v>
      </c>
      <c r="D138" s="439" t="s">
        <v>190</v>
      </c>
      <c r="E138" s="439">
        <v>510156</v>
      </c>
      <c r="F138" s="439" t="str">
        <f>IFERROR(VLOOKUP(D138,RSL_Composite!$A$4:$K$767,11,FALSE),"--")</f>
        <v>--</v>
      </c>
      <c r="G138" s="439" t="s">
        <v>2474</v>
      </c>
      <c r="H138" s="535">
        <f>VLOOKUP($D138,'Rec carc'!$C$6:$G$285,5,FALSE)</f>
        <v>597.27272727272725</v>
      </c>
      <c r="I138" s="535">
        <f>VLOOKUP($D138,'Rec NC'!$C$6:$G$285,5,FALSE)</f>
        <v>1877.1428571428571</v>
      </c>
      <c r="J138" s="535" t="str">
        <f t="shared" si="2"/>
        <v>--</v>
      </c>
      <c r="K138" s="451"/>
      <c r="L138" s="441"/>
      <c r="M138" s="441"/>
      <c r="N138" s="441"/>
    </row>
    <row r="139" spans="1:14" x14ac:dyDescent="0.2">
      <c r="A139" s="438" t="s">
        <v>239</v>
      </c>
      <c r="B139" s="439" t="s">
        <v>2593</v>
      </c>
      <c r="C139" s="438" t="s">
        <v>297</v>
      </c>
      <c r="D139" s="439" t="s">
        <v>296</v>
      </c>
      <c r="E139" s="439">
        <v>218019</v>
      </c>
      <c r="F139" s="439" t="str">
        <f>IFERROR(VLOOKUP(D139,RSL_Composite!$A$4:$K$767,11,FALSE),"--")</f>
        <v>M</v>
      </c>
      <c r="G139" s="439" t="s">
        <v>2474</v>
      </c>
      <c r="H139" s="535">
        <f>VLOOKUP($D139,'Rec carc'!$C$6:$G$285,5,FALSE)</f>
        <v>33.511401111262551</v>
      </c>
      <c r="I139" s="535" t="str">
        <f>VLOOKUP($D139,'Rec NC'!$C$6:$G$285,5,FALSE)</f>
        <v>--</v>
      </c>
      <c r="J139" s="535">
        <f t="shared" si="2"/>
        <v>11.170467037087517</v>
      </c>
      <c r="K139" s="451"/>
      <c r="L139" s="441"/>
      <c r="M139" s="441"/>
      <c r="N139" s="441"/>
    </row>
    <row r="140" spans="1:14" x14ac:dyDescent="0.2">
      <c r="A140" s="438" t="s">
        <v>239</v>
      </c>
      <c r="B140" s="439" t="s">
        <v>2593</v>
      </c>
      <c r="C140" s="438" t="s">
        <v>295</v>
      </c>
      <c r="D140" s="439" t="s">
        <v>294</v>
      </c>
      <c r="E140" s="439">
        <v>103231</v>
      </c>
      <c r="F140" s="439" t="str">
        <f>IFERROR(VLOOKUP(D140,RSL_Composite!$A$4:$K$767,11,FALSE),"--")</f>
        <v>--</v>
      </c>
      <c r="G140" s="439" t="s">
        <v>2474</v>
      </c>
      <c r="H140" s="535">
        <f>VLOOKUP($D140,'Rec carc'!$C$6:$G$285,5,FALSE)</f>
        <v>54750</v>
      </c>
      <c r="I140" s="535">
        <f>VLOOKUP($D140,'Rec NC'!$C$6:$G$285,5,FALSE)</f>
        <v>56314.285714285717</v>
      </c>
      <c r="J140" s="535" t="str">
        <f t="shared" si="2"/>
        <v>--</v>
      </c>
      <c r="K140" s="451"/>
      <c r="L140" s="441"/>
      <c r="M140" s="441"/>
      <c r="N140" s="441"/>
    </row>
    <row r="141" spans="1:14" x14ac:dyDescent="0.2">
      <c r="A141" s="438" t="s">
        <v>239</v>
      </c>
      <c r="B141" s="439" t="s">
        <v>2593</v>
      </c>
      <c r="C141" s="438" t="s">
        <v>293</v>
      </c>
      <c r="D141" s="439" t="s">
        <v>292</v>
      </c>
      <c r="E141" s="439">
        <v>53703</v>
      </c>
      <c r="F141" s="439" t="str">
        <f>IFERROR(VLOOKUP(D141,RSL_Composite!$A$4:$K$767,11,FALSE),"--")</f>
        <v>M</v>
      </c>
      <c r="G141" s="439" t="s">
        <v>2474</v>
      </c>
      <c r="H141" s="535">
        <f>VLOOKUP($D141,'Rec carc'!$C$6:$G$285,5,FALSE)</f>
        <v>2.5288609007268002E-2</v>
      </c>
      <c r="I141" s="535" t="str">
        <f>VLOOKUP($D141,'Rec NC'!$C$6:$G$285,5,FALSE)</f>
        <v>--</v>
      </c>
      <c r="J141" s="535">
        <f t="shared" si="2"/>
        <v>8.4295363357560008E-3</v>
      </c>
      <c r="K141" s="451"/>
      <c r="L141" s="441"/>
      <c r="M141" s="441"/>
      <c r="N141" s="441"/>
    </row>
    <row r="142" spans="1:14" x14ac:dyDescent="0.2">
      <c r="A142" s="438" t="s">
        <v>239</v>
      </c>
      <c r="B142" s="439" t="s">
        <v>2593</v>
      </c>
      <c r="C142" s="438" t="s">
        <v>291</v>
      </c>
      <c r="D142" s="439" t="s">
        <v>290</v>
      </c>
      <c r="E142" s="439">
        <v>132649</v>
      </c>
      <c r="F142" s="439" t="str">
        <f>IFERROR(VLOOKUP(D142,RSL_Composite!$A$4:$K$767,11,FALSE),"--")</f>
        <v>--</v>
      </c>
      <c r="G142" s="439" t="s">
        <v>2474</v>
      </c>
      <c r="H142" s="535" t="str">
        <f>VLOOKUP($D142,'Rec carc'!$C$6:$G$285,5,FALSE)</f>
        <v>--</v>
      </c>
      <c r="I142" s="535">
        <f>VLOOKUP($D142,'Rec NC'!$C$6:$G$285,5,FALSE)</f>
        <v>93.857142857142861</v>
      </c>
      <c r="J142" s="535" t="str">
        <f t="shared" si="2"/>
        <v>--</v>
      </c>
      <c r="K142" s="451"/>
      <c r="L142" s="441"/>
      <c r="M142" s="441"/>
      <c r="N142" s="441"/>
    </row>
    <row r="143" spans="1:14" x14ac:dyDescent="0.2">
      <c r="A143" s="438" t="s">
        <v>239</v>
      </c>
      <c r="B143" s="439" t="s">
        <v>2593</v>
      </c>
      <c r="C143" s="438" t="s">
        <v>289</v>
      </c>
      <c r="D143" s="439" t="s">
        <v>288</v>
      </c>
      <c r="E143" s="439">
        <v>76436</v>
      </c>
      <c r="F143" s="439" t="str">
        <f>IFERROR(VLOOKUP(D143,RSL_Composite!$A$4:$K$767,11,FALSE),"--")</f>
        <v>--</v>
      </c>
      <c r="G143" s="439" t="s">
        <v>2474</v>
      </c>
      <c r="H143" s="535" t="str">
        <f>VLOOKUP($D143,'Rec carc'!$C$6:$G$285,5,FALSE)</f>
        <v>--</v>
      </c>
      <c r="I143" s="535" t="str">
        <f>VLOOKUP($D143,'Rec NC'!$C$6:$G$285,5,FALSE)</f>
        <v>--</v>
      </c>
      <c r="J143" s="535" t="str">
        <f t="shared" si="2"/>
        <v>--</v>
      </c>
      <c r="K143" s="451"/>
      <c r="L143" s="441"/>
      <c r="M143" s="441"/>
      <c r="N143" s="441"/>
    </row>
    <row r="144" spans="1:14" x14ac:dyDescent="0.2">
      <c r="A144" s="438" t="s">
        <v>239</v>
      </c>
      <c r="B144" s="439" t="s">
        <v>2593</v>
      </c>
      <c r="C144" s="438" t="s">
        <v>287</v>
      </c>
      <c r="D144" s="439" t="s">
        <v>286</v>
      </c>
      <c r="E144" s="439">
        <v>84662</v>
      </c>
      <c r="F144" s="439" t="str">
        <f>IFERROR(VLOOKUP(D144,RSL_Composite!$A$4:$K$767,11,FALSE),"--")</f>
        <v>--</v>
      </c>
      <c r="G144" s="439" t="s">
        <v>2474</v>
      </c>
      <c r="H144" s="535" t="str">
        <f>VLOOKUP($D144,'Rec carc'!$C$6:$G$285,5,FALSE)</f>
        <v>--</v>
      </c>
      <c r="I144" s="535">
        <f>VLOOKUP($D144,'Rec NC'!$C$6:$G$285,5,FALSE)</f>
        <v>29431.897062643806</v>
      </c>
      <c r="J144" s="535" t="str">
        <f t="shared" si="2"/>
        <v>--</v>
      </c>
      <c r="K144" s="451"/>
      <c r="L144" s="441"/>
      <c r="M144" s="441"/>
      <c r="N144" s="441"/>
    </row>
    <row r="145" spans="1:14" x14ac:dyDescent="0.2">
      <c r="A145" s="438" t="s">
        <v>239</v>
      </c>
      <c r="B145" s="439" t="s">
        <v>2593</v>
      </c>
      <c r="C145" s="438" t="s">
        <v>285</v>
      </c>
      <c r="D145" s="439" t="s">
        <v>284</v>
      </c>
      <c r="E145" s="439">
        <v>131113</v>
      </c>
      <c r="F145" s="439" t="str">
        <f>IFERROR(VLOOKUP(D145,RSL_Composite!$A$4:$K$767,11,FALSE),"--")</f>
        <v>--</v>
      </c>
      <c r="G145" s="439" t="s">
        <v>2474</v>
      </c>
      <c r="H145" s="535" t="str">
        <f>VLOOKUP($D145,'Rec carc'!$C$6:$G$285,5,FALSE)</f>
        <v>--</v>
      </c>
      <c r="I145" s="535" t="str">
        <f>VLOOKUP($D145,'Rec NC'!$C$6:$G$285,5,FALSE)</f>
        <v>--</v>
      </c>
      <c r="J145" s="535" t="str">
        <f t="shared" si="2"/>
        <v>--</v>
      </c>
      <c r="K145" s="451"/>
      <c r="L145" s="441"/>
      <c r="M145" s="441"/>
      <c r="N145" s="441"/>
    </row>
    <row r="146" spans="1:14" x14ac:dyDescent="0.2">
      <c r="A146" s="438" t="s">
        <v>239</v>
      </c>
      <c r="B146" s="439" t="s">
        <v>2593</v>
      </c>
      <c r="C146" s="438" t="s">
        <v>283</v>
      </c>
      <c r="D146" s="439" t="s">
        <v>282</v>
      </c>
      <c r="E146" s="439">
        <v>84742</v>
      </c>
      <c r="F146" s="439" t="str">
        <f>IFERROR(VLOOKUP(D146,RSL_Composite!$A$4:$K$767,11,FALSE),"--")</f>
        <v>--</v>
      </c>
      <c r="G146" s="439" t="s">
        <v>2474</v>
      </c>
      <c r="H146" s="535" t="str">
        <f>VLOOKUP($D146,'Rec carc'!$C$6:$G$285,5,FALSE)</f>
        <v>--</v>
      </c>
      <c r="I146" s="535">
        <f>VLOOKUP($D146,'Rec NC'!$C$6:$G$285,5,FALSE)</f>
        <v>384.65606356081668</v>
      </c>
      <c r="J146" s="535" t="str">
        <f t="shared" si="2"/>
        <v>--</v>
      </c>
      <c r="K146" s="451"/>
      <c r="L146" s="441"/>
      <c r="M146" s="441"/>
      <c r="N146" s="441"/>
    </row>
    <row r="147" spans="1:14" x14ac:dyDescent="0.2">
      <c r="A147" s="438" t="s">
        <v>239</v>
      </c>
      <c r="B147" s="439" t="s">
        <v>2593</v>
      </c>
      <c r="C147" s="438" t="s">
        <v>281</v>
      </c>
      <c r="D147" s="439" t="s">
        <v>280</v>
      </c>
      <c r="E147" s="439">
        <v>117840</v>
      </c>
      <c r="F147" s="439" t="str">
        <f>IFERROR(VLOOKUP(D147,RSL_Composite!$A$4:$K$767,11,FALSE),"--")</f>
        <v>--</v>
      </c>
      <c r="G147" s="439" t="s">
        <v>2474</v>
      </c>
      <c r="H147" s="535" t="str">
        <f>VLOOKUP($D147,'Rec carc'!$C$6:$G$285,5,FALSE)</f>
        <v>--</v>
      </c>
      <c r="I147" s="535">
        <f>VLOOKUP($D147,'Rec NC'!$C$6:$G$285,5,FALSE)</f>
        <v>1126.2857142857144</v>
      </c>
      <c r="J147" s="535" t="str">
        <f t="shared" si="2"/>
        <v>--</v>
      </c>
      <c r="K147" s="451"/>
      <c r="L147" s="441"/>
      <c r="M147" s="441"/>
      <c r="N147" s="441"/>
    </row>
    <row r="148" spans="1:14" x14ac:dyDescent="0.2">
      <c r="A148" s="438" t="s">
        <v>239</v>
      </c>
      <c r="B148" s="439" t="s">
        <v>2593</v>
      </c>
      <c r="C148" s="438" t="s">
        <v>279</v>
      </c>
      <c r="D148" s="439" t="s">
        <v>278</v>
      </c>
      <c r="E148" s="439">
        <v>206440</v>
      </c>
      <c r="F148" s="439" t="str">
        <f>IFERROR(VLOOKUP(D148,RSL_Composite!$A$4:$K$767,11,FALSE),"--")</f>
        <v>--</v>
      </c>
      <c r="G148" s="439" t="s">
        <v>2474</v>
      </c>
      <c r="H148" s="535" t="str">
        <f>VLOOKUP($D148,'Rec carc'!$C$6:$G$285,5,FALSE)</f>
        <v>--</v>
      </c>
      <c r="I148" s="535">
        <f>VLOOKUP($D148,'Rec NC'!$C$6:$G$285,5,FALSE)</f>
        <v>31.853455332549281</v>
      </c>
      <c r="J148" s="535" t="str">
        <f t="shared" si="2"/>
        <v>--</v>
      </c>
      <c r="K148" s="451"/>
      <c r="L148" s="441"/>
      <c r="M148" s="441"/>
      <c r="N148" s="441"/>
    </row>
    <row r="149" spans="1:14" x14ac:dyDescent="0.2">
      <c r="A149" s="438" t="s">
        <v>239</v>
      </c>
      <c r="B149" s="439" t="s">
        <v>2593</v>
      </c>
      <c r="C149" s="438" t="s">
        <v>277</v>
      </c>
      <c r="D149" s="439" t="s">
        <v>276</v>
      </c>
      <c r="E149" s="439">
        <v>86737</v>
      </c>
      <c r="F149" s="439" t="str">
        <f>IFERROR(VLOOKUP(D149,RSL_Composite!$A$4:$K$767,11,FALSE),"--")</f>
        <v>--</v>
      </c>
      <c r="G149" s="439" t="s">
        <v>2474</v>
      </c>
      <c r="H149" s="535" t="str">
        <f>VLOOKUP($D149,'Rec carc'!$C$6:$G$285,5,FALSE)</f>
        <v>--</v>
      </c>
      <c r="I149" s="535">
        <f>VLOOKUP($D149,'Rec NC'!$C$6:$G$285,5,FALSE)</f>
        <v>3754.2857142857142</v>
      </c>
      <c r="J149" s="535" t="str">
        <f t="shared" si="2"/>
        <v>--</v>
      </c>
      <c r="K149" s="451"/>
      <c r="L149" s="441"/>
      <c r="M149" s="441"/>
      <c r="N149" s="441"/>
    </row>
    <row r="150" spans="1:14" x14ac:dyDescent="0.2">
      <c r="A150" s="438" t="s">
        <v>239</v>
      </c>
      <c r="B150" s="439" t="s">
        <v>2593</v>
      </c>
      <c r="C150" s="438" t="s">
        <v>275</v>
      </c>
      <c r="D150" s="439" t="s">
        <v>274</v>
      </c>
      <c r="E150" s="439">
        <v>118741</v>
      </c>
      <c r="F150" s="439" t="str">
        <f>IFERROR(VLOOKUP(D150,RSL_Composite!$A$4:$K$767,11,FALSE),"--")</f>
        <v>--</v>
      </c>
      <c r="G150" s="439" t="s">
        <v>2474</v>
      </c>
      <c r="H150" s="535">
        <f>VLOOKUP($D150,'Rec carc'!$C$6:$G$285,5,FALSE)</f>
        <v>0.27564633177730641</v>
      </c>
      <c r="I150" s="535">
        <f>VLOOKUP($D150,'Rec NC'!$C$6:$G$285,5,FALSE)</f>
        <v>0.5040390066785031</v>
      </c>
      <c r="J150" s="535" t="str">
        <f t="shared" si="2"/>
        <v>--</v>
      </c>
      <c r="K150" s="451"/>
      <c r="L150" s="441"/>
      <c r="M150" s="441"/>
      <c r="N150" s="441"/>
    </row>
    <row r="151" spans="1:14" x14ac:dyDescent="0.2">
      <c r="A151" s="438" t="s">
        <v>239</v>
      </c>
      <c r="B151" s="439" t="s">
        <v>2593</v>
      </c>
      <c r="C151" s="438" t="s">
        <v>273</v>
      </c>
      <c r="D151" s="439" t="s">
        <v>272</v>
      </c>
      <c r="E151" s="439">
        <v>87683</v>
      </c>
      <c r="F151" s="439" t="str">
        <f>IFERROR(VLOOKUP(D151,RSL_Composite!$A$4:$K$767,11,FALSE),"--")</f>
        <v>--</v>
      </c>
      <c r="G151" s="439" t="s">
        <v>2474</v>
      </c>
      <c r="H151" s="535">
        <f>VLOOKUP($D151,'Rec carc'!$C$6:$G$285,5,FALSE)</f>
        <v>20.356528191769275</v>
      </c>
      <c r="I151" s="535">
        <f>VLOOKUP($D151,'Rec NC'!$C$6:$G$285,5,FALSE)</f>
        <v>2.2682988556542902</v>
      </c>
      <c r="J151" s="535" t="str">
        <f t="shared" si="2"/>
        <v>--</v>
      </c>
      <c r="K151" s="451"/>
      <c r="L151" s="441"/>
      <c r="M151" s="441"/>
      <c r="N151" s="441"/>
    </row>
    <row r="152" spans="1:14" x14ac:dyDescent="0.2">
      <c r="A152" s="438" t="s">
        <v>239</v>
      </c>
      <c r="B152" s="439" t="s">
        <v>2593</v>
      </c>
      <c r="C152" s="438" t="s">
        <v>271</v>
      </c>
      <c r="D152" s="439" t="s">
        <v>270</v>
      </c>
      <c r="E152" s="439">
        <v>77474</v>
      </c>
      <c r="F152" s="439" t="str">
        <f>IFERROR(VLOOKUP(D152,RSL_Composite!$A$4:$K$767,11,FALSE),"--")</f>
        <v>--</v>
      </c>
      <c r="G152" s="439" t="s">
        <v>2474</v>
      </c>
      <c r="H152" s="535" t="str">
        <f>VLOOKUP($D152,'Rec carc'!$C$6:$G$285,5,FALSE)</f>
        <v>--</v>
      </c>
      <c r="I152" s="535">
        <f>VLOOKUP($D152,'Rec NC'!$C$6:$G$285,5,FALSE)</f>
        <v>563.14285714285722</v>
      </c>
      <c r="J152" s="535" t="str">
        <f t="shared" si="2"/>
        <v>--</v>
      </c>
      <c r="K152" s="451"/>
      <c r="L152" s="441"/>
      <c r="M152" s="441"/>
      <c r="N152" s="441"/>
    </row>
    <row r="153" spans="1:14" x14ac:dyDescent="0.2">
      <c r="A153" s="438" t="s">
        <v>239</v>
      </c>
      <c r="B153" s="439" t="s">
        <v>2593</v>
      </c>
      <c r="C153" s="438" t="s">
        <v>269</v>
      </c>
      <c r="D153" s="439" t="s">
        <v>268</v>
      </c>
      <c r="E153" s="439">
        <v>67721</v>
      </c>
      <c r="F153" s="439" t="str">
        <f>IFERROR(VLOOKUP(D153,RSL_Composite!$A$4:$K$767,11,FALSE),"--")</f>
        <v>--</v>
      </c>
      <c r="G153" s="439" t="s">
        <v>2474</v>
      </c>
      <c r="H153" s="535">
        <f>VLOOKUP($D153,'Rec carc'!$C$6:$G$285,5,FALSE)</f>
        <v>79.342551641704304</v>
      </c>
      <c r="I153" s="535">
        <f>VLOOKUP($D153,'Rec NC'!$C$6:$G$285,5,FALSE)</f>
        <v>3.1737020656681718</v>
      </c>
      <c r="J153" s="535" t="str">
        <f t="shared" si="2"/>
        <v>--</v>
      </c>
      <c r="K153" s="451"/>
      <c r="L153" s="441"/>
      <c r="M153" s="441"/>
      <c r="N153" s="441"/>
    </row>
    <row r="154" spans="1:14" x14ac:dyDescent="0.2">
      <c r="A154" s="438" t="s">
        <v>239</v>
      </c>
      <c r="B154" s="439" t="s">
        <v>2593</v>
      </c>
      <c r="C154" s="438" t="s">
        <v>267</v>
      </c>
      <c r="D154" s="439" t="s">
        <v>266</v>
      </c>
      <c r="E154" s="439">
        <v>193395</v>
      </c>
      <c r="F154" s="439" t="str">
        <f>IFERROR(VLOOKUP(D154,RSL_Composite!$A$4:$K$767,11,FALSE),"--")</f>
        <v>M</v>
      </c>
      <c r="G154" s="439" t="s">
        <v>2474</v>
      </c>
      <c r="H154" s="535">
        <f>VLOOKUP($D154,'Rec carc'!$C$6:$G$285,5,FALSE)</f>
        <v>0.23463903182620083</v>
      </c>
      <c r="I154" s="535" t="str">
        <f>VLOOKUP($D154,'Rec NC'!$C$6:$G$285,5,FALSE)</f>
        <v>--</v>
      </c>
      <c r="J154" s="535">
        <f t="shared" si="2"/>
        <v>7.8213010608733605E-2</v>
      </c>
      <c r="K154" s="451"/>
      <c r="L154" s="441"/>
      <c r="M154" s="441"/>
      <c r="N154" s="441"/>
    </row>
    <row r="155" spans="1:14" x14ac:dyDescent="0.2">
      <c r="A155" s="438" t="s">
        <v>239</v>
      </c>
      <c r="B155" s="439" t="s">
        <v>2593</v>
      </c>
      <c r="C155" s="438" t="s">
        <v>265</v>
      </c>
      <c r="D155" s="439" t="s">
        <v>264</v>
      </c>
      <c r="E155" s="439">
        <v>78591</v>
      </c>
      <c r="F155" s="439" t="str">
        <f>IFERROR(VLOOKUP(D155,RSL_Composite!$A$4:$K$767,11,FALSE),"--")</f>
        <v>--</v>
      </c>
      <c r="G155" s="439" t="s">
        <v>2474</v>
      </c>
      <c r="H155" s="535">
        <f>VLOOKUP($D155,'Rec carc'!$C$6:$G$285,5,FALSE)</f>
        <v>36681.962158923394</v>
      </c>
      <c r="I155" s="535">
        <f>VLOOKUP($D155,'Rec NC'!$C$6:$G$285,5,FALSE)</f>
        <v>9956.5325859934946</v>
      </c>
      <c r="J155" s="535" t="str">
        <f t="shared" si="2"/>
        <v>--</v>
      </c>
      <c r="K155" s="451"/>
      <c r="L155" s="441"/>
      <c r="M155" s="441"/>
      <c r="N155" s="441"/>
    </row>
    <row r="156" spans="1:14" x14ac:dyDescent="0.2">
      <c r="A156" s="438" t="s">
        <v>239</v>
      </c>
      <c r="B156" s="439" t="s">
        <v>2593</v>
      </c>
      <c r="C156" s="438" t="s">
        <v>263</v>
      </c>
      <c r="D156" s="439" t="s">
        <v>262</v>
      </c>
      <c r="E156" s="439">
        <v>79118</v>
      </c>
      <c r="F156" s="439" t="str">
        <f>IFERROR(VLOOKUP(D156,RSL_Composite!$A$4:$K$767,11,FALSE),"--")</f>
        <v>--</v>
      </c>
      <c r="G156" s="439" t="s">
        <v>2474</v>
      </c>
      <c r="H156" s="535" t="str">
        <f>VLOOKUP($D156,'Rec carc'!$C$6:$G$285,5,FALSE)</f>
        <v>--</v>
      </c>
      <c r="I156" s="535">
        <f>VLOOKUP($D156,'Rec NC'!$C$6:$G$285,5,FALSE)</f>
        <v>187.71428571428572</v>
      </c>
      <c r="J156" s="535" t="str">
        <f t="shared" si="2"/>
        <v>--</v>
      </c>
      <c r="K156" s="451"/>
      <c r="L156" s="441"/>
      <c r="M156" s="441"/>
      <c r="N156" s="441"/>
    </row>
    <row r="157" spans="1:14" x14ac:dyDescent="0.2">
      <c r="A157" s="438" t="s">
        <v>239</v>
      </c>
      <c r="B157" s="439" t="s">
        <v>2593</v>
      </c>
      <c r="C157" s="438" t="s">
        <v>261</v>
      </c>
      <c r="D157" s="439" t="s">
        <v>260</v>
      </c>
      <c r="E157" s="439">
        <v>91203</v>
      </c>
      <c r="F157" s="439" t="str">
        <f>IFERROR(VLOOKUP(D157,RSL_Composite!$A$4:$K$767,11,FALSE),"--")</f>
        <v>--</v>
      </c>
      <c r="G157" s="439" t="s">
        <v>2474</v>
      </c>
      <c r="H157" s="535" t="str">
        <f>VLOOKUP($D157,'Rec carc'!$C$6:$G$285,5,FALSE)</f>
        <v>--</v>
      </c>
      <c r="I157" s="535">
        <f>VLOOKUP($D157,'Rec NC'!$C$6:$G$285,5,FALSE)</f>
        <v>156.58620905447398</v>
      </c>
      <c r="J157" s="535" t="str">
        <f t="shared" si="2"/>
        <v>--</v>
      </c>
      <c r="K157" s="451"/>
      <c r="L157" s="441"/>
      <c r="M157" s="441"/>
      <c r="N157" s="441"/>
    </row>
    <row r="158" spans="1:14" x14ac:dyDescent="0.2">
      <c r="A158" s="438" t="s">
        <v>239</v>
      </c>
      <c r="B158" s="439" t="s">
        <v>2593</v>
      </c>
      <c r="C158" s="438" t="s">
        <v>214</v>
      </c>
      <c r="D158" s="439" t="s">
        <v>213</v>
      </c>
      <c r="E158" s="439">
        <v>98953</v>
      </c>
      <c r="F158" s="439" t="str">
        <f>IFERROR(VLOOKUP(D158,RSL_Composite!$A$4:$K$767,11,FALSE),"--")</f>
        <v>--</v>
      </c>
      <c r="G158" s="439" t="s">
        <v>2474</v>
      </c>
      <c r="H158" s="535" t="str">
        <f>VLOOKUP($D158,'Rec carc'!$C$6:$G$285,5,FALSE)</f>
        <v>--</v>
      </c>
      <c r="I158" s="535">
        <f>VLOOKUP($D158,'Rec NC'!$C$6:$G$285,5,FALSE)</f>
        <v>187.71428571428572</v>
      </c>
      <c r="J158" s="535" t="str">
        <f t="shared" si="2"/>
        <v>--</v>
      </c>
      <c r="K158" s="451"/>
      <c r="L158" s="441"/>
      <c r="M158" s="441"/>
      <c r="N158" s="441"/>
    </row>
    <row r="159" spans="1:14" x14ac:dyDescent="0.2">
      <c r="A159" s="438" t="s">
        <v>239</v>
      </c>
      <c r="B159" s="439" t="s">
        <v>2593</v>
      </c>
      <c r="C159" s="438" t="s">
        <v>259</v>
      </c>
      <c r="D159" s="439" t="s">
        <v>258</v>
      </c>
      <c r="E159" s="439">
        <v>62759</v>
      </c>
      <c r="F159" s="439" t="str">
        <f>IFERROR(VLOOKUP(D159,RSL_Composite!$A$4:$K$767,11,FALSE),"--")</f>
        <v>M</v>
      </c>
      <c r="G159" s="439" t="s">
        <v>2474</v>
      </c>
      <c r="H159" s="535">
        <f>VLOOKUP($D159,'Rec carc'!$C$6:$G$285,5,FALSE)</f>
        <v>1.2331884264480093</v>
      </c>
      <c r="I159" s="535">
        <f>VLOOKUP($D159,'Rec NC'!$C$6:$G$285,5,FALSE)</f>
        <v>0.71877268284398244</v>
      </c>
      <c r="J159" s="535">
        <f t="shared" si="2"/>
        <v>0.4110628088160031</v>
      </c>
      <c r="K159" s="451"/>
      <c r="L159" s="441"/>
      <c r="M159" s="441"/>
      <c r="N159" s="441"/>
    </row>
    <row r="160" spans="1:14" x14ac:dyDescent="0.2">
      <c r="A160" s="438" t="s">
        <v>239</v>
      </c>
      <c r="B160" s="439" t="s">
        <v>2593</v>
      </c>
      <c r="C160" s="438" t="s">
        <v>257</v>
      </c>
      <c r="D160" s="439" t="s">
        <v>256</v>
      </c>
      <c r="E160" s="439">
        <v>621647</v>
      </c>
      <c r="F160" s="439" t="str">
        <f>IFERROR(VLOOKUP(D160,RSL_Composite!$A$4:$K$767,11,FALSE),"--")</f>
        <v>--</v>
      </c>
      <c r="G160" s="439" t="s">
        <v>2474</v>
      </c>
      <c r="H160" s="535">
        <f>VLOOKUP($D160,'Rec carc'!$C$6:$G$285,5,FALSE)</f>
        <v>6.0386267465212011</v>
      </c>
      <c r="I160" s="535" t="str">
        <f>VLOOKUP($D160,'Rec NC'!$C$6:$G$285,5,FALSE)</f>
        <v>--</v>
      </c>
      <c r="J160" s="535" t="str">
        <f t="shared" si="2"/>
        <v>--</v>
      </c>
      <c r="K160" s="451"/>
      <c r="L160" s="441"/>
      <c r="M160" s="441"/>
      <c r="N160" s="441"/>
    </row>
    <row r="161" spans="1:14" x14ac:dyDescent="0.2">
      <c r="A161" s="438" t="s">
        <v>239</v>
      </c>
      <c r="B161" s="439" t="s">
        <v>2593</v>
      </c>
      <c r="C161" s="438" t="s">
        <v>255</v>
      </c>
      <c r="D161" s="439" t="s">
        <v>254</v>
      </c>
      <c r="E161" s="439">
        <v>86306</v>
      </c>
      <c r="F161" s="439" t="str">
        <f>IFERROR(VLOOKUP(D161,RSL_Composite!$A$4:$K$767,11,FALSE),"--")</f>
        <v>--</v>
      </c>
      <c r="G161" s="439" t="s">
        <v>2474</v>
      </c>
      <c r="H161" s="535">
        <f>VLOOKUP($D161,'Rec carc'!$C$6:$G$285,5,FALSE)</f>
        <v>2105.8370270510586</v>
      </c>
      <c r="I161" s="535" t="str">
        <f>VLOOKUP($D161,'Rec NC'!$C$6:$G$285,5,FALSE)</f>
        <v>--</v>
      </c>
      <c r="J161" s="535" t="str">
        <f t="shared" si="2"/>
        <v>--</v>
      </c>
      <c r="K161" s="451"/>
      <c r="L161" s="441"/>
      <c r="M161" s="441"/>
      <c r="N161" s="441"/>
    </row>
    <row r="162" spans="1:14" x14ac:dyDescent="0.2">
      <c r="A162" s="438" t="s">
        <v>239</v>
      </c>
      <c r="B162" s="439" t="s">
        <v>2593</v>
      </c>
      <c r="C162" s="438" t="s">
        <v>253</v>
      </c>
      <c r="D162" s="439" t="s">
        <v>252</v>
      </c>
      <c r="E162" s="439">
        <v>608935</v>
      </c>
      <c r="F162" s="439" t="str">
        <f>IFERROR(VLOOKUP(D162,RSL_Composite!$A$4:$K$767,11,FALSE),"--")</f>
        <v>--</v>
      </c>
      <c r="G162" s="439" t="s">
        <v>2474</v>
      </c>
      <c r="H162" s="535" t="str">
        <f>VLOOKUP($D162,'Rec carc'!$C$6:$G$285,5,FALSE)</f>
        <v>--</v>
      </c>
      <c r="I162" s="535">
        <f>VLOOKUP($D162,'Rec NC'!$C$6:$G$285,5,FALSE)</f>
        <v>75.085714285714303</v>
      </c>
      <c r="J162" s="535" t="str">
        <f t="shared" si="2"/>
        <v>--</v>
      </c>
      <c r="K162" s="451"/>
      <c r="L162" s="441"/>
      <c r="M162" s="441"/>
      <c r="N162" s="441"/>
    </row>
    <row r="163" spans="1:14" x14ac:dyDescent="0.2">
      <c r="A163" s="438" t="s">
        <v>239</v>
      </c>
      <c r="B163" s="439" t="s">
        <v>2593</v>
      </c>
      <c r="C163" s="438" t="s">
        <v>251</v>
      </c>
      <c r="D163" s="439" t="s">
        <v>250</v>
      </c>
      <c r="E163" s="439">
        <v>87865</v>
      </c>
      <c r="F163" s="439" t="str">
        <f>IFERROR(VLOOKUP(D163,RSL_Composite!$A$4:$K$767,11,FALSE),"--")</f>
        <v>--</v>
      </c>
      <c r="G163" s="439" t="s">
        <v>2474</v>
      </c>
      <c r="H163" s="535">
        <f>VLOOKUP($D163,'Rec carc'!$C$6:$G$285,5,FALSE)</f>
        <v>2.4617452421114656</v>
      </c>
      <c r="I163" s="535">
        <f>VLOOKUP($D163,'Rec NC'!$C$6:$G$285,5,FALSE)</f>
        <v>7.0335578346041858</v>
      </c>
      <c r="J163" s="535" t="str">
        <f t="shared" si="2"/>
        <v>--</v>
      </c>
      <c r="K163" s="451"/>
      <c r="L163" s="441"/>
      <c r="M163" s="441"/>
      <c r="N163" s="441"/>
    </row>
    <row r="164" spans="1:14" x14ac:dyDescent="0.2">
      <c r="A164" s="438" t="s">
        <v>239</v>
      </c>
      <c r="B164" s="439" t="s">
        <v>2593</v>
      </c>
      <c r="C164" s="438" t="s">
        <v>249</v>
      </c>
      <c r="D164" s="439" t="s">
        <v>248</v>
      </c>
      <c r="E164" s="439">
        <v>85018</v>
      </c>
      <c r="F164" s="439" t="str">
        <f>IFERROR(VLOOKUP(D164,RSL_Composite!$A$4:$K$767,11,FALSE),"--")</f>
        <v>--</v>
      </c>
      <c r="G164" s="439" t="s">
        <v>2474</v>
      </c>
      <c r="H164" s="535" t="str">
        <f>VLOOKUP($D164,'Rec carc'!$C$6:$G$285,5,FALSE)</f>
        <v>--</v>
      </c>
      <c r="I164" s="535" t="str">
        <f>VLOOKUP($D164,'Rec NC'!$C$6:$G$285,5,FALSE)</f>
        <v>--</v>
      </c>
      <c r="J164" s="535" t="str">
        <f t="shared" si="2"/>
        <v>--</v>
      </c>
      <c r="K164" s="451"/>
      <c r="L164" s="441"/>
      <c r="M164" s="441"/>
      <c r="N164" s="441"/>
    </row>
    <row r="165" spans="1:14" x14ac:dyDescent="0.2">
      <c r="A165" s="438" t="s">
        <v>239</v>
      </c>
      <c r="B165" s="439" t="s">
        <v>2593</v>
      </c>
      <c r="C165" s="438" t="s">
        <v>247</v>
      </c>
      <c r="D165" s="439" t="s">
        <v>246</v>
      </c>
      <c r="E165" s="439">
        <v>108952</v>
      </c>
      <c r="F165" s="439" t="str">
        <f>IFERROR(VLOOKUP(D165,RSL_Composite!$A$4:$K$767,11,FALSE),"--")</f>
        <v>--</v>
      </c>
      <c r="G165" s="439" t="s">
        <v>2474</v>
      </c>
      <c r="H165" s="535" t="str">
        <f>VLOOKUP($D165,'Rec carc'!$C$6:$G$285,5,FALSE)</f>
        <v>--</v>
      </c>
      <c r="I165" s="535">
        <f>VLOOKUP($D165,'Rec NC'!$C$6:$G$285,5,FALSE)</f>
        <v>15211.959789426346</v>
      </c>
      <c r="J165" s="535" t="str">
        <f t="shared" si="2"/>
        <v>--</v>
      </c>
      <c r="K165" s="451"/>
      <c r="L165" s="441"/>
      <c r="M165" s="441"/>
      <c r="N165" s="441"/>
    </row>
    <row r="166" spans="1:14" x14ac:dyDescent="0.2">
      <c r="A166" s="438" t="s">
        <v>239</v>
      </c>
      <c r="B166" s="439" t="s">
        <v>2593</v>
      </c>
      <c r="C166" s="438" t="s">
        <v>245</v>
      </c>
      <c r="D166" s="439" t="s">
        <v>244</v>
      </c>
      <c r="E166" s="439">
        <v>57556</v>
      </c>
      <c r="F166" s="439" t="str">
        <f>IFERROR(VLOOKUP(D166,RSL_Composite!$A$4:$K$767,11,FALSE),"--")</f>
        <v>--</v>
      </c>
      <c r="G166" s="439" t="s">
        <v>2474</v>
      </c>
      <c r="H166" s="535" t="str">
        <f>VLOOKUP($D166,'Rec carc'!$C$6:$G$285,5,FALSE)</f>
        <v>--</v>
      </c>
      <c r="I166" s="535">
        <f>VLOOKUP($D166,'Rec NC'!$C$6:$G$285,5,FALSE)</f>
        <v>1877142.857142857</v>
      </c>
      <c r="J166" s="535" t="str">
        <f t="shared" si="2"/>
        <v>--</v>
      </c>
      <c r="K166" s="451"/>
      <c r="L166" s="441"/>
      <c r="M166" s="441"/>
      <c r="N166" s="441"/>
    </row>
    <row r="167" spans="1:14" x14ac:dyDescent="0.2">
      <c r="A167" s="438" t="s">
        <v>239</v>
      </c>
      <c r="B167" s="439" t="s">
        <v>2593</v>
      </c>
      <c r="C167" s="438" t="s">
        <v>243</v>
      </c>
      <c r="D167" s="439" t="s">
        <v>242</v>
      </c>
      <c r="E167" s="439">
        <v>129000</v>
      </c>
      <c r="F167" s="439" t="str">
        <f>IFERROR(VLOOKUP(D167,RSL_Composite!$A$4:$K$767,11,FALSE),"--")</f>
        <v>--</v>
      </c>
      <c r="G167" s="439" t="s">
        <v>2474</v>
      </c>
      <c r="H167" s="535" t="str">
        <f>VLOOKUP($D167,'Rec carc'!$C$6:$G$285,5,FALSE)</f>
        <v>--</v>
      </c>
      <c r="I167" s="535">
        <f>VLOOKUP($D167,'Rec NC'!$C$6:$G$285,5,FALSE)</f>
        <v>2815.7142857142853</v>
      </c>
      <c r="J167" s="535" t="str">
        <f t="shared" si="2"/>
        <v>--</v>
      </c>
      <c r="K167" s="451"/>
      <c r="L167" s="441"/>
      <c r="M167" s="441"/>
      <c r="N167" s="441"/>
    </row>
    <row r="168" spans="1:14" x14ac:dyDescent="0.2">
      <c r="A168" s="438" t="s">
        <v>239</v>
      </c>
      <c r="B168" s="439" t="s">
        <v>2593</v>
      </c>
      <c r="C168" s="438" t="s">
        <v>241</v>
      </c>
      <c r="D168" s="439" t="s">
        <v>240</v>
      </c>
      <c r="E168" s="439">
        <v>109999</v>
      </c>
      <c r="F168" s="439" t="str">
        <f>IFERROR(VLOOKUP(D168,RSL_Composite!$A$4:$K$767,11,FALSE),"--")</f>
        <v>--</v>
      </c>
      <c r="G168" s="439" t="s">
        <v>2474</v>
      </c>
      <c r="H168" s="535" t="str">
        <f>VLOOKUP($D168,'Rec carc'!$C$6:$G$285,5,FALSE)</f>
        <v>--</v>
      </c>
      <c r="I168" s="535">
        <f>VLOOKUP($D168,'Rec NC'!$C$6:$G$285,5,FALSE)</f>
        <v>84471.428571428565</v>
      </c>
      <c r="J168" s="535" t="str">
        <f t="shared" si="2"/>
        <v>--</v>
      </c>
      <c r="K168" s="451"/>
      <c r="L168" s="441"/>
      <c r="M168" s="441"/>
      <c r="N168" s="441"/>
    </row>
    <row r="169" spans="1:14" x14ac:dyDescent="0.2">
      <c r="A169" s="438" t="s">
        <v>239</v>
      </c>
      <c r="B169" s="439" t="s">
        <v>2593</v>
      </c>
      <c r="C169" s="438" t="s">
        <v>238</v>
      </c>
      <c r="D169" s="439" t="s">
        <v>237</v>
      </c>
      <c r="E169" s="439">
        <v>76039</v>
      </c>
      <c r="F169" s="439" t="str">
        <f>IFERROR(VLOOKUP(D169,RSL_Composite!$A$4:$K$767,11,FALSE),"--")</f>
        <v>--</v>
      </c>
      <c r="G169" s="439" t="s">
        <v>2474</v>
      </c>
      <c r="H169" s="535">
        <f>VLOOKUP($D169,'Rec carc'!$C$6:$G$285,5,FALSE)</f>
        <v>938.57142857142844</v>
      </c>
      <c r="I169" s="535">
        <f>VLOOKUP($D169,'Rec NC'!$C$6:$G$285,5,FALSE)</f>
        <v>1877.1428571428571</v>
      </c>
      <c r="J169" s="535" t="str">
        <f t="shared" si="2"/>
        <v>--</v>
      </c>
      <c r="K169" s="451"/>
      <c r="L169" s="441"/>
      <c r="M169" s="441"/>
      <c r="N169" s="441"/>
    </row>
    <row r="170" spans="1:14" x14ac:dyDescent="0.2">
      <c r="A170" s="438" t="s">
        <v>210</v>
      </c>
      <c r="B170" s="439" t="s">
        <v>2593</v>
      </c>
      <c r="C170" s="438" t="s">
        <v>236</v>
      </c>
      <c r="D170" s="439" t="s">
        <v>235</v>
      </c>
      <c r="E170" s="439">
        <v>99354</v>
      </c>
      <c r="F170" s="439" t="str">
        <f>IFERROR(VLOOKUP(D170,RSL_Composite!$A$4:$K$767,11,FALSE),"--")</f>
        <v>--</v>
      </c>
      <c r="G170" s="439" t="s">
        <v>2474</v>
      </c>
      <c r="H170" s="535" t="str">
        <f>VLOOKUP($D170,'Rec carc'!$C$6:$G$285,5,FALSE)</f>
        <v>--</v>
      </c>
      <c r="I170" s="535">
        <f>VLOOKUP($D170,'Rec NC'!$C$6:$G$285,5,FALSE)</f>
        <v>2815.7142857142853</v>
      </c>
      <c r="J170" s="535" t="str">
        <f t="shared" si="2"/>
        <v>--</v>
      </c>
      <c r="K170" s="451"/>
      <c r="L170" s="441"/>
      <c r="M170" s="441"/>
      <c r="N170" s="441"/>
    </row>
    <row r="171" spans="1:14" x14ac:dyDescent="0.2">
      <c r="A171" s="438" t="s">
        <v>210</v>
      </c>
      <c r="B171" s="439" t="s">
        <v>2593</v>
      </c>
      <c r="C171" s="438" t="s">
        <v>234</v>
      </c>
      <c r="D171" s="439" t="s">
        <v>233</v>
      </c>
      <c r="E171" s="439">
        <v>99650</v>
      </c>
      <c r="F171" s="439" t="str">
        <f>IFERROR(VLOOKUP(D171,RSL_Composite!$A$4:$K$767,11,FALSE),"--")</f>
        <v>--</v>
      </c>
      <c r="G171" s="439" t="s">
        <v>2474</v>
      </c>
      <c r="H171" s="535" t="str">
        <f>VLOOKUP($D171,'Rec carc'!$C$6:$G$285,5,FALSE)</f>
        <v>--</v>
      </c>
      <c r="I171" s="535">
        <f>VLOOKUP($D171,'Rec NC'!$C$6:$G$285,5,FALSE)</f>
        <v>9.3857142857142879</v>
      </c>
      <c r="J171" s="535" t="str">
        <f t="shared" si="2"/>
        <v>--</v>
      </c>
      <c r="K171" s="451"/>
      <c r="L171" s="441"/>
      <c r="M171" s="441"/>
      <c r="N171" s="441"/>
    </row>
    <row r="172" spans="1:14" x14ac:dyDescent="0.2">
      <c r="A172" s="438" t="s">
        <v>210</v>
      </c>
      <c r="B172" s="439" t="s">
        <v>2593</v>
      </c>
      <c r="C172" s="438" t="s">
        <v>232</v>
      </c>
      <c r="D172" s="439" t="s">
        <v>231</v>
      </c>
      <c r="E172" s="439">
        <v>118967</v>
      </c>
      <c r="F172" s="439" t="str">
        <f>IFERROR(VLOOKUP(D172,RSL_Composite!$A$4:$K$767,11,FALSE),"--")</f>
        <v>--</v>
      </c>
      <c r="G172" s="439" t="s">
        <v>2474</v>
      </c>
      <c r="H172" s="535">
        <f>VLOOKUP($D172,'Rec carc'!$C$6:$G$285,5,FALSE)</f>
        <v>2190</v>
      </c>
      <c r="I172" s="535">
        <f>VLOOKUP($D172,'Rec NC'!$C$6:$G$285,5,FALSE)</f>
        <v>46.928571428571431</v>
      </c>
      <c r="J172" s="535" t="str">
        <f t="shared" si="2"/>
        <v>--</v>
      </c>
      <c r="K172" s="451"/>
      <c r="L172" s="441"/>
      <c r="M172" s="441"/>
      <c r="N172" s="441"/>
    </row>
    <row r="173" spans="1:14" x14ac:dyDescent="0.2">
      <c r="A173" s="438" t="s">
        <v>210</v>
      </c>
      <c r="B173" s="439" t="s">
        <v>2593</v>
      </c>
      <c r="C173" s="438" t="s">
        <v>230</v>
      </c>
      <c r="D173" s="439" t="s">
        <v>229</v>
      </c>
      <c r="E173" s="439">
        <v>121142</v>
      </c>
      <c r="F173" s="439" t="str">
        <f>IFERROR(VLOOKUP(D173,RSL_Composite!$A$4:$K$767,11,FALSE),"--")</f>
        <v>--</v>
      </c>
      <c r="G173" s="439" t="s">
        <v>2474</v>
      </c>
      <c r="H173" s="535">
        <f>VLOOKUP($D173,'Rec carc'!$C$6:$G$285,5,FALSE)</f>
        <v>104.55320528419981</v>
      </c>
      <c r="I173" s="535">
        <f>VLOOKUP($D173,'Rec NC'!$C$6:$G$285,5,FALSE)</f>
        <v>92.604267537434097</v>
      </c>
      <c r="J173" s="535" t="str">
        <f t="shared" si="2"/>
        <v>--</v>
      </c>
      <c r="K173" s="451"/>
      <c r="L173" s="441"/>
      <c r="M173" s="441"/>
      <c r="N173" s="441"/>
    </row>
    <row r="174" spans="1:14" x14ac:dyDescent="0.2">
      <c r="A174" s="438" t="s">
        <v>210</v>
      </c>
      <c r="B174" s="439" t="s">
        <v>2593</v>
      </c>
      <c r="C174" s="438" t="s">
        <v>228</v>
      </c>
      <c r="D174" s="439" t="s">
        <v>227</v>
      </c>
      <c r="E174" s="439">
        <v>606202</v>
      </c>
      <c r="F174" s="439" t="str">
        <f>IFERROR(VLOOKUP(D174,RSL_Composite!$A$4:$K$767,11,FALSE),"--")</f>
        <v>--</v>
      </c>
      <c r="G174" s="439" t="s">
        <v>2474</v>
      </c>
      <c r="H174" s="535" t="str">
        <f>VLOOKUP($D174,'Rec carc'!$C$6:$G$285,5,FALSE)</f>
        <v>--</v>
      </c>
      <c r="I174" s="535">
        <f>VLOOKUP($D174,'Rec NC'!$C$6:$G$285,5,FALSE)</f>
        <v>42.01672628241495</v>
      </c>
      <c r="J174" s="535" t="str">
        <f t="shared" si="2"/>
        <v>--</v>
      </c>
      <c r="K174" s="451"/>
      <c r="L174" s="441"/>
      <c r="M174" s="441"/>
      <c r="N174" s="441"/>
    </row>
    <row r="175" spans="1:14" x14ac:dyDescent="0.2">
      <c r="A175" s="438" t="s">
        <v>210</v>
      </c>
      <c r="B175" s="439" t="s">
        <v>2593</v>
      </c>
      <c r="C175" s="438" t="s">
        <v>226</v>
      </c>
      <c r="D175" s="439" t="s">
        <v>225</v>
      </c>
      <c r="E175" s="439">
        <v>35572782</v>
      </c>
      <c r="F175" s="439" t="str">
        <f>IFERROR(VLOOKUP(D175,RSL_Composite!$A$4:$K$767,11,FALSE),"--")</f>
        <v>--</v>
      </c>
      <c r="G175" s="439" t="s">
        <v>2474</v>
      </c>
      <c r="H175" s="535" t="str">
        <f>VLOOKUP($D175,'Rec carc'!$C$6:$G$285,5,FALSE)</f>
        <v>--</v>
      </c>
      <c r="I175" s="535">
        <f>VLOOKUP($D175,'Rec NC'!$C$6:$G$285,5,FALSE)</f>
        <v>187.71428571428572</v>
      </c>
      <c r="J175" s="535" t="str">
        <f t="shared" si="2"/>
        <v>--</v>
      </c>
      <c r="K175" s="451"/>
      <c r="L175" s="441"/>
      <c r="M175" s="441"/>
      <c r="N175" s="441"/>
    </row>
    <row r="176" spans="1:14" x14ac:dyDescent="0.2">
      <c r="A176" s="438" t="s">
        <v>210</v>
      </c>
      <c r="B176" s="439" t="s">
        <v>2593</v>
      </c>
      <c r="C176" s="438" t="s">
        <v>224</v>
      </c>
      <c r="D176" s="439" t="s">
        <v>223</v>
      </c>
      <c r="E176" s="439">
        <v>88722</v>
      </c>
      <c r="F176" s="439" t="str">
        <f>IFERROR(VLOOKUP(D176,RSL_Composite!$A$4:$K$767,11,FALSE),"--")</f>
        <v>--</v>
      </c>
      <c r="G176" s="439" t="s">
        <v>2474</v>
      </c>
      <c r="H176" s="535">
        <f>VLOOKUP($D176,'Rec carc'!$C$6:$G$285,5,FALSE)</f>
        <v>298.63636363636363</v>
      </c>
      <c r="I176" s="535">
        <f>VLOOKUP($D176,'Rec NC'!$C$6:$G$285,5,FALSE)</f>
        <v>84.471428571428575</v>
      </c>
      <c r="J176" s="535" t="str">
        <f t="shared" si="2"/>
        <v>--</v>
      </c>
      <c r="K176" s="451"/>
      <c r="L176" s="441"/>
      <c r="M176" s="441"/>
      <c r="N176" s="441"/>
    </row>
    <row r="177" spans="1:14" x14ac:dyDescent="0.2">
      <c r="A177" s="438" t="s">
        <v>210</v>
      </c>
      <c r="B177" s="439" t="s">
        <v>2593</v>
      </c>
      <c r="C177" s="438" t="s">
        <v>222</v>
      </c>
      <c r="D177" s="439" t="s">
        <v>221</v>
      </c>
      <c r="E177" s="439">
        <v>99081</v>
      </c>
      <c r="F177" s="439" t="str">
        <f>IFERROR(VLOOKUP(D177,RSL_Composite!$A$4:$K$767,11,FALSE),"--")</f>
        <v>--</v>
      </c>
      <c r="G177" s="439" t="s">
        <v>2474</v>
      </c>
      <c r="H177" s="535" t="str">
        <f>VLOOKUP($D177,'Rec carc'!$C$6:$G$285,5,FALSE)</f>
        <v>--</v>
      </c>
      <c r="I177" s="535">
        <f>VLOOKUP($D177,'Rec NC'!$C$6:$G$285,5,FALSE)</f>
        <v>9.3857142857142879</v>
      </c>
      <c r="J177" s="535" t="str">
        <f t="shared" si="2"/>
        <v>--</v>
      </c>
      <c r="K177" s="451"/>
      <c r="L177" s="441"/>
      <c r="M177" s="441"/>
      <c r="N177" s="441"/>
    </row>
    <row r="178" spans="1:14" x14ac:dyDescent="0.2">
      <c r="A178" s="438" t="s">
        <v>210</v>
      </c>
      <c r="B178" s="439" t="s">
        <v>2593</v>
      </c>
      <c r="C178" s="438" t="s">
        <v>220</v>
      </c>
      <c r="D178" s="439" t="s">
        <v>219</v>
      </c>
      <c r="E178" s="439">
        <v>19406510</v>
      </c>
      <c r="F178" s="439" t="str">
        <f>IFERROR(VLOOKUP(D178,RSL_Composite!$A$4:$K$767,11,FALSE),"--")</f>
        <v>--</v>
      </c>
      <c r="G178" s="439" t="s">
        <v>2474</v>
      </c>
      <c r="H178" s="535" t="str">
        <f>VLOOKUP($D178,'Rec carc'!$C$6:$G$285,5,FALSE)</f>
        <v>--</v>
      </c>
      <c r="I178" s="535">
        <f>VLOOKUP($D178,'Rec NC'!$C$6:$G$285,5,FALSE)</f>
        <v>187.71428571428572</v>
      </c>
      <c r="J178" s="535" t="str">
        <f t="shared" si="2"/>
        <v>--</v>
      </c>
      <c r="K178" s="451"/>
      <c r="L178" s="441"/>
      <c r="M178" s="441"/>
      <c r="N178" s="441"/>
    </row>
    <row r="179" spans="1:14" x14ac:dyDescent="0.2">
      <c r="A179" s="438" t="s">
        <v>210</v>
      </c>
      <c r="B179" s="439" t="s">
        <v>2593</v>
      </c>
      <c r="C179" s="438" t="s">
        <v>218</v>
      </c>
      <c r="D179" s="439" t="s">
        <v>217</v>
      </c>
      <c r="E179" s="439">
        <v>99990</v>
      </c>
      <c r="F179" s="439" t="str">
        <f>IFERROR(VLOOKUP(D179,RSL_Composite!$A$4:$K$767,11,FALSE),"--")</f>
        <v>--</v>
      </c>
      <c r="G179" s="439" t="s">
        <v>2474</v>
      </c>
      <c r="H179" s="535">
        <f>VLOOKUP($D179,'Rec carc'!$C$6:$G$285,5,FALSE)</f>
        <v>4106.25</v>
      </c>
      <c r="I179" s="535">
        <f>VLOOKUP($D179,'Rec NC'!$C$6:$G$285,5,FALSE)</f>
        <v>375.42857142857144</v>
      </c>
      <c r="J179" s="535" t="str">
        <f t="shared" si="2"/>
        <v>--</v>
      </c>
      <c r="K179" s="451"/>
      <c r="L179" s="441"/>
      <c r="M179" s="441"/>
      <c r="N179" s="441"/>
    </row>
    <row r="180" spans="1:14" x14ac:dyDescent="0.2">
      <c r="A180" s="438" t="s">
        <v>210</v>
      </c>
      <c r="B180" s="439" t="s">
        <v>2593</v>
      </c>
      <c r="C180" s="438" t="s">
        <v>216</v>
      </c>
      <c r="D180" s="439" t="s">
        <v>215</v>
      </c>
      <c r="E180" s="439">
        <v>2691410</v>
      </c>
      <c r="F180" s="439" t="str">
        <f>IFERROR(VLOOKUP(D180,RSL_Composite!$A$4:$K$767,11,FALSE),"--")</f>
        <v>--</v>
      </c>
      <c r="G180" s="439" t="s">
        <v>2474</v>
      </c>
      <c r="H180" s="535" t="str">
        <f>VLOOKUP($D180,'Rec carc'!$C$6:$G$285,5,FALSE)</f>
        <v>--</v>
      </c>
      <c r="I180" s="535">
        <f>VLOOKUP($D180,'Rec NC'!$C$6:$G$285,5,FALSE)</f>
        <v>4692.8571428571431</v>
      </c>
      <c r="J180" s="535" t="str">
        <f t="shared" si="2"/>
        <v>--</v>
      </c>
      <c r="K180" s="451"/>
      <c r="L180" s="441"/>
      <c r="M180" s="441"/>
      <c r="N180" s="441"/>
    </row>
    <row r="181" spans="1:14" x14ac:dyDescent="0.2">
      <c r="A181" s="438" t="s">
        <v>210</v>
      </c>
      <c r="B181" s="439" t="s">
        <v>2593</v>
      </c>
      <c r="C181" s="438" t="s">
        <v>214</v>
      </c>
      <c r="D181" s="439" t="s">
        <v>213</v>
      </c>
      <c r="E181" s="439">
        <v>98953</v>
      </c>
      <c r="F181" s="439" t="str">
        <f>IFERROR(VLOOKUP(D181,RSL_Composite!$A$4:$K$767,11,FALSE),"--")</f>
        <v>--</v>
      </c>
      <c r="G181" s="439" t="s">
        <v>2474</v>
      </c>
      <c r="H181" s="535" t="str">
        <f>VLOOKUP($D181,'Rec carc'!$C$6:$G$285,5,FALSE)</f>
        <v>--</v>
      </c>
      <c r="I181" s="535">
        <f>VLOOKUP($D181,'Rec NC'!$C$6:$G$285,5,FALSE)</f>
        <v>187.71428571428572</v>
      </c>
      <c r="J181" s="535" t="str">
        <f t="shared" si="2"/>
        <v>--</v>
      </c>
      <c r="K181" s="451"/>
      <c r="L181" s="441"/>
      <c r="M181" s="441"/>
      <c r="N181" s="441"/>
    </row>
    <row r="182" spans="1:14" x14ac:dyDescent="0.2">
      <c r="A182" s="438" t="s">
        <v>210</v>
      </c>
      <c r="B182" s="439" t="s">
        <v>2593</v>
      </c>
      <c r="C182" s="438" t="s">
        <v>212</v>
      </c>
      <c r="D182" s="439" t="s">
        <v>211</v>
      </c>
      <c r="E182" s="439">
        <v>121824</v>
      </c>
      <c r="F182" s="439" t="str">
        <f>IFERROR(VLOOKUP(D182,RSL_Composite!$A$4:$K$767,11,FALSE),"--")</f>
        <v>--</v>
      </c>
      <c r="G182" s="439" t="s">
        <v>2474</v>
      </c>
      <c r="H182" s="535">
        <f>VLOOKUP($D182,'Rec carc'!$C$6:$G$285,5,FALSE)</f>
        <v>597.27272727272725</v>
      </c>
      <c r="I182" s="535">
        <f>VLOOKUP($D182,'Rec NC'!$C$6:$G$285,5,FALSE)</f>
        <v>281.57142857142861</v>
      </c>
      <c r="J182" s="535" t="str">
        <f t="shared" si="2"/>
        <v>--</v>
      </c>
      <c r="K182" s="451"/>
      <c r="L182" s="441"/>
      <c r="M182" s="441"/>
      <c r="N182" s="441"/>
    </row>
    <row r="183" spans="1:14" x14ac:dyDescent="0.2">
      <c r="A183" s="438" t="s">
        <v>210</v>
      </c>
      <c r="B183" s="439" t="s">
        <v>2593</v>
      </c>
      <c r="C183" s="438" t="s">
        <v>209</v>
      </c>
      <c r="D183" s="439" t="s">
        <v>208</v>
      </c>
      <c r="E183" s="439">
        <v>479458</v>
      </c>
      <c r="F183" s="439" t="str">
        <f>IFERROR(VLOOKUP(D183,RSL_Composite!$A$4:$K$767,11,FALSE),"--")</f>
        <v>--</v>
      </c>
      <c r="G183" s="439" t="s">
        <v>2474</v>
      </c>
      <c r="H183" s="535" t="str">
        <f>VLOOKUP($D183,'Rec carc'!$C$6:$G$285,5,FALSE)</f>
        <v>--</v>
      </c>
      <c r="I183" s="535">
        <f>VLOOKUP($D183,'Rec NC'!$C$6:$G$285,5,FALSE)</f>
        <v>375.42857142857144</v>
      </c>
      <c r="J183" s="535" t="str">
        <f t="shared" si="2"/>
        <v>--</v>
      </c>
      <c r="K183" s="451"/>
      <c r="L183" s="441"/>
      <c r="M183" s="441"/>
      <c r="N183" s="441"/>
    </row>
    <row r="184" spans="1:14" x14ac:dyDescent="0.2">
      <c r="A184" s="438" t="s">
        <v>159</v>
      </c>
      <c r="B184" s="439" t="s">
        <v>2593</v>
      </c>
      <c r="C184" s="438" t="s">
        <v>207</v>
      </c>
      <c r="D184" s="439" t="s">
        <v>206</v>
      </c>
      <c r="E184" s="439">
        <v>72548</v>
      </c>
      <c r="F184" s="439" t="str">
        <f>IFERROR(VLOOKUP(D184,RSL_Composite!$A$4:$K$767,11,FALSE),"--")</f>
        <v>--</v>
      </c>
      <c r="G184" s="439" t="s">
        <v>2474</v>
      </c>
      <c r="H184" s="535">
        <f>VLOOKUP($D184,'Rec carc'!$C$6:$G$285,5,FALSE)</f>
        <v>1.6675942615453547</v>
      </c>
      <c r="I184" s="535" t="str">
        <f>VLOOKUP($D184,'Rec NC'!$C$6:$G$285,5,FALSE)</f>
        <v>--</v>
      </c>
      <c r="J184" s="535" t="str">
        <f t="shared" si="2"/>
        <v>--</v>
      </c>
      <c r="K184" s="451"/>
      <c r="L184" s="441"/>
      <c r="M184" s="441"/>
      <c r="N184" s="441"/>
    </row>
    <row r="185" spans="1:14" x14ac:dyDescent="0.2">
      <c r="A185" s="438" t="s">
        <v>159</v>
      </c>
      <c r="B185" s="439" t="s">
        <v>2593</v>
      </c>
      <c r="C185" s="438" t="s">
        <v>205</v>
      </c>
      <c r="D185" s="439" t="s">
        <v>204</v>
      </c>
      <c r="E185" s="439">
        <v>72559</v>
      </c>
      <c r="F185" s="439" t="str">
        <f>IFERROR(VLOOKUP(D185,RSL_Composite!$A$4:$K$767,11,FALSE),"--")</f>
        <v>--</v>
      </c>
      <c r="G185" s="439" t="s">
        <v>2474</v>
      </c>
      <c r="H185" s="535">
        <f>VLOOKUP($D185,'Rec carc'!$C$6:$G$285,5,FALSE)</f>
        <v>0.55098126337388054</v>
      </c>
      <c r="I185" s="535" t="str">
        <f>VLOOKUP($D185,'Rec NC'!$C$6:$G$285,5,FALSE)</f>
        <v>--</v>
      </c>
      <c r="J185" s="535" t="str">
        <f t="shared" si="2"/>
        <v>--</v>
      </c>
      <c r="K185" s="451"/>
      <c r="L185" s="441"/>
      <c r="M185" s="441"/>
      <c r="N185" s="441"/>
    </row>
    <row r="186" spans="1:14" x14ac:dyDescent="0.2">
      <c r="A186" s="438" t="s">
        <v>159</v>
      </c>
      <c r="B186" s="439" t="s">
        <v>2593</v>
      </c>
      <c r="C186" s="438" t="s">
        <v>203</v>
      </c>
      <c r="D186" s="439" t="s">
        <v>202</v>
      </c>
      <c r="E186" s="439">
        <v>50293</v>
      </c>
      <c r="F186" s="439" t="str">
        <f>IFERROR(VLOOKUP(D186,RSL_Composite!$A$4:$K$767,11,FALSE),"--")</f>
        <v>--</v>
      </c>
      <c r="G186" s="439" t="s">
        <v>2474</v>
      </c>
      <c r="H186" s="535">
        <f>VLOOKUP($D186,'Rec carc'!$C$6:$G$285,5,FALSE)</f>
        <v>0.43059229645140978</v>
      </c>
      <c r="I186" s="535">
        <f>VLOOKUP($D186,'Rec NC'!$C$6:$G$285,5,FALSE)</f>
        <v>0.10457241485248522</v>
      </c>
      <c r="J186" s="535" t="str">
        <f t="shared" si="2"/>
        <v>--</v>
      </c>
      <c r="K186" s="451"/>
      <c r="L186" s="441"/>
      <c r="M186" s="441"/>
      <c r="N186" s="441"/>
    </row>
    <row r="187" spans="1:14" x14ac:dyDescent="0.2">
      <c r="A187" s="438" t="s">
        <v>159</v>
      </c>
      <c r="B187" s="439" t="s">
        <v>2593</v>
      </c>
      <c r="C187" s="438" t="s">
        <v>201</v>
      </c>
      <c r="D187" s="439" t="s">
        <v>200</v>
      </c>
      <c r="E187" s="439">
        <v>309002</v>
      </c>
      <c r="F187" s="439" t="str">
        <f>IFERROR(VLOOKUP(D187,RSL_Composite!$A$4:$K$767,11,FALSE),"--")</f>
        <v>--</v>
      </c>
      <c r="G187" s="439" t="s">
        <v>2474</v>
      </c>
      <c r="H187" s="535">
        <f>VLOOKUP($D187,'Rec carc'!$C$6:$G$285,5,FALSE)</f>
        <v>1.210208683193993E-2</v>
      </c>
      <c r="I187" s="535">
        <f>VLOOKUP($D187,'Rec NC'!$C$6:$G$285,5,FALSE)</f>
        <v>8.8172346918419468E-3</v>
      </c>
      <c r="J187" s="535" t="str">
        <f t="shared" si="2"/>
        <v>--</v>
      </c>
      <c r="K187" s="451"/>
      <c r="L187" s="441"/>
      <c r="M187" s="441"/>
      <c r="N187" s="441"/>
    </row>
    <row r="188" spans="1:14" x14ac:dyDescent="0.2">
      <c r="A188" s="438" t="s">
        <v>159</v>
      </c>
      <c r="B188" s="439" t="s">
        <v>2593</v>
      </c>
      <c r="C188" s="438" t="s">
        <v>199</v>
      </c>
      <c r="D188" s="439" t="s">
        <v>198</v>
      </c>
      <c r="E188" s="439">
        <v>319846</v>
      </c>
      <c r="F188" s="439" t="str">
        <f>IFERROR(VLOOKUP(D188,RSL_Composite!$A$4:$K$767,11,FALSE),"--")</f>
        <v>--</v>
      </c>
      <c r="G188" s="439" t="s">
        <v>2474</v>
      </c>
      <c r="H188" s="535">
        <f>VLOOKUP($D188,'Rec carc'!$C$6:$G$285,5,FALSE)</f>
        <v>10.428571428571429</v>
      </c>
      <c r="I188" s="535">
        <f>VLOOKUP($D188,'Rec NC'!$C$6:$G$285,5,FALSE)</f>
        <v>750.85714285714289</v>
      </c>
      <c r="J188" s="535" t="str">
        <f t="shared" si="2"/>
        <v>--</v>
      </c>
      <c r="K188" s="451"/>
      <c r="L188" s="441"/>
      <c r="M188" s="441"/>
      <c r="N188" s="441"/>
    </row>
    <row r="189" spans="1:14" x14ac:dyDescent="0.2">
      <c r="A189" s="438" t="s">
        <v>159</v>
      </c>
      <c r="B189" s="439" t="s">
        <v>2593</v>
      </c>
      <c r="C189" s="438" t="s">
        <v>197</v>
      </c>
      <c r="D189" s="439" t="s">
        <v>196</v>
      </c>
      <c r="E189" s="439">
        <v>5103719</v>
      </c>
      <c r="F189" s="439" t="str">
        <f>IFERROR(VLOOKUP(D189,RSL_Composite!$A$4:$K$767,11,FALSE),"--")</f>
        <v>--</v>
      </c>
      <c r="G189" s="439" t="s">
        <v>2474</v>
      </c>
      <c r="H189" s="535" t="str">
        <f>VLOOKUP($D189,'Rec carc'!$C$6:$G$285,5,FALSE)</f>
        <v>--</v>
      </c>
      <c r="I189" s="535" t="str">
        <f>VLOOKUP($D189,'Rec NC'!$C$6:$G$285,5,FALSE)</f>
        <v>--</v>
      </c>
      <c r="J189" s="535" t="str">
        <f t="shared" si="2"/>
        <v>--</v>
      </c>
      <c r="K189" s="451"/>
      <c r="L189" s="441"/>
      <c r="M189" s="441"/>
      <c r="N189" s="441"/>
    </row>
    <row r="190" spans="1:14" x14ac:dyDescent="0.2">
      <c r="A190" s="438" t="s">
        <v>159</v>
      </c>
      <c r="B190" s="439" t="s">
        <v>2593</v>
      </c>
      <c r="C190" s="438" t="s">
        <v>195</v>
      </c>
      <c r="D190" s="439" t="s">
        <v>194</v>
      </c>
      <c r="E190" s="439">
        <v>319857</v>
      </c>
      <c r="F190" s="439" t="str">
        <f>IFERROR(VLOOKUP(D190,RSL_Composite!$A$4:$K$767,11,FALSE),"--")</f>
        <v>--</v>
      </c>
      <c r="G190" s="439" t="s">
        <v>2474</v>
      </c>
      <c r="H190" s="535">
        <f>VLOOKUP($D190,'Rec carc'!$C$6:$G$285,5,FALSE)</f>
        <v>36.5</v>
      </c>
      <c r="I190" s="535" t="str">
        <f>VLOOKUP($D190,'Rec NC'!$C$6:$G$285,5,FALSE)</f>
        <v>--</v>
      </c>
      <c r="J190" s="535" t="str">
        <f t="shared" si="2"/>
        <v>--</v>
      </c>
      <c r="K190" s="451"/>
      <c r="L190" s="441"/>
      <c r="M190" s="441"/>
      <c r="N190" s="441"/>
    </row>
    <row r="191" spans="1:14" x14ac:dyDescent="0.2">
      <c r="A191" s="438" t="s">
        <v>159</v>
      </c>
      <c r="B191" s="439" t="s">
        <v>2593</v>
      </c>
      <c r="C191" s="438" t="s">
        <v>193</v>
      </c>
      <c r="D191" s="439" t="s">
        <v>192</v>
      </c>
      <c r="E191" s="439">
        <v>12789036</v>
      </c>
      <c r="F191" s="439" t="str">
        <f>IFERROR(VLOOKUP(D191,RSL_Composite!$A$4:$K$767,11,FALSE),"--")</f>
        <v>--</v>
      </c>
      <c r="G191" s="439" t="s">
        <v>2474</v>
      </c>
      <c r="H191" s="535">
        <f>VLOOKUP($D191,'Rec carc'!$C$6:$G$285,5,FALSE)</f>
        <v>187.71428571428572</v>
      </c>
      <c r="I191" s="535">
        <f>VLOOKUP($D191,'Rec NC'!$C$6:$G$285,5,FALSE)</f>
        <v>46.928571428571431</v>
      </c>
      <c r="J191" s="535" t="str">
        <f t="shared" si="2"/>
        <v>--</v>
      </c>
      <c r="K191" s="451"/>
      <c r="L191" s="441"/>
      <c r="M191" s="441"/>
      <c r="N191" s="441"/>
    </row>
    <row r="192" spans="1:14" x14ac:dyDescent="0.2">
      <c r="A192" s="438" t="s">
        <v>159</v>
      </c>
      <c r="B192" s="439" t="s">
        <v>2593</v>
      </c>
      <c r="C192" s="438" t="s">
        <v>191</v>
      </c>
      <c r="D192" s="439" t="s">
        <v>190</v>
      </c>
      <c r="E192" s="439">
        <v>510156</v>
      </c>
      <c r="F192" s="439" t="str">
        <f>IFERROR(VLOOKUP(D192,RSL_Composite!$A$4:$K$767,11,FALSE),"--")</f>
        <v>--</v>
      </c>
      <c r="G192" s="439" t="s">
        <v>2474</v>
      </c>
      <c r="H192" s="535">
        <f>VLOOKUP($D192,'Rec carc'!$C$6:$G$285,5,FALSE)</f>
        <v>597.27272727272725</v>
      </c>
      <c r="I192" s="535">
        <f>VLOOKUP($D192,'Rec NC'!$C$6:$G$285,5,FALSE)</f>
        <v>1877.1428571428571</v>
      </c>
      <c r="J192" s="535" t="str">
        <f t="shared" si="2"/>
        <v>--</v>
      </c>
      <c r="K192" s="451"/>
      <c r="L192" s="441"/>
      <c r="M192" s="441"/>
      <c r="N192" s="441"/>
    </row>
    <row r="193" spans="1:14" x14ac:dyDescent="0.2">
      <c r="A193" s="438" t="s">
        <v>159</v>
      </c>
      <c r="B193" s="439" t="s">
        <v>2593</v>
      </c>
      <c r="C193" s="438" t="s">
        <v>189</v>
      </c>
      <c r="D193" s="439" t="s">
        <v>188</v>
      </c>
      <c r="E193" s="439">
        <v>319868</v>
      </c>
      <c r="F193" s="439" t="str">
        <f>IFERROR(VLOOKUP(D193,RSL_Composite!$A$4:$K$767,11,FALSE),"--")</f>
        <v>--</v>
      </c>
      <c r="G193" s="439" t="s">
        <v>2474</v>
      </c>
      <c r="H193" s="535" t="str">
        <f>VLOOKUP($D193,'Rec carc'!$C$6:$G$285,5,FALSE)</f>
        <v>--</v>
      </c>
      <c r="I193" s="535" t="str">
        <f>VLOOKUP($D193,'Rec NC'!$C$6:$G$285,5,FALSE)</f>
        <v>--</v>
      </c>
      <c r="J193" s="535" t="str">
        <f t="shared" si="2"/>
        <v>--</v>
      </c>
      <c r="K193" s="451"/>
      <c r="L193" s="441"/>
      <c r="M193" s="441"/>
      <c r="N193" s="441"/>
    </row>
    <row r="194" spans="1:14" x14ac:dyDescent="0.2">
      <c r="A194" s="438" t="s">
        <v>159</v>
      </c>
      <c r="B194" s="439" t="s">
        <v>2593</v>
      </c>
      <c r="C194" s="438" t="s">
        <v>187</v>
      </c>
      <c r="D194" s="439" t="s">
        <v>186</v>
      </c>
      <c r="E194" s="439">
        <v>2303164</v>
      </c>
      <c r="F194" s="439" t="str">
        <f>IFERROR(VLOOKUP(D194,RSL_Composite!$A$4:$K$767,11,FALSE),"--")</f>
        <v>--</v>
      </c>
      <c r="G194" s="439" t="s">
        <v>2474</v>
      </c>
      <c r="H194" s="535">
        <f>VLOOKUP($D194,'Rec carc'!$C$6:$G$285,5,FALSE)</f>
        <v>1077.049180327869</v>
      </c>
      <c r="I194" s="535" t="str">
        <f>VLOOKUP($D194,'Rec NC'!$C$6:$G$285,5,FALSE)</f>
        <v>--</v>
      </c>
      <c r="J194" s="535" t="str">
        <f t="shared" si="2"/>
        <v>--</v>
      </c>
      <c r="K194" s="451"/>
      <c r="L194" s="441"/>
      <c r="M194" s="441"/>
      <c r="N194" s="441"/>
    </row>
    <row r="195" spans="1:14" x14ac:dyDescent="0.2">
      <c r="A195" s="438" t="s">
        <v>159</v>
      </c>
      <c r="B195" s="439" t="s">
        <v>2593</v>
      </c>
      <c r="C195" s="438" t="s">
        <v>185</v>
      </c>
      <c r="D195" s="439" t="s">
        <v>184</v>
      </c>
      <c r="E195" s="439">
        <v>60571</v>
      </c>
      <c r="F195" s="439" t="str">
        <f>IFERROR(VLOOKUP(D195,RSL_Composite!$A$4:$K$767,11,FALSE),"--")</f>
        <v>--</v>
      </c>
      <c r="G195" s="439" t="s">
        <v>2474</v>
      </c>
      <c r="H195" s="535">
        <f>VLOOKUP($D195,'Rec carc'!$C$6:$G$285,5,FALSE)</f>
        <v>0.12665492314462731</v>
      </c>
      <c r="I195" s="535">
        <f>VLOOKUP($D195,'Rec NC'!$C$6:$G$285,5,FALSE)</f>
        <v>0.14474848359385978</v>
      </c>
      <c r="J195" s="535" t="str">
        <f t="shared" si="2"/>
        <v>--</v>
      </c>
      <c r="K195" s="451"/>
      <c r="L195" s="441"/>
      <c r="M195" s="441"/>
      <c r="N195" s="441"/>
    </row>
    <row r="196" spans="1:14" x14ac:dyDescent="0.2">
      <c r="A196" s="438" t="s">
        <v>159</v>
      </c>
      <c r="B196" s="439" t="s">
        <v>2593</v>
      </c>
      <c r="C196" s="438" t="s">
        <v>183</v>
      </c>
      <c r="D196" s="439" t="s">
        <v>182</v>
      </c>
      <c r="E196" s="439">
        <v>959988</v>
      </c>
      <c r="F196" s="439" t="str">
        <f>IFERROR(VLOOKUP(D196,RSL_Composite!$A$4:$K$767,11,FALSE),"--")</f>
        <v>--</v>
      </c>
      <c r="G196" s="439" t="s">
        <v>2474</v>
      </c>
      <c r="H196" s="535" t="str">
        <f>VLOOKUP($D196,'Rec carc'!$C$6:$G$285,5,FALSE)</f>
        <v>--</v>
      </c>
      <c r="I196" s="535" t="str">
        <f>VLOOKUP($D196,'Rec NC'!$C$6:$G$285,5,FALSE)</f>
        <v>--</v>
      </c>
      <c r="J196" s="535" t="str">
        <f t="shared" si="2"/>
        <v>--</v>
      </c>
      <c r="K196" s="451"/>
      <c r="L196" s="441"/>
      <c r="M196" s="441"/>
      <c r="N196" s="441"/>
    </row>
    <row r="197" spans="1:14" x14ac:dyDescent="0.2">
      <c r="A197" s="438" t="s">
        <v>159</v>
      </c>
      <c r="B197" s="439" t="s">
        <v>2593</v>
      </c>
      <c r="C197" s="438" t="s">
        <v>181</v>
      </c>
      <c r="D197" s="439" t="s">
        <v>180</v>
      </c>
      <c r="E197" s="439">
        <v>33213659</v>
      </c>
      <c r="F197" s="439" t="str">
        <f>IFERROR(VLOOKUP(D197,RSL_Composite!$A$4:$K$767,11,FALSE),"--")</f>
        <v>--</v>
      </c>
      <c r="G197" s="439" t="s">
        <v>2474</v>
      </c>
      <c r="H197" s="535" t="str">
        <f>VLOOKUP($D197,'Rec carc'!$C$6:$G$285,5,FALSE)</f>
        <v>--</v>
      </c>
      <c r="I197" s="535" t="str">
        <f>VLOOKUP($D197,'Rec NC'!$C$6:$G$285,5,FALSE)</f>
        <v>--</v>
      </c>
      <c r="J197" s="535" t="str">
        <f t="shared" si="2"/>
        <v>--</v>
      </c>
      <c r="K197" s="451"/>
      <c r="L197" s="441"/>
      <c r="M197" s="441"/>
      <c r="N197" s="441"/>
    </row>
    <row r="198" spans="1:14" x14ac:dyDescent="0.2">
      <c r="A198" s="438" t="s">
        <v>159</v>
      </c>
      <c r="B198" s="439" t="s">
        <v>2593</v>
      </c>
      <c r="C198" s="438" t="s">
        <v>179</v>
      </c>
      <c r="D198" s="439" t="s">
        <v>178</v>
      </c>
      <c r="E198" s="439">
        <v>1031078</v>
      </c>
      <c r="F198" s="439" t="str">
        <f>IFERROR(VLOOKUP(D198,RSL_Composite!$A$4:$K$767,11,FALSE),"--")</f>
        <v>--</v>
      </c>
      <c r="G198" s="439" t="s">
        <v>2474</v>
      </c>
      <c r="H198" s="535" t="str">
        <f>VLOOKUP($D198,'Rec carc'!$C$6:$G$285,5,FALSE)</f>
        <v>--</v>
      </c>
      <c r="I198" s="535" t="str">
        <f>VLOOKUP($D198,'Rec NC'!$C$6:$G$285,5,FALSE)</f>
        <v>--</v>
      </c>
      <c r="J198" s="535" t="str">
        <f t="shared" si="2"/>
        <v>--</v>
      </c>
      <c r="K198" s="451"/>
      <c r="L198" s="441"/>
      <c r="M198" s="441"/>
      <c r="N198" s="441"/>
    </row>
    <row r="199" spans="1:14" x14ac:dyDescent="0.2">
      <c r="A199" s="438" t="s">
        <v>159</v>
      </c>
      <c r="B199" s="439" t="s">
        <v>2593</v>
      </c>
      <c r="C199" s="438" t="s">
        <v>177</v>
      </c>
      <c r="D199" s="439" t="s">
        <v>176</v>
      </c>
      <c r="E199" s="439">
        <v>72208</v>
      </c>
      <c r="F199" s="439" t="str">
        <f>IFERROR(VLOOKUP(D199,RSL_Composite!$A$4:$K$767,11,FALSE),"--")</f>
        <v>--</v>
      </c>
      <c r="G199" s="439" t="s">
        <v>2474</v>
      </c>
      <c r="H199" s="535" t="str">
        <f>VLOOKUP($D199,'Rec carc'!$C$6:$G$285,5,FALSE)</f>
        <v>--</v>
      </c>
      <c r="I199" s="535">
        <f>VLOOKUP($D199,'Rec NC'!$C$6:$G$285,5,FALSE)</f>
        <v>0.86849090156315834</v>
      </c>
      <c r="J199" s="535" t="str">
        <f t="shared" ref="J199:J262" si="3">IF(F199="M",H199/3,"--")</f>
        <v>--</v>
      </c>
      <c r="K199" s="451"/>
      <c r="L199" s="441"/>
      <c r="M199" s="441"/>
      <c r="N199" s="441"/>
    </row>
    <row r="200" spans="1:14" x14ac:dyDescent="0.2">
      <c r="A200" s="438" t="s">
        <v>159</v>
      </c>
      <c r="B200" s="439" t="s">
        <v>2593</v>
      </c>
      <c r="C200" s="438" t="s">
        <v>175</v>
      </c>
      <c r="D200" s="439" t="s">
        <v>174</v>
      </c>
      <c r="E200" s="439">
        <v>7421934</v>
      </c>
      <c r="F200" s="439" t="str">
        <f>IFERROR(VLOOKUP(D200,RSL_Composite!$A$4:$K$767,11,FALSE),"--")</f>
        <v>--</v>
      </c>
      <c r="G200" s="439" t="s">
        <v>2474</v>
      </c>
      <c r="H200" s="535" t="str">
        <f>VLOOKUP($D200,'Rec carc'!$C$6:$G$285,5,FALSE)</f>
        <v>--</v>
      </c>
      <c r="I200" s="535" t="str">
        <f>VLOOKUP($D200,'Rec NC'!$C$6:$G$285,5,FALSE)</f>
        <v>--</v>
      </c>
      <c r="J200" s="535" t="str">
        <f t="shared" si="3"/>
        <v>--</v>
      </c>
      <c r="K200" s="451"/>
      <c r="L200" s="441"/>
      <c r="M200" s="441"/>
      <c r="N200" s="441"/>
    </row>
    <row r="201" spans="1:14" x14ac:dyDescent="0.2">
      <c r="A201" s="438" t="s">
        <v>159</v>
      </c>
      <c r="B201" s="439" t="s">
        <v>2593</v>
      </c>
      <c r="C201" s="438" t="s">
        <v>173</v>
      </c>
      <c r="D201" s="439" t="s">
        <v>172</v>
      </c>
      <c r="E201" s="439">
        <v>53494705</v>
      </c>
      <c r="F201" s="439" t="str">
        <f>IFERROR(VLOOKUP(D201,RSL_Composite!$A$4:$K$767,11,FALSE),"--")</f>
        <v>--</v>
      </c>
      <c r="G201" s="439" t="s">
        <v>2474</v>
      </c>
      <c r="H201" s="535" t="str">
        <f>VLOOKUP($D201,'Rec carc'!$C$6:$G$285,5,FALSE)</f>
        <v>--</v>
      </c>
      <c r="I201" s="535" t="str">
        <f>VLOOKUP($D201,'Rec NC'!$C$6:$G$285,5,FALSE)</f>
        <v>--</v>
      </c>
      <c r="J201" s="535" t="str">
        <f t="shared" si="3"/>
        <v>--</v>
      </c>
      <c r="K201" s="451"/>
      <c r="L201" s="441"/>
      <c r="M201" s="441"/>
      <c r="N201" s="441"/>
    </row>
    <row r="202" spans="1:14" x14ac:dyDescent="0.2">
      <c r="A202" s="438" t="s">
        <v>159</v>
      </c>
      <c r="B202" s="439" t="s">
        <v>2593</v>
      </c>
      <c r="C202" s="438" t="s">
        <v>171</v>
      </c>
      <c r="D202" s="439" t="s">
        <v>170</v>
      </c>
      <c r="E202" s="439">
        <v>58899</v>
      </c>
      <c r="F202" s="439" t="str">
        <f>IFERROR(VLOOKUP(D202,RSL_Composite!$A$4:$K$767,11,FALSE),"--")</f>
        <v>--</v>
      </c>
      <c r="G202" s="439" t="s">
        <v>2474</v>
      </c>
      <c r="H202" s="535">
        <f>VLOOKUP($D202,'Rec carc'!$C$6:$G$285,5,FALSE)</f>
        <v>4.428079690788346</v>
      </c>
      <c r="I202" s="535">
        <f>VLOOKUP($D202,'Rec NC'!$C$6:$G$285,5,FALSE)</f>
        <v>2.0875232828002197</v>
      </c>
      <c r="J202" s="535" t="str">
        <f t="shared" si="3"/>
        <v>--</v>
      </c>
      <c r="K202" s="451"/>
      <c r="L202" s="441"/>
      <c r="M202" s="441"/>
      <c r="N202" s="441"/>
    </row>
    <row r="203" spans="1:14" x14ac:dyDescent="0.2">
      <c r="A203" s="438" t="s">
        <v>159</v>
      </c>
      <c r="B203" s="439" t="s">
        <v>2593</v>
      </c>
      <c r="C203" s="438" t="s">
        <v>169</v>
      </c>
      <c r="D203" s="439" t="s">
        <v>168</v>
      </c>
      <c r="E203" s="439">
        <v>5103742</v>
      </c>
      <c r="F203" s="439" t="str">
        <f>IFERROR(VLOOKUP(D203,RSL_Composite!$A$4:$K$767,11,FALSE),"--")</f>
        <v>--</v>
      </c>
      <c r="G203" s="439" t="s">
        <v>2474</v>
      </c>
      <c r="H203" s="535" t="str">
        <f>VLOOKUP($D203,'Rec carc'!$C$6:$G$285,5,FALSE)</f>
        <v>--</v>
      </c>
      <c r="I203" s="535" t="str">
        <f>VLOOKUP($D203,'Rec NC'!$C$6:$G$285,5,FALSE)</f>
        <v>--</v>
      </c>
      <c r="J203" s="535" t="str">
        <f t="shared" si="3"/>
        <v>--</v>
      </c>
      <c r="K203" s="451"/>
      <c r="L203" s="441"/>
      <c r="M203" s="441"/>
      <c r="N203" s="441"/>
    </row>
    <row r="204" spans="1:14" x14ac:dyDescent="0.2">
      <c r="A204" s="438" t="s">
        <v>159</v>
      </c>
      <c r="B204" s="439" t="s">
        <v>2593</v>
      </c>
      <c r="C204" s="438" t="s">
        <v>167</v>
      </c>
      <c r="D204" s="439" t="s">
        <v>166</v>
      </c>
      <c r="E204" s="439">
        <v>76448</v>
      </c>
      <c r="F204" s="439" t="str">
        <f>IFERROR(VLOOKUP(D204,RSL_Composite!$A$4:$K$767,11,FALSE),"--")</f>
        <v>--</v>
      </c>
      <c r="G204" s="439" t="s">
        <v>2474</v>
      </c>
      <c r="H204" s="535">
        <f>VLOOKUP($D204,'Rec carc'!$C$6:$G$285,5,FALSE)</f>
        <v>0.11034710913972097</v>
      </c>
      <c r="I204" s="535">
        <f>VLOOKUP($D204,'Rec NC'!$C$6:$G$285,5,FALSE)</f>
        <v>0.35468713652053158</v>
      </c>
      <c r="J204" s="535" t="str">
        <f t="shared" si="3"/>
        <v>--</v>
      </c>
      <c r="K204" s="451"/>
      <c r="L204" s="441"/>
      <c r="M204" s="441"/>
      <c r="N204" s="441"/>
    </row>
    <row r="205" spans="1:14" x14ac:dyDescent="0.2">
      <c r="A205" s="438" t="s">
        <v>159</v>
      </c>
      <c r="B205" s="439" t="s">
        <v>2593</v>
      </c>
      <c r="C205" s="438" t="s">
        <v>165</v>
      </c>
      <c r="D205" s="439" t="s">
        <v>164</v>
      </c>
      <c r="E205" s="439">
        <v>1024573</v>
      </c>
      <c r="F205" s="439" t="str">
        <f>IFERROR(VLOOKUP(D205,RSL_Composite!$A$4:$K$767,11,FALSE),"--")</f>
        <v>--</v>
      </c>
      <c r="G205" s="439" t="s">
        <v>2474</v>
      </c>
      <c r="H205" s="535">
        <f>VLOOKUP($D205,'Rec carc'!$C$6:$G$285,5,FALSE)</f>
        <v>7.2197802197802199</v>
      </c>
      <c r="I205" s="535">
        <f>VLOOKUP($D205,'Rec NC'!$C$6:$G$285,5,FALSE)</f>
        <v>1.2201428571428572</v>
      </c>
      <c r="J205" s="535" t="str">
        <f t="shared" si="3"/>
        <v>--</v>
      </c>
      <c r="K205" s="451"/>
      <c r="L205" s="441"/>
      <c r="M205" s="441"/>
      <c r="N205" s="441"/>
    </row>
    <row r="206" spans="1:14" x14ac:dyDescent="0.2">
      <c r="A206" s="438" t="s">
        <v>159</v>
      </c>
      <c r="B206" s="439" t="s">
        <v>2593</v>
      </c>
      <c r="C206" s="438" t="s">
        <v>163</v>
      </c>
      <c r="D206" s="439" t="s">
        <v>162</v>
      </c>
      <c r="E206" s="439">
        <v>143500</v>
      </c>
      <c r="F206" s="439" t="str">
        <f>IFERROR(VLOOKUP(D206,RSL_Composite!$A$4:$K$767,11,FALSE),"--")</f>
        <v>--</v>
      </c>
      <c r="G206" s="439" t="s">
        <v>2474</v>
      </c>
      <c r="H206" s="535">
        <f>VLOOKUP($D206,'Rec carc'!$C$6:$G$285,5,FALSE)</f>
        <v>6.57</v>
      </c>
      <c r="I206" s="535">
        <f>VLOOKUP($D206,'Rec NC'!$C$6:$G$285,5,FALSE)</f>
        <v>28.157142857142851</v>
      </c>
      <c r="J206" s="535" t="str">
        <f t="shared" si="3"/>
        <v>--</v>
      </c>
      <c r="K206" s="451"/>
      <c r="L206" s="441"/>
      <c r="M206" s="441"/>
      <c r="N206" s="441"/>
    </row>
    <row r="207" spans="1:14" x14ac:dyDescent="0.2">
      <c r="A207" s="438" t="s">
        <v>159</v>
      </c>
      <c r="B207" s="439" t="s">
        <v>2593</v>
      </c>
      <c r="C207" s="438" t="s">
        <v>161</v>
      </c>
      <c r="D207" s="439" t="s">
        <v>160</v>
      </c>
      <c r="E207" s="439">
        <v>72435</v>
      </c>
      <c r="F207" s="439" t="str">
        <f>IFERROR(VLOOKUP(D207,RSL_Composite!$A$4:$K$767,11,FALSE),"--")</f>
        <v>--</v>
      </c>
      <c r="G207" s="439" t="s">
        <v>2474</v>
      </c>
      <c r="H207" s="535" t="str">
        <f>VLOOKUP($D207,'Rec carc'!$C$6:$G$285,5,FALSE)</f>
        <v>--</v>
      </c>
      <c r="I207" s="535">
        <f>VLOOKUP($D207,'Rec NC'!$C$6:$G$285,5,FALSE)</f>
        <v>469.28571428571428</v>
      </c>
      <c r="J207" s="535" t="str">
        <f t="shared" si="3"/>
        <v>--</v>
      </c>
      <c r="K207" s="451"/>
      <c r="L207" s="441"/>
      <c r="M207" s="441"/>
      <c r="N207" s="441"/>
    </row>
    <row r="208" spans="1:14" x14ac:dyDescent="0.2">
      <c r="A208" s="438" t="s">
        <v>159</v>
      </c>
      <c r="B208" s="439" t="s">
        <v>2593</v>
      </c>
      <c r="C208" s="438" t="s">
        <v>158</v>
      </c>
      <c r="D208" s="439" t="s">
        <v>157</v>
      </c>
      <c r="E208" s="439">
        <v>8001352</v>
      </c>
      <c r="F208" s="439" t="str">
        <f>IFERROR(VLOOKUP(D208,RSL_Composite!$A$4:$K$767,11,FALSE),"--")</f>
        <v>--</v>
      </c>
      <c r="G208" s="439" t="s">
        <v>2474</v>
      </c>
      <c r="H208" s="535">
        <f>VLOOKUP($D208,'Rec carc'!$C$6:$G$285,5,FALSE)</f>
        <v>0.95109101253946571</v>
      </c>
      <c r="I208" s="535" t="str">
        <f>VLOOKUP($D208,'Rec NC'!$C$6:$G$285,5,FALSE)</f>
        <v>--</v>
      </c>
      <c r="J208" s="535" t="str">
        <f t="shared" si="3"/>
        <v>--</v>
      </c>
      <c r="K208" s="451"/>
      <c r="L208" s="441"/>
      <c r="M208" s="441"/>
      <c r="N208" s="441"/>
    </row>
    <row r="209" spans="1:14" x14ac:dyDescent="0.2">
      <c r="A209" s="438" t="s">
        <v>138</v>
      </c>
      <c r="B209" s="439" t="s">
        <v>2593</v>
      </c>
      <c r="C209" s="438" t="s">
        <v>156</v>
      </c>
      <c r="D209" s="439" t="s">
        <v>155</v>
      </c>
      <c r="E209" s="439">
        <v>1912249</v>
      </c>
      <c r="F209" s="439" t="str">
        <f>IFERROR(VLOOKUP(D209,RSL_Composite!$A$4:$K$767,11,FALSE),"--")</f>
        <v>--</v>
      </c>
      <c r="G209" s="439" t="s">
        <v>2474</v>
      </c>
      <c r="H209" s="535">
        <f>VLOOKUP($D209,'Rec carc'!$C$6:$G$285,5,FALSE)</f>
        <v>285.6521739130435</v>
      </c>
      <c r="I209" s="535">
        <f>VLOOKUP($D209,'Rec NC'!$C$6:$G$285,5,FALSE)</f>
        <v>3285.0000000000005</v>
      </c>
      <c r="J209" s="535" t="str">
        <f t="shared" si="3"/>
        <v>--</v>
      </c>
      <c r="K209" s="451"/>
      <c r="L209" s="441"/>
      <c r="M209" s="441"/>
      <c r="N209" s="441"/>
    </row>
    <row r="210" spans="1:14" x14ac:dyDescent="0.2">
      <c r="A210" s="438" t="s">
        <v>138</v>
      </c>
      <c r="B210" s="439" t="s">
        <v>2593</v>
      </c>
      <c r="C210" s="438" t="s">
        <v>154</v>
      </c>
      <c r="D210" s="439" t="s">
        <v>153</v>
      </c>
      <c r="E210" s="439">
        <v>2921882</v>
      </c>
      <c r="F210" s="439" t="str">
        <f>IFERROR(VLOOKUP(D210,RSL_Composite!$A$4:$K$767,11,FALSE),"--")</f>
        <v>--</v>
      </c>
      <c r="G210" s="439" t="s">
        <v>2474</v>
      </c>
      <c r="H210" s="535" t="str">
        <f>VLOOKUP($D210,'Rec carc'!$C$6:$G$285,5,FALSE)</f>
        <v>--</v>
      </c>
      <c r="I210" s="535">
        <f>VLOOKUP($D210,'Rec NC'!$C$6:$G$285,5,FALSE)</f>
        <v>93.857142857142861</v>
      </c>
      <c r="J210" s="535" t="str">
        <f t="shared" si="3"/>
        <v>--</v>
      </c>
      <c r="K210" s="451"/>
      <c r="L210" s="441"/>
      <c r="M210" s="441"/>
      <c r="N210" s="441"/>
    </row>
    <row r="211" spans="1:14" x14ac:dyDescent="0.2">
      <c r="A211" s="438" t="s">
        <v>138</v>
      </c>
      <c r="B211" s="439" t="s">
        <v>2593</v>
      </c>
      <c r="C211" s="438" t="s">
        <v>152</v>
      </c>
      <c r="D211" s="439" t="s">
        <v>151</v>
      </c>
      <c r="E211" s="439">
        <v>60515</v>
      </c>
      <c r="F211" s="439" t="str">
        <f>IFERROR(VLOOKUP(D211,RSL_Composite!$A$4:$K$767,11,FALSE),"--")</f>
        <v>--</v>
      </c>
      <c r="G211" s="439" t="s">
        <v>2474</v>
      </c>
      <c r="H211" s="535" t="str">
        <f>VLOOKUP($D211,'Rec carc'!$C$6:$G$285,5,FALSE)</f>
        <v>--</v>
      </c>
      <c r="I211" s="535">
        <f>VLOOKUP($D211,'Rec NC'!$C$6:$G$285,5,FALSE)</f>
        <v>18.771428571428576</v>
      </c>
      <c r="J211" s="535" t="str">
        <f t="shared" si="3"/>
        <v>--</v>
      </c>
      <c r="K211" s="451"/>
      <c r="L211" s="441"/>
      <c r="M211" s="441"/>
      <c r="N211" s="441"/>
    </row>
    <row r="212" spans="1:14" x14ac:dyDescent="0.2">
      <c r="A212" s="438" t="s">
        <v>138</v>
      </c>
      <c r="B212" s="439" t="s">
        <v>2593</v>
      </c>
      <c r="C212" s="438" t="s">
        <v>150</v>
      </c>
      <c r="D212" s="439" t="s">
        <v>149</v>
      </c>
      <c r="E212" s="439">
        <v>298044</v>
      </c>
      <c r="F212" s="439" t="str">
        <f>IFERROR(VLOOKUP(D212,RSL_Composite!$A$4:$K$767,11,FALSE),"--")</f>
        <v>--</v>
      </c>
      <c r="G212" s="439" t="s">
        <v>2474</v>
      </c>
      <c r="H212" s="535" t="str">
        <f>VLOOKUP($D212,'Rec carc'!$C$6:$G$285,5,FALSE)</f>
        <v>--</v>
      </c>
      <c r="I212" s="535">
        <f>VLOOKUP($D212,'Rec NC'!$C$6:$G$285,5,FALSE)</f>
        <v>3.7542857142857144</v>
      </c>
      <c r="J212" s="535" t="str">
        <f t="shared" si="3"/>
        <v>--</v>
      </c>
      <c r="K212" s="451"/>
      <c r="L212" s="441"/>
      <c r="M212" s="441"/>
      <c r="N212" s="441"/>
    </row>
    <row r="213" spans="1:14" x14ac:dyDescent="0.2">
      <c r="A213" s="438" t="s">
        <v>138</v>
      </c>
      <c r="B213" s="439" t="s">
        <v>2593</v>
      </c>
      <c r="C213" s="438" t="s">
        <v>148</v>
      </c>
      <c r="D213" s="439" t="s">
        <v>147</v>
      </c>
      <c r="E213" s="439">
        <v>121755</v>
      </c>
      <c r="F213" s="439" t="str">
        <f>IFERROR(VLOOKUP(D213,RSL_Composite!$A$4:$K$767,11,FALSE),"--")</f>
        <v>--</v>
      </c>
      <c r="G213" s="439" t="s">
        <v>2474</v>
      </c>
      <c r="H213" s="535" t="str">
        <f>VLOOKUP($D213,'Rec carc'!$C$6:$G$285,5,FALSE)</f>
        <v>--</v>
      </c>
      <c r="I213" s="535">
        <f>VLOOKUP($D213,'Rec NC'!$C$6:$G$285,5,FALSE)</f>
        <v>1877.1428571428571</v>
      </c>
      <c r="J213" s="535" t="str">
        <f t="shared" si="3"/>
        <v>--</v>
      </c>
      <c r="K213" s="451"/>
      <c r="L213" s="441"/>
      <c r="M213" s="441"/>
      <c r="N213" s="441"/>
    </row>
    <row r="214" spans="1:14" x14ac:dyDescent="0.2">
      <c r="A214" s="438" t="s">
        <v>138</v>
      </c>
      <c r="B214" s="439" t="s">
        <v>2593</v>
      </c>
      <c r="C214" s="438" t="s">
        <v>146</v>
      </c>
      <c r="D214" s="439" t="s">
        <v>145</v>
      </c>
      <c r="E214" s="439">
        <v>298000</v>
      </c>
      <c r="F214" s="439" t="str">
        <f>IFERROR(VLOOKUP(D214,RSL_Composite!$A$4:$K$767,11,FALSE),"--")</f>
        <v>--</v>
      </c>
      <c r="G214" s="439" t="s">
        <v>2474</v>
      </c>
      <c r="H214" s="535" t="str">
        <f>VLOOKUP($D214,'Rec carc'!$C$6:$G$285,5,FALSE)</f>
        <v>--</v>
      </c>
      <c r="I214" s="535">
        <f>VLOOKUP($D214,'Rec NC'!$C$6:$G$285,5,FALSE)</f>
        <v>23.464285714285715</v>
      </c>
      <c r="J214" s="535" t="str">
        <f t="shared" si="3"/>
        <v>--</v>
      </c>
      <c r="K214" s="451"/>
      <c r="L214" s="441"/>
      <c r="M214" s="441"/>
      <c r="N214" s="441"/>
    </row>
    <row r="215" spans="1:14" x14ac:dyDescent="0.2">
      <c r="A215" s="438" t="s">
        <v>138</v>
      </c>
      <c r="B215" s="439" t="s">
        <v>2593</v>
      </c>
      <c r="C215" s="438" t="s">
        <v>144</v>
      </c>
      <c r="D215" s="439" t="s">
        <v>143</v>
      </c>
      <c r="E215" s="439">
        <v>56382</v>
      </c>
      <c r="F215" s="439" t="str">
        <f>IFERROR(VLOOKUP(D215,RSL_Composite!$A$4:$K$767,11,FALSE),"--")</f>
        <v>--</v>
      </c>
      <c r="G215" s="439" t="s">
        <v>2474</v>
      </c>
      <c r="H215" s="535" t="str">
        <f>VLOOKUP($D215,'Rec carc'!$C$6:$G$285,5,FALSE)</f>
        <v>--</v>
      </c>
      <c r="I215" s="535">
        <f>VLOOKUP($D215,'Rec NC'!$C$6:$G$285,5,FALSE)</f>
        <v>64.287760699703398</v>
      </c>
      <c r="J215" s="535" t="str">
        <f t="shared" si="3"/>
        <v>--</v>
      </c>
      <c r="K215" s="451"/>
      <c r="L215" s="441"/>
      <c r="M215" s="441"/>
      <c r="N215" s="441"/>
    </row>
    <row r="216" spans="1:14" x14ac:dyDescent="0.2">
      <c r="A216" s="438" t="s">
        <v>138</v>
      </c>
      <c r="B216" s="439" t="s">
        <v>2593</v>
      </c>
      <c r="C216" s="438" t="s">
        <v>142</v>
      </c>
      <c r="D216" s="439" t="s">
        <v>141</v>
      </c>
      <c r="E216" s="439">
        <v>298022</v>
      </c>
      <c r="F216" s="439" t="str">
        <f>IFERROR(VLOOKUP(D216,RSL_Composite!$A$4:$K$767,11,FALSE),"--")</f>
        <v>--</v>
      </c>
      <c r="G216" s="439" t="s">
        <v>2474</v>
      </c>
      <c r="H216" s="535" t="str">
        <f>VLOOKUP($D216,'Rec carc'!$C$6:$G$285,5,FALSE)</f>
        <v>--</v>
      </c>
      <c r="I216" s="535">
        <f>VLOOKUP($D216,'Rec NC'!$C$6:$G$285,5,FALSE)</f>
        <v>18.771428571428576</v>
      </c>
      <c r="J216" s="535" t="str">
        <f t="shared" si="3"/>
        <v>--</v>
      </c>
      <c r="K216" s="451"/>
      <c r="L216" s="441"/>
      <c r="M216" s="441"/>
      <c r="N216" s="441"/>
    </row>
    <row r="217" spans="1:14" x14ac:dyDescent="0.2">
      <c r="A217" s="438" t="s">
        <v>138</v>
      </c>
      <c r="B217" s="439" t="s">
        <v>2593</v>
      </c>
      <c r="C217" s="438" t="s">
        <v>140</v>
      </c>
      <c r="D217" s="439" t="s">
        <v>139</v>
      </c>
      <c r="E217" s="439">
        <v>122349</v>
      </c>
      <c r="F217" s="439" t="str">
        <f>IFERROR(VLOOKUP(D217,RSL_Composite!$A$4:$K$767,11,FALSE),"--")</f>
        <v>--</v>
      </c>
      <c r="G217" s="439" t="s">
        <v>2474</v>
      </c>
      <c r="H217" s="535">
        <f>VLOOKUP($D217,'Rec carc'!$C$6:$G$285,5,FALSE)</f>
        <v>547.5</v>
      </c>
      <c r="I217" s="535">
        <f>VLOOKUP($D217,'Rec NC'!$C$6:$G$285,5,FALSE)</f>
        <v>469.28571428571428</v>
      </c>
      <c r="J217" s="535" t="str">
        <f t="shared" si="3"/>
        <v>--</v>
      </c>
      <c r="K217" s="451"/>
      <c r="L217" s="441"/>
      <c r="M217" s="441"/>
      <c r="N217" s="441"/>
    </row>
    <row r="218" spans="1:14" x14ac:dyDescent="0.2">
      <c r="A218" s="438" t="s">
        <v>138</v>
      </c>
      <c r="B218" s="439" t="s">
        <v>2593</v>
      </c>
      <c r="C218" s="438" t="s">
        <v>137</v>
      </c>
      <c r="D218" s="439" t="s">
        <v>136</v>
      </c>
      <c r="E218" s="439">
        <v>3689245</v>
      </c>
      <c r="F218" s="439" t="str">
        <f>IFERROR(VLOOKUP(D218,RSL_Composite!$A$4:$K$767,11,FALSE),"--")</f>
        <v>--</v>
      </c>
      <c r="G218" s="439" t="s">
        <v>2474</v>
      </c>
      <c r="H218" s="535" t="str">
        <f>VLOOKUP($D218,'Rec carc'!$C$6:$G$285,5,FALSE)</f>
        <v>--</v>
      </c>
      <c r="I218" s="535">
        <f>VLOOKUP($D218,'Rec NC'!$C$6:$G$285,5,FALSE)</f>
        <v>46.928571428571431</v>
      </c>
      <c r="J218" s="535" t="str">
        <f t="shared" si="3"/>
        <v>--</v>
      </c>
      <c r="K218" s="451"/>
      <c r="L218" s="441"/>
      <c r="M218" s="441"/>
      <c r="N218" s="441"/>
    </row>
    <row r="219" spans="1:14" x14ac:dyDescent="0.2">
      <c r="A219" s="438" t="s">
        <v>122</v>
      </c>
      <c r="B219" s="439" t="s">
        <v>2593</v>
      </c>
      <c r="C219" s="438" t="s">
        <v>135</v>
      </c>
      <c r="D219" s="439" t="s">
        <v>134</v>
      </c>
      <c r="E219" s="439">
        <v>12674112</v>
      </c>
      <c r="F219" s="439" t="str">
        <f>IFERROR(VLOOKUP(D219,RSL_Composite!$A$4:$K$767,11,FALSE),"--")</f>
        <v>--</v>
      </c>
      <c r="G219" s="439" t="s">
        <v>2474</v>
      </c>
      <c r="H219" s="535">
        <f>VLOOKUP($D219,'Rec carc'!$C$6:$G$285,5,FALSE)</f>
        <v>938.57142857142844</v>
      </c>
      <c r="I219" s="535">
        <f>VLOOKUP($D219,'Rec NC'!$C$6:$G$285,5,FALSE)</f>
        <v>6.5699999999999985</v>
      </c>
      <c r="J219" s="535" t="str">
        <f t="shared" si="3"/>
        <v>--</v>
      </c>
      <c r="K219" s="451"/>
      <c r="L219" s="441"/>
      <c r="M219" s="441"/>
      <c r="N219" s="441"/>
    </row>
    <row r="220" spans="1:14" x14ac:dyDescent="0.2">
      <c r="A220" s="438" t="s">
        <v>122</v>
      </c>
      <c r="B220" s="439" t="s">
        <v>2593</v>
      </c>
      <c r="C220" s="438" t="s">
        <v>133</v>
      </c>
      <c r="D220" s="439" t="s">
        <v>132</v>
      </c>
      <c r="E220" s="439">
        <v>11104282</v>
      </c>
      <c r="F220" s="439" t="str">
        <f>IFERROR(VLOOKUP(D220,RSL_Composite!$A$4:$K$767,11,FALSE),"--")</f>
        <v>--</v>
      </c>
      <c r="G220" s="439" t="s">
        <v>2474</v>
      </c>
      <c r="H220" s="535">
        <f>VLOOKUP($D220,'Rec carc'!$C$6:$G$285,5,FALSE)</f>
        <v>32.85</v>
      </c>
      <c r="I220" s="535" t="str">
        <f>VLOOKUP($D220,'Rec NC'!$C$6:$G$285,5,FALSE)</f>
        <v>--</v>
      </c>
      <c r="J220" s="535" t="str">
        <f t="shared" si="3"/>
        <v>--</v>
      </c>
      <c r="K220" s="451"/>
      <c r="L220" s="441"/>
      <c r="M220" s="441"/>
      <c r="N220" s="441"/>
    </row>
    <row r="221" spans="1:14" x14ac:dyDescent="0.2">
      <c r="A221" s="438" t="s">
        <v>122</v>
      </c>
      <c r="B221" s="439" t="s">
        <v>2593</v>
      </c>
      <c r="C221" s="438" t="s">
        <v>131</v>
      </c>
      <c r="D221" s="439" t="s">
        <v>843</v>
      </c>
      <c r="E221" s="439">
        <v>11141165</v>
      </c>
      <c r="F221" s="439" t="str">
        <f>IFERROR(VLOOKUP(D221,RSL_Composite!$A$4:$K$767,11,FALSE),"--")</f>
        <v>--</v>
      </c>
      <c r="G221" s="439" t="s">
        <v>2474</v>
      </c>
      <c r="H221" s="535">
        <f>VLOOKUP($D221,'Rec carc'!$C$6:$G$285,5,FALSE)</f>
        <v>32.85</v>
      </c>
      <c r="I221" s="535" t="str">
        <f>VLOOKUP($D221,'Rec NC'!$C$6:$G$285,5,FALSE)</f>
        <v>--</v>
      </c>
      <c r="J221" s="535" t="str">
        <f t="shared" si="3"/>
        <v>--</v>
      </c>
      <c r="K221" s="451"/>
      <c r="L221" s="441"/>
      <c r="M221" s="441"/>
      <c r="N221" s="441"/>
    </row>
    <row r="222" spans="1:14" x14ac:dyDescent="0.2">
      <c r="A222" s="438" t="s">
        <v>122</v>
      </c>
      <c r="B222" s="439" t="s">
        <v>2593</v>
      </c>
      <c r="C222" s="438" t="s">
        <v>130</v>
      </c>
      <c r="D222" s="439" t="s">
        <v>129</v>
      </c>
      <c r="E222" s="439">
        <v>53469219</v>
      </c>
      <c r="F222" s="439" t="str">
        <f>IFERROR(VLOOKUP(D222,RSL_Composite!$A$4:$K$767,11,FALSE),"--")</f>
        <v>--</v>
      </c>
      <c r="G222" s="439" t="s">
        <v>2474</v>
      </c>
      <c r="H222" s="535">
        <f>VLOOKUP($D222,'Rec carc'!$C$6:$G$285,5,FALSE)</f>
        <v>32.85</v>
      </c>
      <c r="I222" s="535" t="str">
        <f>VLOOKUP($D222,'Rec NC'!$C$6:$G$285,5,FALSE)</f>
        <v>--</v>
      </c>
      <c r="J222" s="535" t="str">
        <f t="shared" si="3"/>
        <v>--</v>
      </c>
      <c r="K222" s="451"/>
      <c r="L222" s="441"/>
      <c r="M222" s="441"/>
      <c r="N222" s="441"/>
    </row>
    <row r="223" spans="1:14" x14ac:dyDescent="0.2">
      <c r="A223" s="438" t="s">
        <v>122</v>
      </c>
      <c r="B223" s="439" t="s">
        <v>2593</v>
      </c>
      <c r="C223" s="438" t="s">
        <v>128</v>
      </c>
      <c r="D223" s="439" t="s">
        <v>127</v>
      </c>
      <c r="E223" s="439">
        <v>12672296</v>
      </c>
      <c r="F223" s="439" t="str">
        <f>IFERROR(VLOOKUP(D223,RSL_Composite!$A$4:$K$767,11,FALSE),"--")</f>
        <v>--</v>
      </c>
      <c r="G223" s="439" t="s">
        <v>2474</v>
      </c>
      <c r="H223" s="535">
        <f>VLOOKUP($D223,'Rec carc'!$C$6:$G$285,5,FALSE)</f>
        <v>32.85</v>
      </c>
      <c r="I223" s="535" t="str">
        <f>VLOOKUP($D223,'Rec NC'!$C$6:$G$285,5,FALSE)</f>
        <v>--</v>
      </c>
      <c r="J223" s="535" t="str">
        <f t="shared" si="3"/>
        <v>--</v>
      </c>
      <c r="K223" s="451"/>
      <c r="L223" s="441"/>
      <c r="M223" s="441"/>
      <c r="N223" s="441"/>
    </row>
    <row r="224" spans="1:14" x14ac:dyDescent="0.2">
      <c r="A224" s="438" t="s">
        <v>122</v>
      </c>
      <c r="B224" s="439" t="s">
        <v>2593</v>
      </c>
      <c r="C224" s="438" t="s">
        <v>126</v>
      </c>
      <c r="D224" s="439" t="s">
        <v>125</v>
      </c>
      <c r="E224" s="439">
        <v>11097691</v>
      </c>
      <c r="F224" s="439" t="str">
        <f>IFERROR(VLOOKUP(D224,RSL_Composite!$A$4:$K$767,11,FALSE),"--")</f>
        <v>--</v>
      </c>
      <c r="G224" s="439" t="s">
        <v>2474</v>
      </c>
      <c r="H224" s="535">
        <f>VLOOKUP($D224,'Rec carc'!$C$6:$G$285,5,FALSE)</f>
        <v>32.85</v>
      </c>
      <c r="I224" s="535">
        <f>VLOOKUP($D224,'Rec NC'!$C$6:$G$285,5,FALSE)</f>
        <v>1.8771428571428572</v>
      </c>
      <c r="J224" s="535" t="str">
        <f t="shared" si="3"/>
        <v>--</v>
      </c>
      <c r="K224" s="451"/>
      <c r="L224" s="441"/>
      <c r="M224" s="441"/>
      <c r="N224" s="441"/>
    </row>
    <row r="225" spans="1:14" x14ac:dyDescent="0.2">
      <c r="A225" s="438" t="s">
        <v>122</v>
      </c>
      <c r="B225" s="439" t="s">
        <v>2593</v>
      </c>
      <c r="C225" s="438" t="s">
        <v>124</v>
      </c>
      <c r="D225" s="439" t="s">
        <v>123</v>
      </c>
      <c r="E225" s="439">
        <v>11096825</v>
      </c>
      <c r="F225" s="439" t="str">
        <f>IFERROR(VLOOKUP(D225,RSL_Composite!$A$4:$K$767,11,FALSE),"--")</f>
        <v>--</v>
      </c>
      <c r="G225" s="439" t="s">
        <v>2474</v>
      </c>
      <c r="H225" s="535">
        <f>VLOOKUP($D225,'Rec carc'!$C$6:$G$285,5,FALSE)</f>
        <v>32.85</v>
      </c>
      <c r="I225" s="535" t="str">
        <f>VLOOKUP($D225,'Rec NC'!$C$6:$G$285,5,FALSE)</f>
        <v>--</v>
      </c>
      <c r="J225" s="535" t="str">
        <f t="shared" si="3"/>
        <v>--</v>
      </c>
      <c r="K225" s="451"/>
      <c r="L225" s="441"/>
      <c r="M225" s="441"/>
      <c r="N225" s="441"/>
    </row>
    <row r="226" spans="1:14" x14ac:dyDescent="0.2">
      <c r="A226" s="438" t="s">
        <v>122</v>
      </c>
      <c r="B226" s="439" t="s">
        <v>2593</v>
      </c>
      <c r="C226" s="438" t="s">
        <v>121</v>
      </c>
      <c r="D226" s="439" t="s">
        <v>120</v>
      </c>
      <c r="E226" s="439">
        <v>1336363</v>
      </c>
      <c r="F226" s="439" t="str">
        <f>IFERROR(VLOOKUP(D226,RSL_Composite!$A$4:$K$767,11,FALSE),"--")</f>
        <v>--</v>
      </c>
      <c r="G226" s="440" t="s">
        <v>2474</v>
      </c>
      <c r="H226" s="535">
        <f>VLOOKUP($D226,'Rec carc'!$C$6:$G$285,5,FALSE)</f>
        <v>32.85</v>
      </c>
      <c r="I226" s="535" t="str">
        <f>VLOOKUP($D226,'Rec NC'!$C$6:$G$285,5,FALSE)</f>
        <v>--</v>
      </c>
      <c r="J226" s="535" t="str">
        <f t="shared" si="3"/>
        <v>--</v>
      </c>
      <c r="K226" s="451"/>
      <c r="L226" s="441"/>
      <c r="M226" s="441"/>
      <c r="N226" s="441"/>
    </row>
    <row r="227" spans="1:14" x14ac:dyDescent="0.2">
      <c r="A227" s="438" t="s">
        <v>102</v>
      </c>
      <c r="B227" s="439" t="s">
        <v>2593</v>
      </c>
      <c r="C227" s="438" t="s">
        <v>119</v>
      </c>
      <c r="D227" s="439" t="s">
        <v>118</v>
      </c>
      <c r="E227" s="439">
        <v>93721</v>
      </c>
      <c r="F227" s="439" t="str">
        <f>IFERROR(VLOOKUP(D227,RSL_Composite!$A$4:$K$767,11,FALSE),"--")</f>
        <v>--</v>
      </c>
      <c r="G227" s="440" t="s">
        <v>2474</v>
      </c>
      <c r="H227" s="535" t="str">
        <f>VLOOKUP($D227,'Rec carc'!$C$6:$G$285,5,FALSE)</f>
        <v>--</v>
      </c>
      <c r="I227" s="535">
        <f>VLOOKUP($D227,'Rec NC'!$C$6:$G$285,5,FALSE)</f>
        <v>750.85714285714289</v>
      </c>
      <c r="J227" s="535" t="str">
        <f t="shared" si="3"/>
        <v>--</v>
      </c>
      <c r="K227" s="451"/>
      <c r="L227" s="441"/>
      <c r="M227" s="441"/>
      <c r="N227" s="441"/>
    </row>
    <row r="228" spans="1:14" x14ac:dyDescent="0.2">
      <c r="A228" s="438" t="s">
        <v>102</v>
      </c>
      <c r="B228" s="439" t="s">
        <v>2593</v>
      </c>
      <c r="C228" s="438" t="s">
        <v>117</v>
      </c>
      <c r="D228" s="439" t="s">
        <v>116</v>
      </c>
      <c r="E228" s="439">
        <v>94757</v>
      </c>
      <c r="F228" s="439" t="str">
        <f>IFERROR(VLOOKUP(D228,RSL_Composite!$A$4:$K$767,11,FALSE),"--")</f>
        <v>--</v>
      </c>
      <c r="G228" s="440" t="s">
        <v>2474</v>
      </c>
      <c r="H228" s="535" t="str">
        <f>VLOOKUP($D228,'Rec carc'!$C$6:$G$285,5,FALSE)</f>
        <v>--</v>
      </c>
      <c r="I228" s="535">
        <f>VLOOKUP($D228,'Rec NC'!$C$6:$G$285,5,FALSE)</f>
        <v>938.57142857142856</v>
      </c>
      <c r="J228" s="535" t="str">
        <f t="shared" si="3"/>
        <v>--</v>
      </c>
      <c r="K228" s="451"/>
      <c r="L228" s="441"/>
      <c r="M228" s="441"/>
      <c r="N228" s="441"/>
    </row>
    <row r="229" spans="1:14" x14ac:dyDescent="0.2">
      <c r="A229" s="438" t="s">
        <v>102</v>
      </c>
      <c r="B229" s="439" t="s">
        <v>2593</v>
      </c>
      <c r="C229" s="438" t="s">
        <v>115</v>
      </c>
      <c r="D229" s="439" t="s">
        <v>114</v>
      </c>
      <c r="E229" s="439">
        <v>88857</v>
      </c>
      <c r="F229" s="439" t="str">
        <f>IFERROR(VLOOKUP(D229,RSL_Composite!$A$4:$K$767,11,FALSE),"--")</f>
        <v>--</v>
      </c>
      <c r="G229" s="440" t="s">
        <v>2474</v>
      </c>
      <c r="H229" s="535" t="str">
        <f>VLOOKUP($D229,'Rec carc'!$C$6:$G$285,5,FALSE)</f>
        <v>--</v>
      </c>
      <c r="I229" s="535">
        <f>VLOOKUP($D229,'Rec NC'!$C$6:$G$285,5,FALSE)</f>
        <v>93.857142857142861</v>
      </c>
      <c r="J229" s="535" t="str">
        <f t="shared" si="3"/>
        <v>--</v>
      </c>
      <c r="K229" s="451"/>
      <c r="L229" s="441"/>
      <c r="M229" s="441"/>
      <c r="N229" s="441"/>
    </row>
    <row r="230" spans="1:14" x14ac:dyDescent="0.2">
      <c r="A230" s="438" t="s">
        <v>102</v>
      </c>
      <c r="B230" s="439" t="s">
        <v>2593</v>
      </c>
      <c r="C230" s="438" t="s">
        <v>113</v>
      </c>
      <c r="D230" s="439" t="s">
        <v>112</v>
      </c>
      <c r="E230" s="439">
        <v>15972608</v>
      </c>
      <c r="F230" s="439" t="str">
        <f>IFERROR(VLOOKUP(D230,RSL_Composite!$A$4:$K$767,11,FALSE),"--")</f>
        <v>--</v>
      </c>
      <c r="G230" s="440" t="s">
        <v>2474</v>
      </c>
      <c r="H230" s="535">
        <f>VLOOKUP($D230,'Rec carc'!$C$6:$G$285,5,FALSE)</f>
        <v>1173.2142857142856</v>
      </c>
      <c r="I230" s="535">
        <f>VLOOKUP($D230,'Rec NC'!$C$6:$G$285,5,FALSE)</f>
        <v>938.57142857142856</v>
      </c>
      <c r="J230" s="535" t="str">
        <f t="shared" si="3"/>
        <v>--</v>
      </c>
      <c r="K230" s="451"/>
      <c r="L230" s="441"/>
      <c r="M230" s="441"/>
      <c r="N230" s="441"/>
    </row>
    <row r="231" spans="1:14" x14ac:dyDescent="0.2">
      <c r="A231" s="438" t="s">
        <v>102</v>
      </c>
      <c r="B231" s="439" t="s">
        <v>2593</v>
      </c>
      <c r="C231" s="438" t="s">
        <v>111</v>
      </c>
      <c r="D231" s="439" t="s">
        <v>110</v>
      </c>
      <c r="E231" s="439">
        <v>75990</v>
      </c>
      <c r="F231" s="439" t="str">
        <f>IFERROR(VLOOKUP(D231,RSL_Composite!$A$4:$K$767,11,FALSE),"--")</f>
        <v>--</v>
      </c>
      <c r="G231" s="440" t="s">
        <v>2474</v>
      </c>
      <c r="H231" s="535" t="str">
        <f>VLOOKUP($D231,'Rec carc'!$C$6:$G$285,5,FALSE)</f>
        <v>--</v>
      </c>
      <c r="I231" s="535">
        <f>VLOOKUP($D231,'Rec NC'!$C$6:$G$285,5,FALSE)</f>
        <v>2815.7142857142853</v>
      </c>
      <c r="J231" s="535" t="str">
        <f t="shared" si="3"/>
        <v>--</v>
      </c>
      <c r="K231" s="451"/>
      <c r="L231" s="441"/>
      <c r="M231" s="441"/>
      <c r="N231" s="441"/>
    </row>
    <row r="232" spans="1:14" x14ac:dyDescent="0.2">
      <c r="A232" s="438" t="s">
        <v>102</v>
      </c>
      <c r="B232" s="439" t="s">
        <v>2593</v>
      </c>
      <c r="C232" s="438" t="s">
        <v>109</v>
      </c>
      <c r="D232" s="439" t="s">
        <v>108</v>
      </c>
      <c r="E232" s="439">
        <v>85007</v>
      </c>
      <c r="F232" s="439" t="str">
        <f>IFERROR(VLOOKUP(D232,RSL_Composite!$A$4:$K$767,11,FALSE),"--")</f>
        <v>--</v>
      </c>
      <c r="G232" s="440" t="s">
        <v>2474</v>
      </c>
      <c r="H232" s="535" t="str">
        <f>VLOOKUP($D232,'Rec carc'!$C$6:$G$285,5,FALSE)</f>
        <v>--</v>
      </c>
      <c r="I232" s="535">
        <f>VLOOKUP($D232,'Rec NC'!$C$6:$G$285,5,FALSE)</f>
        <v>206.48571428571432</v>
      </c>
      <c r="J232" s="535" t="str">
        <f t="shared" si="3"/>
        <v>--</v>
      </c>
      <c r="K232" s="451"/>
      <c r="L232" s="441"/>
      <c r="M232" s="441"/>
      <c r="N232" s="441"/>
    </row>
    <row r="233" spans="1:14" x14ac:dyDescent="0.2">
      <c r="A233" s="438" t="s">
        <v>102</v>
      </c>
      <c r="B233" s="439" t="s">
        <v>2593</v>
      </c>
      <c r="C233" s="438" t="s">
        <v>107</v>
      </c>
      <c r="D233" s="439" t="s">
        <v>106</v>
      </c>
      <c r="E233" s="439">
        <v>145733</v>
      </c>
      <c r="F233" s="439" t="str">
        <f>IFERROR(VLOOKUP(D233,RSL_Composite!$A$4:$K$767,11,FALSE),"--")</f>
        <v>--</v>
      </c>
      <c r="G233" s="440" t="s">
        <v>2474</v>
      </c>
      <c r="H233" s="535" t="str">
        <f>VLOOKUP($D233,'Rec carc'!$C$6:$G$285,5,FALSE)</f>
        <v>--</v>
      </c>
      <c r="I233" s="535">
        <f>VLOOKUP($D233,'Rec NC'!$C$6:$G$285,5,FALSE)</f>
        <v>1877.1428571428571</v>
      </c>
      <c r="J233" s="535" t="str">
        <f t="shared" si="3"/>
        <v>--</v>
      </c>
      <c r="K233" s="451"/>
      <c r="L233" s="441"/>
      <c r="M233" s="441"/>
      <c r="N233" s="441"/>
    </row>
    <row r="234" spans="1:14" x14ac:dyDescent="0.2">
      <c r="A234" s="438" t="s">
        <v>102</v>
      </c>
      <c r="B234" s="439" t="s">
        <v>2593</v>
      </c>
      <c r="C234" s="438" t="s">
        <v>105</v>
      </c>
      <c r="D234" s="439" t="s">
        <v>104</v>
      </c>
      <c r="E234" s="439">
        <v>1071836</v>
      </c>
      <c r="F234" s="439" t="str">
        <f>IFERROR(VLOOKUP(D234,RSL_Composite!$A$4:$K$767,11,FALSE),"--")</f>
        <v>--</v>
      </c>
      <c r="G234" s="440" t="s">
        <v>2474</v>
      </c>
      <c r="H234" s="535" t="str">
        <f>VLOOKUP($D234,'Rec carc'!$C$6:$G$285,5,FALSE)</f>
        <v>--</v>
      </c>
      <c r="I234" s="535">
        <f>VLOOKUP($D234,'Rec NC'!$C$6:$G$285,5,FALSE)</f>
        <v>9385.7142857142862</v>
      </c>
      <c r="J234" s="535" t="str">
        <f t="shared" si="3"/>
        <v>--</v>
      </c>
      <c r="K234" s="451"/>
      <c r="L234" s="441"/>
      <c r="M234" s="441"/>
      <c r="N234" s="441"/>
    </row>
    <row r="235" spans="1:14" x14ac:dyDescent="0.2">
      <c r="A235" s="438" t="s">
        <v>102</v>
      </c>
      <c r="B235" s="439" t="s">
        <v>2593</v>
      </c>
      <c r="C235" s="438" t="s">
        <v>103</v>
      </c>
      <c r="D235" s="443" t="s">
        <v>854</v>
      </c>
      <c r="E235" s="443" t="s">
        <v>2268</v>
      </c>
      <c r="F235" s="439" t="str">
        <f>IFERROR(VLOOKUP(D235,RSL_Composite!$A$4:$K$767,11,FALSE),"--")</f>
        <v>--</v>
      </c>
      <c r="G235" s="440" t="s">
        <v>2474</v>
      </c>
      <c r="H235" s="535" t="str">
        <f>VLOOKUP($D235,'Rec carc'!$C$6:$G$285,5,FALSE)</f>
        <v>--</v>
      </c>
      <c r="I235" s="535">
        <f>VLOOKUP($D235,'Rec NC'!$C$6:$G$285,5,FALSE)</f>
        <v>6570.0000000000009</v>
      </c>
      <c r="J235" s="535" t="str">
        <f t="shared" si="3"/>
        <v>--</v>
      </c>
      <c r="K235" s="451"/>
      <c r="L235" s="441"/>
      <c r="M235" s="441"/>
      <c r="N235" s="441"/>
    </row>
    <row r="236" spans="1:14" x14ac:dyDescent="0.2">
      <c r="A236" s="438" t="s">
        <v>102</v>
      </c>
      <c r="B236" s="439" t="s">
        <v>2593</v>
      </c>
      <c r="C236" s="438" t="s">
        <v>101</v>
      </c>
      <c r="D236" s="439" t="s">
        <v>100</v>
      </c>
      <c r="E236" s="439">
        <v>23950585</v>
      </c>
      <c r="F236" s="439" t="str">
        <f>IFERROR(VLOOKUP(D236,RSL_Composite!$A$4:$K$767,11,FALSE),"--")</f>
        <v>--</v>
      </c>
      <c r="G236" s="440" t="s">
        <v>2474</v>
      </c>
      <c r="H236" s="535" t="str">
        <f>VLOOKUP($D236,'Rec carc'!$C$6:$G$285,5,FALSE)</f>
        <v>--</v>
      </c>
      <c r="I236" s="535">
        <f>VLOOKUP($D236,'Rec NC'!$C$6:$G$285,5,FALSE)</f>
        <v>7039.2857142857147</v>
      </c>
      <c r="J236" s="535" t="str">
        <f t="shared" si="3"/>
        <v>--</v>
      </c>
      <c r="K236" s="451"/>
      <c r="L236" s="441"/>
      <c r="M236" s="441"/>
      <c r="N236" s="441"/>
    </row>
    <row r="237" spans="1:14" x14ac:dyDescent="0.2">
      <c r="A237" s="438" t="s">
        <v>91</v>
      </c>
      <c r="B237" s="439" t="s">
        <v>2593</v>
      </c>
      <c r="C237" s="438" t="s">
        <v>99</v>
      </c>
      <c r="D237" s="439" t="s">
        <v>98</v>
      </c>
      <c r="E237" s="439">
        <v>116063</v>
      </c>
      <c r="F237" s="439" t="str">
        <f>IFERROR(VLOOKUP(D237,RSL_Composite!$A$4:$K$767,11,FALSE),"--")</f>
        <v>--</v>
      </c>
      <c r="G237" s="440" t="s">
        <v>2474</v>
      </c>
      <c r="H237" s="535" t="str">
        <f>VLOOKUP($D237,'Rec carc'!$C$6:$G$285,5,FALSE)</f>
        <v>--</v>
      </c>
      <c r="I237" s="535">
        <f>VLOOKUP($D237,'Rec NC'!$C$6:$G$285,5,FALSE)</f>
        <v>93.857142857142861</v>
      </c>
      <c r="J237" s="535" t="str">
        <f t="shared" si="3"/>
        <v>--</v>
      </c>
      <c r="K237" s="451"/>
      <c r="L237" s="441"/>
      <c r="M237" s="441"/>
      <c r="N237" s="441"/>
    </row>
    <row r="238" spans="1:14" x14ac:dyDescent="0.2">
      <c r="A238" s="438" t="s">
        <v>91</v>
      </c>
      <c r="B238" s="439" t="s">
        <v>2593</v>
      </c>
      <c r="C238" s="438" t="s">
        <v>97</v>
      </c>
      <c r="D238" s="439" t="s">
        <v>96</v>
      </c>
      <c r="E238" s="439">
        <v>1646884</v>
      </c>
      <c r="F238" s="439" t="str">
        <f>IFERROR(VLOOKUP(D238,RSL_Composite!$A$4:$K$767,11,FALSE),"--")</f>
        <v>--</v>
      </c>
      <c r="G238" s="440" t="s">
        <v>2474</v>
      </c>
      <c r="H238" s="535" t="str">
        <f>VLOOKUP($D238,'Rec carc'!$C$6:$G$285,5,FALSE)</f>
        <v>--</v>
      </c>
      <c r="I238" s="535">
        <f>VLOOKUP($D238,'Rec NC'!$C$6:$G$285,5,FALSE)</f>
        <v>93.857142857142861</v>
      </c>
      <c r="J238" s="535" t="str">
        <f t="shared" si="3"/>
        <v>--</v>
      </c>
      <c r="K238" s="451"/>
      <c r="L238" s="441"/>
      <c r="M238" s="441"/>
      <c r="N238" s="441"/>
    </row>
    <row r="239" spans="1:14" x14ac:dyDescent="0.2">
      <c r="A239" s="438" t="s">
        <v>91</v>
      </c>
      <c r="B239" s="439" t="s">
        <v>2593</v>
      </c>
      <c r="C239" s="438" t="s">
        <v>95</v>
      </c>
      <c r="D239" s="439" t="s">
        <v>94</v>
      </c>
      <c r="E239" s="439">
        <v>1646873</v>
      </c>
      <c r="F239" s="439" t="str">
        <f>IFERROR(VLOOKUP(D239,RSL_Composite!$A$4:$K$767,11,FALSE),"--")</f>
        <v>--</v>
      </c>
      <c r="G239" s="440" t="s">
        <v>2474</v>
      </c>
      <c r="H239" s="535" t="str">
        <f>VLOOKUP($D239,'Rec carc'!$C$6:$G$285,5,FALSE)</f>
        <v>--</v>
      </c>
      <c r="I239" s="535" t="str">
        <f>VLOOKUP($D239,'Rec NC'!$C$6:$G$285,5,FALSE)</f>
        <v>--</v>
      </c>
      <c r="J239" s="535" t="str">
        <f t="shared" si="3"/>
        <v>--</v>
      </c>
      <c r="K239" s="451"/>
      <c r="L239" s="441"/>
      <c r="M239" s="441"/>
      <c r="N239" s="441"/>
    </row>
    <row r="240" spans="1:14" x14ac:dyDescent="0.2">
      <c r="A240" s="438" t="s">
        <v>91</v>
      </c>
      <c r="B240" s="439" t="s">
        <v>2593</v>
      </c>
      <c r="C240" s="438" t="s">
        <v>93</v>
      </c>
      <c r="D240" s="439" t="s">
        <v>92</v>
      </c>
      <c r="E240" s="439">
        <v>1563662</v>
      </c>
      <c r="F240" s="439" t="str">
        <f>IFERROR(VLOOKUP(D240,RSL_Composite!$A$4:$K$767,11,FALSE),"--")</f>
        <v>--</v>
      </c>
      <c r="G240" s="440" t="s">
        <v>2474</v>
      </c>
      <c r="H240" s="535" t="str">
        <f>VLOOKUP($D240,'Rec carc'!$C$6:$G$285,5,FALSE)</f>
        <v>--</v>
      </c>
      <c r="I240" s="535">
        <f>VLOOKUP($D240,'Rec NC'!$C$6:$G$285,5,FALSE)</f>
        <v>469.28571428571428</v>
      </c>
      <c r="J240" s="535" t="str">
        <f t="shared" si="3"/>
        <v>--</v>
      </c>
      <c r="K240" s="451"/>
      <c r="L240" s="441"/>
      <c r="M240" s="441"/>
      <c r="N240" s="441"/>
    </row>
    <row r="241" spans="1:14" x14ac:dyDescent="0.2">
      <c r="A241" s="438" t="s">
        <v>91</v>
      </c>
      <c r="B241" s="439" t="s">
        <v>2593</v>
      </c>
      <c r="C241" s="438" t="s">
        <v>90</v>
      </c>
      <c r="D241" s="439" t="s">
        <v>89</v>
      </c>
      <c r="E241" s="439">
        <v>23135220</v>
      </c>
      <c r="F241" s="439" t="str">
        <f>IFERROR(VLOOKUP(D241,RSL_Composite!$A$4:$K$767,11,FALSE),"--")</f>
        <v>--</v>
      </c>
      <c r="G241" s="440" t="s">
        <v>2474</v>
      </c>
      <c r="H241" s="535" t="str">
        <f>VLOOKUP($D241,'Rec carc'!$C$6:$G$285,5,FALSE)</f>
        <v>--</v>
      </c>
      <c r="I241" s="535">
        <f>VLOOKUP($D241,'Rec NC'!$C$6:$G$285,5,FALSE)</f>
        <v>2346.4285714285716</v>
      </c>
      <c r="J241" s="535" t="str">
        <f t="shared" si="3"/>
        <v>--</v>
      </c>
      <c r="K241" s="451"/>
      <c r="L241" s="441"/>
      <c r="M241" s="441"/>
      <c r="N241" s="441"/>
    </row>
    <row r="242" spans="1:14" x14ac:dyDescent="0.2">
      <c r="A242" s="438" t="s">
        <v>88</v>
      </c>
      <c r="B242" s="439" t="s">
        <v>2593</v>
      </c>
      <c r="C242" s="438" t="s">
        <v>87</v>
      </c>
      <c r="D242" s="439" t="s">
        <v>86</v>
      </c>
      <c r="E242" s="439">
        <v>1746016</v>
      </c>
      <c r="F242" s="439" t="str">
        <f>IFERROR(VLOOKUP(D242,RSL_Composite!$A$4:$K$767,11,FALSE),"--")</f>
        <v>--</v>
      </c>
      <c r="G242" s="440" t="s">
        <v>2474</v>
      </c>
      <c r="H242" s="535">
        <f>VLOOKUP($D242,'Rec carc'!$C$6:$G$285,5,FALSE)</f>
        <v>1.5156833950954015E-6</v>
      </c>
      <c r="I242" s="535">
        <f>VLOOKUP($D242,'Rec NC'!$C$6:$G$285,5,FALSE)</f>
        <v>1.9703884136240215E-7</v>
      </c>
      <c r="J242" s="535" t="str">
        <f t="shared" si="3"/>
        <v>--</v>
      </c>
      <c r="K242" s="451"/>
      <c r="L242" s="441"/>
      <c r="M242" s="441"/>
      <c r="N242" s="441"/>
    </row>
    <row r="243" spans="1:14" x14ac:dyDescent="0.2">
      <c r="A243" s="438" t="s">
        <v>34</v>
      </c>
      <c r="B243" s="439" t="s">
        <v>2593</v>
      </c>
      <c r="C243" s="438" t="s">
        <v>85</v>
      </c>
      <c r="D243" s="439" t="s">
        <v>84</v>
      </c>
      <c r="E243" s="439">
        <v>7429905</v>
      </c>
      <c r="F243" s="439" t="str">
        <f>IFERROR(VLOOKUP(D243,RSL_Composite!$A$4:$K$767,11,FALSE),"--")</f>
        <v>--</v>
      </c>
      <c r="G243" s="440" t="s">
        <v>2477</v>
      </c>
      <c r="H243" s="535" t="str">
        <f>VLOOKUP($D243,'Rec carc'!$C$6:$G$285,5,FALSE)</f>
        <v>--</v>
      </c>
      <c r="I243" s="535">
        <f>VLOOKUP($D243,'Rec NC'!$C$6:$G$285,5,FALSE)</f>
        <v>93.857142857142861</v>
      </c>
      <c r="J243" s="535" t="str">
        <f t="shared" si="3"/>
        <v>--</v>
      </c>
      <c r="K243" s="451"/>
      <c r="L243" s="441"/>
      <c r="M243" s="441"/>
      <c r="N243" s="441"/>
    </row>
    <row r="244" spans="1:14" x14ac:dyDescent="0.2">
      <c r="A244" s="438" t="s">
        <v>34</v>
      </c>
      <c r="B244" s="439" t="s">
        <v>2593</v>
      </c>
      <c r="C244" s="438" t="s">
        <v>83</v>
      </c>
      <c r="D244" s="439" t="s">
        <v>82</v>
      </c>
      <c r="E244" s="439">
        <v>7440360</v>
      </c>
      <c r="F244" s="439" t="str">
        <f>IFERROR(VLOOKUP(D244,RSL_Composite!$A$4:$K$767,11,FALSE),"--")</f>
        <v>--</v>
      </c>
      <c r="G244" s="440" t="s">
        <v>2477</v>
      </c>
      <c r="H244" s="535" t="str">
        <f>VLOOKUP($D244,'Rec carc'!$C$6:$G$285,5,FALSE)</f>
        <v>--</v>
      </c>
      <c r="I244" s="535">
        <f>VLOOKUP($D244,'Rec NC'!$C$6:$G$285,5,FALSE)</f>
        <v>3.7542857142857149E-2</v>
      </c>
      <c r="J244" s="535" t="str">
        <f t="shared" si="3"/>
        <v>--</v>
      </c>
      <c r="K244" s="451"/>
      <c r="L244" s="441"/>
      <c r="M244" s="441"/>
      <c r="N244" s="441"/>
    </row>
    <row r="245" spans="1:14" x14ac:dyDescent="0.2">
      <c r="A245" s="438" t="s">
        <v>34</v>
      </c>
      <c r="B245" s="439" t="s">
        <v>2593</v>
      </c>
      <c r="C245" s="438" t="s">
        <v>81</v>
      </c>
      <c r="D245" s="439" t="s">
        <v>80</v>
      </c>
      <c r="E245" s="439">
        <v>7440382</v>
      </c>
      <c r="F245" s="439" t="str">
        <f>IFERROR(VLOOKUP(D245,RSL_Composite!$A$4:$K$767,11,FALSE),"--")</f>
        <v>--</v>
      </c>
      <c r="G245" s="440" t="s">
        <v>2477</v>
      </c>
      <c r="H245" s="535">
        <f>VLOOKUP($D245,'Rec carc'!$C$6:$G$285,5,FALSE)</f>
        <v>3.9317773788150802E-2</v>
      </c>
      <c r="I245" s="535">
        <f>VLOOKUP($D245,'Rec NC'!$C$6:$G$285,5,FALSE)</f>
        <v>2.8157142857142853E-2</v>
      </c>
      <c r="J245" s="535" t="str">
        <f t="shared" si="3"/>
        <v>--</v>
      </c>
      <c r="K245" s="451"/>
      <c r="L245" s="441"/>
      <c r="M245" s="441"/>
      <c r="N245" s="441"/>
    </row>
    <row r="246" spans="1:14" x14ac:dyDescent="0.2">
      <c r="A246" s="438" t="s">
        <v>34</v>
      </c>
      <c r="B246" s="439" t="s">
        <v>2593</v>
      </c>
      <c r="C246" s="438" t="s">
        <v>79</v>
      </c>
      <c r="D246" s="439" t="s">
        <v>78</v>
      </c>
      <c r="E246" s="439">
        <v>7440393</v>
      </c>
      <c r="F246" s="439" t="str">
        <f>IFERROR(VLOOKUP(D246,RSL_Composite!$A$4:$K$767,11,FALSE),"--")</f>
        <v>--</v>
      </c>
      <c r="G246" s="440" t="s">
        <v>2477</v>
      </c>
      <c r="H246" s="535" t="str">
        <f>VLOOKUP($D246,'Rec carc'!$C$6:$G$285,5,FALSE)</f>
        <v>--</v>
      </c>
      <c r="I246" s="535">
        <f>VLOOKUP($D246,'Rec NC'!$C$6:$G$285,5,FALSE)</f>
        <v>11.526315842746136</v>
      </c>
      <c r="J246" s="535" t="str">
        <f t="shared" si="3"/>
        <v>--</v>
      </c>
      <c r="K246" s="451"/>
      <c r="L246" s="441"/>
      <c r="M246" s="441"/>
      <c r="N246" s="441"/>
    </row>
    <row r="247" spans="1:14" x14ac:dyDescent="0.2">
      <c r="A247" s="438" t="s">
        <v>34</v>
      </c>
      <c r="B247" s="439" t="s">
        <v>2593</v>
      </c>
      <c r="C247" s="438" t="s">
        <v>77</v>
      </c>
      <c r="D247" s="439" t="s">
        <v>76</v>
      </c>
      <c r="E247" s="439">
        <v>7440417</v>
      </c>
      <c r="F247" s="439" t="str">
        <f>IFERROR(VLOOKUP(D247,RSL_Composite!$A$4:$K$767,11,FALSE),"--")</f>
        <v>--</v>
      </c>
      <c r="G247" s="440" t="s">
        <v>2477</v>
      </c>
      <c r="H247" s="535" t="str">
        <f>VLOOKUP($D247,'Rec carc'!$C$6:$G$285,5,FALSE)</f>
        <v>--</v>
      </c>
      <c r="I247" s="535">
        <f>VLOOKUP($D247,'Rec NC'!$C$6:$G$285,5,FALSE)</f>
        <v>1.1531643034526957E-2</v>
      </c>
      <c r="J247" s="535" t="str">
        <f t="shared" si="3"/>
        <v>--</v>
      </c>
      <c r="K247" s="451"/>
      <c r="L247" s="441"/>
      <c r="M247" s="441"/>
      <c r="N247" s="441"/>
    </row>
    <row r="248" spans="1:14" x14ac:dyDescent="0.2">
      <c r="A248" s="438" t="s">
        <v>34</v>
      </c>
      <c r="B248" s="439" t="s">
        <v>2593</v>
      </c>
      <c r="C248" s="438" t="s">
        <v>1845</v>
      </c>
      <c r="D248" s="439" t="s">
        <v>1843</v>
      </c>
      <c r="E248" s="439" t="s">
        <v>2270</v>
      </c>
      <c r="F248" s="439" t="str">
        <f>IFERROR(VLOOKUP(D248,RSL_Composite!$A$4:$K$767,11,FALSE),"--")</f>
        <v>--</v>
      </c>
      <c r="G248" s="440" t="s">
        <v>2477</v>
      </c>
      <c r="H248" s="535" t="str">
        <f>VLOOKUP($D248,'Rec carc'!$C$6:$G$285,5,FALSE)</f>
        <v>--</v>
      </c>
      <c r="I248" s="535" t="str">
        <f>VLOOKUP($D248,'Rec NC'!$C$6:$G$285,5,FALSE)</f>
        <v>--</v>
      </c>
      <c r="J248" s="535" t="str">
        <f t="shared" si="3"/>
        <v>--</v>
      </c>
      <c r="K248" s="451"/>
      <c r="L248" s="441"/>
      <c r="M248" s="441"/>
      <c r="N248" s="441"/>
    </row>
    <row r="249" spans="1:14" x14ac:dyDescent="0.2">
      <c r="A249" s="438" t="s">
        <v>34</v>
      </c>
      <c r="B249" s="439" t="s">
        <v>2593</v>
      </c>
      <c r="C249" s="438" t="s">
        <v>74</v>
      </c>
      <c r="D249" s="439" t="s">
        <v>73</v>
      </c>
      <c r="E249" s="439">
        <v>7440702</v>
      </c>
      <c r="F249" s="439" t="str">
        <f>IFERROR(VLOOKUP(D249,RSL_Composite!$A$4:$K$767,11,FALSE),"--")</f>
        <v>--</v>
      </c>
      <c r="G249" s="440" t="s">
        <v>2477</v>
      </c>
      <c r="H249" s="535" t="str">
        <f>VLOOKUP($D249,'Rec carc'!$C$6:$G$285,5,FALSE)</f>
        <v>--</v>
      </c>
      <c r="I249" s="535" t="str">
        <f>VLOOKUP($D249,'Rec NC'!$C$6:$G$285,5,FALSE)</f>
        <v>--</v>
      </c>
      <c r="J249" s="535" t="str">
        <f t="shared" si="3"/>
        <v>--</v>
      </c>
      <c r="K249" s="451"/>
      <c r="L249" s="441"/>
      <c r="M249" s="441"/>
      <c r="N249" s="441"/>
    </row>
    <row r="250" spans="1:14" x14ac:dyDescent="0.2">
      <c r="A250" s="438" t="s">
        <v>34</v>
      </c>
      <c r="B250" s="439" t="s">
        <v>2593</v>
      </c>
      <c r="C250" s="438" t="s">
        <v>72</v>
      </c>
      <c r="D250" s="439" t="s">
        <v>71</v>
      </c>
      <c r="E250" s="439">
        <v>16065831</v>
      </c>
      <c r="F250" s="439" t="str">
        <f>IFERROR(VLOOKUP(D250,RSL_Composite!$A$4:$K$767,11,FALSE),"--")</f>
        <v>--</v>
      </c>
      <c r="G250" s="440" t="s">
        <v>2477</v>
      </c>
      <c r="H250" s="535" t="str">
        <f>VLOOKUP($D250,'Rec carc'!$C$6:$G$285,5,FALSE)</f>
        <v>--</v>
      </c>
      <c r="I250" s="535">
        <f>VLOOKUP($D250,'Rec NC'!$C$6:$G$285,5,FALSE)</f>
        <v>16.054511285298481</v>
      </c>
      <c r="J250" s="535" t="str">
        <f t="shared" si="3"/>
        <v>--</v>
      </c>
      <c r="K250" s="451"/>
      <c r="L250" s="441"/>
      <c r="M250" s="441"/>
      <c r="N250" s="441"/>
    </row>
    <row r="251" spans="1:14" x14ac:dyDescent="0.2">
      <c r="A251" s="438" t="s">
        <v>34</v>
      </c>
      <c r="B251" s="439" t="s">
        <v>2593</v>
      </c>
      <c r="C251" s="438" t="s">
        <v>70</v>
      </c>
      <c r="D251" s="439" t="s">
        <v>69</v>
      </c>
      <c r="E251" s="439">
        <v>7440473</v>
      </c>
      <c r="F251" s="439" t="str">
        <f>IFERROR(VLOOKUP(D251,RSL_Composite!$A$4:$K$767,11,FALSE),"--")</f>
        <v>--</v>
      </c>
      <c r="G251" s="440" t="s">
        <v>2477</v>
      </c>
      <c r="H251" s="535" t="str">
        <f>VLOOKUP($D251,'Rec carc'!$C$6:$G$285,5,FALSE)</f>
        <v>--</v>
      </c>
      <c r="I251" s="535" t="str">
        <f>VLOOKUP($D251,'Rec NC'!$C$6:$G$285,5,FALSE)</f>
        <v>--</v>
      </c>
      <c r="J251" s="535" t="str">
        <f t="shared" si="3"/>
        <v>--</v>
      </c>
      <c r="K251" s="451"/>
      <c r="L251" s="441"/>
      <c r="M251" s="441"/>
      <c r="N251" s="441"/>
    </row>
    <row r="252" spans="1:14" x14ac:dyDescent="0.2">
      <c r="A252" s="438" t="s">
        <v>34</v>
      </c>
      <c r="B252" s="439" t="s">
        <v>2593</v>
      </c>
      <c r="C252" s="438" t="s">
        <v>68</v>
      </c>
      <c r="D252" s="439" t="s">
        <v>67</v>
      </c>
      <c r="E252" s="439">
        <v>18540299</v>
      </c>
      <c r="F252" s="439" t="str">
        <f>IFERROR(VLOOKUP(D252,RSL_Composite!$A$4:$K$767,11,FALSE),"--")</f>
        <v>M</v>
      </c>
      <c r="G252" s="440" t="s">
        <v>2477</v>
      </c>
      <c r="H252" s="535">
        <f>VLOOKUP($D252,'Rec carc'!$C$6:$G$285,5,FALSE)</f>
        <v>1.2984189723320157E-2</v>
      </c>
      <c r="I252" s="535">
        <f>VLOOKUP($D252,'Rec NC'!$C$6:$G$285,5,FALSE)</f>
        <v>3.087761164707813E-2</v>
      </c>
      <c r="J252" s="535">
        <f t="shared" si="3"/>
        <v>4.3280632411067188E-3</v>
      </c>
      <c r="K252" s="451"/>
      <c r="L252" s="441"/>
      <c r="M252" s="441"/>
      <c r="N252" s="441"/>
    </row>
    <row r="253" spans="1:14" x14ac:dyDescent="0.2">
      <c r="A253" s="438" t="s">
        <v>34</v>
      </c>
      <c r="B253" s="439" t="s">
        <v>2593</v>
      </c>
      <c r="C253" s="438" t="s">
        <v>66</v>
      </c>
      <c r="D253" s="439" t="s">
        <v>65</v>
      </c>
      <c r="E253" s="439">
        <v>7440484</v>
      </c>
      <c r="F253" s="439" t="str">
        <f>IFERROR(VLOOKUP(D253,RSL_Composite!$A$4:$K$767,11,FALSE),"--")</f>
        <v>--</v>
      </c>
      <c r="G253" s="440" t="s">
        <v>2477</v>
      </c>
      <c r="H253" s="535" t="str">
        <f>VLOOKUP($D253,'Rec carc'!$C$6:$G$285,5,FALSE)</f>
        <v>--</v>
      </c>
      <c r="I253" s="535">
        <f>VLOOKUP($D253,'Rec NC'!$C$6:$G$285,5,FALSE)</f>
        <v>2.8157142857142853E-2</v>
      </c>
      <c r="J253" s="535" t="str">
        <f t="shared" si="3"/>
        <v>--</v>
      </c>
      <c r="K253" s="451"/>
      <c r="L253" s="441"/>
      <c r="M253" s="441"/>
      <c r="N253" s="441"/>
    </row>
    <row r="254" spans="1:14" x14ac:dyDescent="0.2">
      <c r="A254" s="438" t="s">
        <v>34</v>
      </c>
      <c r="B254" s="439" t="s">
        <v>2593</v>
      </c>
      <c r="C254" s="438" t="s">
        <v>64</v>
      </c>
      <c r="D254" s="439" t="s">
        <v>63</v>
      </c>
      <c r="E254" s="439">
        <v>7440508</v>
      </c>
      <c r="F254" s="439" t="str">
        <f>IFERROR(VLOOKUP(D254,RSL_Composite!$A$4:$K$767,11,FALSE),"--")</f>
        <v>--</v>
      </c>
      <c r="G254" s="440" t="s">
        <v>2477</v>
      </c>
      <c r="H254" s="535" t="str">
        <f>VLOOKUP($D254,'Rec carc'!$C$6:$G$285,5,FALSE)</f>
        <v>--</v>
      </c>
      <c r="I254" s="535">
        <f>VLOOKUP($D254,'Rec NC'!$C$6:$G$285,5,FALSE)</f>
        <v>3.754285714285714</v>
      </c>
      <c r="J254" s="535" t="str">
        <f t="shared" si="3"/>
        <v>--</v>
      </c>
      <c r="K254" s="451"/>
      <c r="L254" s="441"/>
      <c r="M254" s="441"/>
      <c r="N254" s="441"/>
    </row>
    <row r="255" spans="1:14" x14ac:dyDescent="0.2">
      <c r="A255" s="438" t="s">
        <v>34</v>
      </c>
      <c r="B255" s="439" t="s">
        <v>2593</v>
      </c>
      <c r="C255" s="438" t="s">
        <v>62</v>
      </c>
      <c r="D255" s="439" t="s">
        <v>61</v>
      </c>
      <c r="E255" s="439">
        <v>7439896</v>
      </c>
      <c r="F255" s="439" t="str">
        <f>IFERROR(VLOOKUP(D255,RSL_Composite!$A$4:$K$767,11,FALSE),"--")</f>
        <v>--</v>
      </c>
      <c r="G255" s="440" t="s">
        <v>2477</v>
      </c>
      <c r="H255" s="535" t="str">
        <f>VLOOKUP($D255,'Rec carc'!$C$6:$G$285,5,FALSE)</f>
        <v>--</v>
      </c>
      <c r="I255" s="535">
        <f>VLOOKUP($D255,'Rec NC'!$C$6:$G$285,5,FALSE)</f>
        <v>65.699999999999989</v>
      </c>
      <c r="J255" s="535" t="str">
        <f t="shared" si="3"/>
        <v>--</v>
      </c>
      <c r="K255" s="451"/>
      <c r="L255" s="441"/>
      <c r="M255" s="441"/>
      <c r="N255" s="441"/>
    </row>
    <row r="256" spans="1:14" x14ac:dyDescent="0.2">
      <c r="A256" s="438" t="s">
        <v>34</v>
      </c>
      <c r="B256" s="439" t="s">
        <v>2593</v>
      </c>
      <c r="C256" s="438" t="s">
        <v>60</v>
      </c>
      <c r="D256" s="439" t="s">
        <v>59</v>
      </c>
      <c r="E256" s="439">
        <v>7439921</v>
      </c>
      <c r="F256" s="439" t="str">
        <f>IFERROR(VLOOKUP(D256,RSL_Composite!$A$4:$K$767,11,FALSE),"--")</f>
        <v>--</v>
      </c>
      <c r="G256" s="440" t="s">
        <v>2477</v>
      </c>
      <c r="H256" s="535" t="str">
        <f>VLOOKUP($D256,'Rec carc'!$C$6:$G$285,5,FALSE)</f>
        <v>--</v>
      </c>
      <c r="I256" s="535" t="str">
        <f>VLOOKUP($D256,'Rec NC'!$C$6:$G$285,5,FALSE)</f>
        <v>--</v>
      </c>
      <c r="J256" s="535" t="str">
        <f t="shared" si="3"/>
        <v>--</v>
      </c>
      <c r="K256" s="451"/>
      <c r="L256" s="441"/>
      <c r="M256" s="441"/>
      <c r="N256" s="441"/>
    </row>
    <row r="257" spans="1:16" x14ac:dyDescent="0.2">
      <c r="A257" s="438" t="s">
        <v>34</v>
      </c>
      <c r="B257" s="439" t="s">
        <v>2593</v>
      </c>
      <c r="C257" s="438" t="s">
        <v>58</v>
      </c>
      <c r="D257" s="439" t="s">
        <v>57</v>
      </c>
      <c r="E257" s="439">
        <v>7439954</v>
      </c>
      <c r="F257" s="439" t="str">
        <f>IFERROR(VLOOKUP(D257,RSL_Composite!$A$4:$K$767,11,FALSE),"--")</f>
        <v>--</v>
      </c>
      <c r="G257" s="440" t="s">
        <v>2477</v>
      </c>
      <c r="H257" s="535" t="str">
        <f>VLOOKUP($D257,'Rec carc'!$C$6:$G$285,5,FALSE)</f>
        <v>--</v>
      </c>
      <c r="I257" s="535" t="str">
        <f>VLOOKUP($D257,'Rec NC'!$C$6:$G$285,5,FALSE)</f>
        <v>--</v>
      </c>
      <c r="J257" s="535" t="str">
        <f t="shared" si="3"/>
        <v>--</v>
      </c>
      <c r="K257" s="451"/>
      <c r="L257" s="441"/>
      <c r="M257" s="441"/>
      <c r="N257" s="441"/>
    </row>
    <row r="258" spans="1:16" x14ac:dyDescent="0.2">
      <c r="A258" s="438" t="s">
        <v>34</v>
      </c>
      <c r="B258" s="439" t="s">
        <v>2593</v>
      </c>
      <c r="C258" s="438" t="s">
        <v>1862</v>
      </c>
      <c r="D258" s="439" t="s">
        <v>1859</v>
      </c>
      <c r="E258" s="439" t="s">
        <v>2272</v>
      </c>
      <c r="F258" s="439" t="str">
        <f>IFERROR(VLOOKUP(D258,RSL_Composite!$A$4:$K$767,11,FALSE),"--")</f>
        <v>--</v>
      </c>
      <c r="G258" s="440" t="s">
        <v>2477</v>
      </c>
      <c r="H258" s="535" t="str">
        <f>VLOOKUP($D258,'Rec carc'!$C$6:$G$285,5,FALSE)</f>
        <v>--</v>
      </c>
      <c r="I258" s="535">
        <f>VLOOKUP($D258,'Rec NC'!$C$6:$G$285,5,FALSE)</f>
        <v>2.2525714285714291</v>
      </c>
      <c r="J258" s="535" t="str">
        <f t="shared" si="3"/>
        <v>--</v>
      </c>
      <c r="K258" s="451"/>
      <c r="L258" s="441"/>
      <c r="M258" s="441"/>
      <c r="N258" s="441"/>
    </row>
    <row r="259" spans="1:16" x14ac:dyDescent="0.2">
      <c r="A259" s="438" t="s">
        <v>34</v>
      </c>
      <c r="B259" s="439" t="s">
        <v>2593</v>
      </c>
      <c r="C259" s="438" t="s">
        <v>55</v>
      </c>
      <c r="D259" s="439" t="s">
        <v>54</v>
      </c>
      <c r="E259" s="439">
        <v>7487947</v>
      </c>
      <c r="F259" s="439" t="str">
        <f>IFERROR(VLOOKUP(D259,RSL_Composite!$A$4:$K$767,11,FALSE),"--")</f>
        <v>--</v>
      </c>
      <c r="G259" s="440" t="s">
        <v>2477</v>
      </c>
      <c r="H259" s="535" t="str">
        <f>VLOOKUP($D259,'Rec carc'!$C$6:$G$285,5,FALSE)</f>
        <v>--</v>
      </c>
      <c r="I259" s="535">
        <f>VLOOKUP($D259,'Rec NC'!$C$6:$G$285,5,FALSE)</f>
        <v>1.7324988651232338E-2</v>
      </c>
      <c r="J259" s="535" t="str">
        <f t="shared" si="3"/>
        <v>--</v>
      </c>
      <c r="K259" s="451"/>
      <c r="L259" s="441"/>
      <c r="M259" s="441"/>
      <c r="N259" s="441"/>
    </row>
    <row r="260" spans="1:16" x14ac:dyDescent="0.2">
      <c r="A260" s="438" t="s">
        <v>34</v>
      </c>
      <c r="B260" s="439" t="s">
        <v>2593</v>
      </c>
      <c r="C260" s="438" t="s">
        <v>53</v>
      </c>
      <c r="D260" s="439" t="s">
        <v>52</v>
      </c>
      <c r="E260" s="439">
        <v>22967926</v>
      </c>
      <c r="F260" s="439" t="str">
        <f>IFERROR(VLOOKUP(D260,RSL_Composite!$A$4:$K$767,11,FALSE),"--")</f>
        <v>--</v>
      </c>
      <c r="G260" s="440" t="s">
        <v>2477</v>
      </c>
      <c r="H260" s="535" t="str">
        <f>VLOOKUP($D260,'Rec carc'!$C$6:$G$285,5,FALSE)</f>
        <v>--</v>
      </c>
      <c r="I260" s="535">
        <f>VLOOKUP($D260,'Rec NC'!$C$6:$G$285,5,FALSE)</f>
        <v>9.3857142857142872E-3</v>
      </c>
      <c r="J260" s="535" t="str">
        <f t="shared" si="3"/>
        <v>--</v>
      </c>
      <c r="K260" s="451"/>
      <c r="L260" s="441"/>
      <c r="M260" s="441"/>
      <c r="N260" s="441"/>
    </row>
    <row r="261" spans="1:16" x14ac:dyDescent="0.2">
      <c r="A261" s="438" t="s">
        <v>34</v>
      </c>
      <c r="B261" s="439" t="s">
        <v>2593</v>
      </c>
      <c r="C261" s="438" t="s">
        <v>51</v>
      </c>
      <c r="D261" s="439" t="s">
        <v>50</v>
      </c>
      <c r="E261" s="439">
        <v>7440020</v>
      </c>
      <c r="F261" s="439" t="str">
        <f>IFERROR(VLOOKUP(D261,RSL_Composite!$A$4:$K$767,11,FALSE),"--")</f>
        <v>--</v>
      </c>
      <c r="G261" s="440" t="s">
        <v>2477</v>
      </c>
      <c r="H261" s="535" t="str">
        <f>VLOOKUP($D261,'Rec carc'!$C$6:$G$285,5,FALSE)</f>
        <v>--</v>
      </c>
      <c r="I261" s="535">
        <f>VLOOKUP($D261,'Rec NC'!$C$6:$G$285,5,FALSE)</f>
        <v>1.877142857142857</v>
      </c>
      <c r="J261" s="535" t="str">
        <f t="shared" si="3"/>
        <v>--</v>
      </c>
      <c r="K261" s="451"/>
      <c r="L261" s="441"/>
      <c r="M261" s="441"/>
      <c r="N261" s="441"/>
    </row>
    <row r="262" spans="1:16" x14ac:dyDescent="0.2">
      <c r="A262" s="438" t="s">
        <v>34</v>
      </c>
      <c r="B262" s="439" t="s">
        <v>2593</v>
      </c>
      <c r="C262" s="438" t="s">
        <v>49</v>
      </c>
      <c r="D262" s="443" t="s">
        <v>1846</v>
      </c>
      <c r="E262" s="443" t="s">
        <v>2273</v>
      </c>
      <c r="F262" s="439" t="str">
        <f>IFERROR(VLOOKUP(D262,RSL_Composite!$A$4:$K$767,11,FALSE),"--")</f>
        <v>--</v>
      </c>
      <c r="G262" s="440" t="s">
        <v>2477</v>
      </c>
      <c r="H262" s="535" t="str">
        <f>VLOOKUP($D262,'Rec carc'!$C$6:$G$285,5,FALSE)</f>
        <v>--</v>
      </c>
      <c r="I262" s="535" t="str">
        <f>VLOOKUP($D262,'Rec NC'!$C$6:$G$285,5,FALSE)</f>
        <v>--</v>
      </c>
      <c r="J262" s="535" t="str">
        <f t="shared" si="3"/>
        <v>--</v>
      </c>
      <c r="K262" s="451"/>
      <c r="L262" s="444"/>
      <c r="M262" s="441"/>
      <c r="N262" s="441"/>
      <c r="P262" s="445"/>
    </row>
    <row r="263" spans="1:16" x14ac:dyDescent="0.2">
      <c r="A263" s="438" t="s">
        <v>34</v>
      </c>
      <c r="B263" s="439" t="s">
        <v>2593</v>
      </c>
      <c r="C263" s="438" t="s">
        <v>48</v>
      </c>
      <c r="D263" s="439" t="s">
        <v>47</v>
      </c>
      <c r="E263" s="439">
        <v>7782492</v>
      </c>
      <c r="F263" s="439" t="str">
        <f>IFERROR(VLOOKUP(D263,RSL_Composite!$A$4:$K$767,11,FALSE),"--")</f>
        <v>--</v>
      </c>
      <c r="G263" s="440" t="s">
        <v>2477</v>
      </c>
      <c r="H263" s="535" t="str">
        <f>VLOOKUP($D263,'Rec carc'!$C$6:$G$285,5,FALSE)</f>
        <v>--</v>
      </c>
      <c r="I263" s="535">
        <f>VLOOKUP($D263,'Rec NC'!$C$6:$G$285,5,FALSE)</f>
        <v>0.46928571428571425</v>
      </c>
      <c r="J263" s="535" t="str">
        <f t="shared" ref="J263:J285" si="4">IF(F263="M",H263/3,"--")</f>
        <v>--</v>
      </c>
      <c r="K263" s="451"/>
      <c r="L263" s="441"/>
      <c r="M263" s="441"/>
      <c r="N263" s="441"/>
    </row>
    <row r="264" spans="1:16" x14ac:dyDescent="0.2">
      <c r="A264" s="438" t="s">
        <v>34</v>
      </c>
      <c r="B264" s="439" t="s">
        <v>2593</v>
      </c>
      <c r="C264" s="438" t="s">
        <v>46</v>
      </c>
      <c r="D264" s="439" t="s">
        <v>45</v>
      </c>
      <c r="E264" s="439">
        <v>7440224</v>
      </c>
      <c r="F264" s="439" t="str">
        <f>IFERROR(VLOOKUP(D264,RSL_Composite!$A$4:$K$767,11,FALSE),"--")</f>
        <v>--</v>
      </c>
      <c r="G264" s="440" t="s">
        <v>2477</v>
      </c>
      <c r="H264" s="535" t="str">
        <f>VLOOKUP($D264,'Rec carc'!$C$6:$G$285,5,FALSE)</f>
        <v>--</v>
      </c>
      <c r="I264" s="535">
        <f>VLOOKUP($D264,'Rec NC'!$C$6:$G$285,5,FALSE)</f>
        <v>0.27443822112358529</v>
      </c>
      <c r="J264" s="535" t="str">
        <f t="shared" si="4"/>
        <v>--</v>
      </c>
      <c r="K264" s="451"/>
      <c r="L264" s="441"/>
      <c r="M264" s="441"/>
      <c r="N264" s="441"/>
    </row>
    <row r="265" spans="1:16" x14ac:dyDescent="0.2">
      <c r="A265" s="438" t="s">
        <v>34</v>
      </c>
      <c r="B265" s="439" t="s">
        <v>2593</v>
      </c>
      <c r="C265" s="438" t="s">
        <v>44</v>
      </c>
      <c r="D265" s="439" t="s">
        <v>43</v>
      </c>
      <c r="E265" s="439">
        <v>7440235</v>
      </c>
      <c r="F265" s="439" t="str">
        <f>IFERROR(VLOOKUP(D265,RSL_Composite!$A$4:$K$767,11,FALSE),"--")</f>
        <v>--</v>
      </c>
      <c r="G265" s="440" t="s">
        <v>2477</v>
      </c>
      <c r="H265" s="535" t="str">
        <f>VLOOKUP($D265,'Rec carc'!$C$6:$G$285,5,FALSE)</f>
        <v>--</v>
      </c>
      <c r="I265" s="535" t="str">
        <f>VLOOKUP($D265,'Rec NC'!$C$6:$G$285,5,FALSE)</f>
        <v>--</v>
      </c>
      <c r="J265" s="535" t="str">
        <f t="shared" si="4"/>
        <v>--</v>
      </c>
      <c r="K265" s="451"/>
      <c r="L265" s="441"/>
      <c r="M265" s="441"/>
      <c r="N265" s="441"/>
    </row>
    <row r="266" spans="1:16" x14ac:dyDescent="0.2">
      <c r="A266" s="438" t="s">
        <v>34</v>
      </c>
      <c r="B266" s="439" t="s">
        <v>2593</v>
      </c>
      <c r="C266" s="438" t="s">
        <v>42</v>
      </c>
      <c r="D266" s="439" t="s">
        <v>41</v>
      </c>
      <c r="E266" s="439">
        <v>7440246</v>
      </c>
      <c r="F266" s="439" t="str">
        <f>IFERROR(VLOOKUP(D266,RSL_Composite!$A$4:$K$767,11,FALSE),"--")</f>
        <v>--</v>
      </c>
      <c r="G266" s="440" t="s">
        <v>2477</v>
      </c>
      <c r="H266" s="535" t="str">
        <f>VLOOKUP($D266,'Rec carc'!$C$6:$G$285,5,FALSE)</f>
        <v>--</v>
      </c>
      <c r="I266" s="535">
        <f>VLOOKUP($D266,'Rec NC'!$C$6:$G$285,5,FALSE)</f>
        <v>56.314285714285717</v>
      </c>
      <c r="J266" s="535" t="str">
        <f t="shared" si="4"/>
        <v>--</v>
      </c>
      <c r="K266" s="451"/>
      <c r="L266" s="441"/>
      <c r="M266" s="441"/>
      <c r="N266" s="441"/>
    </row>
    <row r="267" spans="1:16" x14ac:dyDescent="0.2">
      <c r="A267" s="438" t="s">
        <v>34</v>
      </c>
      <c r="B267" s="439" t="s">
        <v>2593</v>
      </c>
      <c r="C267" s="438" t="s">
        <v>40</v>
      </c>
      <c r="D267" s="439" t="s">
        <v>39</v>
      </c>
      <c r="E267" s="439">
        <v>7440280</v>
      </c>
      <c r="F267" s="439" t="str">
        <f>IFERROR(VLOOKUP(D267,RSL_Composite!$A$4:$K$767,11,FALSE),"--")</f>
        <v>--</v>
      </c>
      <c r="G267" s="440" t="s">
        <v>2477</v>
      </c>
      <c r="H267" s="535" t="str">
        <f>VLOOKUP($D267,'Rec carc'!$C$6:$G$285,5,FALSE)</f>
        <v>--</v>
      </c>
      <c r="I267" s="535">
        <f>VLOOKUP($D267,'Rec NC'!$C$6:$G$285,5,FALSE)</f>
        <v>9.3857142857142859E-4</v>
      </c>
      <c r="J267" s="535" t="str">
        <f t="shared" si="4"/>
        <v>--</v>
      </c>
      <c r="K267" s="451"/>
      <c r="L267" s="441"/>
      <c r="M267" s="441"/>
      <c r="N267" s="441"/>
    </row>
    <row r="268" spans="1:16" x14ac:dyDescent="0.2">
      <c r="A268" s="438" t="s">
        <v>34</v>
      </c>
      <c r="B268" s="439" t="s">
        <v>2593</v>
      </c>
      <c r="C268" s="438" t="s">
        <v>38</v>
      </c>
      <c r="D268" s="439" t="s">
        <v>37</v>
      </c>
      <c r="E268" s="439">
        <v>7440315</v>
      </c>
      <c r="F268" s="439" t="str">
        <f>IFERROR(VLOOKUP(D268,RSL_Composite!$A$4:$K$767,11,FALSE),"--")</f>
        <v>--</v>
      </c>
      <c r="G268" s="440" t="s">
        <v>2477</v>
      </c>
      <c r="H268" s="535" t="str">
        <f>VLOOKUP($D268,'Rec carc'!$C$6:$G$285,5,FALSE)</f>
        <v>--</v>
      </c>
      <c r="I268" s="535">
        <f>VLOOKUP($D268,'Rec NC'!$C$6:$G$285,5,FALSE)</f>
        <v>56.314285714285717</v>
      </c>
      <c r="J268" s="535" t="str">
        <f t="shared" si="4"/>
        <v>--</v>
      </c>
      <c r="K268" s="451"/>
      <c r="L268" s="441"/>
      <c r="M268" s="441"/>
      <c r="N268" s="441"/>
    </row>
    <row r="269" spans="1:16" x14ac:dyDescent="0.2">
      <c r="A269" s="438" t="s">
        <v>34</v>
      </c>
      <c r="B269" s="439" t="s">
        <v>2593</v>
      </c>
      <c r="C269" s="438" t="s">
        <v>36</v>
      </c>
      <c r="D269" s="439" t="s">
        <v>35</v>
      </c>
      <c r="E269" s="439">
        <v>7440622</v>
      </c>
      <c r="F269" s="439" t="str">
        <f>IFERROR(VLOOKUP(D269,RSL_Composite!$A$4:$K$767,11,FALSE),"--")</f>
        <v>--</v>
      </c>
      <c r="G269" s="440" t="s">
        <v>2477</v>
      </c>
      <c r="H269" s="535" t="str">
        <f>VLOOKUP($D269,'Rec carc'!$C$6:$G$285,5,FALSE)</f>
        <v>--</v>
      </c>
      <c r="I269" s="535" t="str">
        <f>VLOOKUP($D269,'Rec NC'!$C$6:$G$285,5,FALSE)</f>
        <v>--</v>
      </c>
      <c r="J269" s="535" t="str">
        <f t="shared" si="4"/>
        <v>--</v>
      </c>
      <c r="K269" s="451"/>
      <c r="L269" s="441"/>
      <c r="M269" s="441"/>
      <c r="N269" s="441"/>
    </row>
    <row r="270" spans="1:16" x14ac:dyDescent="0.2">
      <c r="A270" s="438" t="s">
        <v>34</v>
      </c>
      <c r="B270" s="439" t="s">
        <v>2593</v>
      </c>
      <c r="C270" s="438" t="s">
        <v>33</v>
      </c>
      <c r="D270" s="439" t="s">
        <v>32</v>
      </c>
      <c r="E270" s="439">
        <v>7440666</v>
      </c>
      <c r="F270" s="439" t="str">
        <f>IFERROR(VLOOKUP(D270,RSL_Composite!$A$4:$K$767,11,FALSE),"--")</f>
        <v>--</v>
      </c>
      <c r="G270" s="440" t="s">
        <v>2477</v>
      </c>
      <c r="H270" s="535" t="str">
        <f>VLOOKUP($D270,'Rec carc'!$C$6:$G$285,5,FALSE)</f>
        <v>--</v>
      </c>
      <c r="I270" s="535">
        <f>VLOOKUP($D270,'Rec NC'!$C$6:$G$285,5,FALSE)</f>
        <v>28.157142857142858</v>
      </c>
      <c r="J270" s="535" t="str">
        <f t="shared" si="4"/>
        <v>--</v>
      </c>
      <c r="K270" s="451"/>
      <c r="L270" s="441"/>
      <c r="M270" s="441"/>
      <c r="N270" s="441"/>
    </row>
    <row r="271" spans="1:16" x14ac:dyDescent="0.2">
      <c r="A271" s="438" t="s">
        <v>3</v>
      </c>
      <c r="B271" s="439" t="s">
        <v>2593</v>
      </c>
      <c r="C271" s="438" t="s">
        <v>31</v>
      </c>
      <c r="D271" s="439" t="s">
        <v>30</v>
      </c>
      <c r="E271" s="439">
        <v>7664417</v>
      </c>
      <c r="F271" s="439" t="str">
        <f>IFERROR(VLOOKUP(D271,RSL_Composite!$A$4:$K$767,11,FALSE),"--")</f>
        <v>--</v>
      </c>
      <c r="G271" s="440" t="s">
        <v>2477</v>
      </c>
      <c r="H271" s="535" t="str">
        <f>VLOOKUP($D271,'Rec carc'!$C$6:$G$285,5,FALSE)</f>
        <v>--</v>
      </c>
      <c r="I271" s="535" t="str">
        <f>VLOOKUP($D271,'Rec NC'!$C$6:$G$285,5,FALSE)</f>
        <v>--</v>
      </c>
      <c r="J271" s="535" t="str">
        <f t="shared" si="4"/>
        <v>--</v>
      </c>
      <c r="K271" s="451"/>
      <c r="L271" s="441"/>
      <c r="M271" s="441"/>
      <c r="N271" s="441"/>
    </row>
    <row r="272" spans="1:16" x14ac:dyDescent="0.2">
      <c r="A272" s="438" t="s">
        <v>3</v>
      </c>
      <c r="B272" s="439" t="s">
        <v>2593</v>
      </c>
      <c r="C272" s="438" t="s">
        <v>29</v>
      </c>
      <c r="D272" s="439" t="s">
        <v>28</v>
      </c>
      <c r="E272" s="439">
        <v>15541454</v>
      </c>
      <c r="F272" s="439" t="str">
        <f>IFERROR(VLOOKUP(D272,RSL_Composite!$A$4:$K$767,11,FALSE),"--")</f>
        <v>--</v>
      </c>
      <c r="G272" s="440" t="s">
        <v>2477</v>
      </c>
      <c r="H272" s="535">
        <f>VLOOKUP($D272,'Rec carc'!$C$6:$G$285,5,FALSE)</f>
        <v>8.4252372403180301E-2</v>
      </c>
      <c r="I272" s="535">
        <f>VLOOKUP($D272,'Rec NC'!$C$6:$G$285,5,FALSE)</f>
        <v>0.37542857142857144</v>
      </c>
      <c r="J272" s="535" t="str">
        <f t="shared" si="4"/>
        <v>--</v>
      </c>
      <c r="K272" s="451"/>
      <c r="L272" s="441"/>
      <c r="M272" s="441"/>
      <c r="N272" s="441"/>
    </row>
    <row r="273" spans="1:14" x14ac:dyDescent="0.2">
      <c r="A273" s="438" t="s">
        <v>3</v>
      </c>
      <c r="B273" s="439" t="s">
        <v>2593</v>
      </c>
      <c r="C273" s="438" t="s">
        <v>27</v>
      </c>
      <c r="D273" s="439" t="s">
        <v>26</v>
      </c>
      <c r="E273" s="439">
        <v>10599903</v>
      </c>
      <c r="F273" s="439" t="str">
        <f>IFERROR(VLOOKUP(D273,RSL_Composite!$A$4:$K$767,11,FALSE),"--")</f>
        <v>--</v>
      </c>
      <c r="G273" s="440" t="s">
        <v>2477</v>
      </c>
      <c r="H273" s="535" t="str">
        <f>VLOOKUP($D273,'Rec carc'!$C$6:$G$285,5,FALSE)</f>
        <v>--</v>
      </c>
      <c r="I273" s="535">
        <f>VLOOKUP($D273,'Rec NC'!$C$6:$G$285,5,FALSE)</f>
        <v>9.3857142857142861</v>
      </c>
      <c r="J273" s="535" t="str">
        <f t="shared" si="4"/>
        <v>--</v>
      </c>
      <c r="K273" s="451"/>
      <c r="L273" s="441"/>
      <c r="M273" s="441"/>
      <c r="N273" s="441"/>
    </row>
    <row r="274" spans="1:14" x14ac:dyDescent="0.2">
      <c r="A274" s="438" t="s">
        <v>3</v>
      </c>
      <c r="B274" s="439" t="s">
        <v>2593</v>
      </c>
      <c r="C274" s="438" t="s">
        <v>25</v>
      </c>
      <c r="D274" s="439" t="s">
        <v>24</v>
      </c>
      <c r="E274" s="439">
        <v>7647145</v>
      </c>
      <c r="F274" s="439" t="str">
        <f>IFERROR(VLOOKUP(D274,RSL_Composite!$A$4:$K$767,11,FALSE),"--")</f>
        <v>--</v>
      </c>
      <c r="G274" s="440" t="s">
        <v>2477</v>
      </c>
      <c r="H274" s="535" t="str">
        <f>VLOOKUP($D274,'Rec carc'!$C$6:$G$285,5,FALSE)</f>
        <v>--</v>
      </c>
      <c r="I274" s="535" t="str">
        <f>VLOOKUP($D274,'Rec NC'!$C$6:$G$285,5,FALSE)</f>
        <v>--</v>
      </c>
      <c r="J274" s="535" t="str">
        <f t="shared" si="4"/>
        <v>--</v>
      </c>
      <c r="K274" s="451"/>
      <c r="L274" s="441"/>
      <c r="M274" s="441"/>
      <c r="N274" s="441"/>
    </row>
    <row r="275" spans="1:14" x14ac:dyDescent="0.2">
      <c r="A275" s="438" t="s">
        <v>3</v>
      </c>
      <c r="B275" s="439" t="s">
        <v>2593</v>
      </c>
      <c r="C275" s="438" t="s">
        <v>23</v>
      </c>
      <c r="D275" s="439" t="s">
        <v>22</v>
      </c>
      <c r="E275" s="439">
        <v>7782505</v>
      </c>
      <c r="F275" s="439" t="str">
        <f>IFERROR(VLOOKUP(D275,RSL_Composite!$A$4:$K$767,11,FALSE),"--")</f>
        <v>--</v>
      </c>
      <c r="G275" s="440" t="s">
        <v>2477</v>
      </c>
      <c r="H275" s="535" t="str">
        <f>VLOOKUP($D275,'Rec carc'!$C$6:$G$285,5,FALSE)</f>
        <v>--</v>
      </c>
      <c r="I275" s="535">
        <f>VLOOKUP($D275,'Rec NC'!$C$6:$G$285,5,FALSE)</f>
        <v>9.3857142857142861</v>
      </c>
      <c r="J275" s="535" t="str">
        <f t="shared" si="4"/>
        <v>--</v>
      </c>
      <c r="K275" s="451"/>
      <c r="L275" s="441"/>
      <c r="M275" s="441"/>
      <c r="N275" s="441"/>
    </row>
    <row r="276" spans="1:14" x14ac:dyDescent="0.2">
      <c r="A276" s="438" t="s">
        <v>3</v>
      </c>
      <c r="B276" s="439" t="s">
        <v>2593</v>
      </c>
      <c r="C276" s="438" t="s">
        <v>21</v>
      </c>
      <c r="D276" s="439" t="s">
        <v>20</v>
      </c>
      <c r="E276" s="439">
        <v>10049044</v>
      </c>
      <c r="F276" s="439" t="str">
        <f>IFERROR(VLOOKUP(D276,RSL_Composite!$A$4:$K$767,11,FALSE),"--")</f>
        <v>--</v>
      </c>
      <c r="G276" s="440" t="s">
        <v>2477</v>
      </c>
      <c r="H276" s="535" t="str">
        <f>VLOOKUP($D276,'Rec carc'!$C$6:$G$285,5,FALSE)</f>
        <v>--</v>
      </c>
      <c r="I276" s="535">
        <f>VLOOKUP($D276,'Rec NC'!$C$6:$G$285,5,FALSE)</f>
        <v>2.8157142857142854</v>
      </c>
      <c r="J276" s="535" t="str">
        <f t="shared" si="4"/>
        <v>--</v>
      </c>
      <c r="K276" s="451"/>
      <c r="L276" s="441"/>
      <c r="M276" s="441"/>
      <c r="N276" s="441"/>
    </row>
    <row r="277" spans="1:14" x14ac:dyDescent="0.2">
      <c r="A277" s="438" t="s">
        <v>3</v>
      </c>
      <c r="B277" s="439" t="s">
        <v>2593</v>
      </c>
      <c r="C277" s="438" t="s">
        <v>19</v>
      </c>
      <c r="D277" s="439" t="s">
        <v>18</v>
      </c>
      <c r="E277" s="439">
        <v>7758192</v>
      </c>
      <c r="F277" s="439" t="str">
        <f>IFERROR(VLOOKUP(D277,RSL_Composite!$A$4:$K$767,11,FALSE),"--")</f>
        <v>--</v>
      </c>
      <c r="G277" s="440" t="s">
        <v>2477</v>
      </c>
      <c r="H277" s="535" t="str">
        <f>VLOOKUP($D277,'Rec carc'!$C$6:$G$285,5,FALSE)</f>
        <v>--</v>
      </c>
      <c r="I277" s="535">
        <f>VLOOKUP($D277,'Rec NC'!$C$6:$G$285,5,FALSE)</f>
        <v>2.8157142857142854</v>
      </c>
      <c r="J277" s="535" t="str">
        <f t="shared" si="4"/>
        <v>--</v>
      </c>
      <c r="K277" s="451"/>
      <c r="L277" s="441"/>
      <c r="M277" s="441"/>
      <c r="N277" s="441"/>
    </row>
    <row r="278" spans="1:14" x14ac:dyDescent="0.2">
      <c r="A278" s="438" t="s">
        <v>3</v>
      </c>
      <c r="B278" s="439" t="s">
        <v>2593</v>
      </c>
      <c r="C278" s="438" t="s">
        <v>17</v>
      </c>
      <c r="D278" s="439" t="s">
        <v>16</v>
      </c>
      <c r="E278" s="439">
        <v>74908</v>
      </c>
      <c r="F278" s="439" t="str">
        <f>IFERROR(VLOOKUP(D278,RSL_Composite!$A$4:$K$767,11,FALSE),"--")</f>
        <v>--</v>
      </c>
      <c r="G278" s="440" t="s">
        <v>2477</v>
      </c>
      <c r="H278" s="535" t="str">
        <f>VLOOKUP($D278,'Rec carc'!$C$6:$G$285,5,FALSE)</f>
        <v>--</v>
      </c>
      <c r="I278" s="535">
        <f>VLOOKUP($D278,'Rec NC'!$C$6:$G$285,5,FALSE)</f>
        <v>5.6314285714285706E-2</v>
      </c>
      <c r="J278" s="535" t="str">
        <f t="shared" si="4"/>
        <v>--</v>
      </c>
      <c r="K278" s="451"/>
      <c r="L278" s="441"/>
      <c r="M278" s="441"/>
      <c r="N278" s="441"/>
    </row>
    <row r="279" spans="1:14" x14ac:dyDescent="0.2">
      <c r="A279" s="438" t="s">
        <v>3</v>
      </c>
      <c r="B279" s="439" t="s">
        <v>2593</v>
      </c>
      <c r="C279" s="438" t="s">
        <v>15</v>
      </c>
      <c r="D279" s="439" t="s">
        <v>14</v>
      </c>
      <c r="E279" s="439">
        <v>57125</v>
      </c>
      <c r="F279" s="439" t="str">
        <f>IFERROR(VLOOKUP(D279,RSL_Composite!$A$4:$K$767,11,FALSE),"--")</f>
        <v>--</v>
      </c>
      <c r="G279" s="440" t="s">
        <v>2477</v>
      </c>
      <c r="H279" s="535" t="str">
        <f>VLOOKUP($D279,'Rec carc'!$C$6:$G$285,5,FALSE)</f>
        <v>--</v>
      </c>
      <c r="I279" s="535">
        <f>VLOOKUP($D279,'Rec NC'!$C$6:$G$285,5,FALSE)</f>
        <v>5.6314285714285706E-2</v>
      </c>
      <c r="J279" s="535" t="str">
        <f t="shared" si="4"/>
        <v>--</v>
      </c>
      <c r="K279" s="451"/>
      <c r="L279" s="441"/>
      <c r="M279" s="441"/>
      <c r="N279" s="441"/>
    </row>
    <row r="280" spans="1:14" x14ac:dyDescent="0.2">
      <c r="A280" s="438" t="s">
        <v>3</v>
      </c>
      <c r="B280" s="439" t="s">
        <v>2593</v>
      </c>
      <c r="C280" s="438" t="s">
        <v>13</v>
      </c>
      <c r="D280" s="439" t="s">
        <v>12</v>
      </c>
      <c r="E280" s="439">
        <v>143339</v>
      </c>
      <c r="F280" s="439" t="str">
        <f>IFERROR(VLOOKUP(D280,RSL_Composite!$A$4:$K$767,11,FALSE),"--")</f>
        <v>--</v>
      </c>
      <c r="G280" s="440" t="s">
        <v>2477</v>
      </c>
      <c r="H280" s="535" t="str">
        <f>VLOOKUP($D280,'Rec carc'!$C$6:$G$285,5,FALSE)</f>
        <v>--</v>
      </c>
      <c r="I280" s="535">
        <f>VLOOKUP($D280,'Rec NC'!$C$6:$G$285,5,FALSE)</f>
        <v>9.3857142857142861E-2</v>
      </c>
      <c r="J280" s="535" t="str">
        <f t="shared" si="4"/>
        <v>--</v>
      </c>
      <c r="K280" s="451"/>
      <c r="L280" s="441"/>
      <c r="M280" s="441"/>
      <c r="N280" s="441"/>
    </row>
    <row r="281" spans="1:14" x14ac:dyDescent="0.2">
      <c r="A281" s="438" t="s">
        <v>3</v>
      </c>
      <c r="B281" s="439" t="s">
        <v>2593</v>
      </c>
      <c r="C281" s="438" t="s">
        <v>11</v>
      </c>
      <c r="D281" s="439" t="s">
        <v>10</v>
      </c>
      <c r="E281" s="439">
        <v>7681494</v>
      </c>
      <c r="F281" s="439" t="str">
        <f>IFERROR(VLOOKUP(D281,RSL_Composite!$A$4:$K$767,11,FALSE),"--")</f>
        <v>--</v>
      </c>
      <c r="G281" s="440" t="s">
        <v>2477</v>
      </c>
      <c r="H281" s="535" t="str">
        <f>VLOOKUP($D281,'Rec carc'!$C$6:$G$285,5,FALSE)</f>
        <v>--</v>
      </c>
      <c r="I281" s="535">
        <f>VLOOKUP($D281,'Rec NC'!$C$6:$G$285,5,FALSE)</f>
        <v>4.6928571428571431</v>
      </c>
      <c r="J281" s="535" t="str">
        <f t="shared" si="4"/>
        <v>--</v>
      </c>
      <c r="K281" s="451"/>
      <c r="L281" s="441"/>
      <c r="M281" s="441"/>
      <c r="N281" s="441"/>
    </row>
    <row r="282" spans="1:14" x14ac:dyDescent="0.2">
      <c r="A282" s="438" t="s">
        <v>3</v>
      </c>
      <c r="B282" s="439" t="s">
        <v>2593</v>
      </c>
      <c r="C282" s="438" t="s">
        <v>9</v>
      </c>
      <c r="D282" s="439" t="s">
        <v>8</v>
      </c>
      <c r="E282" s="439">
        <v>14797558</v>
      </c>
      <c r="F282" s="439" t="str">
        <f>IFERROR(VLOOKUP(D282,RSL_Composite!$A$4:$K$767,11,FALSE),"--")</f>
        <v>--</v>
      </c>
      <c r="G282" s="440" t="s">
        <v>2477</v>
      </c>
      <c r="H282" s="535" t="str">
        <f>VLOOKUP($D282,'Rec carc'!$C$6:$G$285,5,FALSE)</f>
        <v>--</v>
      </c>
      <c r="I282" s="535">
        <f>VLOOKUP($D282,'Rec NC'!$C$6:$G$285,5,FALSE)</f>
        <v>150.17142857142858</v>
      </c>
      <c r="J282" s="535" t="str">
        <f t="shared" si="4"/>
        <v>--</v>
      </c>
      <c r="K282" s="451"/>
      <c r="L282" s="441"/>
      <c r="M282" s="441"/>
      <c r="N282" s="441"/>
    </row>
    <row r="283" spans="1:14" x14ac:dyDescent="0.2">
      <c r="A283" s="438" t="s">
        <v>3</v>
      </c>
      <c r="B283" s="439" t="s">
        <v>2593</v>
      </c>
      <c r="C283" s="438" t="s">
        <v>7</v>
      </c>
      <c r="D283" s="439" t="s">
        <v>6</v>
      </c>
      <c r="E283" s="439">
        <v>14797650</v>
      </c>
      <c r="F283" s="439" t="str">
        <f>IFERROR(VLOOKUP(D283,RSL_Composite!$A$4:$K$767,11,FALSE),"--")</f>
        <v>--</v>
      </c>
      <c r="G283" s="440" t="s">
        <v>2477</v>
      </c>
      <c r="H283" s="535" t="str">
        <f>VLOOKUP($D283,'Rec carc'!$C$6:$G$285,5,FALSE)</f>
        <v>--</v>
      </c>
      <c r="I283" s="535">
        <f>VLOOKUP($D283,'Rec NC'!$C$6:$G$285,5,FALSE)</f>
        <v>9.3857142857142861</v>
      </c>
      <c r="J283" s="535" t="str">
        <f t="shared" si="4"/>
        <v>--</v>
      </c>
      <c r="K283" s="451"/>
      <c r="L283" s="441"/>
      <c r="M283" s="441"/>
      <c r="N283" s="441"/>
    </row>
    <row r="284" spans="1:14" x14ac:dyDescent="0.2">
      <c r="A284" s="438" t="s">
        <v>3</v>
      </c>
      <c r="B284" s="439" t="s">
        <v>2593</v>
      </c>
      <c r="C284" s="438" t="s">
        <v>5</v>
      </c>
      <c r="D284" s="439" t="s">
        <v>4</v>
      </c>
      <c r="E284" s="439">
        <v>7601903</v>
      </c>
      <c r="F284" s="439" t="str">
        <f>IFERROR(VLOOKUP(D284,RSL_Composite!$A$4:$K$767,11,FALSE),"--")</f>
        <v>--</v>
      </c>
      <c r="G284" s="440" t="s">
        <v>2477</v>
      </c>
      <c r="H284" s="535" t="str">
        <f>VLOOKUP($D284,'Rec carc'!$C$6:$G$285,5,FALSE)</f>
        <v>--</v>
      </c>
      <c r="I284" s="535" t="str">
        <f>VLOOKUP($D284,'Rec NC'!$C$6:$G$285,5,FALSE)</f>
        <v>--</v>
      </c>
      <c r="J284" s="535" t="str">
        <f t="shared" si="4"/>
        <v>--</v>
      </c>
      <c r="K284" s="451"/>
      <c r="L284" s="441"/>
      <c r="M284" s="441"/>
      <c r="N284" s="441"/>
    </row>
    <row r="285" spans="1:14" x14ac:dyDescent="0.2">
      <c r="A285" s="438" t="s">
        <v>3</v>
      </c>
      <c r="B285" s="439" t="s">
        <v>2593</v>
      </c>
      <c r="C285" s="438" t="s">
        <v>2</v>
      </c>
      <c r="D285" s="439" t="s">
        <v>1</v>
      </c>
      <c r="E285" s="439">
        <v>7757826</v>
      </c>
      <c r="F285" s="439" t="str">
        <f>IFERROR(VLOOKUP(D285,RSL_Composite!$A$4:$K$767,11,FALSE),"--")</f>
        <v>--</v>
      </c>
      <c r="G285" s="440" t="s">
        <v>2477</v>
      </c>
      <c r="H285" s="535" t="str">
        <f>VLOOKUP($D285,'Rec carc'!$C$6:$G$285,5,FALSE)</f>
        <v>--</v>
      </c>
      <c r="I285" s="535" t="str">
        <f>VLOOKUP($D285,'Rec NC'!$C$6:$G$285,5,FALSE)</f>
        <v>--</v>
      </c>
      <c r="J285" s="535" t="str">
        <f t="shared" si="4"/>
        <v>--</v>
      </c>
      <c r="K285" s="451"/>
      <c r="L285" s="441"/>
      <c r="M285" s="441"/>
      <c r="N285" s="441"/>
    </row>
    <row r="286" spans="1:14" x14ac:dyDescent="0.2">
      <c r="K286" s="451"/>
    </row>
    <row r="287" spans="1:14" x14ac:dyDescent="0.2">
      <c r="A287" s="424" t="s">
        <v>2544</v>
      </c>
      <c r="B287" s="424"/>
      <c r="C287" s="425"/>
      <c r="K287" s="451"/>
    </row>
    <row r="288" spans="1:14" x14ac:dyDescent="0.2">
      <c r="A288" s="424"/>
      <c r="B288" s="425" t="s">
        <v>2624</v>
      </c>
      <c r="C288" s="425"/>
    </row>
    <row r="289" spans="1:9" x14ac:dyDescent="0.2">
      <c r="A289" s="425"/>
      <c r="B289" s="425" t="s">
        <v>2625</v>
      </c>
      <c r="C289" s="425"/>
    </row>
    <row r="290" spans="1:9" x14ac:dyDescent="0.2">
      <c r="A290" s="425"/>
      <c r="B290" s="425"/>
      <c r="C290" s="425"/>
    </row>
    <row r="291" spans="1:9" x14ac:dyDescent="0.2">
      <c r="A291" s="424" t="s">
        <v>2626</v>
      </c>
      <c r="B291" s="425"/>
      <c r="C291" s="425"/>
    </row>
    <row r="292" spans="1:9" x14ac:dyDescent="0.2">
      <c r="A292" s="425"/>
      <c r="B292" s="425" t="s">
        <v>2597</v>
      </c>
      <c r="C292" s="425"/>
      <c r="D292" s="425" t="s">
        <v>2602</v>
      </c>
    </row>
    <row r="293" spans="1:9" x14ac:dyDescent="0.2">
      <c r="A293" s="425"/>
      <c r="B293" s="425" t="s">
        <v>2599</v>
      </c>
      <c r="C293" s="425"/>
      <c r="D293" s="425" t="s">
        <v>2604</v>
      </c>
      <c r="I293" s="431"/>
    </row>
    <row r="294" spans="1:9" x14ac:dyDescent="0.2">
      <c r="A294" s="425"/>
      <c r="B294" s="425" t="s">
        <v>2601</v>
      </c>
      <c r="C294" s="425"/>
      <c r="D294" s="425" t="s">
        <v>2606</v>
      </c>
      <c r="I294" s="431"/>
    </row>
    <row r="295" spans="1:9" x14ac:dyDescent="0.2">
      <c r="A295" s="425"/>
      <c r="B295" s="425" t="s">
        <v>2607</v>
      </c>
      <c r="C295" s="425"/>
      <c r="D295" s="425" t="s">
        <v>2610</v>
      </c>
      <c r="I295" s="431"/>
    </row>
    <row r="296" spans="1:9" x14ac:dyDescent="0.2">
      <c r="A296" s="425"/>
      <c r="B296" s="425" t="s">
        <v>2627</v>
      </c>
      <c r="C296" s="425"/>
      <c r="D296" s="425" t="s">
        <v>2612</v>
      </c>
    </row>
    <row r="297" spans="1:9" x14ac:dyDescent="0.2">
      <c r="A297" s="425"/>
      <c r="B297" s="425" t="s">
        <v>2598</v>
      </c>
      <c r="C297" s="425"/>
      <c r="D297" s="425" t="s">
        <v>2614</v>
      </c>
    </row>
    <row r="298" spans="1:9" x14ac:dyDescent="0.2">
      <c r="A298" s="425"/>
      <c r="B298" s="425" t="s">
        <v>2611</v>
      </c>
      <c r="C298" s="425"/>
      <c r="D298" s="431" t="s">
        <v>2629</v>
      </c>
    </row>
    <row r="299" spans="1:9" x14ac:dyDescent="0.2">
      <c r="A299" s="425"/>
      <c r="B299" s="425" t="s">
        <v>2613</v>
      </c>
      <c r="C299" s="425"/>
      <c r="D299" s="425" t="s">
        <v>2615</v>
      </c>
    </row>
    <row r="300" spans="1:9" x14ac:dyDescent="0.2">
      <c r="A300" s="425"/>
      <c r="B300" s="425" t="s">
        <v>2600</v>
      </c>
      <c r="C300" s="425"/>
      <c r="D300" s="431"/>
    </row>
    <row r="301" spans="1:9" x14ac:dyDescent="0.2">
      <c r="A301" s="425"/>
      <c r="B301" s="431"/>
      <c r="C301" s="425"/>
    </row>
  </sheetData>
  <mergeCells count="3">
    <mergeCell ref="A1:I1"/>
    <mergeCell ref="A2:I2"/>
    <mergeCell ref="H4:J4"/>
  </mergeCells>
  <conditionalFormatting sqref="H6:J242">
    <cfRule type="expression" dxfId="2" priority="2">
      <formula>H6&gt;1000000000</formula>
    </cfRule>
  </conditionalFormatting>
  <conditionalFormatting sqref="H15">
    <cfRule type="expression" dxfId="1" priority="1">
      <formula>$H$6&gt;1000000000</formula>
    </cfRule>
  </conditionalFormatting>
  <printOptions horizontalCentered="1"/>
  <pageMargins left="0.7" right="0.7" top="0.75" bottom="0.75" header="0.3" footer="0.3"/>
  <pageSetup paperSize="17" fitToHeight="6" orientation="landscape" r:id="rId1"/>
  <headerFooter>
    <oddHeader xml:space="preserve">&amp;C&amp;"Arial,Bold"Table 3. Surface Water RBTLs
McClellan, Anniston, Alabama
</oddHeader>
    <oddFooter>&amp;L&amp;8&amp;Z&amp;F\&amp;A&amp;RPage &amp;P of &amp;N</oddFooter>
  </headerFooter>
  <ignoredErrors>
    <ignoredError sqref="J7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85"/>
  <sheetViews>
    <sheetView view="pageBreakPreview" zoomScale="90" zoomScaleNormal="100" zoomScaleSheetLayoutView="90" workbookViewId="0">
      <pane xSplit="3" ySplit="5" topLeftCell="D21" activePane="bottomRight" state="frozen"/>
      <selection pane="topRight" activeCell="D1" sqref="D1"/>
      <selection pane="bottomLeft" activeCell="A6" sqref="A6"/>
      <selection pane="bottomRight" activeCell="O36" sqref="O36"/>
    </sheetView>
  </sheetViews>
  <sheetFormatPr defaultColWidth="9.109375" defaultRowHeight="14.4" x14ac:dyDescent="0.3"/>
  <cols>
    <col min="1" max="1" width="5.44140625" style="346" customWidth="1"/>
    <col min="2" max="2" width="25.33203125" style="346" customWidth="1"/>
    <col min="3" max="3" width="8.109375" style="258" customWidth="1"/>
    <col min="4" max="4" width="12.44140625" style="258" bestFit="1" customWidth="1"/>
    <col min="5" max="5" width="9.109375" style="346"/>
    <col min="6" max="6" width="6.33203125" style="379" customWidth="1"/>
    <col min="7" max="7" width="9.109375" style="346"/>
    <col min="8" max="8" width="5.6640625" style="379" customWidth="1"/>
    <col min="9" max="9" width="10.5546875" style="346" bestFit="1" customWidth="1"/>
    <col min="10" max="10" width="6.109375" style="379" customWidth="1"/>
    <col min="11" max="11" width="9.109375" style="346"/>
    <col min="12" max="12" width="5.44140625" style="379" customWidth="1"/>
    <col min="13" max="13" width="9.109375" style="346"/>
    <col min="14" max="14" width="6.109375" style="379" customWidth="1"/>
    <col min="15" max="15" width="9.109375" style="370"/>
    <col min="16" max="16384" width="9.109375" style="346"/>
  </cols>
  <sheetData>
    <row r="1" spans="1:19" x14ac:dyDescent="0.3">
      <c r="A1" s="369" t="s">
        <v>2543</v>
      </c>
      <c r="B1" s="369"/>
    </row>
    <row r="2" spans="1:19" x14ac:dyDescent="0.3">
      <c r="A2" s="369" t="s">
        <v>2394</v>
      </c>
      <c r="B2" s="369"/>
    </row>
    <row r="4" spans="1:19" ht="28.5" customHeight="1" thickBot="1" x14ac:dyDescent="0.35">
      <c r="A4" s="347"/>
      <c r="B4" s="347"/>
      <c r="C4" s="376"/>
      <c r="D4" s="376"/>
      <c r="E4" s="649" t="s">
        <v>2327</v>
      </c>
      <c r="F4" s="649"/>
      <c r="G4" s="649" t="s">
        <v>2326</v>
      </c>
      <c r="H4" s="649"/>
      <c r="I4" s="649" t="s">
        <v>2003</v>
      </c>
      <c r="J4" s="649"/>
      <c r="K4" s="649" t="s">
        <v>1999</v>
      </c>
      <c r="L4" s="649"/>
      <c r="M4" s="649" t="s">
        <v>2472</v>
      </c>
      <c r="N4" s="649"/>
      <c r="O4" s="371"/>
      <c r="P4" s="348"/>
      <c r="Q4" s="348"/>
      <c r="R4" s="348"/>
      <c r="S4" s="348"/>
    </row>
    <row r="5" spans="1:19" s="370" customFormat="1" ht="9" customHeight="1" thickTop="1" x14ac:dyDescent="0.3">
      <c r="C5" s="533"/>
      <c r="D5" s="533"/>
      <c r="F5" s="534"/>
      <c r="H5" s="534"/>
      <c r="J5" s="534"/>
      <c r="L5" s="534"/>
      <c r="N5" s="534"/>
    </row>
    <row r="6" spans="1:19" ht="28.8" x14ac:dyDescent="0.3">
      <c r="B6" s="356" t="s">
        <v>2545</v>
      </c>
      <c r="E6" s="349">
        <v>1.0000000000000001E-5</v>
      </c>
      <c r="F6" s="380" t="s">
        <v>2397</v>
      </c>
      <c r="G6" s="349">
        <f>$E6</f>
        <v>1.0000000000000001E-5</v>
      </c>
      <c r="H6" s="380" t="s">
        <v>2397</v>
      </c>
      <c r="I6" s="349">
        <f>$E6</f>
        <v>1.0000000000000001E-5</v>
      </c>
      <c r="J6" s="380" t="s">
        <v>2397</v>
      </c>
      <c r="K6" s="349">
        <f>$E6</f>
        <v>1.0000000000000001E-5</v>
      </c>
      <c r="M6" s="349">
        <f>$E6</f>
        <v>1.0000000000000001E-5</v>
      </c>
      <c r="N6" s="380" t="s">
        <v>2397</v>
      </c>
    </row>
    <row r="7" spans="1:19" x14ac:dyDescent="0.3">
      <c r="B7" s="389" t="s">
        <v>2546</v>
      </c>
      <c r="E7" s="258">
        <v>0.1</v>
      </c>
      <c r="F7" s="380" t="s">
        <v>2397</v>
      </c>
      <c r="G7" s="258">
        <f>$E7</f>
        <v>0.1</v>
      </c>
      <c r="H7" s="380" t="s">
        <v>2397</v>
      </c>
      <c r="I7" s="258">
        <f>$E7</f>
        <v>0.1</v>
      </c>
      <c r="J7" s="380" t="s">
        <v>2397</v>
      </c>
      <c r="K7" s="258">
        <f>$E7</f>
        <v>0.1</v>
      </c>
      <c r="M7" s="258">
        <f>$E7</f>
        <v>0.1</v>
      </c>
      <c r="N7" s="380" t="s">
        <v>2397</v>
      </c>
    </row>
    <row r="8" spans="1:19" ht="15.6" x14ac:dyDescent="0.35">
      <c r="B8" s="346" t="s">
        <v>2395</v>
      </c>
      <c r="C8" s="258" t="s">
        <v>2396</v>
      </c>
      <c r="D8" s="258" t="s">
        <v>2343</v>
      </c>
      <c r="E8" s="258">
        <v>70</v>
      </c>
      <c r="F8" s="380" t="s">
        <v>2397</v>
      </c>
      <c r="G8" s="258">
        <v>70</v>
      </c>
      <c r="H8" s="380" t="s">
        <v>2397</v>
      </c>
      <c r="I8" s="258">
        <v>70</v>
      </c>
      <c r="J8" s="380" t="s">
        <v>2397</v>
      </c>
      <c r="K8" s="258">
        <v>70</v>
      </c>
      <c r="L8" s="380" t="s">
        <v>2397</v>
      </c>
      <c r="M8" s="258">
        <v>70</v>
      </c>
      <c r="N8" s="380" t="s">
        <v>2397</v>
      </c>
    </row>
    <row r="9" spans="1:19" ht="15.6" x14ac:dyDescent="0.35">
      <c r="B9" s="346" t="s">
        <v>2398</v>
      </c>
      <c r="C9" s="258" t="s">
        <v>2399</v>
      </c>
      <c r="D9" s="258" t="s">
        <v>2343</v>
      </c>
      <c r="E9" s="350">
        <f>E11</f>
        <v>30</v>
      </c>
      <c r="F9" s="380" t="s">
        <v>2397</v>
      </c>
      <c r="G9" s="350">
        <f>G11</f>
        <v>6</v>
      </c>
      <c r="H9" s="380" t="s">
        <v>2397</v>
      </c>
      <c r="I9" s="350">
        <f>I11</f>
        <v>25</v>
      </c>
      <c r="J9" s="380" t="s">
        <v>2397</v>
      </c>
      <c r="K9" s="350">
        <f>K11</f>
        <v>1</v>
      </c>
      <c r="L9" s="380" t="s">
        <v>2397</v>
      </c>
      <c r="M9" s="350">
        <f>M11</f>
        <v>10</v>
      </c>
      <c r="N9" s="380" t="s">
        <v>2397</v>
      </c>
    </row>
    <row r="10" spans="1:19" x14ac:dyDescent="0.3">
      <c r="B10" s="346" t="s">
        <v>2400</v>
      </c>
      <c r="C10" s="258" t="s">
        <v>2401</v>
      </c>
      <c r="D10" s="258" t="s">
        <v>2402</v>
      </c>
      <c r="E10" s="258">
        <v>70</v>
      </c>
      <c r="F10" s="380" t="s">
        <v>2397</v>
      </c>
      <c r="G10" s="258">
        <v>15</v>
      </c>
      <c r="H10" s="380" t="s">
        <v>2397</v>
      </c>
      <c r="I10" s="258">
        <v>70</v>
      </c>
      <c r="J10" s="380" t="s">
        <v>2397</v>
      </c>
      <c r="K10" s="258">
        <v>70</v>
      </c>
      <c r="L10" s="380" t="s">
        <v>2397</v>
      </c>
      <c r="M10" s="258">
        <v>45</v>
      </c>
      <c r="N10" s="380" t="s">
        <v>2397</v>
      </c>
    </row>
    <row r="11" spans="1:19" x14ac:dyDescent="0.3">
      <c r="B11" s="346" t="s">
        <v>2403</v>
      </c>
      <c r="C11" s="258" t="s">
        <v>2404</v>
      </c>
      <c r="D11" s="258" t="s">
        <v>2343</v>
      </c>
      <c r="E11" s="258">
        <v>30</v>
      </c>
      <c r="F11" s="380" t="s">
        <v>2397</v>
      </c>
      <c r="G11" s="258">
        <v>6</v>
      </c>
      <c r="H11" s="380" t="s">
        <v>2397</v>
      </c>
      <c r="I11" s="258">
        <v>25</v>
      </c>
      <c r="J11" s="380" t="s">
        <v>2397</v>
      </c>
      <c r="K11" s="258">
        <v>1</v>
      </c>
      <c r="L11" s="380" t="s">
        <v>2397</v>
      </c>
      <c r="M11" s="258">
        <v>10</v>
      </c>
      <c r="N11" s="380" t="s">
        <v>2397</v>
      </c>
    </row>
    <row r="12" spans="1:19" ht="15.6" x14ac:dyDescent="0.35">
      <c r="B12" s="398" t="s">
        <v>2572</v>
      </c>
      <c r="C12" s="399" t="s">
        <v>2573</v>
      </c>
      <c r="D12" s="399" t="s">
        <v>2574</v>
      </c>
      <c r="E12" s="397" t="s">
        <v>2575</v>
      </c>
      <c r="F12" s="346"/>
    </row>
    <row r="13" spans="1:19" ht="15.6" x14ac:dyDescent="0.35">
      <c r="B13" s="398" t="s">
        <v>2576</v>
      </c>
      <c r="C13" s="399" t="s">
        <v>2573</v>
      </c>
      <c r="D13" s="399" t="s">
        <v>2574</v>
      </c>
      <c r="E13" s="397" t="s">
        <v>2575</v>
      </c>
      <c r="F13" s="346"/>
    </row>
    <row r="14" spans="1:19" ht="16.2" x14ac:dyDescent="0.3">
      <c r="B14" s="398" t="s">
        <v>2577</v>
      </c>
      <c r="C14" s="399" t="s">
        <v>1848</v>
      </c>
      <c r="D14" s="399" t="s">
        <v>2578</v>
      </c>
      <c r="E14" s="397" t="s">
        <v>2575</v>
      </c>
      <c r="F14" s="346"/>
    </row>
    <row r="15" spans="1:19" ht="15.6" x14ac:dyDescent="0.35">
      <c r="B15" s="398" t="s">
        <v>2579</v>
      </c>
      <c r="C15" s="399" t="s">
        <v>2580</v>
      </c>
      <c r="D15" s="399" t="s">
        <v>1864</v>
      </c>
      <c r="E15" s="397" t="s">
        <v>2575</v>
      </c>
      <c r="F15" s="346"/>
    </row>
    <row r="16" spans="1:19" ht="15.6" x14ac:dyDescent="0.35">
      <c r="B16" s="398" t="s">
        <v>2581</v>
      </c>
      <c r="C16" s="399" t="s">
        <v>2582</v>
      </c>
      <c r="D16" s="399" t="s">
        <v>1864</v>
      </c>
      <c r="E16" s="397" t="s">
        <v>2575</v>
      </c>
      <c r="F16" s="346"/>
    </row>
    <row r="17" spans="1:17" ht="16.2" x14ac:dyDescent="0.3">
      <c r="B17" s="398" t="s">
        <v>2583</v>
      </c>
      <c r="C17" s="399" t="s">
        <v>1849</v>
      </c>
      <c r="D17" s="399" t="s">
        <v>2584</v>
      </c>
      <c r="E17" s="397" t="s">
        <v>2575</v>
      </c>
      <c r="F17" s="346"/>
    </row>
    <row r="18" spans="1:17" x14ac:dyDescent="0.3">
      <c r="E18" s="258"/>
      <c r="G18" s="258"/>
      <c r="I18" s="258"/>
      <c r="K18" s="258"/>
      <c r="M18" s="258"/>
    </row>
    <row r="19" spans="1:17" x14ac:dyDescent="0.3">
      <c r="A19" s="369" t="s">
        <v>2405</v>
      </c>
      <c r="E19" s="258"/>
      <c r="G19" s="258"/>
      <c r="I19" s="258"/>
      <c r="K19" s="258"/>
      <c r="M19" s="258"/>
    </row>
    <row r="20" spans="1:17" ht="15.6" x14ac:dyDescent="0.35">
      <c r="B20" s="346" t="s">
        <v>2406</v>
      </c>
      <c r="C20" s="390" t="s">
        <v>2547</v>
      </c>
      <c r="D20" s="258" t="s">
        <v>2407</v>
      </c>
      <c r="E20" s="258">
        <v>100</v>
      </c>
      <c r="F20" s="380" t="s">
        <v>2397</v>
      </c>
      <c r="G20" s="258">
        <v>200</v>
      </c>
      <c r="H20" s="380" t="s">
        <v>2397</v>
      </c>
      <c r="I20" s="258">
        <v>75</v>
      </c>
      <c r="J20" s="380" t="s">
        <v>2397</v>
      </c>
      <c r="K20" s="258">
        <v>177</v>
      </c>
      <c r="L20" s="380" t="s">
        <v>2397</v>
      </c>
      <c r="M20" s="258">
        <v>100</v>
      </c>
      <c r="N20" s="380" t="s">
        <v>2397</v>
      </c>
    </row>
    <row r="21" spans="1:17" ht="16.2" x14ac:dyDescent="0.3">
      <c r="B21" s="346" t="s">
        <v>2408</v>
      </c>
      <c r="C21" s="258" t="s">
        <v>1799</v>
      </c>
      <c r="D21" s="464" t="s">
        <v>2616</v>
      </c>
      <c r="E21" s="258">
        <v>7.0000000000000007E-2</v>
      </c>
      <c r="F21" s="380" t="s">
        <v>2397</v>
      </c>
      <c r="G21" s="258">
        <v>0.2</v>
      </c>
      <c r="H21" s="380" t="s">
        <v>2397</v>
      </c>
      <c r="I21" s="258">
        <v>0.2</v>
      </c>
      <c r="J21" s="380" t="s">
        <v>2397</v>
      </c>
      <c r="K21" s="258">
        <v>0.2</v>
      </c>
      <c r="L21" s="380" t="s">
        <v>2397</v>
      </c>
      <c r="M21" s="258">
        <v>7.0000000000000007E-2</v>
      </c>
      <c r="N21" s="480" t="s">
        <v>2417</v>
      </c>
    </row>
    <row r="22" spans="1:17" ht="16.2" x14ac:dyDescent="0.3">
      <c r="B22" s="346" t="s">
        <v>2410</v>
      </c>
      <c r="C22" s="258" t="s">
        <v>2411</v>
      </c>
      <c r="D22" s="258" t="s">
        <v>2412</v>
      </c>
      <c r="E22" s="352">
        <v>5700</v>
      </c>
      <c r="F22" s="380" t="s">
        <v>2397</v>
      </c>
      <c r="G22" s="352">
        <v>2800</v>
      </c>
      <c r="H22" s="380" t="s">
        <v>2397</v>
      </c>
      <c r="I22" s="352">
        <v>5700</v>
      </c>
      <c r="J22" s="380" t="s">
        <v>2397</v>
      </c>
      <c r="K22" s="352">
        <v>5700</v>
      </c>
      <c r="L22" s="380" t="s">
        <v>2397</v>
      </c>
      <c r="M22" s="352">
        <v>5700</v>
      </c>
      <c r="N22" s="380" t="s">
        <v>2397</v>
      </c>
    </row>
    <row r="23" spans="1:17" x14ac:dyDescent="0.3">
      <c r="B23" s="346" t="s">
        <v>2413</v>
      </c>
      <c r="C23" s="258" t="s">
        <v>2414</v>
      </c>
      <c r="D23" s="258" t="s">
        <v>2415</v>
      </c>
      <c r="E23" s="258">
        <v>350</v>
      </c>
      <c r="F23" s="380" t="s">
        <v>2397</v>
      </c>
      <c r="G23" s="258">
        <v>350</v>
      </c>
      <c r="H23" s="380" t="s">
        <v>2397</v>
      </c>
      <c r="I23" s="258">
        <v>250</v>
      </c>
      <c r="J23" s="380" t="s">
        <v>2397</v>
      </c>
      <c r="K23" s="258">
        <v>250</v>
      </c>
      <c r="L23" s="380" t="s">
        <v>2397</v>
      </c>
      <c r="M23" s="258">
        <v>350</v>
      </c>
      <c r="N23" s="380" t="s">
        <v>2397</v>
      </c>
    </row>
    <row r="24" spans="1:17" s="355" customFormat="1" x14ac:dyDescent="0.3">
      <c r="A24" s="346"/>
      <c r="B24" s="353" t="s">
        <v>2418</v>
      </c>
      <c r="C24" s="354" t="s">
        <v>2419</v>
      </c>
      <c r="D24" s="390" t="s">
        <v>2548</v>
      </c>
      <c r="E24" s="354" t="s">
        <v>1897</v>
      </c>
      <c r="F24" s="380"/>
      <c r="G24" s="354" t="s">
        <v>1897</v>
      </c>
      <c r="H24" s="380"/>
      <c r="I24" s="258">
        <v>10</v>
      </c>
      <c r="J24" s="404" t="s">
        <v>2397</v>
      </c>
      <c r="K24" s="258">
        <v>10</v>
      </c>
      <c r="L24" s="404" t="s">
        <v>2397</v>
      </c>
      <c r="M24" s="258"/>
      <c r="N24" s="380"/>
      <c r="O24" s="370"/>
    </row>
    <row r="25" spans="1:17" s="355" customFormat="1" ht="28.8" x14ac:dyDescent="0.25">
      <c r="B25" s="356" t="s">
        <v>2521</v>
      </c>
      <c r="C25" s="403" t="s">
        <v>2585</v>
      </c>
      <c r="D25" s="351" t="s">
        <v>2540</v>
      </c>
      <c r="E25" s="351" t="s">
        <v>1897</v>
      </c>
      <c r="F25" s="386"/>
      <c r="G25" s="351" t="s">
        <v>1897</v>
      </c>
      <c r="H25" s="386"/>
      <c r="I25" s="357">
        <v>9.7550666666666666E-7</v>
      </c>
      <c r="J25" s="481" t="s">
        <v>2635</v>
      </c>
      <c r="K25" s="357">
        <v>9.7550666666666666E-7</v>
      </c>
      <c r="L25" s="481" t="s">
        <v>2635</v>
      </c>
      <c r="M25" s="351" t="s">
        <v>1897</v>
      </c>
      <c r="N25" s="382"/>
      <c r="O25" s="372"/>
      <c r="P25" s="358"/>
      <c r="Q25" s="358"/>
    </row>
    <row r="26" spans="1:17" s="355" customFormat="1" x14ac:dyDescent="0.25">
      <c r="B26" s="395" t="s">
        <v>2554</v>
      </c>
      <c r="C26" s="377"/>
      <c r="D26" s="351"/>
      <c r="G26" s="351">
        <v>8.7599999999999997E-2</v>
      </c>
      <c r="H26" s="388" t="s">
        <v>2434</v>
      </c>
      <c r="I26" s="357"/>
      <c r="J26" s="385"/>
      <c r="K26" s="357"/>
      <c r="L26" s="385"/>
      <c r="M26" s="351">
        <v>0.64300000000000002</v>
      </c>
      <c r="N26" s="388" t="s">
        <v>2434</v>
      </c>
      <c r="O26" s="372"/>
      <c r="P26" s="358"/>
      <c r="Q26" s="358"/>
    </row>
    <row r="27" spans="1:17" s="355" customFormat="1" ht="28.8" x14ac:dyDescent="0.25">
      <c r="B27" s="356" t="s">
        <v>2520</v>
      </c>
      <c r="C27" s="351"/>
      <c r="D27" s="351"/>
      <c r="G27" s="360">
        <v>0.33800000000000002</v>
      </c>
      <c r="H27" s="388" t="s">
        <v>2434</v>
      </c>
      <c r="I27" s="359"/>
      <c r="J27" s="383"/>
      <c r="K27" s="359"/>
      <c r="L27" s="383"/>
      <c r="M27" s="360">
        <v>0.64300000000000002</v>
      </c>
      <c r="N27" s="388" t="s">
        <v>2434</v>
      </c>
      <c r="O27" s="373"/>
      <c r="P27" s="359"/>
      <c r="Q27" s="359"/>
    </row>
    <row r="28" spans="1:17" x14ac:dyDescent="0.3">
      <c r="A28" s="355"/>
      <c r="B28" s="356"/>
      <c r="C28" s="351"/>
      <c r="D28" s="351"/>
      <c r="E28" s="360"/>
      <c r="F28" s="387"/>
      <c r="G28" s="359"/>
      <c r="H28" s="383"/>
      <c r="I28" s="359"/>
      <c r="J28" s="383"/>
      <c r="K28" s="359"/>
      <c r="L28" s="383"/>
      <c r="M28" s="358"/>
      <c r="N28" s="384"/>
      <c r="O28" s="374"/>
    </row>
    <row r="29" spans="1:17" x14ac:dyDescent="0.3">
      <c r="A29" s="369" t="s">
        <v>2416</v>
      </c>
      <c r="E29" s="258"/>
      <c r="G29" s="258"/>
      <c r="I29" s="258"/>
      <c r="K29" s="258"/>
      <c r="M29" s="258"/>
    </row>
    <row r="30" spans="1:17" ht="15.6" x14ac:dyDescent="0.35">
      <c r="B30" s="346" t="s">
        <v>2406</v>
      </c>
      <c r="C30" s="390" t="s">
        <v>2549</v>
      </c>
      <c r="D30" s="378" t="s">
        <v>2538</v>
      </c>
      <c r="E30" s="258">
        <v>2</v>
      </c>
      <c r="F30" s="380" t="s">
        <v>2397</v>
      </c>
      <c r="G30" s="258">
        <v>1</v>
      </c>
      <c r="H30" s="380" t="s">
        <v>2397</v>
      </c>
      <c r="I30" s="258">
        <v>1</v>
      </c>
      <c r="J30" s="380" t="s">
        <v>2397</v>
      </c>
      <c r="K30" s="258" t="s">
        <v>1897</v>
      </c>
      <c r="L30" s="380"/>
      <c r="M30" s="258" t="s">
        <v>1897</v>
      </c>
      <c r="N30" s="380"/>
    </row>
    <row r="31" spans="1:17" x14ac:dyDescent="0.3">
      <c r="B31" s="346" t="s">
        <v>2418</v>
      </c>
      <c r="C31" s="258" t="s">
        <v>2419</v>
      </c>
      <c r="D31" s="378" t="s">
        <v>2535</v>
      </c>
      <c r="E31" s="258">
        <v>0.57999999999999996</v>
      </c>
      <c r="F31" s="480" t="s">
        <v>2436</v>
      </c>
      <c r="G31" s="258">
        <v>1</v>
      </c>
      <c r="H31" s="480" t="s">
        <v>2436</v>
      </c>
      <c r="I31" s="361"/>
      <c r="J31" s="392"/>
      <c r="K31" s="258" t="s">
        <v>1897</v>
      </c>
      <c r="L31" s="480"/>
      <c r="M31" s="258" t="s">
        <v>1897</v>
      </c>
      <c r="N31" s="380"/>
    </row>
    <row r="32" spans="1:17" x14ac:dyDescent="0.3">
      <c r="B32" s="346" t="s">
        <v>2422</v>
      </c>
      <c r="C32" s="258" t="s">
        <v>2423</v>
      </c>
      <c r="D32" s="391" t="s">
        <v>2550</v>
      </c>
      <c r="E32" s="258">
        <v>1</v>
      </c>
      <c r="F32" s="480" t="s">
        <v>2634</v>
      </c>
      <c r="G32" s="258">
        <v>1</v>
      </c>
      <c r="H32" s="380" t="s">
        <v>2417</v>
      </c>
      <c r="I32" s="258"/>
      <c r="J32" s="480"/>
      <c r="K32" s="258" t="s">
        <v>1897</v>
      </c>
      <c r="L32" s="480"/>
      <c r="M32" s="258" t="s">
        <v>1897</v>
      </c>
    </row>
    <row r="33" spans="1:17" ht="16.2" x14ac:dyDescent="0.3">
      <c r="B33" s="346" t="s">
        <v>2410</v>
      </c>
      <c r="C33" s="258" t="s">
        <v>2411</v>
      </c>
      <c r="D33" s="258" t="s">
        <v>2412</v>
      </c>
      <c r="E33" s="352">
        <v>18000</v>
      </c>
      <c r="F33" s="480" t="s">
        <v>2436</v>
      </c>
      <c r="G33" s="352">
        <v>6600</v>
      </c>
      <c r="H33" s="480" t="s">
        <v>2436</v>
      </c>
      <c r="I33" s="352"/>
      <c r="J33" s="392"/>
      <c r="K33" s="258" t="s">
        <v>1897</v>
      </c>
      <c r="L33" s="480"/>
      <c r="M33" s="258" t="s">
        <v>1897</v>
      </c>
      <c r="N33" s="380"/>
    </row>
    <row r="34" spans="1:17" x14ac:dyDescent="0.3">
      <c r="B34" s="346" t="s">
        <v>2413</v>
      </c>
      <c r="C34" s="258" t="s">
        <v>2414</v>
      </c>
      <c r="D34" s="258" t="s">
        <v>2415</v>
      </c>
      <c r="E34" s="258">
        <v>350</v>
      </c>
      <c r="F34" s="380" t="s">
        <v>2397</v>
      </c>
      <c r="G34" s="258">
        <v>350</v>
      </c>
      <c r="H34" s="380" t="s">
        <v>2397</v>
      </c>
      <c r="I34" s="258">
        <f>EF_comm</f>
        <v>250</v>
      </c>
      <c r="J34" s="380" t="s">
        <v>2397</v>
      </c>
      <c r="K34" s="258" t="s">
        <v>1897</v>
      </c>
      <c r="L34" s="380"/>
      <c r="M34" s="258" t="s">
        <v>1897</v>
      </c>
      <c r="N34" s="380"/>
    </row>
    <row r="35" spans="1:17" ht="34.5" customHeight="1" x14ac:dyDescent="0.3">
      <c r="B35" s="362" t="s">
        <v>2503</v>
      </c>
      <c r="C35" s="366" t="s">
        <v>1935</v>
      </c>
      <c r="D35" s="366" t="s">
        <v>2552</v>
      </c>
      <c r="E35" s="366">
        <v>0.5</v>
      </c>
      <c r="F35" s="482" t="s">
        <v>2430</v>
      </c>
      <c r="G35" s="366">
        <v>0.5</v>
      </c>
      <c r="H35" s="482" t="s">
        <v>2430</v>
      </c>
      <c r="I35" s="258"/>
      <c r="J35" s="380"/>
      <c r="K35" s="258" t="s">
        <v>1897</v>
      </c>
      <c r="L35" s="380"/>
      <c r="M35" s="258" t="s">
        <v>1897</v>
      </c>
      <c r="N35" s="380"/>
    </row>
    <row r="36" spans="1:17" s="355" customFormat="1" ht="33" customHeight="1" x14ac:dyDescent="0.25">
      <c r="B36" s="356" t="s">
        <v>2519</v>
      </c>
      <c r="C36" s="351"/>
      <c r="D36" s="351"/>
      <c r="E36" s="367">
        <v>0.33800000000000002</v>
      </c>
      <c r="F36" s="483" t="s">
        <v>2434</v>
      </c>
      <c r="G36" s="394"/>
      <c r="H36" s="394"/>
      <c r="I36" s="653"/>
      <c r="J36" s="653"/>
      <c r="K36" s="653"/>
      <c r="L36" s="653"/>
      <c r="M36" s="358"/>
      <c r="N36" s="384"/>
      <c r="O36" s="374"/>
      <c r="P36" s="358"/>
      <c r="Q36" s="358"/>
    </row>
    <row r="37" spans="1:17" ht="28.8" x14ac:dyDescent="0.3">
      <c r="A37" s="355"/>
      <c r="B37" s="356" t="s">
        <v>2520</v>
      </c>
      <c r="C37" s="351"/>
      <c r="D37" s="351"/>
      <c r="E37" s="368">
        <v>0.26500000000000001</v>
      </c>
      <c r="F37" s="483" t="s">
        <v>2434</v>
      </c>
      <c r="G37" s="394"/>
      <c r="H37" s="394"/>
      <c r="I37" s="652"/>
      <c r="J37" s="652"/>
      <c r="K37" s="652"/>
      <c r="L37" s="652"/>
      <c r="M37" s="358"/>
      <c r="N37" s="384"/>
      <c r="O37" s="374"/>
    </row>
    <row r="38" spans="1:17" ht="28.8" x14ac:dyDescent="0.3">
      <c r="A38" s="355"/>
      <c r="B38" s="356" t="s">
        <v>2522</v>
      </c>
      <c r="D38" s="351"/>
      <c r="E38" s="368">
        <v>0.39500000000000002</v>
      </c>
      <c r="F38" s="483" t="s">
        <v>2434</v>
      </c>
      <c r="G38" s="394"/>
      <c r="H38" s="394"/>
      <c r="I38" s="652"/>
      <c r="J38" s="652"/>
      <c r="K38" s="652"/>
      <c r="L38" s="652"/>
      <c r="M38" s="358"/>
      <c r="N38" s="384"/>
      <c r="O38" s="374"/>
    </row>
    <row r="39" spans="1:17" x14ac:dyDescent="0.3">
      <c r="E39" s="258"/>
      <c r="G39" s="258"/>
      <c r="I39" s="258"/>
      <c r="K39" s="258"/>
      <c r="M39" s="258"/>
    </row>
    <row r="40" spans="1:17" x14ac:dyDescent="0.3">
      <c r="A40" s="369" t="s">
        <v>2426</v>
      </c>
      <c r="E40" s="258"/>
      <c r="G40" s="258"/>
      <c r="I40" s="258"/>
      <c r="K40" s="258"/>
      <c r="M40" s="258"/>
    </row>
    <row r="41" spans="1:17" x14ac:dyDescent="0.3">
      <c r="B41" s="346" t="s">
        <v>2427</v>
      </c>
      <c r="C41" s="258" t="s">
        <v>2428</v>
      </c>
      <c r="D41" s="258" t="s">
        <v>2429</v>
      </c>
      <c r="E41" s="258" t="s">
        <v>1897</v>
      </c>
      <c r="F41" s="380"/>
      <c r="G41" s="258" t="s">
        <v>1897</v>
      </c>
      <c r="H41" s="380"/>
      <c r="I41" s="258" t="s">
        <v>1897</v>
      </c>
      <c r="J41" s="380"/>
      <c r="K41" s="258" t="s">
        <v>1897</v>
      </c>
      <c r="L41" s="380"/>
      <c r="M41" s="258">
        <v>0.05</v>
      </c>
      <c r="N41" s="380" t="s">
        <v>2397</v>
      </c>
    </row>
    <row r="42" spans="1:17" x14ac:dyDescent="0.3">
      <c r="B42" s="346" t="s">
        <v>2418</v>
      </c>
      <c r="C42" s="258" t="s">
        <v>2419</v>
      </c>
      <c r="D42" s="390" t="s">
        <v>2548</v>
      </c>
      <c r="E42" s="258" t="s">
        <v>1897</v>
      </c>
      <c r="F42" s="380"/>
      <c r="G42" s="258" t="s">
        <v>1897</v>
      </c>
      <c r="H42" s="380"/>
      <c r="I42" s="258" t="s">
        <v>1897</v>
      </c>
      <c r="J42" s="380"/>
      <c r="K42" s="258" t="s">
        <v>1897</v>
      </c>
      <c r="L42" s="380"/>
      <c r="M42" s="258">
        <v>1</v>
      </c>
      <c r="N42" s="480" t="s">
        <v>2586</v>
      </c>
    </row>
    <row r="43" spans="1:17" x14ac:dyDescent="0.3">
      <c r="B43" s="346" t="s">
        <v>2422</v>
      </c>
      <c r="C43" s="258" t="s">
        <v>2423</v>
      </c>
      <c r="D43" s="350" t="s">
        <v>2424</v>
      </c>
      <c r="E43" s="258" t="s">
        <v>1897</v>
      </c>
      <c r="F43" s="380"/>
      <c r="G43" s="258" t="s">
        <v>1897</v>
      </c>
      <c r="H43" s="380"/>
      <c r="I43" s="258" t="s">
        <v>1897</v>
      </c>
      <c r="K43" s="258" t="s">
        <v>1897</v>
      </c>
      <c r="L43" s="380"/>
      <c r="M43" s="258">
        <v>1</v>
      </c>
      <c r="N43" s="480" t="s">
        <v>2586</v>
      </c>
    </row>
    <row r="44" spans="1:17" ht="16.2" x14ac:dyDescent="0.3">
      <c r="B44" s="346" t="s">
        <v>2410</v>
      </c>
      <c r="C44" s="258" t="s">
        <v>2411</v>
      </c>
      <c r="D44" s="258" t="s">
        <v>2412</v>
      </c>
      <c r="E44" s="258" t="s">
        <v>1897</v>
      </c>
      <c r="F44" s="380"/>
      <c r="G44" s="258" t="s">
        <v>1897</v>
      </c>
      <c r="H44" s="380"/>
      <c r="I44" s="258" t="s">
        <v>1897</v>
      </c>
      <c r="J44" s="380"/>
      <c r="K44" s="258" t="s">
        <v>1897</v>
      </c>
      <c r="L44" s="380"/>
      <c r="M44" s="352">
        <v>5700</v>
      </c>
      <c r="N44" s="480" t="s">
        <v>2397</v>
      </c>
    </row>
    <row r="45" spans="1:17" x14ac:dyDescent="0.3">
      <c r="B45" s="346" t="s">
        <v>2413</v>
      </c>
      <c r="C45" s="258" t="s">
        <v>2414</v>
      </c>
      <c r="D45" s="258" t="s">
        <v>2415</v>
      </c>
      <c r="E45" s="258" t="s">
        <v>1897</v>
      </c>
      <c r="G45" s="258" t="s">
        <v>1897</v>
      </c>
      <c r="I45" s="258" t="s">
        <v>1897</v>
      </c>
      <c r="K45" s="258" t="s">
        <v>1897</v>
      </c>
      <c r="M45" s="258">
        <v>350</v>
      </c>
      <c r="N45" s="381" t="s">
        <v>2397</v>
      </c>
    </row>
    <row r="46" spans="1:17" ht="15.6" x14ac:dyDescent="0.35">
      <c r="B46" s="346" t="s">
        <v>2406</v>
      </c>
      <c r="C46" s="258" t="s">
        <v>2431</v>
      </c>
      <c r="D46" s="258" t="s">
        <v>2407</v>
      </c>
      <c r="E46" s="258" t="s">
        <v>1897</v>
      </c>
      <c r="F46" s="380"/>
      <c r="G46" s="258" t="s">
        <v>1897</v>
      </c>
      <c r="H46" s="380"/>
      <c r="I46" s="258" t="s">
        <v>1897</v>
      </c>
      <c r="J46" s="380"/>
      <c r="K46" s="258" t="s">
        <v>1897</v>
      </c>
      <c r="L46" s="380"/>
      <c r="M46" s="258">
        <v>100</v>
      </c>
      <c r="N46" s="381" t="s">
        <v>2397</v>
      </c>
    </row>
    <row r="47" spans="1:17" ht="16.2" x14ac:dyDescent="0.3">
      <c r="B47" s="346" t="s">
        <v>2408</v>
      </c>
      <c r="C47" s="258" t="s">
        <v>1799</v>
      </c>
      <c r="D47" s="258" t="s">
        <v>2409</v>
      </c>
      <c r="E47" s="258" t="s">
        <v>1897</v>
      </c>
      <c r="F47" s="380"/>
      <c r="G47" s="258" t="s">
        <v>1897</v>
      </c>
      <c r="H47" s="380"/>
      <c r="I47" s="258" t="s">
        <v>1897</v>
      </c>
      <c r="J47" s="380"/>
      <c r="K47" s="258" t="s">
        <v>1897</v>
      </c>
      <c r="L47" s="380"/>
      <c r="M47" s="258">
        <v>7.0000000000000007E-2</v>
      </c>
      <c r="N47" s="480" t="s">
        <v>2588</v>
      </c>
    </row>
    <row r="48" spans="1:17" ht="16.2" x14ac:dyDescent="0.3">
      <c r="B48" s="346" t="s">
        <v>2410</v>
      </c>
      <c r="C48" s="258" t="s">
        <v>2411</v>
      </c>
      <c r="D48" s="258" t="s">
        <v>2412</v>
      </c>
      <c r="E48" s="352" t="s">
        <v>1897</v>
      </c>
      <c r="F48" s="380"/>
      <c r="G48" s="352" t="s">
        <v>1897</v>
      </c>
      <c r="H48" s="380"/>
      <c r="I48" s="352" t="s">
        <v>1897</v>
      </c>
      <c r="J48" s="380"/>
      <c r="K48" s="352" t="s">
        <v>1897</v>
      </c>
      <c r="L48" s="380"/>
      <c r="M48" s="352">
        <f>M44</f>
        <v>5700</v>
      </c>
      <c r="N48" s="480" t="s">
        <v>2588</v>
      </c>
    </row>
    <row r="49" spans="1:14" x14ac:dyDescent="0.3">
      <c r="B49" s="484" t="s">
        <v>2554</v>
      </c>
      <c r="E49" s="352"/>
      <c r="F49" s="380"/>
      <c r="G49" s="352"/>
      <c r="H49" s="380"/>
      <c r="I49" s="352"/>
      <c r="J49" s="380"/>
      <c r="K49" s="352"/>
      <c r="L49" s="380"/>
      <c r="M49" s="258">
        <v>3</v>
      </c>
      <c r="N49" s="483" t="s">
        <v>2434</v>
      </c>
    </row>
    <row r="50" spans="1:14" x14ac:dyDescent="0.3">
      <c r="B50" s="395"/>
      <c r="E50" s="352"/>
      <c r="F50" s="380"/>
      <c r="G50" s="352"/>
      <c r="H50" s="380"/>
      <c r="I50" s="352"/>
      <c r="J50" s="380"/>
      <c r="K50" s="352"/>
      <c r="L50" s="380"/>
      <c r="M50" s="352"/>
      <c r="N50" s="380"/>
    </row>
    <row r="51" spans="1:14" x14ac:dyDescent="0.3">
      <c r="B51" s="396" t="s">
        <v>2559</v>
      </c>
      <c r="C51" s="397" t="s">
        <v>2561</v>
      </c>
      <c r="D51" s="399" t="s">
        <v>2565</v>
      </c>
      <c r="E51" s="346" t="s">
        <v>2562</v>
      </c>
      <c r="F51" s="380"/>
      <c r="G51" s="352"/>
      <c r="H51" s="380"/>
      <c r="I51" s="379" t="s">
        <v>2560</v>
      </c>
      <c r="J51" s="380"/>
      <c r="K51" s="352"/>
      <c r="L51" s="380"/>
      <c r="M51" s="352"/>
      <c r="N51" s="380"/>
    </row>
    <row r="52" spans="1:14" x14ac:dyDescent="0.3">
      <c r="B52" s="396" t="s">
        <v>2558</v>
      </c>
      <c r="C52" s="397" t="s">
        <v>2563</v>
      </c>
      <c r="D52" s="399" t="s">
        <v>2565</v>
      </c>
      <c r="E52" s="379" t="s">
        <v>2564</v>
      </c>
      <c r="F52" s="380"/>
      <c r="G52" s="352"/>
      <c r="H52" s="380"/>
      <c r="I52" s="379" t="s">
        <v>2560</v>
      </c>
      <c r="J52" s="380"/>
      <c r="K52" s="352"/>
      <c r="L52" s="380"/>
      <c r="M52" s="352"/>
      <c r="N52" s="380"/>
    </row>
    <row r="53" spans="1:14" x14ac:dyDescent="0.3">
      <c r="B53" s="395"/>
      <c r="C53" s="398" t="s">
        <v>2277</v>
      </c>
      <c r="D53" s="399" t="s">
        <v>2565</v>
      </c>
      <c r="E53" s="401" t="s">
        <v>2566</v>
      </c>
      <c r="F53" s="380"/>
      <c r="G53" s="352"/>
      <c r="H53" s="380"/>
      <c r="I53" s="400" t="s">
        <v>2560</v>
      </c>
      <c r="J53" s="380"/>
      <c r="K53" s="352"/>
      <c r="L53" s="380"/>
      <c r="M53" s="352"/>
      <c r="N53" s="380"/>
    </row>
    <row r="54" spans="1:14" x14ac:dyDescent="0.3">
      <c r="B54" s="395"/>
      <c r="C54" s="346"/>
      <c r="E54" s="256" t="s">
        <v>2567</v>
      </c>
      <c r="F54" s="380"/>
      <c r="G54" s="352"/>
      <c r="H54" s="380"/>
      <c r="I54" s="352"/>
      <c r="J54" s="380"/>
      <c r="K54" s="352"/>
      <c r="L54" s="380"/>
      <c r="M54" s="352"/>
      <c r="N54" s="380"/>
    </row>
    <row r="55" spans="1:14" x14ac:dyDescent="0.3">
      <c r="B55" s="395"/>
      <c r="E55" s="402" t="s">
        <v>2568</v>
      </c>
      <c r="F55" s="380"/>
      <c r="G55" s="352"/>
      <c r="H55" s="380"/>
      <c r="I55" s="352"/>
      <c r="J55" s="380"/>
      <c r="K55" s="352"/>
      <c r="L55" s="380"/>
      <c r="M55" s="352"/>
      <c r="N55" s="380"/>
    </row>
    <row r="56" spans="1:14" x14ac:dyDescent="0.3">
      <c r="B56" s="395"/>
      <c r="E56" s="402" t="s">
        <v>2569</v>
      </c>
      <c r="F56" s="380"/>
      <c r="G56" s="352"/>
      <c r="H56" s="380"/>
      <c r="I56" s="352"/>
      <c r="J56" s="380"/>
      <c r="K56" s="352"/>
      <c r="L56" s="380"/>
      <c r="M56" s="352"/>
      <c r="N56" s="380"/>
    </row>
    <row r="57" spans="1:14" x14ac:dyDescent="0.3">
      <c r="E57" s="256" t="s">
        <v>2570</v>
      </c>
      <c r="G57" s="258"/>
      <c r="I57" s="258"/>
      <c r="K57" s="258"/>
      <c r="M57" s="258"/>
    </row>
    <row r="58" spans="1:14" x14ac:dyDescent="0.3">
      <c r="E58" s="256" t="s">
        <v>2571</v>
      </c>
      <c r="G58" s="258"/>
      <c r="I58" s="258"/>
      <c r="K58" s="258"/>
      <c r="M58" s="258"/>
    </row>
    <row r="59" spans="1:14" x14ac:dyDescent="0.3">
      <c r="A59" s="369" t="s">
        <v>2544</v>
      </c>
      <c r="G59" s="258"/>
      <c r="I59" s="258"/>
      <c r="K59" s="258"/>
      <c r="M59" s="258"/>
    </row>
    <row r="60" spans="1:14" ht="5.25" customHeight="1" x14ac:dyDescent="0.3">
      <c r="E60" s="258"/>
      <c r="G60" s="258"/>
      <c r="I60" s="258"/>
      <c r="K60" s="258"/>
      <c r="M60" s="258"/>
    </row>
    <row r="61" spans="1:14" x14ac:dyDescent="0.3">
      <c r="A61" s="256" t="s">
        <v>2432</v>
      </c>
      <c r="B61" s="256"/>
      <c r="E61" s="258"/>
      <c r="G61" s="258"/>
      <c r="I61" s="258"/>
      <c r="K61" s="258"/>
      <c r="M61" s="258"/>
    </row>
    <row r="62" spans="1:14" ht="6" customHeight="1" x14ac:dyDescent="0.3">
      <c r="B62" s="353"/>
      <c r="E62" s="258"/>
      <c r="G62" s="258"/>
      <c r="I62" s="258"/>
      <c r="K62" s="258"/>
      <c r="M62" s="258"/>
    </row>
    <row r="63" spans="1:14" ht="4.5" customHeight="1" x14ac:dyDescent="0.3">
      <c r="B63" s="353"/>
      <c r="E63" s="258"/>
      <c r="G63" s="258"/>
      <c r="I63" s="258"/>
      <c r="K63" s="258"/>
      <c r="M63" s="258"/>
    </row>
    <row r="64" spans="1:14" x14ac:dyDescent="0.3">
      <c r="A64" s="363" t="s">
        <v>2397</v>
      </c>
      <c r="B64" s="346" t="s">
        <v>2433</v>
      </c>
    </row>
    <row r="65" spans="1:15" x14ac:dyDescent="0.3">
      <c r="A65" s="363" t="s">
        <v>2417</v>
      </c>
      <c r="B65" s="485" t="s">
        <v>2637</v>
      </c>
    </row>
    <row r="66" spans="1:15" x14ac:dyDescent="0.3">
      <c r="A66" s="405" t="s">
        <v>2420</v>
      </c>
      <c r="B66" s="485" t="s">
        <v>2636</v>
      </c>
    </row>
    <row r="67" spans="1:15" x14ac:dyDescent="0.3">
      <c r="A67" s="365" t="s">
        <v>2434</v>
      </c>
      <c r="B67" s="488" t="s">
        <v>2640</v>
      </c>
    </row>
    <row r="68" spans="1:15" x14ac:dyDescent="0.3">
      <c r="A68" s="365" t="s">
        <v>2436</v>
      </c>
      <c r="B68" s="398" t="s">
        <v>2587</v>
      </c>
    </row>
    <row r="69" spans="1:15" x14ac:dyDescent="0.3">
      <c r="A69" s="363" t="s">
        <v>2425</v>
      </c>
      <c r="B69" s="346" t="s">
        <v>2437</v>
      </c>
    </row>
    <row r="70" spans="1:15" ht="29.25" customHeight="1" x14ac:dyDescent="0.3">
      <c r="A70" s="365" t="s">
        <v>2421</v>
      </c>
      <c r="B70" s="650" t="s">
        <v>2638</v>
      </c>
      <c r="C70" s="651"/>
      <c r="D70" s="651"/>
      <c r="E70" s="651"/>
      <c r="F70" s="651"/>
      <c r="G70" s="651"/>
      <c r="H70" s="651"/>
      <c r="I70" s="651"/>
      <c r="J70" s="651"/>
      <c r="K70" s="651"/>
      <c r="L70" s="651"/>
      <c r="M70" s="651"/>
      <c r="N70" s="651"/>
    </row>
    <row r="71" spans="1:15" ht="29.25" customHeight="1" x14ac:dyDescent="0.3">
      <c r="A71" s="365" t="s">
        <v>2438</v>
      </c>
      <c r="B71" s="648" t="s">
        <v>2435</v>
      </c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48"/>
      <c r="O71" s="375"/>
    </row>
    <row r="72" spans="1:15" x14ac:dyDescent="0.3">
      <c r="A72" s="365" t="s">
        <v>2430</v>
      </c>
      <c r="B72" s="485" t="s">
        <v>2639</v>
      </c>
    </row>
    <row r="73" spans="1:15" x14ac:dyDescent="0.3">
      <c r="A73" s="393" t="s">
        <v>2586</v>
      </c>
      <c r="B73" s="487" t="s">
        <v>2439</v>
      </c>
    </row>
    <row r="74" spans="1:15" x14ac:dyDescent="0.3">
      <c r="A74" s="486" t="s">
        <v>2588</v>
      </c>
      <c r="B74" s="389" t="s">
        <v>2551</v>
      </c>
      <c r="O74" s="375"/>
    </row>
    <row r="75" spans="1:15" x14ac:dyDescent="0.3">
      <c r="C75" s="479"/>
      <c r="D75" s="479"/>
      <c r="E75" s="479"/>
      <c r="F75" s="479"/>
      <c r="G75" s="479"/>
      <c r="H75" s="479"/>
      <c r="I75" s="479"/>
      <c r="J75" s="479"/>
      <c r="K75" s="479"/>
      <c r="L75" s="479"/>
      <c r="M75" s="479"/>
      <c r="N75" s="479"/>
    </row>
    <row r="76" spans="1:15" x14ac:dyDescent="0.3">
      <c r="O76" s="375"/>
    </row>
    <row r="77" spans="1:15" x14ac:dyDescent="0.3">
      <c r="A77" s="363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48"/>
    </row>
    <row r="78" spans="1:15" x14ac:dyDescent="0.3">
      <c r="A78" s="363"/>
    </row>
    <row r="85" spans="1:2" x14ac:dyDescent="0.3">
      <c r="A85" s="364"/>
      <c r="B85" s="353"/>
    </row>
  </sheetData>
  <mergeCells count="11">
    <mergeCell ref="B77:N77"/>
    <mergeCell ref="E4:F4"/>
    <mergeCell ref="G4:H4"/>
    <mergeCell ref="I4:J4"/>
    <mergeCell ref="K4:L4"/>
    <mergeCell ref="M4:N4"/>
    <mergeCell ref="B71:N71"/>
    <mergeCell ref="B70:N70"/>
    <mergeCell ref="I38:L38"/>
    <mergeCell ref="I36:L36"/>
    <mergeCell ref="I37:L37"/>
  </mergeCells>
  <pageMargins left="0.7" right="0.7" top="0.75" bottom="0.75" header="0.3" footer="0.3"/>
  <pageSetup scale="65" orientation="landscape" r:id="rId1"/>
  <headerFooter>
    <oddFooter>&amp;L&amp;Z&amp;F\&amp;A&amp;RPage &amp;P of &amp;N</oddFooter>
  </headerFooter>
  <rowBreaks count="2" manualBreakCount="2">
    <brk id="38" max="13" man="1"/>
    <brk id="7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I285"/>
  <sheetViews>
    <sheetView view="pageBreakPreview" zoomScale="80" zoomScaleNormal="80" zoomScaleSheetLayoutView="80" workbookViewId="0">
      <pane xSplit="6" ySplit="3" topLeftCell="G4" activePane="bottomRight" state="frozen"/>
      <selection activeCell="AL62" sqref="AL62"/>
      <selection pane="topRight" activeCell="AL62" sqref="AL62"/>
      <selection pane="bottomLeft" activeCell="AL62" sqref="AL62"/>
      <selection pane="bottomRight" activeCell="AJ1" sqref="AJ1:BT1048576"/>
    </sheetView>
  </sheetViews>
  <sheetFormatPr defaultColWidth="9.109375" defaultRowHeight="13.2" x14ac:dyDescent="0.25"/>
  <cols>
    <col min="1" max="1" width="9.109375" style="310" customWidth="1"/>
    <col min="2" max="2" width="50.88671875" style="310" bestFit="1" customWidth="1"/>
    <col min="3" max="3" width="11.109375" style="279" bestFit="1" customWidth="1"/>
    <col min="4" max="4" width="11.109375" style="279" hidden="1" customWidth="1"/>
    <col min="5" max="5" width="5.6640625" style="279" customWidth="1"/>
    <col min="6" max="13" width="11.109375" style="279" customWidth="1"/>
    <col min="14" max="14" width="12.5546875" style="279" customWidth="1"/>
    <col min="15" max="16" width="11.6640625" style="324" customWidth="1"/>
    <col min="17" max="18" width="13.109375" style="324" customWidth="1"/>
    <col min="19" max="20" width="13" style="324" customWidth="1"/>
    <col min="21" max="23" width="13.109375" style="324" customWidth="1"/>
    <col min="24" max="26" width="13.109375" style="279" customWidth="1"/>
    <col min="27" max="30" width="13.109375" style="466" customWidth="1"/>
    <col min="31" max="32" width="13.109375" style="472" customWidth="1"/>
    <col min="33" max="34" width="14.6640625" style="472" customWidth="1"/>
    <col min="35" max="35" width="13.109375" style="472" customWidth="1"/>
    <col min="36" max="16384" width="9.109375" style="310"/>
  </cols>
  <sheetData>
    <row r="1" spans="1:35" ht="14.25" customHeight="1" thickBot="1" x14ac:dyDescent="0.3">
      <c r="A1" s="311"/>
      <c r="G1" s="331"/>
      <c r="H1" s="331"/>
      <c r="I1" s="331"/>
      <c r="J1" s="331"/>
      <c r="K1" s="331"/>
      <c r="L1" s="331"/>
      <c r="M1" s="331" t="s">
        <v>2500</v>
      </c>
      <c r="N1" s="331"/>
      <c r="O1" s="332" t="s">
        <v>2496</v>
      </c>
      <c r="P1" s="324" t="s">
        <v>2523</v>
      </c>
      <c r="Q1" s="324" t="s">
        <v>2539</v>
      </c>
      <c r="R1" s="334" t="s">
        <v>2498</v>
      </c>
      <c r="S1" s="332"/>
      <c r="T1" s="332"/>
      <c r="U1" s="332" t="s">
        <v>2493</v>
      </c>
      <c r="V1" s="324" t="s">
        <v>2492</v>
      </c>
      <c r="Y1" s="331"/>
      <c r="AE1" s="469"/>
      <c r="AF1" s="469"/>
      <c r="AG1" s="469"/>
      <c r="AH1" s="469"/>
      <c r="AI1" s="469"/>
    </row>
    <row r="2" spans="1:35" ht="31.5" customHeight="1" x14ac:dyDescent="0.35">
      <c r="A2" s="312"/>
      <c r="B2" s="313"/>
      <c r="C2" s="282"/>
      <c r="D2" s="282"/>
      <c r="E2" s="282"/>
      <c r="F2" s="282"/>
      <c r="G2" s="525" t="s">
        <v>2589</v>
      </c>
      <c r="H2" s="282" t="s">
        <v>2513</v>
      </c>
      <c r="I2" s="282" t="s">
        <v>2514</v>
      </c>
      <c r="J2" s="282" t="s">
        <v>2515</v>
      </c>
      <c r="K2" s="282" t="s">
        <v>2516</v>
      </c>
      <c r="L2" s="282" t="s">
        <v>2518</v>
      </c>
      <c r="M2" s="511" t="s">
        <v>2501</v>
      </c>
      <c r="N2" s="512" t="s">
        <v>2504</v>
      </c>
      <c r="O2" s="511" t="s">
        <v>2499</v>
      </c>
      <c r="P2" s="511" t="s">
        <v>2479</v>
      </c>
      <c r="Q2" s="511" t="s">
        <v>2479</v>
      </c>
      <c r="R2" s="512" t="s">
        <v>2556</v>
      </c>
      <c r="S2" s="512" t="s">
        <v>2557</v>
      </c>
      <c r="T2" s="511" t="s">
        <v>2494</v>
      </c>
      <c r="U2" s="513" t="s">
        <v>2490</v>
      </c>
      <c r="V2" s="514" t="s">
        <v>2532</v>
      </c>
      <c r="W2" s="511" t="s">
        <v>2488</v>
      </c>
      <c r="X2" s="513" t="s">
        <v>2555</v>
      </c>
      <c r="Y2" s="513" t="s">
        <v>2483</v>
      </c>
      <c r="Z2" s="513" t="s">
        <v>1789</v>
      </c>
      <c r="AA2" s="515" t="s">
        <v>2480</v>
      </c>
      <c r="AB2" s="515" t="s">
        <v>2487</v>
      </c>
      <c r="AC2" s="515" t="s">
        <v>2481</v>
      </c>
      <c r="AD2" s="515" t="s">
        <v>2482</v>
      </c>
      <c r="AE2" s="516" t="s">
        <v>1848</v>
      </c>
      <c r="AF2" s="516" t="s">
        <v>1850</v>
      </c>
      <c r="AG2" s="516" t="s">
        <v>1838</v>
      </c>
      <c r="AH2" s="516" t="s">
        <v>1839</v>
      </c>
      <c r="AI2" s="501" t="s">
        <v>1840</v>
      </c>
    </row>
    <row r="3" spans="1:35" s="329" customFormat="1" ht="28.5" customHeight="1" thickBot="1" x14ac:dyDescent="0.3">
      <c r="A3" s="326" t="s">
        <v>1841</v>
      </c>
      <c r="B3" s="327" t="s">
        <v>1781</v>
      </c>
      <c r="C3" s="328" t="s">
        <v>1842</v>
      </c>
      <c r="D3" s="328" t="s">
        <v>1842</v>
      </c>
      <c r="E3" s="328" t="s">
        <v>2491</v>
      </c>
      <c r="F3" s="328"/>
      <c r="G3" s="526" t="s">
        <v>2529</v>
      </c>
      <c r="H3" s="328" t="s">
        <v>2506</v>
      </c>
      <c r="I3" s="328" t="s">
        <v>2508</v>
      </c>
      <c r="J3" s="328" t="s">
        <v>2507</v>
      </c>
      <c r="K3" s="328" t="s">
        <v>2531</v>
      </c>
      <c r="L3" s="328" t="s">
        <v>2517</v>
      </c>
      <c r="M3" s="328" t="s">
        <v>2474</v>
      </c>
      <c r="N3" s="526" t="s">
        <v>2502</v>
      </c>
      <c r="O3" s="526" t="s">
        <v>2474</v>
      </c>
      <c r="P3" s="526" t="s">
        <v>2527</v>
      </c>
      <c r="Q3" s="526" t="s">
        <v>2474</v>
      </c>
      <c r="R3" s="526" t="s">
        <v>2474</v>
      </c>
      <c r="S3" s="527" t="s">
        <v>2478</v>
      </c>
      <c r="T3" s="527"/>
      <c r="U3" s="527"/>
      <c r="V3" s="528" t="s">
        <v>2489</v>
      </c>
      <c r="W3" s="526" t="s">
        <v>2526</v>
      </c>
      <c r="X3" s="328"/>
      <c r="Y3" s="287" t="s">
        <v>2318</v>
      </c>
      <c r="Z3" s="328" t="s">
        <v>2319</v>
      </c>
      <c r="AA3" s="529" t="s">
        <v>2320</v>
      </c>
      <c r="AB3" s="529" t="s">
        <v>2484</v>
      </c>
      <c r="AC3" s="529" t="s">
        <v>2322</v>
      </c>
      <c r="AD3" s="529" t="s">
        <v>2320</v>
      </c>
      <c r="AE3" s="530" t="s">
        <v>2511</v>
      </c>
      <c r="AF3" s="530"/>
      <c r="AG3" s="530" t="s">
        <v>1864</v>
      </c>
      <c r="AH3" s="530" t="s">
        <v>1864</v>
      </c>
      <c r="AI3" s="502"/>
    </row>
    <row r="4" spans="1:35" s="329" customFormat="1" ht="28.5" hidden="1" customHeight="1" x14ac:dyDescent="0.25">
      <c r="A4" s="336"/>
      <c r="B4" s="337"/>
      <c r="C4" s="338"/>
      <c r="D4" s="339"/>
      <c r="E4" s="339"/>
      <c r="F4" s="339"/>
      <c r="G4" s="340"/>
      <c r="H4" s="339"/>
      <c r="I4" s="339"/>
      <c r="J4" s="339"/>
      <c r="K4" s="339"/>
      <c r="L4" s="339"/>
      <c r="M4" s="339"/>
      <c r="N4" s="340"/>
      <c r="O4" s="340"/>
      <c r="P4" s="340"/>
      <c r="Q4" s="340"/>
      <c r="R4" s="340"/>
      <c r="S4" s="341"/>
      <c r="T4" s="341"/>
      <c r="U4" s="341"/>
      <c r="V4" s="340"/>
      <c r="W4" s="340"/>
      <c r="X4" s="339"/>
      <c r="Y4" s="342"/>
      <c r="Z4" s="339"/>
      <c r="AA4" s="467"/>
      <c r="AB4" s="467"/>
      <c r="AC4" s="467"/>
      <c r="AD4" s="467"/>
      <c r="AE4" s="470"/>
      <c r="AF4" s="470"/>
      <c r="AG4" s="470"/>
      <c r="AH4" s="470"/>
      <c r="AI4" s="470"/>
    </row>
    <row r="5" spans="1:35" s="329" customFormat="1" ht="28.5" hidden="1" customHeight="1" thickBot="1" x14ac:dyDescent="0.3">
      <c r="A5" s="336"/>
      <c r="B5" s="337"/>
      <c r="C5" s="338"/>
      <c r="D5" s="339"/>
      <c r="E5" s="339"/>
      <c r="F5" s="339"/>
      <c r="G5" s="340"/>
      <c r="H5" s="339"/>
      <c r="I5" s="339"/>
      <c r="J5" s="339"/>
      <c r="K5" s="339"/>
      <c r="L5" s="339"/>
      <c r="M5" s="339"/>
      <c r="N5" s="340"/>
      <c r="O5" s="340"/>
      <c r="P5" s="340"/>
      <c r="Q5" s="340"/>
      <c r="R5" s="340"/>
      <c r="S5" s="341"/>
      <c r="T5" s="341"/>
      <c r="U5" s="341"/>
      <c r="V5" s="340"/>
      <c r="W5" s="340"/>
      <c r="X5" s="339"/>
      <c r="Y5" s="342"/>
      <c r="Z5" s="339"/>
      <c r="AA5" s="467"/>
      <c r="AB5" s="467"/>
      <c r="AC5" s="467"/>
      <c r="AD5" s="467"/>
      <c r="AE5" s="470"/>
      <c r="AF5" s="470"/>
      <c r="AG5" s="470"/>
      <c r="AH5" s="470"/>
      <c r="AI5" s="470"/>
    </row>
    <row r="6" spans="1:35" x14ac:dyDescent="0.25">
      <c r="A6" s="491" t="s">
        <v>407</v>
      </c>
      <c r="B6" s="492" t="s">
        <v>547</v>
      </c>
      <c r="C6" s="283" t="s">
        <v>546</v>
      </c>
      <c r="D6" s="283">
        <v>630206</v>
      </c>
      <c r="E6" s="283" t="str">
        <f>IFERROR(VLOOKUP(C6,RSL_Composite!$A$4:$K$767,11,FALSE),"--")</f>
        <v>--</v>
      </c>
      <c r="F6" s="283" t="s">
        <v>2474</v>
      </c>
      <c r="G6" s="493">
        <f t="shared" ref="G6:G69" si="0">IF(MIN(H6:L6)&gt;0,MIN(H6:L6),"--")</f>
        <v>64.459161147902876</v>
      </c>
      <c r="H6" s="493" t="str">
        <f>IFERROR((((1/$M6)+(1/$O6)+(1/$P6))^-1),"")</f>
        <v/>
      </c>
      <c r="I6" s="493">
        <f>IFERROR(($M6),"")</f>
        <v>789.18918918918939</v>
      </c>
      <c r="J6" s="493">
        <f>IFERROR((1/((1/$M6)+(1/$O6))),"")</f>
        <v>64.459161147902876</v>
      </c>
      <c r="K6" s="493">
        <f>IFERROR(($O6),"")</f>
        <v>70.192307692307693</v>
      </c>
      <c r="L6" s="493" t="str">
        <f>IFERROR((1/((1/$O6)+(1/$P6))),"")</f>
        <v/>
      </c>
      <c r="M6" s="493">
        <f t="shared" ref="M6:M69" si="1">IFERROR(N6/k,"--")</f>
        <v>789.18918918918939</v>
      </c>
      <c r="N6" s="493">
        <f t="shared" ref="N6:N69" si="2">IFERROR((ELCR*ATc*365*24)/(ET_child*ED_child*EF_child*AE6),"--")</f>
        <v>394.5945945945947</v>
      </c>
      <c r="O6" s="493">
        <f t="shared" ref="O6:O69" si="3">IFERROR(((ELCR*BW_child*ATc*365*1000)/(IRw_child*ED_child*EF_child*AF6)),"--")</f>
        <v>70.192307692307693</v>
      </c>
      <c r="P6" s="493" t="str">
        <f>IF(X6="A",S6,R6)</f>
        <v>--</v>
      </c>
      <c r="Q6" s="493"/>
      <c r="R6" s="490" t="str">
        <f t="shared" ref="R6:R69" si="4">IFERROR((DA_event_child_res_carc*1000)/(Y6*AD6*(T6+U6)),"--")</f>
        <v>--</v>
      </c>
      <c r="S6" s="493" t="str">
        <f t="shared" ref="S6:S69" si="5">IFERROR((DA_event_child_res_carc*1000)/(2*AD6*Y6*SQRT((6*AB6*ET_child)/PI())),"--")</f>
        <v>--</v>
      </c>
      <c r="T6" s="493" t="str">
        <f t="shared" ref="T6:T69" si="6">IFERROR(ET_child/(1+B),"--")</f>
        <v>--</v>
      </c>
      <c r="U6" s="493" t="str">
        <f>IFERROR((2*'Child Res carc'!tao_event*V6),"--")</f>
        <v>--</v>
      </c>
      <c r="V6" s="494" t="str">
        <f>IFERROR((1+(3*[0]!B)+(3*[0]!B^2))/((1+[0]!B)^2),"--")</f>
        <v>--</v>
      </c>
      <c r="W6" s="493">
        <f t="shared" ref="W6:W69" si="7">IFERROR((ELCR*ATc*365*1000*BW_child)/(AI6*SA_childGW*EF_child*ED_child),"--")</f>
        <v>1.0635198135198138E-2</v>
      </c>
      <c r="X6" s="283" t="str">
        <f t="shared" ref="X6:X69" si="8">IF(ET_child&lt;AC6,"A","B")</f>
        <v>A</v>
      </c>
      <c r="Y6" s="494">
        <f>VLOOKUP(D6,derm!$D$4:$H$285,5,FALSE)</f>
        <v>1.5900000000000001E-2</v>
      </c>
      <c r="Z6" s="495">
        <f>VLOOKUP($C6,ToxValues!$C$4:$N$283,11,FALSE)</f>
        <v>167.85</v>
      </c>
      <c r="AA6" s="495" t="str">
        <f>VLOOKUP($D6,derm!$D$4:$K$285,6,FALSE)</f>
        <v>--</v>
      </c>
      <c r="AB6" s="495" t="str">
        <f>VLOOKUP($D6,derm!$D$4:$K$285,7,FALSE)</f>
        <v>--</v>
      </c>
      <c r="AC6" s="495" t="str">
        <f>VLOOKUP($D6,derm!$D$4:$K$285,8,FALSE)</f>
        <v>--</v>
      </c>
      <c r="AD6" s="495" t="str">
        <f>VLOOKUP($D6,derm!$D$4:$L$285,9,FALSE)</f>
        <v>--</v>
      </c>
      <c r="AE6" s="494">
        <f>VLOOKUP($C6,ToxValues!$C$4:$J$284,8,FALSE)</f>
        <v>7.4000000000000003E-6</v>
      </c>
      <c r="AF6" s="494">
        <f>VLOOKUP($C6,ToxValues!$C$4:$J$284,7,FALSE)</f>
        <v>2.5999999999999999E-2</v>
      </c>
      <c r="AG6" s="494">
        <f>VLOOKUP($C6,ToxValues!$C$4:$J$284,3,FALSE)</f>
        <v>0.03</v>
      </c>
      <c r="AH6" s="494">
        <f>VLOOKUP($C6,ToxValues!$C$4:$J$284,5,FALSE)</f>
        <v>0.03</v>
      </c>
      <c r="AI6" s="496">
        <f>VLOOKUP($C6,ToxValues!$C$4:$L$284,10,FALSE)</f>
        <v>2.5999999999999999E-2</v>
      </c>
    </row>
    <row r="7" spans="1:35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 t="str">
        <f t="shared" si="0"/>
        <v>--</v>
      </c>
      <c r="H7" s="490" t="str">
        <f t="shared" ref="H7:H37" si="9">IFERROR((((1/$M7)+(1/$O7)+(1/$P7))^-1),"")</f>
        <v/>
      </c>
      <c r="I7" s="490" t="str">
        <f t="shared" ref="I7:I70" si="10">IFERROR(($M7),"")</f>
        <v>--</v>
      </c>
      <c r="J7" s="490" t="str">
        <f t="shared" ref="J7:J70" si="11">IFERROR((1/((1/$M7)+(1/$O7))),"")</f>
        <v/>
      </c>
      <c r="K7" s="490" t="str">
        <f t="shared" ref="K7:K70" si="12">IFERROR(($O7),"")</f>
        <v>--</v>
      </c>
      <c r="L7" s="490" t="str">
        <f t="shared" ref="L7:L70" si="13">IFERROR((1/((1/$O7)+(1/$P7))),"")</f>
        <v/>
      </c>
      <c r="M7" s="490" t="str">
        <f t="shared" si="1"/>
        <v>--</v>
      </c>
      <c r="N7" s="490" t="str">
        <f t="shared" si="2"/>
        <v>--</v>
      </c>
      <c r="O7" s="490" t="str">
        <f t="shared" si="3"/>
        <v>--</v>
      </c>
      <c r="P7" s="490" t="str">
        <f t="shared" ref="P7:P70" si="14">IF(X7="A",S7,R7)</f>
        <v>--</v>
      </c>
      <c r="Q7" s="490"/>
      <c r="R7" s="490" t="str">
        <f t="shared" si="4"/>
        <v>--</v>
      </c>
      <c r="S7" s="490" t="str">
        <f t="shared" si="5"/>
        <v>--</v>
      </c>
      <c r="T7" s="490">
        <f t="shared" si="6"/>
        <v>0.90909090909090906</v>
      </c>
      <c r="U7" s="490">
        <f>IFERROR((2*'Child Res carc'!tao_event*V7),"--")</f>
        <v>1.3190082644628098</v>
      </c>
      <c r="V7" s="255">
        <f>IFERROR((1+(3*[0]!B)+(3*[0]!B^2))/((1+[0]!B)^2),"--")</f>
        <v>1.0991735537190082</v>
      </c>
      <c r="W7" s="490" t="str">
        <f t="shared" si="7"/>
        <v>--</v>
      </c>
      <c r="X7" s="208" t="str">
        <f t="shared" si="8"/>
        <v>A</v>
      </c>
      <c r="Y7" s="255">
        <f>VLOOKUP(D7,derm!$D$4:$H$285,5,FALSE)</f>
        <v>1.26E-2</v>
      </c>
      <c r="Z7" s="468">
        <f>VLOOKUP($C7,ToxValues!$C$4:$N$283,11,FALSE)</f>
        <v>133.41</v>
      </c>
      <c r="AA7" s="468">
        <f>VLOOKUP($D7,derm!$D$4:$K$285,6,FALSE)</f>
        <v>0.1</v>
      </c>
      <c r="AB7" s="468">
        <f>VLOOKUP($D7,derm!$D$4:$K$285,7,FALSE)</f>
        <v>0.6</v>
      </c>
      <c r="AC7" s="468">
        <f>VLOOKUP($D7,derm!$D$4:$K$285,8,FALSE)</f>
        <v>1.43</v>
      </c>
      <c r="AD7" s="468">
        <f>VLOOKUP($D7,derm!$D$4:$L$285,9,FALSE)</f>
        <v>1</v>
      </c>
      <c r="AE7" s="255" t="str">
        <f>VLOOKUP($C7,ToxValues!$C$4:$J$284,8,FALSE)</f>
        <v>--</v>
      </c>
      <c r="AF7" s="255" t="str">
        <f>VLOOKUP($C7,ToxValues!$C$4:$J$284,7,FALSE)</f>
        <v>--</v>
      </c>
      <c r="AG7" s="255">
        <f>VLOOKUP($C7,ToxValues!$C$4:$J$284,3,FALSE)</f>
        <v>2</v>
      </c>
      <c r="AH7" s="255">
        <f>VLOOKUP($C7,ToxValues!$C$4:$J$284,5,FALSE)</f>
        <v>2</v>
      </c>
      <c r="AI7" s="497" t="str">
        <f>VLOOKUP($C7,ToxValues!$C$4:$L$284,10,FALSE)</f>
        <v>--</v>
      </c>
    </row>
    <row r="8" spans="1:35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si="0"/>
        <v>7.5244468650978815</v>
      </c>
      <c r="H8" s="490">
        <f t="shared" si="9"/>
        <v>7.5244468650978815</v>
      </c>
      <c r="I8" s="490">
        <f t="shared" si="10"/>
        <v>100.68965517241381</v>
      </c>
      <c r="J8" s="490">
        <f t="shared" si="11"/>
        <v>8.3667621776504308</v>
      </c>
      <c r="K8" s="490">
        <f t="shared" si="12"/>
        <v>9.125</v>
      </c>
      <c r="L8" s="490">
        <f t="shared" si="13"/>
        <v>8.1321554899626793</v>
      </c>
      <c r="M8" s="490">
        <f t="shared" si="1"/>
        <v>100.68965517241381</v>
      </c>
      <c r="N8" s="490">
        <f t="shared" si="2"/>
        <v>50.344827586206904</v>
      </c>
      <c r="O8" s="490">
        <f t="shared" si="3"/>
        <v>9.125</v>
      </c>
      <c r="P8" s="490">
        <f t="shared" si="14"/>
        <v>74.740725355997569</v>
      </c>
      <c r="Q8" s="490"/>
      <c r="R8" s="490">
        <f t="shared" si="4"/>
        <v>69.656786319086564</v>
      </c>
      <c r="S8" s="490">
        <f t="shared" si="5"/>
        <v>74.740725355997569</v>
      </c>
      <c r="T8" s="490">
        <f t="shared" si="6"/>
        <v>1</v>
      </c>
      <c r="U8" s="490">
        <f>IFERROR((2*'Child Res carc'!tao_event*V8),"--")</f>
        <v>1.86</v>
      </c>
      <c r="V8" s="255">
        <f>IFERROR((1+(3*[0]!B)+(3*[0]!B^2))/((1+[0]!B)^2),"--")</f>
        <v>1</v>
      </c>
      <c r="W8" s="490">
        <f t="shared" si="7"/>
        <v>1.3825757575757578E-3</v>
      </c>
      <c r="X8" s="208" t="str">
        <f t="shared" si="8"/>
        <v>A</v>
      </c>
      <c r="Y8" s="255">
        <f>VLOOKUP(D8,derm!$D$4:$H$285,5,FALSE)</f>
        <v>6.94E-3</v>
      </c>
      <c r="Z8" s="468">
        <f>VLOOKUP($C8,ToxValues!$C$4:$N$283,11,FALSE)</f>
        <v>167.85</v>
      </c>
      <c r="AA8" s="468">
        <f>VLOOKUP($D8,derm!$D$4:$K$285,6,FALSE)</f>
        <v>0</v>
      </c>
      <c r="AB8" s="468">
        <f>VLOOKUP($D8,derm!$D$4:$K$285,7,FALSE)</f>
        <v>0.93</v>
      </c>
      <c r="AC8" s="468">
        <f>VLOOKUP($D8,derm!$D$4:$K$285,8,FALSE)</f>
        <v>2.2400000000000002</v>
      </c>
      <c r="AD8" s="468">
        <f>VLOOKUP($D8,derm!$D$4:$L$285,9,FALSE)</f>
        <v>1</v>
      </c>
      <c r="AE8" s="255">
        <f>VLOOKUP($C8,ToxValues!$C$4:$J$284,8,FALSE)</f>
        <v>5.8E-5</v>
      </c>
      <c r="AF8" s="255">
        <f>VLOOKUP($C8,ToxValues!$C$4:$J$284,7,FALSE)</f>
        <v>0.2</v>
      </c>
      <c r="AG8" s="255">
        <f>VLOOKUP($C8,ToxValues!$C$4:$J$284,3,FALSE)</f>
        <v>0.02</v>
      </c>
      <c r="AH8" s="255">
        <f>VLOOKUP($C8,ToxValues!$C$4:$J$284,5,FALSE)</f>
        <v>0.02</v>
      </c>
      <c r="AI8" s="497">
        <f>VLOOKUP($C8,ToxValues!$C$4:$L$284,10,FALSE)</f>
        <v>0.2</v>
      </c>
    </row>
    <row r="9" spans="1:35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 t="str">
        <f t="shared" si="0"/>
        <v>--</v>
      </c>
      <c r="H9" s="490" t="str">
        <f t="shared" si="9"/>
        <v/>
      </c>
      <c r="I9" s="490" t="str">
        <f t="shared" si="10"/>
        <v>--</v>
      </c>
      <c r="J9" s="490" t="str">
        <f t="shared" si="11"/>
        <v/>
      </c>
      <c r="K9" s="490" t="str">
        <f t="shared" si="12"/>
        <v>--</v>
      </c>
      <c r="L9" s="490" t="str">
        <f t="shared" si="13"/>
        <v/>
      </c>
      <c r="M9" s="490" t="str">
        <f t="shared" si="1"/>
        <v>--</v>
      </c>
      <c r="N9" s="490" t="str">
        <f t="shared" si="2"/>
        <v>--</v>
      </c>
      <c r="O9" s="490" t="str">
        <f t="shared" si="3"/>
        <v>--</v>
      </c>
      <c r="P9" s="490" t="str">
        <f t="shared" si="14"/>
        <v>--</v>
      </c>
      <c r="Q9" s="490"/>
      <c r="R9" s="490" t="str">
        <f t="shared" si="4"/>
        <v>--</v>
      </c>
      <c r="S9" s="490" t="str">
        <f t="shared" si="5"/>
        <v>--</v>
      </c>
      <c r="T9" s="490" t="str">
        <f t="shared" si="6"/>
        <v>--</v>
      </c>
      <c r="U9" s="490" t="str">
        <f>IFERROR((2*'Child Res carc'!tao_event*V9),"--")</f>
        <v>--</v>
      </c>
      <c r="V9" s="255" t="str">
        <f>IFERROR((1+(3*[0]!B)+(3*[0]!B^2))/((1+[0]!B)^2),"--")</f>
        <v>--</v>
      </c>
      <c r="W9" s="490" t="str">
        <f t="shared" si="7"/>
        <v>--</v>
      </c>
      <c r="X9" s="208" t="str">
        <f t="shared" si="8"/>
        <v>A</v>
      </c>
      <c r="Y9" s="255">
        <f>VLOOKUP(D9,derm!$D$4:$H$285,5,FALSE)</f>
        <v>1.7500000000000002E-2</v>
      </c>
      <c r="Z9" s="468">
        <f>VLOOKUP($C9,ToxValues!$C$4:$N$283,11,FALSE)</f>
        <v>187.38</v>
      </c>
      <c r="AA9" s="468" t="str">
        <f>VLOOKUP($D9,derm!$D$4:$K$285,6,FALSE)</f>
        <v>--</v>
      </c>
      <c r="AB9" s="468" t="str">
        <f>VLOOKUP($D9,derm!$D$4:$K$285,7,FALSE)</f>
        <v>--</v>
      </c>
      <c r="AC9" s="468" t="str">
        <f>VLOOKUP($D9,derm!$D$4:$K$285,8,FALSE)</f>
        <v>--</v>
      </c>
      <c r="AD9" s="468" t="str">
        <f>VLOOKUP($D9,derm!$D$4:$L$285,9,FALSE)</f>
        <v>--</v>
      </c>
      <c r="AE9" s="255" t="str">
        <f>VLOOKUP($C9,ToxValues!$C$4:$J$284,8,FALSE)</f>
        <v>--</v>
      </c>
      <c r="AF9" s="255" t="str">
        <f>VLOOKUP($C9,ToxValues!$C$4:$J$284,7,FALSE)</f>
        <v>--</v>
      </c>
      <c r="AG9" s="255">
        <f>VLOOKUP($C9,ToxValues!$C$4:$J$284,3,FALSE)</f>
        <v>30</v>
      </c>
      <c r="AH9" s="255">
        <f>VLOOKUP($C9,ToxValues!$C$4:$J$284,5,FALSE)</f>
        <v>30</v>
      </c>
      <c r="AI9" s="497" t="str">
        <f>VLOOKUP($C9,ToxValues!$C$4:$L$284,10,FALSE)</f>
        <v>--</v>
      </c>
    </row>
    <row r="10" spans="1:35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0"/>
        <v>27.626675440601606</v>
      </c>
      <c r="H10" s="490">
        <f t="shared" si="9"/>
        <v>27.626675440601606</v>
      </c>
      <c r="I10" s="490">
        <f t="shared" si="10"/>
        <v>365.00000000000011</v>
      </c>
      <c r="J10" s="490">
        <f t="shared" si="11"/>
        <v>29.435483870967747</v>
      </c>
      <c r="K10" s="490">
        <f t="shared" si="12"/>
        <v>32.017543859649123</v>
      </c>
      <c r="L10" s="490">
        <f t="shared" si="13"/>
        <v>29.888956244506609</v>
      </c>
      <c r="M10" s="490">
        <f t="shared" si="1"/>
        <v>365.00000000000011</v>
      </c>
      <c r="N10" s="490">
        <f t="shared" si="2"/>
        <v>182.50000000000006</v>
      </c>
      <c r="O10" s="490">
        <f t="shared" si="3"/>
        <v>32.017543859649123</v>
      </c>
      <c r="P10" s="490">
        <f t="shared" si="14"/>
        <v>449.58025719488739</v>
      </c>
      <c r="Q10" s="490"/>
      <c r="R10" s="490">
        <f t="shared" si="4"/>
        <v>437.51289764048943</v>
      </c>
      <c r="S10" s="490">
        <f t="shared" si="5"/>
        <v>449.58025719488739</v>
      </c>
      <c r="T10" s="490">
        <f t="shared" si="6"/>
        <v>1</v>
      </c>
      <c r="U10" s="490">
        <f>IFERROR((2*'Child Res carc'!tao_event*V10),"--")</f>
        <v>1.2</v>
      </c>
      <c r="V10" s="255">
        <f>IFERROR((1+(3*[0]!B)+(3*[0]!B^2))/((1+[0]!B)^2),"--")</f>
        <v>1</v>
      </c>
      <c r="W10" s="490">
        <f t="shared" si="7"/>
        <v>4.8511430090377467E-3</v>
      </c>
      <c r="X10" s="208" t="str">
        <f t="shared" si="8"/>
        <v>A</v>
      </c>
      <c r="Y10" s="255">
        <f>VLOOKUP(D10,derm!$D$4:$H$285,5,FALSE)</f>
        <v>5.0400000000000002E-3</v>
      </c>
      <c r="Z10" s="468">
        <f>VLOOKUP($C10,ToxValues!$C$4:$N$283,11,FALSE)</f>
        <v>133.41</v>
      </c>
      <c r="AA10" s="468">
        <f>VLOOKUP($D10,derm!$D$4:$K$285,6,FALSE)</f>
        <v>0</v>
      </c>
      <c r="AB10" s="468">
        <f>VLOOKUP($D10,derm!$D$4:$K$285,7,FALSE)</f>
        <v>0.6</v>
      </c>
      <c r="AC10" s="468">
        <f>VLOOKUP($D10,derm!$D$4:$K$285,8,FALSE)</f>
        <v>1.43</v>
      </c>
      <c r="AD10" s="468">
        <f>VLOOKUP($D10,derm!$D$4:$L$285,9,FALSE)</f>
        <v>1</v>
      </c>
      <c r="AE10" s="255">
        <f>VLOOKUP($C10,ToxValues!$C$4:$J$284,8,FALSE)</f>
        <v>1.5999999999999999E-5</v>
      </c>
      <c r="AF10" s="255">
        <f>VLOOKUP($C10,ToxValues!$C$4:$J$284,7,FALSE)</f>
        <v>5.7000000000000002E-2</v>
      </c>
      <c r="AG10" s="255">
        <f>VLOOKUP($C10,ToxValues!$C$4:$J$284,3,FALSE)</f>
        <v>4.0000000000000001E-3</v>
      </c>
      <c r="AH10" s="255">
        <f>VLOOKUP($C10,ToxValues!$C$4:$J$284,5,FALSE)</f>
        <v>4.0000000000000001E-3</v>
      </c>
      <c r="AI10" s="497">
        <f>VLOOKUP($C10,ToxValues!$C$4:$L$284,10,FALSE)</f>
        <v>5.7000000000000002E-2</v>
      </c>
    </row>
    <row r="11" spans="1:35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0"/>
        <v>274.56302504724897</v>
      </c>
      <c r="H11" s="490">
        <f t="shared" si="9"/>
        <v>274.56302504724897</v>
      </c>
      <c r="I11" s="490">
        <f t="shared" si="10"/>
        <v>3650.0000000000014</v>
      </c>
      <c r="J11" s="490">
        <f t="shared" si="11"/>
        <v>294.35483870967744</v>
      </c>
      <c r="K11" s="490">
        <f t="shared" si="12"/>
        <v>320.17543859649123</v>
      </c>
      <c r="L11" s="490">
        <f t="shared" si="13"/>
        <v>296.89638670752743</v>
      </c>
      <c r="M11" s="490">
        <f t="shared" si="1"/>
        <v>3650.0000000000014</v>
      </c>
      <c r="N11" s="490">
        <f t="shared" si="2"/>
        <v>1825.0000000000007</v>
      </c>
      <c r="O11" s="490">
        <f t="shared" si="3"/>
        <v>320.17543859649123</v>
      </c>
      <c r="P11" s="490">
        <f t="shared" si="14"/>
        <v>4083.4537113112347</v>
      </c>
      <c r="Q11" s="490"/>
      <c r="R11" s="490">
        <f t="shared" si="4"/>
        <v>4083.4537113112347</v>
      </c>
      <c r="S11" s="490">
        <f t="shared" si="5"/>
        <v>4218.1092310977583</v>
      </c>
      <c r="T11" s="490">
        <f t="shared" si="6"/>
        <v>1</v>
      </c>
      <c r="U11" s="490">
        <f>IFERROR((2*'Child Res carc'!tao_event*V11),"--")</f>
        <v>0.76</v>
      </c>
      <c r="V11" s="255">
        <f>IFERROR((1+(3*[0]!B)+(3*[0]!B^2))/((1+[0]!B)^2),"--")</f>
        <v>1</v>
      </c>
      <c r="W11" s="490">
        <f t="shared" si="7"/>
        <v>4.8511430090377464E-2</v>
      </c>
      <c r="X11" s="208" t="str">
        <f t="shared" si="8"/>
        <v>B</v>
      </c>
      <c r="Y11" s="255">
        <f>VLOOKUP(D11,derm!$D$4:$H$285,5,FALSE)</f>
        <v>6.7499999999999999E-3</v>
      </c>
      <c r="Z11" s="468">
        <f>VLOOKUP($C11,ToxValues!$C$4:$N$283,11,FALSE)</f>
        <v>98.96</v>
      </c>
      <c r="AA11" s="468">
        <f>VLOOKUP($D11,derm!$D$4:$K$285,6,FALSE)</f>
        <v>0</v>
      </c>
      <c r="AB11" s="468">
        <f>VLOOKUP($D11,derm!$D$4:$K$285,7,FALSE)</f>
        <v>0.38</v>
      </c>
      <c r="AC11" s="468">
        <f>VLOOKUP($D11,derm!$D$4:$K$285,8,FALSE)</f>
        <v>0.92</v>
      </c>
      <c r="AD11" s="468">
        <f>VLOOKUP($D11,derm!$D$4:$L$285,9,FALSE)</f>
        <v>1</v>
      </c>
      <c r="AE11" s="255">
        <f>VLOOKUP($C11,ToxValues!$C$4:$J$284,8,FALSE)</f>
        <v>1.5999999999999999E-6</v>
      </c>
      <c r="AF11" s="255">
        <f>VLOOKUP($C11,ToxValues!$C$4:$J$284,7,FALSE)</f>
        <v>5.7000000000000002E-3</v>
      </c>
      <c r="AG11" s="255">
        <f>VLOOKUP($C11,ToxValues!$C$4:$J$284,3,FALSE)</f>
        <v>0.2</v>
      </c>
      <c r="AH11" s="255">
        <f>VLOOKUP($C11,ToxValues!$C$4:$J$284,5,FALSE)</f>
        <v>0.2</v>
      </c>
      <c r="AI11" s="497">
        <f>VLOOKUP($C11,ToxValues!$C$4:$L$284,10,FALSE)</f>
        <v>5.7000000000000002E-3</v>
      </c>
    </row>
    <row r="12" spans="1:35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 t="str">
        <f t="shared" si="0"/>
        <v>--</v>
      </c>
      <c r="H12" s="490" t="str">
        <f t="shared" si="9"/>
        <v/>
      </c>
      <c r="I12" s="490" t="str">
        <f t="shared" si="10"/>
        <v>--</v>
      </c>
      <c r="J12" s="490" t="str">
        <f t="shared" si="11"/>
        <v/>
      </c>
      <c r="K12" s="490" t="str">
        <f t="shared" si="12"/>
        <v>--</v>
      </c>
      <c r="L12" s="490" t="str">
        <f t="shared" si="13"/>
        <v/>
      </c>
      <c r="M12" s="490" t="str">
        <f t="shared" si="1"/>
        <v>--</v>
      </c>
      <c r="N12" s="490" t="str">
        <f t="shared" si="2"/>
        <v>--</v>
      </c>
      <c r="O12" s="490" t="str">
        <f t="shared" si="3"/>
        <v>--</v>
      </c>
      <c r="P12" s="490" t="str">
        <f t="shared" si="14"/>
        <v>--</v>
      </c>
      <c r="Q12" s="490"/>
      <c r="R12" s="490" t="str">
        <f t="shared" si="4"/>
        <v>--</v>
      </c>
      <c r="S12" s="490" t="str">
        <f t="shared" si="5"/>
        <v>--</v>
      </c>
      <c r="T12" s="490">
        <f t="shared" si="6"/>
        <v>1</v>
      </c>
      <c r="U12" s="490">
        <f>IFERROR((2*'Child Res carc'!tao_event*V12),"--")</f>
        <v>0.74</v>
      </c>
      <c r="V12" s="255">
        <f>IFERROR((1+(3*[0]!B)+(3*[0]!B^2))/((1+[0]!B)^2),"--")</f>
        <v>1</v>
      </c>
      <c r="W12" s="490" t="str">
        <f t="shared" si="7"/>
        <v>--</v>
      </c>
      <c r="X12" s="208" t="str">
        <f t="shared" si="8"/>
        <v>B</v>
      </c>
      <c r="Y12" s="255">
        <f>VLOOKUP(D12,derm!$D$4:$H$285,5,FALSE)</f>
        <v>1.17E-2</v>
      </c>
      <c r="Z12" s="468">
        <f>VLOOKUP($C12,ToxValues!$C$4:$N$283,11,FALSE)</f>
        <v>96.94</v>
      </c>
      <c r="AA12" s="468">
        <f>VLOOKUP($D12,derm!$D$4:$K$285,6,FALSE)</f>
        <v>0</v>
      </c>
      <c r="AB12" s="468">
        <f>VLOOKUP($D12,derm!$D$4:$K$285,7,FALSE)</f>
        <v>0.37</v>
      </c>
      <c r="AC12" s="468">
        <f>VLOOKUP($D12,derm!$D$4:$K$285,8,FALSE)</f>
        <v>0.89</v>
      </c>
      <c r="AD12" s="468">
        <f>VLOOKUP($D12,derm!$D$4:$L$285,9,FALSE)</f>
        <v>1</v>
      </c>
      <c r="AE12" s="255" t="str">
        <f>VLOOKUP($C12,ToxValues!$C$4:$J$284,8,FALSE)</f>
        <v>--</v>
      </c>
      <c r="AF12" s="255" t="str">
        <f>VLOOKUP($C12,ToxValues!$C$4:$J$284,7,FALSE)</f>
        <v>--</v>
      </c>
      <c r="AG12" s="255">
        <f>VLOOKUP($C12,ToxValues!$C$4:$J$284,3,FALSE)</f>
        <v>0.05</v>
      </c>
      <c r="AH12" s="255">
        <f>VLOOKUP($C12,ToxValues!$C$4:$J$284,5,FALSE)</f>
        <v>0.05</v>
      </c>
      <c r="AI12" s="497" t="str">
        <f>VLOOKUP($C12,ToxValues!$C$4:$L$284,10,FALSE)</f>
        <v>--</v>
      </c>
    </row>
    <row r="13" spans="1:35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0"/>
        <v>--</v>
      </c>
      <c r="H13" s="490" t="str">
        <f t="shared" si="9"/>
        <v/>
      </c>
      <c r="I13" s="490" t="str">
        <f t="shared" si="10"/>
        <v>--</v>
      </c>
      <c r="J13" s="490" t="str">
        <f t="shared" si="11"/>
        <v/>
      </c>
      <c r="K13" s="490" t="str">
        <f t="shared" si="12"/>
        <v>--</v>
      </c>
      <c r="L13" s="490" t="str">
        <f t="shared" si="13"/>
        <v/>
      </c>
      <c r="M13" s="490" t="str">
        <f t="shared" si="1"/>
        <v>--</v>
      </c>
      <c r="N13" s="490" t="str">
        <f t="shared" si="2"/>
        <v>--</v>
      </c>
      <c r="O13" s="490" t="str">
        <f t="shared" si="3"/>
        <v>--</v>
      </c>
      <c r="P13" s="490" t="str">
        <f t="shared" si="14"/>
        <v>--</v>
      </c>
      <c r="Q13" s="490"/>
      <c r="R13" s="490" t="str">
        <f t="shared" si="4"/>
        <v>--</v>
      </c>
      <c r="S13" s="490" t="str">
        <f t="shared" si="5"/>
        <v>--</v>
      </c>
      <c r="T13" s="490" t="str">
        <f t="shared" si="6"/>
        <v>--</v>
      </c>
      <c r="U13" s="490" t="str">
        <f>IFERROR((2*'Child Res carc'!tao_event*V13),"--")</f>
        <v>--</v>
      </c>
      <c r="V13" s="255" t="str">
        <f>IFERROR((1+(3*[0]!B)+(3*[0]!B^2))/((1+[0]!B)^2),"--")</f>
        <v>--</v>
      </c>
      <c r="W13" s="490" t="str">
        <f t="shared" si="7"/>
        <v>--</v>
      </c>
      <c r="X13" s="208" t="str">
        <f t="shared" si="8"/>
        <v>A</v>
      </c>
      <c r="Y13" s="255" t="str">
        <f>VLOOKUP(D13,derm!$D$4:$H$285,5,FALSE)</f>
        <v>--</v>
      </c>
      <c r="Z13" s="468" t="str">
        <f>VLOOKUP($C13,ToxValues!$C$4:$N$283,11,FALSE)</f>
        <v>--</v>
      </c>
      <c r="AA13" s="468" t="str">
        <f>VLOOKUP($D13,derm!$D$4:$K$285,6,FALSE)</f>
        <v>--</v>
      </c>
      <c r="AB13" s="468" t="str">
        <f>VLOOKUP($D13,derm!$D$4:$K$285,7,FALSE)</f>
        <v>--</v>
      </c>
      <c r="AC13" s="468" t="str">
        <f>VLOOKUP($D13,derm!$D$4:$K$285,8,FALSE)</f>
        <v>--</v>
      </c>
      <c r="AD13" s="468" t="str">
        <f>VLOOKUP($D13,derm!$D$4:$L$285,9,FALSE)</f>
        <v>--</v>
      </c>
      <c r="AE13" s="255" t="str">
        <f>VLOOKUP($C13,ToxValues!$C$4:$J$284,8,FALSE)</f>
        <v>--</v>
      </c>
      <c r="AF13" s="255" t="str">
        <f>VLOOKUP($C13,ToxValues!$C$4:$J$284,7,FALSE)</f>
        <v>--</v>
      </c>
      <c r="AG13" s="255" t="str">
        <f>VLOOKUP($C13,ToxValues!$C$4:$J$284,3,FALSE)</f>
        <v>--</v>
      </c>
      <c r="AH13" s="255" t="str">
        <f>VLOOKUP($C13,ToxValues!$C$4:$J$284,5,FALSE)</f>
        <v>--</v>
      </c>
      <c r="AI13" s="497" t="str">
        <f>VLOOKUP($C13,ToxValues!$C$4:$L$284,10,FALSE)</f>
        <v>--</v>
      </c>
    </row>
    <row r="14" spans="1:35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 t="str">
        <f t="shared" si="0"/>
        <v>--</v>
      </c>
      <c r="H14" s="490" t="str">
        <f t="shared" si="9"/>
        <v/>
      </c>
      <c r="I14" s="490" t="str">
        <f t="shared" si="10"/>
        <v>--</v>
      </c>
      <c r="J14" s="490" t="str">
        <f t="shared" si="11"/>
        <v/>
      </c>
      <c r="K14" s="490" t="str">
        <f t="shared" si="12"/>
        <v>--</v>
      </c>
      <c r="L14" s="490" t="str">
        <f t="shared" si="13"/>
        <v/>
      </c>
      <c r="M14" s="490" t="str">
        <f t="shared" si="1"/>
        <v>--</v>
      </c>
      <c r="N14" s="490" t="str">
        <f t="shared" si="2"/>
        <v>--</v>
      </c>
      <c r="O14" s="490" t="str">
        <f t="shared" si="3"/>
        <v>--</v>
      </c>
      <c r="P14" s="490" t="str">
        <f t="shared" si="14"/>
        <v>--</v>
      </c>
      <c r="Q14" s="490"/>
      <c r="R14" s="490" t="str">
        <f t="shared" si="4"/>
        <v>--</v>
      </c>
      <c r="S14" s="490" t="str">
        <f t="shared" si="5"/>
        <v>--</v>
      </c>
      <c r="T14" s="490" t="str">
        <f t="shared" si="6"/>
        <v>--</v>
      </c>
      <c r="U14" s="490" t="str">
        <f>IFERROR((2*'Child Res carc'!tao_event*V14),"--")</f>
        <v>--</v>
      </c>
      <c r="V14" s="255" t="str">
        <f>IFERROR((1+(3*[0]!B)+(3*[0]!B^2))/((1+[0]!B)^2),"--")</f>
        <v>--</v>
      </c>
      <c r="W14" s="490" t="str">
        <f t="shared" si="7"/>
        <v>--</v>
      </c>
      <c r="X14" s="208" t="str">
        <f t="shared" si="8"/>
        <v>A</v>
      </c>
      <c r="Y14" s="255">
        <f>VLOOKUP(D14,derm!$D$4:$H$285,5,FALSE)</f>
        <v>7.3800000000000004E-2</v>
      </c>
      <c r="Z14" s="468">
        <f>VLOOKUP($C14,ToxValues!$C$4:$N$283,11,FALSE)</f>
        <v>181.45</v>
      </c>
      <c r="AA14" s="468" t="str">
        <f>VLOOKUP($D14,derm!$D$4:$K$285,6,FALSE)</f>
        <v>--</v>
      </c>
      <c r="AB14" s="468" t="str">
        <f>VLOOKUP($D14,derm!$D$4:$K$285,7,FALSE)</f>
        <v>--</v>
      </c>
      <c r="AC14" s="468" t="str">
        <f>VLOOKUP($D14,derm!$D$4:$K$285,8,FALSE)</f>
        <v>--</v>
      </c>
      <c r="AD14" s="468" t="str">
        <f>VLOOKUP($D14,derm!$D$4:$L$285,9,FALSE)</f>
        <v>--</v>
      </c>
      <c r="AE14" s="255" t="str">
        <f>VLOOKUP($C14,ToxValues!$C$4:$J$284,8,FALSE)</f>
        <v>--</v>
      </c>
      <c r="AF14" s="255" t="str">
        <f>VLOOKUP($C14,ToxValues!$C$4:$J$284,7,FALSE)</f>
        <v>--</v>
      </c>
      <c r="AG14" s="255">
        <f>VLOOKUP($C14,ToxValues!$C$4:$J$284,3,FALSE)</f>
        <v>8.0000000000000004E-4</v>
      </c>
      <c r="AH14" s="255">
        <f>VLOOKUP($C14,ToxValues!$C$4:$J$284,5,FALSE)</f>
        <v>8.0000000000000004E-4</v>
      </c>
      <c r="AI14" s="497" t="str">
        <f>VLOOKUP($C14,ToxValues!$C$4:$L$284,10,FALSE)</f>
        <v>--</v>
      </c>
    </row>
    <row r="15" spans="1:35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0"/>
        <v>6.0833333333333336E-2</v>
      </c>
      <c r="H15" s="490" t="str">
        <f t="shared" si="9"/>
        <v/>
      </c>
      <c r="I15" s="490" t="str">
        <f t="shared" si="10"/>
        <v>--</v>
      </c>
      <c r="J15" s="490" t="str">
        <f t="shared" si="11"/>
        <v/>
      </c>
      <c r="K15" s="490">
        <f t="shared" si="12"/>
        <v>6.0833333333333336E-2</v>
      </c>
      <c r="L15" s="490" t="str">
        <f t="shared" si="13"/>
        <v/>
      </c>
      <c r="M15" s="490" t="str">
        <f t="shared" si="1"/>
        <v>--</v>
      </c>
      <c r="N15" s="490" t="str">
        <f t="shared" si="2"/>
        <v>--</v>
      </c>
      <c r="O15" s="490">
        <f t="shared" si="3"/>
        <v>6.0833333333333336E-2</v>
      </c>
      <c r="P15" s="490" t="str">
        <f t="shared" si="14"/>
        <v>--</v>
      </c>
      <c r="Q15" s="490"/>
      <c r="R15" s="490" t="str">
        <f t="shared" si="4"/>
        <v>--</v>
      </c>
      <c r="S15" s="490" t="str">
        <f t="shared" si="5"/>
        <v>--</v>
      </c>
      <c r="T15" s="490" t="str">
        <f t="shared" si="6"/>
        <v>--</v>
      </c>
      <c r="U15" s="490" t="str">
        <f>IFERROR((2*'Child Res carc'!tao_event*V15),"--")</f>
        <v>--</v>
      </c>
      <c r="V15" s="255" t="str">
        <f>IFERROR((1+(3*[0]!B)+(3*[0]!B^2))/((1+[0]!B)^2),"--")</f>
        <v>--</v>
      </c>
      <c r="W15" s="490">
        <f t="shared" si="7"/>
        <v>9.2171717171717201E-6</v>
      </c>
      <c r="X15" s="208" t="str">
        <f t="shared" si="8"/>
        <v>A</v>
      </c>
      <c r="Y15" s="255">
        <f>VLOOKUP(D15,derm!$D$4:$H$285,5,FALSE)</f>
        <v>7.5199999999999998E-3</v>
      </c>
      <c r="Z15" s="468">
        <f>VLOOKUP($C15,ToxValues!$C$4:$N$283,11,FALSE)</f>
        <v>147.43</v>
      </c>
      <c r="AA15" s="468" t="str">
        <f>VLOOKUP($D15,derm!$D$4:$K$285,6,FALSE)</f>
        <v>--</v>
      </c>
      <c r="AB15" s="468" t="str">
        <f>VLOOKUP($D15,derm!$D$4:$K$285,7,FALSE)</f>
        <v>--</v>
      </c>
      <c r="AC15" s="468" t="str">
        <f>VLOOKUP($D15,derm!$D$4:$K$285,8,FALSE)</f>
        <v>--</v>
      </c>
      <c r="AD15" s="468" t="str">
        <f>VLOOKUP($D15,derm!$D$4:$L$285,9,FALSE)</f>
        <v>--</v>
      </c>
      <c r="AE15" s="255" t="str">
        <f>VLOOKUP($C15,ToxValues!$C$4:$J$284,8,FALSE)</f>
        <v>--</v>
      </c>
      <c r="AF15" s="255">
        <f>VLOOKUP($C15,ToxValues!$C$4:$J$284,7,FALSE)</f>
        <v>30</v>
      </c>
      <c r="AG15" s="255">
        <f>VLOOKUP($C15,ToxValues!$C$4:$J$284,3,FALSE)</f>
        <v>4.0000000000000001E-3</v>
      </c>
      <c r="AH15" s="255">
        <f>VLOOKUP($C15,ToxValues!$C$4:$J$284,5,FALSE)</f>
        <v>4.0000000000000001E-3</v>
      </c>
      <c r="AI15" s="497">
        <f>VLOOKUP($C15,ToxValues!$C$4:$L$284,10,FALSE)</f>
        <v>30</v>
      </c>
    </row>
    <row r="16" spans="1:35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0"/>
        <v>26.722805711719776</v>
      </c>
      <c r="H16" s="490" t="str">
        <f t="shared" si="9"/>
        <v/>
      </c>
      <c r="I16" s="490" t="str">
        <f t="shared" si="10"/>
        <v>--</v>
      </c>
      <c r="J16" s="490" t="str">
        <f t="shared" si="11"/>
        <v/>
      </c>
      <c r="K16" s="490">
        <f t="shared" si="12"/>
        <v>62.931034482758612</v>
      </c>
      <c r="L16" s="490">
        <f t="shared" si="13"/>
        <v>26.722805711719776</v>
      </c>
      <c r="M16" s="490" t="str">
        <f t="shared" si="1"/>
        <v>--</v>
      </c>
      <c r="N16" s="490" t="str">
        <f t="shared" si="2"/>
        <v>--</v>
      </c>
      <c r="O16" s="490">
        <f t="shared" si="3"/>
        <v>62.931034482758612</v>
      </c>
      <c r="P16" s="490">
        <f t="shared" si="14"/>
        <v>46.445072426889865</v>
      </c>
      <c r="Q16" s="490"/>
      <c r="R16" s="490">
        <f t="shared" si="4"/>
        <v>37.36385209234831</v>
      </c>
      <c r="S16" s="490">
        <f t="shared" si="5"/>
        <v>46.445072426889865</v>
      </c>
      <c r="T16" s="490">
        <f t="shared" si="6"/>
        <v>0.76923076923076916</v>
      </c>
      <c r="U16" s="490">
        <f>IFERROR((2*'Child Res carc'!tao_event*V16),"--")</f>
        <v>2.8505325443786984</v>
      </c>
      <c r="V16" s="255">
        <f>IFERROR((1+(3*[0]!B)+(3*[0]!B^2))/((1+[0]!B)^2),"--")</f>
        <v>1.2840236686390532</v>
      </c>
      <c r="W16" s="490">
        <f t="shared" si="7"/>
        <v>9.5350052246603988E-3</v>
      </c>
      <c r="X16" s="208" t="str">
        <f t="shared" si="8"/>
        <v>A</v>
      </c>
      <c r="Y16" s="255">
        <f>VLOOKUP(D16,derm!$D$4:$H$285,5,FALSE)</f>
        <v>7.0499999999999993E-2</v>
      </c>
      <c r="Z16" s="468">
        <f>VLOOKUP($C16,ToxValues!$C$4:$N$283,11,FALSE)</f>
        <v>181.45</v>
      </c>
      <c r="AA16" s="468">
        <f>VLOOKUP($D16,derm!$D$4:$K$285,6,FALSE)</f>
        <v>0.3</v>
      </c>
      <c r="AB16" s="468">
        <f>VLOOKUP($D16,derm!$D$4:$K$285,7,FALSE)</f>
        <v>1.1100000000000001</v>
      </c>
      <c r="AC16" s="468">
        <f>VLOOKUP($D16,derm!$D$4:$K$285,8,FALSE)</f>
        <v>2.66</v>
      </c>
      <c r="AD16" s="468">
        <f>VLOOKUP($D16,derm!$D$4:$L$285,9,FALSE)</f>
        <v>1</v>
      </c>
      <c r="AE16" s="255" t="str">
        <f>VLOOKUP($C16,ToxValues!$C$4:$J$284,8,FALSE)</f>
        <v>--</v>
      </c>
      <c r="AF16" s="255">
        <f>VLOOKUP($C16,ToxValues!$C$4:$J$284,7,FALSE)</f>
        <v>2.9000000000000001E-2</v>
      </c>
      <c r="AG16" s="255">
        <f>VLOOKUP($C16,ToxValues!$C$4:$J$284,3,FALSE)</f>
        <v>0.01</v>
      </c>
      <c r="AH16" s="255">
        <f>VLOOKUP($C16,ToxValues!$C$4:$J$284,5,FALSE)</f>
        <v>0.01</v>
      </c>
      <c r="AI16" s="497">
        <f>VLOOKUP($C16,ToxValues!$C$4:$L$284,10,FALSE)</f>
        <v>2.9000000000000001E-2</v>
      </c>
    </row>
    <row r="17" spans="1:35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 t="str">
        <f t="shared" si="0"/>
        <v>--</v>
      </c>
      <c r="H17" s="490" t="str">
        <f t="shared" si="9"/>
        <v/>
      </c>
      <c r="I17" s="490" t="str">
        <f t="shared" si="10"/>
        <v>--</v>
      </c>
      <c r="J17" s="490" t="str">
        <f t="shared" si="11"/>
        <v/>
      </c>
      <c r="K17" s="490" t="str">
        <f t="shared" si="12"/>
        <v>--</v>
      </c>
      <c r="L17" s="490" t="str">
        <f t="shared" si="13"/>
        <v/>
      </c>
      <c r="M17" s="490" t="str">
        <f t="shared" si="1"/>
        <v>--</v>
      </c>
      <c r="N17" s="490" t="str">
        <f t="shared" si="2"/>
        <v>--</v>
      </c>
      <c r="O17" s="490" t="str">
        <f t="shared" si="3"/>
        <v>--</v>
      </c>
      <c r="P17" s="490" t="str">
        <f t="shared" si="14"/>
        <v>--</v>
      </c>
      <c r="Q17" s="490"/>
      <c r="R17" s="490" t="str">
        <f t="shared" si="4"/>
        <v>--</v>
      </c>
      <c r="S17" s="490" t="str">
        <f t="shared" si="5"/>
        <v>--</v>
      </c>
      <c r="T17" s="490" t="str">
        <f t="shared" si="6"/>
        <v>--</v>
      </c>
      <c r="U17" s="490" t="str">
        <f>IFERROR((2*'Child Res carc'!tao_event*V17),"--")</f>
        <v>--</v>
      </c>
      <c r="V17" s="255" t="str">
        <f>IFERROR((1+(3*[0]!B)+(3*[0]!B^2))/((1+[0]!B)^2),"--")</f>
        <v>--</v>
      </c>
      <c r="W17" s="490" t="str">
        <f t="shared" si="7"/>
        <v>--</v>
      </c>
      <c r="X17" s="208" t="str">
        <f t="shared" si="8"/>
        <v>A</v>
      </c>
      <c r="Y17" s="255">
        <f>VLOOKUP(D17,derm!$D$4:$H$285,5,FALSE)</f>
        <v>8.5699999999999998E-2</v>
      </c>
      <c r="Z17" s="468">
        <f>VLOOKUP($C17,ToxValues!$C$4:$N$283,11,FALSE)</f>
        <v>120.2</v>
      </c>
      <c r="AA17" s="468" t="str">
        <f>VLOOKUP($D17,derm!$D$4:$K$285,6,FALSE)</f>
        <v>--</v>
      </c>
      <c r="AB17" s="468" t="str">
        <f>VLOOKUP($D17,derm!$D$4:$K$285,7,FALSE)</f>
        <v>--</v>
      </c>
      <c r="AC17" s="468" t="str">
        <f>VLOOKUP($D17,derm!$D$4:$K$285,8,FALSE)</f>
        <v>--</v>
      </c>
      <c r="AD17" s="468" t="str">
        <f>VLOOKUP($D17,derm!$D$4:$L$285,9,FALSE)</f>
        <v>--</v>
      </c>
      <c r="AE17" s="255" t="str">
        <f>VLOOKUP($C17,ToxValues!$C$4:$J$284,8,FALSE)</f>
        <v>--</v>
      </c>
      <c r="AF17" s="255" t="str">
        <f>VLOOKUP($C17,ToxValues!$C$4:$J$284,7,FALSE)</f>
        <v>--</v>
      </c>
      <c r="AG17" s="255" t="str">
        <f>VLOOKUP($C17,ToxValues!$C$4:$J$284,3,FALSE)</f>
        <v>--</v>
      </c>
      <c r="AH17" s="255" t="str">
        <f>VLOOKUP($C17,ToxValues!$C$4:$J$284,5,FALSE)</f>
        <v>--</v>
      </c>
      <c r="AI17" s="497" t="str">
        <f>VLOOKUP($C17,ToxValues!$C$4:$L$284,10,FALSE)</f>
        <v>--</v>
      </c>
    </row>
    <row r="18" spans="1:35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0"/>
        <v>0.68224299065420579</v>
      </c>
      <c r="H18" s="490" t="str">
        <f t="shared" si="9"/>
        <v/>
      </c>
      <c r="I18" s="490">
        <f t="shared" si="10"/>
        <v>0.97333333333333361</v>
      </c>
      <c r="J18" s="490">
        <f t="shared" si="11"/>
        <v>0.68224299065420579</v>
      </c>
      <c r="K18" s="490">
        <f t="shared" si="12"/>
        <v>2.28125</v>
      </c>
      <c r="L18" s="490" t="str">
        <f t="shared" si="13"/>
        <v/>
      </c>
      <c r="M18" s="490">
        <f t="shared" si="1"/>
        <v>0.97333333333333361</v>
      </c>
      <c r="N18" s="490">
        <f t="shared" si="2"/>
        <v>0.4866666666666668</v>
      </c>
      <c r="O18" s="490">
        <f t="shared" si="3"/>
        <v>2.28125</v>
      </c>
      <c r="P18" s="490" t="str">
        <f t="shared" si="14"/>
        <v>--</v>
      </c>
      <c r="Q18" s="490"/>
      <c r="R18" s="490" t="str">
        <f t="shared" si="4"/>
        <v>--</v>
      </c>
      <c r="S18" s="490" t="str">
        <f t="shared" si="5"/>
        <v>--</v>
      </c>
      <c r="T18" s="490" t="str">
        <f t="shared" si="6"/>
        <v>--</v>
      </c>
      <c r="U18" s="490" t="str">
        <f>IFERROR((2*'Child Res carc'!tao_event*V18),"--")</f>
        <v>--</v>
      </c>
      <c r="V18" s="255" t="str">
        <f>IFERROR((1+(3*[0]!B)+(3*[0]!B^2))/((1+[0]!B)^2),"--")</f>
        <v>--</v>
      </c>
      <c r="W18" s="490">
        <f t="shared" si="7"/>
        <v>3.4564393939393945E-4</v>
      </c>
      <c r="X18" s="208" t="str">
        <f t="shared" si="8"/>
        <v>A</v>
      </c>
      <c r="Y18" s="255">
        <f>VLOOKUP(D18,derm!$D$4:$H$285,5,FALSE)</f>
        <v>6.8500000000000002E-3</v>
      </c>
      <c r="Z18" s="468">
        <f>VLOOKUP($C18,ToxValues!$C$4:$N$283,11,FALSE)</f>
        <v>236.33</v>
      </c>
      <c r="AA18" s="468" t="str">
        <f>VLOOKUP($D18,derm!$D$4:$K$285,6,FALSE)</f>
        <v>--</v>
      </c>
      <c r="AB18" s="468" t="str">
        <f>VLOOKUP($D18,derm!$D$4:$K$285,7,FALSE)</f>
        <v>--</v>
      </c>
      <c r="AC18" s="468" t="str">
        <f>VLOOKUP($D18,derm!$D$4:$K$285,8,FALSE)</f>
        <v>--</v>
      </c>
      <c r="AD18" s="468" t="str">
        <f>VLOOKUP($D18,derm!$D$4:$L$285,9,FALSE)</f>
        <v>--</v>
      </c>
      <c r="AE18" s="255">
        <f>VLOOKUP($C18,ToxValues!$C$4:$J$284,8,FALSE)</f>
        <v>6.0000000000000001E-3</v>
      </c>
      <c r="AF18" s="255">
        <f>VLOOKUP($C18,ToxValues!$C$4:$J$284,7,FALSE)</f>
        <v>0.8</v>
      </c>
      <c r="AG18" s="255">
        <f>VLOOKUP($C18,ToxValues!$C$4:$J$284,3,FALSE)</f>
        <v>2.0000000000000001E-4</v>
      </c>
      <c r="AH18" s="255">
        <f>VLOOKUP($C18,ToxValues!$C$4:$J$284,5,FALSE)</f>
        <v>2.0000000000000001E-4</v>
      </c>
      <c r="AI18" s="497">
        <f>VLOOKUP($C18,ToxValues!$C$4:$L$284,10,FALSE)</f>
        <v>0.8</v>
      </c>
    </row>
    <row r="19" spans="1:35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0"/>
        <v>0.79379970518721665</v>
      </c>
      <c r="H19" s="490">
        <f t="shared" si="9"/>
        <v>0.79379970518721665</v>
      </c>
      <c r="I19" s="490">
        <f t="shared" si="10"/>
        <v>9.7333333333333378</v>
      </c>
      <c r="J19" s="490">
        <f t="shared" si="11"/>
        <v>0.8342857142857143</v>
      </c>
      <c r="K19" s="490">
        <f t="shared" si="12"/>
        <v>0.91249999999999998</v>
      </c>
      <c r="L19" s="490">
        <f t="shared" si="13"/>
        <v>0.86428637688241405</v>
      </c>
      <c r="M19" s="490">
        <f t="shared" si="1"/>
        <v>9.7333333333333378</v>
      </c>
      <c r="N19" s="490">
        <f t="shared" si="2"/>
        <v>4.8666666666666689</v>
      </c>
      <c r="O19" s="490">
        <f t="shared" si="3"/>
        <v>0.91249999999999998</v>
      </c>
      <c r="P19" s="490">
        <f t="shared" si="14"/>
        <v>16.35764474662632</v>
      </c>
      <c r="Q19" s="490"/>
      <c r="R19" s="490">
        <f t="shared" si="4"/>
        <v>14.541795590640728</v>
      </c>
      <c r="S19" s="490">
        <f t="shared" si="5"/>
        <v>16.35764474662632</v>
      </c>
      <c r="T19" s="490">
        <f t="shared" si="6"/>
        <v>1</v>
      </c>
      <c r="U19" s="490">
        <f>IFERROR((2*'Child Res carc'!tao_event*V19),"--")</f>
        <v>2.42</v>
      </c>
      <c r="V19" s="255">
        <f>IFERROR((1+(3*[0]!B)+(3*[0]!B^2))/((1+[0]!B)^2),"--")</f>
        <v>1</v>
      </c>
      <c r="W19" s="490">
        <f t="shared" si="7"/>
        <v>1.3825757575757579E-4</v>
      </c>
      <c r="X19" s="208" t="str">
        <f t="shared" si="8"/>
        <v>A</v>
      </c>
      <c r="Y19" s="255">
        <f>VLOOKUP(D19,derm!$D$4:$H$285,5,FALSE)</f>
        <v>2.7799999999999999E-3</v>
      </c>
      <c r="Z19" s="468">
        <f>VLOOKUP($C19,ToxValues!$C$4:$N$283,11,FALSE)</f>
        <v>187.86</v>
      </c>
      <c r="AA19" s="468">
        <f>VLOOKUP($D19,derm!$D$4:$K$285,6,FALSE)</f>
        <v>0</v>
      </c>
      <c r="AB19" s="468">
        <f>VLOOKUP($D19,derm!$D$4:$K$285,7,FALSE)</f>
        <v>1.21</v>
      </c>
      <c r="AC19" s="468">
        <f>VLOOKUP($D19,derm!$D$4:$K$285,8,FALSE)</f>
        <v>2.9</v>
      </c>
      <c r="AD19" s="468">
        <f>VLOOKUP($D19,derm!$D$4:$L$285,9,FALSE)</f>
        <v>1</v>
      </c>
      <c r="AE19" s="255">
        <f>VLOOKUP($C19,ToxValues!$C$4:$J$284,8,FALSE)</f>
        <v>5.9999999999999995E-4</v>
      </c>
      <c r="AF19" s="255">
        <f>VLOOKUP($C19,ToxValues!$C$4:$J$284,7,FALSE)</f>
        <v>2</v>
      </c>
      <c r="AG19" s="255">
        <f>VLOOKUP($C19,ToxValues!$C$4:$J$284,3,FALSE)</f>
        <v>8.9999999999999993E-3</v>
      </c>
      <c r="AH19" s="255">
        <f>VLOOKUP($C19,ToxValues!$C$4:$J$284,5,FALSE)</f>
        <v>8.9999999999999993E-3</v>
      </c>
      <c r="AI19" s="497">
        <f>VLOOKUP($C19,ToxValues!$C$4:$L$284,10,FALSE)</f>
        <v>2</v>
      </c>
    </row>
    <row r="20" spans="1:35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 t="str">
        <f t="shared" si="0"/>
        <v>--</v>
      </c>
      <c r="H20" s="490" t="str">
        <f t="shared" si="9"/>
        <v/>
      </c>
      <c r="I20" s="490" t="str">
        <f t="shared" si="10"/>
        <v>--</v>
      </c>
      <c r="J20" s="490" t="str">
        <f t="shared" si="11"/>
        <v/>
      </c>
      <c r="K20" s="490" t="str">
        <f t="shared" si="12"/>
        <v>--</v>
      </c>
      <c r="L20" s="490" t="str">
        <f t="shared" si="13"/>
        <v/>
      </c>
      <c r="M20" s="490" t="str">
        <f t="shared" si="1"/>
        <v>--</v>
      </c>
      <c r="N20" s="490" t="str">
        <f t="shared" si="2"/>
        <v>--</v>
      </c>
      <c r="O20" s="490" t="str">
        <f t="shared" si="3"/>
        <v>--</v>
      </c>
      <c r="P20" s="490" t="str">
        <f t="shared" si="14"/>
        <v>--</v>
      </c>
      <c r="Q20" s="490"/>
      <c r="R20" s="490" t="str">
        <f t="shared" si="4"/>
        <v>--</v>
      </c>
      <c r="S20" s="490" t="str">
        <f t="shared" si="5"/>
        <v>--</v>
      </c>
      <c r="T20" s="490">
        <f t="shared" si="6"/>
        <v>0.83333333333333337</v>
      </c>
      <c r="U20" s="490">
        <f>IFERROR((2*'Child Res carc'!tao_event*V20),"--")</f>
        <v>1.6961111111111113</v>
      </c>
      <c r="V20" s="255">
        <f>IFERROR((1+(3*[0]!B)+(3*[0]!B^2))/((1+[0]!B)^2),"--")</f>
        <v>1.1944444444444446</v>
      </c>
      <c r="W20" s="490" t="str">
        <f t="shared" si="7"/>
        <v>--</v>
      </c>
      <c r="X20" s="208" t="str">
        <f t="shared" si="8"/>
        <v>A</v>
      </c>
      <c r="Y20" s="255">
        <f>VLOOKUP(D20,derm!$D$4:$H$285,5,FALSE)</f>
        <v>4.4600000000000001E-2</v>
      </c>
      <c r="Z20" s="468">
        <f>VLOOKUP($C20,ToxValues!$C$4:$N$283,11,FALSE)</f>
        <v>147</v>
      </c>
      <c r="AA20" s="468">
        <f>VLOOKUP($D20,derm!$D$4:$K$285,6,FALSE)</f>
        <v>0.2</v>
      </c>
      <c r="AB20" s="468">
        <f>VLOOKUP($D20,derm!$D$4:$K$285,7,FALSE)</f>
        <v>0.71</v>
      </c>
      <c r="AC20" s="468">
        <f>VLOOKUP($D20,derm!$D$4:$K$285,8,FALSE)</f>
        <v>1.71</v>
      </c>
      <c r="AD20" s="468">
        <f>VLOOKUP($D20,derm!$D$4:$L$285,9,FALSE)</f>
        <v>1</v>
      </c>
      <c r="AE20" s="255" t="str">
        <f>VLOOKUP($C20,ToxValues!$C$4:$J$284,8,FALSE)</f>
        <v>--</v>
      </c>
      <c r="AF20" s="255" t="str">
        <f>VLOOKUP($C20,ToxValues!$C$4:$J$284,7,FALSE)</f>
        <v>--</v>
      </c>
      <c r="AG20" s="255">
        <f>VLOOKUP($C20,ToxValues!$C$4:$J$284,3,FALSE)</f>
        <v>0.09</v>
      </c>
      <c r="AH20" s="255">
        <f>VLOOKUP($C20,ToxValues!$C$4:$J$284,5,FALSE)</f>
        <v>0.09</v>
      </c>
      <c r="AI20" s="497" t="str">
        <f>VLOOKUP($C20,ToxValues!$C$4:$L$284,10,FALSE)</f>
        <v>--</v>
      </c>
    </row>
    <row r="21" spans="1:35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0"/>
        <v>17.621845492678375</v>
      </c>
      <c r="H21" s="490">
        <f t="shared" si="9"/>
        <v>17.621845492678375</v>
      </c>
      <c r="I21" s="490">
        <f t="shared" si="10"/>
        <v>224.6153846153847</v>
      </c>
      <c r="J21" s="490">
        <f t="shared" si="11"/>
        <v>18.411097099621692</v>
      </c>
      <c r="K21" s="490">
        <f t="shared" si="12"/>
        <v>20.054945054945055</v>
      </c>
      <c r="L21" s="490">
        <f t="shared" si="13"/>
        <v>19.122034531833584</v>
      </c>
      <c r="M21" s="490">
        <f t="shared" si="1"/>
        <v>224.6153846153847</v>
      </c>
      <c r="N21" s="490">
        <f t="shared" si="2"/>
        <v>112.30769230769235</v>
      </c>
      <c r="O21" s="490">
        <f t="shared" si="3"/>
        <v>20.054945054945055</v>
      </c>
      <c r="P21" s="490">
        <f t="shared" si="14"/>
        <v>411.06981042045993</v>
      </c>
      <c r="Q21" s="490"/>
      <c r="R21" s="490">
        <f t="shared" si="4"/>
        <v>411.06981042045993</v>
      </c>
      <c r="S21" s="490">
        <f t="shared" si="5"/>
        <v>424.62520320901695</v>
      </c>
      <c r="T21" s="490">
        <f t="shared" si="6"/>
        <v>1</v>
      </c>
      <c r="U21" s="490">
        <f>IFERROR((2*'Child Res carc'!tao_event*V21),"--")</f>
        <v>0.76</v>
      </c>
      <c r="V21" s="255">
        <f>IFERROR((1+(3*[0]!B)+(3*[0]!B^2))/((1+[0]!B)^2),"--")</f>
        <v>1</v>
      </c>
      <c r="W21" s="490">
        <f t="shared" si="7"/>
        <v>3.0386280386280394E-3</v>
      </c>
      <c r="X21" s="208" t="str">
        <f t="shared" si="8"/>
        <v>B</v>
      </c>
      <c r="Y21" s="255">
        <f>VLOOKUP(D21,derm!$D$4:$H$285,5,FALSE)</f>
        <v>4.1999999999999997E-3</v>
      </c>
      <c r="Z21" s="468">
        <f>VLOOKUP($C21,ToxValues!$C$4:$N$283,11,FALSE)</f>
        <v>98.96</v>
      </c>
      <c r="AA21" s="468">
        <f>VLOOKUP($D21,derm!$D$4:$K$285,6,FALSE)</f>
        <v>0</v>
      </c>
      <c r="AB21" s="468">
        <f>VLOOKUP($D21,derm!$D$4:$K$285,7,FALSE)</f>
        <v>0.38</v>
      </c>
      <c r="AC21" s="468">
        <f>VLOOKUP($D21,derm!$D$4:$K$285,8,FALSE)</f>
        <v>0.92</v>
      </c>
      <c r="AD21" s="468">
        <f>VLOOKUP($D21,derm!$D$4:$L$285,9,FALSE)</f>
        <v>1</v>
      </c>
      <c r="AE21" s="255">
        <f>VLOOKUP($C21,ToxValues!$C$4:$J$284,8,FALSE)</f>
        <v>2.5999999999999998E-5</v>
      </c>
      <c r="AF21" s="255">
        <f>VLOOKUP($C21,ToxValues!$C$4:$J$284,7,FALSE)</f>
        <v>9.0999999999999998E-2</v>
      </c>
      <c r="AG21" s="255">
        <f>VLOOKUP($C21,ToxValues!$C$4:$J$284,3,FALSE)</f>
        <v>6.0000000000000001E-3</v>
      </c>
      <c r="AH21" s="255">
        <f>VLOOKUP($C21,ToxValues!$C$4:$J$284,5,FALSE)</f>
        <v>6.0000000000000001E-3</v>
      </c>
      <c r="AI21" s="497">
        <f>VLOOKUP($C21,ToxValues!$C$4:$L$284,10,FALSE)</f>
        <v>9.0999999999999998E-2</v>
      </c>
    </row>
    <row r="22" spans="1:35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0"/>
        <v>42.962499035695473</v>
      </c>
      <c r="H22" s="490">
        <f t="shared" si="9"/>
        <v>42.962499035695473</v>
      </c>
      <c r="I22" s="490">
        <f t="shared" si="10"/>
        <v>584.00000000000011</v>
      </c>
      <c r="J22" s="490">
        <f t="shared" si="11"/>
        <v>46.64536741214058</v>
      </c>
      <c r="K22" s="490">
        <f t="shared" si="12"/>
        <v>50.69444444444445</v>
      </c>
      <c r="L22" s="490">
        <f t="shared" si="13"/>
        <v>46.374048734380615</v>
      </c>
      <c r="M22" s="490">
        <f t="shared" si="1"/>
        <v>584.00000000000011</v>
      </c>
      <c r="N22" s="490">
        <f t="shared" si="2"/>
        <v>292.00000000000006</v>
      </c>
      <c r="O22" s="490">
        <f t="shared" si="3"/>
        <v>50.69444444444445</v>
      </c>
      <c r="P22" s="490">
        <f t="shared" si="14"/>
        <v>544.14150809215664</v>
      </c>
      <c r="Q22" s="490"/>
      <c r="R22" s="490">
        <f t="shared" si="4"/>
        <v>531.27603689246018</v>
      </c>
      <c r="S22" s="490">
        <f t="shared" si="5"/>
        <v>544.14150809215664</v>
      </c>
      <c r="T22" s="490">
        <f t="shared" si="6"/>
        <v>1</v>
      </c>
      <c r="U22" s="490">
        <f>IFERROR((2*'Child Res carc'!tao_event*V22),"--")</f>
        <v>0.92</v>
      </c>
      <c r="V22" s="255">
        <f>IFERROR((1+(3*[0]!B)+(3*[0]!B^2))/((1+[0]!B)^2),"--")</f>
        <v>1</v>
      </c>
      <c r="W22" s="490">
        <f t="shared" si="7"/>
        <v>7.6809764309764324E-3</v>
      </c>
      <c r="X22" s="208" t="str">
        <f t="shared" si="8"/>
        <v>A</v>
      </c>
      <c r="Y22" s="255">
        <f>VLOOKUP(D22,derm!$D$4:$H$285,5,FALSE)</f>
        <v>7.5300000000000002E-3</v>
      </c>
      <c r="Z22" s="468">
        <f>VLOOKUP($C22,ToxValues!$C$4:$N$283,11,FALSE)</f>
        <v>112.99</v>
      </c>
      <c r="AA22" s="468">
        <f>VLOOKUP($D22,derm!$D$4:$K$285,6,FALSE)</f>
        <v>0</v>
      </c>
      <c r="AB22" s="468">
        <f>VLOOKUP($D22,derm!$D$4:$K$285,7,FALSE)</f>
        <v>0.46</v>
      </c>
      <c r="AC22" s="468">
        <f>VLOOKUP($D22,derm!$D$4:$K$285,8,FALSE)</f>
        <v>1.1000000000000001</v>
      </c>
      <c r="AD22" s="468">
        <f>VLOOKUP($D22,derm!$D$4:$L$285,9,FALSE)</f>
        <v>1</v>
      </c>
      <c r="AE22" s="255">
        <f>VLOOKUP($C22,ToxValues!$C$4:$J$284,8,FALSE)</f>
        <v>1.0000000000000001E-5</v>
      </c>
      <c r="AF22" s="255">
        <f>VLOOKUP($C22,ToxValues!$C$4:$J$284,7,FALSE)</f>
        <v>3.5999999999999997E-2</v>
      </c>
      <c r="AG22" s="255">
        <f>VLOOKUP($C22,ToxValues!$C$4:$J$284,3,FALSE)</f>
        <v>0.09</v>
      </c>
      <c r="AH22" s="255">
        <f>VLOOKUP($C22,ToxValues!$C$4:$J$284,5,FALSE)</f>
        <v>0.09</v>
      </c>
      <c r="AI22" s="497">
        <f>VLOOKUP($C22,ToxValues!$C$4:$L$284,10,FALSE)</f>
        <v>3.5999999999999997E-2</v>
      </c>
    </row>
    <row r="23" spans="1:35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 t="str">
        <f t="shared" si="0"/>
        <v>--</v>
      </c>
      <c r="H23" s="490" t="str">
        <f t="shared" si="9"/>
        <v/>
      </c>
      <c r="I23" s="490" t="str">
        <f t="shared" si="10"/>
        <v>--</v>
      </c>
      <c r="J23" s="490" t="str">
        <f t="shared" si="11"/>
        <v/>
      </c>
      <c r="K23" s="490" t="str">
        <f t="shared" si="12"/>
        <v>--</v>
      </c>
      <c r="L23" s="490" t="str">
        <f t="shared" si="13"/>
        <v/>
      </c>
      <c r="M23" s="490" t="str">
        <f t="shared" si="1"/>
        <v>--</v>
      </c>
      <c r="N23" s="490" t="str">
        <f t="shared" si="2"/>
        <v>--</v>
      </c>
      <c r="O23" s="490" t="str">
        <f t="shared" si="3"/>
        <v>--</v>
      </c>
      <c r="P23" s="490" t="str">
        <f t="shared" si="14"/>
        <v>--</v>
      </c>
      <c r="Q23" s="490"/>
      <c r="R23" s="490" t="str">
        <f t="shared" si="4"/>
        <v>--</v>
      </c>
      <c r="S23" s="490" t="str">
        <f t="shared" si="5"/>
        <v>--</v>
      </c>
      <c r="T23" s="490" t="str">
        <f t="shared" si="6"/>
        <v>--</v>
      </c>
      <c r="U23" s="490" t="str">
        <f>IFERROR((2*'Child Res carc'!tao_event*V23),"--")</f>
        <v>--</v>
      </c>
      <c r="V23" s="255" t="str">
        <f>IFERROR((1+(3*[0]!B)+(3*[0]!B^2))/((1+[0]!B)^2),"--")</f>
        <v>--</v>
      </c>
      <c r="W23" s="490" t="str">
        <f t="shared" si="7"/>
        <v>--</v>
      </c>
      <c r="X23" s="208" t="str">
        <f t="shared" si="8"/>
        <v>A</v>
      </c>
      <c r="Y23" s="255">
        <f>VLOOKUP(D23,derm!$D$4:$H$285,5,FALSE)</f>
        <v>6.2100000000000002E-2</v>
      </c>
      <c r="Z23" s="468">
        <f>VLOOKUP($C23,ToxValues!$C$4:$N$283,11,FALSE)</f>
        <v>120.2</v>
      </c>
      <c r="AA23" s="468" t="str">
        <f>VLOOKUP($D23,derm!$D$4:$K$285,6,FALSE)</f>
        <v>--</v>
      </c>
      <c r="AB23" s="468" t="str">
        <f>VLOOKUP($D23,derm!$D$4:$K$285,7,FALSE)</f>
        <v>--</v>
      </c>
      <c r="AC23" s="468" t="str">
        <f>VLOOKUP($D23,derm!$D$4:$K$285,8,FALSE)</f>
        <v>--</v>
      </c>
      <c r="AD23" s="468" t="str">
        <f>VLOOKUP($D23,derm!$D$4:$L$285,9,FALSE)</f>
        <v>--</v>
      </c>
      <c r="AE23" s="255" t="str">
        <f>VLOOKUP($C23,ToxValues!$C$4:$J$284,8,FALSE)</f>
        <v>--</v>
      </c>
      <c r="AF23" s="255" t="str">
        <f>VLOOKUP($C23,ToxValues!$C$4:$J$284,7,FALSE)</f>
        <v>--</v>
      </c>
      <c r="AG23" s="255">
        <f>VLOOKUP($C23,ToxValues!$C$4:$J$284,3,FALSE)</f>
        <v>0.01</v>
      </c>
      <c r="AH23" s="255">
        <f>VLOOKUP($C23,ToxValues!$C$4:$J$284,5,FALSE)</f>
        <v>0.01</v>
      </c>
      <c r="AI23" s="497" t="str">
        <f>VLOOKUP($C23,ToxValues!$C$4:$L$284,10,FALSE)</f>
        <v>--</v>
      </c>
    </row>
    <row r="24" spans="1:35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0"/>
        <v>--</v>
      </c>
      <c r="H24" s="490" t="str">
        <f t="shared" si="9"/>
        <v/>
      </c>
      <c r="I24" s="490" t="str">
        <f t="shared" si="10"/>
        <v>--</v>
      </c>
      <c r="J24" s="490" t="str">
        <f t="shared" si="11"/>
        <v/>
      </c>
      <c r="K24" s="490" t="str">
        <f t="shared" si="12"/>
        <v>--</v>
      </c>
      <c r="L24" s="490" t="str">
        <f t="shared" si="13"/>
        <v/>
      </c>
      <c r="M24" s="490" t="str">
        <f t="shared" si="1"/>
        <v>--</v>
      </c>
      <c r="N24" s="490" t="str">
        <f t="shared" si="2"/>
        <v>--</v>
      </c>
      <c r="O24" s="490" t="str">
        <f t="shared" si="3"/>
        <v>--</v>
      </c>
      <c r="P24" s="490" t="str">
        <f t="shared" si="14"/>
        <v>--</v>
      </c>
      <c r="Q24" s="490"/>
      <c r="R24" s="490" t="str">
        <f t="shared" si="4"/>
        <v>--</v>
      </c>
      <c r="S24" s="490" t="str">
        <f t="shared" si="5"/>
        <v>--</v>
      </c>
      <c r="T24" s="490">
        <f t="shared" si="6"/>
        <v>0.76923076923076916</v>
      </c>
      <c r="U24" s="490">
        <f>IFERROR((2*'Child Res carc'!tao_event*V24),"--")</f>
        <v>1.8233136094674554</v>
      </c>
      <c r="V24" s="255">
        <f>IFERROR((1+(3*[0]!B)+(3*[0]!B^2))/((1+[0]!B)^2),"--")</f>
        <v>1.2840236686390532</v>
      </c>
      <c r="W24" s="490" t="str">
        <f t="shared" si="7"/>
        <v>--</v>
      </c>
      <c r="X24" s="208" t="str">
        <f t="shared" si="8"/>
        <v>A</v>
      </c>
      <c r="Y24" s="255" t="str">
        <f>VLOOKUP(D24,derm!$D$4:$H$285,5,FALSE)</f>
        <v>--</v>
      </c>
      <c r="Z24" s="468" t="str">
        <f>VLOOKUP($C24,ToxValues!$C$4:$N$283,11,FALSE)</f>
        <v>--</v>
      </c>
      <c r="AA24" s="468">
        <f>VLOOKUP($D24,derm!$D$4:$K$285,6,FALSE)</f>
        <v>0.3</v>
      </c>
      <c r="AB24" s="468">
        <f>VLOOKUP($D24,derm!$D$4:$K$285,7,FALSE)</f>
        <v>0.71</v>
      </c>
      <c r="AC24" s="468">
        <f>VLOOKUP($D24,derm!$D$4:$K$285,8,FALSE)</f>
        <v>1.71</v>
      </c>
      <c r="AD24" s="468">
        <f>VLOOKUP($D24,derm!$D$4:$L$285,9,FALSE)</f>
        <v>1</v>
      </c>
      <c r="AE24" s="255" t="str">
        <f>VLOOKUP($C24,ToxValues!$C$4:$J$284,8,FALSE)</f>
        <v>--</v>
      </c>
      <c r="AF24" s="255" t="str">
        <f>VLOOKUP($C24,ToxValues!$C$4:$J$284,7,FALSE)</f>
        <v>--</v>
      </c>
      <c r="AG24" s="255" t="str">
        <f>VLOOKUP($C24,ToxValues!$C$4:$J$284,3,FALSE)</f>
        <v>--</v>
      </c>
      <c r="AH24" s="255" t="str">
        <f>VLOOKUP($C24,ToxValues!$C$4:$J$284,5,FALSE)</f>
        <v>--</v>
      </c>
      <c r="AI24" s="497" t="str">
        <f>VLOOKUP($C24,ToxValues!$C$4:$L$284,10,FALSE)</f>
        <v>--</v>
      </c>
    </row>
    <row r="25" spans="1:35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 t="str">
        <f t="shared" si="0"/>
        <v>--</v>
      </c>
      <c r="H25" s="490" t="str">
        <f t="shared" si="9"/>
        <v/>
      </c>
      <c r="I25" s="490" t="str">
        <f t="shared" si="10"/>
        <v>--</v>
      </c>
      <c r="J25" s="490" t="str">
        <f t="shared" si="11"/>
        <v/>
      </c>
      <c r="K25" s="490" t="str">
        <f t="shared" si="12"/>
        <v>--</v>
      </c>
      <c r="L25" s="490" t="str">
        <f t="shared" si="13"/>
        <v/>
      </c>
      <c r="M25" s="490" t="str">
        <f t="shared" si="1"/>
        <v>--</v>
      </c>
      <c r="N25" s="490" t="str">
        <f t="shared" si="2"/>
        <v>--</v>
      </c>
      <c r="O25" s="490" t="str">
        <f t="shared" si="3"/>
        <v>--</v>
      </c>
      <c r="P25" s="490" t="str">
        <f t="shared" si="14"/>
        <v>--</v>
      </c>
      <c r="Q25" s="490"/>
      <c r="R25" s="490" t="str">
        <f t="shared" si="4"/>
        <v>--</v>
      </c>
      <c r="S25" s="490" t="str">
        <f t="shared" si="5"/>
        <v>--</v>
      </c>
      <c r="T25" s="490" t="str">
        <f t="shared" si="6"/>
        <v>--</v>
      </c>
      <c r="U25" s="490" t="str">
        <f>IFERROR((2*'Child Res carc'!tao_event*V25),"--")</f>
        <v>--</v>
      </c>
      <c r="V25" s="255" t="str">
        <f>IFERROR((1+(3*[0]!B)+(3*[0]!B^2))/((1+[0]!B)^2),"--")</f>
        <v>--</v>
      </c>
      <c r="W25" s="490" t="str">
        <f t="shared" si="7"/>
        <v>--</v>
      </c>
      <c r="X25" s="208" t="str">
        <f t="shared" si="8"/>
        <v>A</v>
      </c>
      <c r="Y25" s="255">
        <f>VLOOKUP(D25,derm!$D$4:$H$285,5,FALSE)</f>
        <v>7.7600000000000004E-3</v>
      </c>
      <c r="Z25" s="468">
        <f>VLOOKUP($C25,ToxValues!$C$4:$N$283,11,FALSE)</f>
        <v>112.99</v>
      </c>
      <c r="AA25" s="468" t="str">
        <f>VLOOKUP($D25,derm!$D$4:$K$285,6,FALSE)</f>
        <v>--</v>
      </c>
      <c r="AB25" s="468" t="str">
        <f>VLOOKUP($D25,derm!$D$4:$K$285,7,FALSE)</f>
        <v>--</v>
      </c>
      <c r="AC25" s="468" t="str">
        <f>VLOOKUP($D25,derm!$D$4:$K$285,8,FALSE)</f>
        <v>--</v>
      </c>
      <c r="AD25" s="468" t="str">
        <f>VLOOKUP($D25,derm!$D$4:$L$285,9,FALSE)</f>
        <v>--</v>
      </c>
      <c r="AE25" s="255" t="str">
        <f>VLOOKUP($C25,ToxValues!$C$4:$J$284,8,FALSE)</f>
        <v>--</v>
      </c>
      <c r="AF25" s="255" t="str">
        <f>VLOOKUP($C25,ToxValues!$C$4:$J$284,7,FALSE)</f>
        <v>--</v>
      </c>
      <c r="AG25" s="255">
        <f>VLOOKUP($C25,ToxValues!$C$4:$J$284,3,FALSE)</f>
        <v>0.02</v>
      </c>
      <c r="AH25" s="255">
        <f>VLOOKUP($C25,ToxValues!$C$4:$J$284,5,FALSE)</f>
        <v>0.02</v>
      </c>
      <c r="AI25" s="497" t="str">
        <f>VLOOKUP($C25,ToxValues!$C$4:$L$284,10,FALSE)</f>
        <v>--</v>
      </c>
    </row>
    <row r="26" spans="1:35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0"/>
        <v>144.86922621472607</v>
      </c>
      <c r="H26" s="490">
        <f t="shared" si="9"/>
        <v>144.86922621472607</v>
      </c>
      <c r="I26" s="490">
        <f t="shared" si="10"/>
        <v>530.90909090909111</v>
      </c>
      <c r="J26" s="490">
        <f t="shared" si="11"/>
        <v>206.50636492220656</v>
      </c>
      <c r="K26" s="490">
        <f t="shared" si="12"/>
        <v>337.96296296296299</v>
      </c>
      <c r="L26" s="490">
        <f t="shared" si="13"/>
        <v>199.23431807038028</v>
      </c>
      <c r="M26" s="490">
        <f t="shared" si="1"/>
        <v>530.90909090909111</v>
      </c>
      <c r="N26" s="490">
        <f t="shared" si="2"/>
        <v>265.45454545454555</v>
      </c>
      <c r="O26" s="490">
        <f t="shared" si="3"/>
        <v>337.96296296296299</v>
      </c>
      <c r="P26" s="490">
        <f t="shared" si="14"/>
        <v>485.36349872881379</v>
      </c>
      <c r="Q26" s="490"/>
      <c r="R26" s="490">
        <f t="shared" si="4"/>
        <v>446.89122409510543</v>
      </c>
      <c r="S26" s="490">
        <f t="shared" si="5"/>
        <v>485.36349872881379</v>
      </c>
      <c r="T26" s="490">
        <f t="shared" si="6"/>
        <v>0.83333333333333337</v>
      </c>
      <c r="U26" s="490">
        <f>IFERROR((2*'Child Res carc'!tao_event*V26),"--")</f>
        <v>1.6961111111111113</v>
      </c>
      <c r="V26" s="255">
        <f>IFERROR((1+(3*[0]!B)+(3*[0]!B^2))/((1+[0]!B)^2),"--")</f>
        <v>1.1944444444444446</v>
      </c>
      <c r="W26" s="490">
        <f t="shared" si="7"/>
        <v>5.1206509539842883E-2</v>
      </c>
      <c r="X26" s="208" t="str">
        <f t="shared" si="8"/>
        <v>A</v>
      </c>
      <c r="Y26" s="255">
        <f>VLOOKUP(D26,derm!$D$4:$H$285,5,FALSE)</f>
        <v>4.53E-2</v>
      </c>
      <c r="Z26" s="468">
        <f>VLOOKUP($C26,ToxValues!$C$4:$N$283,11,FALSE)</f>
        <v>147</v>
      </c>
      <c r="AA26" s="468">
        <f>VLOOKUP($D26,derm!$D$4:$K$285,6,FALSE)</f>
        <v>0.2</v>
      </c>
      <c r="AB26" s="468">
        <f>VLOOKUP($D26,derm!$D$4:$K$285,7,FALSE)</f>
        <v>0.71</v>
      </c>
      <c r="AC26" s="468">
        <f>VLOOKUP($D26,derm!$D$4:$K$285,8,FALSE)</f>
        <v>1.71</v>
      </c>
      <c r="AD26" s="468">
        <f>VLOOKUP($D26,derm!$D$4:$L$285,9,FALSE)</f>
        <v>1</v>
      </c>
      <c r="AE26" s="255">
        <f>VLOOKUP($C26,ToxValues!$C$4:$J$284,8,FALSE)</f>
        <v>1.1E-5</v>
      </c>
      <c r="AF26" s="255">
        <f>VLOOKUP($C26,ToxValues!$C$4:$J$284,7,FALSE)</f>
        <v>5.4000000000000003E-3</v>
      </c>
      <c r="AG26" s="255">
        <f>VLOOKUP($C26,ToxValues!$C$4:$J$284,3,FALSE)</f>
        <v>7.0000000000000007E-2</v>
      </c>
      <c r="AH26" s="255">
        <f>VLOOKUP($C26,ToxValues!$C$4:$J$284,5,FALSE)</f>
        <v>7.0000000000000007E-2</v>
      </c>
      <c r="AI26" s="497">
        <f>VLOOKUP($C26,ToxValues!$C$4:$L$284,10,FALSE)</f>
        <v>5.4000000000000003E-3</v>
      </c>
    </row>
    <row r="27" spans="1:35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0"/>
        <v>--</v>
      </c>
      <c r="H27" s="490" t="str">
        <f t="shared" si="9"/>
        <v/>
      </c>
      <c r="I27" s="490" t="str">
        <f t="shared" si="10"/>
        <v>--</v>
      </c>
      <c r="J27" s="490" t="str">
        <f t="shared" si="11"/>
        <v/>
      </c>
      <c r="K27" s="490" t="str">
        <f t="shared" si="12"/>
        <v>--</v>
      </c>
      <c r="L27" s="490" t="str">
        <f t="shared" si="13"/>
        <v/>
      </c>
      <c r="M27" s="490" t="str">
        <f t="shared" si="1"/>
        <v>--</v>
      </c>
      <c r="N27" s="490" t="str">
        <f t="shared" si="2"/>
        <v>--</v>
      </c>
      <c r="O27" s="490" t="str">
        <f t="shared" si="3"/>
        <v>--</v>
      </c>
      <c r="P27" s="490" t="str">
        <f t="shared" si="14"/>
        <v>--</v>
      </c>
      <c r="Q27" s="490"/>
      <c r="R27" s="490" t="str">
        <f t="shared" si="4"/>
        <v>--</v>
      </c>
      <c r="S27" s="490" t="str">
        <f t="shared" si="5"/>
        <v>--</v>
      </c>
      <c r="T27" s="490" t="str">
        <f t="shared" si="6"/>
        <v>--</v>
      </c>
      <c r="U27" s="490" t="str">
        <f>IFERROR((2*'Child Res carc'!tao_event*V27),"--")</f>
        <v>--</v>
      </c>
      <c r="V27" s="255" t="str">
        <f>IFERROR((1+(3*[0]!B)+(3*[0]!B^2))/((1+[0]!B)^2),"--")</f>
        <v>--</v>
      </c>
      <c r="W27" s="490" t="str">
        <f t="shared" si="7"/>
        <v>--</v>
      </c>
      <c r="X27" s="208" t="str">
        <f t="shared" si="8"/>
        <v>A</v>
      </c>
      <c r="Y27" s="255" t="str">
        <f>VLOOKUP(D27,derm!$D$4:$H$285,5,FALSE)</f>
        <v>--</v>
      </c>
      <c r="Z27" s="468" t="str">
        <f>VLOOKUP($C27,ToxValues!$C$4:$N$283,11,FALSE)</f>
        <v>--</v>
      </c>
      <c r="AA27" s="468" t="str">
        <f>VLOOKUP($D27,derm!$D$4:$K$285,6,FALSE)</f>
        <v>--</v>
      </c>
      <c r="AB27" s="468" t="str">
        <f>VLOOKUP($D27,derm!$D$4:$K$285,7,FALSE)</f>
        <v>--</v>
      </c>
      <c r="AC27" s="468" t="str">
        <f>VLOOKUP($D27,derm!$D$4:$K$285,8,FALSE)</f>
        <v>--</v>
      </c>
      <c r="AD27" s="468" t="str">
        <f>VLOOKUP($D27,derm!$D$4:$L$285,9,FALSE)</f>
        <v>--</v>
      </c>
      <c r="AE27" s="255" t="str">
        <f>VLOOKUP($C27,ToxValues!$C$4:$J$284,8,FALSE)</f>
        <v>--</v>
      </c>
      <c r="AF27" s="255" t="str">
        <f>VLOOKUP($C27,ToxValues!$C$4:$J$284,7,FALSE)</f>
        <v>--</v>
      </c>
      <c r="AG27" s="255" t="str">
        <f>VLOOKUP($C27,ToxValues!$C$4:$J$284,3,FALSE)</f>
        <v>--</v>
      </c>
      <c r="AH27" s="255" t="str">
        <f>VLOOKUP($C27,ToxValues!$C$4:$J$284,5,FALSE)</f>
        <v>--</v>
      </c>
      <c r="AI27" s="497" t="str">
        <f>VLOOKUP($C27,ToxValues!$C$4:$L$284,10,FALSE)</f>
        <v>--</v>
      </c>
    </row>
    <row r="28" spans="1:35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 t="str">
        <f t="shared" si="0"/>
        <v>--</v>
      </c>
      <c r="H28" s="490" t="str">
        <f t="shared" si="9"/>
        <v/>
      </c>
      <c r="I28" s="490" t="str">
        <f t="shared" si="10"/>
        <v>--</v>
      </c>
      <c r="J28" s="490" t="str">
        <f t="shared" si="11"/>
        <v/>
      </c>
      <c r="K28" s="490" t="str">
        <f t="shared" si="12"/>
        <v>--</v>
      </c>
      <c r="L28" s="490" t="str">
        <f t="shared" si="13"/>
        <v/>
      </c>
      <c r="M28" s="490" t="str">
        <f t="shared" si="1"/>
        <v>--</v>
      </c>
      <c r="N28" s="490" t="str">
        <f t="shared" si="2"/>
        <v>--</v>
      </c>
      <c r="O28" s="490" t="str">
        <f t="shared" si="3"/>
        <v>--</v>
      </c>
      <c r="P28" s="490" t="str">
        <f t="shared" si="14"/>
        <v>--</v>
      </c>
      <c r="Q28" s="490"/>
      <c r="R28" s="490" t="str">
        <f t="shared" si="4"/>
        <v>--</v>
      </c>
      <c r="S28" s="490" t="str">
        <f t="shared" si="5"/>
        <v>--</v>
      </c>
      <c r="T28" s="490">
        <f t="shared" si="6"/>
        <v>1</v>
      </c>
      <c r="U28" s="490">
        <f>IFERROR((2*'Child Res carc'!tao_event*V28),"--")</f>
        <v>0.54</v>
      </c>
      <c r="V28" s="255">
        <f>IFERROR((1+(3*[0]!B)+(3*[0]!B^2))/((1+[0]!B)^2),"--")</f>
        <v>1</v>
      </c>
      <c r="W28" s="490" t="str">
        <f t="shared" si="7"/>
        <v>--</v>
      </c>
      <c r="X28" s="208" t="str">
        <f t="shared" si="8"/>
        <v>B</v>
      </c>
      <c r="Y28" s="255">
        <f>VLOOKUP(D28,derm!$D$4:$H$285,5,FALSE)</f>
        <v>9.6199999999999996E-4</v>
      </c>
      <c r="Z28" s="468">
        <f>VLOOKUP($C28,ToxValues!$C$4:$N$283,11,FALSE)</f>
        <v>72.11</v>
      </c>
      <c r="AA28" s="468">
        <f>VLOOKUP($D28,derm!$D$4:$K$285,6,FALSE)</f>
        <v>0</v>
      </c>
      <c r="AB28" s="468">
        <f>VLOOKUP($D28,derm!$D$4:$K$285,7,FALSE)</f>
        <v>0.27</v>
      </c>
      <c r="AC28" s="468">
        <f>VLOOKUP($D28,derm!$D$4:$K$285,8,FALSE)</f>
        <v>0.65</v>
      </c>
      <c r="AD28" s="468">
        <f>VLOOKUP($D28,derm!$D$4:$L$285,9,FALSE)</f>
        <v>1</v>
      </c>
      <c r="AE28" s="255" t="str">
        <f>VLOOKUP($C28,ToxValues!$C$4:$J$284,8,FALSE)</f>
        <v>--</v>
      </c>
      <c r="AF28" s="255" t="str">
        <f>VLOOKUP($C28,ToxValues!$C$4:$J$284,7,FALSE)</f>
        <v>--</v>
      </c>
      <c r="AG28" s="255">
        <f>VLOOKUP($C28,ToxValues!$C$4:$J$284,3,FALSE)</f>
        <v>0.6</v>
      </c>
      <c r="AH28" s="255">
        <f>VLOOKUP($C28,ToxValues!$C$4:$J$284,5,FALSE)</f>
        <v>0.6</v>
      </c>
      <c r="AI28" s="497" t="str">
        <f>VLOOKUP($C28,ToxValues!$C$4:$L$284,10,FALSE)</f>
        <v>--</v>
      </c>
    </row>
    <row r="29" spans="1:35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 t="str">
        <f t="shared" si="0"/>
        <v>--</v>
      </c>
      <c r="H29" s="490" t="str">
        <f t="shared" si="9"/>
        <v/>
      </c>
      <c r="I29" s="490" t="str">
        <f t="shared" si="10"/>
        <v>--</v>
      </c>
      <c r="J29" s="490" t="str">
        <f t="shared" si="11"/>
        <v/>
      </c>
      <c r="K29" s="490" t="str">
        <f t="shared" si="12"/>
        <v>--</v>
      </c>
      <c r="L29" s="490" t="str">
        <f t="shared" si="13"/>
        <v/>
      </c>
      <c r="M29" s="490" t="str">
        <f t="shared" si="1"/>
        <v>--</v>
      </c>
      <c r="N29" s="490" t="str">
        <f t="shared" si="2"/>
        <v>--</v>
      </c>
      <c r="O29" s="490" t="str">
        <f t="shared" si="3"/>
        <v>--</v>
      </c>
      <c r="P29" s="490" t="str">
        <f t="shared" si="14"/>
        <v>--</v>
      </c>
      <c r="Q29" s="490"/>
      <c r="R29" s="490" t="str">
        <f t="shared" si="4"/>
        <v>--</v>
      </c>
      <c r="S29" s="490" t="str">
        <f t="shared" si="5"/>
        <v>--</v>
      </c>
      <c r="T29" s="490" t="str">
        <f t="shared" si="6"/>
        <v>--</v>
      </c>
      <c r="U29" s="490" t="str">
        <f>IFERROR((2*'Child Res carc'!tao_event*V29),"--")</f>
        <v>--</v>
      </c>
      <c r="V29" s="255" t="str">
        <f>IFERROR((1+(3*[0]!B)+(3*[0]!B^2))/((1+[0]!B)^2),"--")</f>
        <v>--</v>
      </c>
      <c r="W29" s="490" t="str">
        <f t="shared" si="7"/>
        <v>--</v>
      </c>
      <c r="X29" s="208" t="str">
        <f t="shared" si="8"/>
        <v>A</v>
      </c>
      <c r="Y29" s="255">
        <f>VLOOKUP(D29,derm!$D$4:$H$285,5,FALSE)</f>
        <v>5.7200000000000001E-2</v>
      </c>
      <c r="Z29" s="468">
        <f>VLOOKUP($C29,ToxValues!$C$4:$N$283,11,FALSE)</f>
        <v>126.59</v>
      </c>
      <c r="AA29" s="468" t="str">
        <f>VLOOKUP($D29,derm!$D$4:$K$285,6,FALSE)</f>
        <v>--</v>
      </c>
      <c r="AB29" s="468" t="str">
        <f>VLOOKUP($D29,derm!$D$4:$K$285,7,FALSE)</f>
        <v>--</v>
      </c>
      <c r="AC29" s="468" t="str">
        <f>VLOOKUP($D29,derm!$D$4:$K$285,8,FALSE)</f>
        <v>--</v>
      </c>
      <c r="AD29" s="468" t="str">
        <f>VLOOKUP($D29,derm!$D$4:$L$285,9,FALSE)</f>
        <v>--</v>
      </c>
      <c r="AE29" s="255" t="str">
        <f>VLOOKUP($C29,ToxValues!$C$4:$J$284,8,FALSE)</f>
        <v>--</v>
      </c>
      <c r="AF29" s="255" t="str">
        <f>VLOOKUP($C29,ToxValues!$C$4:$J$284,7,FALSE)</f>
        <v>--</v>
      </c>
      <c r="AG29" s="255">
        <f>VLOOKUP($C29,ToxValues!$C$4:$J$284,3,FALSE)</f>
        <v>0.02</v>
      </c>
      <c r="AH29" s="255">
        <f>VLOOKUP($C29,ToxValues!$C$4:$J$284,5,FALSE)</f>
        <v>0.02</v>
      </c>
      <c r="AI29" s="497" t="str">
        <f>VLOOKUP($C29,ToxValues!$C$4:$L$284,10,FALSE)</f>
        <v>--</v>
      </c>
    </row>
    <row r="30" spans="1:35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 t="str">
        <f t="shared" si="0"/>
        <v>--</v>
      </c>
      <c r="H30" s="490" t="str">
        <f t="shared" si="9"/>
        <v/>
      </c>
      <c r="I30" s="490" t="str">
        <f t="shared" si="10"/>
        <v>--</v>
      </c>
      <c r="J30" s="490" t="str">
        <f t="shared" si="11"/>
        <v/>
      </c>
      <c r="K30" s="490" t="str">
        <f t="shared" si="12"/>
        <v>--</v>
      </c>
      <c r="L30" s="490" t="str">
        <f t="shared" si="13"/>
        <v/>
      </c>
      <c r="M30" s="490" t="str">
        <f t="shared" si="1"/>
        <v>--</v>
      </c>
      <c r="N30" s="490" t="str">
        <f t="shared" si="2"/>
        <v>--</v>
      </c>
      <c r="O30" s="490" t="str">
        <f t="shared" si="3"/>
        <v>--</v>
      </c>
      <c r="P30" s="490" t="str">
        <f t="shared" si="14"/>
        <v>--</v>
      </c>
      <c r="Q30" s="490"/>
      <c r="R30" s="490" t="str">
        <f t="shared" si="4"/>
        <v>--</v>
      </c>
      <c r="S30" s="490" t="str">
        <f t="shared" si="5"/>
        <v>--</v>
      </c>
      <c r="T30" s="490" t="str">
        <f t="shared" si="6"/>
        <v>--</v>
      </c>
      <c r="U30" s="490" t="str">
        <f>IFERROR((2*'Child Res carc'!tao_event*V30),"--")</f>
        <v>--</v>
      </c>
      <c r="V30" s="255" t="str">
        <f>IFERROR((1+(3*[0]!B)+(3*[0]!B^2))/((1+[0]!B)^2),"--")</f>
        <v>--</v>
      </c>
      <c r="W30" s="490" t="str">
        <f t="shared" si="7"/>
        <v>--</v>
      </c>
      <c r="X30" s="208" t="str">
        <f t="shared" si="8"/>
        <v>A</v>
      </c>
      <c r="Y30" s="255">
        <f>VLOOKUP(D30,derm!$D$4:$H$285,5,FALSE)</f>
        <v>3.5500000000000002E-3</v>
      </c>
      <c r="Z30" s="468">
        <f>VLOOKUP($C30,ToxValues!$C$4:$N$283,11,FALSE)</f>
        <v>100.16</v>
      </c>
      <c r="AA30" s="468" t="str">
        <f>VLOOKUP($D30,derm!$D$4:$K$285,6,FALSE)</f>
        <v>--</v>
      </c>
      <c r="AB30" s="468" t="str">
        <f>VLOOKUP($D30,derm!$D$4:$K$285,7,FALSE)</f>
        <v>--</v>
      </c>
      <c r="AC30" s="468" t="str">
        <f>VLOOKUP($D30,derm!$D$4:$K$285,8,FALSE)</f>
        <v>--</v>
      </c>
      <c r="AD30" s="468" t="str">
        <f>VLOOKUP($D30,derm!$D$4:$L$285,9,FALSE)</f>
        <v>--</v>
      </c>
      <c r="AE30" s="255" t="str">
        <f>VLOOKUP($C30,ToxValues!$C$4:$J$284,8,FALSE)</f>
        <v>--</v>
      </c>
      <c r="AF30" s="255" t="str">
        <f>VLOOKUP($C30,ToxValues!$C$4:$J$284,7,FALSE)</f>
        <v>--</v>
      </c>
      <c r="AG30" s="255">
        <f>VLOOKUP($C30,ToxValues!$C$4:$J$284,3,FALSE)</f>
        <v>5.0000000000000001E-3</v>
      </c>
      <c r="AH30" s="255">
        <f>VLOOKUP($C30,ToxValues!$C$4:$J$284,5,FALSE)</f>
        <v>5.0000000000000001E-3</v>
      </c>
      <c r="AI30" s="497" t="str">
        <f>VLOOKUP($C30,ToxValues!$C$4:$L$284,10,FALSE)</f>
        <v>--</v>
      </c>
    </row>
    <row r="31" spans="1:35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 t="str">
        <f t="shared" si="0"/>
        <v>--</v>
      </c>
      <c r="H31" s="490" t="str">
        <f t="shared" si="9"/>
        <v/>
      </c>
      <c r="I31" s="490" t="str">
        <f t="shared" si="10"/>
        <v>--</v>
      </c>
      <c r="J31" s="490" t="str">
        <f t="shared" si="11"/>
        <v/>
      </c>
      <c r="K31" s="490" t="str">
        <f t="shared" si="12"/>
        <v>--</v>
      </c>
      <c r="L31" s="490" t="str">
        <f t="shared" si="13"/>
        <v/>
      </c>
      <c r="M31" s="490" t="str">
        <f t="shared" si="1"/>
        <v>--</v>
      </c>
      <c r="N31" s="490" t="str">
        <f t="shared" si="2"/>
        <v>--</v>
      </c>
      <c r="O31" s="490" t="str">
        <f t="shared" si="3"/>
        <v>--</v>
      </c>
      <c r="P31" s="490" t="str">
        <f t="shared" si="14"/>
        <v>--</v>
      </c>
      <c r="Q31" s="490"/>
      <c r="R31" s="490" t="str">
        <f t="shared" si="4"/>
        <v>--</v>
      </c>
      <c r="S31" s="490" t="str">
        <f t="shared" si="5"/>
        <v>--</v>
      </c>
      <c r="T31" s="490" t="str">
        <f t="shared" si="6"/>
        <v>--</v>
      </c>
      <c r="U31" s="490" t="str">
        <f>IFERROR((2*'Child Res carc'!tao_event*V31),"--")</f>
        <v>--</v>
      </c>
      <c r="V31" s="255" t="str">
        <f>IFERROR((1+(3*[0]!B)+(3*[0]!B^2))/((1+[0]!B)^2),"--")</f>
        <v>--</v>
      </c>
      <c r="W31" s="490" t="str">
        <f t="shared" si="7"/>
        <v>--</v>
      </c>
      <c r="X31" s="208" t="str">
        <f t="shared" si="8"/>
        <v>A</v>
      </c>
      <c r="Y31" s="255">
        <f>VLOOKUP(D31,derm!$D$4:$H$285,5,FALSE)</f>
        <v>4.9799999999999997E-2</v>
      </c>
      <c r="Z31" s="468">
        <f>VLOOKUP($C31,ToxValues!$C$4:$N$283,11,FALSE)</f>
        <v>126.59</v>
      </c>
      <c r="AA31" s="468" t="str">
        <f>VLOOKUP($D31,derm!$D$4:$K$285,6,FALSE)</f>
        <v>--</v>
      </c>
      <c r="AB31" s="468" t="str">
        <f>VLOOKUP($D31,derm!$D$4:$K$285,7,FALSE)</f>
        <v>--</v>
      </c>
      <c r="AC31" s="468" t="str">
        <f>VLOOKUP($D31,derm!$D$4:$K$285,8,FALSE)</f>
        <v>--</v>
      </c>
      <c r="AD31" s="468" t="str">
        <f>VLOOKUP($D31,derm!$D$4:$L$285,9,FALSE)</f>
        <v>--</v>
      </c>
      <c r="AE31" s="255" t="str">
        <f>VLOOKUP($C31,ToxValues!$C$4:$J$284,8,FALSE)</f>
        <v>--</v>
      </c>
      <c r="AF31" s="255" t="str">
        <f>VLOOKUP($C31,ToxValues!$C$4:$J$284,7,FALSE)</f>
        <v>--</v>
      </c>
      <c r="AG31" s="255">
        <f>VLOOKUP($C31,ToxValues!$C$4:$J$284,3,FALSE)</f>
        <v>0.02</v>
      </c>
      <c r="AH31" s="255">
        <f>VLOOKUP($C31,ToxValues!$C$4:$J$284,5,FALSE)</f>
        <v>0.02</v>
      </c>
      <c r="AI31" s="497" t="str">
        <f>VLOOKUP($C31,ToxValues!$C$4:$L$284,10,FALSE)</f>
        <v>--</v>
      </c>
    </row>
    <row r="32" spans="1:35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 t="str">
        <f t="shared" si="0"/>
        <v>--</v>
      </c>
      <c r="H32" s="490" t="str">
        <f t="shared" si="9"/>
        <v/>
      </c>
      <c r="I32" s="490" t="str">
        <f t="shared" si="10"/>
        <v>--</v>
      </c>
      <c r="J32" s="490" t="str">
        <f t="shared" si="11"/>
        <v/>
      </c>
      <c r="K32" s="490" t="str">
        <f t="shared" si="12"/>
        <v>--</v>
      </c>
      <c r="L32" s="490" t="str">
        <f t="shared" si="13"/>
        <v/>
      </c>
      <c r="M32" s="490" t="str">
        <f t="shared" si="1"/>
        <v>--</v>
      </c>
      <c r="N32" s="490" t="str">
        <f t="shared" si="2"/>
        <v>--</v>
      </c>
      <c r="O32" s="490" t="str">
        <f t="shared" si="3"/>
        <v>--</v>
      </c>
      <c r="P32" s="490" t="str">
        <f t="shared" si="14"/>
        <v>--</v>
      </c>
      <c r="Q32" s="490"/>
      <c r="R32" s="490" t="str">
        <f t="shared" si="4"/>
        <v>--</v>
      </c>
      <c r="S32" s="490" t="str">
        <f t="shared" si="5"/>
        <v>--</v>
      </c>
      <c r="T32" s="490">
        <f t="shared" si="6"/>
        <v>1</v>
      </c>
      <c r="U32" s="490">
        <f>IFERROR((2*'Child Res carc'!tao_event*V32),"--")</f>
        <v>0.78</v>
      </c>
      <c r="V32" s="255">
        <f>IFERROR((1+(3*[0]!B)+(3*[0]!B^2))/((1+[0]!B)^2),"--")</f>
        <v>1</v>
      </c>
      <c r="W32" s="490" t="str">
        <f t="shared" si="7"/>
        <v>--</v>
      </c>
      <c r="X32" s="208" t="str">
        <f t="shared" si="8"/>
        <v>B</v>
      </c>
      <c r="Y32" s="255">
        <f>VLOOKUP(D32,derm!$D$4:$H$285,5,FALSE)</f>
        <v>3.1900000000000001E-3</v>
      </c>
      <c r="Z32" s="468">
        <f>VLOOKUP($C32,ToxValues!$C$4:$N$283,11,FALSE)</f>
        <v>100.16</v>
      </c>
      <c r="AA32" s="468">
        <f>VLOOKUP($D32,derm!$D$4:$K$285,6,FALSE)</f>
        <v>0</v>
      </c>
      <c r="AB32" s="468">
        <f>VLOOKUP($D32,derm!$D$4:$K$285,7,FALSE)</f>
        <v>0.39</v>
      </c>
      <c r="AC32" s="468">
        <f>VLOOKUP($D32,derm!$D$4:$K$285,8,FALSE)</f>
        <v>0.93</v>
      </c>
      <c r="AD32" s="468">
        <f>VLOOKUP($D32,derm!$D$4:$L$285,9,FALSE)</f>
        <v>1</v>
      </c>
      <c r="AE32" s="255" t="str">
        <f>VLOOKUP($C32,ToxValues!$C$4:$J$284,8,FALSE)</f>
        <v>--</v>
      </c>
      <c r="AF32" s="255" t="str">
        <f>VLOOKUP($C32,ToxValues!$C$4:$J$284,7,FALSE)</f>
        <v>--</v>
      </c>
      <c r="AG32" s="255">
        <f>VLOOKUP($C32,ToxValues!$C$4:$J$284,3,FALSE)</f>
        <v>0.08</v>
      </c>
      <c r="AH32" s="255">
        <f>VLOOKUP($C32,ToxValues!$C$4:$J$284,5,FALSE)</f>
        <v>0.08</v>
      </c>
      <c r="AI32" s="497" t="str">
        <f>VLOOKUP($C32,ToxValues!$C$4:$L$284,10,FALSE)</f>
        <v>--</v>
      </c>
    </row>
    <row r="33" spans="1:35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 t="str">
        <f t="shared" si="0"/>
        <v>--</v>
      </c>
      <c r="H33" s="490" t="str">
        <f t="shared" si="9"/>
        <v/>
      </c>
      <c r="I33" s="490" t="str">
        <f t="shared" si="10"/>
        <v>--</v>
      </c>
      <c r="J33" s="490" t="str">
        <f t="shared" si="11"/>
        <v/>
      </c>
      <c r="K33" s="490" t="str">
        <f t="shared" si="12"/>
        <v>--</v>
      </c>
      <c r="L33" s="490" t="str">
        <f t="shared" si="13"/>
        <v/>
      </c>
      <c r="M33" s="490" t="str">
        <f t="shared" si="1"/>
        <v>--</v>
      </c>
      <c r="N33" s="490" t="str">
        <f t="shared" si="2"/>
        <v>--</v>
      </c>
      <c r="O33" s="490" t="str">
        <f t="shared" si="3"/>
        <v>--</v>
      </c>
      <c r="P33" s="490" t="str">
        <f t="shared" si="14"/>
        <v>--</v>
      </c>
      <c r="Q33" s="490"/>
      <c r="R33" s="490" t="str">
        <f t="shared" si="4"/>
        <v>--</v>
      </c>
      <c r="S33" s="490" t="str">
        <f t="shared" si="5"/>
        <v>--</v>
      </c>
      <c r="T33" s="490" t="str">
        <f t="shared" si="6"/>
        <v>--</v>
      </c>
      <c r="U33" s="490" t="str">
        <f>IFERROR((2*'Child Res carc'!tao_event*V33),"--")</f>
        <v>--</v>
      </c>
      <c r="V33" s="255" t="str">
        <f>IFERROR((1+(3*[0]!B)+(3*[0]!B^2))/((1+[0]!B)^2),"--")</f>
        <v>--</v>
      </c>
      <c r="W33" s="490" t="str">
        <f t="shared" si="7"/>
        <v>--</v>
      </c>
      <c r="X33" s="208" t="str">
        <f t="shared" si="8"/>
        <v>A</v>
      </c>
      <c r="Y33" s="255">
        <f>VLOOKUP(D33,derm!$D$4:$H$285,5,FALSE)</f>
        <v>5.1199999999999998E-4</v>
      </c>
      <c r="Z33" s="468">
        <f>VLOOKUP($C33,ToxValues!$C$4:$N$283,11,FALSE)</f>
        <v>58.08</v>
      </c>
      <c r="AA33" s="468" t="str">
        <f>VLOOKUP($D33,derm!$D$4:$K$285,6,FALSE)</f>
        <v>--</v>
      </c>
      <c r="AB33" s="468" t="str">
        <f>VLOOKUP($D33,derm!$D$4:$K$285,7,FALSE)</f>
        <v>--</v>
      </c>
      <c r="AC33" s="468" t="str">
        <f>VLOOKUP($D33,derm!$D$4:$K$285,8,FALSE)</f>
        <v>--</v>
      </c>
      <c r="AD33" s="468" t="str">
        <f>VLOOKUP($D33,derm!$D$4:$L$285,9,FALSE)</f>
        <v>--</v>
      </c>
      <c r="AE33" s="255" t="str">
        <f>VLOOKUP($C33,ToxValues!$C$4:$J$284,8,FALSE)</f>
        <v>--</v>
      </c>
      <c r="AF33" s="255" t="str">
        <f>VLOOKUP($C33,ToxValues!$C$4:$J$284,7,FALSE)</f>
        <v>--</v>
      </c>
      <c r="AG33" s="255">
        <f>VLOOKUP($C33,ToxValues!$C$4:$J$284,3,FALSE)</f>
        <v>0.9</v>
      </c>
      <c r="AH33" s="255">
        <f>VLOOKUP($C33,ToxValues!$C$4:$J$284,5,FALSE)</f>
        <v>0.9</v>
      </c>
      <c r="AI33" s="497" t="str">
        <f>VLOOKUP($C33,ToxValues!$C$4:$L$284,10,FALSE)</f>
        <v>--</v>
      </c>
    </row>
    <row r="34" spans="1:35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 t="str">
        <f t="shared" si="0"/>
        <v>--</v>
      </c>
      <c r="H34" s="490" t="str">
        <f t="shared" si="9"/>
        <v/>
      </c>
      <c r="I34" s="490" t="str">
        <f t="shared" si="10"/>
        <v>--</v>
      </c>
      <c r="J34" s="490" t="str">
        <f t="shared" si="11"/>
        <v/>
      </c>
      <c r="K34" s="490" t="str">
        <f t="shared" si="12"/>
        <v>--</v>
      </c>
      <c r="L34" s="490" t="str">
        <f t="shared" si="13"/>
        <v/>
      </c>
      <c r="M34" s="490" t="str">
        <f t="shared" si="1"/>
        <v>--</v>
      </c>
      <c r="N34" s="490" t="str">
        <f t="shared" si="2"/>
        <v>--</v>
      </c>
      <c r="O34" s="490" t="str">
        <f t="shared" si="3"/>
        <v>--</v>
      </c>
      <c r="P34" s="490" t="str">
        <f t="shared" si="14"/>
        <v>--</v>
      </c>
      <c r="Q34" s="490"/>
      <c r="R34" s="490" t="str">
        <f t="shared" si="4"/>
        <v>--</v>
      </c>
      <c r="S34" s="490" t="str">
        <f t="shared" si="5"/>
        <v>--</v>
      </c>
      <c r="T34" s="490" t="str">
        <f t="shared" si="6"/>
        <v>--</v>
      </c>
      <c r="U34" s="490" t="str">
        <f>IFERROR((2*'Child Res carc'!tao_event*V34),"--")</f>
        <v>--</v>
      </c>
      <c r="V34" s="255" t="str">
        <f>IFERROR((1+(3*[0]!B)+(3*[0]!B^2))/((1+[0]!B)^2),"--")</f>
        <v>--</v>
      </c>
      <c r="W34" s="490" t="str">
        <f t="shared" si="7"/>
        <v>--</v>
      </c>
      <c r="X34" s="208" t="str">
        <f t="shared" si="8"/>
        <v>A</v>
      </c>
      <c r="Y34" s="255">
        <f>VLOOKUP(D34,derm!$D$4:$H$285,5,FALSE)</f>
        <v>5.4799999999999998E-4</v>
      </c>
      <c r="Z34" s="468">
        <f>VLOOKUP($C34,ToxValues!$C$4:$N$283,11,FALSE)</f>
        <v>41.05</v>
      </c>
      <c r="AA34" s="468" t="str">
        <f>VLOOKUP($D34,derm!$D$4:$K$285,6,FALSE)</f>
        <v>--</v>
      </c>
      <c r="AB34" s="468" t="str">
        <f>VLOOKUP($D34,derm!$D$4:$K$285,7,FALSE)</f>
        <v>--</v>
      </c>
      <c r="AC34" s="468" t="str">
        <f>VLOOKUP($D34,derm!$D$4:$K$285,8,FALSE)</f>
        <v>--</v>
      </c>
      <c r="AD34" s="468" t="str">
        <f>VLOOKUP($D34,derm!$D$4:$L$285,9,FALSE)</f>
        <v>--</v>
      </c>
      <c r="AE34" s="255" t="str">
        <f>VLOOKUP($C34,ToxValues!$C$4:$J$284,8,FALSE)</f>
        <v>--</v>
      </c>
      <c r="AF34" s="255" t="str">
        <f>VLOOKUP($C34,ToxValues!$C$4:$J$284,7,FALSE)</f>
        <v>--</v>
      </c>
      <c r="AG34" s="255" t="str">
        <f>VLOOKUP($C34,ToxValues!$C$4:$J$284,3,FALSE)</f>
        <v>--</v>
      </c>
      <c r="AH34" s="255" t="str">
        <f>VLOOKUP($C34,ToxValues!$C$4:$J$284,5,FALSE)</f>
        <v>--</v>
      </c>
      <c r="AI34" s="497" t="str">
        <f>VLOOKUP($C34,ToxValues!$C$4:$L$284,10,FALSE)</f>
        <v>--</v>
      </c>
    </row>
    <row r="35" spans="1:35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 t="str">
        <f t="shared" si="0"/>
        <v>--</v>
      </c>
      <c r="H35" s="490" t="str">
        <f t="shared" si="9"/>
        <v/>
      </c>
      <c r="I35" s="490" t="str">
        <f t="shared" si="10"/>
        <v>--</v>
      </c>
      <c r="J35" s="490" t="str">
        <f t="shared" si="11"/>
        <v/>
      </c>
      <c r="K35" s="490" t="str">
        <f t="shared" si="12"/>
        <v>--</v>
      </c>
      <c r="L35" s="490" t="str">
        <f t="shared" si="13"/>
        <v/>
      </c>
      <c r="M35" s="490" t="str">
        <f t="shared" si="1"/>
        <v>--</v>
      </c>
      <c r="N35" s="490" t="str">
        <f t="shared" si="2"/>
        <v>--</v>
      </c>
      <c r="O35" s="490" t="str">
        <f t="shared" si="3"/>
        <v>--</v>
      </c>
      <c r="P35" s="490" t="str">
        <f t="shared" si="14"/>
        <v>--</v>
      </c>
      <c r="Q35" s="490"/>
      <c r="R35" s="490" t="str">
        <f t="shared" si="4"/>
        <v>--</v>
      </c>
      <c r="S35" s="490" t="str">
        <f t="shared" si="5"/>
        <v>--</v>
      </c>
      <c r="T35" s="490">
        <f t="shared" si="6"/>
        <v>1</v>
      </c>
      <c r="U35" s="490">
        <f>IFERROR((2*'Child Res carc'!tao_event*V35),"--")</f>
        <v>0.44</v>
      </c>
      <c r="V35" s="255">
        <f>IFERROR((1+(3*[0]!B)+(3*[0]!B^2))/((1+[0]!B)^2),"--")</f>
        <v>1</v>
      </c>
      <c r="W35" s="490" t="str">
        <f t="shared" si="7"/>
        <v>--</v>
      </c>
      <c r="X35" s="208" t="str">
        <f t="shared" si="8"/>
        <v>B</v>
      </c>
      <c r="Y35" s="255">
        <f>VLOOKUP(D35,derm!$D$4:$H$285,5,FALSE)</f>
        <v>7.4799999999999997E-4</v>
      </c>
      <c r="Z35" s="468">
        <f>VLOOKUP($C35,ToxValues!$C$4:$N$283,11,FALSE)</f>
        <v>56.06</v>
      </c>
      <c r="AA35" s="468">
        <f>VLOOKUP($D35,derm!$D$4:$K$285,6,FALSE)</f>
        <v>0</v>
      </c>
      <c r="AB35" s="468">
        <f>VLOOKUP($D35,derm!$D$4:$K$285,7,FALSE)</f>
        <v>0.22</v>
      </c>
      <c r="AC35" s="468">
        <f>VLOOKUP($D35,derm!$D$4:$K$285,8,FALSE)</f>
        <v>0.53</v>
      </c>
      <c r="AD35" s="468">
        <f>VLOOKUP($D35,derm!$D$4:$L$285,9,FALSE)</f>
        <v>1</v>
      </c>
      <c r="AE35" s="255" t="str">
        <f>VLOOKUP($C35,ToxValues!$C$4:$J$284,8,FALSE)</f>
        <v>--</v>
      </c>
      <c r="AF35" s="255" t="str">
        <f>VLOOKUP($C35,ToxValues!$C$4:$J$284,7,FALSE)</f>
        <v>--</v>
      </c>
      <c r="AG35" s="255">
        <f>VLOOKUP($C35,ToxValues!$C$4:$J$284,3,FALSE)</f>
        <v>5.0000000000000001E-4</v>
      </c>
      <c r="AH35" s="255">
        <f>VLOOKUP($C35,ToxValues!$C$4:$J$284,5,FALSE)</f>
        <v>5.0000000000000001E-4</v>
      </c>
      <c r="AI35" s="497" t="str">
        <f>VLOOKUP($C35,ToxValues!$C$4:$L$284,10,FALSE)</f>
        <v>--</v>
      </c>
    </row>
    <row r="36" spans="1:35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0"/>
        <v>3.2180103016278823</v>
      </c>
      <c r="H36" s="490">
        <f t="shared" si="9"/>
        <v>3.2180103016278823</v>
      </c>
      <c r="I36" s="490">
        <f t="shared" si="10"/>
        <v>85.882352941176478</v>
      </c>
      <c r="J36" s="490">
        <f t="shared" si="11"/>
        <v>3.2516703786191536</v>
      </c>
      <c r="K36" s="490">
        <f t="shared" si="12"/>
        <v>3.3796296296296298</v>
      </c>
      <c r="L36" s="490">
        <f t="shared" si="13"/>
        <v>3.3432830609666691</v>
      </c>
      <c r="M36" s="490">
        <f t="shared" si="1"/>
        <v>85.882352941176478</v>
      </c>
      <c r="N36" s="490">
        <f t="shared" si="2"/>
        <v>42.941176470588239</v>
      </c>
      <c r="O36" s="490">
        <f t="shared" si="3"/>
        <v>3.3796296296296298</v>
      </c>
      <c r="P36" s="490">
        <f t="shared" si="14"/>
        <v>310.87001906169792</v>
      </c>
      <c r="Q36" s="490"/>
      <c r="R36" s="490">
        <f t="shared" si="4"/>
        <v>310.87001906169792</v>
      </c>
      <c r="S36" s="490">
        <f t="shared" si="5"/>
        <v>348.51931544107981</v>
      </c>
      <c r="T36" s="490">
        <f t="shared" si="6"/>
        <v>1</v>
      </c>
      <c r="U36" s="490">
        <f>IFERROR((2*'Child Res carc'!tao_event*V36),"--")</f>
        <v>0.42</v>
      </c>
      <c r="V36" s="255">
        <f>IFERROR((1+(3*[0]!B)+(3*[0]!B^2))/((1+[0]!B)^2),"--")</f>
        <v>1</v>
      </c>
      <c r="W36" s="490">
        <f t="shared" si="7"/>
        <v>5.1206509539842876E-4</v>
      </c>
      <c r="X36" s="208" t="str">
        <f t="shared" si="8"/>
        <v>B</v>
      </c>
      <c r="Y36" s="255">
        <f>VLOOKUP(D36,derm!$D$4:$H$285,5,FALSE)</f>
        <v>1.16E-3</v>
      </c>
      <c r="Z36" s="468">
        <f>VLOOKUP($C36,ToxValues!$C$4:$N$283,11,FALSE)</f>
        <v>53.06</v>
      </c>
      <c r="AA36" s="468">
        <f>VLOOKUP($D36,derm!$D$4:$K$285,6,FALSE)</f>
        <v>0</v>
      </c>
      <c r="AB36" s="468">
        <f>VLOOKUP($D36,derm!$D$4:$K$285,7,FALSE)</f>
        <v>0.21</v>
      </c>
      <c r="AC36" s="468">
        <f>VLOOKUP($D36,derm!$D$4:$K$285,8,FALSE)</f>
        <v>0.51</v>
      </c>
      <c r="AD36" s="468">
        <f>VLOOKUP($D36,derm!$D$4:$L$285,9,FALSE)</f>
        <v>1</v>
      </c>
      <c r="AE36" s="255">
        <f>VLOOKUP($C36,ToxValues!$C$4:$J$284,8,FALSE)</f>
        <v>6.7999999999999999E-5</v>
      </c>
      <c r="AF36" s="255">
        <f>VLOOKUP($C36,ToxValues!$C$4:$J$284,7,FALSE)</f>
        <v>0.54</v>
      </c>
      <c r="AG36" s="255">
        <f>VLOOKUP($C36,ToxValues!$C$4:$J$284,3,FALSE)</f>
        <v>0.04</v>
      </c>
      <c r="AH36" s="255">
        <f>VLOOKUP($C36,ToxValues!$C$4:$J$284,5,FALSE)</f>
        <v>0.04</v>
      </c>
      <c r="AI36" s="497">
        <f>VLOOKUP($C36,ToxValues!$C$4:$L$284,10,FALSE)</f>
        <v>0.54</v>
      </c>
    </row>
    <row r="37" spans="1:35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>
        <f t="shared" si="0"/>
        <v>72.055594416881434</v>
      </c>
      <c r="H37" s="490">
        <f t="shared" si="9"/>
        <v>72.055594416881434</v>
      </c>
      <c r="I37" s="490">
        <f t="shared" si="10"/>
        <v>973.3333333333336</v>
      </c>
      <c r="J37" s="490">
        <f t="shared" si="11"/>
        <v>79.78142076502732</v>
      </c>
      <c r="K37" s="490">
        <f t="shared" si="12"/>
        <v>86.904761904761898</v>
      </c>
      <c r="L37" s="490">
        <f t="shared" si="13"/>
        <v>77.816314406495437</v>
      </c>
      <c r="M37" s="490">
        <f t="shared" si="1"/>
        <v>973.3333333333336</v>
      </c>
      <c r="N37" s="490">
        <f t="shared" si="2"/>
        <v>486.6666666666668</v>
      </c>
      <c r="O37" s="490">
        <f t="shared" si="3"/>
        <v>86.904761904761898</v>
      </c>
      <c r="P37" s="490">
        <f t="shared" si="14"/>
        <v>744.08839101424996</v>
      </c>
      <c r="Q37" s="490"/>
      <c r="R37" s="490">
        <f t="shared" si="4"/>
        <v>744.08839101424996</v>
      </c>
      <c r="S37" s="490">
        <f t="shared" si="5"/>
        <v>789.8632946129959</v>
      </c>
      <c r="T37" s="490">
        <f t="shared" si="6"/>
        <v>1</v>
      </c>
      <c r="U37" s="490">
        <f>IFERROR((2*'Child Res carc'!tao_event*V37),"--")</f>
        <v>0.57999999999999996</v>
      </c>
      <c r="V37" s="255">
        <f>IFERROR((1+(3*[0]!B)+(3*[0]!B^2))/((1+[0]!B)^2),"--")</f>
        <v>1</v>
      </c>
      <c r="W37" s="490">
        <f t="shared" si="7"/>
        <v>1.3167388167388168E-2</v>
      </c>
      <c r="X37" s="208" t="str">
        <f t="shared" si="8"/>
        <v>B</v>
      </c>
      <c r="Y37" s="255">
        <f>VLOOKUP(D37,derm!$D$4:$H$285,5,FALSE)</f>
        <v>1.12E-2</v>
      </c>
      <c r="Z37" s="468">
        <f>VLOOKUP($C37,ToxValues!$C$4:$N$283,11,FALSE)</f>
        <v>76.53</v>
      </c>
      <c r="AA37" s="468">
        <f>VLOOKUP($D37,derm!$D$4:$K$285,6,FALSE)</f>
        <v>0</v>
      </c>
      <c r="AB37" s="468">
        <f>VLOOKUP($D37,derm!$D$4:$K$285,7,FALSE)</f>
        <v>0.28999999999999998</v>
      </c>
      <c r="AC37" s="468">
        <f>VLOOKUP($D37,derm!$D$4:$K$285,8,FALSE)</f>
        <v>0.69</v>
      </c>
      <c r="AD37" s="468">
        <f>VLOOKUP($D37,derm!$D$4:$L$285,9,FALSE)</f>
        <v>1</v>
      </c>
      <c r="AE37" s="255">
        <f>VLOOKUP($C37,ToxValues!$C$4:$J$284,8,FALSE)</f>
        <v>6.0000000000000002E-6</v>
      </c>
      <c r="AF37" s="255">
        <f>VLOOKUP($C37,ToxValues!$C$4:$J$284,7,FALSE)</f>
        <v>2.1000000000000001E-2</v>
      </c>
      <c r="AG37" s="255" t="str">
        <f>VLOOKUP($C37,ToxValues!$C$4:$J$284,3,FALSE)</f>
        <v>--</v>
      </c>
      <c r="AH37" s="255" t="str">
        <f>VLOOKUP($C37,ToxValues!$C$4:$J$284,5,FALSE)</f>
        <v>--</v>
      </c>
      <c r="AI37" s="497">
        <f>VLOOKUP($C37,ToxValues!$C$4:$L$284,10,FALSE)</f>
        <v>2.1000000000000001E-2</v>
      </c>
    </row>
    <row r="38" spans="1:35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0"/>
        <v>27.734441973453414</v>
      </c>
      <c r="H38" s="490">
        <f t="shared" ref="H38:H70" si="15">IFERROR((((1/$M38)+(1/$O38)+(1/$P38))^-1),"")</f>
        <v>27.734441973453414</v>
      </c>
      <c r="I38" s="490">
        <f t="shared" si="10"/>
        <v>748.71794871794896</v>
      </c>
      <c r="J38" s="490">
        <f t="shared" si="11"/>
        <v>31.773667029379762</v>
      </c>
      <c r="K38" s="490">
        <f t="shared" si="12"/>
        <v>33.18181818181818</v>
      </c>
      <c r="L38" s="490">
        <f t="shared" si="13"/>
        <v>28.801316963495932</v>
      </c>
      <c r="M38" s="490">
        <f t="shared" si="1"/>
        <v>748.71794871794896</v>
      </c>
      <c r="N38" s="490">
        <f t="shared" si="2"/>
        <v>374.35897435897448</v>
      </c>
      <c r="O38" s="490">
        <f t="shared" si="3"/>
        <v>33.18181818181818</v>
      </c>
      <c r="P38" s="490">
        <f t="shared" si="14"/>
        <v>218.166829604414</v>
      </c>
      <c r="Q38" s="490"/>
      <c r="R38" s="490">
        <f t="shared" si="4"/>
        <v>218.166829604414</v>
      </c>
      <c r="S38" s="490">
        <f t="shared" si="5"/>
        <v>226.69413897861705</v>
      </c>
      <c r="T38" s="490">
        <f t="shared" si="6"/>
        <v>0.90909090909090906</v>
      </c>
      <c r="U38" s="490">
        <f>IFERROR((2*'Child Res carc'!tao_event*V38),"--")</f>
        <v>0.63752066115702466</v>
      </c>
      <c r="V38" s="255">
        <f>IFERROR((1+(3*[0]!B)+(3*[0]!B^2))/((1+[0]!B)^2),"--")</f>
        <v>1.0991735537190082</v>
      </c>
      <c r="W38" s="490">
        <f t="shared" si="7"/>
        <v>5.027548209366392E-3</v>
      </c>
      <c r="X38" s="208" t="str">
        <f t="shared" si="8"/>
        <v>B</v>
      </c>
      <c r="Y38" s="255">
        <f>VLOOKUP(D38,derm!$D$4:$H$285,5,FALSE)</f>
        <v>1.49E-2</v>
      </c>
      <c r="Z38" s="468">
        <f>VLOOKUP($C38,ToxValues!$C$4:$N$283,11,FALSE)</f>
        <v>78.11</v>
      </c>
      <c r="AA38" s="468">
        <f>VLOOKUP($D38,derm!$D$4:$K$285,6,FALSE)</f>
        <v>0.1</v>
      </c>
      <c r="AB38" s="468">
        <f>VLOOKUP($D38,derm!$D$4:$K$285,7,FALSE)</f>
        <v>0.28999999999999998</v>
      </c>
      <c r="AC38" s="468">
        <f>VLOOKUP($D38,derm!$D$4:$K$285,8,FALSE)</f>
        <v>0.7</v>
      </c>
      <c r="AD38" s="468">
        <f>VLOOKUP($D38,derm!$D$4:$L$285,9,FALSE)</f>
        <v>1</v>
      </c>
      <c r="AE38" s="255">
        <f>VLOOKUP($C38,ToxValues!$C$4:$J$284,8,FALSE)</f>
        <v>7.7999999999999999E-6</v>
      </c>
      <c r="AF38" s="255">
        <f>VLOOKUP($C38,ToxValues!$C$4:$J$284,7,FALSE)</f>
        <v>5.5E-2</v>
      </c>
      <c r="AG38" s="255">
        <f>VLOOKUP($C38,ToxValues!$C$4:$J$284,3,FALSE)</f>
        <v>4.0000000000000001E-3</v>
      </c>
      <c r="AH38" s="255">
        <f>VLOOKUP($C38,ToxValues!$C$4:$J$284,5,FALSE)</f>
        <v>4.0000000000000001E-3</v>
      </c>
      <c r="AI38" s="497">
        <f>VLOOKUP($C38,ToxValues!$C$4:$L$284,10,FALSE)</f>
        <v>5.5E-2</v>
      </c>
    </row>
    <row r="39" spans="1:35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 t="str">
        <f t="shared" si="0"/>
        <v>--</v>
      </c>
      <c r="H39" s="490" t="str">
        <f t="shared" si="15"/>
        <v/>
      </c>
      <c r="I39" s="490" t="str">
        <f t="shared" si="10"/>
        <v>--</v>
      </c>
      <c r="J39" s="490" t="str">
        <f t="shared" si="11"/>
        <v/>
      </c>
      <c r="K39" s="490" t="str">
        <f t="shared" si="12"/>
        <v>--</v>
      </c>
      <c r="L39" s="490" t="str">
        <f t="shared" si="13"/>
        <v/>
      </c>
      <c r="M39" s="490" t="str">
        <f t="shared" si="1"/>
        <v>--</v>
      </c>
      <c r="N39" s="490" t="str">
        <f t="shared" si="2"/>
        <v>--</v>
      </c>
      <c r="O39" s="490" t="str">
        <f t="shared" si="3"/>
        <v>--</v>
      </c>
      <c r="P39" s="490" t="str">
        <f t="shared" si="14"/>
        <v>--</v>
      </c>
      <c r="Q39" s="490"/>
      <c r="R39" s="490" t="str">
        <f t="shared" si="4"/>
        <v>--</v>
      </c>
      <c r="S39" s="490" t="str">
        <f t="shared" si="5"/>
        <v>--</v>
      </c>
      <c r="T39" s="490" t="str">
        <f t="shared" si="6"/>
        <v>--</v>
      </c>
      <c r="U39" s="490" t="str">
        <f>IFERROR((2*'Child Res carc'!tao_event*V39),"--")</f>
        <v>--</v>
      </c>
      <c r="V39" s="255" t="str">
        <f>IFERROR((1+(3*[0]!B)+(3*[0]!B^2))/((1+[0]!B)^2),"--")</f>
        <v>--</v>
      </c>
      <c r="W39" s="490" t="str">
        <f t="shared" si="7"/>
        <v>--</v>
      </c>
      <c r="X39" s="208" t="str">
        <f t="shared" si="8"/>
        <v>A</v>
      </c>
      <c r="Y39" s="255">
        <f>VLOOKUP(D39,derm!$D$4:$H$285,5,FALSE)</f>
        <v>0.02</v>
      </c>
      <c r="Z39" s="468">
        <f>VLOOKUP($C39,ToxValues!$C$4:$N$283,11,FALSE)</f>
        <v>157.01</v>
      </c>
      <c r="AA39" s="468" t="str">
        <f>VLOOKUP($D39,derm!$D$4:$K$285,6,FALSE)</f>
        <v>--</v>
      </c>
      <c r="AB39" s="468" t="str">
        <f>VLOOKUP($D39,derm!$D$4:$K$285,7,FALSE)</f>
        <v>--</v>
      </c>
      <c r="AC39" s="468" t="str">
        <f>VLOOKUP($D39,derm!$D$4:$K$285,8,FALSE)</f>
        <v>--</v>
      </c>
      <c r="AD39" s="468" t="str">
        <f>VLOOKUP($D39,derm!$D$4:$L$285,9,FALSE)</f>
        <v>--</v>
      </c>
      <c r="AE39" s="255" t="str">
        <f>VLOOKUP($C39,ToxValues!$C$4:$J$284,8,FALSE)</f>
        <v>--</v>
      </c>
      <c r="AF39" s="255" t="str">
        <f>VLOOKUP($C39,ToxValues!$C$4:$J$284,7,FALSE)</f>
        <v>--</v>
      </c>
      <c r="AG39" s="255">
        <f>VLOOKUP($C39,ToxValues!$C$4:$J$284,3,FALSE)</f>
        <v>8.0000000000000002E-3</v>
      </c>
      <c r="AH39" s="255">
        <f>VLOOKUP($C39,ToxValues!$C$4:$J$284,5,FALSE)</f>
        <v>8.0000000000000002E-3</v>
      </c>
      <c r="AI39" s="497" t="str">
        <f>VLOOKUP($C39,ToxValues!$C$4:$L$284,10,FALSE)</f>
        <v>--</v>
      </c>
    </row>
    <row r="40" spans="1:35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 t="str">
        <f t="shared" si="0"/>
        <v>--</v>
      </c>
      <c r="H40" s="490" t="str">
        <f t="shared" si="15"/>
        <v/>
      </c>
      <c r="I40" s="490" t="str">
        <f t="shared" si="10"/>
        <v>--</v>
      </c>
      <c r="J40" s="490" t="str">
        <f t="shared" si="11"/>
        <v/>
      </c>
      <c r="K40" s="490" t="str">
        <f t="shared" si="12"/>
        <v>--</v>
      </c>
      <c r="L40" s="490" t="str">
        <f t="shared" si="13"/>
        <v/>
      </c>
      <c r="M40" s="490" t="str">
        <f t="shared" si="1"/>
        <v>--</v>
      </c>
      <c r="N40" s="490" t="str">
        <f t="shared" si="2"/>
        <v>--</v>
      </c>
      <c r="O40" s="490" t="str">
        <f t="shared" si="3"/>
        <v>--</v>
      </c>
      <c r="P40" s="490" t="str">
        <f t="shared" si="14"/>
        <v>--</v>
      </c>
      <c r="Q40" s="490"/>
      <c r="R40" s="490" t="str">
        <f t="shared" si="4"/>
        <v>--</v>
      </c>
      <c r="S40" s="490" t="str">
        <f t="shared" si="5"/>
        <v>--</v>
      </c>
      <c r="T40" s="490" t="str">
        <f t="shared" si="6"/>
        <v>--</v>
      </c>
      <c r="U40" s="490" t="str">
        <f>IFERROR((2*'Child Res carc'!tao_event*V40),"--")</f>
        <v>--</v>
      </c>
      <c r="V40" s="255" t="str">
        <f>IFERROR((1+(3*[0]!B)+(3*[0]!B^2))/((1+[0]!B)^2),"--")</f>
        <v>--</v>
      </c>
      <c r="W40" s="490" t="str">
        <f t="shared" si="7"/>
        <v>--</v>
      </c>
      <c r="X40" s="208" t="str">
        <f t="shared" si="8"/>
        <v>A</v>
      </c>
      <c r="Y40" s="255">
        <f>VLOOKUP(D40,derm!$D$4:$H$285,5,FALSE)</f>
        <v>2.5500000000000002E-3</v>
      </c>
      <c r="Z40" s="468">
        <f>VLOOKUP($C40,ToxValues!$C$4:$N$283,11,FALSE)</f>
        <v>129.38</v>
      </c>
      <c r="AA40" s="468" t="str">
        <f>VLOOKUP($D40,derm!$D$4:$K$285,6,FALSE)</f>
        <v>--</v>
      </c>
      <c r="AB40" s="468" t="str">
        <f>VLOOKUP($D40,derm!$D$4:$K$285,7,FALSE)</f>
        <v>--</v>
      </c>
      <c r="AC40" s="468" t="str">
        <f>VLOOKUP($D40,derm!$D$4:$K$285,8,FALSE)</f>
        <v>--</v>
      </c>
      <c r="AD40" s="468" t="str">
        <f>VLOOKUP($D40,derm!$D$4:$L$285,9,FALSE)</f>
        <v>--</v>
      </c>
      <c r="AE40" s="255" t="str">
        <f>VLOOKUP($C40,ToxValues!$C$4:$J$284,8,FALSE)</f>
        <v>--</v>
      </c>
      <c r="AF40" s="255" t="str">
        <f>VLOOKUP($C40,ToxValues!$C$4:$J$284,7,FALSE)</f>
        <v>--</v>
      </c>
      <c r="AG40" s="255" t="str">
        <f>VLOOKUP($C40,ToxValues!$C$4:$J$284,3,FALSE)</f>
        <v>--</v>
      </c>
      <c r="AH40" s="255" t="str">
        <f>VLOOKUP($C40,ToxValues!$C$4:$J$284,5,FALSE)</f>
        <v>--</v>
      </c>
      <c r="AI40" s="497" t="str">
        <f>VLOOKUP($C40,ToxValues!$C$4:$L$284,10,FALSE)</f>
        <v>--</v>
      </c>
    </row>
    <row r="41" spans="1:35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0"/>
        <v>23.449251527313017</v>
      </c>
      <c r="H41" s="490">
        <f t="shared" si="15"/>
        <v>23.449251527313017</v>
      </c>
      <c r="I41" s="490">
        <f t="shared" si="10"/>
        <v>157.8378378378379</v>
      </c>
      <c r="J41" s="490">
        <f t="shared" si="11"/>
        <v>24.808836023789297</v>
      </c>
      <c r="K41" s="490">
        <f t="shared" si="12"/>
        <v>29.435483870967744</v>
      </c>
      <c r="L41" s="490">
        <f t="shared" si="13"/>
        <v>27.540874278077286</v>
      </c>
      <c r="M41" s="490">
        <f t="shared" si="1"/>
        <v>157.8378378378379</v>
      </c>
      <c r="N41" s="490">
        <f t="shared" si="2"/>
        <v>78.918918918918948</v>
      </c>
      <c r="O41" s="490">
        <f t="shared" si="3"/>
        <v>29.435483870967744</v>
      </c>
      <c r="P41" s="490">
        <f t="shared" si="14"/>
        <v>427.88707691905364</v>
      </c>
      <c r="Q41" s="490"/>
      <c r="R41" s="490">
        <f t="shared" si="4"/>
        <v>401.96858088465979</v>
      </c>
      <c r="S41" s="490">
        <f t="shared" si="5"/>
        <v>427.88707691905364</v>
      </c>
      <c r="T41" s="490">
        <f t="shared" si="6"/>
        <v>1</v>
      </c>
      <c r="U41" s="490">
        <f>IFERROR((2*'Child Res carc'!tao_event*V41),"--")</f>
        <v>1.76</v>
      </c>
      <c r="V41" s="255">
        <f>IFERROR((1+(3*[0]!B)+(3*[0]!B^2))/((1+[0]!B)^2),"--")</f>
        <v>1</v>
      </c>
      <c r="W41" s="490">
        <f t="shared" si="7"/>
        <v>4.4599217986314773E-3</v>
      </c>
      <c r="X41" s="208" t="str">
        <f t="shared" si="8"/>
        <v>A</v>
      </c>
      <c r="Y41" s="255">
        <f>VLOOKUP(D41,derm!$D$4:$H$285,5,FALSE)</f>
        <v>4.0200000000000001E-3</v>
      </c>
      <c r="Z41" s="468">
        <f>VLOOKUP($C41,ToxValues!$C$4:$N$283,11,FALSE)</f>
        <v>163.83000000000001</v>
      </c>
      <c r="AA41" s="468">
        <f>VLOOKUP($D41,derm!$D$4:$K$285,6,FALSE)</f>
        <v>0</v>
      </c>
      <c r="AB41" s="468">
        <f>VLOOKUP($D41,derm!$D$4:$K$285,7,FALSE)</f>
        <v>0.88</v>
      </c>
      <c r="AC41" s="468">
        <f>VLOOKUP($D41,derm!$D$4:$K$285,8,FALSE)</f>
        <v>2.12</v>
      </c>
      <c r="AD41" s="468">
        <f>VLOOKUP($D41,derm!$D$4:$L$285,9,FALSE)</f>
        <v>1</v>
      </c>
      <c r="AE41" s="255">
        <f>VLOOKUP($C41,ToxValues!$C$4:$J$284,8,FALSE)</f>
        <v>3.6999999999999998E-5</v>
      </c>
      <c r="AF41" s="255">
        <f>VLOOKUP($C41,ToxValues!$C$4:$J$284,7,FALSE)</f>
        <v>6.2E-2</v>
      </c>
      <c r="AG41" s="255">
        <f>VLOOKUP($C41,ToxValues!$C$4:$J$284,3,FALSE)</f>
        <v>0.02</v>
      </c>
      <c r="AH41" s="255">
        <f>VLOOKUP($C41,ToxValues!$C$4:$J$284,5,FALSE)</f>
        <v>0.02</v>
      </c>
      <c r="AI41" s="497">
        <f>VLOOKUP($C41,ToxValues!$C$4:$L$284,10,FALSE)</f>
        <v>6.2E-2</v>
      </c>
    </row>
    <row r="42" spans="1:35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0"/>
        <v>207.16434211575495</v>
      </c>
      <c r="H42" s="490">
        <f t="shared" si="15"/>
        <v>207.16434211575495</v>
      </c>
      <c r="I42" s="490">
        <f t="shared" si="10"/>
        <v>5309.0909090909108</v>
      </c>
      <c r="J42" s="490">
        <f t="shared" si="11"/>
        <v>221.37983320697504</v>
      </c>
      <c r="K42" s="490">
        <f t="shared" si="12"/>
        <v>231.01265822784811</v>
      </c>
      <c r="L42" s="490">
        <f t="shared" si="13"/>
        <v>215.57627515337572</v>
      </c>
      <c r="M42" s="490">
        <f t="shared" si="1"/>
        <v>5309.0909090909108</v>
      </c>
      <c r="N42" s="490">
        <f t="shared" si="2"/>
        <v>2654.5454545454554</v>
      </c>
      <c r="O42" s="490">
        <f t="shared" si="3"/>
        <v>231.01265822784811</v>
      </c>
      <c r="P42" s="490">
        <f t="shared" si="14"/>
        <v>3226.1993067790863</v>
      </c>
      <c r="Q42" s="490"/>
      <c r="R42" s="490">
        <f t="shared" si="4"/>
        <v>2263.5916648328471</v>
      </c>
      <c r="S42" s="490">
        <f t="shared" si="5"/>
        <v>3226.1993067790863</v>
      </c>
      <c r="T42" s="490">
        <f t="shared" si="6"/>
        <v>1</v>
      </c>
      <c r="U42" s="490">
        <f>IFERROR((2*'Child Res carc'!tao_event*V42),"--")</f>
        <v>5.58</v>
      </c>
      <c r="V42" s="255">
        <f>IFERROR((1+(3*[0]!B)+(3*[0]!B^2))/((1+[0]!B)^2),"--")</f>
        <v>1</v>
      </c>
      <c r="W42" s="490">
        <f t="shared" si="7"/>
        <v>3.5001917913310317E-2</v>
      </c>
      <c r="X42" s="208" t="str">
        <f t="shared" si="8"/>
        <v>A</v>
      </c>
      <c r="Y42" s="255">
        <f>VLOOKUP(D42,derm!$D$4:$H$285,5,FALSE)</f>
        <v>2.3500000000000001E-3</v>
      </c>
      <c r="Z42" s="468">
        <f>VLOOKUP($C42,ToxValues!$C$4:$N$283,11,FALSE)</f>
        <v>252.73</v>
      </c>
      <c r="AA42" s="468">
        <f>VLOOKUP($D42,derm!$D$4:$K$285,6,FALSE)</f>
        <v>0</v>
      </c>
      <c r="AB42" s="468">
        <f>VLOOKUP($D42,derm!$D$4:$K$285,7,FALSE)</f>
        <v>2.79</v>
      </c>
      <c r="AC42" s="468">
        <f>VLOOKUP($D42,derm!$D$4:$K$285,8,FALSE)</f>
        <v>6.7</v>
      </c>
      <c r="AD42" s="468">
        <f>VLOOKUP($D42,derm!$D$4:$L$285,9,FALSE)</f>
        <v>1</v>
      </c>
      <c r="AE42" s="255">
        <f>VLOOKUP($C42,ToxValues!$C$4:$J$284,8,FALSE)</f>
        <v>1.1000000000000001E-6</v>
      </c>
      <c r="AF42" s="255">
        <f>VLOOKUP($C42,ToxValues!$C$4:$J$284,7,FALSE)</f>
        <v>7.9000000000000008E-3</v>
      </c>
      <c r="AG42" s="255">
        <f>VLOOKUP($C42,ToxValues!$C$4:$J$284,3,FALSE)</f>
        <v>0.02</v>
      </c>
      <c r="AH42" s="255">
        <f>VLOOKUP($C42,ToxValues!$C$4:$J$284,5,FALSE)</f>
        <v>0.02</v>
      </c>
      <c r="AI42" s="497">
        <f>VLOOKUP($C42,ToxValues!$C$4:$L$284,10,FALSE)</f>
        <v>7.9000000000000008E-3</v>
      </c>
    </row>
    <row r="43" spans="1:35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 t="str">
        <f t="shared" si="0"/>
        <v>--</v>
      </c>
      <c r="H43" s="490" t="str">
        <f t="shared" si="15"/>
        <v/>
      </c>
      <c r="I43" s="490" t="str">
        <f t="shared" si="10"/>
        <v>--</v>
      </c>
      <c r="J43" s="490" t="str">
        <f t="shared" si="11"/>
        <v/>
      </c>
      <c r="K43" s="490" t="str">
        <f t="shared" si="12"/>
        <v>--</v>
      </c>
      <c r="L43" s="490" t="str">
        <f t="shared" si="13"/>
        <v/>
      </c>
      <c r="M43" s="490" t="str">
        <f t="shared" si="1"/>
        <v>--</v>
      </c>
      <c r="N43" s="490" t="str">
        <f t="shared" si="2"/>
        <v>--</v>
      </c>
      <c r="O43" s="490" t="str">
        <f t="shared" si="3"/>
        <v>--</v>
      </c>
      <c r="P43" s="490" t="str">
        <f t="shared" si="14"/>
        <v>--</v>
      </c>
      <c r="Q43" s="490"/>
      <c r="R43" s="490" t="str">
        <f t="shared" si="4"/>
        <v>--</v>
      </c>
      <c r="S43" s="490" t="str">
        <f t="shared" si="5"/>
        <v>--</v>
      </c>
      <c r="T43" s="490">
        <f t="shared" si="6"/>
        <v>1</v>
      </c>
      <c r="U43" s="490">
        <f>IFERROR((2*'Child Res carc'!tao_event*V43),"--")</f>
        <v>0.72</v>
      </c>
      <c r="V43" s="255">
        <f>IFERROR((1+(3*[0]!B)+(3*[0]!B^2))/((1+[0]!B)^2),"--")</f>
        <v>1</v>
      </c>
      <c r="W43" s="490" t="str">
        <f t="shared" si="7"/>
        <v>--</v>
      </c>
      <c r="X43" s="208" t="str">
        <f t="shared" si="8"/>
        <v>B</v>
      </c>
      <c r="Y43" s="255">
        <f>VLOOKUP(D43,derm!$D$4:$H$285,5,FALSE)</f>
        <v>2.8400000000000001E-3</v>
      </c>
      <c r="Z43" s="468">
        <f>VLOOKUP($C43,ToxValues!$C$4:$N$283,11,FALSE)</f>
        <v>94.94</v>
      </c>
      <c r="AA43" s="468">
        <f>VLOOKUP($D43,derm!$D$4:$K$285,6,FALSE)</f>
        <v>0</v>
      </c>
      <c r="AB43" s="468">
        <f>VLOOKUP($D43,derm!$D$4:$K$285,7,FALSE)</f>
        <v>0.36</v>
      </c>
      <c r="AC43" s="468">
        <f>VLOOKUP($D43,derm!$D$4:$K$285,8,FALSE)</f>
        <v>0.87</v>
      </c>
      <c r="AD43" s="468">
        <f>VLOOKUP($D43,derm!$D$4:$L$285,9,FALSE)</f>
        <v>1</v>
      </c>
      <c r="AE43" s="255" t="str">
        <f>VLOOKUP($C43,ToxValues!$C$4:$J$284,8,FALSE)</f>
        <v>--</v>
      </c>
      <c r="AF43" s="255" t="str">
        <f>VLOOKUP($C43,ToxValues!$C$4:$J$284,7,FALSE)</f>
        <v>--</v>
      </c>
      <c r="AG43" s="255">
        <f>VLOOKUP($C43,ToxValues!$C$4:$J$284,3,FALSE)</f>
        <v>1.4E-3</v>
      </c>
      <c r="AH43" s="255">
        <f>VLOOKUP($C43,ToxValues!$C$4:$J$284,5,FALSE)</f>
        <v>1.4E-3</v>
      </c>
      <c r="AI43" s="497" t="str">
        <f>VLOOKUP($C43,ToxValues!$C$4:$L$284,10,FALSE)</f>
        <v>--</v>
      </c>
    </row>
    <row r="44" spans="1:35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 t="str">
        <f t="shared" si="0"/>
        <v>--</v>
      </c>
      <c r="H44" s="490" t="str">
        <f t="shared" si="15"/>
        <v/>
      </c>
      <c r="I44" s="490" t="str">
        <f t="shared" si="10"/>
        <v>--</v>
      </c>
      <c r="J44" s="490" t="str">
        <f t="shared" si="11"/>
        <v/>
      </c>
      <c r="K44" s="490" t="str">
        <f t="shared" si="12"/>
        <v>--</v>
      </c>
      <c r="L44" s="490" t="str">
        <f t="shared" si="13"/>
        <v/>
      </c>
      <c r="M44" s="490" t="str">
        <f t="shared" si="1"/>
        <v>--</v>
      </c>
      <c r="N44" s="490" t="str">
        <f t="shared" si="2"/>
        <v>--</v>
      </c>
      <c r="O44" s="490" t="str">
        <f t="shared" si="3"/>
        <v>--</v>
      </c>
      <c r="P44" s="490" t="str">
        <f t="shared" si="14"/>
        <v>--</v>
      </c>
      <c r="Q44" s="490"/>
      <c r="R44" s="490" t="str">
        <f t="shared" si="4"/>
        <v>--</v>
      </c>
      <c r="S44" s="490" t="str">
        <f t="shared" si="5"/>
        <v>--</v>
      </c>
      <c r="T44" s="490">
        <f t="shared" si="6"/>
        <v>0.90909090909090906</v>
      </c>
      <c r="U44" s="490">
        <f>IFERROR((2*'Child Res carc'!tao_event*V44),"--")</f>
        <v>0.65950413223140492</v>
      </c>
      <c r="V44" s="255">
        <f>IFERROR((1+(3*[0]!B)+(3*[0]!B^2))/((1+[0]!B)^2),"--")</f>
        <v>1.0991735537190082</v>
      </c>
      <c r="W44" s="490" t="str">
        <f t="shared" si="7"/>
        <v>--</v>
      </c>
      <c r="X44" s="208" t="str">
        <f t="shared" si="8"/>
        <v>B</v>
      </c>
      <c r="Y44" s="255">
        <f>VLOOKUP(D44,derm!$D$4:$H$285,5,FALSE)</f>
        <v>1.14E-2</v>
      </c>
      <c r="Z44" s="468">
        <f>VLOOKUP($C44,ToxValues!$C$4:$N$283,11,FALSE)</f>
        <v>76.13</v>
      </c>
      <c r="AA44" s="468">
        <f>VLOOKUP($D44,derm!$D$4:$K$285,6,FALSE)</f>
        <v>0.1</v>
      </c>
      <c r="AB44" s="468">
        <f>VLOOKUP($D44,derm!$D$4:$K$285,7,FALSE)</f>
        <v>0.3</v>
      </c>
      <c r="AC44" s="468">
        <f>VLOOKUP($D44,derm!$D$4:$K$285,8,FALSE)</f>
        <v>0.72</v>
      </c>
      <c r="AD44" s="468">
        <f>VLOOKUP($D44,derm!$D$4:$L$285,9,FALSE)</f>
        <v>1</v>
      </c>
      <c r="AE44" s="255" t="str">
        <f>VLOOKUP($C44,ToxValues!$C$4:$J$284,8,FALSE)</f>
        <v>--</v>
      </c>
      <c r="AF44" s="255" t="str">
        <f>VLOOKUP($C44,ToxValues!$C$4:$J$284,7,FALSE)</f>
        <v>--</v>
      </c>
      <c r="AG44" s="255">
        <f>VLOOKUP($C44,ToxValues!$C$4:$J$284,3,FALSE)</f>
        <v>0.1</v>
      </c>
      <c r="AH44" s="255">
        <f>VLOOKUP($C44,ToxValues!$C$4:$J$284,5,FALSE)</f>
        <v>0.1</v>
      </c>
      <c r="AI44" s="497" t="str">
        <f>VLOOKUP($C44,ToxValues!$C$4:$L$284,10,FALSE)</f>
        <v>--</v>
      </c>
    </row>
    <row r="45" spans="1:35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0"/>
        <v>20.219897958494936</v>
      </c>
      <c r="H45" s="490">
        <f t="shared" si="15"/>
        <v>20.219897958494936</v>
      </c>
      <c r="I45" s="490">
        <f t="shared" si="10"/>
        <v>973.3333333333336</v>
      </c>
      <c r="J45" s="490">
        <f t="shared" si="11"/>
        <v>25.39130434782609</v>
      </c>
      <c r="K45" s="490">
        <f t="shared" si="12"/>
        <v>26.071428571428573</v>
      </c>
      <c r="L45" s="490">
        <f t="shared" si="13"/>
        <v>20.648854532054472</v>
      </c>
      <c r="M45" s="490">
        <f t="shared" si="1"/>
        <v>973.3333333333336</v>
      </c>
      <c r="N45" s="490">
        <f t="shared" si="2"/>
        <v>486.6666666666668</v>
      </c>
      <c r="O45" s="490">
        <f t="shared" si="3"/>
        <v>26.071428571428573</v>
      </c>
      <c r="P45" s="490">
        <f t="shared" si="14"/>
        <v>99.278521990714097</v>
      </c>
      <c r="Q45" s="490"/>
      <c r="R45" s="490">
        <f t="shared" si="4"/>
        <v>92.363905339709433</v>
      </c>
      <c r="S45" s="490">
        <f t="shared" si="5"/>
        <v>99.278521990714097</v>
      </c>
      <c r="T45" s="490">
        <f t="shared" si="6"/>
        <v>0.90909090909090906</v>
      </c>
      <c r="U45" s="490">
        <f>IFERROR((2*'Child Res carc'!tao_event*V45),"--")</f>
        <v>1.7147107438016529</v>
      </c>
      <c r="V45" s="255">
        <f>IFERROR((1+(3*[0]!B)+(3*[0]!B^2))/((1+[0]!B)^2),"--")</f>
        <v>1.0991735537190082</v>
      </c>
      <c r="W45" s="490">
        <f t="shared" si="7"/>
        <v>3.9502164502164504E-3</v>
      </c>
      <c r="X45" s="208" t="str">
        <f t="shared" si="8"/>
        <v>A</v>
      </c>
      <c r="Y45" s="255">
        <f>VLOOKUP(D45,derm!$D$4:$H$285,5,FALSE)</f>
        <v>1.6299999999999999E-2</v>
      </c>
      <c r="Z45" s="468">
        <f>VLOOKUP($C45,ToxValues!$C$4:$N$283,11,FALSE)</f>
        <v>153.82</v>
      </c>
      <c r="AA45" s="468">
        <f>VLOOKUP($D45,derm!$D$4:$K$285,6,FALSE)</f>
        <v>0.1</v>
      </c>
      <c r="AB45" s="468">
        <f>VLOOKUP($D45,derm!$D$4:$K$285,7,FALSE)</f>
        <v>0.78</v>
      </c>
      <c r="AC45" s="468">
        <f>VLOOKUP($D45,derm!$D$4:$K$285,8,FALSE)</f>
        <v>1.86</v>
      </c>
      <c r="AD45" s="468">
        <f>VLOOKUP($D45,derm!$D$4:$L$285,9,FALSE)</f>
        <v>1</v>
      </c>
      <c r="AE45" s="255">
        <f>VLOOKUP($C45,ToxValues!$C$4:$J$284,8,FALSE)</f>
        <v>6.0000000000000002E-6</v>
      </c>
      <c r="AF45" s="255">
        <f>VLOOKUP($C45,ToxValues!$C$4:$J$284,7,FALSE)</f>
        <v>7.0000000000000007E-2</v>
      </c>
      <c r="AG45" s="255">
        <f>VLOOKUP($C45,ToxValues!$C$4:$J$284,3,FALSE)</f>
        <v>4.0000000000000001E-3</v>
      </c>
      <c r="AH45" s="255">
        <f>VLOOKUP($C45,ToxValues!$C$4:$J$284,5,FALSE)</f>
        <v>4.0000000000000001E-3</v>
      </c>
      <c r="AI45" s="497">
        <f>VLOOKUP($C45,ToxValues!$C$4:$L$284,10,FALSE)</f>
        <v>7.0000000000000007E-2</v>
      </c>
    </row>
    <row r="46" spans="1:35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 t="str">
        <f t="shared" si="0"/>
        <v>--</v>
      </c>
      <c r="H46" s="490" t="str">
        <f t="shared" si="15"/>
        <v/>
      </c>
      <c r="I46" s="490" t="str">
        <f t="shared" si="10"/>
        <v>--</v>
      </c>
      <c r="J46" s="490" t="str">
        <f t="shared" si="11"/>
        <v/>
      </c>
      <c r="K46" s="490" t="str">
        <f t="shared" si="12"/>
        <v>--</v>
      </c>
      <c r="L46" s="490" t="str">
        <f t="shared" si="13"/>
        <v/>
      </c>
      <c r="M46" s="490" t="str">
        <f t="shared" si="1"/>
        <v>--</v>
      </c>
      <c r="N46" s="490" t="str">
        <f t="shared" si="2"/>
        <v>--</v>
      </c>
      <c r="O46" s="490" t="str">
        <f t="shared" si="3"/>
        <v>--</v>
      </c>
      <c r="P46" s="490" t="str">
        <f t="shared" si="14"/>
        <v>--</v>
      </c>
      <c r="Q46" s="490"/>
      <c r="R46" s="490" t="str">
        <f t="shared" si="4"/>
        <v>--</v>
      </c>
      <c r="S46" s="490" t="str">
        <f t="shared" si="5"/>
        <v>--</v>
      </c>
      <c r="T46" s="490">
        <f t="shared" si="6"/>
        <v>0.90909090909090906</v>
      </c>
      <c r="U46" s="490">
        <f>IFERROR((2*'Child Res carc'!tao_event*V46),"--")</f>
        <v>1.0112396694214876</v>
      </c>
      <c r="V46" s="255">
        <f>IFERROR((1+(3*[0]!B)+(3*[0]!B^2))/((1+[0]!B)^2),"--")</f>
        <v>1.0991735537190082</v>
      </c>
      <c r="W46" s="490" t="str">
        <f t="shared" si="7"/>
        <v>--</v>
      </c>
      <c r="X46" s="208" t="str">
        <f t="shared" si="8"/>
        <v>A</v>
      </c>
      <c r="Y46" s="255">
        <f>VLOOKUP(D46,derm!$D$4:$H$285,5,FALSE)</f>
        <v>2.8199999999999999E-2</v>
      </c>
      <c r="Z46" s="468">
        <f>VLOOKUP($C46,ToxValues!$C$4:$N$283,11,FALSE)</f>
        <v>112.56</v>
      </c>
      <c r="AA46" s="468">
        <f>VLOOKUP($D46,derm!$D$4:$K$285,6,FALSE)</f>
        <v>0.1</v>
      </c>
      <c r="AB46" s="468">
        <f>VLOOKUP($D46,derm!$D$4:$K$285,7,FALSE)</f>
        <v>0.46</v>
      </c>
      <c r="AC46" s="468">
        <f>VLOOKUP($D46,derm!$D$4:$K$285,8,FALSE)</f>
        <v>1.0900000000000001</v>
      </c>
      <c r="AD46" s="468">
        <f>VLOOKUP($D46,derm!$D$4:$L$285,9,FALSE)</f>
        <v>1</v>
      </c>
      <c r="AE46" s="255" t="str">
        <f>VLOOKUP($C46,ToxValues!$C$4:$J$284,8,FALSE)</f>
        <v>--</v>
      </c>
      <c r="AF46" s="255" t="str">
        <f>VLOOKUP($C46,ToxValues!$C$4:$J$284,7,FALSE)</f>
        <v>--</v>
      </c>
      <c r="AG46" s="255">
        <f>VLOOKUP($C46,ToxValues!$C$4:$J$284,3,FALSE)</f>
        <v>0.02</v>
      </c>
      <c r="AH46" s="255">
        <f>VLOOKUP($C46,ToxValues!$C$4:$J$284,5,FALSE)</f>
        <v>0.02</v>
      </c>
      <c r="AI46" s="497" t="str">
        <f>VLOOKUP($C46,ToxValues!$C$4:$L$284,10,FALSE)</f>
        <v>--</v>
      </c>
    </row>
    <row r="47" spans="1:35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 t="str">
        <f t="shared" si="0"/>
        <v>--</v>
      </c>
      <c r="H47" s="490" t="str">
        <f t="shared" si="15"/>
        <v/>
      </c>
      <c r="I47" s="490" t="str">
        <f t="shared" si="10"/>
        <v>--</v>
      </c>
      <c r="J47" s="490" t="str">
        <f t="shared" si="11"/>
        <v/>
      </c>
      <c r="K47" s="490" t="str">
        <f t="shared" si="12"/>
        <v>--</v>
      </c>
      <c r="L47" s="490" t="str">
        <f t="shared" si="13"/>
        <v/>
      </c>
      <c r="M47" s="490" t="str">
        <f t="shared" si="1"/>
        <v>--</v>
      </c>
      <c r="N47" s="490" t="str">
        <f t="shared" si="2"/>
        <v>--</v>
      </c>
      <c r="O47" s="490" t="str">
        <f t="shared" si="3"/>
        <v>--</v>
      </c>
      <c r="P47" s="490" t="str">
        <f t="shared" si="14"/>
        <v>--</v>
      </c>
      <c r="Q47" s="490"/>
      <c r="R47" s="490" t="str">
        <f t="shared" si="4"/>
        <v>--</v>
      </c>
      <c r="S47" s="490" t="str">
        <f t="shared" si="5"/>
        <v>--</v>
      </c>
      <c r="T47" s="490">
        <f t="shared" si="6"/>
        <v>1</v>
      </c>
      <c r="U47" s="490">
        <f>IFERROR((2*'Child Res carc'!tao_event*V47),"--")</f>
        <v>0.48</v>
      </c>
      <c r="V47" s="255">
        <f>IFERROR((1+(3*[0]!B)+(3*[0]!B^2))/((1+[0]!B)^2),"--")</f>
        <v>1</v>
      </c>
      <c r="W47" s="490" t="str">
        <f t="shared" si="7"/>
        <v>--</v>
      </c>
      <c r="X47" s="208" t="str">
        <f t="shared" si="8"/>
        <v>B</v>
      </c>
      <c r="Y47" s="255">
        <f>VLOOKUP(D47,derm!$D$4:$H$285,5,FALSE)</f>
        <v>6.0699999999999999E-3</v>
      </c>
      <c r="Z47" s="468">
        <f>VLOOKUP($C47,ToxValues!$C$4:$N$283,11,FALSE)</f>
        <v>64.52</v>
      </c>
      <c r="AA47" s="468">
        <f>VLOOKUP($D47,derm!$D$4:$K$285,6,FALSE)</f>
        <v>0</v>
      </c>
      <c r="AB47" s="468">
        <f>VLOOKUP($D47,derm!$D$4:$K$285,7,FALSE)</f>
        <v>0.24</v>
      </c>
      <c r="AC47" s="468">
        <f>VLOOKUP($D47,derm!$D$4:$K$285,8,FALSE)</f>
        <v>0.59</v>
      </c>
      <c r="AD47" s="468">
        <f>VLOOKUP($D47,derm!$D$4:$L$285,9,FALSE)</f>
        <v>1</v>
      </c>
      <c r="AE47" s="255" t="str">
        <f>VLOOKUP($C47,ToxValues!$C$4:$J$284,8,FALSE)</f>
        <v>--</v>
      </c>
      <c r="AF47" s="255" t="str">
        <f>VLOOKUP($C47,ToxValues!$C$4:$J$284,7,FALSE)</f>
        <v>--</v>
      </c>
      <c r="AG47" s="255" t="str">
        <f>VLOOKUP($C47,ToxValues!$C$4:$J$284,3,FALSE)</f>
        <v>--</v>
      </c>
      <c r="AH47" s="255" t="str">
        <f>VLOOKUP($C47,ToxValues!$C$4:$J$284,5,FALSE)</f>
        <v>--</v>
      </c>
      <c r="AI47" s="497" t="str">
        <f>VLOOKUP($C47,ToxValues!$C$4:$L$284,10,FALSE)</f>
        <v>--</v>
      </c>
    </row>
    <row r="48" spans="1:35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0"/>
        <v>44.600713636244564</v>
      </c>
      <c r="H48" s="490">
        <f t="shared" si="15"/>
        <v>44.600713636244564</v>
      </c>
      <c r="I48" s="490">
        <f t="shared" si="10"/>
        <v>253.9130434782609</v>
      </c>
      <c r="J48" s="490">
        <f t="shared" si="11"/>
        <v>47.790507364975447</v>
      </c>
      <c r="K48" s="490">
        <f t="shared" si="12"/>
        <v>58.870967741935488</v>
      </c>
      <c r="L48" s="490">
        <f t="shared" si="13"/>
        <v>54.104327963999211</v>
      </c>
      <c r="M48" s="490">
        <f t="shared" si="1"/>
        <v>253.9130434782609</v>
      </c>
      <c r="N48" s="490">
        <f t="shared" si="2"/>
        <v>126.95652173913045</v>
      </c>
      <c r="O48" s="490">
        <f t="shared" si="3"/>
        <v>58.870967741935488</v>
      </c>
      <c r="P48" s="490">
        <f t="shared" si="14"/>
        <v>668.22212179975554</v>
      </c>
      <c r="Q48" s="490"/>
      <c r="R48" s="490">
        <f t="shared" si="4"/>
        <v>652.99001444091903</v>
      </c>
      <c r="S48" s="490">
        <f t="shared" si="5"/>
        <v>668.22212179975554</v>
      </c>
      <c r="T48" s="490">
        <f t="shared" si="6"/>
        <v>1</v>
      </c>
      <c r="U48" s="490">
        <f>IFERROR((2*'Child Res carc'!tao_event*V48),"--")</f>
        <v>1</v>
      </c>
      <c r="V48" s="255">
        <f>IFERROR((1+(3*[0]!B)+(3*[0]!B^2))/((1+[0]!B)^2),"--")</f>
        <v>1</v>
      </c>
      <c r="W48" s="490">
        <f t="shared" si="7"/>
        <v>8.9198435972629546E-3</v>
      </c>
      <c r="X48" s="208" t="str">
        <f t="shared" si="8"/>
        <v>A</v>
      </c>
      <c r="Y48" s="255">
        <f>VLOOKUP(D48,derm!$D$4:$H$285,5,FALSE)</f>
        <v>6.8300000000000001E-3</v>
      </c>
      <c r="Z48" s="468">
        <f>VLOOKUP($C48,ToxValues!$C$4:$N$283,11,FALSE)</f>
        <v>119.38</v>
      </c>
      <c r="AA48" s="468">
        <f>VLOOKUP($D48,derm!$D$4:$K$285,6,FALSE)</f>
        <v>0</v>
      </c>
      <c r="AB48" s="468">
        <f>VLOOKUP($D48,derm!$D$4:$K$285,7,FALSE)</f>
        <v>0.5</v>
      </c>
      <c r="AC48" s="468">
        <f>VLOOKUP($D48,derm!$D$4:$K$285,8,FALSE)</f>
        <v>1.19</v>
      </c>
      <c r="AD48" s="468">
        <f>VLOOKUP($D48,derm!$D$4:$L$285,9,FALSE)</f>
        <v>1</v>
      </c>
      <c r="AE48" s="255">
        <f>VLOOKUP($C48,ToxValues!$C$4:$J$284,8,FALSE)</f>
        <v>2.3E-5</v>
      </c>
      <c r="AF48" s="255">
        <f>VLOOKUP($C48,ToxValues!$C$4:$J$284,7,FALSE)</f>
        <v>3.1E-2</v>
      </c>
      <c r="AG48" s="255">
        <f>VLOOKUP($C48,ToxValues!$C$4:$J$284,3,FALSE)</f>
        <v>0.01</v>
      </c>
      <c r="AH48" s="255">
        <f>VLOOKUP($C48,ToxValues!$C$4:$J$284,5,FALSE)</f>
        <v>0.01</v>
      </c>
      <c r="AI48" s="497">
        <f>VLOOKUP($C48,ToxValues!$C$4:$L$284,10,FALSE)</f>
        <v>3.1E-2</v>
      </c>
    </row>
    <row r="49" spans="1:35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 t="str">
        <f t="shared" si="0"/>
        <v>--</v>
      </c>
      <c r="H49" s="490" t="str">
        <f t="shared" si="15"/>
        <v/>
      </c>
      <c r="I49" s="490" t="str">
        <f t="shared" si="10"/>
        <v>--</v>
      </c>
      <c r="J49" s="490" t="str">
        <f t="shared" si="11"/>
        <v/>
      </c>
      <c r="K49" s="490" t="str">
        <f t="shared" si="12"/>
        <v>--</v>
      </c>
      <c r="L49" s="490" t="str">
        <f t="shared" si="13"/>
        <v/>
      </c>
      <c r="M49" s="490" t="str">
        <f t="shared" si="1"/>
        <v>--</v>
      </c>
      <c r="N49" s="490" t="str">
        <f t="shared" si="2"/>
        <v>--</v>
      </c>
      <c r="O49" s="490" t="str">
        <f t="shared" si="3"/>
        <v>--</v>
      </c>
      <c r="P49" s="490" t="str">
        <f t="shared" si="14"/>
        <v>--</v>
      </c>
      <c r="Q49" s="490"/>
      <c r="R49" s="490" t="str">
        <f t="shared" si="4"/>
        <v>--</v>
      </c>
      <c r="S49" s="490" t="str">
        <f t="shared" si="5"/>
        <v>--</v>
      </c>
      <c r="T49" s="490">
        <f t="shared" si="6"/>
        <v>1</v>
      </c>
      <c r="U49" s="490">
        <f>IFERROR((2*'Child Res carc'!tao_event*V49),"--")</f>
        <v>0.4</v>
      </c>
      <c r="V49" s="255">
        <f>IFERROR((1+(3*[0]!B)+(3*[0]!B^2))/((1+[0]!B)^2),"--")</f>
        <v>1</v>
      </c>
      <c r="W49" s="490" t="str">
        <f t="shared" si="7"/>
        <v>--</v>
      </c>
      <c r="X49" s="208" t="str">
        <f t="shared" si="8"/>
        <v>B</v>
      </c>
      <c r="Y49" s="255">
        <f>VLOOKUP(D49,derm!$D$4:$H$285,5,FALSE)</f>
        <v>3.2799999999999999E-3</v>
      </c>
      <c r="Z49" s="468">
        <f>VLOOKUP($C49,ToxValues!$C$4:$N$283,11,FALSE)</f>
        <v>50.49</v>
      </c>
      <c r="AA49" s="468">
        <f>VLOOKUP($D49,derm!$D$4:$K$285,6,FALSE)</f>
        <v>0</v>
      </c>
      <c r="AB49" s="468">
        <f>VLOOKUP($D49,derm!$D$4:$K$285,7,FALSE)</f>
        <v>0.2</v>
      </c>
      <c r="AC49" s="468">
        <f>VLOOKUP($D49,derm!$D$4:$K$285,8,FALSE)</f>
        <v>0.49</v>
      </c>
      <c r="AD49" s="468">
        <f>VLOOKUP($D49,derm!$D$4:$L$285,9,FALSE)</f>
        <v>1</v>
      </c>
      <c r="AE49" s="255" t="str">
        <f>VLOOKUP($C49,ToxValues!$C$4:$J$284,8,FALSE)</f>
        <v>--</v>
      </c>
      <c r="AF49" s="255" t="str">
        <f>VLOOKUP($C49,ToxValues!$C$4:$J$284,7,FALSE)</f>
        <v>--</v>
      </c>
      <c r="AG49" s="255" t="str">
        <f>VLOOKUP($C49,ToxValues!$C$4:$J$284,3,FALSE)</f>
        <v>--</v>
      </c>
      <c r="AH49" s="255" t="str">
        <f>VLOOKUP($C49,ToxValues!$C$4:$J$284,5,FALSE)</f>
        <v>--</v>
      </c>
      <c r="AI49" s="497" t="str">
        <f>VLOOKUP($C49,ToxValues!$C$4:$L$284,10,FALSE)</f>
        <v>--</v>
      </c>
    </row>
    <row r="50" spans="1:35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 t="str">
        <f t="shared" si="0"/>
        <v>--</v>
      </c>
      <c r="H50" s="490" t="str">
        <f t="shared" si="15"/>
        <v/>
      </c>
      <c r="I50" s="490" t="str">
        <f t="shared" si="10"/>
        <v>--</v>
      </c>
      <c r="J50" s="490" t="str">
        <f t="shared" si="11"/>
        <v/>
      </c>
      <c r="K50" s="490" t="str">
        <f t="shared" si="12"/>
        <v>--</v>
      </c>
      <c r="L50" s="490" t="str">
        <f t="shared" si="13"/>
        <v/>
      </c>
      <c r="M50" s="490" t="str">
        <f t="shared" si="1"/>
        <v>--</v>
      </c>
      <c r="N50" s="490" t="str">
        <f t="shared" si="2"/>
        <v>--</v>
      </c>
      <c r="O50" s="490" t="str">
        <f t="shared" si="3"/>
        <v>--</v>
      </c>
      <c r="P50" s="490" t="str">
        <f t="shared" si="14"/>
        <v>--</v>
      </c>
      <c r="Q50" s="490"/>
      <c r="R50" s="490" t="str">
        <f t="shared" si="4"/>
        <v>--</v>
      </c>
      <c r="S50" s="490" t="str">
        <f t="shared" si="5"/>
        <v>--</v>
      </c>
      <c r="T50" s="490" t="str">
        <f t="shared" si="6"/>
        <v>--</v>
      </c>
      <c r="U50" s="490" t="str">
        <f>IFERROR((2*'Child Res carc'!tao_event*V50),"--")</f>
        <v>--</v>
      </c>
      <c r="V50" s="255" t="str">
        <f>IFERROR((1+(3*[0]!B)+(3*[0]!B^2))/((1+[0]!B)^2),"--")</f>
        <v>--</v>
      </c>
      <c r="W50" s="490" t="str">
        <f t="shared" si="7"/>
        <v>--</v>
      </c>
      <c r="X50" s="208" t="str">
        <f t="shared" si="8"/>
        <v>A</v>
      </c>
      <c r="Y50" s="255">
        <f>VLOOKUP(D50,derm!$D$4:$H$285,5,FALSE)</f>
        <v>1.0999999999999999E-2</v>
      </c>
      <c r="Z50" s="468">
        <f>VLOOKUP($C50,ToxValues!$C$4:$N$283,11,FALSE)</f>
        <v>96.94</v>
      </c>
      <c r="AA50" s="468" t="str">
        <f>VLOOKUP($D50,derm!$D$4:$K$285,6,FALSE)</f>
        <v>--</v>
      </c>
      <c r="AB50" s="468" t="str">
        <f>VLOOKUP($D50,derm!$D$4:$K$285,7,FALSE)</f>
        <v>--</v>
      </c>
      <c r="AC50" s="468" t="str">
        <f>VLOOKUP($D50,derm!$D$4:$K$285,8,FALSE)</f>
        <v>--</v>
      </c>
      <c r="AD50" s="468" t="str">
        <f>VLOOKUP($D50,derm!$D$4:$L$285,9,FALSE)</f>
        <v>--</v>
      </c>
      <c r="AE50" s="255" t="str">
        <f>VLOOKUP($C50,ToxValues!$C$4:$J$284,8,FALSE)</f>
        <v>--</v>
      </c>
      <c r="AF50" s="255" t="str">
        <f>VLOOKUP($C50,ToxValues!$C$4:$J$284,7,FALSE)</f>
        <v>--</v>
      </c>
      <c r="AG50" s="255">
        <f>VLOOKUP($C50,ToxValues!$C$4:$J$284,3,FALSE)</f>
        <v>2E-3</v>
      </c>
      <c r="AH50" s="255">
        <f>VLOOKUP($C50,ToxValues!$C$4:$J$284,5,FALSE)</f>
        <v>2E-3</v>
      </c>
      <c r="AI50" s="497" t="str">
        <f>VLOOKUP($C50,ToxValues!$C$4:$L$284,10,FALSE)</f>
        <v>--</v>
      </c>
    </row>
    <row r="51" spans="1:35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0"/>
        <v>--</v>
      </c>
      <c r="H51" s="490" t="str">
        <f t="shared" si="15"/>
        <v/>
      </c>
      <c r="I51" s="490" t="str">
        <f t="shared" si="10"/>
        <v>--</v>
      </c>
      <c r="J51" s="490" t="str">
        <f t="shared" si="11"/>
        <v/>
      </c>
      <c r="K51" s="490" t="str">
        <f t="shared" si="12"/>
        <v>--</v>
      </c>
      <c r="L51" s="490" t="str">
        <f t="shared" si="13"/>
        <v/>
      </c>
      <c r="M51" s="490" t="str">
        <f t="shared" si="1"/>
        <v>--</v>
      </c>
      <c r="N51" s="490" t="str">
        <f t="shared" si="2"/>
        <v>--</v>
      </c>
      <c r="O51" s="490" t="str">
        <f t="shared" si="3"/>
        <v>--</v>
      </c>
      <c r="P51" s="490" t="str">
        <f t="shared" si="14"/>
        <v>--</v>
      </c>
      <c r="Q51" s="490"/>
      <c r="R51" s="490" t="str">
        <f t="shared" si="4"/>
        <v>--</v>
      </c>
      <c r="S51" s="490" t="str">
        <f t="shared" si="5"/>
        <v>--</v>
      </c>
      <c r="T51" s="490" t="str">
        <f t="shared" si="6"/>
        <v>--</v>
      </c>
      <c r="U51" s="490" t="str">
        <f>IFERROR((2*'Child Res carc'!tao_event*V51),"--")</f>
        <v>--</v>
      </c>
      <c r="V51" s="255" t="str">
        <f>IFERROR((1+(3*[0]!B)+(3*[0]!B^2))/((1+[0]!B)^2),"--")</f>
        <v>--</v>
      </c>
      <c r="W51" s="490" t="str">
        <f t="shared" si="7"/>
        <v>--</v>
      </c>
      <c r="X51" s="208" t="str">
        <f t="shared" si="8"/>
        <v>A</v>
      </c>
      <c r="Y51" s="255" t="str">
        <f>VLOOKUP(D51,derm!$D$4:$H$285,5,FALSE)</f>
        <v>--</v>
      </c>
      <c r="Z51" s="468" t="str">
        <f>VLOOKUP($C51,ToxValues!$C$4:$N$283,11,FALSE)</f>
        <v>--</v>
      </c>
      <c r="AA51" s="468" t="str">
        <f>VLOOKUP($D51,derm!$D$4:$K$285,6,FALSE)</f>
        <v>--</v>
      </c>
      <c r="AB51" s="468" t="str">
        <f>VLOOKUP($D51,derm!$D$4:$K$285,7,FALSE)</f>
        <v>--</v>
      </c>
      <c r="AC51" s="468" t="str">
        <f>VLOOKUP($D51,derm!$D$4:$K$285,8,FALSE)</f>
        <v>--</v>
      </c>
      <c r="AD51" s="468" t="str">
        <f>VLOOKUP($D51,derm!$D$4:$L$285,9,FALSE)</f>
        <v>--</v>
      </c>
      <c r="AE51" s="255" t="str">
        <f>VLOOKUP($C51,ToxValues!$C$4:$J$284,8,FALSE)</f>
        <v>--</v>
      </c>
      <c r="AF51" s="255" t="str">
        <f>VLOOKUP($C51,ToxValues!$C$4:$J$284,7,FALSE)</f>
        <v>--</v>
      </c>
      <c r="AG51" s="255" t="str">
        <f>VLOOKUP($C51,ToxValues!$C$4:$J$284,3,FALSE)</f>
        <v>--</v>
      </c>
      <c r="AH51" s="255" t="str">
        <f>VLOOKUP($C51,ToxValues!$C$4:$J$284,5,FALSE)</f>
        <v>--</v>
      </c>
      <c r="AI51" s="497" t="str">
        <f>VLOOKUP($C51,ToxValues!$C$4:$L$284,10,FALSE)</f>
        <v>--</v>
      </c>
    </row>
    <row r="52" spans="1:35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0"/>
        <v>18.625046605772404</v>
      </c>
      <c r="H52" s="490">
        <f t="shared" si="15"/>
        <v>18.625046605772404</v>
      </c>
      <c r="I52" s="490">
        <f t="shared" si="10"/>
        <v>216.29629629629633</v>
      </c>
      <c r="J52" s="490">
        <f t="shared" si="11"/>
        <v>19.743069641649761</v>
      </c>
      <c r="K52" s="490">
        <f t="shared" si="12"/>
        <v>21.726190476190474</v>
      </c>
      <c r="L52" s="490">
        <f t="shared" si="13"/>
        <v>20.379941976800271</v>
      </c>
      <c r="M52" s="490">
        <f t="shared" si="1"/>
        <v>216.29629629629633</v>
      </c>
      <c r="N52" s="490">
        <f t="shared" si="2"/>
        <v>108.14814814814817</v>
      </c>
      <c r="O52" s="490">
        <f t="shared" si="3"/>
        <v>21.726190476190474</v>
      </c>
      <c r="P52" s="490">
        <f t="shared" si="14"/>
        <v>328.8980462984606</v>
      </c>
      <c r="Q52" s="490"/>
      <c r="R52" s="490">
        <f t="shared" si="4"/>
        <v>275.13222688991203</v>
      </c>
      <c r="S52" s="490">
        <f t="shared" si="5"/>
        <v>328.8980462984606</v>
      </c>
      <c r="T52" s="490">
        <f t="shared" si="6"/>
        <v>1</v>
      </c>
      <c r="U52" s="490">
        <f>IFERROR((2*'Child Res carc'!tao_event*V52),"--")</f>
        <v>3.14</v>
      </c>
      <c r="V52" s="255">
        <f>IFERROR((1+(3*[0]!B)+(3*[0]!B^2))/((1+[0]!B)^2),"--")</f>
        <v>1</v>
      </c>
      <c r="W52" s="490">
        <f t="shared" si="7"/>
        <v>3.291847041847042E-3</v>
      </c>
      <c r="X52" s="208" t="str">
        <f t="shared" si="8"/>
        <v>A</v>
      </c>
      <c r="Y52" s="255">
        <f>VLOOKUP(D52,derm!$D$4:$H$285,5,FALSE)</f>
        <v>2.8900000000000002E-3</v>
      </c>
      <c r="Z52" s="468">
        <f>VLOOKUP($C52,ToxValues!$C$4:$N$283,11,FALSE)</f>
        <v>208.28</v>
      </c>
      <c r="AA52" s="468">
        <f>VLOOKUP($D52,derm!$D$4:$K$285,6,FALSE)</f>
        <v>0</v>
      </c>
      <c r="AB52" s="468">
        <f>VLOOKUP($D52,derm!$D$4:$K$285,7,FALSE)</f>
        <v>1.57</v>
      </c>
      <c r="AC52" s="468">
        <f>VLOOKUP($D52,derm!$D$4:$K$285,8,FALSE)</f>
        <v>3.77</v>
      </c>
      <c r="AD52" s="468">
        <f>VLOOKUP($D52,derm!$D$4:$L$285,9,FALSE)</f>
        <v>1</v>
      </c>
      <c r="AE52" s="255">
        <f>VLOOKUP($C52,ToxValues!$C$4:$J$284,8,FALSE)</f>
        <v>2.6999999999999999E-5</v>
      </c>
      <c r="AF52" s="255">
        <f>VLOOKUP($C52,ToxValues!$C$4:$J$284,7,FALSE)</f>
        <v>8.4000000000000005E-2</v>
      </c>
      <c r="AG52" s="255">
        <f>VLOOKUP($C52,ToxValues!$C$4:$J$284,3,FALSE)</f>
        <v>0.02</v>
      </c>
      <c r="AH52" s="255">
        <f>VLOOKUP($C52,ToxValues!$C$4:$J$284,5,FALSE)</f>
        <v>0.02</v>
      </c>
      <c r="AI52" s="497">
        <f>VLOOKUP($C52,ToxValues!$C$4:$L$284,10,FALSE)</f>
        <v>8.4000000000000005E-2</v>
      </c>
    </row>
    <row r="53" spans="1:35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 t="str">
        <f t="shared" si="0"/>
        <v>--</v>
      </c>
      <c r="H53" s="490" t="str">
        <f t="shared" si="15"/>
        <v/>
      </c>
      <c r="I53" s="490" t="str">
        <f t="shared" si="10"/>
        <v>--</v>
      </c>
      <c r="J53" s="490" t="str">
        <f t="shared" si="11"/>
        <v/>
      </c>
      <c r="K53" s="490" t="str">
        <f t="shared" si="12"/>
        <v>--</v>
      </c>
      <c r="L53" s="490" t="str">
        <f t="shared" si="13"/>
        <v/>
      </c>
      <c r="M53" s="490" t="str">
        <f t="shared" si="1"/>
        <v>--</v>
      </c>
      <c r="N53" s="490" t="str">
        <f t="shared" si="2"/>
        <v>--</v>
      </c>
      <c r="O53" s="490" t="str">
        <f t="shared" si="3"/>
        <v>--</v>
      </c>
      <c r="P53" s="490" t="str">
        <f t="shared" si="14"/>
        <v>--</v>
      </c>
      <c r="Q53" s="490"/>
      <c r="R53" s="490" t="str">
        <f t="shared" si="4"/>
        <v>--</v>
      </c>
      <c r="S53" s="490" t="str">
        <f t="shared" si="5"/>
        <v>--</v>
      </c>
      <c r="T53" s="490" t="str">
        <f t="shared" si="6"/>
        <v>--</v>
      </c>
      <c r="U53" s="490" t="str">
        <f>IFERROR((2*'Child Res carc'!tao_event*V53),"--")</f>
        <v>--</v>
      </c>
      <c r="V53" s="255" t="str">
        <f>IFERROR((1+(3*[0]!B)+(3*[0]!B^2))/((1+[0]!B)^2),"--")</f>
        <v>--</v>
      </c>
      <c r="W53" s="490" t="str">
        <f t="shared" si="7"/>
        <v>--</v>
      </c>
      <c r="X53" s="208" t="str">
        <f t="shared" si="8"/>
        <v>A</v>
      </c>
      <c r="Y53" s="255">
        <f>VLOOKUP(D53,derm!$D$4:$H$285,5,FALSE)</f>
        <v>2.2300000000000002E-3</v>
      </c>
      <c r="Z53" s="468">
        <f>VLOOKUP($C53,ToxValues!$C$4:$N$283,11,FALSE)</f>
        <v>173.84</v>
      </c>
      <c r="AA53" s="468" t="str">
        <f>VLOOKUP($D53,derm!$D$4:$K$285,6,FALSE)</f>
        <v>--</v>
      </c>
      <c r="AB53" s="468" t="str">
        <f>VLOOKUP($D53,derm!$D$4:$K$285,7,FALSE)</f>
        <v>--</v>
      </c>
      <c r="AC53" s="468" t="str">
        <f>VLOOKUP($D53,derm!$D$4:$K$285,8,FALSE)</f>
        <v>--</v>
      </c>
      <c r="AD53" s="468" t="str">
        <f>VLOOKUP($D53,derm!$D$4:$L$285,9,FALSE)</f>
        <v>--</v>
      </c>
      <c r="AE53" s="255" t="str">
        <f>VLOOKUP($C53,ToxValues!$C$4:$J$284,8,FALSE)</f>
        <v>--</v>
      </c>
      <c r="AF53" s="255" t="str">
        <f>VLOOKUP($C53,ToxValues!$C$4:$J$284,7,FALSE)</f>
        <v>--</v>
      </c>
      <c r="AG53" s="255">
        <f>VLOOKUP($C53,ToxValues!$C$4:$J$284,3,FALSE)</f>
        <v>0.01</v>
      </c>
      <c r="AH53" s="255">
        <f>VLOOKUP($C53,ToxValues!$C$4:$J$284,5,FALSE)</f>
        <v>0.01</v>
      </c>
      <c r="AI53" s="497" t="str">
        <f>VLOOKUP($C53,ToxValues!$C$4:$L$284,10,FALSE)</f>
        <v>--</v>
      </c>
    </row>
    <row r="54" spans="1:35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 t="str">
        <f t="shared" si="0"/>
        <v>--</v>
      </c>
      <c r="H54" s="490" t="str">
        <f t="shared" si="15"/>
        <v/>
      </c>
      <c r="I54" s="490" t="str">
        <f t="shared" si="10"/>
        <v>--</v>
      </c>
      <c r="J54" s="490" t="str">
        <f t="shared" si="11"/>
        <v/>
      </c>
      <c r="K54" s="490" t="str">
        <f t="shared" si="12"/>
        <v>--</v>
      </c>
      <c r="L54" s="490" t="str">
        <f t="shared" si="13"/>
        <v/>
      </c>
      <c r="M54" s="490" t="str">
        <f t="shared" si="1"/>
        <v>--</v>
      </c>
      <c r="N54" s="490" t="str">
        <f t="shared" si="2"/>
        <v>--</v>
      </c>
      <c r="O54" s="490" t="str">
        <f t="shared" si="3"/>
        <v>--</v>
      </c>
      <c r="P54" s="490" t="str">
        <f t="shared" si="14"/>
        <v>--</v>
      </c>
      <c r="Q54" s="490"/>
      <c r="R54" s="490" t="str">
        <f t="shared" si="4"/>
        <v>--</v>
      </c>
      <c r="S54" s="490" t="str">
        <f t="shared" si="5"/>
        <v>--</v>
      </c>
      <c r="T54" s="490">
        <f t="shared" si="6"/>
        <v>1</v>
      </c>
      <c r="U54" s="490">
        <f>IFERROR((2*'Child Res carc'!tao_event*V54),"--")</f>
        <v>1.02</v>
      </c>
      <c r="V54" s="255">
        <f>IFERROR((1+(3*[0]!B)+(3*[0]!B^2))/((1+[0]!B)^2),"--")</f>
        <v>1</v>
      </c>
      <c r="W54" s="490" t="str">
        <f t="shared" si="7"/>
        <v>--</v>
      </c>
      <c r="X54" s="208" t="str">
        <f t="shared" si="8"/>
        <v>A</v>
      </c>
      <c r="Y54" s="255">
        <f>VLOOKUP(D54,derm!$D$4:$H$285,5,FALSE)</f>
        <v>8.9499999999999996E-3</v>
      </c>
      <c r="Z54" s="468">
        <f>VLOOKUP($C54,ToxValues!$C$4:$N$283,11,FALSE)</f>
        <v>120.91</v>
      </c>
      <c r="AA54" s="468">
        <f>VLOOKUP($D54,derm!$D$4:$K$285,6,FALSE)</f>
        <v>0</v>
      </c>
      <c r="AB54" s="468">
        <f>VLOOKUP($D54,derm!$D$4:$K$285,7,FALSE)</f>
        <v>0.51</v>
      </c>
      <c r="AC54" s="468">
        <f>VLOOKUP($D54,derm!$D$4:$K$285,8,FALSE)</f>
        <v>1.22</v>
      </c>
      <c r="AD54" s="468">
        <f>VLOOKUP($D54,derm!$D$4:$L$285,9,FALSE)</f>
        <v>1</v>
      </c>
      <c r="AE54" s="255" t="str">
        <f>VLOOKUP($C54,ToxValues!$C$4:$J$284,8,FALSE)</f>
        <v>--</v>
      </c>
      <c r="AF54" s="255" t="str">
        <f>VLOOKUP($C54,ToxValues!$C$4:$J$284,7,FALSE)</f>
        <v>--</v>
      </c>
      <c r="AG54" s="255">
        <f>VLOOKUP($C54,ToxValues!$C$4:$J$284,3,FALSE)</f>
        <v>0.2</v>
      </c>
      <c r="AH54" s="255">
        <f>VLOOKUP($C54,ToxValues!$C$4:$J$284,5,FALSE)</f>
        <v>0.2</v>
      </c>
      <c r="AI54" s="497" t="str">
        <f>VLOOKUP($C54,ToxValues!$C$4:$L$284,10,FALSE)</f>
        <v>--</v>
      </c>
    </row>
    <row r="55" spans="1:35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0"/>
        <v>100.31637709096898</v>
      </c>
      <c r="H55" s="490">
        <f t="shared" si="15"/>
        <v>100.31637709096898</v>
      </c>
      <c r="I55" s="490">
        <f t="shared" si="10"/>
        <v>2336.0000000000005</v>
      </c>
      <c r="J55" s="490">
        <f t="shared" si="11"/>
        <v>154.90716180371354</v>
      </c>
      <c r="K55" s="490">
        <f t="shared" si="12"/>
        <v>165.90909090909093</v>
      </c>
      <c r="L55" s="490">
        <f t="shared" si="13"/>
        <v>104.81762915075873</v>
      </c>
      <c r="M55" s="490">
        <f t="shared" si="1"/>
        <v>2336.0000000000005</v>
      </c>
      <c r="N55" s="490">
        <f t="shared" si="2"/>
        <v>1168.0000000000002</v>
      </c>
      <c r="O55" s="490">
        <f t="shared" si="3"/>
        <v>165.90909090909093</v>
      </c>
      <c r="P55" s="490">
        <f t="shared" si="14"/>
        <v>284.65839682215142</v>
      </c>
      <c r="Q55" s="490"/>
      <c r="R55" s="490">
        <f t="shared" si="4"/>
        <v>277.6188716090453</v>
      </c>
      <c r="S55" s="490">
        <f t="shared" si="5"/>
        <v>284.65839682215142</v>
      </c>
      <c r="T55" s="490">
        <f t="shared" si="6"/>
        <v>0.83333333333333337</v>
      </c>
      <c r="U55" s="490">
        <f>IFERROR((2*'Child Res carc'!tao_event*V55),"--")</f>
        <v>1.0033333333333334</v>
      </c>
      <c r="V55" s="255">
        <f>IFERROR((1+(3*[0]!B)+(3*[0]!B^2))/((1+[0]!B)^2),"--")</f>
        <v>1.1944444444444446</v>
      </c>
      <c r="W55" s="490">
        <f t="shared" si="7"/>
        <v>2.5137741046831967E-2</v>
      </c>
      <c r="X55" s="208" t="str">
        <f t="shared" si="8"/>
        <v>A</v>
      </c>
      <c r="Y55" s="255">
        <f>VLOOKUP(D55,derm!$D$4:$H$285,5,FALSE)</f>
        <v>4.9299999999999997E-2</v>
      </c>
      <c r="Z55" s="468">
        <f>VLOOKUP($C55,ToxValues!$C$4:$N$283,11,FALSE)</f>
        <v>106.17</v>
      </c>
      <c r="AA55" s="468">
        <f>VLOOKUP($D55,derm!$D$4:$K$285,6,FALSE)</f>
        <v>0.2</v>
      </c>
      <c r="AB55" s="468">
        <f>VLOOKUP($D55,derm!$D$4:$K$285,7,FALSE)</f>
        <v>0.42</v>
      </c>
      <c r="AC55" s="468">
        <f>VLOOKUP($D55,derm!$D$4:$K$285,8,FALSE)</f>
        <v>1.01</v>
      </c>
      <c r="AD55" s="468">
        <f>VLOOKUP($D55,derm!$D$4:$L$285,9,FALSE)</f>
        <v>1</v>
      </c>
      <c r="AE55" s="255">
        <f>VLOOKUP($C55,ToxValues!$C$4:$J$284,8,FALSE)</f>
        <v>2.5000000000000002E-6</v>
      </c>
      <c r="AF55" s="255">
        <f>VLOOKUP($C55,ToxValues!$C$4:$J$284,7,FALSE)</f>
        <v>1.0999999999999999E-2</v>
      </c>
      <c r="AG55" s="255">
        <f>VLOOKUP($C55,ToxValues!$C$4:$J$284,3,FALSE)</f>
        <v>0.1</v>
      </c>
      <c r="AH55" s="255">
        <f>VLOOKUP($C55,ToxValues!$C$4:$J$284,5,FALSE)</f>
        <v>0.1</v>
      </c>
      <c r="AI55" s="497">
        <f>VLOOKUP($C55,ToxValues!$C$4:$L$284,10,FALSE)</f>
        <v>1.0999999999999999E-2</v>
      </c>
    </row>
    <row r="56" spans="1:35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>
        <f t="shared" si="0"/>
        <v>449.2307692307694</v>
      </c>
      <c r="H56" s="490" t="str">
        <f t="shared" si="15"/>
        <v/>
      </c>
      <c r="I56" s="490">
        <f t="shared" si="10"/>
        <v>449.2307692307694</v>
      </c>
      <c r="J56" s="490" t="str">
        <f t="shared" si="11"/>
        <v/>
      </c>
      <c r="K56" s="490" t="str">
        <f t="shared" si="12"/>
        <v>--</v>
      </c>
      <c r="L56" s="490" t="str">
        <f t="shared" si="13"/>
        <v/>
      </c>
      <c r="M56" s="490">
        <f t="shared" si="1"/>
        <v>449.2307692307694</v>
      </c>
      <c r="N56" s="490">
        <f t="shared" si="2"/>
        <v>224.6153846153847</v>
      </c>
      <c r="O56" s="490" t="str">
        <f t="shared" si="3"/>
        <v>--</v>
      </c>
      <c r="P56" s="490" t="str">
        <f t="shared" si="14"/>
        <v>--</v>
      </c>
      <c r="Q56" s="490"/>
      <c r="R56" s="490" t="str">
        <f t="shared" si="4"/>
        <v>--</v>
      </c>
      <c r="S56" s="490" t="str">
        <f t="shared" si="5"/>
        <v>--</v>
      </c>
      <c r="T56" s="490">
        <f t="shared" si="6"/>
        <v>1</v>
      </c>
      <c r="U56" s="490">
        <f>IFERROR((2*'Child Res carc'!tao_event*V56),"--")</f>
        <v>0.32</v>
      </c>
      <c r="V56" s="255">
        <f>IFERROR((1+(3*[0]!B)+(3*[0]!B^2))/((1+[0]!B)^2),"--")</f>
        <v>1</v>
      </c>
      <c r="W56" s="490" t="str">
        <f t="shared" si="7"/>
        <v>--</v>
      </c>
      <c r="X56" s="208" t="str">
        <f t="shared" si="8"/>
        <v>B</v>
      </c>
      <c r="Y56" s="255">
        <f>VLOOKUP(D56,derm!$D$4:$H$285,5,FALSE)</f>
        <v>1.82E-3</v>
      </c>
      <c r="Z56" s="468">
        <f>VLOOKUP($C56,ToxValues!$C$4:$N$283,11,FALSE)</f>
        <v>30.03</v>
      </c>
      <c r="AA56" s="468">
        <f>VLOOKUP($D56,derm!$D$4:$K$285,6,FALSE)</f>
        <v>0</v>
      </c>
      <c r="AB56" s="468">
        <f>VLOOKUP($D56,derm!$D$4:$K$285,7,FALSE)</f>
        <v>0.16</v>
      </c>
      <c r="AC56" s="468">
        <f>VLOOKUP($D56,derm!$D$4:$K$285,8,FALSE)</f>
        <v>0.38</v>
      </c>
      <c r="AD56" s="468">
        <f>VLOOKUP($D56,derm!$D$4:$L$285,9,FALSE)</f>
        <v>1</v>
      </c>
      <c r="AE56" s="255">
        <f>VLOOKUP($C56,ToxValues!$C$4:$J$284,8,FALSE)</f>
        <v>1.2999999999999999E-5</v>
      </c>
      <c r="AF56" s="255" t="str">
        <f>VLOOKUP($C56,ToxValues!$C$4:$J$284,7,FALSE)</f>
        <v>--</v>
      </c>
      <c r="AG56" s="255">
        <f>VLOOKUP($C56,ToxValues!$C$4:$J$284,3,FALSE)</f>
        <v>0.2</v>
      </c>
      <c r="AH56" s="255">
        <f>VLOOKUP($C56,ToxValues!$C$4:$J$284,5,FALSE)</f>
        <v>0.2</v>
      </c>
      <c r="AI56" s="497" t="str">
        <f>VLOOKUP($C56,ToxValues!$C$4:$L$284,10,FALSE)</f>
        <v>--</v>
      </c>
    </row>
    <row r="57" spans="1:35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0"/>
        <v>6.8297703695984522</v>
      </c>
      <c r="H57" s="490">
        <f t="shared" si="15"/>
        <v>6.8297703695984522</v>
      </c>
      <c r="I57" s="490">
        <f t="shared" si="10"/>
        <v>265.45454545454555</v>
      </c>
      <c r="J57" s="490">
        <f t="shared" si="11"/>
        <v>21.502209131075109</v>
      </c>
      <c r="K57" s="490">
        <f t="shared" si="12"/>
        <v>23.397435897435894</v>
      </c>
      <c r="L57" s="490">
        <f t="shared" si="13"/>
        <v>7.0101311385391849</v>
      </c>
      <c r="M57" s="490">
        <f t="shared" si="1"/>
        <v>265.45454545454555</v>
      </c>
      <c r="N57" s="490">
        <f t="shared" si="2"/>
        <v>132.72727272727278</v>
      </c>
      <c r="O57" s="490">
        <f t="shared" si="3"/>
        <v>23.397435897435894</v>
      </c>
      <c r="P57" s="490">
        <f t="shared" si="14"/>
        <v>10.008912164615936</v>
      </c>
      <c r="Q57" s="490"/>
      <c r="R57" s="490">
        <f t="shared" si="4"/>
        <v>5.0690580808375261</v>
      </c>
      <c r="S57" s="490">
        <f t="shared" si="5"/>
        <v>10.008912164615936</v>
      </c>
      <c r="T57" s="490">
        <f t="shared" si="6"/>
        <v>0.66666666666666663</v>
      </c>
      <c r="U57" s="490">
        <f>IFERROR((2*'Child Res carc'!tao_event*V57),"--")</f>
        <v>8.9266666666666659</v>
      </c>
      <c r="V57" s="255">
        <f>IFERROR((1+(3*[0]!B)+(3*[0]!B^2))/((1+[0]!B)^2),"--")</f>
        <v>1.4444444444444444</v>
      </c>
      <c r="W57" s="490">
        <f t="shared" si="7"/>
        <v>3.5450660450660467E-3</v>
      </c>
      <c r="X57" s="208" t="str">
        <f t="shared" si="8"/>
        <v>A</v>
      </c>
      <c r="Y57" s="255">
        <f>VLOOKUP(D57,derm!$D$4:$H$285,5,FALSE)</f>
        <v>8.1000000000000003E-2</v>
      </c>
      <c r="Z57" s="468">
        <f>VLOOKUP($C57,ToxValues!$C$4:$N$283,11,FALSE)</f>
        <v>260.76</v>
      </c>
      <c r="AA57" s="468">
        <f>VLOOKUP($D57,derm!$D$4:$K$285,6,FALSE)</f>
        <v>0.5</v>
      </c>
      <c r="AB57" s="468">
        <f>VLOOKUP($D57,derm!$D$4:$K$285,7,FALSE)</f>
        <v>3.09</v>
      </c>
      <c r="AC57" s="468">
        <f>VLOOKUP($D57,derm!$D$4:$K$285,8,FALSE)</f>
        <v>7.42</v>
      </c>
      <c r="AD57" s="468">
        <f>VLOOKUP($D57,derm!$D$4:$L$285,9,FALSE)</f>
        <v>0.9</v>
      </c>
      <c r="AE57" s="255">
        <f>VLOOKUP($C57,ToxValues!$C$4:$J$284,8,FALSE)</f>
        <v>2.1999999999999999E-5</v>
      </c>
      <c r="AF57" s="255">
        <f>VLOOKUP($C57,ToxValues!$C$4:$J$284,7,FALSE)</f>
        <v>7.8E-2</v>
      </c>
      <c r="AG57" s="255">
        <f>VLOOKUP($C57,ToxValues!$C$4:$J$284,3,FALSE)</f>
        <v>1E-3</v>
      </c>
      <c r="AH57" s="255">
        <f>VLOOKUP($C57,ToxValues!$C$4:$J$284,5,FALSE)</f>
        <v>1E-3</v>
      </c>
      <c r="AI57" s="497">
        <f>VLOOKUP($C57,ToxValues!$C$4:$L$284,10,FALSE)</f>
        <v>7.8E-2</v>
      </c>
    </row>
    <row r="58" spans="1:35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0"/>
        <v>--</v>
      </c>
      <c r="H58" s="490" t="str">
        <f t="shared" si="15"/>
        <v/>
      </c>
      <c r="I58" s="490" t="str">
        <f t="shared" si="10"/>
        <v>--</v>
      </c>
      <c r="J58" s="490" t="str">
        <f t="shared" si="11"/>
        <v/>
      </c>
      <c r="K58" s="490" t="str">
        <f t="shared" si="12"/>
        <v>--</v>
      </c>
      <c r="L58" s="490" t="str">
        <f t="shared" si="13"/>
        <v/>
      </c>
      <c r="M58" s="490" t="str">
        <f t="shared" si="1"/>
        <v>--</v>
      </c>
      <c r="N58" s="490" t="str">
        <f t="shared" si="2"/>
        <v>--</v>
      </c>
      <c r="O58" s="490" t="str">
        <f t="shared" si="3"/>
        <v>--</v>
      </c>
      <c r="P58" s="490" t="str">
        <f t="shared" si="14"/>
        <v>--</v>
      </c>
      <c r="Q58" s="490"/>
      <c r="R58" s="490" t="str">
        <f t="shared" si="4"/>
        <v>--</v>
      </c>
      <c r="S58" s="490" t="str">
        <f t="shared" si="5"/>
        <v>--</v>
      </c>
      <c r="T58" s="490">
        <f t="shared" si="6"/>
        <v>1</v>
      </c>
      <c r="U58" s="490">
        <f>IFERROR((2*'Child Res carc'!tao_event*V58),"--")</f>
        <v>1.34</v>
      </c>
      <c r="V58" s="255">
        <f>IFERROR((1+(3*[0]!B)+(3*[0]!B^2))/((1+[0]!B)^2),"--")</f>
        <v>1</v>
      </c>
      <c r="W58" s="490" t="str">
        <f t="shared" si="7"/>
        <v>--</v>
      </c>
      <c r="X58" s="208" t="str">
        <f t="shared" si="8"/>
        <v>A</v>
      </c>
      <c r="Y58" s="255" t="str">
        <f>VLOOKUP(D58,derm!$D$4:$H$285,5,FALSE)</f>
        <v>--</v>
      </c>
      <c r="Z58" s="468" t="str">
        <f>VLOOKUP($C58,ToxValues!$C$4:$N$283,11,FALSE)</f>
        <v>--</v>
      </c>
      <c r="AA58" s="468">
        <f>VLOOKUP($D58,derm!$D$4:$K$285,6,FALSE)</f>
        <v>0</v>
      </c>
      <c r="AB58" s="468">
        <f>VLOOKUP($D58,derm!$D$4:$K$285,7,FALSE)</f>
        <v>0.67</v>
      </c>
      <c r="AC58" s="468">
        <f>VLOOKUP($D58,derm!$D$4:$K$285,8,FALSE)</f>
        <v>1.6</v>
      </c>
      <c r="AD58" s="468">
        <f>VLOOKUP($D58,derm!$D$4:$L$285,9,FALSE)</f>
        <v>1</v>
      </c>
      <c r="AE58" s="255" t="str">
        <f>VLOOKUP($C58,ToxValues!$C$4:$J$284,8,FALSE)</f>
        <v>--</v>
      </c>
      <c r="AF58" s="255" t="str">
        <f>VLOOKUP($C58,ToxValues!$C$4:$J$284,7,FALSE)</f>
        <v>--</v>
      </c>
      <c r="AG58" s="255" t="str">
        <f>VLOOKUP($C58,ToxValues!$C$4:$J$284,3,FALSE)</f>
        <v>--</v>
      </c>
      <c r="AH58" s="255" t="str">
        <f>VLOOKUP($C58,ToxValues!$C$4:$J$284,5,FALSE)</f>
        <v>--</v>
      </c>
      <c r="AI58" s="497" t="str">
        <f>VLOOKUP($C58,ToxValues!$C$4:$L$284,10,FALSE)</f>
        <v>--</v>
      </c>
    </row>
    <row r="59" spans="1:35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 t="str">
        <f t="shared" si="0"/>
        <v>--</v>
      </c>
      <c r="H59" s="490" t="str">
        <f t="shared" si="15"/>
        <v/>
      </c>
      <c r="I59" s="490" t="str">
        <f t="shared" si="10"/>
        <v>--</v>
      </c>
      <c r="J59" s="490" t="str">
        <f t="shared" si="11"/>
        <v/>
      </c>
      <c r="K59" s="490" t="str">
        <f t="shared" si="12"/>
        <v>--</v>
      </c>
      <c r="L59" s="490" t="str">
        <f t="shared" si="13"/>
        <v/>
      </c>
      <c r="M59" s="490" t="str">
        <f t="shared" si="1"/>
        <v>--</v>
      </c>
      <c r="N59" s="490" t="str">
        <f t="shared" si="2"/>
        <v>--</v>
      </c>
      <c r="O59" s="490" t="str">
        <f t="shared" si="3"/>
        <v>--</v>
      </c>
      <c r="P59" s="490" t="str">
        <f t="shared" si="14"/>
        <v>--</v>
      </c>
      <c r="Q59" s="490"/>
      <c r="R59" s="490" t="str">
        <f t="shared" si="4"/>
        <v>--</v>
      </c>
      <c r="S59" s="490" t="str">
        <f t="shared" si="5"/>
        <v>--</v>
      </c>
      <c r="T59" s="490" t="str">
        <f t="shared" si="6"/>
        <v>--</v>
      </c>
      <c r="U59" s="490" t="str">
        <f>IFERROR((2*'Child Res carc'!tao_event*V59),"--")</f>
        <v>--</v>
      </c>
      <c r="V59" s="255" t="str">
        <f>IFERROR((1+(3*[0]!B)+(3*[0]!B^2))/((1+[0]!B)^2),"--")</f>
        <v>--</v>
      </c>
      <c r="W59" s="490" t="str">
        <f t="shared" si="7"/>
        <v>--</v>
      </c>
      <c r="X59" s="208" t="str">
        <f t="shared" si="8"/>
        <v>A</v>
      </c>
      <c r="Y59" s="255">
        <f>VLOOKUP(D59,derm!$D$4:$H$285,5,FALSE)</f>
        <v>1.92E-3</v>
      </c>
      <c r="Z59" s="468">
        <f>VLOOKUP($C59,ToxValues!$C$4:$N$283,11,FALSE)</f>
        <v>74.12</v>
      </c>
      <c r="AA59" s="468" t="str">
        <f>VLOOKUP($D59,derm!$D$4:$K$285,6,FALSE)</f>
        <v>--</v>
      </c>
      <c r="AB59" s="468" t="str">
        <f>VLOOKUP($D59,derm!$D$4:$K$285,7,FALSE)</f>
        <v>--</v>
      </c>
      <c r="AC59" s="468" t="str">
        <f>VLOOKUP($D59,derm!$D$4:$K$285,8,FALSE)</f>
        <v>--</v>
      </c>
      <c r="AD59" s="468" t="str">
        <f>VLOOKUP($D59,derm!$D$4:$L$285,9,FALSE)</f>
        <v>--</v>
      </c>
      <c r="AE59" s="255" t="str">
        <f>VLOOKUP($C59,ToxValues!$C$4:$J$284,8,FALSE)</f>
        <v>--</v>
      </c>
      <c r="AF59" s="255" t="str">
        <f>VLOOKUP($C59,ToxValues!$C$4:$J$284,7,FALSE)</f>
        <v>--</v>
      </c>
      <c r="AG59" s="255">
        <f>VLOOKUP($C59,ToxValues!$C$4:$J$284,3,FALSE)</f>
        <v>0.3</v>
      </c>
      <c r="AH59" s="255">
        <f>VLOOKUP($C59,ToxValues!$C$4:$J$284,5,FALSE)</f>
        <v>0.3</v>
      </c>
      <c r="AI59" s="497" t="str">
        <f>VLOOKUP($C59,ToxValues!$C$4:$L$284,10,FALSE)</f>
        <v>--</v>
      </c>
    </row>
    <row r="60" spans="1:35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 t="str">
        <f t="shared" si="0"/>
        <v>--</v>
      </c>
      <c r="H60" s="490" t="str">
        <f t="shared" si="15"/>
        <v/>
      </c>
      <c r="I60" s="490" t="str">
        <f t="shared" si="10"/>
        <v>--</v>
      </c>
      <c r="J60" s="490" t="str">
        <f t="shared" si="11"/>
        <v/>
      </c>
      <c r="K60" s="490" t="str">
        <f t="shared" si="12"/>
        <v>--</v>
      </c>
      <c r="L60" s="490" t="str">
        <f t="shared" si="13"/>
        <v/>
      </c>
      <c r="M60" s="490" t="str">
        <f t="shared" si="1"/>
        <v>--</v>
      </c>
      <c r="N60" s="490" t="str">
        <f t="shared" si="2"/>
        <v>--</v>
      </c>
      <c r="O60" s="490" t="str">
        <f t="shared" si="3"/>
        <v>--</v>
      </c>
      <c r="P60" s="490" t="str">
        <f t="shared" si="14"/>
        <v>--</v>
      </c>
      <c r="Q60" s="490"/>
      <c r="R60" s="490" t="str">
        <f t="shared" si="4"/>
        <v>--</v>
      </c>
      <c r="S60" s="490" t="str">
        <f t="shared" si="5"/>
        <v>--</v>
      </c>
      <c r="T60" s="490" t="str">
        <f t="shared" si="6"/>
        <v>--</v>
      </c>
      <c r="U60" s="490" t="str">
        <f>IFERROR((2*'Child Res carc'!tao_event*V60),"--")</f>
        <v>--</v>
      </c>
      <c r="V60" s="255" t="str">
        <f>IFERROR((1+(3*[0]!B)+(3*[0]!B^2))/((1+[0]!B)^2),"--")</f>
        <v>--</v>
      </c>
      <c r="W60" s="490" t="str">
        <f t="shared" si="7"/>
        <v>--</v>
      </c>
      <c r="X60" s="208" t="str">
        <f t="shared" si="8"/>
        <v>A</v>
      </c>
      <c r="Y60" s="255">
        <f>VLOOKUP(D60,derm!$D$4:$H$285,5,FALSE)</f>
        <v>8.9700000000000002E-2</v>
      </c>
      <c r="Z60" s="468">
        <f>VLOOKUP($C60,ToxValues!$C$4:$N$283,11,FALSE)</f>
        <v>120.2</v>
      </c>
      <c r="AA60" s="468" t="str">
        <f>VLOOKUP($D60,derm!$D$4:$K$285,6,FALSE)</f>
        <v>--</v>
      </c>
      <c r="AB60" s="468" t="str">
        <f>VLOOKUP($D60,derm!$D$4:$K$285,7,FALSE)</f>
        <v>--</v>
      </c>
      <c r="AC60" s="468" t="str">
        <f>VLOOKUP($D60,derm!$D$4:$K$285,8,FALSE)</f>
        <v>--</v>
      </c>
      <c r="AD60" s="468" t="str">
        <f>VLOOKUP($D60,derm!$D$4:$L$285,9,FALSE)</f>
        <v>--</v>
      </c>
      <c r="AE60" s="255" t="str">
        <f>VLOOKUP($C60,ToxValues!$C$4:$J$284,8,FALSE)</f>
        <v>--</v>
      </c>
      <c r="AF60" s="255" t="str">
        <f>VLOOKUP($C60,ToxValues!$C$4:$J$284,7,FALSE)</f>
        <v>--</v>
      </c>
      <c r="AG60" s="255">
        <f>VLOOKUP($C60,ToxValues!$C$4:$J$284,3,FALSE)</f>
        <v>0.1</v>
      </c>
      <c r="AH60" s="255">
        <f>VLOOKUP($C60,ToxValues!$C$4:$J$284,5,FALSE)</f>
        <v>0.1</v>
      </c>
      <c r="AI60" s="497" t="str">
        <f>VLOOKUP($C60,ToxValues!$C$4:$L$284,10,FALSE)</f>
        <v>--</v>
      </c>
    </row>
    <row r="61" spans="1:35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 t="str">
        <f t="shared" si="0"/>
        <v>--</v>
      </c>
      <c r="H61" s="490" t="str">
        <f t="shared" si="15"/>
        <v/>
      </c>
      <c r="I61" s="490" t="str">
        <f t="shared" si="10"/>
        <v>--</v>
      </c>
      <c r="J61" s="490" t="str">
        <f t="shared" si="11"/>
        <v/>
      </c>
      <c r="K61" s="490" t="str">
        <f t="shared" si="12"/>
        <v>--</v>
      </c>
      <c r="L61" s="490" t="str">
        <f t="shared" si="13"/>
        <v/>
      </c>
      <c r="M61" s="490" t="str">
        <f t="shared" si="1"/>
        <v>--</v>
      </c>
      <c r="N61" s="490" t="str">
        <f t="shared" si="2"/>
        <v>--</v>
      </c>
      <c r="O61" s="490" t="str">
        <f t="shared" si="3"/>
        <v>--</v>
      </c>
      <c r="P61" s="490" t="str">
        <f t="shared" si="14"/>
        <v>--</v>
      </c>
      <c r="Q61" s="490"/>
      <c r="R61" s="490" t="str">
        <f t="shared" si="4"/>
        <v>--</v>
      </c>
      <c r="S61" s="490" t="str">
        <f t="shared" si="5"/>
        <v>--</v>
      </c>
      <c r="T61" s="490">
        <f t="shared" si="6"/>
        <v>1</v>
      </c>
      <c r="U61" s="490">
        <f>IFERROR((2*'Child Res carc'!tao_event*V61),"--")</f>
        <v>0.32</v>
      </c>
      <c r="V61" s="255">
        <f>IFERROR((1+(3*[0]!B)+(3*[0]!B^2))/((1+[0]!B)^2),"--")</f>
        <v>1</v>
      </c>
      <c r="W61" s="490" t="str">
        <f t="shared" si="7"/>
        <v>--</v>
      </c>
      <c r="X61" s="208" t="str">
        <f t="shared" si="8"/>
        <v>B</v>
      </c>
      <c r="Y61" s="255">
        <f>VLOOKUP(D61,derm!$D$4:$H$285,5,FALSE)</f>
        <v>3.19E-4</v>
      </c>
      <c r="Z61" s="468">
        <f>VLOOKUP($C61,ToxValues!$C$4:$N$283,11,FALSE)</f>
        <v>32.04</v>
      </c>
      <c r="AA61" s="468">
        <f>VLOOKUP($D61,derm!$D$4:$K$285,6,FALSE)</f>
        <v>0</v>
      </c>
      <c r="AB61" s="468">
        <f>VLOOKUP($D61,derm!$D$4:$K$285,7,FALSE)</f>
        <v>0.16</v>
      </c>
      <c r="AC61" s="468">
        <f>VLOOKUP($D61,derm!$D$4:$K$285,8,FALSE)</f>
        <v>0.39</v>
      </c>
      <c r="AD61" s="468">
        <f>VLOOKUP($D61,derm!$D$4:$L$285,9,FALSE)</f>
        <v>1</v>
      </c>
      <c r="AE61" s="255" t="str">
        <f>VLOOKUP($C61,ToxValues!$C$4:$J$284,8,FALSE)</f>
        <v>--</v>
      </c>
      <c r="AF61" s="255" t="str">
        <f>VLOOKUP($C61,ToxValues!$C$4:$J$284,7,FALSE)</f>
        <v>--</v>
      </c>
      <c r="AG61" s="255">
        <f>VLOOKUP($C61,ToxValues!$C$4:$J$284,3,FALSE)</f>
        <v>0.5</v>
      </c>
      <c r="AH61" s="255">
        <f>VLOOKUP($C61,ToxValues!$C$4:$J$284,5,FALSE)</f>
        <v>0.5</v>
      </c>
      <c r="AI61" s="497" t="str">
        <f>VLOOKUP($C61,ToxValues!$C$4:$L$284,10,FALSE)</f>
        <v>--</v>
      </c>
    </row>
    <row r="62" spans="1:35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0"/>
        <v>877.50555242239341</v>
      </c>
      <c r="H62" s="490">
        <f t="shared" si="15"/>
        <v>877.50555242239341</v>
      </c>
      <c r="I62" s="490">
        <f t="shared" si="10"/>
        <v>584000.00000000012</v>
      </c>
      <c r="J62" s="490">
        <f t="shared" si="11"/>
        <v>911.07644305772249</v>
      </c>
      <c r="K62" s="490">
        <f t="shared" si="12"/>
        <v>912.5</v>
      </c>
      <c r="L62" s="490">
        <f t="shared" si="13"/>
        <v>878.82605712228769</v>
      </c>
      <c r="M62" s="490">
        <f t="shared" si="1"/>
        <v>584000.00000000012</v>
      </c>
      <c r="N62" s="490">
        <f t="shared" si="2"/>
        <v>292000.00000000006</v>
      </c>
      <c r="O62" s="490">
        <f t="shared" si="3"/>
        <v>912.5</v>
      </c>
      <c r="P62" s="490">
        <f t="shared" si="14"/>
        <v>23814.519732254339</v>
      </c>
      <c r="Q62" s="490"/>
      <c r="R62" s="490">
        <f t="shared" si="4"/>
        <v>23814.519732254339</v>
      </c>
      <c r="S62" s="490">
        <f t="shared" si="5"/>
        <v>24979.284930907888</v>
      </c>
      <c r="T62" s="490">
        <f t="shared" si="6"/>
        <v>1</v>
      </c>
      <c r="U62" s="490">
        <f>IFERROR((2*'Child Res carc'!tao_event*V62),"--")</f>
        <v>0.64</v>
      </c>
      <c r="V62" s="255">
        <f>IFERROR((1+(3*[0]!B)+(3*[0]!B^2))/((1+[0]!B)^2),"--")</f>
        <v>1</v>
      </c>
      <c r="W62" s="490">
        <f t="shared" si="7"/>
        <v>0.1382575757575758</v>
      </c>
      <c r="X62" s="208" t="str">
        <f t="shared" si="8"/>
        <v>B</v>
      </c>
      <c r="Y62" s="255">
        <f>VLOOKUP(D62,derm!$D$4:$H$285,5,FALSE)</f>
        <v>3.5400000000000002E-3</v>
      </c>
      <c r="Z62" s="468">
        <f>VLOOKUP($C62,ToxValues!$C$4:$N$283,11,FALSE)</f>
        <v>84.93</v>
      </c>
      <c r="AA62" s="468">
        <f>VLOOKUP($D62,derm!$D$4:$K$285,6,FALSE)</f>
        <v>0</v>
      </c>
      <c r="AB62" s="468">
        <f>VLOOKUP($D62,derm!$D$4:$K$285,7,FALSE)</f>
        <v>0.32</v>
      </c>
      <c r="AC62" s="468">
        <f>VLOOKUP($D62,derm!$D$4:$K$285,8,FALSE)</f>
        <v>0.76</v>
      </c>
      <c r="AD62" s="468">
        <f>VLOOKUP($D62,derm!$D$4:$L$285,9,FALSE)</f>
        <v>1</v>
      </c>
      <c r="AE62" s="255">
        <f>VLOOKUP($C62,ToxValues!$C$4:$J$284,8,FALSE)</f>
        <v>1E-8</v>
      </c>
      <c r="AF62" s="255">
        <f>VLOOKUP($C62,ToxValues!$C$4:$J$284,7,FALSE)</f>
        <v>2E-3</v>
      </c>
      <c r="AG62" s="255">
        <f>VLOOKUP($C62,ToxValues!$C$4:$J$284,3,FALSE)</f>
        <v>6.0000000000000001E-3</v>
      </c>
      <c r="AH62" s="255">
        <f>VLOOKUP($C62,ToxValues!$C$4:$J$284,5,FALSE)</f>
        <v>6.0000000000000001E-3</v>
      </c>
      <c r="AI62" s="497">
        <f>VLOOKUP($C62,ToxValues!$C$4:$L$284,10,FALSE)</f>
        <v>2E-3</v>
      </c>
    </row>
    <row r="63" spans="1:35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>
        <f t="shared" si="0"/>
        <v>970.09966777408647</v>
      </c>
      <c r="H63" s="490" t="str">
        <f t="shared" si="15"/>
        <v/>
      </c>
      <c r="I63" s="490">
        <f t="shared" si="10"/>
        <v>22461.538461538465</v>
      </c>
      <c r="J63" s="490">
        <f t="shared" si="11"/>
        <v>970.09966777408647</v>
      </c>
      <c r="K63" s="490">
        <f t="shared" si="12"/>
        <v>1013.8888888888889</v>
      </c>
      <c r="L63" s="490" t="str">
        <f t="shared" si="13"/>
        <v/>
      </c>
      <c r="M63" s="490">
        <f t="shared" si="1"/>
        <v>22461.538461538465</v>
      </c>
      <c r="N63" s="490">
        <f t="shared" si="2"/>
        <v>11230.769230769232</v>
      </c>
      <c r="O63" s="490">
        <f t="shared" si="3"/>
        <v>1013.8888888888889</v>
      </c>
      <c r="P63" s="490" t="str">
        <f t="shared" si="14"/>
        <v>--</v>
      </c>
      <c r="Q63" s="490"/>
      <c r="R63" s="490" t="str">
        <f t="shared" si="4"/>
        <v>--</v>
      </c>
      <c r="S63" s="490" t="str">
        <f t="shared" si="5"/>
        <v>--</v>
      </c>
      <c r="T63" s="490" t="str">
        <f t="shared" si="6"/>
        <v>--</v>
      </c>
      <c r="U63" s="490" t="str">
        <f>IFERROR((2*'Child Res carc'!tao_event*V63),"--")</f>
        <v>--</v>
      </c>
      <c r="V63" s="255" t="str">
        <f>IFERROR((1+(3*[0]!B)+(3*[0]!B^2))/((1+[0]!B)^2),"--")</f>
        <v>--</v>
      </c>
      <c r="W63" s="490">
        <f t="shared" si="7"/>
        <v>0.15361952861952866</v>
      </c>
      <c r="X63" s="208" t="str">
        <f t="shared" si="8"/>
        <v>A</v>
      </c>
      <c r="Y63" s="255">
        <f>VLOOKUP(D63,derm!$D$4:$H$285,5,FALSE)</f>
        <v>2.1099999999999999E-3</v>
      </c>
      <c r="Z63" s="468">
        <f>VLOOKUP($C63,ToxValues!$C$4:$N$283,11,FALSE)</f>
        <v>88.15</v>
      </c>
      <c r="AA63" s="468" t="str">
        <f>VLOOKUP($D63,derm!$D$4:$K$285,6,FALSE)</f>
        <v>--</v>
      </c>
      <c r="AB63" s="468" t="str">
        <f>VLOOKUP($D63,derm!$D$4:$K$285,7,FALSE)</f>
        <v>--</v>
      </c>
      <c r="AC63" s="468" t="str">
        <f>VLOOKUP($D63,derm!$D$4:$K$285,8,FALSE)</f>
        <v>--</v>
      </c>
      <c r="AD63" s="468" t="str">
        <f>VLOOKUP($D63,derm!$D$4:$L$285,9,FALSE)</f>
        <v>--</v>
      </c>
      <c r="AE63" s="255">
        <f>VLOOKUP($C63,ToxValues!$C$4:$J$284,8,FALSE)</f>
        <v>2.6E-7</v>
      </c>
      <c r="AF63" s="255">
        <f>VLOOKUP($C63,ToxValues!$C$4:$J$284,7,FALSE)</f>
        <v>1.8E-3</v>
      </c>
      <c r="AG63" s="255" t="str">
        <f>VLOOKUP($C63,ToxValues!$C$4:$J$284,3,FALSE)</f>
        <v>--</v>
      </c>
      <c r="AH63" s="255" t="str">
        <f>VLOOKUP($C63,ToxValues!$C$4:$J$284,5,FALSE)</f>
        <v>--</v>
      </c>
      <c r="AI63" s="497">
        <f>VLOOKUP($C63,ToxValues!$C$4:$L$284,10,FALSE)</f>
        <v>1.8E-3</v>
      </c>
    </row>
    <row r="64" spans="1:35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>
        <f t="shared" si="0"/>
        <v>171.76470588235296</v>
      </c>
      <c r="H64" s="490" t="str">
        <f t="shared" si="15"/>
        <v/>
      </c>
      <c r="I64" s="490">
        <f t="shared" si="10"/>
        <v>171.76470588235296</v>
      </c>
      <c r="J64" s="490" t="str">
        <f t="shared" si="11"/>
        <v/>
      </c>
      <c r="K64" s="490" t="str">
        <f t="shared" si="12"/>
        <v>--</v>
      </c>
      <c r="L64" s="490" t="str">
        <f t="shared" si="13"/>
        <v/>
      </c>
      <c r="M64" s="490">
        <f t="shared" si="1"/>
        <v>171.76470588235296</v>
      </c>
      <c r="N64" s="490">
        <f t="shared" si="2"/>
        <v>85.882352941176478</v>
      </c>
      <c r="O64" s="490" t="str">
        <f t="shared" si="3"/>
        <v>--</v>
      </c>
      <c r="P64" s="490" t="str">
        <f t="shared" si="14"/>
        <v>--</v>
      </c>
      <c r="Q64" s="490"/>
      <c r="R64" s="490" t="str">
        <f t="shared" si="4"/>
        <v>--</v>
      </c>
      <c r="S64" s="490" t="str">
        <f t="shared" si="5"/>
        <v>--</v>
      </c>
      <c r="T64" s="490">
        <f t="shared" si="6"/>
        <v>0.83333333333333337</v>
      </c>
      <c r="U64" s="490">
        <f>IFERROR((2*'Child Res carc'!tao_event*V64),"--")</f>
        <v>1.3377777777777782</v>
      </c>
      <c r="V64" s="255">
        <f>IFERROR((1+(3*[0]!B)+(3*[0]!B^2))/((1+[0]!B)^2),"--")</f>
        <v>1.1944444444444446</v>
      </c>
      <c r="W64" s="490" t="str">
        <f t="shared" si="7"/>
        <v>--</v>
      </c>
      <c r="X64" s="208" t="str">
        <f t="shared" si="8"/>
        <v>A</v>
      </c>
      <c r="Y64" s="255">
        <f>VLOOKUP(D64,derm!$D$4:$H$285,5,FALSE)</f>
        <v>4.6600000000000003E-2</v>
      </c>
      <c r="Z64" s="468">
        <f>VLOOKUP($C64,ToxValues!$C$4:$N$283,11,FALSE)</f>
        <v>128.18</v>
      </c>
      <c r="AA64" s="468">
        <f>VLOOKUP($D64,derm!$D$4:$K$285,6,FALSE)</f>
        <v>0.2</v>
      </c>
      <c r="AB64" s="468">
        <f>VLOOKUP($D64,derm!$D$4:$K$285,7,FALSE)</f>
        <v>0.56000000000000005</v>
      </c>
      <c r="AC64" s="468">
        <f>VLOOKUP($D64,derm!$D$4:$K$285,8,FALSE)</f>
        <v>1.34</v>
      </c>
      <c r="AD64" s="468">
        <f>VLOOKUP($D64,derm!$D$4:$L$285,9,FALSE)</f>
        <v>1</v>
      </c>
      <c r="AE64" s="255">
        <f>VLOOKUP($C64,ToxValues!$C$4:$J$284,8,FALSE)</f>
        <v>3.4E-5</v>
      </c>
      <c r="AF64" s="255" t="str">
        <f>VLOOKUP($C64,ToxValues!$C$4:$J$284,7,FALSE)</f>
        <v>--</v>
      </c>
      <c r="AG64" s="255">
        <f>VLOOKUP($C64,ToxValues!$C$4:$J$284,3,FALSE)</f>
        <v>0.02</v>
      </c>
      <c r="AH64" s="255">
        <f>VLOOKUP($C64,ToxValues!$C$4:$J$284,5,FALSE)</f>
        <v>0.02</v>
      </c>
      <c r="AI64" s="497" t="str">
        <f>VLOOKUP($C64,ToxValues!$C$4:$L$284,10,FALSE)</f>
        <v>--</v>
      </c>
    </row>
    <row r="65" spans="1:35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 t="str">
        <f t="shared" si="0"/>
        <v>--</v>
      </c>
      <c r="H65" s="490" t="str">
        <f t="shared" si="15"/>
        <v/>
      </c>
      <c r="I65" s="490" t="str">
        <f t="shared" si="10"/>
        <v>--</v>
      </c>
      <c r="J65" s="490" t="str">
        <f t="shared" si="11"/>
        <v/>
      </c>
      <c r="K65" s="490" t="str">
        <f t="shared" si="12"/>
        <v>--</v>
      </c>
      <c r="L65" s="490" t="str">
        <f t="shared" si="13"/>
        <v/>
      </c>
      <c r="M65" s="490" t="str">
        <f t="shared" si="1"/>
        <v>--</v>
      </c>
      <c r="N65" s="490" t="str">
        <f t="shared" si="2"/>
        <v>--</v>
      </c>
      <c r="O65" s="490" t="str">
        <f t="shared" si="3"/>
        <v>--</v>
      </c>
      <c r="P65" s="490" t="str">
        <f t="shared" si="14"/>
        <v>--</v>
      </c>
      <c r="Q65" s="490"/>
      <c r="R65" s="490" t="str">
        <f t="shared" si="4"/>
        <v>--</v>
      </c>
      <c r="S65" s="490" t="str">
        <f t="shared" si="5"/>
        <v>--</v>
      </c>
      <c r="T65" s="490" t="str">
        <f t="shared" si="6"/>
        <v>--</v>
      </c>
      <c r="U65" s="490" t="str">
        <f>IFERROR((2*'Child Res carc'!tao_event*V65),"--")</f>
        <v>--</v>
      </c>
      <c r="V65" s="255" t="str">
        <f>IFERROR((1+(3*[0]!B)+(3*[0]!B^2))/((1+[0]!B)^2),"--")</f>
        <v>--</v>
      </c>
      <c r="W65" s="490" t="str">
        <f t="shared" si="7"/>
        <v>--</v>
      </c>
      <c r="X65" s="208" t="str">
        <f t="shared" si="8"/>
        <v>A</v>
      </c>
      <c r="Y65" s="255">
        <f>VLOOKUP(D65,derm!$D$4:$H$285,5,FALSE)</f>
        <v>0.22500000000000001</v>
      </c>
      <c r="Z65" s="468">
        <f>VLOOKUP($C65,ToxValues!$C$4:$N$283,11,FALSE)</f>
        <v>134.22</v>
      </c>
      <c r="AA65" s="468" t="str">
        <f>VLOOKUP($D65,derm!$D$4:$K$285,6,FALSE)</f>
        <v>--</v>
      </c>
      <c r="AB65" s="468" t="str">
        <f>VLOOKUP($D65,derm!$D$4:$K$285,7,FALSE)</f>
        <v>--</v>
      </c>
      <c r="AC65" s="468" t="str">
        <f>VLOOKUP($D65,derm!$D$4:$K$285,8,FALSE)</f>
        <v>--</v>
      </c>
      <c r="AD65" s="468" t="str">
        <f>VLOOKUP($D65,derm!$D$4:$L$285,9,FALSE)</f>
        <v>--</v>
      </c>
      <c r="AE65" s="255" t="str">
        <f>VLOOKUP($C65,ToxValues!$C$4:$J$284,8,FALSE)</f>
        <v>--</v>
      </c>
      <c r="AF65" s="255" t="str">
        <f>VLOOKUP($C65,ToxValues!$C$4:$J$284,7,FALSE)</f>
        <v>--</v>
      </c>
      <c r="AG65" s="255">
        <f>VLOOKUP($C65,ToxValues!$C$4:$J$284,3,FALSE)</f>
        <v>0.05</v>
      </c>
      <c r="AH65" s="255">
        <f>VLOOKUP($C65,ToxValues!$C$4:$J$284,5,FALSE)</f>
        <v>0.05</v>
      </c>
      <c r="AI65" s="497" t="str">
        <f>VLOOKUP($C65,ToxValues!$C$4:$L$284,10,FALSE)</f>
        <v>--</v>
      </c>
    </row>
    <row r="66" spans="1:35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 t="str">
        <f t="shared" si="0"/>
        <v>--</v>
      </c>
      <c r="H66" s="490" t="str">
        <f t="shared" si="15"/>
        <v/>
      </c>
      <c r="I66" s="490" t="str">
        <f t="shared" si="10"/>
        <v>--</v>
      </c>
      <c r="J66" s="490" t="str">
        <f t="shared" si="11"/>
        <v/>
      </c>
      <c r="K66" s="490" t="str">
        <f t="shared" si="12"/>
        <v>--</v>
      </c>
      <c r="L66" s="490" t="str">
        <f t="shared" si="13"/>
        <v/>
      </c>
      <c r="M66" s="490" t="str">
        <f t="shared" si="1"/>
        <v>--</v>
      </c>
      <c r="N66" s="490" t="str">
        <f t="shared" si="2"/>
        <v>--</v>
      </c>
      <c r="O66" s="490" t="str">
        <f t="shared" si="3"/>
        <v>--</v>
      </c>
      <c r="P66" s="490" t="str">
        <f t="shared" si="14"/>
        <v>--</v>
      </c>
      <c r="Q66" s="490"/>
      <c r="R66" s="490" t="str">
        <f t="shared" si="4"/>
        <v>--</v>
      </c>
      <c r="S66" s="490" t="str">
        <f t="shared" si="5"/>
        <v>--</v>
      </c>
      <c r="T66" s="490" t="str">
        <f t="shared" si="6"/>
        <v>--</v>
      </c>
      <c r="U66" s="490" t="str">
        <f>IFERROR((2*'Child Res carc'!tao_event*V66),"--")</f>
        <v>--</v>
      </c>
      <c r="V66" s="255" t="str">
        <f>IFERROR((1+(3*[0]!B)+(3*[0]!B^2))/((1+[0]!B)^2),"--")</f>
        <v>--</v>
      </c>
      <c r="W66" s="490" t="str">
        <f t="shared" si="7"/>
        <v>--</v>
      </c>
      <c r="X66" s="208" t="str">
        <f t="shared" si="8"/>
        <v>A</v>
      </c>
      <c r="Y66" s="255">
        <f>VLOOKUP(D66,derm!$D$4:$H$285,5,FALSE)</f>
        <v>9.3899999999999997E-2</v>
      </c>
      <c r="Z66" s="468">
        <f>VLOOKUP($C66,ToxValues!$C$4:$N$283,11,FALSE)</f>
        <v>120.2</v>
      </c>
      <c r="AA66" s="468" t="str">
        <f>VLOOKUP($D66,derm!$D$4:$K$285,6,FALSE)</f>
        <v>--</v>
      </c>
      <c r="AB66" s="468" t="str">
        <f>VLOOKUP($D66,derm!$D$4:$K$285,7,FALSE)</f>
        <v>--</v>
      </c>
      <c r="AC66" s="468" t="str">
        <f>VLOOKUP($D66,derm!$D$4:$K$285,8,FALSE)</f>
        <v>--</v>
      </c>
      <c r="AD66" s="468" t="str">
        <f>VLOOKUP($D66,derm!$D$4:$L$285,9,FALSE)</f>
        <v>--</v>
      </c>
      <c r="AE66" s="255" t="str">
        <f>VLOOKUP($C66,ToxValues!$C$4:$J$284,8,FALSE)</f>
        <v>--</v>
      </c>
      <c r="AF66" s="255" t="str">
        <f>VLOOKUP($C66,ToxValues!$C$4:$J$284,7,FALSE)</f>
        <v>--</v>
      </c>
      <c r="AG66" s="255">
        <f>VLOOKUP($C66,ToxValues!$C$4:$J$284,3,FALSE)</f>
        <v>0.1</v>
      </c>
      <c r="AH66" s="255">
        <f>VLOOKUP($C66,ToxValues!$C$4:$J$284,5,FALSE)</f>
        <v>0.1</v>
      </c>
      <c r="AI66" s="497" t="str">
        <f>VLOOKUP($C66,ToxValues!$C$4:$L$284,10,FALSE)</f>
        <v>--</v>
      </c>
    </row>
    <row r="67" spans="1:35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0"/>
        <v>--</v>
      </c>
      <c r="H67" s="490" t="str">
        <f t="shared" si="15"/>
        <v/>
      </c>
      <c r="I67" s="490" t="str">
        <f t="shared" si="10"/>
        <v>--</v>
      </c>
      <c r="J67" s="490" t="str">
        <f t="shared" si="11"/>
        <v/>
      </c>
      <c r="K67" s="490" t="str">
        <f t="shared" si="12"/>
        <v>--</v>
      </c>
      <c r="L67" s="490" t="str">
        <f t="shared" si="13"/>
        <v/>
      </c>
      <c r="M67" s="490" t="str">
        <f t="shared" si="1"/>
        <v>--</v>
      </c>
      <c r="N67" s="490" t="str">
        <f t="shared" si="2"/>
        <v>--</v>
      </c>
      <c r="O67" s="490" t="str">
        <f t="shared" si="3"/>
        <v>--</v>
      </c>
      <c r="P67" s="490" t="str">
        <f t="shared" si="14"/>
        <v>--</v>
      </c>
      <c r="Q67" s="490"/>
      <c r="R67" s="490" t="str">
        <f t="shared" si="4"/>
        <v>--</v>
      </c>
      <c r="S67" s="490" t="str">
        <f t="shared" si="5"/>
        <v>--</v>
      </c>
      <c r="T67" s="490" t="str">
        <f t="shared" si="6"/>
        <v>--</v>
      </c>
      <c r="U67" s="490" t="str">
        <f>IFERROR((2*'Child Res carc'!tao_event*V67),"--")</f>
        <v>--</v>
      </c>
      <c r="V67" s="255" t="str">
        <f>IFERROR((1+(3*[0]!B)+(3*[0]!B^2))/((1+[0]!B)^2),"--")</f>
        <v>--</v>
      </c>
      <c r="W67" s="490" t="str">
        <f t="shared" si="7"/>
        <v>--</v>
      </c>
      <c r="X67" s="208" t="str">
        <f t="shared" si="8"/>
        <v>A</v>
      </c>
      <c r="Y67" s="255" t="str">
        <f>VLOOKUP(D67,derm!$D$4:$H$285,5,FALSE)</f>
        <v>--</v>
      </c>
      <c r="Z67" s="468" t="str">
        <f>VLOOKUP($C67,ToxValues!$C$4:$N$283,11,FALSE)</f>
        <v>--</v>
      </c>
      <c r="AA67" s="468" t="str">
        <f>VLOOKUP($D67,derm!$D$4:$K$285,6,FALSE)</f>
        <v>--</v>
      </c>
      <c r="AB67" s="468" t="str">
        <f>VLOOKUP($D67,derm!$D$4:$K$285,7,FALSE)</f>
        <v>--</v>
      </c>
      <c r="AC67" s="468" t="str">
        <f>VLOOKUP($D67,derm!$D$4:$K$285,8,FALSE)</f>
        <v>--</v>
      </c>
      <c r="AD67" s="468" t="str">
        <f>VLOOKUP($D67,derm!$D$4:$L$285,9,FALSE)</f>
        <v>--</v>
      </c>
      <c r="AE67" s="255" t="str">
        <f>VLOOKUP($C67,ToxValues!$C$4:$J$284,8,FALSE)</f>
        <v>--</v>
      </c>
      <c r="AF67" s="255" t="str">
        <f>VLOOKUP($C67,ToxValues!$C$4:$J$284,7,FALSE)</f>
        <v>--</v>
      </c>
      <c r="AG67" s="255" t="str">
        <f>VLOOKUP($C67,ToxValues!$C$4:$J$284,3,FALSE)</f>
        <v>--</v>
      </c>
      <c r="AH67" s="255" t="str">
        <f>VLOOKUP($C67,ToxValues!$C$4:$J$284,5,FALSE)</f>
        <v>--</v>
      </c>
      <c r="AI67" s="497" t="str">
        <f>VLOOKUP($C67,ToxValues!$C$4:$L$284,10,FALSE)</f>
        <v>--</v>
      </c>
    </row>
    <row r="68" spans="1:35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0"/>
        <v>--</v>
      </c>
      <c r="H68" s="490" t="str">
        <f t="shared" si="15"/>
        <v/>
      </c>
      <c r="I68" s="490" t="str">
        <f t="shared" si="10"/>
        <v>--</v>
      </c>
      <c r="J68" s="490" t="str">
        <f t="shared" si="11"/>
        <v/>
      </c>
      <c r="K68" s="490" t="str">
        <f t="shared" si="12"/>
        <v>--</v>
      </c>
      <c r="L68" s="490" t="str">
        <f t="shared" si="13"/>
        <v/>
      </c>
      <c r="M68" s="490" t="str">
        <f t="shared" si="1"/>
        <v>--</v>
      </c>
      <c r="N68" s="490" t="str">
        <f t="shared" si="2"/>
        <v>--</v>
      </c>
      <c r="O68" s="490" t="str">
        <f t="shared" si="3"/>
        <v>--</v>
      </c>
      <c r="P68" s="490" t="str">
        <f t="shared" si="14"/>
        <v>--</v>
      </c>
      <c r="Q68" s="490"/>
      <c r="R68" s="490" t="str">
        <f t="shared" si="4"/>
        <v>--</v>
      </c>
      <c r="S68" s="490" t="str">
        <f t="shared" si="5"/>
        <v>--</v>
      </c>
      <c r="T68" s="490" t="str">
        <f t="shared" si="6"/>
        <v>--</v>
      </c>
      <c r="U68" s="490" t="str">
        <f>IFERROR((2*'Child Res carc'!tao_event*V68),"--")</f>
        <v>--</v>
      </c>
      <c r="V68" s="255" t="str">
        <f>IFERROR((1+(3*[0]!B)+(3*[0]!B^2))/((1+[0]!B)^2),"--")</f>
        <v>--</v>
      </c>
      <c r="W68" s="490" t="str">
        <f t="shared" si="7"/>
        <v>--</v>
      </c>
      <c r="X68" s="208" t="str">
        <f t="shared" si="8"/>
        <v>A</v>
      </c>
      <c r="Y68" s="255">
        <f>VLOOKUP(D68,derm!$D$4:$H$285,5,FALSE)</f>
        <v>0.30099999999999999</v>
      </c>
      <c r="Z68" s="468" t="str">
        <f>VLOOKUP($C68,ToxValues!$C$4:$N$283,11,FALSE)</f>
        <v>--</v>
      </c>
      <c r="AA68" s="468" t="str">
        <f>VLOOKUP($D68,derm!$D$4:$K$285,6,FALSE)</f>
        <v>--</v>
      </c>
      <c r="AB68" s="468" t="str">
        <f>VLOOKUP($D68,derm!$D$4:$K$285,7,FALSE)</f>
        <v>--</v>
      </c>
      <c r="AC68" s="468" t="str">
        <f>VLOOKUP($D68,derm!$D$4:$K$285,8,FALSE)</f>
        <v>--</v>
      </c>
      <c r="AD68" s="468" t="str">
        <f>VLOOKUP($D68,derm!$D$4:$L$285,9,FALSE)</f>
        <v>--</v>
      </c>
      <c r="AE68" s="255" t="str">
        <f>VLOOKUP($C68,ToxValues!$C$4:$J$284,8,FALSE)</f>
        <v>--</v>
      </c>
      <c r="AF68" s="255" t="str">
        <f>VLOOKUP($C68,ToxValues!$C$4:$J$284,7,FALSE)</f>
        <v>--</v>
      </c>
      <c r="AG68" s="255" t="str">
        <f>VLOOKUP($C68,ToxValues!$C$4:$J$284,3,FALSE)</f>
        <v>--</v>
      </c>
      <c r="AH68" s="255" t="str">
        <f>VLOOKUP($C68,ToxValues!$C$4:$J$284,5,FALSE)</f>
        <v>--</v>
      </c>
      <c r="AI68" s="497" t="str">
        <f>VLOOKUP($C68,ToxValues!$C$4:$L$284,10,FALSE)</f>
        <v>--</v>
      </c>
    </row>
    <row r="69" spans="1:35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 t="str">
        <f t="shared" si="0"/>
        <v>--</v>
      </c>
      <c r="H69" s="490" t="str">
        <f t="shared" si="15"/>
        <v/>
      </c>
      <c r="I69" s="490" t="str">
        <f t="shared" si="10"/>
        <v>--</v>
      </c>
      <c r="J69" s="490" t="str">
        <f t="shared" si="11"/>
        <v/>
      </c>
      <c r="K69" s="490" t="str">
        <f t="shared" si="12"/>
        <v>--</v>
      </c>
      <c r="L69" s="490" t="str">
        <f t="shared" si="13"/>
        <v/>
      </c>
      <c r="M69" s="490" t="str">
        <f t="shared" si="1"/>
        <v>--</v>
      </c>
      <c r="N69" s="490" t="str">
        <f t="shared" si="2"/>
        <v>--</v>
      </c>
      <c r="O69" s="490" t="str">
        <f t="shared" si="3"/>
        <v>--</v>
      </c>
      <c r="P69" s="490" t="str">
        <f t="shared" si="14"/>
        <v>--</v>
      </c>
      <c r="Q69" s="490"/>
      <c r="R69" s="490" t="str">
        <f t="shared" si="4"/>
        <v>--</v>
      </c>
      <c r="S69" s="490" t="str">
        <f t="shared" si="5"/>
        <v>--</v>
      </c>
      <c r="T69" s="490">
        <f t="shared" si="6"/>
        <v>0.90909090909090906</v>
      </c>
      <c r="U69" s="490">
        <f>IFERROR((2*'Child Res carc'!tao_event*V69),"--")</f>
        <v>0.90132231404958663</v>
      </c>
      <c r="V69" s="255">
        <f>IFERROR((1+(3*[0]!B)+(3*[0]!B^2))/((1+[0]!B)^2),"--")</f>
        <v>1.0991735537190082</v>
      </c>
      <c r="W69" s="490" t="str">
        <f t="shared" si="7"/>
        <v>--</v>
      </c>
      <c r="X69" s="208" t="str">
        <f t="shared" si="8"/>
        <v>B</v>
      </c>
      <c r="Y69" s="255">
        <f>VLOOKUP(D69,derm!$D$4:$H$285,5,FALSE)</f>
        <v>3.7199999999999997E-2</v>
      </c>
      <c r="Z69" s="468">
        <f>VLOOKUP($C69,ToxValues!$C$4:$N$283,11,FALSE)</f>
        <v>104.15</v>
      </c>
      <c r="AA69" s="468">
        <f>VLOOKUP($D69,derm!$D$4:$K$285,6,FALSE)</f>
        <v>0.1</v>
      </c>
      <c r="AB69" s="468">
        <f>VLOOKUP($D69,derm!$D$4:$K$285,7,FALSE)</f>
        <v>0.41</v>
      </c>
      <c r="AC69" s="468">
        <f>VLOOKUP($D69,derm!$D$4:$K$285,8,FALSE)</f>
        <v>0.98</v>
      </c>
      <c r="AD69" s="468">
        <f>VLOOKUP($D69,derm!$D$4:$L$285,9,FALSE)</f>
        <v>1</v>
      </c>
      <c r="AE69" s="255" t="str">
        <f>VLOOKUP($C69,ToxValues!$C$4:$J$284,8,FALSE)</f>
        <v>--</v>
      </c>
      <c r="AF69" s="255" t="str">
        <f>VLOOKUP($C69,ToxValues!$C$4:$J$284,7,FALSE)</f>
        <v>--</v>
      </c>
      <c r="AG69" s="255">
        <f>VLOOKUP($C69,ToxValues!$C$4:$J$284,3,FALSE)</f>
        <v>0.2</v>
      </c>
      <c r="AH69" s="255">
        <f>VLOOKUP($C69,ToxValues!$C$4:$J$284,5,FALSE)</f>
        <v>0.2</v>
      </c>
      <c r="AI69" s="497" t="str">
        <f>VLOOKUP($C69,ToxValues!$C$4:$L$284,10,FALSE)</f>
        <v>--</v>
      </c>
    </row>
    <row r="70" spans="1:35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ref="G70:G133" si="16">IF(MIN(H70:L70)&gt;0,MIN(H70:L70),"--")</f>
        <v>--</v>
      </c>
      <c r="H70" s="490" t="str">
        <f t="shared" si="15"/>
        <v/>
      </c>
      <c r="I70" s="490" t="str">
        <f t="shared" si="10"/>
        <v>--</v>
      </c>
      <c r="J70" s="490" t="str">
        <f t="shared" si="11"/>
        <v/>
      </c>
      <c r="K70" s="490" t="str">
        <f t="shared" si="12"/>
        <v>--</v>
      </c>
      <c r="L70" s="490" t="str">
        <f t="shared" si="13"/>
        <v/>
      </c>
      <c r="M70" s="490" t="str">
        <f t="shared" ref="M70:M82" si="17">IFERROR(N70/k,"--")</f>
        <v>--</v>
      </c>
      <c r="N70" s="490" t="str">
        <f t="shared" ref="N70:N133" si="18">IFERROR((ELCR*ATc*365*24)/(ET_child*ED_child*EF_child*AE70),"--")</f>
        <v>--</v>
      </c>
      <c r="O70" s="490" t="str">
        <f t="shared" ref="O70:O133" si="19">IFERROR(((ELCR*BW_child*ATc*365*1000)/(IRw_child*ED_child*EF_child*AF70)),"--")</f>
        <v>--</v>
      </c>
      <c r="P70" s="490" t="str">
        <f t="shared" si="14"/>
        <v>--</v>
      </c>
      <c r="Q70" s="490"/>
      <c r="R70" s="490" t="str">
        <f t="shared" ref="R70:R133" si="20">IFERROR((DA_event_child_res_carc*1000)/(Y70*AD70*(T70+U70)),"--")</f>
        <v>--</v>
      </c>
      <c r="S70" s="490" t="str">
        <f t="shared" ref="S70:S133" si="21">IFERROR((DA_event_child_res_carc*1000)/(2*AD70*Y70*SQRT((6*AB70*ET_child)/PI())),"--")</f>
        <v>--</v>
      </c>
      <c r="T70" s="490" t="str">
        <f t="shared" ref="T70:T133" si="22">IFERROR(ET_child/(1+B),"--")</f>
        <v>--</v>
      </c>
      <c r="U70" s="490" t="str">
        <f>IFERROR((2*'Child Res carc'!tao_event*V70),"--")</f>
        <v>--</v>
      </c>
      <c r="V70" s="255" t="str">
        <f>IFERROR((1+(3*[0]!B)+(3*[0]!B^2))/((1+[0]!B)^2),"--")</f>
        <v>--</v>
      </c>
      <c r="W70" s="490" t="str">
        <f t="shared" ref="W70:W133" si="23">IFERROR((ELCR*ATc*365*1000*BW_child)/(AI70*SA_childGW*EF_child*ED_child),"--")</f>
        <v>--</v>
      </c>
      <c r="X70" s="208" t="str">
        <f t="shared" ref="X70:X133" si="24">IF(ET_child&lt;AC70,"A","B")</f>
        <v>A</v>
      </c>
      <c r="Y70" s="255">
        <f>VLOOKUP(D70,derm!$D$4:$H$285,5,FALSE)</f>
        <v>0.14899999999999999</v>
      </c>
      <c r="Z70" s="468" t="str">
        <f>VLOOKUP($C70,ToxValues!$C$4:$N$283,11,FALSE)</f>
        <v>--</v>
      </c>
      <c r="AA70" s="468" t="str">
        <f>VLOOKUP($D70,derm!$D$4:$K$285,6,FALSE)</f>
        <v>--</v>
      </c>
      <c r="AB70" s="468" t="str">
        <f>VLOOKUP($D70,derm!$D$4:$K$285,7,FALSE)</f>
        <v>--</v>
      </c>
      <c r="AC70" s="468" t="str">
        <f>VLOOKUP($D70,derm!$D$4:$K$285,8,FALSE)</f>
        <v>--</v>
      </c>
      <c r="AD70" s="468" t="str">
        <f>VLOOKUP($D70,derm!$D$4:$L$285,9,FALSE)</f>
        <v>--</v>
      </c>
      <c r="AE70" s="255" t="str">
        <f>VLOOKUP($C70,ToxValues!$C$4:$J$284,8,FALSE)</f>
        <v>--</v>
      </c>
      <c r="AF70" s="255" t="str">
        <f>VLOOKUP($C70,ToxValues!$C$4:$J$284,7,FALSE)</f>
        <v>--</v>
      </c>
      <c r="AG70" s="255" t="str">
        <f>VLOOKUP($C70,ToxValues!$C$4:$J$284,3,FALSE)</f>
        <v>--</v>
      </c>
      <c r="AH70" s="255" t="str">
        <f>VLOOKUP($C70,ToxValues!$C$4:$J$284,5,FALSE)</f>
        <v>--</v>
      </c>
      <c r="AI70" s="497" t="str">
        <f>VLOOKUP($C70,ToxValues!$C$4:$L$284,10,FALSE)</f>
        <v>--</v>
      </c>
    </row>
    <row r="71" spans="1:35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si="16"/>
        <v>536.47824779741291</v>
      </c>
      <c r="H71" s="490">
        <f t="shared" ref="H71:H134" si="25">IFERROR((((1/$M71)+(1/$O71)+(1/$P71))^-1),"")</f>
        <v>536.47824779741291</v>
      </c>
      <c r="I71" s="490">
        <f t="shared" ref="I71:I82" si="26">IFERROR(($M71),"")</f>
        <v>22461.538461538465</v>
      </c>
      <c r="J71" s="490">
        <f t="shared" ref="J71:J134" si="27">IFERROR((1/((1/$M71)+(1/$O71))),"")</f>
        <v>836.67621776504291</v>
      </c>
      <c r="K71" s="490">
        <f t="shared" ref="K71:K134" si="28">IFERROR(($O71),"")</f>
        <v>869.04761904761904</v>
      </c>
      <c r="L71" s="490">
        <f t="shared" ref="L71:L134" si="29">IFERROR((1/((1/$O71)+(1/$P71))),"")</f>
        <v>549.6051859929762</v>
      </c>
      <c r="M71" s="490">
        <f t="shared" si="17"/>
        <v>22461.538461538465</v>
      </c>
      <c r="N71" s="490">
        <f t="shared" si="18"/>
        <v>11230.769230769232</v>
      </c>
      <c r="O71" s="490">
        <f t="shared" si="19"/>
        <v>869.04761904761904</v>
      </c>
      <c r="P71" s="490">
        <f t="shared" ref="P71:P134" si="30">IF(X71="A",S71,R71)</f>
        <v>1495.2086162633173</v>
      </c>
      <c r="Q71" s="490"/>
      <c r="R71" s="490">
        <f t="shared" si="20"/>
        <v>1310.9545937479575</v>
      </c>
      <c r="S71" s="490">
        <f t="shared" si="21"/>
        <v>1495.2086162633173</v>
      </c>
      <c r="T71" s="490">
        <f t="shared" si="22"/>
        <v>0.83333333333333337</v>
      </c>
      <c r="U71" s="490">
        <f>IFERROR((2*'Child Res carc'!tao_event*V71),"--")</f>
        <v>2.1738888888888894</v>
      </c>
      <c r="V71" s="255">
        <f>IFERROR((1+(3*[0]!B)+(3*[0]!B^2))/((1+[0]!B)^2),"--")</f>
        <v>1.1944444444444446</v>
      </c>
      <c r="W71" s="490">
        <f t="shared" si="23"/>
        <v>0.13167388167388169</v>
      </c>
      <c r="X71" s="208" t="str">
        <f t="shared" si="24"/>
        <v>A</v>
      </c>
      <c r="Y71" s="255">
        <f>VLOOKUP(D71,derm!$D$4:$H$285,5,FALSE)</f>
        <v>3.3399999999999999E-2</v>
      </c>
      <c r="Z71" s="468">
        <f>VLOOKUP($C71,ToxValues!$C$4:$N$283,11,FALSE)</f>
        <v>165.83</v>
      </c>
      <c r="AA71" s="468">
        <f>VLOOKUP($D71,derm!$D$4:$K$285,6,FALSE)</f>
        <v>0.2</v>
      </c>
      <c r="AB71" s="468">
        <f>VLOOKUP($D71,derm!$D$4:$K$285,7,FALSE)</f>
        <v>0.91</v>
      </c>
      <c r="AC71" s="468">
        <f>VLOOKUP($D71,derm!$D$4:$K$285,8,FALSE)</f>
        <v>2.1800000000000002</v>
      </c>
      <c r="AD71" s="468">
        <f>VLOOKUP($D71,derm!$D$4:$L$285,9,FALSE)</f>
        <v>1</v>
      </c>
      <c r="AE71" s="255">
        <f>VLOOKUP($C71,ToxValues!$C$4:$J$284,8,FALSE)</f>
        <v>2.6E-7</v>
      </c>
      <c r="AF71" s="255">
        <f>VLOOKUP($C71,ToxValues!$C$4:$J$284,7,FALSE)</f>
        <v>2.0999999999999999E-3</v>
      </c>
      <c r="AG71" s="255">
        <f>VLOOKUP($C71,ToxValues!$C$4:$J$284,3,FALSE)</f>
        <v>6.0000000000000001E-3</v>
      </c>
      <c r="AH71" s="255">
        <f>VLOOKUP($C71,ToxValues!$C$4:$J$284,5,FALSE)</f>
        <v>6.0000000000000001E-3</v>
      </c>
      <c r="AI71" s="497">
        <f>VLOOKUP($C71,ToxValues!$C$4:$L$284,10,FALSE)</f>
        <v>2.0999999999999999E-3</v>
      </c>
    </row>
    <row r="72" spans="1:35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 t="str">
        <f t="shared" si="16"/>
        <v>--</v>
      </c>
      <c r="H72" s="490" t="str">
        <f t="shared" si="25"/>
        <v/>
      </c>
      <c r="I72" s="490" t="str">
        <f t="shared" si="26"/>
        <v>--</v>
      </c>
      <c r="J72" s="490" t="str">
        <f t="shared" si="27"/>
        <v/>
      </c>
      <c r="K72" s="490" t="str">
        <f t="shared" si="28"/>
        <v>--</v>
      </c>
      <c r="L72" s="490" t="str">
        <f t="shared" si="29"/>
        <v/>
      </c>
      <c r="M72" s="490" t="str">
        <f t="shared" si="17"/>
        <v>--</v>
      </c>
      <c r="N72" s="490" t="str">
        <f t="shared" si="18"/>
        <v>--</v>
      </c>
      <c r="O72" s="490" t="str">
        <f t="shared" si="19"/>
        <v>--</v>
      </c>
      <c r="P72" s="490" t="str">
        <f t="shared" si="30"/>
        <v>--</v>
      </c>
      <c r="Q72" s="490"/>
      <c r="R72" s="490" t="str">
        <f t="shared" si="20"/>
        <v>--</v>
      </c>
      <c r="S72" s="490" t="str">
        <f t="shared" si="21"/>
        <v>--</v>
      </c>
      <c r="T72" s="490">
        <f t="shared" si="22"/>
        <v>0.90909090909090906</v>
      </c>
      <c r="U72" s="490">
        <f>IFERROR((2*'Child Res carc'!tao_event*V72),"--")</f>
        <v>0.76942148760330564</v>
      </c>
      <c r="V72" s="255">
        <f>IFERROR((1+(3*[0]!B)+(3*[0]!B^2))/((1+[0]!B)^2),"--")</f>
        <v>1.0991735537190082</v>
      </c>
      <c r="W72" s="490" t="str">
        <f t="shared" si="23"/>
        <v>--</v>
      </c>
      <c r="X72" s="208" t="str">
        <f t="shared" si="24"/>
        <v>B</v>
      </c>
      <c r="Y72" s="255">
        <f>VLOOKUP(D72,derm!$D$4:$H$285,5,FALSE)</f>
        <v>3.1099999999999999E-2</v>
      </c>
      <c r="Z72" s="468">
        <f>VLOOKUP($C72,ToxValues!$C$4:$N$283,11,FALSE)</f>
        <v>92.14</v>
      </c>
      <c r="AA72" s="468">
        <f>VLOOKUP($D72,derm!$D$4:$K$285,6,FALSE)</f>
        <v>0.1</v>
      </c>
      <c r="AB72" s="468">
        <f>VLOOKUP($D72,derm!$D$4:$K$285,7,FALSE)</f>
        <v>0.35</v>
      </c>
      <c r="AC72" s="468">
        <f>VLOOKUP($D72,derm!$D$4:$K$285,8,FALSE)</f>
        <v>0.84</v>
      </c>
      <c r="AD72" s="468">
        <f>VLOOKUP($D72,derm!$D$4:$L$285,9,FALSE)</f>
        <v>1</v>
      </c>
      <c r="AE72" s="255" t="str">
        <f>VLOOKUP($C72,ToxValues!$C$4:$J$284,8,FALSE)</f>
        <v>--</v>
      </c>
      <c r="AF72" s="255" t="str">
        <f>VLOOKUP($C72,ToxValues!$C$4:$J$284,7,FALSE)</f>
        <v>--</v>
      </c>
      <c r="AG72" s="255">
        <f>VLOOKUP($C72,ToxValues!$C$4:$J$284,3,FALSE)</f>
        <v>0.08</v>
      </c>
      <c r="AH72" s="255">
        <f>VLOOKUP($C72,ToxValues!$C$4:$J$284,5,FALSE)</f>
        <v>0.08</v>
      </c>
      <c r="AI72" s="497" t="str">
        <f>VLOOKUP($C72,ToxValues!$C$4:$L$284,10,FALSE)</f>
        <v>--</v>
      </c>
    </row>
    <row r="73" spans="1:35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 t="str">
        <f t="shared" si="16"/>
        <v>--</v>
      </c>
      <c r="H73" s="490" t="str">
        <f t="shared" si="25"/>
        <v/>
      </c>
      <c r="I73" s="490" t="str">
        <f t="shared" si="26"/>
        <v>--</v>
      </c>
      <c r="J73" s="490" t="str">
        <f t="shared" si="27"/>
        <v/>
      </c>
      <c r="K73" s="490" t="str">
        <f t="shared" si="28"/>
        <v>--</v>
      </c>
      <c r="L73" s="490" t="str">
        <f t="shared" si="29"/>
        <v/>
      </c>
      <c r="M73" s="490" t="str">
        <f t="shared" si="17"/>
        <v>--</v>
      </c>
      <c r="N73" s="490" t="str">
        <f t="shared" si="18"/>
        <v>--</v>
      </c>
      <c r="O73" s="490" t="str">
        <f t="shared" si="19"/>
        <v>--</v>
      </c>
      <c r="P73" s="490" t="str">
        <f t="shared" si="30"/>
        <v>--</v>
      </c>
      <c r="Q73" s="490"/>
      <c r="R73" s="490" t="str">
        <f t="shared" si="20"/>
        <v>--</v>
      </c>
      <c r="S73" s="490" t="str">
        <f t="shared" si="21"/>
        <v>--</v>
      </c>
      <c r="T73" s="490" t="str">
        <f t="shared" si="22"/>
        <v>--</v>
      </c>
      <c r="U73" s="490" t="str">
        <f>IFERROR((2*'Child Res carc'!tao_event*V73),"--")</f>
        <v>--</v>
      </c>
      <c r="V73" s="255" t="str">
        <f>IFERROR((1+(3*[0]!B)+(3*[0]!B^2))/((1+[0]!B)^2),"--")</f>
        <v>--</v>
      </c>
      <c r="W73" s="490" t="str">
        <f t="shared" si="23"/>
        <v>--</v>
      </c>
      <c r="X73" s="208" t="str">
        <f t="shared" si="24"/>
        <v>A</v>
      </c>
      <c r="Y73" s="255">
        <f>VLOOKUP(D73,derm!$D$4:$H$285,5,FALSE)</f>
        <v>1.0999999999999999E-2</v>
      </c>
      <c r="Z73" s="468">
        <f>VLOOKUP($C73,ToxValues!$C$4:$N$283,11,FALSE)</f>
        <v>96.94</v>
      </c>
      <c r="AA73" s="468" t="str">
        <f>VLOOKUP($D73,derm!$D$4:$K$285,6,FALSE)</f>
        <v>--</v>
      </c>
      <c r="AB73" s="468" t="str">
        <f>VLOOKUP($D73,derm!$D$4:$K$285,7,FALSE)</f>
        <v>--</v>
      </c>
      <c r="AC73" s="468" t="str">
        <f>VLOOKUP($D73,derm!$D$4:$K$285,8,FALSE)</f>
        <v>--</v>
      </c>
      <c r="AD73" s="468" t="str">
        <f>VLOOKUP($D73,derm!$D$4:$L$285,9,FALSE)</f>
        <v>--</v>
      </c>
      <c r="AE73" s="255" t="str">
        <f>VLOOKUP($C73,ToxValues!$C$4:$J$284,8,FALSE)</f>
        <v>--</v>
      </c>
      <c r="AF73" s="255" t="str">
        <f>VLOOKUP($C73,ToxValues!$C$4:$J$284,7,FALSE)</f>
        <v>--</v>
      </c>
      <c r="AG73" s="255">
        <f>VLOOKUP($C73,ToxValues!$C$4:$J$284,3,FALSE)</f>
        <v>0.02</v>
      </c>
      <c r="AH73" s="255">
        <f>VLOOKUP($C73,ToxValues!$C$4:$J$284,5,FALSE)</f>
        <v>0.02</v>
      </c>
      <c r="AI73" s="497" t="str">
        <f>VLOOKUP($C73,ToxValues!$C$4:$L$284,10,FALSE)</f>
        <v>--</v>
      </c>
    </row>
    <row r="74" spans="1:35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16"/>
        <v>--</v>
      </c>
      <c r="H74" s="490" t="str">
        <f t="shared" si="25"/>
        <v/>
      </c>
      <c r="I74" s="490" t="str">
        <f t="shared" si="26"/>
        <v>--</v>
      </c>
      <c r="J74" s="490" t="str">
        <f t="shared" si="27"/>
        <v/>
      </c>
      <c r="K74" s="490" t="str">
        <f t="shared" si="28"/>
        <v>--</v>
      </c>
      <c r="L74" s="490" t="str">
        <f t="shared" si="29"/>
        <v/>
      </c>
      <c r="M74" s="490" t="str">
        <f t="shared" si="17"/>
        <v>--</v>
      </c>
      <c r="N74" s="490" t="str">
        <f t="shared" si="18"/>
        <v>--</v>
      </c>
      <c r="O74" s="490" t="str">
        <f t="shared" si="19"/>
        <v>--</v>
      </c>
      <c r="P74" s="490" t="str">
        <f t="shared" si="30"/>
        <v>--</v>
      </c>
      <c r="Q74" s="490"/>
      <c r="R74" s="490" t="str">
        <f t="shared" si="20"/>
        <v>--</v>
      </c>
      <c r="S74" s="490" t="str">
        <f t="shared" si="21"/>
        <v>--</v>
      </c>
      <c r="T74" s="490" t="str">
        <f t="shared" si="22"/>
        <v>--</v>
      </c>
      <c r="U74" s="490" t="str">
        <f>IFERROR((2*'Child Res carc'!tao_event*V74),"--")</f>
        <v>--</v>
      </c>
      <c r="V74" s="255" t="str">
        <f>IFERROR((1+(3*[0]!B)+(3*[0]!B^2))/((1+[0]!B)^2),"--")</f>
        <v>--</v>
      </c>
      <c r="W74" s="490" t="str">
        <f t="shared" si="23"/>
        <v>--</v>
      </c>
      <c r="X74" s="208" t="str">
        <f t="shared" si="24"/>
        <v>A</v>
      </c>
      <c r="Y74" s="255" t="str">
        <f>VLOOKUP(D74,derm!$D$4:$H$285,5,FALSE)</f>
        <v>--</v>
      </c>
      <c r="Z74" s="468" t="str">
        <f>VLOOKUP($C74,ToxValues!$C$4:$N$283,11,FALSE)</f>
        <v>--</v>
      </c>
      <c r="AA74" s="468" t="str">
        <f>VLOOKUP($D74,derm!$D$4:$K$285,6,FALSE)</f>
        <v>--</v>
      </c>
      <c r="AB74" s="468" t="str">
        <f>VLOOKUP($D74,derm!$D$4:$K$285,7,FALSE)</f>
        <v>--</v>
      </c>
      <c r="AC74" s="468" t="str">
        <f>VLOOKUP($D74,derm!$D$4:$K$285,8,FALSE)</f>
        <v>--</v>
      </c>
      <c r="AD74" s="468" t="str">
        <f>VLOOKUP($D74,derm!$D$4:$L$285,9,FALSE)</f>
        <v>--</v>
      </c>
      <c r="AE74" s="255" t="str">
        <f>VLOOKUP($C74,ToxValues!$C$4:$J$284,8,FALSE)</f>
        <v>--</v>
      </c>
      <c r="AF74" s="255" t="str">
        <f>VLOOKUP($C74,ToxValues!$C$4:$J$284,7,FALSE)</f>
        <v>--</v>
      </c>
      <c r="AG74" s="255" t="str">
        <f>VLOOKUP($C74,ToxValues!$C$4:$J$284,3,FALSE)</f>
        <v>--</v>
      </c>
      <c r="AH74" s="255" t="str">
        <f>VLOOKUP($C74,ToxValues!$C$4:$J$284,5,FALSE)</f>
        <v>--</v>
      </c>
      <c r="AI74" s="497" t="str">
        <f>VLOOKUP($C74,ToxValues!$C$4:$L$284,10,FALSE)</f>
        <v>--</v>
      </c>
    </row>
    <row r="75" spans="1:35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>
        <f t="shared" si="16"/>
        <v>1.3904761904761909</v>
      </c>
      <c r="H75" s="490" t="str">
        <f t="shared" si="25"/>
        <v/>
      </c>
      <c r="I75" s="490">
        <f t="shared" si="26"/>
        <v>1.3904761904761909</v>
      </c>
      <c r="J75" s="490" t="str">
        <f t="shared" si="27"/>
        <v/>
      </c>
      <c r="K75" s="490" t="str">
        <f t="shared" si="28"/>
        <v>--</v>
      </c>
      <c r="L75" s="490" t="str">
        <f t="shared" si="29"/>
        <v/>
      </c>
      <c r="M75" s="490">
        <f t="shared" si="17"/>
        <v>1.3904761904761909</v>
      </c>
      <c r="N75" s="490">
        <f t="shared" si="18"/>
        <v>0.69523809523809543</v>
      </c>
      <c r="O75" s="490" t="str">
        <f t="shared" si="19"/>
        <v>--</v>
      </c>
      <c r="P75" s="490" t="str">
        <f t="shared" si="30"/>
        <v>--</v>
      </c>
      <c r="Q75" s="490"/>
      <c r="R75" s="490" t="str">
        <f t="shared" si="20"/>
        <v>--</v>
      </c>
      <c r="S75" s="490" t="str">
        <f t="shared" si="21"/>
        <v>--</v>
      </c>
      <c r="T75" s="490" t="str">
        <f t="shared" si="22"/>
        <v>--</v>
      </c>
      <c r="U75" s="490" t="str">
        <f>IFERROR((2*'Child Res carc'!tao_event*V75),"--")</f>
        <v>--</v>
      </c>
      <c r="V75" s="255" t="str">
        <f>IFERROR((1+(3*[0]!B)+(3*[0]!B^2))/((1+[0]!B)^2),"--")</f>
        <v>--</v>
      </c>
      <c r="W75" s="490" t="str">
        <f t="shared" si="23"/>
        <v>--</v>
      </c>
      <c r="X75" s="208" t="str">
        <f t="shared" si="24"/>
        <v>A</v>
      </c>
      <c r="Y75" s="255">
        <f>VLOOKUP(D75,derm!$D$4:$H$285,5,FALSE)</f>
        <v>1.66E-2</v>
      </c>
      <c r="Z75" s="468">
        <f>VLOOKUP($C75,ToxValues!$C$4:$N$283,11,FALSE)</f>
        <v>125</v>
      </c>
      <c r="AA75" s="468" t="str">
        <f>VLOOKUP($D75,derm!$D$4:$K$285,6,FALSE)</f>
        <v>--</v>
      </c>
      <c r="AB75" s="468" t="str">
        <f>VLOOKUP($D75,derm!$D$4:$K$285,7,FALSE)</f>
        <v>--</v>
      </c>
      <c r="AC75" s="468" t="str">
        <f>VLOOKUP($D75,derm!$D$4:$K$285,8,FALSE)</f>
        <v>--</v>
      </c>
      <c r="AD75" s="468" t="str">
        <f>VLOOKUP($D75,derm!$D$4:$L$285,9,FALSE)</f>
        <v>--</v>
      </c>
      <c r="AE75" s="255">
        <f>VLOOKUP($C75,ToxValues!$C$4:$J$284,8,FALSE)</f>
        <v>4.1999999999999997E-3</v>
      </c>
      <c r="AF75" s="255" t="str">
        <f>VLOOKUP($C75,ToxValues!$C$4:$J$284,7,FALSE)</f>
        <v>--</v>
      </c>
      <c r="AG75" s="255" t="str">
        <f>VLOOKUP($C75,ToxValues!$C$4:$J$284,3,FALSE)</f>
        <v>--</v>
      </c>
      <c r="AH75" s="255" t="str">
        <f>VLOOKUP($C75,ToxValues!$C$4:$J$284,5,FALSE)</f>
        <v>--</v>
      </c>
      <c r="AI75" s="497" t="str">
        <f>VLOOKUP($C75,ToxValues!$C$4:$L$284,10,FALSE)</f>
        <v>--</v>
      </c>
    </row>
    <row r="76" spans="1:35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16"/>
        <v>33.367201400794492</v>
      </c>
      <c r="H76" s="490">
        <f t="shared" si="25"/>
        <v>33.367201400794492</v>
      </c>
      <c r="I76" s="490">
        <f t="shared" si="26"/>
        <v>1424.3902439024394</v>
      </c>
      <c r="J76" s="490">
        <f t="shared" si="27"/>
        <v>38.598810310641113</v>
      </c>
      <c r="K76" s="490">
        <f t="shared" si="28"/>
        <v>39.673913043478265</v>
      </c>
      <c r="L76" s="490">
        <f t="shared" si="29"/>
        <v>34.16759801199575</v>
      </c>
      <c r="M76" s="490">
        <f t="shared" si="17"/>
        <v>1424.3902439024394</v>
      </c>
      <c r="N76" s="490">
        <f t="shared" si="18"/>
        <v>712.19512195121968</v>
      </c>
      <c r="O76" s="490">
        <f t="shared" si="19"/>
        <v>39.673913043478265</v>
      </c>
      <c r="P76" s="490">
        <f t="shared" si="30"/>
        <v>246.18321049231179</v>
      </c>
      <c r="Q76" s="490"/>
      <c r="R76" s="490">
        <f t="shared" si="20"/>
        <v>237.2598134109879</v>
      </c>
      <c r="S76" s="490">
        <f t="shared" si="21"/>
        <v>246.18321049231179</v>
      </c>
      <c r="T76" s="490">
        <f t="shared" si="22"/>
        <v>0.90909090909090906</v>
      </c>
      <c r="U76" s="490">
        <f>IFERROR((2*'Child Res carc'!tao_event*V76),"--")</f>
        <v>1.2750413223140493</v>
      </c>
      <c r="V76" s="255">
        <f>IFERROR((1+(3*[0]!B)+(3*[0]!B^2))/((1+[0]!B)^2),"--")</f>
        <v>1.0991735537190082</v>
      </c>
      <c r="W76" s="490">
        <f t="shared" si="23"/>
        <v>6.011198945981555E-3</v>
      </c>
      <c r="X76" s="208" t="str">
        <f t="shared" si="24"/>
        <v>A</v>
      </c>
      <c r="Y76" s="255">
        <f>VLOOKUP(D76,derm!$D$4:$H$285,5,FALSE)</f>
        <v>1.1599999999999999E-2</v>
      </c>
      <c r="Z76" s="468">
        <f>VLOOKUP($C76,ToxValues!$C$4:$N$283,11,FALSE)</f>
        <v>131.38999999999999</v>
      </c>
      <c r="AA76" s="468">
        <f>VLOOKUP($D76,derm!$D$4:$K$285,6,FALSE)</f>
        <v>0.1</v>
      </c>
      <c r="AB76" s="468">
        <f>VLOOKUP($D76,derm!$D$4:$K$285,7,FALSE)</f>
        <v>0.57999999999999996</v>
      </c>
      <c r="AC76" s="468">
        <f>VLOOKUP($D76,derm!$D$4:$K$285,8,FALSE)</f>
        <v>1.39</v>
      </c>
      <c r="AD76" s="468">
        <f>VLOOKUP($D76,derm!$D$4:$L$285,9,FALSE)</f>
        <v>1</v>
      </c>
      <c r="AE76" s="255">
        <f>VLOOKUP($C76,ToxValues!$C$4:$J$284,8,FALSE)</f>
        <v>4.0999999999999997E-6</v>
      </c>
      <c r="AF76" s="255">
        <f>VLOOKUP($C76,ToxValues!$C$4:$J$284,7,FALSE)</f>
        <v>4.5999999999999999E-2</v>
      </c>
      <c r="AG76" s="255">
        <f>VLOOKUP($C76,ToxValues!$C$4:$J$284,3,FALSE)</f>
        <v>5.0000000000000001E-4</v>
      </c>
      <c r="AH76" s="255">
        <f>VLOOKUP($C76,ToxValues!$C$4:$J$284,5,FALSE)</f>
        <v>5.0000000000000001E-4</v>
      </c>
      <c r="AI76" s="497">
        <f>VLOOKUP($C76,ToxValues!$C$4:$L$284,10,FALSE)</f>
        <v>4.5999999999999999E-2</v>
      </c>
    </row>
    <row r="77" spans="1:35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 t="str">
        <f t="shared" si="16"/>
        <v>--</v>
      </c>
      <c r="H77" s="490" t="str">
        <f t="shared" si="25"/>
        <v/>
      </c>
      <c r="I77" s="490" t="str">
        <f t="shared" si="26"/>
        <v>--</v>
      </c>
      <c r="J77" s="490" t="str">
        <f t="shared" si="27"/>
        <v/>
      </c>
      <c r="K77" s="490" t="str">
        <f t="shared" si="28"/>
        <v>--</v>
      </c>
      <c r="L77" s="490" t="str">
        <f t="shared" si="29"/>
        <v/>
      </c>
      <c r="M77" s="490" t="str">
        <f t="shared" si="17"/>
        <v>--</v>
      </c>
      <c r="N77" s="490" t="str">
        <f t="shared" si="18"/>
        <v>--</v>
      </c>
      <c r="O77" s="490" t="str">
        <f t="shared" si="19"/>
        <v>--</v>
      </c>
      <c r="P77" s="490" t="str">
        <f t="shared" si="30"/>
        <v>--</v>
      </c>
      <c r="Q77" s="490"/>
      <c r="R77" s="490" t="str">
        <f t="shared" si="20"/>
        <v>--</v>
      </c>
      <c r="S77" s="490" t="str">
        <f t="shared" si="21"/>
        <v>--</v>
      </c>
      <c r="T77" s="490">
        <f t="shared" si="22"/>
        <v>0.90909090909090906</v>
      </c>
      <c r="U77" s="490">
        <f>IFERROR((2*'Child Res carc'!tao_event*V77),"--")</f>
        <v>1.3849586776859504</v>
      </c>
      <c r="V77" s="255">
        <f>IFERROR((1+(3*[0]!B)+(3*[0]!B^2))/((1+[0]!B)^2),"--")</f>
        <v>1.0991735537190082</v>
      </c>
      <c r="W77" s="490" t="str">
        <f t="shared" si="23"/>
        <v>--</v>
      </c>
      <c r="X77" s="208" t="str">
        <f t="shared" si="24"/>
        <v>A</v>
      </c>
      <c r="Y77" s="255">
        <f>VLOOKUP(D77,derm!$D$4:$H$285,5,FALSE)</f>
        <v>1.2699999999999999E-2</v>
      </c>
      <c r="Z77" s="468">
        <f>VLOOKUP($C77,ToxValues!$C$4:$N$283,11,FALSE)</f>
        <v>137.37</v>
      </c>
      <c r="AA77" s="468">
        <f>VLOOKUP($D77,derm!$D$4:$K$285,6,FALSE)</f>
        <v>0.1</v>
      </c>
      <c r="AB77" s="468">
        <f>VLOOKUP($D77,derm!$D$4:$K$285,7,FALSE)</f>
        <v>0.63</v>
      </c>
      <c r="AC77" s="468">
        <f>VLOOKUP($D77,derm!$D$4:$K$285,8,FALSE)</f>
        <v>1.51</v>
      </c>
      <c r="AD77" s="468">
        <f>VLOOKUP($D77,derm!$D$4:$L$285,9,FALSE)</f>
        <v>1</v>
      </c>
      <c r="AE77" s="255" t="str">
        <f>VLOOKUP($C77,ToxValues!$C$4:$J$284,8,FALSE)</f>
        <v>--</v>
      </c>
      <c r="AF77" s="255" t="str">
        <f>VLOOKUP($C77,ToxValues!$C$4:$J$284,7,FALSE)</f>
        <v>--</v>
      </c>
      <c r="AG77" s="255">
        <f>VLOOKUP($C77,ToxValues!$C$4:$J$284,3,FALSE)</f>
        <v>0.3</v>
      </c>
      <c r="AH77" s="255">
        <f>VLOOKUP($C77,ToxValues!$C$4:$J$284,5,FALSE)</f>
        <v>0.3</v>
      </c>
      <c r="AI77" s="497" t="str">
        <f>VLOOKUP($C77,ToxValues!$C$4:$L$284,10,FALSE)</f>
        <v>--</v>
      </c>
    </row>
    <row r="78" spans="1:35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 t="str">
        <f t="shared" si="16"/>
        <v>--</v>
      </c>
      <c r="H78" s="490" t="str">
        <f t="shared" si="25"/>
        <v/>
      </c>
      <c r="I78" s="490" t="str">
        <f t="shared" si="26"/>
        <v>--</v>
      </c>
      <c r="J78" s="490" t="str">
        <f t="shared" si="27"/>
        <v/>
      </c>
      <c r="K78" s="490" t="str">
        <f t="shared" si="28"/>
        <v>--</v>
      </c>
      <c r="L78" s="490" t="str">
        <f t="shared" si="29"/>
        <v/>
      </c>
      <c r="M78" s="490" t="str">
        <f t="shared" si="17"/>
        <v>--</v>
      </c>
      <c r="N78" s="490" t="str">
        <f t="shared" si="18"/>
        <v>--</v>
      </c>
      <c r="O78" s="490" t="str">
        <f t="shared" si="19"/>
        <v>--</v>
      </c>
      <c r="P78" s="490" t="str">
        <f t="shared" si="30"/>
        <v>--</v>
      </c>
      <c r="Q78" s="490"/>
      <c r="R78" s="490" t="str">
        <f t="shared" si="20"/>
        <v>--</v>
      </c>
      <c r="S78" s="490" t="str">
        <f t="shared" si="21"/>
        <v>--</v>
      </c>
      <c r="T78" s="490" t="str">
        <f t="shared" si="22"/>
        <v>--</v>
      </c>
      <c r="U78" s="490" t="str">
        <f>IFERROR((2*'Child Res carc'!tao_event*V78),"--")</f>
        <v>--</v>
      </c>
      <c r="V78" s="255" t="str">
        <f>IFERROR((1+(3*[0]!B)+(3*[0]!B^2))/((1+[0]!B)^2),"--")</f>
        <v>--</v>
      </c>
      <c r="W78" s="490" t="str">
        <f t="shared" si="23"/>
        <v>--</v>
      </c>
      <c r="X78" s="208" t="str">
        <f t="shared" si="24"/>
        <v>A</v>
      </c>
      <c r="Y78" s="255">
        <f>VLOOKUP(D78,derm!$D$4:$H$285,5,FALSE)</f>
        <v>1.57E-3</v>
      </c>
      <c r="Z78" s="468">
        <f>VLOOKUP($C78,ToxValues!$C$4:$N$283,11,FALSE)</f>
        <v>86.09</v>
      </c>
      <c r="AA78" s="468" t="str">
        <f>VLOOKUP($D78,derm!$D$4:$K$285,6,FALSE)</f>
        <v>--</v>
      </c>
      <c r="AB78" s="468" t="str">
        <f>VLOOKUP($D78,derm!$D$4:$K$285,7,FALSE)</f>
        <v>--</v>
      </c>
      <c r="AC78" s="468" t="str">
        <f>VLOOKUP($D78,derm!$D$4:$K$285,8,FALSE)</f>
        <v>--</v>
      </c>
      <c r="AD78" s="468" t="str">
        <f>VLOOKUP($D78,derm!$D$4:$L$285,9,FALSE)</f>
        <v>--</v>
      </c>
      <c r="AE78" s="255" t="str">
        <f>VLOOKUP($C78,ToxValues!$C$4:$J$284,8,FALSE)</f>
        <v>--</v>
      </c>
      <c r="AF78" s="255" t="str">
        <f>VLOOKUP($C78,ToxValues!$C$4:$J$284,7,FALSE)</f>
        <v>--</v>
      </c>
      <c r="AG78" s="255">
        <f>VLOOKUP($C78,ToxValues!$C$4:$J$284,3,FALSE)</f>
        <v>1</v>
      </c>
      <c r="AH78" s="255">
        <f>VLOOKUP($C78,ToxValues!$C$4:$J$284,5,FALSE)</f>
        <v>1</v>
      </c>
      <c r="AI78" s="497" t="str">
        <f>VLOOKUP($C78,ToxValues!$C$4:$L$284,10,FALSE)</f>
        <v>--</v>
      </c>
    </row>
    <row r="79" spans="1:35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16"/>
        <v>2.3388104499508784</v>
      </c>
      <c r="H79" s="490">
        <f t="shared" si="25"/>
        <v>2.3388104499508784</v>
      </c>
      <c r="I79" s="490">
        <f t="shared" si="26"/>
        <v>1327.2727272727277</v>
      </c>
      <c r="J79" s="490">
        <f t="shared" si="27"/>
        <v>2.5298908334777335</v>
      </c>
      <c r="K79" s="490">
        <f t="shared" si="28"/>
        <v>2.5347222222222223</v>
      </c>
      <c r="L79" s="490">
        <f t="shared" si="29"/>
        <v>2.3429389836470471</v>
      </c>
      <c r="M79" s="490">
        <f t="shared" si="17"/>
        <v>1327.2727272727277</v>
      </c>
      <c r="N79" s="490">
        <f t="shared" si="18"/>
        <v>663.63636363636385</v>
      </c>
      <c r="O79" s="490">
        <f t="shared" si="19"/>
        <v>2.5347222222222223</v>
      </c>
      <c r="P79" s="490">
        <f t="shared" si="30"/>
        <v>30.965685798621365</v>
      </c>
      <c r="Q79" s="490"/>
      <c r="R79" s="490">
        <f t="shared" si="20"/>
        <v>30.965685798621365</v>
      </c>
      <c r="S79" s="490">
        <f t="shared" si="21"/>
        <v>33.845903574479621</v>
      </c>
      <c r="T79" s="490">
        <f t="shared" si="22"/>
        <v>1</v>
      </c>
      <c r="U79" s="490">
        <f>IFERROR((2*'Child Res carc'!tao_event*V79),"--")</f>
        <v>0.48</v>
      </c>
      <c r="V79" s="255">
        <f>IFERROR((1+(3*[0]!B)+(3*[0]!B^2))/((1+[0]!B)^2),"--")</f>
        <v>1</v>
      </c>
      <c r="W79" s="490">
        <f t="shared" si="23"/>
        <v>3.8404882154882165E-4</v>
      </c>
      <c r="X79" s="208" t="str">
        <f t="shared" si="24"/>
        <v>B</v>
      </c>
      <c r="Y79" s="255">
        <f>VLOOKUP(D79,derm!$D$4:$H$285,5,FALSE)</f>
        <v>8.3800000000000003E-3</v>
      </c>
      <c r="Z79" s="468">
        <f>VLOOKUP($C79,ToxValues!$C$4:$N$283,11,FALSE)</f>
        <v>62.5</v>
      </c>
      <c r="AA79" s="468">
        <f>VLOOKUP($D79,derm!$D$4:$K$285,6,FALSE)</f>
        <v>0</v>
      </c>
      <c r="AB79" s="468">
        <f>VLOOKUP($D79,derm!$D$4:$K$285,7,FALSE)</f>
        <v>0.24</v>
      </c>
      <c r="AC79" s="468">
        <f>VLOOKUP($D79,derm!$D$4:$K$285,8,FALSE)</f>
        <v>0.56999999999999995</v>
      </c>
      <c r="AD79" s="468">
        <f>VLOOKUP($D79,derm!$D$4:$L$285,9,FALSE)</f>
        <v>1</v>
      </c>
      <c r="AE79" s="255">
        <f>VLOOKUP($C79,ToxValues!$C$4:$J$284,8,FALSE)</f>
        <v>4.4000000000000002E-6</v>
      </c>
      <c r="AF79" s="255">
        <f>VLOOKUP($C79,ToxValues!$C$4:$J$284,7,FALSE)</f>
        <v>0.72</v>
      </c>
      <c r="AG79" s="255">
        <f>VLOOKUP($C79,ToxValues!$C$4:$J$284,3,FALSE)</f>
        <v>3.0000000000000001E-3</v>
      </c>
      <c r="AH79" s="255">
        <f>VLOOKUP($C79,ToxValues!$C$4:$J$284,5,FALSE)</f>
        <v>3.0000000000000001E-3</v>
      </c>
      <c r="AI79" s="497">
        <f>VLOOKUP($C79,ToxValues!$C$4:$L$284,10,FALSE)</f>
        <v>0.72</v>
      </c>
    </row>
    <row r="80" spans="1:35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16"/>
        <v>--</v>
      </c>
      <c r="H80" s="490" t="str">
        <f t="shared" si="25"/>
        <v/>
      </c>
      <c r="I80" s="490" t="str">
        <f t="shared" si="26"/>
        <v>--</v>
      </c>
      <c r="J80" s="490" t="str">
        <f t="shared" si="27"/>
        <v/>
      </c>
      <c r="K80" s="490" t="str">
        <f t="shared" si="28"/>
        <v>--</v>
      </c>
      <c r="L80" s="490" t="str">
        <f t="shared" si="29"/>
        <v/>
      </c>
      <c r="M80" s="490" t="str">
        <f t="shared" si="17"/>
        <v>--</v>
      </c>
      <c r="N80" s="490" t="str">
        <f t="shared" si="18"/>
        <v>--</v>
      </c>
      <c r="O80" s="490" t="str">
        <f t="shared" si="19"/>
        <v>--</v>
      </c>
      <c r="P80" s="490" t="str">
        <f t="shared" si="30"/>
        <v>--</v>
      </c>
      <c r="Q80" s="490"/>
      <c r="R80" s="490" t="str">
        <f t="shared" si="20"/>
        <v>--</v>
      </c>
      <c r="S80" s="490" t="str">
        <f t="shared" si="21"/>
        <v>--</v>
      </c>
      <c r="T80" s="490" t="str">
        <f t="shared" si="22"/>
        <v>--</v>
      </c>
      <c r="U80" s="490" t="str">
        <f>IFERROR((2*'Child Res carc'!tao_event*V80),"--")</f>
        <v>--</v>
      </c>
      <c r="V80" s="255" t="str">
        <f>IFERROR((1+(3*[0]!B)+(3*[0]!B^2))/((1+[0]!B)^2),"--")</f>
        <v>--</v>
      </c>
      <c r="W80" s="490" t="str">
        <f t="shared" si="23"/>
        <v>--</v>
      </c>
      <c r="X80" s="208" t="str">
        <f t="shared" si="24"/>
        <v>A</v>
      </c>
      <c r="Y80" s="255" t="str">
        <f>VLOOKUP(D80,derm!$D$4:$H$285,5,FALSE)</f>
        <v>--</v>
      </c>
      <c r="Z80" s="468" t="str">
        <f>VLOOKUP($C80,ToxValues!$C$4:$N$283,11,FALSE)</f>
        <v>--</v>
      </c>
      <c r="AA80" s="468" t="str">
        <f>VLOOKUP($D80,derm!$D$4:$K$285,6,FALSE)</f>
        <v>--</v>
      </c>
      <c r="AB80" s="468" t="str">
        <f>VLOOKUP($D80,derm!$D$4:$K$285,7,FALSE)</f>
        <v>--</v>
      </c>
      <c r="AC80" s="468" t="str">
        <f>VLOOKUP($D80,derm!$D$4:$K$285,8,FALSE)</f>
        <v>--</v>
      </c>
      <c r="AD80" s="468" t="str">
        <f>VLOOKUP($D80,derm!$D$4:$L$285,9,FALSE)</f>
        <v>--</v>
      </c>
      <c r="AE80" s="255" t="str">
        <f>VLOOKUP($C80,ToxValues!$C$4:$J$284,8,FALSE)</f>
        <v>--</v>
      </c>
      <c r="AF80" s="255" t="str">
        <f>VLOOKUP($C80,ToxValues!$C$4:$J$284,7,FALSE)</f>
        <v>--</v>
      </c>
      <c r="AG80" s="255" t="str">
        <f>VLOOKUP($C80,ToxValues!$C$4:$J$284,3,FALSE)</f>
        <v>--</v>
      </c>
      <c r="AH80" s="255" t="str">
        <f>VLOOKUP($C80,ToxValues!$C$4:$J$284,5,FALSE)</f>
        <v>--</v>
      </c>
      <c r="AI80" s="497" t="str">
        <f>VLOOKUP($C80,ToxValues!$C$4:$L$284,10,FALSE)</f>
        <v>--</v>
      </c>
    </row>
    <row r="81" spans="1:35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 t="str">
        <f t="shared" si="16"/>
        <v>--</v>
      </c>
      <c r="H81" s="490" t="str">
        <f t="shared" si="25"/>
        <v/>
      </c>
      <c r="I81" s="490" t="str">
        <f t="shared" si="26"/>
        <v>--</v>
      </c>
      <c r="J81" s="490" t="str">
        <f t="shared" si="27"/>
        <v/>
      </c>
      <c r="K81" s="490" t="str">
        <f t="shared" si="28"/>
        <v>--</v>
      </c>
      <c r="L81" s="490" t="str">
        <f t="shared" si="29"/>
        <v/>
      </c>
      <c r="M81" s="490" t="str">
        <f t="shared" si="17"/>
        <v>--</v>
      </c>
      <c r="N81" s="490" t="str">
        <f t="shared" si="18"/>
        <v>--</v>
      </c>
      <c r="O81" s="490" t="str">
        <f t="shared" si="19"/>
        <v>--</v>
      </c>
      <c r="P81" s="490" t="str">
        <f t="shared" si="30"/>
        <v>--</v>
      </c>
      <c r="Q81" s="490"/>
      <c r="R81" s="490" t="str">
        <f t="shared" si="20"/>
        <v>--</v>
      </c>
      <c r="S81" s="490" t="str">
        <f t="shared" si="21"/>
        <v>--</v>
      </c>
      <c r="T81" s="490" t="str">
        <f t="shared" si="22"/>
        <v>--</v>
      </c>
      <c r="U81" s="490" t="str">
        <f>IFERROR((2*'Child Res carc'!tao_event*V81),"--")</f>
        <v>--</v>
      </c>
      <c r="V81" s="255" t="str">
        <f>IFERROR((1+(3*[0]!B)+(3*[0]!B^2))/((1+[0]!B)^2),"--")</f>
        <v>--</v>
      </c>
      <c r="W81" s="490" t="str">
        <f t="shared" si="23"/>
        <v>--</v>
      </c>
      <c r="X81" s="208" t="str">
        <f t="shared" si="24"/>
        <v>A</v>
      </c>
      <c r="Y81" s="255">
        <f>VLOOKUP(D81,derm!$D$4:$H$285,5,FALSE)</f>
        <v>4.7100000000000003E-2</v>
      </c>
      <c r="Z81" s="468">
        <f>VLOOKUP($C81,ToxValues!$C$4:$N$283,11,FALSE)</f>
        <v>106.17</v>
      </c>
      <c r="AA81" s="468" t="str">
        <f>VLOOKUP($D81,derm!$D$4:$K$285,6,FALSE)</f>
        <v>--</v>
      </c>
      <c r="AB81" s="468" t="str">
        <f>VLOOKUP($D81,derm!$D$4:$K$285,7,FALSE)</f>
        <v>--</v>
      </c>
      <c r="AC81" s="468" t="str">
        <f>VLOOKUP($D81,derm!$D$4:$K$285,8,FALSE)</f>
        <v>--</v>
      </c>
      <c r="AD81" s="468" t="str">
        <f>VLOOKUP($D81,derm!$D$4:$L$285,9,FALSE)</f>
        <v>--</v>
      </c>
      <c r="AE81" s="255" t="str">
        <f>VLOOKUP($C81,ToxValues!$C$4:$J$284,8,FALSE)</f>
        <v>--</v>
      </c>
      <c r="AF81" s="255" t="str">
        <f>VLOOKUP($C81,ToxValues!$C$4:$J$284,7,FALSE)</f>
        <v>--</v>
      </c>
      <c r="AG81" s="255">
        <f>VLOOKUP($C81,ToxValues!$C$4:$J$284,3,FALSE)</f>
        <v>0.2</v>
      </c>
      <c r="AH81" s="255">
        <f>VLOOKUP($C81,ToxValues!$C$4:$J$284,5,FALSE)</f>
        <v>0.2</v>
      </c>
      <c r="AI81" s="497" t="str">
        <f>VLOOKUP($C81,ToxValues!$C$4:$L$284,10,FALSE)</f>
        <v>--</v>
      </c>
    </row>
    <row r="82" spans="1:35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 t="str">
        <f t="shared" si="16"/>
        <v>--</v>
      </c>
      <c r="H82" s="490" t="str">
        <f t="shared" si="25"/>
        <v/>
      </c>
      <c r="I82" s="490" t="str">
        <f t="shared" si="26"/>
        <v>--</v>
      </c>
      <c r="J82" s="490" t="str">
        <f t="shared" si="27"/>
        <v/>
      </c>
      <c r="K82" s="490" t="str">
        <f t="shared" si="28"/>
        <v>--</v>
      </c>
      <c r="L82" s="490" t="str">
        <f t="shared" si="29"/>
        <v/>
      </c>
      <c r="M82" s="490" t="str">
        <f t="shared" si="17"/>
        <v>--</v>
      </c>
      <c r="N82" s="490" t="str">
        <f t="shared" si="18"/>
        <v>--</v>
      </c>
      <c r="O82" s="490" t="str">
        <f t="shared" si="19"/>
        <v>--</v>
      </c>
      <c r="P82" s="490" t="str">
        <f t="shared" si="30"/>
        <v>--</v>
      </c>
      <c r="Q82" s="490"/>
      <c r="R82" s="490" t="str">
        <f t="shared" si="20"/>
        <v>--</v>
      </c>
      <c r="S82" s="490" t="str">
        <f t="shared" si="21"/>
        <v>--</v>
      </c>
      <c r="T82" s="490" t="str">
        <f t="shared" si="22"/>
        <v>--</v>
      </c>
      <c r="U82" s="490" t="str">
        <f>IFERROR((2*'Child Res carc'!tao_event*V82),"--")</f>
        <v>--</v>
      </c>
      <c r="V82" s="255" t="str">
        <f>IFERROR((1+(3*[0]!B)+(3*[0]!B^2))/((1+[0]!B)^2),"--")</f>
        <v>--</v>
      </c>
      <c r="W82" s="490" t="str">
        <f t="shared" si="23"/>
        <v>--</v>
      </c>
      <c r="X82" s="208" t="str">
        <f t="shared" si="24"/>
        <v>A</v>
      </c>
      <c r="Y82" s="255">
        <f>VLOOKUP(D82,derm!$D$4:$H$285,5,FALSE)</f>
        <v>0.05</v>
      </c>
      <c r="Z82" s="468">
        <f>VLOOKUP($C82,ToxValues!$C$4:$N$283,11,FALSE)</f>
        <v>106.17</v>
      </c>
      <c r="AA82" s="468" t="str">
        <f>VLOOKUP($D82,derm!$D$4:$K$285,6,FALSE)</f>
        <v>--</v>
      </c>
      <c r="AB82" s="468" t="str">
        <f>VLOOKUP($D82,derm!$D$4:$K$285,7,FALSE)</f>
        <v>--</v>
      </c>
      <c r="AC82" s="468" t="str">
        <f>VLOOKUP($D82,derm!$D$4:$K$285,8,FALSE)</f>
        <v>--</v>
      </c>
      <c r="AD82" s="468" t="str">
        <f>VLOOKUP($D82,derm!$D$4:$L$285,9,FALSE)</f>
        <v>--</v>
      </c>
      <c r="AE82" s="255" t="str">
        <f>VLOOKUP($C82,ToxValues!$C$4:$J$284,8,FALSE)</f>
        <v>--</v>
      </c>
      <c r="AF82" s="255" t="str">
        <f>VLOOKUP($C82,ToxValues!$C$4:$J$284,7,FALSE)</f>
        <v>--</v>
      </c>
      <c r="AG82" s="255">
        <f>VLOOKUP($C82,ToxValues!$C$4:$J$284,3,FALSE)</f>
        <v>0.2</v>
      </c>
      <c r="AH82" s="255">
        <f>VLOOKUP($C82,ToxValues!$C$4:$J$284,5,FALSE)</f>
        <v>0.2</v>
      </c>
      <c r="AI82" s="497" t="str">
        <f>VLOOKUP($C82,ToxValues!$C$4:$L$284,10,FALSE)</f>
        <v>--</v>
      </c>
    </row>
    <row r="83" spans="1:35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16"/>
        <v>--</v>
      </c>
      <c r="H83" s="490" t="str">
        <f t="shared" si="25"/>
        <v/>
      </c>
      <c r="I83" s="490"/>
      <c r="J83" s="490" t="str">
        <f t="shared" si="27"/>
        <v/>
      </c>
      <c r="K83" s="490" t="str">
        <f t="shared" si="28"/>
        <v>--</v>
      </c>
      <c r="L83" s="490" t="str">
        <f t="shared" si="29"/>
        <v/>
      </c>
      <c r="M83" s="490"/>
      <c r="N83" s="490" t="str">
        <f t="shared" si="18"/>
        <v>--</v>
      </c>
      <c r="O83" s="490" t="str">
        <f t="shared" si="19"/>
        <v>--</v>
      </c>
      <c r="P83" s="490" t="str">
        <f t="shared" si="30"/>
        <v>--</v>
      </c>
      <c r="Q83" s="490"/>
      <c r="R83" s="490" t="str">
        <f t="shared" si="20"/>
        <v>--</v>
      </c>
      <c r="S83" s="490" t="str">
        <f t="shared" si="21"/>
        <v>--</v>
      </c>
      <c r="T83" s="490" t="str">
        <f t="shared" si="22"/>
        <v>--</v>
      </c>
      <c r="U83" s="490" t="str">
        <f>IFERROR((2*'Child Res carc'!tao_event*V83),"--")</f>
        <v>--</v>
      </c>
      <c r="V83" s="255" t="str">
        <f>IFERROR((1+(3*[0]!B)+(3*[0]!B^2))/((1+[0]!B)^2),"--")</f>
        <v>--</v>
      </c>
      <c r="W83" s="490" t="str">
        <f t="shared" si="23"/>
        <v>--</v>
      </c>
      <c r="X83" s="208" t="str">
        <f t="shared" si="24"/>
        <v>A</v>
      </c>
      <c r="Y83" s="255" t="str">
        <f>VLOOKUP(D83,derm!$D$4:$H$285,5,FALSE)</f>
        <v>--</v>
      </c>
      <c r="Z83" s="468" t="str">
        <f>VLOOKUP($C83,ToxValues!$C$4:$N$283,11,FALSE)</f>
        <v>--</v>
      </c>
      <c r="AA83" s="468" t="str">
        <f>VLOOKUP($D83,derm!$D$4:$K$285,6,FALSE)</f>
        <v>--</v>
      </c>
      <c r="AB83" s="468" t="str">
        <f>VLOOKUP($D83,derm!$D$4:$K$285,7,FALSE)</f>
        <v>--</v>
      </c>
      <c r="AC83" s="468" t="str">
        <f>VLOOKUP($D83,derm!$D$4:$K$285,8,FALSE)</f>
        <v>--</v>
      </c>
      <c r="AD83" s="468" t="str">
        <f>VLOOKUP($D83,derm!$D$4:$L$285,9,FALSE)</f>
        <v>--</v>
      </c>
      <c r="AE83" s="255" t="str">
        <f>VLOOKUP($C83,ToxValues!$C$4:$J$284,8,FALSE)</f>
        <v>--</v>
      </c>
      <c r="AF83" s="255" t="str">
        <f>VLOOKUP($C83,ToxValues!$C$4:$J$284,7,FALSE)</f>
        <v>--</v>
      </c>
      <c r="AG83" s="255" t="str">
        <f>VLOOKUP($C83,ToxValues!$C$4:$J$284,3,FALSE)</f>
        <v>--</v>
      </c>
      <c r="AH83" s="255" t="str">
        <f>VLOOKUP($C83,ToxValues!$C$4:$J$284,5,FALSE)</f>
        <v>--</v>
      </c>
      <c r="AI83" s="497" t="str">
        <f>VLOOKUP($C83,ToxValues!$C$4:$L$284,10,FALSE)</f>
        <v>--</v>
      </c>
    </row>
    <row r="84" spans="1:35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16"/>
        <v>--</v>
      </c>
      <c r="H84" s="490" t="str">
        <f t="shared" si="25"/>
        <v/>
      </c>
      <c r="I84" s="490"/>
      <c r="J84" s="490" t="str">
        <f t="shared" si="27"/>
        <v/>
      </c>
      <c r="K84" s="490" t="str">
        <f t="shared" si="28"/>
        <v>--</v>
      </c>
      <c r="L84" s="490" t="str">
        <f t="shared" si="29"/>
        <v/>
      </c>
      <c r="M84" s="490"/>
      <c r="N84" s="490" t="str">
        <f t="shared" si="18"/>
        <v>--</v>
      </c>
      <c r="O84" s="490" t="str">
        <f t="shared" si="19"/>
        <v>--</v>
      </c>
      <c r="P84" s="490" t="str">
        <f t="shared" si="30"/>
        <v>--</v>
      </c>
      <c r="Q84" s="490"/>
      <c r="R84" s="490" t="str">
        <f t="shared" si="20"/>
        <v>--</v>
      </c>
      <c r="S84" s="490" t="str">
        <f t="shared" si="21"/>
        <v>--</v>
      </c>
      <c r="T84" s="490" t="str">
        <f t="shared" si="22"/>
        <v>--</v>
      </c>
      <c r="U84" s="490" t="str">
        <f>IFERROR((2*'Child Res carc'!tao_event*V84),"--")</f>
        <v>--</v>
      </c>
      <c r="V84" s="255" t="str">
        <f>IFERROR((1+(3*[0]!B)+(3*[0]!B^2))/((1+[0]!B)^2),"--")</f>
        <v>--</v>
      </c>
      <c r="W84" s="490" t="str">
        <f t="shared" si="23"/>
        <v>--</v>
      </c>
      <c r="X84" s="208" t="str">
        <f t="shared" si="24"/>
        <v>A</v>
      </c>
      <c r="Y84" s="255" t="str">
        <f>VLOOKUP(D84,derm!$D$4:$H$285,5,FALSE)</f>
        <v>--</v>
      </c>
      <c r="Z84" s="468" t="str">
        <f>VLOOKUP($C84,ToxValues!$C$4:$N$283,11,FALSE)</f>
        <v>--</v>
      </c>
      <c r="AA84" s="468" t="str">
        <f>VLOOKUP($D84,derm!$D$4:$K$285,6,FALSE)</f>
        <v>--</v>
      </c>
      <c r="AB84" s="468" t="str">
        <f>VLOOKUP($D84,derm!$D$4:$K$285,7,FALSE)</f>
        <v>--</v>
      </c>
      <c r="AC84" s="468" t="str">
        <f>VLOOKUP($D84,derm!$D$4:$K$285,8,FALSE)</f>
        <v>--</v>
      </c>
      <c r="AD84" s="468" t="str">
        <f>VLOOKUP($D84,derm!$D$4:$L$285,9,FALSE)</f>
        <v>--</v>
      </c>
      <c r="AE84" s="255" t="str">
        <f>VLOOKUP($C84,ToxValues!$C$4:$J$284,8,FALSE)</f>
        <v>--</v>
      </c>
      <c r="AF84" s="255" t="str">
        <f>VLOOKUP($C84,ToxValues!$C$4:$J$284,7,FALSE)</f>
        <v>--</v>
      </c>
      <c r="AG84" s="255" t="str">
        <f>VLOOKUP($C84,ToxValues!$C$4:$J$284,3,FALSE)</f>
        <v>--</v>
      </c>
      <c r="AH84" s="255" t="str">
        <f>VLOOKUP($C84,ToxValues!$C$4:$J$284,5,FALSE)</f>
        <v>--</v>
      </c>
      <c r="AI84" s="497" t="str">
        <f>VLOOKUP($C84,ToxValues!$C$4:$L$284,10,FALSE)</f>
        <v>--</v>
      </c>
    </row>
    <row r="85" spans="1:35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16"/>
        <v>--</v>
      </c>
      <c r="H85" s="490" t="str">
        <f t="shared" si="25"/>
        <v/>
      </c>
      <c r="I85" s="490"/>
      <c r="J85" s="490" t="str">
        <f t="shared" si="27"/>
        <v/>
      </c>
      <c r="K85" s="490" t="str">
        <f t="shared" si="28"/>
        <v>--</v>
      </c>
      <c r="L85" s="490" t="str">
        <f t="shared" si="29"/>
        <v/>
      </c>
      <c r="M85" s="490"/>
      <c r="N85" s="490" t="str">
        <f t="shared" si="18"/>
        <v>--</v>
      </c>
      <c r="O85" s="490" t="str">
        <f t="shared" si="19"/>
        <v>--</v>
      </c>
      <c r="P85" s="490" t="str">
        <f t="shared" si="30"/>
        <v>--</v>
      </c>
      <c r="Q85" s="490"/>
      <c r="R85" s="490" t="str">
        <f t="shared" si="20"/>
        <v>--</v>
      </c>
      <c r="S85" s="490" t="str">
        <f t="shared" si="21"/>
        <v>--</v>
      </c>
      <c r="T85" s="490" t="str">
        <f t="shared" si="22"/>
        <v>--</v>
      </c>
      <c r="U85" s="490" t="str">
        <f>IFERROR((2*'Child Res carc'!tao_event*V85),"--")</f>
        <v>--</v>
      </c>
      <c r="V85" s="255" t="str">
        <f>IFERROR((1+(3*[0]!B)+(3*[0]!B^2))/((1+[0]!B)^2),"--")</f>
        <v>--</v>
      </c>
      <c r="W85" s="490" t="str">
        <f t="shared" si="23"/>
        <v>--</v>
      </c>
      <c r="X85" s="208" t="str">
        <f t="shared" si="24"/>
        <v>A</v>
      </c>
      <c r="Y85" s="255" t="str">
        <f>VLOOKUP(D85,derm!$D$4:$H$285,5,FALSE)</f>
        <v>--</v>
      </c>
      <c r="Z85" s="468" t="str">
        <f>VLOOKUP($C85,ToxValues!$C$4:$N$283,11,FALSE)</f>
        <v>--</v>
      </c>
      <c r="AA85" s="468" t="str">
        <f>VLOOKUP($D85,derm!$D$4:$K$285,6,FALSE)</f>
        <v>--</v>
      </c>
      <c r="AB85" s="468" t="str">
        <f>VLOOKUP($D85,derm!$D$4:$K$285,7,FALSE)</f>
        <v>--</v>
      </c>
      <c r="AC85" s="468" t="str">
        <f>VLOOKUP($D85,derm!$D$4:$K$285,8,FALSE)</f>
        <v>--</v>
      </c>
      <c r="AD85" s="468" t="str">
        <f>VLOOKUP($D85,derm!$D$4:$L$285,9,FALSE)</f>
        <v>--</v>
      </c>
      <c r="AE85" s="255" t="str">
        <f>VLOOKUP($C85,ToxValues!$C$4:$J$284,8,FALSE)</f>
        <v>--</v>
      </c>
      <c r="AF85" s="255" t="str">
        <f>VLOOKUP($C85,ToxValues!$C$4:$J$284,7,FALSE)</f>
        <v>--</v>
      </c>
      <c r="AG85" s="255" t="str">
        <f>VLOOKUP($C85,ToxValues!$C$4:$J$284,3,FALSE)</f>
        <v>--</v>
      </c>
      <c r="AH85" s="255" t="str">
        <f>VLOOKUP($C85,ToxValues!$C$4:$J$284,5,FALSE)</f>
        <v>--</v>
      </c>
      <c r="AI85" s="497" t="str">
        <f>VLOOKUP($C85,ToxValues!$C$4:$L$284,10,FALSE)</f>
        <v>--</v>
      </c>
    </row>
    <row r="86" spans="1:35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16"/>
        <v>--</v>
      </c>
      <c r="H86" s="490" t="str">
        <f t="shared" si="25"/>
        <v/>
      </c>
      <c r="I86" s="490"/>
      <c r="J86" s="490" t="str">
        <f t="shared" si="27"/>
        <v/>
      </c>
      <c r="K86" s="490" t="str">
        <f t="shared" si="28"/>
        <v>--</v>
      </c>
      <c r="L86" s="490" t="str">
        <f t="shared" si="29"/>
        <v/>
      </c>
      <c r="M86" s="490"/>
      <c r="N86" s="490" t="str">
        <f t="shared" si="18"/>
        <v>--</v>
      </c>
      <c r="O86" s="490" t="str">
        <f t="shared" si="19"/>
        <v>--</v>
      </c>
      <c r="P86" s="490" t="str">
        <f t="shared" si="30"/>
        <v>--</v>
      </c>
      <c r="Q86" s="490"/>
      <c r="R86" s="490" t="str">
        <f t="shared" si="20"/>
        <v>--</v>
      </c>
      <c r="S86" s="490" t="str">
        <f t="shared" si="21"/>
        <v>--</v>
      </c>
      <c r="T86" s="490" t="str">
        <f t="shared" si="22"/>
        <v>--</v>
      </c>
      <c r="U86" s="490" t="str">
        <f>IFERROR((2*'Child Res carc'!tao_event*V86),"--")</f>
        <v>--</v>
      </c>
      <c r="V86" s="255" t="str">
        <f>IFERROR((1+(3*[0]!B)+(3*[0]!B^2))/((1+[0]!B)^2),"--")</f>
        <v>--</v>
      </c>
      <c r="W86" s="490" t="str">
        <f t="shared" si="23"/>
        <v>--</v>
      </c>
      <c r="X86" s="208" t="str">
        <f t="shared" si="24"/>
        <v>A</v>
      </c>
      <c r="Y86" s="255" t="str">
        <f>VLOOKUP(D86,derm!$D$4:$H$285,5,FALSE)</f>
        <v>--</v>
      </c>
      <c r="Z86" s="468" t="str">
        <f>VLOOKUP($C86,ToxValues!$C$4:$N$283,11,FALSE)</f>
        <v>--</v>
      </c>
      <c r="AA86" s="468" t="str">
        <f>VLOOKUP($D86,derm!$D$4:$K$285,6,FALSE)</f>
        <v>--</v>
      </c>
      <c r="AB86" s="468" t="str">
        <f>VLOOKUP($D86,derm!$D$4:$K$285,7,FALSE)</f>
        <v>--</v>
      </c>
      <c r="AC86" s="468" t="str">
        <f>VLOOKUP($D86,derm!$D$4:$K$285,8,FALSE)</f>
        <v>--</v>
      </c>
      <c r="AD86" s="468" t="str">
        <f>VLOOKUP($D86,derm!$D$4:$L$285,9,FALSE)</f>
        <v>--</v>
      </c>
      <c r="AE86" s="255" t="str">
        <f>VLOOKUP($C86,ToxValues!$C$4:$J$284,8,FALSE)</f>
        <v>--</v>
      </c>
      <c r="AF86" s="255" t="str">
        <f>VLOOKUP($C86,ToxValues!$C$4:$J$284,7,FALSE)</f>
        <v>--</v>
      </c>
      <c r="AG86" s="255" t="str">
        <f>VLOOKUP($C86,ToxValues!$C$4:$J$284,3,FALSE)</f>
        <v>--</v>
      </c>
      <c r="AH86" s="255" t="str">
        <f>VLOOKUP($C86,ToxValues!$C$4:$J$284,5,FALSE)</f>
        <v>--</v>
      </c>
      <c r="AI86" s="497" t="str">
        <f>VLOOKUP($C86,ToxValues!$C$4:$L$284,10,FALSE)</f>
        <v>--</v>
      </c>
    </row>
    <row r="87" spans="1:35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 t="shared" si="16"/>
        <v>26.722805711719776</v>
      </c>
      <c r="H87" s="490" t="str">
        <f t="shared" si="25"/>
        <v/>
      </c>
      <c r="I87" s="490"/>
      <c r="J87" s="490" t="str">
        <f t="shared" si="27"/>
        <v/>
      </c>
      <c r="K87" s="490">
        <f t="shared" si="28"/>
        <v>62.931034482758612</v>
      </c>
      <c r="L87" s="490">
        <f t="shared" si="29"/>
        <v>26.722805711719776</v>
      </c>
      <c r="M87" s="490"/>
      <c r="N87" s="490" t="str">
        <f t="shared" si="18"/>
        <v>--</v>
      </c>
      <c r="O87" s="490">
        <f t="shared" si="19"/>
        <v>62.931034482758612</v>
      </c>
      <c r="P87" s="490">
        <f t="shared" si="30"/>
        <v>46.445072426889865</v>
      </c>
      <c r="Q87" s="490"/>
      <c r="R87" s="490">
        <f t="shared" si="20"/>
        <v>37.36385209234831</v>
      </c>
      <c r="S87" s="490">
        <f t="shared" si="21"/>
        <v>46.445072426889865</v>
      </c>
      <c r="T87" s="490">
        <f t="shared" si="22"/>
        <v>0.76923076923076916</v>
      </c>
      <c r="U87" s="490">
        <f>IFERROR((2*'Child Res carc'!tao_event*V87),"--")</f>
        <v>2.8505325443786984</v>
      </c>
      <c r="V87" s="255">
        <f>IFERROR((1+(3*[0]!B)+(3*[0]!B^2))/((1+[0]!B)^2),"--")</f>
        <v>1.2840236686390532</v>
      </c>
      <c r="W87" s="490">
        <f t="shared" si="23"/>
        <v>9.5350052246603988E-3</v>
      </c>
      <c r="X87" s="208" t="str">
        <f t="shared" si="24"/>
        <v>A</v>
      </c>
      <c r="Y87" s="255">
        <f>VLOOKUP(D87,derm!$D$4:$H$285,5,FALSE)</f>
        <v>7.0499999999999993E-2</v>
      </c>
      <c r="Z87" s="468">
        <f>VLOOKUP($C87,ToxValues!$C$4:$N$283,11,FALSE)</f>
        <v>181.45</v>
      </c>
      <c r="AA87" s="468">
        <f>VLOOKUP($D87,derm!$D$4:$K$285,6,FALSE)</f>
        <v>0.3</v>
      </c>
      <c r="AB87" s="468">
        <f>VLOOKUP($D87,derm!$D$4:$K$285,7,FALSE)</f>
        <v>1.1100000000000001</v>
      </c>
      <c r="AC87" s="468">
        <f>VLOOKUP($D87,derm!$D$4:$K$285,8,FALSE)</f>
        <v>2.66</v>
      </c>
      <c r="AD87" s="468">
        <f>VLOOKUP($D87,derm!$D$4:$L$285,9,FALSE)</f>
        <v>1</v>
      </c>
      <c r="AE87" s="255"/>
      <c r="AF87" s="255">
        <f>VLOOKUP($C87,ToxValues!$C$4:$J$284,7,FALSE)</f>
        <v>2.9000000000000001E-2</v>
      </c>
      <c r="AG87" s="255">
        <f>VLOOKUP($C87,ToxValues!$C$4:$J$284,3,FALSE)</f>
        <v>0.01</v>
      </c>
      <c r="AH87" s="255">
        <f>VLOOKUP($C87,ToxValues!$C$4:$J$284,5,FALSE)</f>
        <v>0.01</v>
      </c>
      <c r="AI87" s="497">
        <f>VLOOKUP($C87,ToxValues!$C$4:$L$284,10,FALSE)</f>
        <v>2.9000000000000001E-2</v>
      </c>
    </row>
    <row r="88" spans="1:35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 t="str">
        <f t="shared" si="16"/>
        <v>--</v>
      </c>
      <c r="H88" s="490" t="str">
        <f t="shared" si="25"/>
        <v/>
      </c>
      <c r="I88" s="490"/>
      <c r="J88" s="490" t="str">
        <f t="shared" si="27"/>
        <v/>
      </c>
      <c r="K88" s="490" t="str">
        <f t="shared" si="28"/>
        <v>--</v>
      </c>
      <c r="L88" s="490" t="str">
        <f t="shared" si="29"/>
        <v/>
      </c>
      <c r="M88" s="490"/>
      <c r="N88" s="490" t="str">
        <f t="shared" si="18"/>
        <v>--</v>
      </c>
      <c r="O88" s="490" t="str">
        <f t="shared" si="19"/>
        <v>--</v>
      </c>
      <c r="P88" s="490" t="str">
        <f t="shared" si="30"/>
        <v>--</v>
      </c>
      <c r="Q88" s="490"/>
      <c r="R88" s="490" t="str">
        <f t="shared" si="20"/>
        <v>--</v>
      </c>
      <c r="S88" s="490" t="str">
        <f t="shared" si="21"/>
        <v>--</v>
      </c>
      <c r="T88" s="490">
        <f t="shared" si="22"/>
        <v>0.83333333333333337</v>
      </c>
      <c r="U88" s="490">
        <f>IFERROR((2*'Child Res carc'!tao_event*V88),"--")</f>
        <v>1.6961111111111113</v>
      </c>
      <c r="V88" s="255">
        <f>IFERROR((1+(3*[0]!B)+(3*[0]!B^2))/((1+[0]!B)^2),"--")</f>
        <v>1.1944444444444446</v>
      </c>
      <c r="W88" s="490" t="str">
        <f t="shared" si="23"/>
        <v>--</v>
      </c>
      <c r="X88" s="208" t="str">
        <f t="shared" si="24"/>
        <v>A</v>
      </c>
      <c r="Y88" s="255">
        <f>VLOOKUP(D88,derm!$D$4:$H$285,5,FALSE)</f>
        <v>4.4600000000000001E-2</v>
      </c>
      <c r="Z88" s="468">
        <f>VLOOKUP($C88,ToxValues!$C$4:$N$283,11,FALSE)</f>
        <v>147</v>
      </c>
      <c r="AA88" s="468">
        <f>VLOOKUP($D88,derm!$D$4:$K$285,6,FALSE)</f>
        <v>0.2</v>
      </c>
      <c r="AB88" s="468">
        <f>VLOOKUP($D88,derm!$D$4:$K$285,7,FALSE)</f>
        <v>0.71</v>
      </c>
      <c r="AC88" s="468">
        <f>VLOOKUP($D88,derm!$D$4:$K$285,8,FALSE)</f>
        <v>1.71</v>
      </c>
      <c r="AD88" s="468">
        <f>VLOOKUP($D88,derm!$D$4:$L$285,9,FALSE)</f>
        <v>1</v>
      </c>
      <c r="AE88" s="255"/>
      <c r="AF88" s="255" t="str">
        <f>VLOOKUP($C88,ToxValues!$C$4:$J$284,7,FALSE)</f>
        <v>--</v>
      </c>
      <c r="AG88" s="255">
        <f>VLOOKUP($C88,ToxValues!$C$4:$J$284,3,FALSE)</f>
        <v>0.09</v>
      </c>
      <c r="AH88" s="255">
        <f>VLOOKUP($C88,ToxValues!$C$4:$J$284,5,FALSE)</f>
        <v>0.09</v>
      </c>
      <c r="AI88" s="497" t="str">
        <f>VLOOKUP($C88,ToxValues!$C$4:$L$284,10,FALSE)</f>
        <v>--</v>
      </c>
    </row>
    <row r="89" spans="1:35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16"/>
        <v>--</v>
      </c>
      <c r="H89" s="490" t="str">
        <f t="shared" si="25"/>
        <v/>
      </c>
      <c r="I89" s="490"/>
      <c r="J89" s="490" t="str">
        <f t="shared" si="27"/>
        <v/>
      </c>
      <c r="K89" s="490" t="str">
        <f t="shared" si="28"/>
        <v>--</v>
      </c>
      <c r="L89" s="490" t="str">
        <f t="shared" si="29"/>
        <v/>
      </c>
      <c r="M89" s="490"/>
      <c r="N89" s="490" t="str">
        <f t="shared" si="18"/>
        <v>--</v>
      </c>
      <c r="O89" s="490" t="str">
        <f t="shared" si="19"/>
        <v>--</v>
      </c>
      <c r="P89" s="490" t="str">
        <f t="shared" si="30"/>
        <v>--</v>
      </c>
      <c r="Q89" s="490"/>
      <c r="R89" s="490" t="str">
        <f t="shared" si="20"/>
        <v>--</v>
      </c>
      <c r="S89" s="490" t="str">
        <f t="shared" si="21"/>
        <v>--</v>
      </c>
      <c r="T89" s="490">
        <f t="shared" si="22"/>
        <v>0.76923076923076916</v>
      </c>
      <c r="U89" s="490">
        <f>IFERROR((2*'Child Res carc'!tao_event*V89),"--")</f>
        <v>1.8233136094674554</v>
      </c>
      <c r="V89" s="255">
        <f>IFERROR((1+(3*[0]!B)+(3*[0]!B^2))/((1+[0]!B)^2),"--")</f>
        <v>1.2840236686390532</v>
      </c>
      <c r="W89" s="490" t="str">
        <f t="shared" si="23"/>
        <v>--</v>
      </c>
      <c r="X89" s="208" t="str">
        <f t="shared" si="24"/>
        <v>A</v>
      </c>
      <c r="Y89" s="255" t="str">
        <f>VLOOKUP(D89,derm!$D$4:$H$285,5,FALSE)</f>
        <v>--</v>
      </c>
      <c r="Z89" s="468" t="str">
        <f>VLOOKUP($C89,ToxValues!$C$4:$N$283,11,FALSE)</f>
        <v>--</v>
      </c>
      <c r="AA89" s="468">
        <f>VLOOKUP($D89,derm!$D$4:$K$285,6,FALSE)</f>
        <v>0.3</v>
      </c>
      <c r="AB89" s="468">
        <f>VLOOKUP($D89,derm!$D$4:$K$285,7,FALSE)</f>
        <v>0.71</v>
      </c>
      <c r="AC89" s="468">
        <f>VLOOKUP($D89,derm!$D$4:$K$285,8,FALSE)</f>
        <v>1.71</v>
      </c>
      <c r="AD89" s="468">
        <f>VLOOKUP($D89,derm!$D$4:$L$285,9,FALSE)</f>
        <v>1</v>
      </c>
      <c r="AE89" s="255"/>
      <c r="AF89" s="255" t="str">
        <f>VLOOKUP($C89,ToxValues!$C$4:$J$284,7,FALSE)</f>
        <v>--</v>
      </c>
      <c r="AG89" s="255" t="str">
        <f>VLOOKUP($C89,ToxValues!$C$4:$J$284,3,FALSE)</f>
        <v>--</v>
      </c>
      <c r="AH89" s="255" t="str">
        <f>VLOOKUP($C89,ToxValues!$C$4:$J$284,5,FALSE)</f>
        <v>--</v>
      </c>
      <c r="AI89" s="497" t="str">
        <f>VLOOKUP($C89,ToxValues!$C$4:$L$284,10,FALSE)</f>
        <v>--</v>
      </c>
    </row>
    <row r="90" spans="1:35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16"/>
        <v>199.23431807038028</v>
      </c>
      <c r="H90" s="490" t="str">
        <f t="shared" si="25"/>
        <v/>
      </c>
      <c r="I90" s="490"/>
      <c r="J90" s="490" t="str">
        <f t="shared" si="27"/>
        <v/>
      </c>
      <c r="K90" s="490">
        <f t="shared" si="28"/>
        <v>337.96296296296299</v>
      </c>
      <c r="L90" s="490">
        <f t="shared" si="29"/>
        <v>199.23431807038028</v>
      </c>
      <c r="M90" s="490"/>
      <c r="N90" s="490" t="str">
        <f t="shared" si="18"/>
        <v>--</v>
      </c>
      <c r="O90" s="490">
        <f t="shared" si="19"/>
        <v>337.96296296296299</v>
      </c>
      <c r="P90" s="490">
        <f t="shared" si="30"/>
        <v>485.36349872881379</v>
      </c>
      <c r="Q90" s="490"/>
      <c r="R90" s="490">
        <f t="shared" si="20"/>
        <v>446.89122409510543</v>
      </c>
      <c r="S90" s="490">
        <f t="shared" si="21"/>
        <v>485.36349872881379</v>
      </c>
      <c r="T90" s="490">
        <f t="shared" si="22"/>
        <v>0.83333333333333337</v>
      </c>
      <c r="U90" s="490">
        <f>IFERROR((2*'Child Res carc'!tao_event*V90),"--")</f>
        <v>1.6961111111111113</v>
      </c>
      <c r="V90" s="255">
        <f>IFERROR((1+(3*[0]!B)+(3*[0]!B^2))/((1+[0]!B)^2),"--")</f>
        <v>1.1944444444444446</v>
      </c>
      <c r="W90" s="490">
        <f t="shared" si="23"/>
        <v>5.1206509539842883E-2</v>
      </c>
      <c r="X90" s="208" t="str">
        <f t="shared" si="24"/>
        <v>A</v>
      </c>
      <c r="Y90" s="255">
        <f>VLOOKUP(D90,derm!$D$4:$H$285,5,FALSE)</f>
        <v>4.53E-2</v>
      </c>
      <c r="Z90" s="468">
        <f>VLOOKUP($C90,ToxValues!$C$4:$N$283,11,FALSE)</f>
        <v>147</v>
      </c>
      <c r="AA90" s="468">
        <f>VLOOKUP($D90,derm!$D$4:$K$285,6,FALSE)</f>
        <v>0.2</v>
      </c>
      <c r="AB90" s="468">
        <f>VLOOKUP($D90,derm!$D$4:$K$285,7,FALSE)</f>
        <v>0.71</v>
      </c>
      <c r="AC90" s="468">
        <f>VLOOKUP($D90,derm!$D$4:$K$285,8,FALSE)</f>
        <v>1.71</v>
      </c>
      <c r="AD90" s="468">
        <f>VLOOKUP($D90,derm!$D$4:$L$285,9,FALSE)</f>
        <v>1</v>
      </c>
      <c r="AE90" s="255"/>
      <c r="AF90" s="255">
        <f>VLOOKUP($C90,ToxValues!$C$4:$J$284,7,FALSE)</f>
        <v>5.4000000000000003E-3</v>
      </c>
      <c r="AG90" s="255">
        <f>VLOOKUP($C90,ToxValues!$C$4:$J$284,3,FALSE)</f>
        <v>7.0000000000000007E-2</v>
      </c>
      <c r="AH90" s="255">
        <f>VLOOKUP($C90,ToxValues!$C$4:$J$284,5,FALSE)</f>
        <v>7.0000000000000007E-2</v>
      </c>
      <c r="AI90" s="497">
        <f>VLOOKUP($C90,ToxValues!$C$4:$L$284,10,FALSE)</f>
        <v>5.4000000000000003E-3</v>
      </c>
    </row>
    <row r="91" spans="1:35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 t="str">
        <f t="shared" si="16"/>
        <v>--</v>
      </c>
      <c r="H91" s="490" t="str">
        <f t="shared" si="25"/>
        <v/>
      </c>
      <c r="I91" s="490"/>
      <c r="J91" s="490" t="str">
        <f t="shared" si="27"/>
        <v/>
      </c>
      <c r="K91" s="490" t="str">
        <f t="shared" si="28"/>
        <v>--</v>
      </c>
      <c r="L91" s="490" t="str">
        <f t="shared" si="29"/>
        <v/>
      </c>
      <c r="M91" s="490"/>
      <c r="N91" s="490" t="str">
        <f t="shared" si="18"/>
        <v>--</v>
      </c>
      <c r="O91" s="490" t="str">
        <f t="shared" si="19"/>
        <v>--</v>
      </c>
      <c r="P91" s="490" t="str">
        <f t="shared" si="30"/>
        <v>--</v>
      </c>
      <c r="Q91" s="490"/>
      <c r="R91" s="490" t="str">
        <f t="shared" si="20"/>
        <v>--</v>
      </c>
      <c r="S91" s="490" t="str">
        <f t="shared" si="21"/>
        <v>--</v>
      </c>
      <c r="T91" s="490" t="str">
        <f t="shared" si="22"/>
        <v>--</v>
      </c>
      <c r="U91" s="490" t="str">
        <f>IFERROR((2*'Child Res carc'!tao_event*V91),"--")</f>
        <v>--</v>
      </c>
      <c r="V91" s="255" t="str">
        <f>IFERROR((1+(3*[0]!B)+(3*[0]!B^2))/((1+[0]!B)^2),"--")</f>
        <v>--</v>
      </c>
      <c r="W91" s="490" t="str">
        <f t="shared" si="23"/>
        <v>--</v>
      </c>
      <c r="X91" s="208" t="str">
        <f t="shared" si="24"/>
        <v>A</v>
      </c>
      <c r="Y91" s="255">
        <f>VLOOKUP(D91,derm!$D$4:$H$285,5,FALSE)</f>
        <v>7.0999999999999994E-2</v>
      </c>
      <c r="Z91" s="468">
        <f>VLOOKUP($C91,ToxValues!$C$4:$N$283,11,FALSE)</f>
        <v>231.89</v>
      </c>
      <c r="AA91" s="468" t="str">
        <f>VLOOKUP($D91,derm!$D$4:$K$285,6,FALSE)</f>
        <v>--</v>
      </c>
      <c r="AB91" s="468" t="str">
        <f>VLOOKUP($D91,derm!$D$4:$K$285,7,FALSE)</f>
        <v>--</v>
      </c>
      <c r="AC91" s="468" t="str">
        <f>VLOOKUP($D91,derm!$D$4:$K$285,8,FALSE)</f>
        <v>--</v>
      </c>
      <c r="AD91" s="468" t="str">
        <f>VLOOKUP($D91,derm!$D$4:$L$285,9,FALSE)</f>
        <v>--</v>
      </c>
      <c r="AE91" s="255"/>
      <c r="AF91" s="255" t="str">
        <f>VLOOKUP($C91,ToxValues!$C$4:$J$284,7,FALSE)</f>
        <v>--</v>
      </c>
      <c r="AG91" s="255">
        <f>VLOOKUP($C91,ToxValues!$C$4:$J$284,3,FALSE)</f>
        <v>0.03</v>
      </c>
      <c r="AH91" s="255">
        <f>VLOOKUP($C91,ToxValues!$C$4:$J$284,5,FALSE)</f>
        <v>0.03</v>
      </c>
      <c r="AI91" s="497" t="str">
        <f>VLOOKUP($C91,ToxValues!$C$4:$L$284,10,FALSE)</f>
        <v>--</v>
      </c>
    </row>
    <row r="92" spans="1:35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 t="str">
        <f t="shared" si="16"/>
        <v>--</v>
      </c>
      <c r="H92" s="490" t="str">
        <f t="shared" si="25"/>
        <v/>
      </c>
      <c r="I92" s="490"/>
      <c r="J92" s="490" t="str">
        <f t="shared" si="27"/>
        <v/>
      </c>
      <c r="K92" s="490" t="str">
        <f t="shared" si="28"/>
        <v>--</v>
      </c>
      <c r="L92" s="490" t="str">
        <f t="shared" si="29"/>
        <v/>
      </c>
      <c r="M92" s="490"/>
      <c r="N92" s="490" t="str">
        <f t="shared" si="18"/>
        <v>--</v>
      </c>
      <c r="O92" s="490" t="str">
        <f t="shared" si="19"/>
        <v>--</v>
      </c>
      <c r="P92" s="490" t="str">
        <f t="shared" si="30"/>
        <v>--</v>
      </c>
      <c r="Q92" s="490"/>
      <c r="R92" s="490" t="str">
        <f t="shared" si="20"/>
        <v>--</v>
      </c>
      <c r="S92" s="490" t="str">
        <f t="shared" si="21"/>
        <v>--</v>
      </c>
      <c r="T92" s="490" t="str">
        <f t="shared" si="22"/>
        <v>--</v>
      </c>
      <c r="U92" s="490" t="str">
        <f>IFERROR((2*'Child Res carc'!tao_event*V92),"--")</f>
        <v>--</v>
      </c>
      <c r="V92" s="255" t="str">
        <f>IFERROR((1+(3*[0]!B)+(3*[0]!B^2))/((1+[0]!B)^2),"--")</f>
        <v>--</v>
      </c>
      <c r="W92" s="490" t="str">
        <f t="shared" si="23"/>
        <v>--</v>
      </c>
      <c r="X92" s="208" t="str">
        <f t="shared" si="24"/>
        <v>A</v>
      </c>
      <c r="Y92" s="255">
        <f>VLOOKUP(D92,derm!$D$4:$H$285,5,FALSE)</f>
        <v>3.6200000000000003E-2</v>
      </c>
      <c r="Z92" s="468">
        <f>VLOOKUP($C92,ToxValues!$C$4:$N$283,11,FALSE)</f>
        <v>197.45</v>
      </c>
      <c r="AA92" s="468" t="str">
        <f>VLOOKUP($D92,derm!$D$4:$K$285,6,FALSE)</f>
        <v>--</v>
      </c>
      <c r="AB92" s="468" t="str">
        <f>VLOOKUP($D92,derm!$D$4:$K$285,7,FALSE)</f>
        <v>--</v>
      </c>
      <c r="AC92" s="468" t="str">
        <f>VLOOKUP($D92,derm!$D$4:$K$285,8,FALSE)</f>
        <v>--</v>
      </c>
      <c r="AD92" s="468" t="str">
        <f>VLOOKUP($D92,derm!$D$4:$L$285,9,FALSE)</f>
        <v>--</v>
      </c>
      <c r="AE92" s="255"/>
      <c r="AF92" s="255" t="str">
        <f>VLOOKUP($C92,ToxValues!$C$4:$J$284,7,FALSE)</f>
        <v>--</v>
      </c>
      <c r="AG92" s="255">
        <f>VLOOKUP($C92,ToxValues!$C$4:$J$284,3,FALSE)</f>
        <v>0.1</v>
      </c>
      <c r="AH92" s="255">
        <f>VLOOKUP($C92,ToxValues!$C$4:$J$284,5,FALSE)</f>
        <v>0.1</v>
      </c>
      <c r="AI92" s="497" t="str">
        <f>VLOOKUP($C92,ToxValues!$C$4:$L$284,10,FALSE)</f>
        <v>--</v>
      </c>
    </row>
    <row r="93" spans="1:35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16"/>
        <v>95.565800890967537</v>
      </c>
      <c r="H93" s="490" t="str">
        <f t="shared" si="25"/>
        <v/>
      </c>
      <c r="I93" s="490"/>
      <c r="J93" s="490" t="str">
        <f t="shared" si="27"/>
        <v/>
      </c>
      <c r="K93" s="490">
        <f t="shared" si="28"/>
        <v>165.90909090909093</v>
      </c>
      <c r="L93" s="490">
        <f t="shared" si="29"/>
        <v>95.565800890967537</v>
      </c>
      <c r="M93" s="490"/>
      <c r="N93" s="490" t="str">
        <f t="shared" si="18"/>
        <v>--</v>
      </c>
      <c r="O93" s="490">
        <f t="shared" si="19"/>
        <v>165.90909090909093</v>
      </c>
      <c r="P93" s="490">
        <f t="shared" si="30"/>
        <v>225.39797532550219</v>
      </c>
      <c r="Q93" s="490"/>
      <c r="R93" s="490">
        <f t="shared" si="20"/>
        <v>177.97274821467497</v>
      </c>
      <c r="S93" s="490">
        <f t="shared" si="21"/>
        <v>225.39797532550219</v>
      </c>
      <c r="T93" s="490">
        <f t="shared" si="22"/>
        <v>0.83333333333333337</v>
      </c>
      <c r="U93" s="490">
        <f>IFERROR((2*'Child Res carc'!tao_event*V93),"--")</f>
        <v>3.2488888888888896</v>
      </c>
      <c r="V93" s="255">
        <f>IFERROR((1+(3*[0]!B)+(3*[0]!B^2))/((1+[0]!B)^2),"--")</f>
        <v>1.1944444444444446</v>
      </c>
      <c r="W93" s="490">
        <f t="shared" si="23"/>
        <v>2.5137741046831967E-2</v>
      </c>
      <c r="X93" s="208" t="str">
        <f t="shared" si="24"/>
        <v>A</v>
      </c>
      <c r="Y93" s="255">
        <f>VLOOKUP(D93,derm!$D$4:$H$285,5,FALSE)</f>
        <v>3.4599999999999999E-2</v>
      </c>
      <c r="Z93" s="468">
        <f>VLOOKUP($C93,ToxValues!$C$4:$N$283,11,FALSE)</f>
        <v>197.45</v>
      </c>
      <c r="AA93" s="468">
        <f>VLOOKUP($D93,derm!$D$4:$K$285,6,FALSE)</f>
        <v>0.2</v>
      </c>
      <c r="AB93" s="468">
        <f>VLOOKUP($D93,derm!$D$4:$K$285,7,FALSE)</f>
        <v>1.36</v>
      </c>
      <c r="AC93" s="468">
        <f>VLOOKUP($D93,derm!$D$4:$K$285,8,FALSE)</f>
        <v>3.27</v>
      </c>
      <c r="AD93" s="468">
        <f>VLOOKUP($D93,derm!$D$4:$L$285,9,FALSE)</f>
        <v>1</v>
      </c>
      <c r="AE93" s="255"/>
      <c r="AF93" s="255">
        <f>VLOOKUP($C93,ToxValues!$C$4:$J$284,7,FALSE)</f>
        <v>1.0999999999999999E-2</v>
      </c>
      <c r="AG93" s="255">
        <f>VLOOKUP($C93,ToxValues!$C$4:$J$284,3,FALSE)</f>
        <v>1E-3</v>
      </c>
      <c r="AH93" s="255">
        <f>VLOOKUP($C93,ToxValues!$C$4:$J$284,5,FALSE)</f>
        <v>1E-3</v>
      </c>
      <c r="AI93" s="497">
        <f>VLOOKUP($C93,ToxValues!$C$4:$L$284,10,FALSE)</f>
        <v>1.0999999999999999E-2</v>
      </c>
    </row>
    <row r="94" spans="1:35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 t="str">
        <f t="shared" si="16"/>
        <v>--</v>
      </c>
      <c r="H94" s="490" t="str">
        <f t="shared" si="25"/>
        <v/>
      </c>
      <c r="I94" s="490"/>
      <c r="J94" s="490" t="str">
        <f t="shared" si="27"/>
        <v/>
      </c>
      <c r="K94" s="490" t="str">
        <f t="shared" si="28"/>
        <v>--</v>
      </c>
      <c r="L94" s="490" t="str">
        <f t="shared" si="29"/>
        <v/>
      </c>
      <c r="M94" s="490"/>
      <c r="N94" s="490" t="str">
        <f t="shared" si="18"/>
        <v>--</v>
      </c>
      <c r="O94" s="490" t="str">
        <f t="shared" si="19"/>
        <v>--</v>
      </c>
      <c r="P94" s="490" t="str">
        <f t="shared" si="30"/>
        <v>--</v>
      </c>
      <c r="Q94" s="490"/>
      <c r="R94" s="490" t="str">
        <f t="shared" si="20"/>
        <v>--</v>
      </c>
      <c r="S94" s="490" t="str">
        <f t="shared" si="21"/>
        <v>--</v>
      </c>
      <c r="T94" s="490">
        <f t="shared" si="22"/>
        <v>0.90909090909090906</v>
      </c>
      <c r="U94" s="490">
        <f>IFERROR((2*'Child Res carc'!tao_event*V94),"--")</f>
        <v>1.9125619834710741</v>
      </c>
      <c r="V94" s="255">
        <f>IFERROR((1+(3*[0]!B)+(3*[0]!B^2))/((1+[0]!B)^2),"--")</f>
        <v>1.0991735537190082</v>
      </c>
      <c r="W94" s="490" t="str">
        <f t="shared" si="23"/>
        <v>--</v>
      </c>
      <c r="X94" s="208" t="str">
        <f t="shared" si="24"/>
        <v>A</v>
      </c>
      <c r="Y94" s="255">
        <f>VLOOKUP(D94,derm!$D$4:$H$285,5,FALSE)</f>
        <v>2.06E-2</v>
      </c>
      <c r="Z94" s="468">
        <f>VLOOKUP($C94,ToxValues!$C$4:$N$283,11,FALSE)</f>
        <v>163</v>
      </c>
      <c r="AA94" s="468">
        <f>VLOOKUP($D94,derm!$D$4:$K$285,6,FALSE)</f>
        <v>0.1</v>
      </c>
      <c r="AB94" s="468">
        <f>VLOOKUP($D94,derm!$D$4:$K$285,7,FALSE)</f>
        <v>0.87</v>
      </c>
      <c r="AC94" s="468">
        <f>VLOOKUP($D94,derm!$D$4:$K$285,8,FALSE)</f>
        <v>2.1</v>
      </c>
      <c r="AD94" s="468">
        <f>VLOOKUP($D94,derm!$D$4:$L$285,9,FALSE)</f>
        <v>1</v>
      </c>
      <c r="AE94" s="255"/>
      <c r="AF94" s="255" t="str">
        <f>VLOOKUP($C94,ToxValues!$C$4:$J$284,7,FALSE)</f>
        <v>--</v>
      </c>
      <c r="AG94" s="255">
        <f>VLOOKUP($C94,ToxValues!$C$4:$J$284,3,FALSE)</f>
        <v>3.0000000000000001E-3</v>
      </c>
      <c r="AH94" s="255">
        <f>VLOOKUP($C94,ToxValues!$C$4:$J$284,5,FALSE)</f>
        <v>3.0000000000000001E-3</v>
      </c>
      <c r="AI94" s="497" t="str">
        <f>VLOOKUP($C94,ToxValues!$C$4:$L$284,10,FALSE)</f>
        <v>--</v>
      </c>
    </row>
    <row r="95" spans="1:35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 t="str">
        <f t="shared" si="16"/>
        <v>--</v>
      </c>
      <c r="H95" s="490" t="str">
        <f t="shared" si="25"/>
        <v/>
      </c>
      <c r="I95" s="490"/>
      <c r="J95" s="490" t="str">
        <f t="shared" si="27"/>
        <v/>
      </c>
      <c r="K95" s="490" t="str">
        <f t="shared" si="28"/>
        <v>--</v>
      </c>
      <c r="L95" s="490" t="str">
        <f t="shared" si="29"/>
        <v/>
      </c>
      <c r="M95" s="490"/>
      <c r="N95" s="490" t="str">
        <f t="shared" si="18"/>
        <v>--</v>
      </c>
      <c r="O95" s="490" t="str">
        <f t="shared" si="19"/>
        <v>--</v>
      </c>
      <c r="P95" s="490" t="str">
        <f t="shared" si="30"/>
        <v>--</v>
      </c>
      <c r="Q95" s="490"/>
      <c r="R95" s="490" t="str">
        <f t="shared" si="20"/>
        <v>--</v>
      </c>
      <c r="S95" s="490" t="str">
        <f t="shared" si="21"/>
        <v>--</v>
      </c>
      <c r="T95" s="490">
        <f t="shared" si="22"/>
        <v>1</v>
      </c>
      <c r="U95" s="490">
        <f>IFERROR((2*'Child Res carc'!tao_event*V95),"--")</f>
        <v>1.04</v>
      </c>
      <c r="V95" s="255">
        <f>IFERROR((1+(3*[0]!B)+(3*[0]!B^2))/((1+[0]!B)^2),"--")</f>
        <v>1</v>
      </c>
      <c r="W95" s="490" t="str">
        <f t="shared" si="23"/>
        <v>--</v>
      </c>
      <c r="X95" s="208" t="str">
        <f t="shared" si="24"/>
        <v>A</v>
      </c>
      <c r="Y95" s="255">
        <f>VLOOKUP(D95,derm!$D$4:$H$285,5,FALSE)</f>
        <v>1.09E-2</v>
      </c>
      <c r="Z95" s="468">
        <f>VLOOKUP($C95,ToxValues!$C$4:$N$283,11,FALSE)</f>
        <v>122.17</v>
      </c>
      <c r="AA95" s="468">
        <f>VLOOKUP($D95,derm!$D$4:$K$285,6,FALSE)</f>
        <v>0</v>
      </c>
      <c r="AB95" s="468">
        <f>VLOOKUP($D95,derm!$D$4:$K$285,7,FALSE)</f>
        <v>0.52</v>
      </c>
      <c r="AC95" s="468">
        <f>VLOOKUP($D95,derm!$D$4:$K$285,8,FALSE)</f>
        <v>1.24</v>
      </c>
      <c r="AD95" s="468">
        <f>VLOOKUP($D95,derm!$D$4:$L$285,9,FALSE)</f>
        <v>1</v>
      </c>
      <c r="AE95" s="255"/>
      <c r="AF95" s="255" t="str">
        <f>VLOOKUP($C95,ToxValues!$C$4:$J$284,7,FALSE)</f>
        <v>--</v>
      </c>
      <c r="AG95" s="255">
        <f>VLOOKUP($C95,ToxValues!$C$4:$J$284,3,FALSE)</f>
        <v>0.02</v>
      </c>
      <c r="AH95" s="255">
        <f>VLOOKUP($C95,ToxValues!$C$4:$J$284,5,FALSE)</f>
        <v>0.02</v>
      </c>
      <c r="AI95" s="497" t="str">
        <f>VLOOKUP($C95,ToxValues!$C$4:$L$284,10,FALSE)</f>
        <v>--</v>
      </c>
    </row>
    <row r="96" spans="1:35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 t="str">
        <f t="shared" si="16"/>
        <v>--</v>
      </c>
      <c r="H96" s="490" t="str">
        <f t="shared" si="25"/>
        <v/>
      </c>
      <c r="I96" s="490"/>
      <c r="J96" s="490" t="str">
        <f t="shared" si="27"/>
        <v/>
      </c>
      <c r="K96" s="490" t="str">
        <f t="shared" si="28"/>
        <v>--</v>
      </c>
      <c r="L96" s="490" t="str">
        <f t="shared" si="29"/>
        <v/>
      </c>
      <c r="M96" s="490"/>
      <c r="N96" s="490" t="str">
        <f t="shared" si="18"/>
        <v>--</v>
      </c>
      <c r="O96" s="490" t="str">
        <f t="shared" si="19"/>
        <v>--</v>
      </c>
      <c r="P96" s="490" t="str">
        <f t="shared" si="30"/>
        <v>--</v>
      </c>
      <c r="Q96" s="490"/>
      <c r="R96" s="490" t="str">
        <f t="shared" si="20"/>
        <v>--</v>
      </c>
      <c r="S96" s="490" t="str">
        <f t="shared" si="21"/>
        <v>--</v>
      </c>
      <c r="T96" s="490">
        <f t="shared" si="22"/>
        <v>1</v>
      </c>
      <c r="U96" s="490">
        <f>IFERROR((2*'Child Res carc'!tao_event*V96),"--")</f>
        <v>2.2999999999999998</v>
      </c>
      <c r="V96" s="255">
        <f>IFERROR((1+(3*[0]!B)+(3*[0]!B^2))/((1+[0]!B)^2),"--")</f>
        <v>1</v>
      </c>
      <c r="W96" s="490" t="str">
        <f t="shared" si="23"/>
        <v>--</v>
      </c>
      <c r="X96" s="208" t="str">
        <f t="shared" si="24"/>
        <v>A</v>
      </c>
      <c r="Y96" s="255">
        <f>VLOOKUP(D96,derm!$D$4:$H$285,5,FALSE)</f>
        <v>1.8699999999999999E-3</v>
      </c>
      <c r="Z96" s="468">
        <f>VLOOKUP($C96,ToxValues!$C$4:$N$283,11,FALSE)</f>
        <v>184.11</v>
      </c>
      <c r="AA96" s="468">
        <f>VLOOKUP($D96,derm!$D$4:$K$285,6,FALSE)</f>
        <v>0</v>
      </c>
      <c r="AB96" s="468">
        <f>VLOOKUP($D96,derm!$D$4:$K$285,7,FALSE)</f>
        <v>1.1499999999999999</v>
      </c>
      <c r="AC96" s="468">
        <f>VLOOKUP($D96,derm!$D$4:$K$285,8,FALSE)</f>
        <v>2.76</v>
      </c>
      <c r="AD96" s="468">
        <f>VLOOKUP($D96,derm!$D$4:$L$285,9,FALSE)</f>
        <v>1</v>
      </c>
      <c r="AE96" s="255"/>
      <c r="AF96" s="255" t="str">
        <f>VLOOKUP($C96,ToxValues!$C$4:$J$284,7,FALSE)</f>
        <v>--</v>
      </c>
      <c r="AG96" s="255">
        <f>VLOOKUP($C96,ToxValues!$C$4:$J$284,3,FALSE)</f>
        <v>2E-3</v>
      </c>
      <c r="AH96" s="255">
        <f>VLOOKUP($C96,ToxValues!$C$4:$J$284,5,FALSE)</f>
        <v>2E-3</v>
      </c>
      <c r="AI96" s="497" t="str">
        <f>VLOOKUP($C96,ToxValues!$C$4:$L$284,10,FALSE)</f>
        <v>--</v>
      </c>
    </row>
    <row r="97" spans="1:35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>
        <f t="shared" si="16"/>
        <v>5.5566888698928887</v>
      </c>
      <c r="H97" s="490" t="str">
        <f t="shared" si="25"/>
        <v/>
      </c>
      <c r="I97" s="490"/>
      <c r="J97" s="490" t="str">
        <f t="shared" si="27"/>
        <v/>
      </c>
      <c r="K97" s="490">
        <f t="shared" si="28"/>
        <v>5.887096774193548</v>
      </c>
      <c r="L97" s="490">
        <f t="shared" si="29"/>
        <v>5.5566888698928887</v>
      </c>
      <c r="M97" s="490"/>
      <c r="N97" s="490" t="str">
        <f t="shared" si="18"/>
        <v>--</v>
      </c>
      <c r="O97" s="490">
        <f t="shared" si="19"/>
        <v>5.887096774193548</v>
      </c>
      <c r="P97" s="490">
        <f t="shared" si="30"/>
        <v>99.007211072578016</v>
      </c>
      <c r="Q97" s="490"/>
      <c r="R97" s="490">
        <f t="shared" si="20"/>
        <v>89.384355431927943</v>
      </c>
      <c r="S97" s="490">
        <f t="shared" si="21"/>
        <v>99.007211072578016</v>
      </c>
      <c r="T97" s="490">
        <f t="shared" si="22"/>
        <v>1</v>
      </c>
      <c r="U97" s="490">
        <f>IFERROR((2*'Child Res carc'!tao_event*V97),"--")</f>
        <v>2.2400000000000002</v>
      </c>
      <c r="V97" s="255">
        <f>IFERROR((1+(3*[0]!B)+(3*[0]!B^2))/((1+[0]!B)^2),"--")</f>
        <v>1</v>
      </c>
      <c r="W97" s="490">
        <f t="shared" si="23"/>
        <v>8.9198435972629537E-4</v>
      </c>
      <c r="X97" s="208" t="str">
        <f t="shared" si="24"/>
        <v>A</v>
      </c>
      <c r="Y97" s="255">
        <f>VLOOKUP(D97,derm!$D$4:$H$285,5,FALSE)</f>
        <v>3.0799999999999998E-3</v>
      </c>
      <c r="Z97" s="468">
        <f>VLOOKUP($C97,ToxValues!$C$4:$N$283,11,FALSE)</f>
        <v>182.14</v>
      </c>
      <c r="AA97" s="468">
        <f>VLOOKUP($D97,derm!$D$4:$K$285,6,FALSE)</f>
        <v>0</v>
      </c>
      <c r="AB97" s="468">
        <f>VLOOKUP($D97,derm!$D$4:$K$285,7,FALSE)</f>
        <v>1.1200000000000001</v>
      </c>
      <c r="AC97" s="468">
        <f>VLOOKUP($D97,derm!$D$4:$K$285,8,FALSE)</f>
        <v>2.69</v>
      </c>
      <c r="AD97" s="468">
        <f>VLOOKUP($D97,derm!$D$4:$L$285,9,FALSE)</f>
        <v>1</v>
      </c>
      <c r="AE97" s="255"/>
      <c r="AF97" s="255">
        <f>VLOOKUP($C97,ToxValues!$C$4:$J$284,7,FALSE)</f>
        <v>0.31</v>
      </c>
      <c r="AG97" s="255">
        <f>VLOOKUP($C97,ToxValues!$C$4:$J$284,3,FALSE)</f>
        <v>2E-3</v>
      </c>
      <c r="AH97" s="255">
        <f>VLOOKUP($C97,ToxValues!$C$4:$J$284,5,FALSE)</f>
        <v>2E-3</v>
      </c>
      <c r="AI97" s="497">
        <f>VLOOKUP($C97,ToxValues!$C$4:$L$284,10,FALSE)</f>
        <v>0.31</v>
      </c>
    </row>
    <row r="98" spans="1:35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 t="str">
        <f t="shared" si="16"/>
        <v>--</v>
      </c>
      <c r="H98" s="490" t="str">
        <f t="shared" si="25"/>
        <v/>
      </c>
      <c r="I98" s="490"/>
      <c r="J98" s="490" t="str">
        <f t="shared" si="27"/>
        <v/>
      </c>
      <c r="K98" s="490" t="str">
        <f t="shared" si="28"/>
        <v>--</v>
      </c>
      <c r="L98" s="490" t="str">
        <f t="shared" si="29"/>
        <v/>
      </c>
      <c r="M98" s="490"/>
      <c r="N98" s="490" t="str">
        <f t="shared" si="18"/>
        <v>--</v>
      </c>
      <c r="O98" s="490" t="str">
        <f t="shared" si="19"/>
        <v>--</v>
      </c>
      <c r="P98" s="490" t="str">
        <f t="shared" si="30"/>
        <v>--</v>
      </c>
      <c r="Q98" s="490"/>
      <c r="R98" s="490" t="str">
        <f t="shared" si="20"/>
        <v>--</v>
      </c>
      <c r="S98" s="490" t="str">
        <f t="shared" si="21"/>
        <v>--</v>
      </c>
      <c r="T98" s="490" t="str">
        <f t="shared" si="22"/>
        <v>--</v>
      </c>
      <c r="U98" s="490" t="str">
        <f>IFERROR((2*'Child Res carc'!tao_event*V98),"--")</f>
        <v>--</v>
      </c>
      <c r="V98" s="255" t="str">
        <f>IFERROR((1+(3*[0]!B)+(3*[0]!B^2))/((1+[0]!B)^2),"--")</f>
        <v>--</v>
      </c>
      <c r="W98" s="490" t="str">
        <f t="shared" si="23"/>
        <v>--</v>
      </c>
      <c r="X98" s="208" t="str">
        <f t="shared" si="24"/>
        <v>A</v>
      </c>
      <c r="Y98" s="255">
        <f>VLOOKUP(D98,derm!$D$4:$H$285,5,FALSE)</f>
        <v>1.2E-2</v>
      </c>
      <c r="Z98" s="468">
        <f>VLOOKUP($C98,ToxValues!$C$4:$N$283,11,FALSE)</f>
        <v>122.17</v>
      </c>
      <c r="AA98" s="468" t="str">
        <f>VLOOKUP($D98,derm!$D$4:$K$285,6,FALSE)</f>
        <v>--</v>
      </c>
      <c r="AB98" s="468" t="str">
        <f>VLOOKUP($D98,derm!$D$4:$K$285,7,FALSE)</f>
        <v>--</v>
      </c>
      <c r="AC98" s="468" t="str">
        <f>VLOOKUP($D98,derm!$D$4:$K$285,8,FALSE)</f>
        <v>--</v>
      </c>
      <c r="AD98" s="468" t="str">
        <f>VLOOKUP($D98,derm!$D$4:$L$285,9,FALSE)</f>
        <v>--</v>
      </c>
      <c r="AE98" s="255"/>
      <c r="AF98" s="255" t="str">
        <f>VLOOKUP($C98,ToxValues!$C$4:$J$284,7,FALSE)</f>
        <v>--</v>
      </c>
      <c r="AG98" s="255">
        <f>VLOOKUP($C98,ToxValues!$C$4:$J$284,3,FALSE)</f>
        <v>5.9999999999999995E-4</v>
      </c>
      <c r="AH98" s="255">
        <f>VLOOKUP($C98,ToxValues!$C$4:$J$284,5,FALSE)</f>
        <v>5.9999999999999995E-4</v>
      </c>
      <c r="AI98" s="497" t="str">
        <f>VLOOKUP($C98,ToxValues!$C$4:$L$284,10,FALSE)</f>
        <v>--</v>
      </c>
    </row>
    <row r="99" spans="1:35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 t="str">
        <f t="shared" si="16"/>
        <v>--</v>
      </c>
      <c r="H99" s="490" t="str">
        <f t="shared" si="25"/>
        <v/>
      </c>
      <c r="I99" s="490"/>
      <c r="J99" s="490" t="str">
        <f t="shared" si="27"/>
        <v/>
      </c>
      <c r="K99" s="490" t="str">
        <f t="shared" si="28"/>
        <v>--</v>
      </c>
      <c r="L99" s="490" t="str">
        <f t="shared" si="29"/>
        <v/>
      </c>
      <c r="M99" s="490"/>
      <c r="N99" s="490" t="str">
        <f t="shared" si="18"/>
        <v>--</v>
      </c>
      <c r="O99" s="490" t="str">
        <f t="shared" si="19"/>
        <v>--</v>
      </c>
      <c r="P99" s="490" t="str">
        <f t="shared" si="30"/>
        <v>--</v>
      </c>
      <c r="Q99" s="490"/>
      <c r="R99" s="490" t="str">
        <f t="shared" si="20"/>
        <v>--</v>
      </c>
      <c r="S99" s="490" t="str">
        <f t="shared" si="21"/>
        <v>--</v>
      </c>
      <c r="T99" s="490">
        <f t="shared" si="22"/>
        <v>1</v>
      </c>
      <c r="U99" s="490">
        <f>IFERROR((2*'Child Res carc'!tao_event*V99),"--")</f>
        <v>2.2400000000000002</v>
      </c>
      <c r="V99" s="255">
        <f>IFERROR((1+(3*[0]!B)+(3*[0]!B^2))/((1+[0]!B)^2),"--")</f>
        <v>1</v>
      </c>
      <c r="W99" s="490" t="str">
        <f t="shared" si="23"/>
        <v>--</v>
      </c>
      <c r="X99" s="208" t="str">
        <f t="shared" si="24"/>
        <v>A</v>
      </c>
      <c r="Y99" s="255">
        <f>VLOOKUP(D99,derm!$D$4:$H$285,5,FALSE)</f>
        <v>3.7000000000000002E-3</v>
      </c>
      <c r="Z99" s="468">
        <f>VLOOKUP($C99,ToxValues!$C$4:$N$283,11,FALSE)</f>
        <v>182.14</v>
      </c>
      <c r="AA99" s="468">
        <f>VLOOKUP($D99,derm!$D$4:$K$285,6,FALSE)</f>
        <v>0</v>
      </c>
      <c r="AB99" s="468">
        <f>VLOOKUP($D99,derm!$D$4:$K$285,7,FALSE)</f>
        <v>1.1200000000000001</v>
      </c>
      <c r="AC99" s="468">
        <f>VLOOKUP($D99,derm!$D$4:$K$285,8,FALSE)</f>
        <v>2.69</v>
      </c>
      <c r="AD99" s="468">
        <f>VLOOKUP($D99,derm!$D$4:$L$285,9,FALSE)</f>
        <v>1</v>
      </c>
      <c r="AE99" s="255"/>
      <c r="AF99" s="255" t="str">
        <f>VLOOKUP($C99,ToxValues!$C$4:$J$284,7,FALSE)</f>
        <v>--</v>
      </c>
      <c r="AG99" s="255">
        <f>VLOOKUP($C99,ToxValues!$C$4:$J$284,3,FALSE)</f>
        <v>1E-3</v>
      </c>
      <c r="AH99" s="255">
        <f>VLOOKUP($C99,ToxValues!$C$4:$J$284,5,FALSE)</f>
        <v>1E-3</v>
      </c>
      <c r="AI99" s="497" t="str">
        <f>VLOOKUP($C99,ToxValues!$C$4:$L$284,10,FALSE)</f>
        <v>--</v>
      </c>
    </row>
    <row r="100" spans="1:35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 t="str">
        <f t="shared" si="16"/>
        <v>--</v>
      </c>
      <c r="H100" s="490" t="str">
        <f t="shared" si="25"/>
        <v/>
      </c>
      <c r="I100" s="490"/>
      <c r="J100" s="490" t="str">
        <f t="shared" si="27"/>
        <v/>
      </c>
      <c r="K100" s="490" t="str">
        <f t="shared" si="28"/>
        <v>--</v>
      </c>
      <c r="L100" s="490" t="str">
        <f t="shared" si="29"/>
        <v/>
      </c>
      <c r="M100" s="490"/>
      <c r="N100" s="490" t="str">
        <f t="shared" si="18"/>
        <v>--</v>
      </c>
      <c r="O100" s="490" t="str">
        <f t="shared" si="19"/>
        <v>--</v>
      </c>
      <c r="P100" s="490" t="str">
        <f t="shared" si="30"/>
        <v>--</v>
      </c>
      <c r="Q100" s="490"/>
      <c r="R100" s="490" t="str">
        <f t="shared" si="20"/>
        <v>--</v>
      </c>
      <c r="S100" s="490" t="str">
        <f t="shared" si="21"/>
        <v>--</v>
      </c>
      <c r="T100" s="490" t="str">
        <f t="shared" si="22"/>
        <v>--</v>
      </c>
      <c r="U100" s="490" t="str">
        <f>IFERROR((2*'Child Res carc'!tao_event*V100),"--")</f>
        <v>--</v>
      </c>
      <c r="V100" s="255" t="str">
        <f>IFERROR((1+(3*[0]!B)+(3*[0]!B^2))/((1+[0]!B)^2),"--")</f>
        <v>--</v>
      </c>
      <c r="W100" s="490" t="str">
        <f t="shared" si="23"/>
        <v>--</v>
      </c>
      <c r="X100" s="208" t="str">
        <f t="shared" si="24"/>
        <v>A</v>
      </c>
      <c r="Y100" s="255">
        <f>VLOOKUP(D100,derm!$D$4:$H$285,5,FALSE)</f>
        <v>7.4899999999999994E-2</v>
      </c>
      <c r="Z100" s="468">
        <f>VLOOKUP($C100,ToxValues!$C$4:$N$283,11,FALSE)</f>
        <v>162.62</v>
      </c>
      <c r="AA100" s="468" t="str">
        <f>VLOOKUP($D100,derm!$D$4:$K$285,6,FALSE)</f>
        <v>--</v>
      </c>
      <c r="AB100" s="468" t="str">
        <f>VLOOKUP($D100,derm!$D$4:$K$285,7,FALSE)</f>
        <v>--</v>
      </c>
      <c r="AC100" s="468" t="str">
        <f>VLOOKUP($D100,derm!$D$4:$K$285,8,FALSE)</f>
        <v>--</v>
      </c>
      <c r="AD100" s="468" t="str">
        <f>VLOOKUP($D100,derm!$D$4:$L$285,9,FALSE)</f>
        <v>--</v>
      </c>
      <c r="AE100" s="255"/>
      <c r="AF100" s="255" t="str">
        <f>VLOOKUP($C100,ToxValues!$C$4:$J$284,7,FALSE)</f>
        <v>--</v>
      </c>
      <c r="AG100" s="255">
        <f>VLOOKUP($C100,ToxValues!$C$4:$J$284,3,FALSE)</f>
        <v>0.08</v>
      </c>
      <c r="AH100" s="255">
        <f>VLOOKUP($C100,ToxValues!$C$4:$J$284,5,FALSE)</f>
        <v>0.08</v>
      </c>
      <c r="AI100" s="497" t="str">
        <f>VLOOKUP($C100,ToxValues!$C$4:$L$284,10,FALSE)</f>
        <v>--</v>
      </c>
    </row>
    <row r="101" spans="1:35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 t="str">
        <f t="shared" si="16"/>
        <v>--</v>
      </c>
      <c r="H101" s="490" t="str">
        <f t="shared" si="25"/>
        <v/>
      </c>
      <c r="I101" s="490"/>
      <c r="J101" s="490" t="str">
        <f t="shared" si="27"/>
        <v/>
      </c>
      <c r="K101" s="490" t="str">
        <f t="shared" si="28"/>
        <v>--</v>
      </c>
      <c r="L101" s="490" t="str">
        <f t="shared" si="29"/>
        <v/>
      </c>
      <c r="M101" s="490"/>
      <c r="N101" s="490" t="str">
        <f t="shared" si="18"/>
        <v>--</v>
      </c>
      <c r="O101" s="490" t="str">
        <f t="shared" si="19"/>
        <v>--</v>
      </c>
      <c r="P101" s="490" t="str">
        <f t="shared" si="30"/>
        <v>--</v>
      </c>
      <c r="Q101" s="490"/>
      <c r="R101" s="490" t="str">
        <f t="shared" si="20"/>
        <v>--</v>
      </c>
      <c r="S101" s="490" t="str">
        <f t="shared" si="21"/>
        <v>--</v>
      </c>
      <c r="T101" s="490">
        <f t="shared" si="22"/>
        <v>1</v>
      </c>
      <c r="U101" s="490">
        <f>IFERROR((2*'Child Res carc'!tao_event*V101),"--")</f>
        <v>1.1200000000000001</v>
      </c>
      <c r="V101" s="255">
        <f>IFERROR((1+(3*[0]!B)+(3*[0]!B^2))/((1+[0]!B)^2),"--")</f>
        <v>1</v>
      </c>
      <c r="W101" s="490" t="str">
        <f t="shared" si="23"/>
        <v>--</v>
      </c>
      <c r="X101" s="208" t="str">
        <f t="shared" si="24"/>
        <v>A</v>
      </c>
      <c r="Y101" s="255">
        <f>VLOOKUP(D101,derm!$D$4:$H$285,5,FALSE)</f>
        <v>7.9900000000000006E-3</v>
      </c>
      <c r="Z101" s="468">
        <f>VLOOKUP($C101,ToxValues!$C$4:$N$283,11,FALSE)</f>
        <v>128.56</v>
      </c>
      <c r="AA101" s="468">
        <f>VLOOKUP($D101,derm!$D$4:$K$285,6,FALSE)</f>
        <v>0</v>
      </c>
      <c r="AB101" s="468">
        <f>VLOOKUP($D101,derm!$D$4:$K$285,7,FALSE)</f>
        <v>0.56000000000000005</v>
      </c>
      <c r="AC101" s="468">
        <f>VLOOKUP($D101,derm!$D$4:$K$285,8,FALSE)</f>
        <v>1.34</v>
      </c>
      <c r="AD101" s="468">
        <f>VLOOKUP($D101,derm!$D$4:$L$285,9,FALSE)</f>
        <v>1</v>
      </c>
      <c r="AE101" s="255"/>
      <c r="AF101" s="255" t="str">
        <f>VLOOKUP($C101,ToxValues!$C$4:$J$284,7,FALSE)</f>
        <v>--</v>
      </c>
      <c r="AG101" s="255">
        <f>VLOOKUP($C101,ToxValues!$C$4:$J$284,3,FALSE)</f>
        <v>5.0000000000000001E-3</v>
      </c>
      <c r="AH101" s="255">
        <f>VLOOKUP($C101,ToxValues!$C$4:$J$284,5,FALSE)</f>
        <v>5.0000000000000001E-3</v>
      </c>
      <c r="AI101" s="497" t="str">
        <f>VLOOKUP($C101,ToxValues!$C$4:$L$284,10,FALSE)</f>
        <v>--</v>
      </c>
    </row>
    <row r="102" spans="1:35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 t="str">
        <f t="shared" si="16"/>
        <v>--</v>
      </c>
      <c r="H102" s="490" t="str">
        <f t="shared" si="25"/>
        <v/>
      </c>
      <c r="I102" s="490"/>
      <c r="J102" s="490" t="str">
        <f t="shared" si="27"/>
        <v/>
      </c>
      <c r="K102" s="490" t="str">
        <f t="shared" si="28"/>
        <v>--</v>
      </c>
      <c r="L102" s="490" t="str">
        <f t="shared" si="29"/>
        <v/>
      </c>
      <c r="M102" s="490"/>
      <c r="N102" s="490" t="str">
        <f t="shared" si="18"/>
        <v>--</v>
      </c>
      <c r="O102" s="490" t="str">
        <f t="shared" si="19"/>
        <v>--</v>
      </c>
      <c r="P102" s="490" t="str">
        <f t="shared" si="30"/>
        <v>--</v>
      </c>
      <c r="Q102" s="490"/>
      <c r="R102" s="490" t="str">
        <f t="shared" si="20"/>
        <v>--</v>
      </c>
      <c r="S102" s="490" t="str">
        <f t="shared" si="21"/>
        <v>--</v>
      </c>
      <c r="T102" s="490" t="str">
        <f t="shared" si="22"/>
        <v>--</v>
      </c>
      <c r="U102" s="490" t="str">
        <f>IFERROR((2*'Child Res carc'!tao_event*V102),"--")</f>
        <v>--</v>
      </c>
      <c r="V102" s="255" t="str">
        <f>IFERROR((1+(3*[0]!B)+(3*[0]!B^2))/((1+[0]!B)^2),"--")</f>
        <v>--</v>
      </c>
      <c r="W102" s="490" t="str">
        <f t="shared" si="23"/>
        <v>--</v>
      </c>
      <c r="X102" s="208" t="str">
        <f t="shared" si="24"/>
        <v>A</v>
      </c>
      <c r="Y102" s="255">
        <f>VLOOKUP(D102,derm!$D$4:$H$285,5,FALSE)</f>
        <v>9.1700000000000004E-2</v>
      </c>
      <c r="Z102" s="468">
        <f>VLOOKUP($C102,ToxValues!$C$4:$N$283,11,FALSE)</f>
        <v>142.19999999999999</v>
      </c>
      <c r="AA102" s="468" t="str">
        <f>VLOOKUP($D102,derm!$D$4:$K$285,6,FALSE)</f>
        <v>--</v>
      </c>
      <c r="AB102" s="468" t="str">
        <f>VLOOKUP($D102,derm!$D$4:$K$285,7,FALSE)</f>
        <v>--</v>
      </c>
      <c r="AC102" s="468" t="str">
        <f>VLOOKUP($D102,derm!$D$4:$K$285,8,FALSE)</f>
        <v>--</v>
      </c>
      <c r="AD102" s="468" t="str">
        <f>VLOOKUP($D102,derm!$D$4:$L$285,9,FALSE)</f>
        <v>--</v>
      </c>
      <c r="AE102" s="255"/>
      <c r="AF102" s="255" t="str">
        <f>VLOOKUP($C102,ToxValues!$C$4:$J$284,7,FALSE)</f>
        <v>--</v>
      </c>
      <c r="AG102" s="255">
        <f>VLOOKUP($C102,ToxValues!$C$4:$J$284,3,FALSE)</f>
        <v>4.0000000000000001E-3</v>
      </c>
      <c r="AH102" s="255">
        <f>VLOOKUP($C102,ToxValues!$C$4:$J$284,5,FALSE)</f>
        <v>4.0000000000000001E-3</v>
      </c>
      <c r="AI102" s="497" t="str">
        <f>VLOOKUP($C102,ToxValues!$C$4:$L$284,10,FALSE)</f>
        <v>--</v>
      </c>
    </row>
    <row r="103" spans="1:35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 t="str">
        <f t="shared" si="16"/>
        <v>--</v>
      </c>
      <c r="H103" s="490" t="str">
        <f t="shared" si="25"/>
        <v/>
      </c>
      <c r="I103" s="490"/>
      <c r="J103" s="490" t="str">
        <f t="shared" si="27"/>
        <v/>
      </c>
      <c r="K103" s="490" t="str">
        <f t="shared" si="28"/>
        <v>--</v>
      </c>
      <c r="L103" s="490" t="str">
        <f t="shared" si="29"/>
        <v/>
      </c>
      <c r="M103" s="490"/>
      <c r="N103" s="490" t="str">
        <f t="shared" si="18"/>
        <v>--</v>
      </c>
      <c r="O103" s="490" t="str">
        <f t="shared" si="19"/>
        <v>--</v>
      </c>
      <c r="P103" s="490" t="str">
        <f t="shared" si="30"/>
        <v>--</v>
      </c>
      <c r="Q103" s="490"/>
      <c r="R103" s="490" t="str">
        <f t="shared" si="20"/>
        <v>--</v>
      </c>
      <c r="S103" s="490" t="str">
        <f t="shared" si="21"/>
        <v>--</v>
      </c>
      <c r="T103" s="490">
        <f t="shared" si="22"/>
        <v>1</v>
      </c>
      <c r="U103" s="490">
        <f>IFERROR((2*'Child Res carc'!tao_event*V103),"--")</f>
        <v>0.86</v>
      </c>
      <c r="V103" s="255">
        <f>IFERROR((1+(3*[0]!B)+(3*[0]!B^2))/((1+[0]!B)^2),"--")</f>
        <v>1</v>
      </c>
      <c r="W103" s="490" t="str">
        <f t="shared" si="23"/>
        <v>--</v>
      </c>
      <c r="X103" s="208" t="str">
        <f t="shared" si="24"/>
        <v>A</v>
      </c>
      <c r="Y103" s="255">
        <f>VLOOKUP(D103,derm!$D$4:$H$285,5,FALSE)</f>
        <v>7.6600000000000001E-3</v>
      </c>
      <c r="Z103" s="468">
        <f>VLOOKUP($C103,ToxValues!$C$4:$N$283,11,FALSE)</f>
        <v>108.14</v>
      </c>
      <c r="AA103" s="468">
        <f>VLOOKUP($D103,derm!$D$4:$K$285,6,FALSE)</f>
        <v>0</v>
      </c>
      <c r="AB103" s="468">
        <f>VLOOKUP($D103,derm!$D$4:$K$285,7,FALSE)</f>
        <v>0.43</v>
      </c>
      <c r="AC103" s="468">
        <f>VLOOKUP($D103,derm!$D$4:$K$285,8,FALSE)</f>
        <v>1.03</v>
      </c>
      <c r="AD103" s="468">
        <f>VLOOKUP($D103,derm!$D$4:$L$285,9,FALSE)</f>
        <v>1</v>
      </c>
      <c r="AE103" s="255"/>
      <c r="AF103" s="255" t="str">
        <f>VLOOKUP($C103,ToxValues!$C$4:$J$284,7,FALSE)</f>
        <v>--</v>
      </c>
      <c r="AG103" s="255">
        <f>VLOOKUP($C103,ToxValues!$C$4:$J$284,3,FALSE)</f>
        <v>0.05</v>
      </c>
      <c r="AH103" s="255">
        <f>VLOOKUP($C103,ToxValues!$C$4:$J$284,5,FALSE)</f>
        <v>0.05</v>
      </c>
      <c r="AI103" s="497" t="str">
        <f>VLOOKUP($C103,ToxValues!$C$4:$L$284,10,FALSE)</f>
        <v>--</v>
      </c>
    </row>
    <row r="104" spans="1:35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 t="str">
        <f t="shared" si="16"/>
        <v>--</v>
      </c>
      <c r="H104" s="490" t="str">
        <f t="shared" si="25"/>
        <v/>
      </c>
      <c r="I104" s="490"/>
      <c r="J104" s="490" t="str">
        <f t="shared" si="27"/>
        <v/>
      </c>
      <c r="K104" s="490" t="str">
        <f t="shared" si="28"/>
        <v>--</v>
      </c>
      <c r="L104" s="490" t="str">
        <f t="shared" si="29"/>
        <v/>
      </c>
      <c r="M104" s="490"/>
      <c r="N104" s="490" t="str">
        <f t="shared" si="18"/>
        <v>--</v>
      </c>
      <c r="O104" s="490" t="str">
        <f t="shared" si="19"/>
        <v>--</v>
      </c>
      <c r="P104" s="490" t="str">
        <f t="shared" si="30"/>
        <v>--</v>
      </c>
      <c r="Q104" s="490"/>
      <c r="R104" s="490" t="str">
        <f t="shared" si="20"/>
        <v>--</v>
      </c>
      <c r="S104" s="490" t="str">
        <f t="shared" si="21"/>
        <v>--</v>
      </c>
      <c r="T104" s="490" t="str">
        <f t="shared" si="22"/>
        <v>--</v>
      </c>
      <c r="U104" s="490" t="str">
        <f>IFERROR((2*'Child Res carc'!tao_event*V104),"--")</f>
        <v>--</v>
      </c>
      <c r="V104" s="255" t="str">
        <f>IFERROR((1+(3*[0]!B)+(3*[0]!B^2))/((1+[0]!B)^2),"--")</f>
        <v>--</v>
      </c>
      <c r="W104" s="490" t="str">
        <f t="shared" si="23"/>
        <v>--</v>
      </c>
      <c r="X104" s="208" t="str">
        <f t="shared" si="24"/>
        <v>A</v>
      </c>
      <c r="Y104" s="255">
        <f>VLOOKUP(D104,derm!$D$4:$H$285,5,FALSE)</f>
        <v>4.4600000000000004E-3</v>
      </c>
      <c r="Z104" s="468">
        <f>VLOOKUP($C104,ToxValues!$C$4:$N$283,11,FALSE)</f>
        <v>138.13</v>
      </c>
      <c r="AA104" s="468" t="str">
        <f>VLOOKUP($D104,derm!$D$4:$K$285,6,FALSE)</f>
        <v>--</v>
      </c>
      <c r="AB104" s="468" t="str">
        <f>VLOOKUP($D104,derm!$D$4:$K$285,7,FALSE)</f>
        <v>--</v>
      </c>
      <c r="AC104" s="468" t="str">
        <f>VLOOKUP($D104,derm!$D$4:$K$285,8,FALSE)</f>
        <v>--</v>
      </c>
      <c r="AD104" s="468" t="str">
        <f>VLOOKUP($D104,derm!$D$4:$L$285,9,FALSE)</f>
        <v>--</v>
      </c>
      <c r="AE104" s="255"/>
      <c r="AF104" s="255" t="str">
        <f>VLOOKUP($C104,ToxValues!$C$4:$J$284,7,FALSE)</f>
        <v>--</v>
      </c>
      <c r="AG104" s="255">
        <f>VLOOKUP($C104,ToxValues!$C$4:$J$284,3,FALSE)</f>
        <v>0.01</v>
      </c>
      <c r="AH104" s="255">
        <f>VLOOKUP($C104,ToxValues!$C$4:$J$284,5,FALSE)</f>
        <v>0.01</v>
      </c>
      <c r="AI104" s="497" t="str">
        <f>VLOOKUP($C104,ToxValues!$C$4:$L$284,10,FALSE)</f>
        <v>--</v>
      </c>
    </row>
    <row r="105" spans="1:35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16"/>
        <v>--</v>
      </c>
      <c r="H105" s="490" t="str">
        <f t="shared" si="25"/>
        <v/>
      </c>
      <c r="I105" s="490"/>
      <c r="J105" s="490" t="str">
        <f t="shared" si="27"/>
        <v/>
      </c>
      <c r="K105" s="490" t="str">
        <f t="shared" si="28"/>
        <v>--</v>
      </c>
      <c r="L105" s="490" t="str">
        <f t="shared" si="29"/>
        <v/>
      </c>
      <c r="M105" s="490"/>
      <c r="N105" s="490" t="str">
        <f t="shared" si="18"/>
        <v>--</v>
      </c>
      <c r="O105" s="490" t="str">
        <f t="shared" si="19"/>
        <v>--</v>
      </c>
      <c r="P105" s="490" t="str">
        <f t="shared" si="30"/>
        <v>--</v>
      </c>
      <c r="Q105" s="490"/>
      <c r="R105" s="490" t="str">
        <f t="shared" si="20"/>
        <v>--</v>
      </c>
      <c r="S105" s="490" t="str">
        <f t="shared" si="21"/>
        <v>--</v>
      </c>
      <c r="T105" s="490">
        <f t="shared" si="22"/>
        <v>1</v>
      </c>
      <c r="U105" s="490">
        <f>IFERROR((2*'Child Res carc'!tao_event*V105),"--")</f>
        <v>1.28</v>
      </c>
      <c r="V105" s="255">
        <f>IFERROR((1+(3*[0]!B)+(3*[0]!B^2))/((1+[0]!B)^2),"--")</f>
        <v>1</v>
      </c>
      <c r="W105" s="490" t="str">
        <f t="shared" si="23"/>
        <v>--</v>
      </c>
      <c r="X105" s="208" t="str">
        <f t="shared" si="24"/>
        <v>A</v>
      </c>
      <c r="Y105" s="255" t="str">
        <f>VLOOKUP(D105,derm!$D$4:$H$285,5,FALSE)</f>
        <v>--</v>
      </c>
      <c r="Z105" s="468" t="str">
        <f>VLOOKUP($C105,ToxValues!$C$4:$N$283,11,FALSE)</f>
        <v>--</v>
      </c>
      <c r="AA105" s="468">
        <f>VLOOKUP($D105,derm!$D$4:$K$285,6,FALSE)</f>
        <v>0</v>
      </c>
      <c r="AB105" s="468">
        <f>VLOOKUP($D105,derm!$D$4:$K$285,7,FALSE)</f>
        <v>0.64</v>
      </c>
      <c r="AC105" s="468">
        <f>VLOOKUP($D105,derm!$D$4:$K$285,8,FALSE)</f>
        <v>1.54</v>
      </c>
      <c r="AD105" s="468">
        <f>VLOOKUP($D105,derm!$D$4:$L$285,9,FALSE)</f>
        <v>1</v>
      </c>
      <c r="AE105" s="255"/>
      <c r="AF105" s="255" t="str">
        <f>VLOOKUP($C105,ToxValues!$C$4:$J$284,7,FALSE)</f>
        <v>--</v>
      </c>
      <c r="AG105" s="255" t="str">
        <f>VLOOKUP($C105,ToxValues!$C$4:$J$284,3,FALSE)</f>
        <v>--</v>
      </c>
      <c r="AH105" s="255" t="str">
        <f>VLOOKUP($C105,ToxValues!$C$4:$J$284,5,FALSE)</f>
        <v>--</v>
      </c>
      <c r="AI105" s="497" t="str">
        <f>VLOOKUP($C105,ToxValues!$C$4:$L$284,10,FALSE)</f>
        <v>--</v>
      </c>
    </row>
    <row r="106" spans="1:35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>
        <f t="shared" si="16"/>
        <v>2.9161591833575193</v>
      </c>
      <c r="H106" s="490" t="str">
        <f t="shared" si="25"/>
        <v/>
      </c>
      <c r="I106" s="490"/>
      <c r="J106" s="490" t="str">
        <f t="shared" si="27"/>
        <v/>
      </c>
      <c r="K106" s="490">
        <f t="shared" si="28"/>
        <v>4.0555555555555554</v>
      </c>
      <c r="L106" s="490">
        <f t="shared" si="29"/>
        <v>2.9161591833575193</v>
      </c>
      <c r="M106" s="490"/>
      <c r="N106" s="490" t="str">
        <f t="shared" si="18"/>
        <v>--</v>
      </c>
      <c r="O106" s="490">
        <f t="shared" si="19"/>
        <v>4.0555555555555554</v>
      </c>
      <c r="P106" s="490">
        <f t="shared" si="30"/>
        <v>10.379746561887753</v>
      </c>
      <c r="Q106" s="490"/>
      <c r="R106" s="490">
        <f t="shared" si="20"/>
        <v>6.7954356877935522</v>
      </c>
      <c r="S106" s="490">
        <f t="shared" si="21"/>
        <v>10.379746561887753</v>
      </c>
      <c r="T106" s="490">
        <f t="shared" si="22"/>
        <v>0.90909090909090906</v>
      </c>
      <c r="U106" s="490">
        <f>IFERROR((2*'Child Res carc'!tao_event*V106),"--")</f>
        <v>6.1553719008264451</v>
      </c>
      <c r="V106" s="255">
        <f>IFERROR((1+(3*[0]!B)+(3*[0]!B^2))/((1+[0]!B)^2),"--")</f>
        <v>1.0991735537190082</v>
      </c>
      <c r="W106" s="490">
        <f t="shared" si="23"/>
        <v>6.144781144781146E-4</v>
      </c>
      <c r="X106" s="208" t="str">
        <f t="shared" si="24"/>
        <v>A</v>
      </c>
      <c r="Y106" s="255">
        <f>VLOOKUP(D106,derm!$D$4:$H$285,5,FALSE)</f>
        <v>1.2800000000000001E-2</v>
      </c>
      <c r="Z106" s="468">
        <f>VLOOKUP($C106,ToxValues!$C$4:$N$283,11,FALSE)</f>
        <v>253.13</v>
      </c>
      <c r="AA106" s="468">
        <f>VLOOKUP($D106,derm!$D$4:$K$285,6,FALSE)</f>
        <v>0.1</v>
      </c>
      <c r="AB106" s="468">
        <f>VLOOKUP($D106,derm!$D$4:$K$285,7,FALSE)</f>
        <v>2.8</v>
      </c>
      <c r="AC106" s="468">
        <f>VLOOKUP($D106,derm!$D$4:$K$285,8,FALSE)</f>
        <v>6.72</v>
      </c>
      <c r="AD106" s="468">
        <f>VLOOKUP($D106,derm!$D$4:$L$285,9,FALSE)</f>
        <v>1</v>
      </c>
      <c r="AE106" s="255"/>
      <c r="AF106" s="255">
        <f>VLOOKUP($C106,ToxValues!$C$4:$J$284,7,FALSE)</f>
        <v>0.45</v>
      </c>
      <c r="AG106" s="255" t="str">
        <f>VLOOKUP($C106,ToxValues!$C$4:$J$284,3,FALSE)</f>
        <v>--</v>
      </c>
      <c r="AH106" s="255" t="str">
        <f>VLOOKUP($C106,ToxValues!$C$4:$J$284,5,FALSE)</f>
        <v>--</v>
      </c>
      <c r="AI106" s="497">
        <f>VLOOKUP($C106,ToxValues!$C$4:$L$284,10,FALSE)</f>
        <v>0.45</v>
      </c>
    </row>
    <row r="107" spans="1:35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 t="str">
        <f t="shared" si="16"/>
        <v>--</v>
      </c>
      <c r="H107" s="490" t="str">
        <f t="shared" si="25"/>
        <v/>
      </c>
      <c r="I107" s="490"/>
      <c r="J107" s="490" t="str">
        <f t="shared" si="27"/>
        <v/>
      </c>
      <c r="K107" s="490" t="str">
        <f t="shared" si="28"/>
        <v>--</v>
      </c>
      <c r="L107" s="490" t="str">
        <f t="shared" si="29"/>
        <v/>
      </c>
      <c r="M107" s="490"/>
      <c r="N107" s="490" t="str">
        <f t="shared" si="18"/>
        <v>--</v>
      </c>
      <c r="O107" s="490" t="str">
        <f t="shared" si="19"/>
        <v>--</v>
      </c>
      <c r="P107" s="490" t="str">
        <f t="shared" si="30"/>
        <v>--</v>
      </c>
      <c r="Q107" s="490"/>
      <c r="R107" s="490" t="str">
        <f t="shared" si="20"/>
        <v>--</v>
      </c>
      <c r="S107" s="490" t="str">
        <f t="shared" si="21"/>
        <v>--</v>
      </c>
      <c r="T107" s="490">
        <f t="shared" si="22"/>
        <v>1</v>
      </c>
      <c r="U107" s="490">
        <f>IFERROR((2*'Child Res carc'!tao_event*V107),"--")</f>
        <v>1.02</v>
      </c>
      <c r="V107" s="255">
        <f>IFERROR((1+(3*[0]!B)+(3*[0]!B^2))/((1+[0]!B)^2),"--")</f>
        <v>1</v>
      </c>
      <c r="W107" s="490" t="str">
        <f t="shared" si="23"/>
        <v>--</v>
      </c>
      <c r="X107" s="208" t="str">
        <f t="shared" si="24"/>
        <v>A</v>
      </c>
      <c r="Y107" s="255">
        <f>VLOOKUP(D107,derm!$D$4:$H$285,5,FALSE)</f>
        <v>9.7999999999999997E-3</v>
      </c>
      <c r="Z107" s="468">
        <f>VLOOKUP($C107,ToxValues!$C$4:$N$283,11,FALSE)</f>
        <v>122.17</v>
      </c>
      <c r="AA107" s="468">
        <f>VLOOKUP($D107,derm!$D$4:$K$285,6,FALSE)</f>
        <v>0</v>
      </c>
      <c r="AB107" s="468">
        <f>VLOOKUP($D107,derm!$D$4:$K$285,7,FALSE)</f>
        <v>0.51</v>
      </c>
      <c r="AC107" s="468">
        <f>VLOOKUP($D107,derm!$D$4:$K$285,8,FALSE)</f>
        <v>1.24</v>
      </c>
      <c r="AD107" s="468">
        <f>VLOOKUP($D107,derm!$D$4:$L$285,9,FALSE)</f>
        <v>1</v>
      </c>
      <c r="AE107" s="255"/>
      <c r="AF107" s="255" t="str">
        <f>VLOOKUP($C107,ToxValues!$C$4:$J$284,7,FALSE)</f>
        <v>--</v>
      </c>
      <c r="AG107" s="255">
        <f>VLOOKUP($C107,ToxValues!$C$4:$J$284,3,FALSE)</f>
        <v>1E-3</v>
      </c>
      <c r="AH107" s="255">
        <f>VLOOKUP($C107,ToxValues!$C$4:$J$284,5,FALSE)</f>
        <v>1E-3</v>
      </c>
      <c r="AI107" s="497" t="str">
        <f>VLOOKUP($C107,ToxValues!$C$4:$L$284,10,FALSE)</f>
        <v>--</v>
      </c>
    </row>
    <row r="108" spans="1:35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16"/>
        <v>--</v>
      </c>
      <c r="H108" s="490" t="str">
        <f t="shared" si="25"/>
        <v/>
      </c>
      <c r="I108" s="490"/>
      <c r="J108" s="490" t="str">
        <f t="shared" si="27"/>
        <v/>
      </c>
      <c r="K108" s="490" t="str">
        <f t="shared" si="28"/>
        <v>--</v>
      </c>
      <c r="L108" s="490" t="str">
        <f t="shared" si="29"/>
        <v/>
      </c>
      <c r="M108" s="490"/>
      <c r="N108" s="490" t="str">
        <f t="shared" si="18"/>
        <v>--</v>
      </c>
      <c r="O108" s="490" t="str">
        <f t="shared" si="19"/>
        <v>--</v>
      </c>
      <c r="P108" s="490" t="str">
        <f t="shared" si="30"/>
        <v>--</v>
      </c>
      <c r="Q108" s="490"/>
      <c r="R108" s="490" t="str">
        <f t="shared" si="20"/>
        <v>--</v>
      </c>
      <c r="S108" s="490" t="str">
        <f t="shared" si="21"/>
        <v>--</v>
      </c>
      <c r="T108" s="490" t="str">
        <f t="shared" si="22"/>
        <v>--</v>
      </c>
      <c r="U108" s="490" t="str">
        <f>IFERROR((2*'Child Res carc'!tao_event*V108),"--")</f>
        <v>--</v>
      </c>
      <c r="V108" s="255" t="str">
        <f>IFERROR((1+(3*[0]!B)+(3*[0]!B^2))/((1+[0]!B)^2),"--")</f>
        <v>--</v>
      </c>
      <c r="W108" s="490" t="str">
        <f t="shared" si="23"/>
        <v>--</v>
      </c>
      <c r="X108" s="208" t="str">
        <f t="shared" si="24"/>
        <v>A</v>
      </c>
      <c r="Y108" s="255" t="str">
        <f>VLOOKUP(D108,derm!$D$4:$H$285,5,FALSE)</f>
        <v>--</v>
      </c>
      <c r="Z108" s="468" t="str">
        <f>VLOOKUP($C108,ToxValues!$C$4:$N$283,11,FALSE)</f>
        <v>--</v>
      </c>
      <c r="AA108" s="468" t="str">
        <f>VLOOKUP($D108,derm!$D$4:$K$285,6,FALSE)</f>
        <v>--</v>
      </c>
      <c r="AB108" s="468" t="str">
        <f>VLOOKUP($D108,derm!$D$4:$K$285,7,FALSE)</f>
        <v>--</v>
      </c>
      <c r="AC108" s="468" t="str">
        <f>VLOOKUP($D108,derm!$D$4:$K$285,8,FALSE)</f>
        <v>--</v>
      </c>
      <c r="AD108" s="468" t="str">
        <f>VLOOKUP($D108,derm!$D$4:$L$285,9,FALSE)</f>
        <v>--</v>
      </c>
      <c r="AE108" s="255"/>
      <c r="AF108" s="255" t="str">
        <f>VLOOKUP($C108,ToxValues!$C$4:$J$284,7,FALSE)</f>
        <v>--</v>
      </c>
      <c r="AG108" s="255" t="str">
        <f>VLOOKUP($C108,ToxValues!$C$4:$J$284,3,FALSE)</f>
        <v>--</v>
      </c>
      <c r="AH108" s="255" t="str">
        <f>VLOOKUP($C108,ToxValues!$C$4:$J$284,5,FALSE)</f>
        <v>--</v>
      </c>
      <c r="AI108" s="497" t="str">
        <f>VLOOKUP($C108,ToxValues!$C$4:$L$284,10,FALSE)</f>
        <v>--</v>
      </c>
    </row>
    <row r="109" spans="1:35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 t="str">
        <f t="shared" si="16"/>
        <v>--</v>
      </c>
      <c r="H109" s="490" t="str">
        <f t="shared" si="25"/>
        <v/>
      </c>
      <c r="I109" s="490"/>
      <c r="J109" s="490" t="str">
        <f t="shared" si="27"/>
        <v/>
      </c>
      <c r="K109" s="490" t="str">
        <f t="shared" si="28"/>
        <v>--</v>
      </c>
      <c r="L109" s="490" t="str">
        <f t="shared" si="29"/>
        <v/>
      </c>
      <c r="M109" s="490"/>
      <c r="N109" s="490" t="str">
        <f t="shared" si="18"/>
        <v>--</v>
      </c>
      <c r="O109" s="490" t="str">
        <f t="shared" si="19"/>
        <v>--</v>
      </c>
      <c r="P109" s="490" t="str">
        <f t="shared" si="30"/>
        <v>--</v>
      </c>
      <c r="Q109" s="490"/>
      <c r="R109" s="490" t="str">
        <f t="shared" si="20"/>
        <v>--</v>
      </c>
      <c r="S109" s="490" t="str">
        <f t="shared" si="21"/>
        <v>--</v>
      </c>
      <c r="T109" s="490">
        <f t="shared" si="22"/>
        <v>1</v>
      </c>
      <c r="U109" s="490">
        <f>IFERROR((2*'Child Res carc'!tao_event*V109),"--")</f>
        <v>0.86</v>
      </c>
      <c r="V109" s="255">
        <f>IFERROR((1+(3*[0]!B)+(3*[0]!B^2))/((1+[0]!B)^2),"--")</f>
        <v>1</v>
      </c>
      <c r="W109" s="490" t="str">
        <f t="shared" si="23"/>
        <v>--</v>
      </c>
      <c r="X109" s="208" t="str">
        <f t="shared" si="24"/>
        <v>A</v>
      </c>
      <c r="Y109" s="255">
        <f>VLOOKUP(D109,derm!$D$4:$H$285,5,FALSE)</f>
        <v>7.77E-3</v>
      </c>
      <c r="Z109" s="468">
        <f>VLOOKUP($C109,ToxValues!$C$4:$N$283,11,FALSE)</f>
        <v>108.14</v>
      </c>
      <c r="AA109" s="468">
        <f>VLOOKUP($D109,derm!$D$4:$K$285,6,FALSE)</f>
        <v>0</v>
      </c>
      <c r="AB109" s="468">
        <f>VLOOKUP($D109,derm!$D$4:$K$285,7,FALSE)</f>
        <v>0.43</v>
      </c>
      <c r="AC109" s="468">
        <f>VLOOKUP($D109,derm!$D$4:$K$285,8,FALSE)</f>
        <v>1.03</v>
      </c>
      <c r="AD109" s="468">
        <f>VLOOKUP($D109,derm!$D$4:$L$285,9,FALSE)</f>
        <v>1</v>
      </c>
      <c r="AE109" s="255"/>
      <c r="AF109" s="255" t="str">
        <f>VLOOKUP($C109,ToxValues!$C$4:$J$284,7,FALSE)</f>
        <v>--</v>
      </c>
      <c r="AG109" s="255">
        <f>VLOOKUP($C109,ToxValues!$C$4:$J$284,3,FALSE)</f>
        <v>0.05</v>
      </c>
      <c r="AH109" s="255">
        <f>VLOOKUP($C109,ToxValues!$C$4:$J$284,5,FALSE)</f>
        <v>0.05</v>
      </c>
      <c r="AI109" s="497" t="str">
        <f>VLOOKUP($C109,ToxValues!$C$4:$L$284,10,FALSE)</f>
        <v>--</v>
      </c>
    </row>
    <row r="110" spans="1:35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16"/>
        <v>--</v>
      </c>
      <c r="H110" s="490" t="str">
        <f t="shared" si="25"/>
        <v/>
      </c>
      <c r="I110" s="490"/>
      <c r="J110" s="490" t="str">
        <f t="shared" si="27"/>
        <v/>
      </c>
      <c r="K110" s="490" t="str">
        <f t="shared" si="28"/>
        <v>--</v>
      </c>
      <c r="L110" s="490" t="str">
        <f t="shared" si="29"/>
        <v/>
      </c>
      <c r="M110" s="490"/>
      <c r="N110" s="490" t="str">
        <f t="shared" si="18"/>
        <v>--</v>
      </c>
      <c r="O110" s="490" t="str">
        <f t="shared" si="19"/>
        <v>--</v>
      </c>
      <c r="P110" s="490" t="str">
        <f t="shared" si="30"/>
        <v>--</v>
      </c>
      <c r="Q110" s="490"/>
      <c r="R110" s="490" t="str">
        <f t="shared" si="20"/>
        <v>--</v>
      </c>
      <c r="S110" s="490" t="str">
        <f t="shared" si="21"/>
        <v>--</v>
      </c>
      <c r="T110" s="490" t="str">
        <f t="shared" si="22"/>
        <v>--</v>
      </c>
      <c r="U110" s="490" t="str">
        <f>IFERROR((2*'Child Res carc'!tao_event*V110),"--")</f>
        <v>--</v>
      </c>
      <c r="V110" s="255" t="str">
        <f>IFERROR((1+(3*[0]!B)+(3*[0]!B^2))/((1+[0]!B)^2),"--")</f>
        <v>--</v>
      </c>
      <c r="W110" s="490" t="str">
        <f t="shared" si="23"/>
        <v>--</v>
      </c>
      <c r="X110" s="208" t="str">
        <f t="shared" si="24"/>
        <v>A</v>
      </c>
      <c r="Y110" s="255" t="str">
        <f>VLOOKUP(D110,derm!$D$4:$H$285,5,FALSE)</f>
        <v>--</v>
      </c>
      <c r="Z110" s="468" t="str">
        <f>VLOOKUP($C110,ToxValues!$C$4:$N$283,11,FALSE)</f>
        <v>--</v>
      </c>
      <c r="AA110" s="468" t="str">
        <f>VLOOKUP($D110,derm!$D$4:$K$285,6,FALSE)</f>
        <v>--</v>
      </c>
      <c r="AB110" s="468" t="str">
        <f>VLOOKUP($D110,derm!$D$4:$K$285,7,FALSE)</f>
        <v>--</v>
      </c>
      <c r="AC110" s="468" t="str">
        <f>VLOOKUP($D110,derm!$D$4:$K$285,8,FALSE)</f>
        <v>--</v>
      </c>
      <c r="AD110" s="468" t="str">
        <f>VLOOKUP($D110,derm!$D$4:$L$285,9,FALSE)</f>
        <v>--</v>
      </c>
      <c r="AE110" s="255"/>
      <c r="AF110" s="255" t="str">
        <f>VLOOKUP($C110,ToxValues!$C$4:$J$284,7,FALSE)</f>
        <v>--</v>
      </c>
      <c r="AG110" s="255" t="str">
        <f>VLOOKUP($C110,ToxValues!$C$4:$J$284,3,FALSE)</f>
        <v>--</v>
      </c>
      <c r="AH110" s="255" t="str">
        <f>VLOOKUP($C110,ToxValues!$C$4:$J$284,5,FALSE)</f>
        <v>--</v>
      </c>
      <c r="AI110" s="497" t="str">
        <f>VLOOKUP($C110,ToxValues!$C$4:$L$284,10,FALSE)</f>
        <v>--</v>
      </c>
    </row>
    <row r="111" spans="1:35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 t="str">
        <f t="shared" si="16"/>
        <v>--</v>
      </c>
      <c r="H111" s="490" t="str">
        <f t="shared" si="25"/>
        <v/>
      </c>
      <c r="I111" s="490"/>
      <c r="J111" s="490" t="str">
        <f t="shared" si="27"/>
        <v/>
      </c>
      <c r="K111" s="490" t="str">
        <f t="shared" si="28"/>
        <v>--</v>
      </c>
      <c r="L111" s="490" t="str">
        <f t="shared" si="29"/>
        <v/>
      </c>
      <c r="M111" s="490"/>
      <c r="N111" s="490" t="str">
        <f t="shared" si="18"/>
        <v>--</v>
      </c>
      <c r="O111" s="490" t="str">
        <f t="shared" si="19"/>
        <v>--</v>
      </c>
      <c r="P111" s="490" t="str">
        <f t="shared" si="30"/>
        <v>--</v>
      </c>
      <c r="Q111" s="490"/>
      <c r="R111" s="490" t="str">
        <f t="shared" si="20"/>
        <v>--</v>
      </c>
      <c r="S111" s="490" t="str">
        <f t="shared" si="21"/>
        <v>--</v>
      </c>
      <c r="T111" s="490">
        <f t="shared" si="22"/>
        <v>1</v>
      </c>
      <c r="U111" s="490">
        <f>IFERROR((2*'Child Res carc'!tao_event*V111),"--")</f>
        <v>2.76</v>
      </c>
      <c r="V111" s="255">
        <f>IFERROR((1+(3*[0]!B)+(3*[0]!B^2))/((1+[0]!B)^2),"--")</f>
        <v>1</v>
      </c>
      <c r="W111" s="490" t="str">
        <f t="shared" si="23"/>
        <v>--</v>
      </c>
      <c r="X111" s="208" t="str">
        <f t="shared" si="24"/>
        <v>A</v>
      </c>
      <c r="Y111" s="255">
        <f>VLOOKUP(D111,derm!$D$4:$H$285,5,FALSE)</f>
        <v>3.15E-3</v>
      </c>
      <c r="Z111" s="468">
        <f>VLOOKUP($C111,ToxValues!$C$4:$N$283,11,FALSE)</f>
        <v>198.14</v>
      </c>
      <c r="AA111" s="468">
        <f>VLOOKUP($D111,derm!$D$4:$K$285,6,FALSE)</f>
        <v>0</v>
      </c>
      <c r="AB111" s="468">
        <f>VLOOKUP($D111,derm!$D$4:$K$285,7,FALSE)</f>
        <v>1.38</v>
      </c>
      <c r="AC111" s="468">
        <f>VLOOKUP($D111,derm!$D$4:$K$285,8,FALSE)</f>
        <v>3.3</v>
      </c>
      <c r="AD111" s="468">
        <f>VLOOKUP($D111,derm!$D$4:$L$285,9,FALSE)</f>
        <v>1</v>
      </c>
      <c r="AE111" s="255"/>
      <c r="AF111" s="255" t="str">
        <f>VLOOKUP($C111,ToxValues!$C$4:$J$284,7,FALSE)</f>
        <v>--</v>
      </c>
      <c r="AG111" s="255">
        <f>VLOOKUP($C111,ToxValues!$C$4:$J$284,3,FALSE)</f>
        <v>8.0000000000000007E-5</v>
      </c>
      <c r="AH111" s="255">
        <f>VLOOKUP($C111,ToxValues!$C$4:$J$284,5,FALSE)</f>
        <v>8.0000000000000007E-5</v>
      </c>
      <c r="AI111" s="497" t="str">
        <f>VLOOKUP($C111,ToxValues!$C$4:$L$284,10,FALSE)</f>
        <v>--</v>
      </c>
    </row>
    <row r="112" spans="1:35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16"/>
        <v>--</v>
      </c>
      <c r="H112" s="490" t="str">
        <f t="shared" si="25"/>
        <v/>
      </c>
      <c r="I112" s="490"/>
      <c r="J112" s="490" t="str">
        <f t="shared" si="27"/>
        <v/>
      </c>
      <c r="K112" s="490" t="str">
        <f t="shared" si="28"/>
        <v>--</v>
      </c>
      <c r="L112" s="490" t="str">
        <f t="shared" si="29"/>
        <v/>
      </c>
      <c r="M112" s="490"/>
      <c r="N112" s="490" t="str">
        <f t="shared" si="18"/>
        <v>--</v>
      </c>
      <c r="O112" s="490" t="str">
        <f t="shared" si="19"/>
        <v>--</v>
      </c>
      <c r="P112" s="490" t="str">
        <f t="shared" si="30"/>
        <v>--</v>
      </c>
      <c r="Q112" s="490"/>
      <c r="R112" s="490" t="str">
        <f t="shared" si="20"/>
        <v>--</v>
      </c>
      <c r="S112" s="490" t="str">
        <f t="shared" si="21"/>
        <v>--</v>
      </c>
      <c r="T112" s="490" t="str">
        <f t="shared" si="22"/>
        <v>--</v>
      </c>
      <c r="U112" s="490" t="str">
        <f>IFERROR((2*'Child Res carc'!tao_event*V112),"--")</f>
        <v>--</v>
      </c>
      <c r="V112" s="255" t="str">
        <f>IFERROR((1+(3*[0]!B)+(3*[0]!B^2))/((1+[0]!B)^2),"--")</f>
        <v>--</v>
      </c>
      <c r="W112" s="490" t="str">
        <f t="shared" si="23"/>
        <v>--</v>
      </c>
      <c r="X112" s="208" t="str">
        <f t="shared" si="24"/>
        <v>A</v>
      </c>
      <c r="Y112" s="255" t="str">
        <f>VLOOKUP(D112,derm!$D$4:$H$285,5,FALSE)</f>
        <v>--</v>
      </c>
      <c r="Z112" s="468" t="str">
        <f>VLOOKUP($C112,ToxValues!$C$4:$N$283,11,FALSE)</f>
        <v>--</v>
      </c>
      <c r="AA112" s="468" t="str">
        <f>VLOOKUP($D112,derm!$D$4:$K$285,6,FALSE)</f>
        <v>--</v>
      </c>
      <c r="AB112" s="468" t="str">
        <f>VLOOKUP($D112,derm!$D$4:$K$285,7,FALSE)</f>
        <v>--</v>
      </c>
      <c r="AC112" s="468" t="str">
        <f>VLOOKUP($D112,derm!$D$4:$K$285,8,FALSE)</f>
        <v>--</v>
      </c>
      <c r="AD112" s="468" t="str">
        <f>VLOOKUP($D112,derm!$D$4:$L$285,9,FALSE)</f>
        <v>--</v>
      </c>
      <c r="AE112" s="255"/>
      <c r="AF112" s="255" t="str">
        <f>VLOOKUP($C112,ToxValues!$C$4:$J$284,7,FALSE)</f>
        <v>--</v>
      </c>
      <c r="AG112" s="255" t="str">
        <f>VLOOKUP($C112,ToxValues!$C$4:$J$284,3,FALSE)</f>
        <v>--</v>
      </c>
      <c r="AH112" s="255" t="str">
        <f>VLOOKUP($C112,ToxValues!$C$4:$J$284,5,FALSE)</f>
        <v>--</v>
      </c>
      <c r="AI112" s="497" t="str">
        <f>VLOOKUP($C112,ToxValues!$C$4:$L$284,10,FALSE)</f>
        <v>--</v>
      </c>
    </row>
    <row r="113" spans="1:35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 t="str">
        <f t="shared" si="16"/>
        <v>--</v>
      </c>
      <c r="H113" s="490" t="str">
        <f t="shared" si="25"/>
        <v/>
      </c>
      <c r="I113" s="490"/>
      <c r="J113" s="490" t="str">
        <f t="shared" si="27"/>
        <v/>
      </c>
      <c r="K113" s="490" t="str">
        <f t="shared" si="28"/>
        <v>--</v>
      </c>
      <c r="L113" s="490" t="str">
        <f t="shared" si="29"/>
        <v/>
      </c>
      <c r="M113" s="490"/>
      <c r="N113" s="490" t="str">
        <f t="shared" si="18"/>
        <v>--</v>
      </c>
      <c r="O113" s="490" t="str">
        <f t="shared" si="19"/>
        <v>--</v>
      </c>
      <c r="P113" s="490" t="str">
        <f t="shared" si="30"/>
        <v>--</v>
      </c>
      <c r="Q113" s="490"/>
      <c r="R113" s="490" t="str">
        <f t="shared" si="20"/>
        <v>--</v>
      </c>
      <c r="S113" s="490" t="str">
        <f t="shared" si="21"/>
        <v>--</v>
      </c>
      <c r="T113" s="490">
        <f t="shared" si="22"/>
        <v>0.90909090909090906</v>
      </c>
      <c r="U113" s="490">
        <f>IFERROR((2*'Child Res carc'!tao_event*V113),"--")</f>
        <v>1.472892561983471</v>
      </c>
      <c r="V113" s="255">
        <f>IFERROR((1+(3*[0]!B)+(3*[0]!B^2))/((1+[0]!B)^2),"--")</f>
        <v>1.0991735537190082</v>
      </c>
      <c r="W113" s="490" t="str">
        <f t="shared" si="23"/>
        <v>--</v>
      </c>
      <c r="X113" s="208" t="str">
        <f t="shared" si="24"/>
        <v>A</v>
      </c>
      <c r="Y113" s="255">
        <f>VLOOKUP(D113,derm!$D$4:$H$285,5,FALSE)</f>
        <v>2.8500000000000001E-2</v>
      </c>
      <c r="Z113" s="468">
        <f>VLOOKUP($C113,ToxValues!$C$4:$N$283,11,FALSE)</f>
        <v>142.59</v>
      </c>
      <c r="AA113" s="468">
        <f>VLOOKUP($D113,derm!$D$4:$K$285,6,FALSE)</f>
        <v>0.1</v>
      </c>
      <c r="AB113" s="468">
        <f>VLOOKUP($D113,derm!$D$4:$K$285,7,FALSE)</f>
        <v>0.67</v>
      </c>
      <c r="AC113" s="468">
        <f>VLOOKUP($D113,derm!$D$4:$K$285,8,FALSE)</f>
        <v>1.61</v>
      </c>
      <c r="AD113" s="468">
        <f>VLOOKUP($D113,derm!$D$4:$L$285,9,FALSE)</f>
        <v>1</v>
      </c>
      <c r="AE113" s="255"/>
      <c r="AF113" s="255" t="str">
        <f>VLOOKUP($C113,ToxValues!$C$4:$J$284,7,FALSE)</f>
        <v>--</v>
      </c>
      <c r="AG113" s="255">
        <f>VLOOKUP($C113,ToxValues!$C$4:$J$284,3,FALSE)</f>
        <v>0.1</v>
      </c>
      <c r="AH113" s="255">
        <f>VLOOKUP($C113,ToxValues!$C$4:$J$284,5,FALSE)</f>
        <v>0.1</v>
      </c>
      <c r="AI113" s="497" t="str">
        <f>VLOOKUP($C113,ToxValues!$C$4:$L$284,10,FALSE)</f>
        <v>--</v>
      </c>
    </row>
    <row r="114" spans="1:35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>
        <f t="shared" si="16"/>
        <v>9.125</v>
      </c>
      <c r="H114" s="490" t="str">
        <f t="shared" si="25"/>
        <v/>
      </c>
      <c r="I114" s="490"/>
      <c r="J114" s="490" t="str">
        <f t="shared" si="27"/>
        <v/>
      </c>
      <c r="K114" s="490">
        <f t="shared" si="28"/>
        <v>9.125</v>
      </c>
      <c r="L114" s="490" t="str">
        <f t="shared" si="29"/>
        <v/>
      </c>
      <c r="M114" s="490"/>
      <c r="N114" s="490" t="str">
        <f t="shared" si="18"/>
        <v>--</v>
      </c>
      <c r="O114" s="490">
        <f t="shared" si="19"/>
        <v>9.125</v>
      </c>
      <c r="P114" s="490" t="str">
        <f t="shared" si="30"/>
        <v>--</v>
      </c>
      <c r="Q114" s="490"/>
      <c r="R114" s="490" t="str">
        <f t="shared" si="20"/>
        <v>--</v>
      </c>
      <c r="S114" s="490" t="str">
        <f t="shared" si="21"/>
        <v>--</v>
      </c>
      <c r="T114" s="490" t="str">
        <f t="shared" si="22"/>
        <v>--</v>
      </c>
      <c r="U114" s="490" t="str">
        <f>IFERROR((2*'Child Res carc'!tao_event*V114),"--")</f>
        <v>--</v>
      </c>
      <c r="V114" s="255" t="str">
        <f>IFERROR((1+(3*[0]!B)+(3*[0]!B^2))/((1+[0]!B)^2),"--")</f>
        <v>--</v>
      </c>
      <c r="W114" s="490">
        <f t="shared" si="23"/>
        <v>1.3825757575757578E-3</v>
      </c>
      <c r="X114" s="208" t="str">
        <f t="shared" si="24"/>
        <v>A</v>
      </c>
      <c r="Y114" s="255">
        <f>VLOOKUP(D114,derm!$D$4:$H$285,5,FALSE)</f>
        <v>4.96E-3</v>
      </c>
      <c r="Z114" s="468">
        <f>VLOOKUP($C114,ToxValues!$C$4:$N$283,11,FALSE)</f>
        <v>127.57</v>
      </c>
      <c r="AA114" s="468" t="str">
        <f>VLOOKUP($D114,derm!$D$4:$K$285,6,FALSE)</f>
        <v>--</v>
      </c>
      <c r="AB114" s="468" t="str">
        <f>VLOOKUP($D114,derm!$D$4:$K$285,7,FALSE)</f>
        <v>--</v>
      </c>
      <c r="AC114" s="468" t="str">
        <f>VLOOKUP($D114,derm!$D$4:$K$285,8,FALSE)</f>
        <v>--</v>
      </c>
      <c r="AD114" s="468" t="str">
        <f>VLOOKUP($D114,derm!$D$4:$L$285,9,FALSE)</f>
        <v>--</v>
      </c>
      <c r="AE114" s="255"/>
      <c r="AF114" s="255">
        <f>VLOOKUP($C114,ToxValues!$C$4:$J$284,7,FALSE)</f>
        <v>0.2</v>
      </c>
      <c r="AG114" s="255">
        <f>VLOOKUP($C114,ToxValues!$C$4:$J$284,3,FALSE)</f>
        <v>4.0000000000000001E-3</v>
      </c>
      <c r="AH114" s="255">
        <f>VLOOKUP($C114,ToxValues!$C$4:$J$284,5,FALSE)</f>
        <v>4.0000000000000001E-3</v>
      </c>
      <c r="AI114" s="497">
        <f>VLOOKUP($C114,ToxValues!$C$4:$L$284,10,FALSE)</f>
        <v>0.2</v>
      </c>
    </row>
    <row r="115" spans="1:35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16"/>
        <v>--</v>
      </c>
      <c r="H115" s="490" t="str">
        <f t="shared" si="25"/>
        <v/>
      </c>
      <c r="I115" s="490"/>
      <c r="J115" s="490" t="str">
        <f t="shared" si="27"/>
        <v/>
      </c>
      <c r="K115" s="490" t="str">
        <f t="shared" si="28"/>
        <v>--</v>
      </c>
      <c r="L115" s="490" t="str">
        <f t="shared" si="29"/>
        <v/>
      </c>
      <c r="M115" s="490"/>
      <c r="N115" s="490" t="str">
        <f t="shared" si="18"/>
        <v>--</v>
      </c>
      <c r="O115" s="490" t="str">
        <f t="shared" si="19"/>
        <v>--</v>
      </c>
      <c r="P115" s="490" t="str">
        <f t="shared" si="30"/>
        <v>--</v>
      </c>
      <c r="Q115" s="490"/>
      <c r="R115" s="490" t="str">
        <f t="shared" si="20"/>
        <v>--</v>
      </c>
      <c r="S115" s="490" t="str">
        <f t="shared" si="21"/>
        <v>--</v>
      </c>
      <c r="T115" s="490" t="str">
        <f t="shared" si="22"/>
        <v>--</v>
      </c>
      <c r="U115" s="490" t="str">
        <f>IFERROR((2*'Child Res carc'!tao_event*V115),"--")</f>
        <v>--</v>
      </c>
      <c r="V115" s="255" t="str">
        <f>IFERROR((1+(3*[0]!B)+(3*[0]!B^2))/((1+[0]!B)^2),"--")</f>
        <v>--</v>
      </c>
      <c r="W115" s="490" t="str">
        <f t="shared" si="23"/>
        <v>--</v>
      </c>
      <c r="X115" s="208" t="str">
        <f t="shared" si="24"/>
        <v>A</v>
      </c>
      <c r="Y115" s="255" t="str">
        <f>VLOOKUP(D115,derm!$D$4:$H$285,5,FALSE)</f>
        <v>--</v>
      </c>
      <c r="Z115" s="468" t="str">
        <f>VLOOKUP($C115,ToxValues!$C$4:$N$283,11,FALSE)</f>
        <v>--</v>
      </c>
      <c r="AA115" s="468" t="str">
        <f>VLOOKUP($D115,derm!$D$4:$K$285,6,FALSE)</f>
        <v>--</v>
      </c>
      <c r="AB115" s="468" t="str">
        <f>VLOOKUP($D115,derm!$D$4:$K$285,7,FALSE)</f>
        <v>--</v>
      </c>
      <c r="AC115" s="468" t="str">
        <f>VLOOKUP($D115,derm!$D$4:$K$285,8,FALSE)</f>
        <v>--</v>
      </c>
      <c r="AD115" s="468" t="str">
        <f>VLOOKUP($D115,derm!$D$4:$L$285,9,FALSE)</f>
        <v>--</v>
      </c>
      <c r="AE115" s="255"/>
      <c r="AF115" s="255" t="str">
        <f>VLOOKUP($C115,ToxValues!$C$4:$J$284,7,FALSE)</f>
        <v>--</v>
      </c>
      <c r="AG115" s="255" t="str">
        <f>VLOOKUP($C115,ToxValues!$C$4:$J$284,3,FALSE)</f>
        <v>--</v>
      </c>
      <c r="AH115" s="255" t="str">
        <f>VLOOKUP($C115,ToxValues!$C$4:$J$284,5,FALSE)</f>
        <v>--</v>
      </c>
      <c r="AI115" s="497" t="str">
        <f>VLOOKUP($C115,ToxValues!$C$4:$L$284,10,FALSE)</f>
        <v>--</v>
      </c>
    </row>
    <row r="116" spans="1:35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 t="str">
        <f t="shared" si="16"/>
        <v>--</v>
      </c>
      <c r="H116" s="490" t="str">
        <f t="shared" si="25"/>
        <v/>
      </c>
      <c r="I116" s="490"/>
      <c r="J116" s="490" t="str">
        <f t="shared" si="27"/>
        <v/>
      </c>
      <c r="K116" s="490" t="str">
        <f t="shared" si="28"/>
        <v>--</v>
      </c>
      <c r="L116" s="490" t="str">
        <f t="shared" si="29"/>
        <v/>
      </c>
      <c r="M116" s="490"/>
      <c r="N116" s="490" t="str">
        <f t="shared" si="18"/>
        <v>--</v>
      </c>
      <c r="O116" s="490" t="str">
        <f t="shared" si="19"/>
        <v>--</v>
      </c>
      <c r="P116" s="490" t="str">
        <f t="shared" si="30"/>
        <v>--</v>
      </c>
      <c r="Q116" s="490"/>
      <c r="R116" s="490" t="str">
        <f t="shared" si="20"/>
        <v>--</v>
      </c>
      <c r="S116" s="490" t="str">
        <f t="shared" si="21"/>
        <v>--</v>
      </c>
      <c r="T116" s="490">
        <f t="shared" si="22"/>
        <v>1</v>
      </c>
      <c r="U116" s="490">
        <f>IFERROR((2*'Child Res carc'!tao_event*V116),"--")</f>
        <v>0.86</v>
      </c>
      <c r="V116" s="255">
        <f>IFERROR((1+(3*[0]!B)+(3*[0]!B^2))/((1+[0]!B)^2),"--")</f>
        <v>1</v>
      </c>
      <c r="W116" s="490" t="str">
        <f t="shared" si="23"/>
        <v>--</v>
      </c>
      <c r="X116" s="208" t="str">
        <f t="shared" si="24"/>
        <v>A</v>
      </c>
      <c r="Y116" s="255">
        <f>VLOOKUP(D116,derm!$D$4:$H$285,5,FALSE)</f>
        <v>7.5399999999999998E-3</v>
      </c>
      <c r="Z116" s="468">
        <f>VLOOKUP($C116,ToxValues!$C$4:$N$283,11,FALSE)</f>
        <v>108.14</v>
      </c>
      <c r="AA116" s="468">
        <f>VLOOKUP($D116,derm!$D$4:$K$285,6,FALSE)</f>
        <v>0</v>
      </c>
      <c r="AB116" s="468">
        <f>VLOOKUP($D116,derm!$D$4:$K$285,7,FALSE)</f>
        <v>0.43</v>
      </c>
      <c r="AC116" s="468">
        <f>VLOOKUP($D116,derm!$D$4:$K$285,8,FALSE)</f>
        <v>1.03</v>
      </c>
      <c r="AD116" s="468">
        <f>VLOOKUP($D116,derm!$D$4:$L$285,9,FALSE)</f>
        <v>1</v>
      </c>
      <c r="AE116" s="255"/>
      <c r="AF116" s="255" t="str">
        <f>VLOOKUP($C116,ToxValues!$C$4:$J$284,7,FALSE)</f>
        <v>--</v>
      </c>
      <c r="AG116" s="255">
        <f>VLOOKUP($C116,ToxValues!$C$4:$J$284,3,FALSE)</f>
        <v>0.1</v>
      </c>
      <c r="AH116" s="255">
        <f>VLOOKUP($C116,ToxValues!$C$4:$J$284,5,FALSE)</f>
        <v>0.1</v>
      </c>
      <c r="AI116" s="497" t="str">
        <f>VLOOKUP($C116,ToxValues!$C$4:$L$284,10,FALSE)</f>
        <v>--</v>
      </c>
    </row>
    <row r="117" spans="1:35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>
        <f t="shared" si="16"/>
        <v>91.25</v>
      </c>
      <c r="H117" s="490" t="str">
        <f t="shared" si="25"/>
        <v/>
      </c>
      <c r="I117" s="490"/>
      <c r="J117" s="490" t="str">
        <f t="shared" si="27"/>
        <v/>
      </c>
      <c r="K117" s="490">
        <f t="shared" si="28"/>
        <v>91.25</v>
      </c>
      <c r="L117" s="490" t="str">
        <f t="shared" si="29"/>
        <v/>
      </c>
      <c r="M117" s="490"/>
      <c r="N117" s="490" t="str">
        <f t="shared" si="18"/>
        <v>--</v>
      </c>
      <c r="O117" s="490">
        <f t="shared" si="19"/>
        <v>91.25</v>
      </c>
      <c r="P117" s="490" t="str">
        <f t="shared" si="30"/>
        <v>--</v>
      </c>
      <c r="Q117" s="490"/>
      <c r="R117" s="490" t="str">
        <f t="shared" si="20"/>
        <v>--</v>
      </c>
      <c r="S117" s="490" t="str">
        <f t="shared" si="21"/>
        <v>--</v>
      </c>
      <c r="T117" s="490" t="str">
        <f t="shared" si="22"/>
        <v>--</v>
      </c>
      <c r="U117" s="490" t="str">
        <f>IFERROR((2*'Child Res carc'!tao_event*V117),"--")</f>
        <v>--</v>
      </c>
      <c r="V117" s="255" t="str">
        <f>IFERROR((1+(3*[0]!B)+(3*[0]!B^2))/((1+[0]!B)^2),"--")</f>
        <v>--</v>
      </c>
      <c r="W117" s="490">
        <f t="shared" si="23"/>
        <v>1.382575757575758E-2</v>
      </c>
      <c r="X117" s="208" t="str">
        <f t="shared" si="24"/>
        <v>A</v>
      </c>
      <c r="Y117" s="255">
        <f>VLOOKUP(D117,derm!$D$4:$H$285,5,FALSE)</f>
        <v>2.2100000000000002E-3</v>
      </c>
      <c r="Z117" s="468">
        <f>VLOOKUP($C117,ToxValues!$C$4:$N$283,11,FALSE)</f>
        <v>138.13</v>
      </c>
      <c r="AA117" s="468" t="str">
        <f>VLOOKUP($D117,derm!$D$4:$K$285,6,FALSE)</f>
        <v>--</v>
      </c>
      <c r="AB117" s="468" t="str">
        <f>VLOOKUP($D117,derm!$D$4:$K$285,7,FALSE)</f>
        <v>--</v>
      </c>
      <c r="AC117" s="468" t="str">
        <f>VLOOKUP($D117,derm!$D$4:$K$285,8,FALSE)</f>
        <v>--</v>
      </c>
      <c r="AD117" s="468" t="str">
        <f>VLOOKUP($D117,derm!$D$4:$L$285,9,FALSE)</f>
        <v>--</v>
      </c>
      <c r="AE117" s="255"/>
      <c r="AF117" s="255">
        <f>VLOOKUP($C117,ToxValues!$C$4:$J$284,7,FALSE)</f>
        <v>0.02</v>
      </c>
      <c r="AG117" s="255">
        <f>VLOOKUP($C117,ToxValues!$C$4:$J$284,3,FALSE)</f>
        <v>4.0000000000000001E-3</v>
      </c>
      <c r="AH117" s="255">
        <f>VLOOKUP($C117,ToxValues!$C$4:$J$284,5,FALSE)</f>
        <v>4.0000000000000001E-3</v>
      </c>
      <c r="AI117" s="497">
        <f>VLOOKUP($C117,ToxValues!$C$4:$L$284,10,FALSE)</f>
        <v>0.02</v>
      </c>
    </row>
    <row r="118" spans="1:35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16"/>
        <v>--</v>
      </c>
      <c r="H118" s="490" t="str">
        <f t="shared" si="25"/>
        <v/>
      </c>
      <c r="I118" s="490"/>
      <c r="J118" s="490" t="str">
        <f t="shared" si="27"/>
        <v/>
      </c>
      <c r="K118" s="490" t="str">
        <f t="shared" si="28"/>
        <v>--</v>
      </c>
      <c r="L118" s="490" t="str">
        <f t="shared" si="29"/>
        <v/>
      </c>
      <c r="M118" s="490"/>
      <c r="N118" s="490" t="str">
        <f t="shared" si="18"/>
        <v>--</v>
      </c>
      <c r="O118" s="490" t="str">
        <f t="shared" si="19"/>
        <v>--</v>
      </c>
      <c r="P118" s="490" t="str">
        <f t="shared" si="30"/>
        <v>--</v>
      </c>
      <c r="Q118" s="490"/>
      <c r="R118" s="490" t="str">
        <f t="shared" si="20"/>
        <v>--</v>
      </c>
      <c r="S118" s="490" t="str">
        <f t="shared" si="21"/>
        <v>--</v>
      </c>
      <c r="T118" s="490">
        <f t="shared" si="22"/>
        <v>1</v>
      </c>
      <c r="U118" s="490">
        <f>IFERROR((2*'Child Res carc'!tao_event*V118),"--")</f>
        <v>1.28</v>
      </c>
      <c r="V118" s="255">
        <f>IFERROR((1+(3*[0]!B)+(3*[0]!B^2))/((1+[0]!B)^2),"--")</f>
        <v>1</v>
      </c>
      <c r="W118" s="490" t="str">
        <f t="shared" si="23"/>
        <v>--</v>
      </c>
      <c r="X118" s="208" t="str">
        <f t="shared" si="24"/>
        <v>A</v>
      </c>
      <c r="Y118" s="255" t="str">
        <f>VLOOKUP(D118,derm!$D$4:$H$285,5,FALSE)</f>
        <v>--</v>
      </c>
      <c r="Z118" s="468" t="str">
        <f>VLOOKUP($C118,ToxValues!$C$4:$N$283,11,FALSE)</f>
        <v>--</v>
      </c>
      <c r="AA118" s="468">
        <f>VLOOKUP($D118,derm!$D$4:$K$285,6,FALSE)</f>
        <v>0</v>
      </c>
      <c r="AB118" s="468">
        <f>VLOOKUP($D118,derm!$D$4:$K$285,7,FALSE)</f>
        <v>0.64</v>
      </c>
      <c r="AC118" s="468">
        <f>VLOOKUP($D118,derm!$D$4:$K$285,8,FALSE)</f>
        <v>1.54</v>
      </c>
      <c r="AD118" s="468">
        <f>VLOOKUP($D118,derm!$D$4:$L$285,9,FALSE)</f>
        <v>1</v>
      </c>
      <c r="AE118" s="255"/>
      <c r="AF118" s="255" t="str">
        <f>VLOOKUP($C118,ToxValues!$C$4:$J$284,7,FALSE)</f>
        <v>--</v>
      </c>
      <c r="AG118" s="255" t="str">
        <f>VLOOKUP($C118,ToxValues!$C$4:$J$284,3,FALSE)</f>
        <v>--</v>
      </c>
      <c r="AH118" s="255" t="str">
        <f>VLOOKUP($C118,ToxValues!$C$4:$J$284,5,FALSE)</f>
        <v>--</v>
      </c>
      <c r="AI118" s="497" t="str">
        <f>VLOOKUP($C118,ToxValues!$C$4:$L$284,10,FALSE)</f>
        <v>--</v>
      </c>
    </row>
    <row r="119" spans="1:35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 t="str">
        <f t="shared" si="16"/>
        <v>--</v>
      </c>
      <c r="H119" s="490" t="str">
        <f t="shared" si="25"/>
        <v/>
      </c>
      <c r="I119" s="490"/>
      <c r="J119" s="490" t="str">
        <f t="shared" si="27"/>
        <v/>
      </c>
      <c r="K119" s="490" t="str">
        <f t="shared" si="28"/>
        <v>--</v>
      </c>
      <c r="L119" s="490" t="str">
        <f t="shared" si="29"/>
        <v/>
      </c>
      <c r="M119" s="490"/>
      <c r="N119" s="490" t="str">
        <f t="shared" si="18"/>
        <v>--</v>
      </c>
      <c r="O119" s="490" t="str">
        <f t="shared" si="19"/>
        <v>--</v>
      </c>
      <c r="P119" s="490" t="str">
        <f t="shared" si="30"/>
        <v>--</v>
      </c>
      <c r="Q119" s="490"/>
      <c r="R119" s="490" t="str">
        <f t="shared" si="20"/>
        <v>--</v>
      </c>
      <c r="S119" s="490" t="str">
        <f t="shared" si="21"/>
        <v>--</v>
      </c>
      <c r="T119" s="490" t="str">
        <f t="shared" si="22"/>
        <v>--</v>
      </c>
      <c r="U119" s="490" t="str">
        <f>IFERROR((2*'Child Res carc'!tao_event*V119),"--")</f>
        <v>--</v>
      </c>
      <c r="V119" s="255" t="str">
        <f>IFERROR((1+(3*[0]!B)+(3*[0]!B^2))/((1+[0]!B)^2),"--")</f>
        <v>--</v>
      </c>
      <c r="W119" s="490" t="str">
        <f t="shared" si="23"/>
        <v>--</v>
      </c>
      <c r="X119" s="208" t="str">
        <f t="shared" si="24"/>
        <v>A</v>
      </c>
      <c r="Y119" s="255">
        <f>VLOOKUP(D119,derm!$D$4:$H$285,5,FALSE)</f>
        <v>8.5999999999999993E-2</v>
      </c>
      <c r="Z119" s="468">
        <f>VLOOKUP($C119,ToxValues!$C$4:$N$283,11,FALSE)</f>
        <v>154.21</v>
      </c>
      <c r="AA119" s="468" t="str">
        <f>VLOOKUP($D119,derm!$D$4:$K$285,6,FALSE)</f>
        <v>--</v>
      </c>
      <c r="AB119" s="468" t="str">
        <f>VLOOKUP($D119,derm!$D$4:$K$285,7,FALSE)</f>
        <v>--</v>
      </c>
      <c r="AC119" s="468" t="str">
        <f>VLOOKUP($D119,derm!$D$4:$K$285,8,FALSE)</f>
        <v>--</v>
      </c>
      <c r="AD119" s="468" t="str">
        <f>VLOOKUP($D119,derm!$D$4:$L$285,9,FALSE)</f>
        <v>--</v>
      </c>
      <c r="AE119" s="255"/>
      <c r="AF119" s="255" t="str">
        <f>VLOOKUP($C119,ToxValues!$C$4:$J$284,7,FALSE)</f>
        <v>--</v>
      </c>
      <c r="AG119" s="255">
        <f>VLOOKUP($C119,ToxValues!$C$4:$J$284,3,FALSE)</f>
        <v>0.06</v>
      </c>
      <c r="AH119" s="255">
        <f>VLOOKUP($C119,ToxValues!$C$4:$J$284,5,FALSE)</f>
        <v>0.06</v>
      </c>
      <c r="AI119" s="497" t="str">
        <f>VLOOKUP($C119,ToxValues!$C$4:$L$284,10,FALSE)</f>
        <v>--</v>
      </c>
    </row>
    <row r="120" spans="1:35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16"/>
        <v>--</v>
      </c>
      <c r="H120" s="490" t="str">
        <f t="shared" si="25"/>
        <v/>
      </c>
      <c r="I120" s="490"/>
      <c r="J120" s="490" t="str">
        <f t="shared" si="27"/>
        <v/>
      </c>
      <c r="K120" s="490" t="str">
        <f t="shared" si="28"/>
        <v>--</v>
      </c>
      <c r="L120" s="490" t="str">
        <f t="shared" si="29"/>
        <v/>
      </c>
      <c r="M120" s="490"/>
      <c r="N120" s="490" t="str">
        <f t="shared" si="18"/>
        <v>--</v>
      </c>
      <c r="O120" s="490" t="str">
        <f t="shared" si="19"/>
        <v>--</v>
      </c>
      <c r="P120" s="490" t="str">
        <f t="shared" si="30"/>
        <v>--</v>
      </c>
      <c r="Q120" s="490"/>
      <c r="R120" s="490" t="str">
        <f t="shared" si="20"/>
        <v>--</v>
      </c>
      <c r="S120" s="490" t="str">
        <f t="shared" si="21"/>
        <v>--</v>
      </c>
      <c r="T120" s="490" t="str">
        <f t="shared" si="22"/>
        <v>--</v>
      </c>
      <c r="U120" s="490" t="str">
        <f>IFERROR((2*'Child Res carc'!tao_event*V120),"--")</f>
        <v>--</v>
      </c>
      <c r="V120" s="255" t="str">
        <f>IFERROR((1+(3*[0]!B)+(3*[0]!B^2))/((1+[0]!B)^2),"--")</f>
        <v>--</v>
      </c>
      <c r="W120" s="490" t="str">
        <f t="shared" si="23"/>
        <v>--</v>
      </c>
      <c r="X120" s="208" t="str">
        <f t="shared" si="24"/>
        <v>A</v>
      </c>
      <c r="Y120" s="255" t="str">
        <f>VLOOKUP(D120,derm!$D$4:$H$285,5,FALSE)</f>
        <v>--</v>
      </c>
      <c r="Z120" s="468" t="str">
        <f>VLOOKUP($C120,ToxValues!$C$4:$N$283,11,FALSE)</f>
        <v>--</v>
      </c>
      <c r="AA120" s="468" t="str">
        <f>VLOOKUP($D120,derm!$D$4:$K$285,6,FALSE)</f>
        <v>--</v>
      </c>
      <c r="AB120" s="468" t="str">
        <f>VLOOKUP($D120,derm!$D$4:$K$285,7,FALSE)</f>
        <v>--</v>
      </c>
      <c r="AC120" s="468" t="str">
        <f>VLOOKUP($D120,derm!$D$4:$K$285,8,FALSE)</f>
        <v>--</v>
      </c>
      <c r="AD120" s="468" t="str">
        <f>VLOOKUP($D120,derm!$D$4:$L$285,9,FALSE)</f>
        <v>--</v>
      </c>
      <c r="AE120" s="255"/>
      <c r="AF120" s="255" t="str">
        <f>VLOOKUP($C120,ToxValues!$C$4:$J$284,7,FALSE)</f>
        <v>--</v>
      </c>
      <c r="AG120" s="255" t="str">
        <f>VLOOKUP($C120,ToxValues!$C$4:$J$284,3,FALSE)</f>
        <v>--</v>
      </c>
      <c r="AH120" s="255" t="str">
        <f>VLOOKUP($C120,ToxValues!$C$4:$J$284,5,FALSE)</f>
        <v>--</v>
      </c>
      <c r="AI120" s="497" t="str">
        <f>VLOOKUP($C120,ToxValues!$C$4:$L$284,10,FALSE)</f>
        <v>--</v>
      </c>
    </row>
    <row r="121" spans="1:35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>
        <f t="shared" si="16"/>
        <v>313.63022667006823</v>
      </c>
      <c r="H121" s="490" t="str">
        <f t="shared" si="25"/>
        <v/>
      </c>
      <c r="I121" s="490"/>
      <c r="J121" s="490" t="str">
        <f t="shared" si="27"/>
        <v/>
      </c>
      <c r="K121" s="490">
        <f t="shared" si="28"/>
        <v>320.17543859649123</v>
      </c>
      <c r="L121" s="490">
        <f t="shared" si="29"/>
        <v>313.63022667006823</v>
      </c>
      <c r="M121" s="490"/>
      <c r="N121" s="490" t="str">
        <f t="shared" si="18"/>
        <v>--</v>
      </c>
      <c r="O121" s="490">
        <f t="shared" si="19"/>
        <v>320.17543859649123</v>
      </c>
      <c r="P121" s="490">
        <f t="shared" si="30"/>
        <v>15342.008251226269</v>
      </c>
      <c r="Q121" s="490"/>
      <c r="R121" s="490">
        <f t="shared" si="20"/>
        <v>15342.008251226269</v>
      </c>
      <c r="S121" s="490">
        <f t="shared" si="21"/>
        <v>15950.210783638347</v>
      </c>
      <c r="T121" s="490">
        <f t="shared" si="22"/>
        <v>1</v>
      </c>
      <c r="U121" s="490">
        <f>IFERROR((2*'Child Res carc'!tao_event*V121),"--")</f>
        <v>0.7</v>
      </c>
      <c r="V121" s="255">
        <f>IFERROR((1+(3*[0]!B)+(3*[0]!B^2))/((1+[0]!B)^2),"--")</f>
        <v>1</v>
      </c>
      <c r="W121" s="490">
        <f t="shared" si="23"/>
        <v>4.8511430090377464E-2</v>
      </c>
      <c r="X121" s="208" t="str">
        <f t="shared" si="24"/>
        <v>B</v>
      </c>
      <c r="Y121" s="255">
        <f>VLOOKUP(D121,derm!$D$4:$H$285,5,FALSE)</f>
        <v>1.8600000000000001E-3</v>
      </c>
      <c r="Z121" s="468">
        <f>VLOOKUP($C121,ToxValues!$C$4:$N$283,11,FALSE)</f>
        <v>93.13</v>
      </c>
      <c r="AA121" s="468">
        <f>VLOOKUP($D121,derm!$D$4:$K$285,6,FALSE)</f>
        <v>0</v>
      </c>
      <c r="AB121" s="468">
        <f>VLOOKUP($D121,derm!$D$4:$K$285,7,FALSE)</f>
        <v>0.35</v>
      </c>
      <c r="AC121" s="468">
        <f>VLOOKUP($D121,derm!$D$4:$K$285,8,FALSE)</f>
        <v>0.85</v>
      </c>
      <c r="AD121" s="468">
        <f>VLOOKUP($D121,derm!$D$4:$L$285,9,FALSE)</f>
        <v>1</v>
      </c>
      <c r="AE121" s="255"/>
      <c r="AF121" s="255">
        <f>VLOOKUP($C121,ToxValues!$C$4:$J$284,7,FALSE)</f>
        <v>5.7000000000000002E-3</v>
      </c>
      <c r="AG121" s="255">
        <f>VLOOKUP($C121,ToxValues!$C$4:$J$284,3,FALSE)</f>
        <v>7.0000000000000001E-3</v>
      </c>
      <c r="AH121" s="255">
        <f>VLOOKUP($C121,ToxValues!$C$4:$J$284,5,FALSE)</f>
        <v>7.0000000000000001E-3</v>
      </c>
      <c r="AI121" s="497">
        <f>VLOOKUP($C121,ToxValues!$C$4:$L$284,10,FALSE)</f>
        <v>5.7000000000000002E-3</v>
      </c>
    </row>
    <row r="122" spans="1:35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 t="str">
        <f t="shared" si="16"/>
        <v>--</v>
      </c>
      <c r="H122" s="490" t="str">
        <f t="shared" si="25"/>
        <v/>
      </c>
      <c r="I122" s="490"/>
      <c r="J122" s="490" t="str">
        <f t="shared" si="27"/>
        <v/>
      </c>
      <c r="K122" s="490" t="str">
        <f t="shared" si="28"/>
        <v>--</v>
      </c>
      <c r="L122" s="490" t="str">
        <f t="shared" si="29"/>
        <v/>
      </c>
      <c r="M122" s="490"/>
      <c r="N122" s="490" t="str">
        <f t="shared" si="18"/>
        <v>--</v>
      </c>
      <c r="O122" s="490" t="str">
        <f t="shared" si="19"/>
        <v>--</v>
      </c>
      <c r="P122" s="490" t="str">
        <f t="shared" si="30"/>
        <v>--</v>
      </c>
      <c r="Q122" s="490"/>
      <c r="R122" s="490" t="str">
        <f t="shared" si="20"/>
        <v>--</v>
      </c>
      <c r="S122" s="490" t="str">
        <f t="shared" si="21"/>
        <v>--</v>
      </c>
      <c r="T122" s="490" t="str">
        <f t="shared" si="22"/>
        <v>--</v>
      </c>
      <c r="U122" s="490" t="str">
        <f>IFERROR((2*'Child Res carc'!tao_event*V122),"--")</f>
        <v>--</v>
      </c>
      <c r="V122" s="255" t="str">
        <f>IFERROR((1+(3*[0]!B)+(3*[0]!B^2))/((1+[0]!B)^2),"--")</f>
        <v>--</v>
      </c>
      <c r="W122" s="490" t="str">
        <f t="shared" si="23"/>
        <v>--</v>
      </c>
      <c r="X122" s="208" t="str">
        <f t="shared" si="24"/>
        <v>A</v>
      </c>
      <c r="Y122" s="255">
        <f>VLOOKUP(D122,derm!$D$4:$H$285,5,FALSE)</f>
        <v>0.14199999999999999</v>
      </c>
      <c r="Z122" s="468">
        <f>VLOOKUP($C122,ToxValues!$C$4:$N$283,11,FALSE)</f>
        <v>178.24</v>
      </c>
      <c r="AA122" s="468" t="str">
        <f>VLOOKUP($D122,derm!$D$4:$K$285,6,FALSE)</f>
        <v>--</v>
      </c>
      <c r="AB122" s="468" t="str">
        <f>VLOOKUP($D122,derm!$D$4:$K$285,7,FALSE)</f>
        <v>--</v>
      </c>
      <c r="AC122" s="468" t="str">
        <f>VLOOKUP($D122,derm!$D$4:$K$285,8,FALSE)</f>
        <v>--</v>
      </c>
      <c r="AD122" s="468" t="str">
        <f>VLOOKUP($D122,derm!$D$4:$L$285,9,FALSE)</f>
        <v>--</v>
      </c>
      <c r="AE122" s="255"/>
      <c r="AF122" s="255" t="str">
        <f>VLOOKUP($C122,ToxValues!$C$4:$J$284,7,FALSE)</f>
        <v>--</v>
      </c>
      <c r="AG122" s="255">
        <f>VLOOKUP($C122,ToxValues!$C$4:$J$284,3,FALSE)</f>
        <v>0.3</v>
      </c>
      <c r="AH122" s="255">
        <f>VLOOKUP($C122,ToxValues!$C$4:$J$284,5,FALSE)</f>
        <v>0.3</v>
      </c>
      <c r="AI122" s="497" t="str">
        <f>VLOOKUP($C122,ToxValues!$C$4:$L$284,10,FALSE)</f>
        <v>--</v>
      </c>
    </row>
    <row r="123" spans="1:35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>
        <f t="shared" si="16"/>
        <v>16.59090909090909</v>
      </c>
      <c r="H123" s="490" t="str">
        <f t="shared" si="25"/>
        <v/>
      </c>
      <c r="I123" s="490"/>
      <c r="J123" s="490" t="str">
        <f t="shared" si="27"/>
        <v/>
      </c>
      <c r="K123" s="490">
        <f t="shared" si="28"/>
        <v>16.59090909090909</v>
      </c>
      <c r="L123" s="490" t="str">
        <f t="shared" si="29"/>
        <v/>
      </c>
      <c r="M123" s="490"/>
      <c r="N123" s="490" t="str">
        <f t="shared" si="18"/>
        <v>--</v>
      </c>
      <c r="O123" s="490">
        <f t="shared" si="19"/>
        <v>16.59090909090909</v>
      </c>
      <c r="P123" s="490" t="str">
        <f t="shared" si="30"/>
        <v>--</v>
      </c>
      <c r="Q123" s="490"/>
      <c r="R123" s="490" t="str">
        <f t="shared" si="20"/>
        <v>--</v>
      </c>
      <c r="S123" s="490" t="str">
        <f t="shared" si="21"/>
        <v>--</v>
      </c>
      <c r="T123" s="490" t="str">
        <f t="shared" si="22"/>
        <v>--</v>
      </c>
      <c r="U123" s="490" t="str">
        <f>IFERROR((2*'Child Res carc'!tao_event*V123),"--")</f>
        <v>--</v>
      </c>
      <c r="V123" s="255" t="str">
        <f>IFERROR((1+(3*[0]!B)+(3*[0]!B^2))/((1+[0]!B)^2),"--")</f>
        <v>--</v>
      </c>
      <c r="W123" s="490">
        <f t="shared" si="23"/>
        <v>2.513774104683196E-3</v>
      </c>
      <c r="X123" s="208" t="str">
        <f t="shared" si="24"/>
        <v>A</v>
      </c>
      <c r="Y123" s="255">
        <f>VLOOKUP(D123,derm!$D$4:$H$285,5,FALSE)</f>
        <v>5.1400000000000001E-2</v>
      </c>
      <c r="Z123" s="468">
        <f>VLOOKUP($C123,ToxValues!$C$4:$N$283,11,FALSE)</f>
        <v>182.23</v>
      </c>
      <c r="AA123" s="468" t="str">
        <f>VLOOKUP($D123,derm!$D$4:$K$285,6,FALSE)</f>
        <v>--</v>
      </c>
      <c r="AB123" s="468" t="str">
        <f>VLOOKUP($D123,derm!$D$4:$K$285,7,FALSE)</f>
        <v>--</v>
      </c>
      <c r="AC123" s="468" t="str">
        <f>VLOOKUP($D123,derm!$D$4:$K$285,8,FALSE)</f>
        <v>--</v>
      </c>
      <c r="AD123" s="468" t="str">
        <f>VLOOKUP($D123,derm!$D$4:$L$285,9,FALSE)</f>
        <v>--</v>
      </c>
      <c r="AE123" s="255"/>
      <c r="AF123" s="255">
        <f>VLOOKUP($C123,ToxValues!$C$4:$J$284,7,FALSE)</f>
        <v>0.11</v>
      </c>
      <c r="AG123" s="255" t="str">
        <f>VLOOKUP($C123,ToxValues!$C$4:$J$284,3,FALSE)</f>
        <v>--</v>
      </c>
      <c r="AH123" s="255" t="str">
        <f>VLOOKUP($C123,ToxValues!$C$4:$J$284,5,FALSE)</f>
        <v>--</v>
      </c>
      <c r="AI123" s="497">
        <f>VLOOKUP($C123,ToxValues!$C$4:$L$284,10,FALSE)</f>
        <v>0.11</v>
      </c>
    </row>
    <row r="124" spans="1:35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16"/>
        <v>7.7631731364420833E-3</v>
      </c>
      <c r="H124" s="490" t="str">
        <f t="shared" si="25"/>
        <v/>
      </c>
      <c r="I124" s="490"/>
      <c r="J124" s="490" t="str">
        <f t="shared" si="27"/>
        <v/>
      </c>
      <c r="K124" s="490">
        <f t="shared" si="28"/>
        <v>7.9347826086956525E-3</v>
      </c>
      <c r="L124" s="490">
        <f t="shared" si="29"/>
        <v>7.7631731364420833E-3</v>
      </c>
      <c r="M124" s="490"/>
      <c r="N124" s="490" t="str">
        <f t="shared" si="18"/>
        <v>--</v>
      </c>
      <c r="O124" s="490">
        <f t="shared" si="19"/>
        <v>7.9347826086956525E-3</v>
      </c>
      <c r="P124" s="490">
        <f t="shared" si="30"/>
        <v>0.35894924902697489</v>
      </c>
      <c r="Q124" s="490"/>
      <c r="R124" s="490">
        <f t="shared" si="20"/>
        <v>0.32240273242057155</v>
      </c>
      <c r="S124" s="490">
        <f t="shared" si="21"/>
        <v>0.35894924902697489</v>
      </c>
      <c r="T124" s="490">
        <f t="shared" si="22"/>
        <v>1</v>
      </c>
      <c r="U124" s="490">
        <f>IFERROR((2*'Child Res carc'!tao_event*V124),"--")</f>
        <v>2.2999999999999998</v>
      </c>
      <c r="V124" s="255">
        <f>IFERROR((1+(3*[0]!B)+(3*[0]!B^2))/((1+[0]!B)^2),"--")</f>
        <v>1</v>
      </c>
      <c r="W124" s="490">
        <f t="shared" si="23"/>
        <v>1.2022397891963112E-6</v>
      </c>
      <c r="X124" s="208" t="str">
        <f t="shared" si="24"/>
        <v>A</v>
      </c>
      <c r="Y124" s="255">
        <f>VLOOKUP(D124,derm!$D$4:$H$285,5,FALSE)</f>
        <v>1.1299999999999999E-3</v>
      </c>
      <c r="Z124" s="468">
        <f>VLOOKUP($C124,ToxValues!$C$4:$N$283,11,FALSE)</f>
        <v>184.24</v>
      </c>
      <c r="AA124" s="468">
        <f>VLOOKUP($D124,derm!$D$4:$K$285,6,FALSE)</f>
        <v>0</v>
      </c>
      <c r="AB124" s="468">
        <f>VLOOKUP($D124,derm!$D$4:$K$285,7,FALSE)</f>
        <v>1.1499999999999999</v>
      </c>
      <c r="AC124" s="468">
        <f>VLOOKUP($D124,derm!$D$4:$K$285,8,FALSE)</f>
        <v>2.76</v>
      </c>
      <c r="AD124" s="468">
        <f>VLOOKUP($D124,derm!$D$4:$L$285,9,FALSE)</f>
        <v>1</v>
      </c>
      <c r="AE124" s="255"/>
      <c r="AF124" s="255">
        <f>VLOOKUP($C124,ToxValues!$C$4:$J$284,7,FALSE)</f>
        <v>230</v>
      </c>
      <c r="AG124" s="255">
        <f>VLOOKUP($C124,ToxValues!$C$4:$J$284,3,FALSE)</f>
        <v>3.0000000000000001E-3</v>
      </c>
      <c r="AH124" s="255">
        <f>VLOOKUP($C124,ToxValues!$C$4:$J$284,5,FALSE)</f>
        <v>3.0000000000000001E-3</v>
      </c>
      <c r="AI124" s="497">
        <f>VLOOKUP($C124,ToxValues!$C$4:$L$284,10,FALSE)</f>
        <v>230</v>
      </c>
    </row>
    <row r="125" spans="1:35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>
        <f t="shared" si="16"/>
        <v>0.16289806945977206</v>
      </c>
      <c r="H125" s="490" t="str">
        <f t="shared" si="25"/>
        <v/>
      </c>
      <c r="I125" s="490"/>
      <c r="J125" s="490" t="str">
        <f t="shared" si="27"/>
        <v/>
      </c>
      <c r="K125" s="490">
        <f t="shared" si="28"/>
        <v>2.5</v>
      </c>
      <c r="L125" s="490">
        <f t="shared" si="29"/>
        <v>0.16289806945977206</v>
      </c>
      <c r="M125" s="490"/>
      <c r="N125" s="490" t="str">
        <f t="shared" si="18"/>
        <v>--</v>
      </c>
      <c r="O125" s="490">
        <f t="shared" si="19"/>
        <v>2.5</v>
      </c>
      <c r="P125" s="490">
        <f t="shared" si="30"/>
        <v>0.17425220882655051</v>
      </c>
      <c r="Q125" s="490"/>
      <c r="R125" s="490">
        <f t="shared" si="20"/>
        <v>7.2088006287974585E-2</v>
      </c>
      <c r="S125" s="490">
        <f t="shared" si="21"/>
        <v>0.17425220882655051</v>
      </c>
      <c r="T125" s="490">
        <f t="shared" si="22"/>
        <v>0.26315789473684209</v>
      </c>
      <c r="U125" s="490">
        <f>IFERROR((2*'Child Res carc'!tao_event*V125),"--")</f>
        <v>9.2559002770083083</v>
      </c>
      <c r="V125" s="255">
        <f>IFERROR((1+(3*[0]!B)+(3*[0]!B^2))/((1+[0]!B)^2),"--")</f>
        <v>2.2797783933518003</v>
      </c>
      <c r="W125" s="490">
        <f t="shared" si="23"/>
        <v>3.787878787878789E-4</v>
      </c>
      <c r="X125" s="208" t="str">
        <f t="shared" si="24"/>
        <v>A</v>
      </c>
      <c r="Y125" s="255">
        <f>VLOOKUP(D125,derm!$D$4:$H$285,5,FALSE)</f>
        <v>0.55200000000000005</v>
      </c>
      <c r="Z125" s="468">
        <f>VLOOKUP($C125,ToxValues!$C$4:$N$283,11,FALSE)</f>
        <v>228.3</v>
      </c>
      <c r="AA125" s="468">
        <f>VLOOKUP($D125,derm!$D$4:$K$285,6,FALSE)</f>
        <v>2.8</v>
      </c>
      <c r="AB125" s="468">
        <f>VLOOKUP($D125,derm!$D$4:$K$285,7,FALSE)</f>
        <v>2.0299999999999998</v>
      </c>
      <c r="AC125" s="468">
        <f>VLOOKUP($D125,derm!$D$4:$K$285,8,FALSE)</f>
        <v>8.5299999999999994</v>
      </c>
      <c r="AD125" s="468">
        <f>VLOOKUP($D125,derm!$D$4:$L$285,9,FALSE)</f>
        <v>1</v>
      </c>
      <c r="AE125" s="255"/>
      <c r="AF125" s="255">
        <f>VLOOKUP($C125,ToxValues!$C$4:$J$284,7,FALSE)</f>
        <v>0.73</v>
      </c>
      <c r="AG125" s="255" t="str">
        <f>VLOOKUP($C125,ToxValues!$C$4:$J$284,3,FALSE)</f>
        <v>--</v>
      </c>
      <c r="AH125" s="255" t="str">
        <f>VLOOKUP($C125,ToxValues!$C$4:$J$284,5,FALSE)</f>
        <v>--</v>
      </c>
      <c r="AI125" s="497">
        <f>VLOOKUP($C125,ToxValues!$C$4:$L$284,10,FALSE)</f>
        <v>0.73</v>
      </c>
    </row>
    <row r="126" spans="1:35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>
        <f t="shared" si="16"/>
        <v>1.1194483610503484E-2</v>
      </c>
      <c r="H126" s="490" t="str">
        <f t="shared" si="25"/>
        <v/>
      </c>
      <c r="I126" s="490"/>
      <c r="J126" s="490" t="str">
        <f t="shared" si="27"/>
        <v/>
      </c>
      <c r="K126" s="490">
        <f t="shared" si="28"/>
        <v>0.25</v>
      </c>
      <c r="L126" s="490">
        <f t="shared" si="29"/>
        <v>1.1194483610503484E-2</v>
      </c>
      <c r="M126" s="490"/>
      <c r="N126" s="490" t="str">
        <f t="shared" si="18"/>
        <v>--</v>
      </c>
      <c r="O126" s="490">
        <f t="shared" si="19"/>
        <v>0.25</v>
      </c>
      <c r="P126" s="490">
        <f t="shared" si="30"/>
        <v>1.1719247297710097E-2</v>
      </c>
      <c r="Q126" s="490"/>
      <c r="R126" s="490">
        <f t="shared" si="20"/>
        <v>3.942577474392776E-3</v>
      </c>
      <c r="S126" s="490">
        <f t="shared" si="21"/>
        <v>1.1719247297710097E-2</v>
      </c>
      <c r="T126" s="490">
        <f t="shared" si="22"/>
        <v>0.18867924528301888</v>
      </c>
      <c r="U126" s="490">
        <f>IFERROR((2*'Child Res carc'!tao_event*V126),"--")</f>
        <v>13.286244215023141</v>
      </c>
      <c r="V126" s="255">
        <f>IFERROR((1+(3*[0]!B)+(3*[0]!B^2))/((1+[0]!B)^2),"--")</f>
        <v>2.4695621217515131</v>
      </c>
      <c r="W126" s="490">
        <f t="shared" si="23"/>
        <v>3.7878787878787886E-5</v>
      </c>
      <c r="X126" s="208" t="str">
        <f t="shared" si="24"/>
        <v>A</v>
      </c>
      <c r="Y126" s="255">
        <f>VLOOKUP(D126,derm!$D$4:$H$285,5,FALSE)</f>
        <v>0.71299999999999997</v>
      </c>
      <c r="Z126" s="468">
        <f>VLOOKUP($C126,ToxValues!$C$4:$N$283,11,FALSE)</f>
        <v>252.32</v>
      </c>
      <c r="AA126" s="468">
        <f>VLOOKUP($D126,derm!$D$4:$K$285,6,FALSE)</f>
        <v>4.3</v>
      </c>
      <c r="AB126" s="468">
        <f>VLOOKUP($D126,derm!$D$4:$K$285,7,FALSE)</f>
        <v>2.69</v>
      </c>
      <c r="AC126" s="468">
        <f>VLOOKUP($D126,derm!$D$4:$K$285,8,FALSE)</f>
        <v>11.67</v>
      </c>
      <c r="AD126" s="468">
        <f>VLOOKUP($D126,derm!$D$4:$L$285,9,FALSE)</f>
        <v>1</v>
      </c>
      <c r="AE126" s="255"/>
      <c r="AF126" s="255">
        <f>VLOOKUP($C126,ToxValues!$C$4:$J$284,7,FALSE)</f>
        <v>7.3</v>
      </c>
      <c r="AG126" s="255" t="str">
        <f>VLOOKUP($C126,ToxValues!$C$4:$J$284,3,FALSE)</f>
        <v>--</v>
      </c>
      <c r="AH126" s="255" t="str">
        <f>VLOOKUP($C126,ToxValues!$C$4:$J$284,5,FALSE)</f>
        <v>--</v>
      </c>
      <c r="AI126" s="497">
        <f>VLOOKUP($C126,ToxValues!$C$4:$L$284,10,FALSE)</f>
        <v>7.3</v>
      </c>
    </row>
    <row r="127" spans="1:35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>
        <f t="shared" si="16"/>
        <v>0.1830095230731095</v>
      </c>
      <c r="H127" s="490" t="str">
        <f t="shared" si="25"/>
        <v/>
      </c>
      <c r="I127" s="490"/>
      <c r="J127" s="490" t="str">
        <f t="shared" si="27"/>
        <v/>
      </c>
      <c r="K127" s="490">
        <f t="shared" si="28"/>
        <v>2.5</v>
      </c>
      <c r="L127" s="490">
        <f t="shared" si="29"/>
        <v>0.1830095230731095</v>
      </c>
      <c r="M127" s="490"/>
      <c r="N127" s="490" t="str">
        <f t="shared" si="18"/>
        <v>--</v>
      </c>
      <c r="O127" s="490">
        <f t="shared" si="19"/>
        <v>2.5</v>
      </c>
      <c r="P127" s="490">
        <f t="shared" si="30"/>
        <v>0.19746469061435434</v>
      </c>
      <c r="Q127" s="490"/>
      <c r="R127" s="490">
        <f t="shared" si="20"/>
        <v>6.5491039690642058E-2</v>
      </c>
      <c r="S127" s="490">
        <f t="shared" si="21"/>
        <v>0.19746469061435434</v>
      </c>
      <c r="T127" s="490">
        <f t="shared" si="22"/>
        <v>0.18867924528301888</v>
      </c>
      <c r="U127" s="490">
        <f>IFERROR((2*'Child Res carc'!tao_event*V127),"--")</f>
        <v>13.681374154503382</v>
      </c>
      <c r="V127" s="255">
        <f>IFERROR((1+(3*[0]!B)+(3*[0]!B^2))/((1+[0]!B)^2),"--")</f>
        <v>2.4695621217515131</v>
      </c>
      <c r="W127" s="490">
        <f t="shared" si="23"/>
        <v>3.787878787878789E-4</v>
      </c>
      <c r="X127" s="208" t="str">
        <f t="shared" si="24"/>
        <v>A</v>
      </c>
      <c r="Y127" s="255">
        <f>VLOOKUP(D127,derm!$D$4:$H$285,5,FALSE)</f>
        <v>0.41699999999999998</v>
      </c>
      <c r="Z127" s="468">
        <f>VLOOKUP($C127,ToxValues!$C$4:$N$283,11,FALSE)</f>
        <v>252.32</v>
      </c>
      <c r="AA127" s="468">
        <f>VLOOKUP($D127,derm!$D$4:$K$285,6,FALSE)</f>
        <v>4.3</v>
      </c>
      <c r="AB127" s="468">
        <f>VLOOKUP($D127,derm!$D$4:$K$285,7,FALSE)</f>
        <v>2.77</v>
      </c>
      <c r="AC127" s="468">
        <f>VLOOKUP($D127,derm!$D$4:$K$285,8,FALSE)</f>
        <v>12.03</v>
      </c>
      <c r="AD127" s="468">
        <f>VLOOKUP($D127,derm!$D$4:$L$285,9,FALSE)</f>
        <v>1</v>
      </c>
      <c r="AE127" s="255"/>
      <c r="AF127" s="255">
        <f>VLOOKUP($C127,ToxValues!$C$4:$J$284,7,FALSE)</f>
        <v>0.73</v>
      </c>
      <c r="AG127" s="255" t="str">
        <f>VLOOKUP($C127,ToxValues!$C$4:$J$284,3,FALSE)</f>
        <v>--</v>
      </c>
      <c r="AH127" s="255" t="str">
        <f>VLOOKUP($C127,ToxValues!$C$4:$J$284,5,FALSE)</f>
        <v>--</v>
      </c>
      <c r="AI127" s="497">
        <f>VLOOKUP($C127,ToxValues!$C$4:$L$284,10,FALSE)</f>
        <v>0.73</v>
      </c>
    </row>
    <row r="128" spans="1:35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16"/>
        <v>--</v>
      </c>
      <c r="H128" s="490" t="str">
        <f t="shared" si="25"/>
        <v/>
      </c>
      <c r="I128" s="490"/>
      <c r="J128" s="490" t="str">
        <f t="shared" si="27"/>
        <v/>
      </c>
      <c r="K128" s="490" t="str">
        <f t="shared" si="28"/>
        <v>--</v>
      </c>
      <c r="L128" s="490" t="str">
        <f t="shared" si="29"/>
        <v/>
      </c>
      <c r="M128" s="490"/>
      <c r="N128" s="490" t="str">
        <f t="shared" si="18"/>
        <v>--</v>
      </c>
      <c r="O128" s="490" t="str">
        <f t="shared" si="19"/>
        <v>--</v>
      </c>
      <c r="P128" s="490" t="str">
        <f t="shared" si="30"/>
        <v>--</v>
      </c>
      <c r="Q128" s="490"/>
      <c r="R128" s="490" t="str">
        <f t="shared" si="20"/>
        <v>--</v>
      </c>
      <c r="S128" s="490" t="str">
        <f t="shared" si="21"/>
        <v>--</v>
      </c>
      <c r="T128" s="490" t="str">
        <f t="shared" si="22"/>
        <v>--</v>
      </c>
      <c r="U128" s="490" t="str">
        <f>IFERROR((2*'Child Res carc'!tao_event*V128),"--")</f>
        <v>--</v>
      </c>
      <c r="V128" s="255" t="str">
        <f>IFERROR((1+(3*[0]!B)+(3*[0]!B^2))/((1+[0]!B)^2),"--")</f>
        <v>--</v>
      </c>
      <c r="W128" s="490" t="str">
        <f t="shared" si="23"/>
        <v>--</v>
      </c>
      <c r="X128" s="208" t="str">
        <f t="shared" si="24"/>
        <v>A</v>
      </c>
      <c r="Y128" s="255" t="str">
        <f>VLOOKUP(D128,derm!$D$4:$H$285,5,FALSE)</f>
        <v>--</v>
      </c>
      <c r="Z128" s="468" t="str">
        <f>VLOOKUP($C128,ToxValues!$C$4:$N$283,11,FALSE)</f>
        <v>--</v>
      </c>
      <c r="AA128" s="468" t="str">
        <f>VLOOKUP($D128,derm!$D$4:$K$285,6,FALSE)</f>
        <v>--</v>
      </c>
      <c r="AB128" s="468" t="str">
        <f>VLOOKUP($D128,derm!$D$4:$K$285,7,FALSE)</f>
        <v>--</v>
      </c>
      <c r="AC128" s="468" t="str">
        <f>VLOOKUP($D128,derm!$D$4:$K$285,8,FALSE)</f>
        <v>--</v>
      </c>
      <c r="AD128" s="468" t="str">
        <f>VLOOKUP($D128,derm!$D$4:$L$285,9,FALSE)</f>
        <v>--</v>
      </c>
      <c r="AE128" s="255"/>
      <c r="AF128" s="255" t="str">
        <f>VLOOKUP($C128,ToxValues!$C$4:$J$284,7,FALSE)</f>
        <v>--</v>
      </c>
      <c r="AG128" s="255" t="str">
        <f>VLOOKUP($C128,ToxValues!$C$4:$J$284,3,FALSE)</f>
        <v>--</v>
      </c>
      <c r="AH128" s="255" t="str">
        <f>VLOOKUP($C128,ToxValues!$C$4:$J$284,5,FALSE)</f>
        <v>--</v>
      </c>
      <c r="AI128" s="497" t="str">
        <f>VLOOKUP($C128,ToxValues!$C$4:$L$284,10,FALSE)</f>
        <v>--</v>
      </c>
    </row>
    <row r="129" spans="1:35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>
        <f t="shared" si="16"/>
        <v>25.000000000000004</v>
      </c>
      <c r="H129" s="490" t="str">
        <f t="shared" si="25"/>
        <v/>
      </c>
      <c r="I129" s="490"/>
      <c r="J129" s="490" t="str">
        <f t="shared" si="27"/>
        <v/>
      </c>
      <c r="K129" s="490">
        <f t="shared" si="28"/>
        <v>25.000000000000004</v>
      </c>
      <c r="L129" s="490" t="str">
        <f t="shared" si="29"/>
        <v/>
      </c>
      <c r="M129" s="490"/>
      <c r="N129" s="490" t="str">
        <f t="shared" si="18"/>
        <v>--</v>
      </c>
      <c r="O129" s="490">
        <f t="shared" si="19"/>
        <v>25.000000000000004</v>
      </c>
      <c r="P129" s="490" t="str">
        <f t="shared" si="30"/>
        <v>--</v>
      </c>
      <c r="Q129" s="490"/>
      <c r="R129" s="490" t="str">
        <f t="shared" si="20"/>
        <v>--</v>
      </c>
      <c r="S129" s="490" t="str">
        <f t="shared" si="21"/>
        <v>--</v>
      </c>
      <c r="T129" s="490" t="str">
        <f t="shared" si="22"/>
        <v>--</v>
      </c>
      <c r="U129" s="490" t="str">
        <f>IFERROR((2*'Child Res carc'!tao_event*V129),"--")</f>
        <v>--</v>
      </c>
      <c r="V129" s="255" t="str">
        <f>IFERROR((1+(3*[0]!B)+(3*[0]!B^2))/((1+[0]!B)^2),"--")</f>
        <v>--</v>
      </c>
      <c r="W129" s="490">
        <f t="shared" si="23"/>
        <v>3.7878787878787897E-3</v>
      </c>
      <c r="X129" s="208" t="str">
        <f t="shared" si="24"/>
        <v>A</v>
      </c>
      <c r="Y129" s="255">
        <f>VLOOKUP(D129,derm!$D$4:$H$285,5,FALSE)</f>
        <v>0.69099999999999995</v>
      </c>
      <c r="Z129" s="468">
        <f>VLOOKUP($C129,ToxValues!$C$4:$N$283,11,FALSE)</f>
        <v>252.32</v>
      </c>
      <c r="AA129" s="468" t="str">
        <f>VLOOKUP($D129,derm!$D$4:$K$285,6,FALSE)</f>
        <v>--</v>
      </c>
      <c r="AB129" s="468" t="str">
        <f>VLOOKUP($D129,derm!$D$4:$K$285,7,FALSE)</f>
        <v>--</v>
      </c>
      <c r="AC129" s="468" t="str">
        <f>VLOOKUP($D129,derm!$D$4:$K$285,8,FALSE)</f>
        <v>--</v>
      </c>
      <c r="AD129" s="468" t="str">
        <f>VLOOKUP($D129,derm!$D$4:$L$285,9,FALSE)</f>
        <v>--</v>
      </c>
      <c r="AE129" s="255"/>
      <c r="AF129" s="255">
        <f>VLOOKUP($C129,ToxValues!$C$4:$J$284,7,FALSE)</f>
        <v>7.2999999999999995E-2</v>
      </c>
      <c r="AG129" s="255" t="str">
        <f>VLOOKUP($C129,ToxValues!$C$4:$J$284,3,FALSE)</f>
        <v>--</v>
      </c>
      <c r="AH129" s="255" t="str">
        <f>VLOOKUP($C129,ToxValues!$C$4:$J$284,5,FALSE)</f>
        <v>--</v>
      </c>
      <c r="AI129" s="497">
        <f>VLOOKUP($C129,ToxValues!$C$4:$L$284,10,FALSE)</f>
        <v>7.2999999999999995E-2</v>
      </c>
    </row>
    <row r="130" spans="1:35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 t="str">
        <f t="shared" si="16"/>
        <v>--</v>
      </c>
      <c r="H130" s="490" t="str">
        <f t="shared" si="25"/>
        <v/>
      </c>
      <c r="I130" s="490"/>
      <c r="J130" s="490" t="str">
        <f t="shared" si="27"/>
        <v/>
      </c>
      <c r="K130" s="490" t="str">
        <f t="shared" si="28"/>
        <v>--</v>
      </c>
      <c r="L130" s="490" t="str">
        <f t="shared" si="29"/>
        <v/>
      </c>
      <c r="M130" s="490"/>
      <c r="N130" s="490" t="str">
        <f t="shared" si="18"/>
        <v>--</v>
      </c>
      <c r="O130" s="490" t="str">
        <f t="shared" si="19"/>
        <v>--</v>
      </c>
      <c r="P130" s="490" t="str">
        <f t="shared" si="30"/>
        <v>--</v>
      </c>
      <c r="Q130" s="490"/>
      <c r="R130" s="490" t="str">
        <f t="shared" si="20"/>
        <v>--</v>
      </c>
      <c r="S130" s="490" t="str">
        <f t="shared" si="21"/>
        <v>--</v>
      </c>
      <c r="T130" s="490">
        <f t="shared" si="22"/>
        <v>1</v>
      </c>
      <c r="U130" s="490">
        <f>IFERROR((2*'Child Res carc'!tao_event*V130),"--")</f>
        <v>1.02</v>
      </c>
      <c r="V130" s="255">
        <f>IFERROR((1+(3*[0]!B)+(3*[0]!B^2))/((1+[0]!B)^2),"--")</f>
        <v>1</v>
      </c>
      <c r="W130" s="490" t="str">
        <f t="shared" si="23"/>
        <v>--</v>
      </c>
      <c r="X130" s="208" t="str">
        <f t="shared" si="24"/>
        <v>A</v>
      </c>
      <c r="Y130" s="255">
        <f>VLOOKUP(D130,derm!$D$4:$H$285,5,FALSE)</f>
        <v>5.6499999999999996E-3</v>
      </c>
      <c r="Z130" s="468">
        <f>VLOOKUP($C130,ToxValues!$C$4:$N$283,11,FALSE)</f>
        <v>122.12</v>
      </c>
      <c r="AA130" s="468">
        <f>VLOOKUP($D130,derm!$D$4:$K$285,6,FALSE)</f>
        <v>0</v>
      </c>
      <c r="AB130" s="468">
        <f>VLOOKUP($D130,derm!$D$4:$K$285,7,FALSE)</f>
        <v>0.51</v>
      </c>
      <c r="AC130" s="468">
        <f>VLOOKUP($D130,derm!$D$4:$K$285,8,FALSE)</f>
        <v>1.24</v>
      </c>
      <c r="AD130" s="468">
        <f>VLOOKUP($D130,derm!$D$4:$L$285,9,FALSE)</f>
        <v>1</v>
      </c>
      <c r="AE130" s="255"/>
      <c r="AF130" s="255" t="str">
        <f>VLOOKUP($C130,ToxValues!$C$4:$J$284,7,FALSE)</f>
        <v>--</v>
      </c>
      <c r="AG130" s="255">
        <f>VLOOKUP($C130,ToxValues!$C$4:$J$284,3,FALSE)</f>
        <v>4</v>
      </c>
      <c r="AH130" s="255">
        <f>VLOOKUP($C130,ToxValues!$C$4:$J$284,5,FALSE)</f>
        <v>4</v>
      </c>
      <c r="AI130" s="497" t="str">
        <f>VLOOKUP($C130,ToxValues!$C$4:$L$284,10,FALSE)</f>
        <v>--</v>
      </c>
    </row>
    <row r="131" spans="1:35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 t="str">
        <f t="shared" si="16"/>
        <v>--</v>
      </c>
      <c r="H131" s="490" t="str">
        <f t="shared" si="25"/>
        <v/>
      </c>
      <c r="I131" s="490"/>
      <c r="J131" s="490" t="str">
        <f t="shared" si="27"/>
        <v/>
      </c>
      <c r="K131" s="490" t="str">
        <f t="shared" si="28"/>
        <v>--</v>
      </c>
      <c r="L131" s="490" t="str">
        <f t="shared" si="29"/>
        <v/>
      </c>
      <c r="M131" s="490"/>
      <c r="N131" s="490" t="str">
        <f t="shared" si="18"/>
        <v>--</v>
      </c>
      <c r="O131" s="490" t="str">
        <f t="shared" si="19"/>
        <v>--</v>
      </c>
      <c r="P131" s="490" t="str">
        <f t="shared" si="30"/>
        <v>--</v>
      </c>
      <c r="Q131" s="490"/>
      <c r="R131" s="490" t="str">
        <f t="shared" si="20"/>
        <v>--</v>
      </c>
      <c r="S131" s="490" t="str">
        <f t="shared" si="21"/>
        <v>--</v>
      </c>
      <c r="T131" s="490" t="str">
        <f t="shared" si="22"/>
        <v>--</v>
      </c>
      <c r="U131" s="490" t="str">
        <f>IFERROR((2*'Child Res carc'!tao_event*V131),"--")</f>
        <v>--</v>
      </c>
      <c r="V131" s="255" t="str">
        <f>IFERROR((1+(3*[0]!B)+(3*[0]!B^2))/((1+[0]!B)^2),"--")</f>
        <v>--</v>
      </c>
      <c r="W131" s="490" t="str">
        <f t="shared" si="23"/>
        <v>--</v>
      </c>
      <c r="X131" s="208" t="str">
        <f t="shared" si="24"/>
        <v>A</v>
      </c>
      <c r="Y131" s="255">
        <f>VLOOKUP(D131,derm!$D$4:$H$285,5,FALSE)</f>
        <v>2.0899999999999998E-3</v>
      </c>
      <c r="Z131" s="468">
        <f>VLOOKUP($C131,ToxValues!$C$4:$N$283,11,FALSE)</f>
        <v>108.14</v>
      </c>
      <c r="AA131" s="468" t="str">
        <f>VLOOKUP($D131,derm!$D$4:$K$285,6,FALSE)</f>
        <v>--</v>
      </c>
      <c r="AB131" s="468" t="str">
        <f>VLOOKUP($D131,derm!$D$4:$K$285,7,FALSE)</f>
        <v>--</v>
      </c>
      <c r="AC131" s="468" t="str">
        <f>VLOOKUP($D131,derm!$D$4:$K$285,8,FALSE)</f>
        <v>--</v>
      </c>
      <c r="AD131" s="468" t="str">
        <f>VLOOKUP($D131,derm!$D$4:$L$285,9,FALSE)</f>
        <v>--</v>
      </c>
      <c r="AE131" s="255"/>
      <c r="AF131" s="255" t="str">
        <f>VLOOKUP($C131,ToxValues!$C$4:$J$284,7,FALSE)</f>
        <v>--</v>
      </c>
      <c r="AG131" s="255">
        <f>VLOOKUP($C131,ToxValues!$C$4:$J$284,3,FALSE)</f>
        <v>0.1</v>
      </c>
      <c r="AH131" s="255">
        <f>VLOOKUP($C131,ToxValues!$C$4:$J$284,5,FALSE)</f>
        <v>0.1</v>
      </c>
      <c r="AI131" s="497" t="str">
        <f>VLOOKUP($C131,ToxValues!$C$4:$L$284,10,FALSE)</f>
        <v>--</v>
      </c>
    </row>
    <row r="132" spans="1:35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 t="str">
        <f t="shared" si="16"/>
        <v>--</v>
      </c>
      <c r="H132" s="490" t="str">
        <f t="shared" si="25"/>
        <v/>
      </c>
      <c r="I132" s="490"/>
      <c r="J132" s="490" t="str">
        <f t="shared" si="27"/>
        <v/>
      </c>
      <c r="K132" s="490" t="str">
        <f t="shared" si="28"/>
        <v>--</v>
      </c>
      <c r="L132" s="490" t="str">
        <f t="shared" si="29"/>
        <v/>
      </c>
      <c r="M132" s="490"/>
      <c r="N132" s="490" t="str">
        <f t="shared" si="18"/>
        <v>--</v>
      </c>
      <c r="O132" s="490" t="str">
        <f t="shared" si="19"/>
        <v>--</v>
      </c>
      <c r="P132" s="490" t="str">
        <f t="shared" si="30"/>
        <v>--</v>
      </c>
      <c r="Q132" s="490"/>
      <c r="R132" s="490" t="str">
        <f t="shared" si="20"/>
        <v>--</v>
      </c>
      <c r="S132" s="490" t="str">
        <f t="shared" si="21"/>
        <v>--</v>
      </c>
      <c r="T132" s="490" t="str">
        <f t="shared" si="22"/>
        <v>--</v>
      </c>
      <c r="U132" s="490" t="str">
        <f>IFERROR((2*'Child Res carc'!tao_event*V132),"--")</f>
        <v>--</v>
      </c>
      <c r="V132" s="255" t="str">
        <f>IFERROR((1+(3*[0]!B)+(3*[0]!B^2))/((1+[0]!B)^2),"--")</f>
        <v>--</v>
      </c>
      <c r="W132" s="490" t="str">
        <f t="shared" si="23"/>
        <v>--</v>
      </c>
      <c r="X132" s="208" t="str">
        <f t="shared" si="24"/>
        <v>A</v>
      </c>
      <c r="Y132" s="255">
        <f>VLOOKUP(D132,derm!$D$4:$H$285,5,FALSE)</f>
        <v>1.2199999999999999E-3</v>
      </c>
      <c r="Z132" s="468">
        <f>VLOOKUP($C132,ToxValues!$C$4:$N$283,11,FALSE)</f>
        <v>173.04</v>
      </c>
      <c r="AA132" s="468" t="str">
        <f>VLOOKUP($D132,derm!$D$4:$K$285,6,FALSE)</f>
        <v>--</v>
      </c>
      <c r="AB132" s="468" t="str">
        <f>VLOOKUP($D132,derm!$D$4:$K$285,7,FALSE)</f>
        <v>--</v>
      </c>
      <c r="AC132" s="468" t="str">
        <f>VLOOKUP($D132,derm!$D$4:$K$285,8,FALSE)</f>
        <v>--</v>
      </c>
      <c r="AD132" s="468" t="str">
        <f>VLOOKUP($D132,derm!$D$4:$L$285,9,FALSE)</f>
        <v>--</v>
      </c>
      <c r="AE132" s="255"/>
      <c r="AF132" s="255" t="str">
        <f>VLOOKUP($C132,ToxValues!$C$4:$J$284,7,FALSE)</f>
        <v>--</v>
      </c>
      <c r="AG132" s="255">
        <f>VLOOKUP($C132,ToxValues!$C$4:$J$284,3,FALSE)</f>
        <v>3.0000000000000001E-3</v>
      </c>
      <c r="AH132" s="255">
        <f>VLOOKUP($C132,ToxValues!$C$4:$J$284,5,FALSE)</f>
        <v>3.0000000000000001E-3</v>
      </c>
      <c r="AI132" s="497" t="str">
        <f>VLOOKUP($C132,ToxValues!$C$4:$L$284,10,FALSE)</f>
        <v>--</v>
      </c>
    </row>
    <row r="133" spans="1:35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>
        <f t="shared" si="16"/>
        <v>1.6158252359134877</v>
      </c>
      <c r="H133" s="490" t="str">
        <f t="shared" si="25"/>
        <v/>
      </c>
      <c r="I133" s="490"/>
      <c r="J133" s="490" t="str">
        <f t="shared" si="27"/>
        <v/>
      </c>
      <c r="K133" s="490">
        <f t="shared" si="28"/>
        <v>1.6590909090909092</v>
      </c>
      <c r="L133" s="490">
        <f t="shared" si="29"/>
        <v>1.6158252359134877</v>
      </c>
      <c r="M133" s="490"/>
      <c r="N133" s="490" t="str">
        <f t="shared" si="18"/>
        <v>--</v>
      </c>
      <c r="O133" s="490">
        <f t="shared" si="19"/>
        <v>1.6590909090909092</v>
      </c>
      <c r="P133" s="490">
        <f t="shared" si="30"/>
        <v>61.961383302426633</v>
      </c>
      <c r="Q133" s="490"/>
      <c r="R133" s="490">
        <f t="shared" si="20"/>
        <v>59.84036623222233</v>
      </c>
      <c r="S133" s="490">
        <f t="shared" si="21"/>
        <v>61.961383302426633</v>
      </c>
      <c r="T133" s="490">
        <f t="shared" si="22"/>
        <v>1</v>
      </c>
      <c r="U133" s="490">
        <f>IFERROR((2*'Child Res carc'!tao_event*V133),"--")</f>
        <v>1.36</v>
      </c>
      <c r="V133" s="255">
        <f>IFERROR((1+(3*[0]!B)+(3*[0]!B^2))/((1+[0]!B)^2),"--")</f>
        <v>1</v>
      </c>
      <c r="W133" s="490">
        <f t="shared" si="23"/>
        <v>2.5137741046831955E-4</v>
      </c>
      <c r="X133" s="208" t="str">
        <f t="shared" si="24"/>
        <v>A</v>
      </c>
      <c r="Y133" s="255">
        <f>VLOOKUP(D133,derm!$D$4:$H$285,5,FALSE)</f>
        <v>1.7799999999999999E-3</v>
      </c>
      <c r="Z133" s="468">
        <f>VLOOKUP($C133,ToxValues!$C$4:$N$283,11,FALSE)</f>
        <v>143.01</v>
      </c>
      <c r="AA133" s="468">
        <f>VLOOKUP($D133,derm!$D$4:$K$285,6,FALSE)</f>
        <v>0</v>
      </c>
      <c r="AB133" s="468">
        <f>VLOOKUP($D133,derm!$D$4:$K$285,7,FALSE)</f>
        <v>0.68</v>
      </c>
      <c r="AC133" s="468">
        <f>VLOOKUP($D133,derm!$D$4:$K$285,8,FALSE)</f>
        <v>1.62</v>
      </c>
      <c r="AD133" s="468">
        <f>VLOOKUP($D133,derm!$D$4:$L$285,9,FALSE)</f>
        <v>1</v>
      </c>
      <c r="AE133" s="255"/>
      <c r="AF133" s="255">
        <f>VLOOKUP($C133,ToxValues!$C$4:$J$284,7,FALSE)</f>
        <v>1.1000000000000001</v>
      </c>
      <c r="AG133" s="255" t="str">
        <f>VLOOKUP($C133,ToxValues!$C$4:$J$284,3,FALSE)</f>
        <v>--</v>
      </c>
      <c r="AH133" s="255" t="str">
        <f>VLOOKUP($C133,ToxValues!$C$4:$J$284,5,FALSE)</f>
        <v>--</v>
      </c>
      <c r="AI133" s="497">
        <f>VLOOKUP($C133,ToxValues!$C$4:$L$284,10,FALSE)</f>
        <v>1.1000000000000001</v>
      </c>
    </row>
    <row r="134" spans="1:35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>
        <f t="shared" ref="G134:G197" si="31">IF(MIN(H134:L134)&gt;0,MIN(H134:L134),"--")</f>
        <v>26.071428571428573</v>
      </c>
      <c r="H134" s="490" t="str">
        <f t="shared" si="25"/>
        <v/>
      </c>
      <c r="I134" s="490"/>
      <c r="J134" s="490" t="str">
        <f t="shared" si="27"/>
        <v/>
      </c>
      <c r="K134" s="490">
        <f t="shared" si="28"/>
        <v>26.071428571428573</v>
      </c>
      <c r="L134" s="490" t="str">
        <f t="shared" si="29"/>
        <v/>
      </c>
      <c r="M134" s="490"/>
      <c r="N134" s="490" t="str">
        <f t="shared" ref="N134:N197" si="32">IFERROR((ELCR*ATc*365*24)/(ET_child*ED_child*EF_child*AE134),"--")</f>
        <v>--</v>
      </c>
      <c r="O134" s="490">
        <f t="shared" ref="O134:O197" si="33">IFERROR(((ELCR*BW_child*ATc*365*1000)/(IRw_child*ED_child*EF_child*AF134)),"--")</f>
        <v>26.071428571428573</v>
      </c>
      <c r="P134" s="490" t="str">
        <f t="shared" si="30"/>
        <v>--</v>
      </c>
      <c r="Q134" s="490"/>
      <c r="R134" s="490" t="str">
        <f t="shared" ref="R134:R197" si="34">IFERROR((DA_event_child_res_carc*1000)/(Y134*AD134*(T134+U134)),"--")</f>
        <v>--</v>
      </c>
      <c r="S134" s="490" t="str">
        <f t="shared" ref="S134:S197" si="35">IFERROR((DA_event_child_res_carc*1000)/(2*AD134*Y134*SQRT((6*AB134*ET_child)/PI())),"--")</f>
        <v>--</v>
      </c>
      <c r="T134" s="490" t="str">
        <f t="shared" ref="T134:T197" si="36">IFERROR(ET_child/(1+B),"--")</f>
        <v>--</v>
      </c>
      <c r="U134" s="490" t="str">
        <f>IFERROR((2*'Child Res carc'!tao_event*V134),"--")</f>
        <v>--</v>
      </c>
      <c r="V134" s="255" t="str">
        <f>IFERROR((1+(3*[0]!B)+(3*[0]!B^2))/((1+[0]!B)^2),"--")</f>
        <v>--</v>
      </c>
      <c r="W134" s="490">
        <f t="shared" ref="W134:W197" si="37">IFERROR((ELCR*ATc*365*1000*BW_child)/(AI134*SA_childGW*EF_child*ED_child),"--")</f>
        <v>3.9502164502164504E-3</v>
      </c>
      <c r="X134" s="208" t="str">
        <f t="shared" ref="X134:X197" si="38">IF(ET_child&lt;AC134,"A","B")</f>
        <v>A</v>
      </c>
      <c r="Y134" s="255">
        <f>VLOOKUP(D134,derm!$D$4:$H$285,5,FALSE)</f>
        <v>7.6400000000000001E-3</v>
      </c>
      <c r="Z134" s="468">
        <f>VLOOKUP($C134,ToxValues!$C$4:$N$283,11,FALSE)</f>
        <v>171.07</v>
      </c>
      <c r="AA134" s="468" t="str">
        <f>VLOOKUP($D134,derm!$D$4:$K$285,6,FALSE)</f>
        <v>--</v>
      </c>
      <c r="AB134" s="468" t="str">
        <f>VLOOKUP($D134,derm!$D$4:$K$285,7,FALSE)</f>
        <v>--</v>
      </c>
      <c r="AC134" s="468" t="str">
        <f>VLOOKUP($D134,derm!$D$4:$K$285,8,FALSE)</f>
        <v>--</v>
      </c>
      <c r="AD134" s="468" t="str">
        <f>VLOOKUP($D134,derm!$D$4:$L$285,9,FALSE)</f>
        <v>--</v>
      </c>
      <c r="AE134" s="255"/>
      <c r="AF134" s="255">
        <f>VLOOKUP($C134,ToxValues!$C$4:$J$284,7,FALSE)</f>
        <v>7.0000000000000007E-2</v>
      </c>
      <c r="AG134" s="255">
        <f>VLOOKUP($C134,ToxValues!$C$4:$J$284,3,FALSE)</f>
        <v>0.04</v>
      </c>
      <c r="AH134" s="255">
        <f>VLOOKUP($C134,ToxValues!$C$4:$J$284,5,FALSE)</f>
        <v>0.04</v>
      </c>
      <c r="AI134" s="497">
        <f>VLOOKUP($C134,ToxValues!$C$4:$L$284,10,FALSE)</f>
        <v>7.0000000000000007E-2</v>
      </c>
    </row>
    <row r="135" spans="1:35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>
        <f t="shared" si="31"/>
        <v>1.9094426605889729</v>
      </c>
      <c r="H135" s="490" t="str">
        <f t="shared" ref="H135:H198" si="39">IFERROR((((1/$M135)+(1/$O135)+(1/$P135))^-1),"")</f>
        <v/>
      </c>
      <c r="I135" s="490"/>
      <c r="J135" s="490" t="str">
        <f t="shared" ref="J135:J198" si="40">IFERROR((1/((1/$M135)+(1/$O135))),"")</f>
        <v/>
      </c>
      <c r="K135" s="490">
        <f t="shared" ref="K135:K198" si="41">IFERROR(($O135),"")</f>
        <v>130.35714285714286</v>
      </c>
      <c r="L135" s="490">
        <f t="shared" ref="L135:L198" si="42">IFERROR((1/((1/$O135)+(1/$P135))),"")</f>
        <v>1.9094426605889729</v>
      </c>
      <c r="M135" s="490"/>
      <c r="N135" s="490" t="str">
        <f t="shared" si="32"/>
        <v>--</v>
      </c>
      <c r="O135" s="490">
        <f t="shared" si="33"/>
        <v>130.35714285714286</v>
      </c>
      <c r="P135" s="490">
        <f t="shared" ref="P135:P198" si="43">IF(X135="A",S135,R135)</f>
        <v>1.9378275306060924</v>
      </c>
      <c r="Q135" s="490"/>
      <c r="R135" s="490">
        <f t="shared" si="34"/>
        <v>0.53834769977083907</v>
      </c>
      <c r="S135" s="490">
        <f t="shared" si="35"/>
        <v>1.9378275306060924</v>
      </c>
      <c r="T135" s="490">
        <f t="shared" si="36"/>
        <v>0.83333333333333337</v>
      </c>
      <c r="U135" s="490">
        <f>IFERROR((2*'Child Res carc'!tao_event*V135),"--")</f>
        <v>39.751111111111122</v>
      </c>
      <c r="V135" s="255">
        <f>IFERROR((1+(3*[0]!B)+(3*[0]!B^2))/((1+[0]!B)^2),"--")</f>
        <v>1.1944444444444446</v>
      </c>
      <c r="W135" s="490">
        <f t="shared" si="37"/>
        <v>1.9751082251082252E-2</v>
      </c>
      <c r="X135" s="208" t="str">
        <f t="shared" si="38"/>
        <v>A</v>
      </c>
      <c r="Y135" s="255">
        <f>VLOOKUP(D135,derm!$D$4:$H$285,5,FALSE)</f>
        <v>1.1299999999999999</v>
      </c>
      <c r="Z135" s="468">
        <f>VLOOKUP($C135,ToxValues!$C$4:$N$283,11,FALSE)</f>
        <v>390.57</v>
      </c>
      <c r="AA135" s="468">
        <f>VLOOKUP($D135,derm!$D$4:$K$285,6,FALSE)</f>
        <v>0.2</v>
      </c>
      <c r="AB135" s="468">
        <f>VLOOKUP($D135,derm!$D$4:$K$285,7,FALSE)</f>
        <v>16.64</v>
      </c>
      <c r="AC135" s="468">
        <f>VLOOKUP($D135,derm!$D$4:$K$285,8,FALSE)</f>
        <v>39.93</v>
      </c>
      <c r="AD135" s="468">
        <f>VLOOKUP($D135,derm!$D$4:$L$285,9,FALSE)</f>
        <v>0.8</v>
      </c>
      <c r="AE135" s="255"/>
      <c r="AF135" s="255">
        <f>VLOOKUP($C135,ToxValues!$C$4:$J$284,7,FALSE)</f>
        <v>1.4E-2</v>
      </c>
      <c r="AG135" s="255">
        <f>VLOOKUP($C135,ToxValues!$C$4:$J$284,3,FALSE)</f>
        <v>0.02</v>
      </c>
      <c r="AH135" s="255">
        <f>VLOOKUP($C135,ToxValues!$C$4:$J$284,5,FALSE)</f>
        <v>0.02</v>
      </c>
      <c r="AI135" s="497">
        <f>VLOOKUP($C135,ToxValues!$C$4:$L$284,10,FALSE)</f>
        <v>1.4E-2</v>
      </c>
    </row>
    <row r="136" spans="1:35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>
        <f t="shared" si="31"/>
        <v>960.52631578947364</v>
      </c>
      <c r="H136" s="490" t="str">
        <f t="shared" si="39"/>
        <v/>
      </c>
      <c r="I136" s="490"/>
      <c r="J136" s="490" t="str">
        <f t="shared" si="40"/>
        <v/>
      </c>
      <c r="K136" s="490">
        <f t="shared" si="41"/>
        <v>960.52631578947364</v>
      </c>
      <c r="L136" s="490" t="str">
        <f t="shared" si="42"/>
        <v/>
      </c>
      <c r="M136" s="490"/>
      <c r="N136" s="490" t="str">
        <f t="shared" si="32"/>
        <v>--</v>
      </c>
      <c r="O136" s="490">
        <f t="shared" si="33"/>
        <v>960.52631578947364</v>
      </c>
      <c r="P136" s="490" t="str">
        <f t="shared" si="43"/>
        <v>--</v>
      </c>
      <c r="Q136" s="490"/>
      <c r="R136" s="490" t="str">
        <f t="shared" si="34"/>
        <v>--</v>
      </c>
      <c r="S136" s="490" t="str">
        <f t="shared" si="35"/>
        <v>--</v>
      </c>
      <c r="T136" s="490" t="str">
        <f t="shared" si="36"/>
        <v>--</v>
      </c>
      <c r="U136" s="490" t="str">
        <f>IFERROR((2*'Child Res carc'!tao_event*V136),"--")</f>
        <v>--</v>
      </c>
      <c r="V136" s="255" t="str">
        <f>IFERROR((1+(3*[0]!B)+(3*[0]!B^2))/((1+[0]!B)^2),"--")</f>
        <v>--</v>
      </c>
      <c r="W136" s="490">
        <f t="shared" si="37"/>
        <v>0.1455342902711324</v>
      </c>
      <c r="X136" s="208" t="str">
        <f t="shared" si="38"/>
        <v>A</v>
      </c>
      <c r="Y136" s="255">
        <f>VLOOKUP(D136,derm!$D$4:$H$285,5,FALSE)</f>
        <v>3.85E-2</v>
      </c>
      <c r="Z136" s="468">
        <f>VLOOKUP($C136,ToxValues!$C$4:$N$283,11,FALSE)</f>
        <v>312.37</v>
      </c>
      <c r="AA136" s="468" t="str">
        <f>VLOOKUP($D136,derm!$D$4:$K$285,6,FALSE)</f>
        <v>--</v>
      </c>
      <c r="AB136" s="468" t="str">
        <f>VLOOKUP($D136,derm!$D$4:$K$285,7,FALSE)</f>
        <v>--</v>
      </c>
      <c r="AC136" s="468" t="str">
        <f>VLOOKUP($D136,derm!$D$4:$K$285,8,FALSE)</f>
        <v>--</v>
      </c>
      <c r="AD136" s="468" t="str">
        <f>VLOOKUP($D136,derm!$D$4:$L$285,9,FALSE)</f>
        <v>--</v>
      </c>
      <c r="AE136" s="255"/>
      <c r="AF136" s="255">
        <f>VLOOKUP($C136,ToxValues!$C$4:$J$284,7,FALSE)</f>
        <v>1.9E-3</v>
      </c>
      <c r="AG136" s="255">
        <f>VLOOKUP($C136,ToxValues!$C$4:$J$284,3,FALSE)</f>
        <v>0.2</v>
      </c>
      <c r="AH136" s="255">
        <f>VLOOKUP($C136,ToxValues!$C$4:$J$284,5,FALSE)</f>
        <v>0.2</v>
      </c>
      <c r="AI136" s="497">
        <f>VLOOKUP($C136,ToxValues!$C$4:$L$284,10,FALSE)</f>
        <v>1.9E-3</v>
      </c>
    </row>
    <row r="137" spans="1:35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31"/>
        <v>--</v>
      </c>
      <c r="H137" s="490" t="str">
        <f t="shared" si="39"/>
        <v/>
      </c>
      <c r="I137" s="490"/>
      <c r="J137" s="490" t="str">
        <f t="shared" si="40"/>
        <v/>
      </c>
      <c r="K137" s="490" t="str">
        <f t="shared" si="41"/>
        <v>--</v>
      </c>
      <c r="L137" s="490" t="str">
        <f t="shared" si="42"/>
        <v/>
      </c>
      <c r="M137" s="490"/>
      <c r="N137" s="490" t="str">
        <f t="shared" si="32"/>
        <v>--</v>
      </c>
      <c r="O137" s="490" t="str">
        <f t="shared" si="33"/>
        <v>--</v>
      </c>
      <c r="P137" s="490" t="str">
        <f t="shared" si="43"/>
        <v>--</v>
      </c>
      <c r="Q137" s="490"/>
      <c r="R137" s="490" t="str">
        <f t="shared" si="34"/>
        <v>--</v>
      </c>
      <c r="S137" s="490" t="str">
        <f t="shared" si="35"/>
        <v>--</v>
      </c>
      <c r="T137" s="490" t="str">
        <f t="shared" si="36"/>
        <v>--</v>
      </c>
      <c r="U137" s="490" t="str">
        <f>IFERROR((2*'Child Res carc'!tao_event*V137),"--")</f>
        <v>--</v>
      </c>
      <c r="V137" s="255" t="str">
        <f>IFERROR((1+(3*[0]!B)+(3*[0]!B^2))/((1+[0]!B)^2),"--")</f>
        <v>--</v>
      </c>
      <c r="W137" s="490" t="str">
        <f t="shared" si="37"/>
        <v>--</v>
      </c>
      <c r="X137" s="208" t="str">
        <f t="shared" si="38"/>
        <v>A</v>
      </c>
      <c r="Y137" s="255" t="str">
        <f>VLOOKUP(D137,derm!$D$4:$H$285,5,FALSE)</f>
        <v>--</v>
      </c>
      <c r="Z137" s="468" t="str">
        <f>VLOOKUP($C137,ToxValues!$C$4:$N$283,11,FALSE)</f>
        <v>--</v>
      </c>
      <c r="AA137" s="468" t="str">
        <f>VLOOKUP($D137,derm!$D$4:$K$285,6,FALSE)</f>
        <v>--</v>
      </c>
      <c r="AB137" s="468" t="str">
        <f>VLOOKUP($D137,derm!$D$4:$K$285,7,FALSE)</f>
        <v>--</v>
      </c>
      <c r="AC137" s="468" t="str">
        <f>VLOOKUP($D137,derm!$D$4:$K$285,8,FALSE)</f>
        <v>--</v>
      </c>
      <c r="AD137" s="468" t="str">
        <f>VLOOKUP($D137,derm!$D$4:$L$285,9,FALSE)</f>
        <v>--</v>
      </c>
      <c r="AE137" s="255"/>
      <c r="AF137" s="255" t="str">
        <f>VLOOKUP($C137,ToxValues!$C$4:$J$284,7,FALSE)</f>
        <v>--</v>
      </c>
      <c r="AG137" s="255" t="str">
        <f>VLOOKUP($C137,ToxValues!$C$4:$J$284,3,FALSE)</f>
        <v>--</v>
      </c>
      <c r="AH137" s="255" t="str">
        <f>VLOOKUP($C137,ToxValues!$C$4:$J$284,5,FALSE)</f>
        <v>--</v>
      </c>
      <c r="AI137" s="497" t="str">
        <f>VLOOKUP($C137,ToxValues!$C$4:$L$284,10,FALSE)</f>
        <v>--</v>
      </c>
    </row>
    <row r="138" spans="1:35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>
        <f t="shared" si="31"/>
        <v>16.59090909090909</v>
      </c>
      <c r="H138" s="490" t="str">
        <f t="shared" si="39"/>
        <v/>
      </c>
      <c r="I138" s="490"/>
      <c r="J138" s="490" t="str">
        <f t="shared" si="40"/>
        <v/>
      </c>
      <c r="K138" s="490">
        <f t="shared" si="41"/>
        <v>16.59090909090909</v>
      </c>
      <c r="L138" s="490" t="str">
        <f t="shared" si="42"/>
        <v/>
      </c>
      <c r="M138" s="490"/>
      <c r="N138" s="490" t="str">
        <f t="shared" si="32"/>
        <v>--</v>
      </c>
      <c r="O138" s="490">
        <f t="shared" si="33"/>
        <v>16.59090909090909</v>
      </c>
      <c r="P138" s="490" t="str">
        <f t="shared" si="43"/>
        <v>--</v>
      </c>
      <c r="Q138" s="490"/>
      <c r="R138" s="490" t="str">
        <f t="shared" si="34"/>
        <v>--</v>
      </c>
      <c r="S138" s="490" t="str">
        <f t="shared" si="35"/>
        <v>--</v>
      </c>
      <c r="T138" s="490" t="str">
        <f t="shared" si="36"/>
        <v>--</v>
      </c>
      <c r="U138" s="490" t="str">
        <f>IFERROR((2*'Child Res carc'!tao_event*V138),"--")</f>
        <v>--</v>
      </c>
      <c r="V138" s="255" t="str">
        <f>IFERROR((1+(3*[0]!B)+(3*[0]!B^2))/((1+[0]!B)^2),"--")</f>
        <v>--</v>
      </c>
      <c r="W138" s="490">
        <f t="shared" si="37"/>
        <v>2.513774104683196E-3</v>
      </c>
      <c r="X138" s="208" t="str">
        <f t="shared" si="38"/>
        <v>A</v>
      </c>
      <c r="Y138" s="255">
        <f>VLOOKUP(D138,derm!$D$4:$H$285,5,FALSE)</f>
        <v>3.3099999999999997E-2</v>
      </c>
      <c r="Z138" s="468">
        <f>VLOOKUP($C138,ToxValues!$C$4:$N$283,11,FALSE)</f>
        <v>325.19</v>
      </c>
      <c r="AA138" s="468" t="str">
        <f>VLOOKUP($D138,derm!$D$4:$K$285,6,FALSE)</f>
        <v>--</v>
      </c>
      <c r="AB138" s="468" t="str">
        <f>VLOOKUP($D138,derm!$D$4:$K$285,7,FALSE)</f>
        <v>--</v>
      </c>
      <c r="AC138" s="468" t="str">
        <f>VLOOKUP($D138,derm!$D$4:$K$285,8,FALSE)</f>
        <v>--</v>
      </c>
      <c r="AD138" s="468" t="str">
        <f>VLOOKUP($D138,derm!$D$4:$L$285,9,FALSE)</f>
        <v>--</v>
      </c>
      <c r="AE138" s="255"/>
      <c r="AF138" s="255">
        <f>VLOOKUP($C138,ToxValues!$C$4:$J$284,7,FALSE)</f>
        <v>0.11</v>
      </c>
      <c r="AG138" s="255">
        <f>VLOOKUP($C138,ToxValues!$C$4:$J$284,3,FALSE)</f>
        <v>0.02</v>
      </c>
      <c r="AH138" s="255">
        <f>VLOOKUP($C138,ToxValues!$C$4:$J$284,5,FALSE)</f>
        <v>0.02</v>
      </c>
      <c r="AI138" s="497">
        <f>VLOOKUP($C138,ToxValues!$C$4:$L$284,10,FALSE)</f>
        <v>0.11</v>
      </c>
    </row>
    <row r="139" spans="1:35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>
        <f t="shared" si="31"/>
        <v>15.160130232985152</v>
      </c>
      <c r="H139" s="490" t="str">
        <f t="shared" si="39"/>
        <v/>
      </c>
      <c r="I139" s="490"/>
      <c r="J139" s="490" t="str">
        <f t="shared" si="40"/>
        <v/>
      </c>
      <c r="K139" s="490">
        <f t="shared" si="41"/>
        <v>250</v>
      </c>
      <c r="L139" s="490">
        <f t="shared" si="42"/>
        <v>15.160130232985152</v>
      </c>
      <c r="M139" s="490"/>
      <c r="N139" s="490" t="str">
        <f t="shared" si="32"/>
        <v>--</v>
      </c>
      <c r="O139" s="490">
        <f t="shared" si="33"/>
        <v>250</v>
      </c>
      <c r="P139" s="490">
        <f t="shared" si="43"/>
        <v>16.138795179908708</v>
      </c>
      <c r="Q139" s="490"/>
      <c r="R139" s="490">
        <f t="shared" si="34"/>
        <v>6.6766072937855654</v>
      </c>
      <c r="S139" s="490">
        <f t="shared" si="35"/>
        <v>16.138795179908708</v>
      </c>
      <c r="T139" s="490">
        <f t="shared" si="36"/>
        <v>0.26315789473684209</v>
      </c>
      <c r="U139" s="490">
        <f>IFERROR((2*'Child Res carc'!tao_event*V139),"--")</f>
        <v>9.2559002770083083</v>
      </c>
      <c r="V139" s="255">
        <f>IFERROR((1+(3*[0]!B)+(3*[0]!B^2))/((1+[0]!B)^2),"--")</f>
        <v>2.2797783933518003</v>
      </c>
      <c r="W139" s="490">
        <f t="shared" si="37"/>
        <v>3.7878787878787887E-2</v>
      </c>
      <c r="X139" s="208" t="str">
        <f t="shared" si="38"/>
        <v>A</v>
      </c>
      <c r="Y139" s="255">
        <f>VLOOKUP(D139,derm!$D$4:$H$285,5,FALSE)</f>
        <v>0.59599999999999997</v>
      </c>
      <c r="Z139" s="468">
        <f>VLOOKUP($C139,ToxValues!$C$4:$N$283,11,FALSE)</f>
        <v>228.3</v>
      </c>
      <c r="AA139" s="468">
        <f>VLOOKUP($D139,derm!$D$4:$K$285,6,FALSE)</f>
        <v>2.8</v>
      </c>
      <c r="AB139" s="468">
        <f>VLOOKUP($D139,derm!$D$4:$K$285,7,FALSE)</f>
        <v>2.0299999999999998</v>
      </c>
      <c r="AC139" s="468">
        <f>VLOOKUP($D139,derm!$D$4:$K$285,8,FALSE)</f>
        <v>8.5299999999999994</v>
      </c>
      <c r="AD139" s="468">
        <f>VLOOKUP($D139,derm!$D$4:$L$285,9,FALSE)</f>
        <v>1</v>
      </c>
      <c r="AE139" s="255"/>
      <c r="AF139" s="255">
        <f>VLOOKUP($C139,ToxValues!$C$4:$J$284,7,FALSE)</f>
        <v>7.3000000000000001E-3</v>
      </c>
      <c r="AG139" s="255" t="str">
        <f>VLOOKUP($C139,ToxValues!$C$4:$J$284,3,FALSE)</f>
        <v>--</v>
      </c>
      <c r="AH139" s="255" t="str">
        <f>VLOOKUP($C139,ToxValues!$C$4:$J$284,5,FALSE)</f>
        <v>--</v>
      </c>
      <c r="AI139" s="497">
        <f>VLOOKUP($C139,ToxValues!$C$4:$L$284,10,FALSE)</f>
        <v>7.3000000000000001E-3</v>
      </c>
    </row>
    <row r="140" spans="1:35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>
        <f t="shared" si="31"/>
        <v>1520.8333333333335</v>
      </c>
      <c r="H140" s="490" t="str">
        <f t="shared" si="39"/>
        <v/>
      </c>
      <c r="I140" s="490"/>
      <c r="J140" s="490" t="str">
        <f t="shared" si="40"/>
        <v/>
      </c>
      <c r="K140" s="490">
        <f t="shared" si="41"/>
        <v>1520.8333333333335</v>
      </c>
      <c r="L140" s="490" t="str">
        <f t="shared" si="42"/>
        <v/>
      </c>
      <c r="M140" s="490"/>
      <c r="N140" s="490" t="str">
        <f t="shared" si="32"/>
        <v>--</v>
      </c>
      <c r="O140" s="490">
        <f t="shared" si="33"/>
        <v>1520.8333333333335</v>
      </c>
      <c r="P140" s="490" t="str">
        <f t="shared" si="43"/>
        <v>--</v>
      </c>
      <c r="Q140" s="490"/>
      <c r="R140" s="490" t="str">
        <f t="shared" si="34"/>
        <v>--</v>
      </c>
      <c r="S140" s="490" t="str">
        <f t="shared" si="35"/>
        <v>--</v>
      </c>
      <c r="T140" s="490" t="str">
        <f t="shared" si="36"/>
        <v>--</v>
      </c>
      <c r="U140" s="490" t="str">
        <f>IFERROR((2*'Child Res carc'!tao_event*V140),"--")</f>
        <v>--</v>
      </c>
      <c r="V140" s="255" t="str">
        <f>IFERROR((1+(3*[0]!B)+(3*[0]!B^2))/((1+[0]!B)^2),"--")</f>
        <v>--</v>
      </c>
      <c r="W140" s="490">
        <f t="shared" si="37"/>
        <v>0.23042929292929304</v>
      </c>
      <c r="X140" s="208" t="str">
        <f t="shared" si="38"/>
        <v>A</v>
      </c>
      <c r="Y140" s="255">
        <f>VLOOKUP(D140,derm!$D$4:$H$285,5,FALSE)</f>
        <v>3.23</v>
      </c>
      <c r="Z140" s="468">
        <f>VLOOKUP($C140,ToxValues!$C$4:$N$283,11,FALSE)</f>
        <v>370.58</v>
      </c>
      <c r="AA140" s="468" t="str">
        <f>VLOOKUP($D140,derm!$D$4:$K$285,6,FALSE)</f>
        <v>--</v>
      </c>
      <c r="AB140" s="468" t="str">
        <f>VLOOKUP($D140,derm!$D$4:$K$285,7,FALSE)</f>
        <v>--</v>
      </c>
      <c r="AC140" s="468" t="str">
        <f>VLOOKUP($D140,derm!$D$4:$K$285,8,FALSE)</f>
        <v>--</v>
      </c>
      <c r="AD140" s="468" t="str">
        <f>VLOOKUP($D140,derm!$D$4:$L$285,9,FALSE)</f>
        <v>--</v>
      </c>
      <c r="AE140" s="255"/>
      <c r="AF140" s="255">
        <f>VLOOKUP($C140,ToxValues!$C$4:$J$284,7,FALSE)</f>
        <v>1.1999999999999999E-3</v>
      </c>
      <c r="AG140" s="255">
        <f>VLOOKUP($C140,ToxValues!$C$4:$J$284,3,FALSE)</f>
        <v>0.6</v>
      </c>
      <c r="AH140" s="255">
        <f>VLOOKUP($C140,ToxValues!$C$4:$J$284,5,FALSE)</f>
        <v>0.6</v>
      </c>
      <c r="AI140" s="497">
        <f>VLOOKUP($C140,ToxValues!$C$4:$L$284,10,FALSE)</f>
        <v>1.1999999999999999E-3</v>
      </c>
    </row>
    <row r="141" spans="1:35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>
        <f t="shared" si="31"/>
        <v>1.1602894521079004E-2</v>
      </c>
      <c r="H141" s="490" t="str">
        <f t="shared" si="39"/>
        <v/>
      </c>
      <c r="I141" s="490"/>
      <c r="J141" s="490" t="str">
        <f t="shared" si="40"/>
        <v/>
      </c>
      <c r="K141" s="490">
        <f t="shared" si="41"/>
        <v>0.25</v>
      </c>
      <c r="L141" s="490">
        <f t="shared" si="42"/>
        <v>1.1602894521079004E-2</v>
      </c>
      <c r="M141" s="490"/>
      <c r="N141" s="490" t="str">
        <f t="shared" si="32"/>
        <v>--</v>
      </c>
      <c r="O141" s="490">
        <f t="shared" si="33"/>
        <v>0.25</v>
      </c>
      <c r="P141" s="490">
        <f t="shared" si="43"/>
        <v>1.2167612624500728E-2</v>
      </c>
      <c r="Q141" s="490"/>
      <c r="R141" s="490">
        <f t="shared" si="34"/>
        <v>3.1151258123875173E-3</v>
      </c>
      <c r="S141" s="490">
        <f t="shared" si="35"/>
        <v>1.2167612624500728E-2</v>
      </c>
      <c r="T141" s="490">
        <f t="shared" si="36"/>
        <v>9.3457943925233655E-2</v>
      </c>
      <c r="U141" s="490">
        <f>IFERROR((2*'Child Res carc'!tao_event*V141),"--")</f>
        <v>21.172077910734565</v>
      </c>
      <c r="V141" s="255">
        <f>IFERROR((1+(3*[0]!B)+(3*[0]!B^2))/((1+[0]!B)^2),"--")</f>
        <v>2.7283605555070318</v>
      </c>
      <c r="W141" s="490">
        <f t="shared" si="37"/>
        <v>3.7878787878787886E-5</v>
      </c>
      <c r="X141" s="208" t="str">
        <f t="shared" si="38"/>
        <v>A</v>
      </c>
      <c r="Y141" s="255">
        <f>VLOOKUP(D141,derm!$D$4:$H$285,5,FALSE)</f>
        <v>0.95299999999999996</v>
      </c>
      <c r="Z141" s="468">
        <f>VLOOKUP($C141,ToxValues!$C$4:$N$283,11,FALSE)</f>
        <v>278.36</v>
      </c>
      <c r="AA141" s="468">
        <f>VLOOKUP($D141,derm!$D$4:$K$285,6,FALSE)</f>
        <v>9.6999999999999993</v>
      </c>
      <c r="AB141" s="468">
        <f>VLOOKUP($D141,derm!$D$4:$K$285,7,FALSE)</f>
        <v>3.88</v>
      </c>
      <c r="AC141" s="468">
        <f>VLOOKUP($D141,derm!$D$4:$K$285,8,FALSE)</f>
        <v>17.57</v>
      </c>
      <c r="AD141" s="468">
        <f>VLOOKUP($D141,derm!$D$4:$L$285,9,FALSE)</f>
        <v>0.6</v>
      </c>
      <c r="AE141" s="255"/>
      <c r="AF141" s="255">
        <f>VLOOKUP($C141,ToxValues!$C$4:$J$284,7,FALSE)</f>
        <v>7.3</v>
      </c>
      <c r="AG141" s="255" t="str">
        <f>VLOOKUP($C141,ToxValues!$C$4:$J$284,3,FALSE)</f>
        <v>--</v>
      </c>
      <c r="AH141" s="255" t="str">
        <f>VLOOKUP($C141,ToxValues!$C$4:$J$284,5,FALSE)</f>
        <v>--</v>
      </c>
      <c r="AI141" s="497">
        <f>VLOOKUP($C141,ToxValues!$C$4:$L$284,10,FALSE)</f>
        <v>7.3</v>
      </c>
    </row>
    <row r="142" spans="1:35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 t="str">
        <f t="shared" si="31"/>
        <v>--</v>
      </c>
      <c r="H142" s="490" t="str">
        <f t="shared" si="39"/>
        <v/>
      </c>
      <c r="I142" s="490"/>
      <c r="J142" s="490" t="str">
        <f t="shared" si="40"/>
        <v/>
      </c>
      <c r="K142" s="490" t="str">
        <f t="shared" si="41"/>
        <v>--</v>
      </c>
      <c r="L142" s="490" t="str">
        <f t="shared" si="42"/>
        <v/>
      </c>
      <c r="M142" s="490"/>
      <c r="N142" s="490" t="str">
        <f t="shared" si="32"/>
        <v>--</v>
      </c>
      <c r="O142" s="490" t="str">
        <f t="shared" si="33"/>
        <v>--</v>
      </c>
      <c r="P142" s="490" t="str">
        <f t="shared" si="43"/>
        <v>--</v>
      </c>
      <c r="Q142" s="490"/>
      <c r="R142" s="490" t="str">
        <f t="shared" si="34"/>
        <v>--</v>
      </c>
      <c r="S142" s="490" t="str">
        <f t="shared" si="35"/>
        <v>--</v>
      </c>
      <c r="T142" s="490" t="str">
        <f t="shared" si="36"/>
        <v>--</v>
      </c>
      <c r="U142" s="490" t="str">
        <f>IFERROR((2*'Child Res carc'!tao_event*V142),"--")</f>
        <v>--</v>
      </c>
      <c r="V142" s="255" t="str">
        <f>IFERROR((1+(3*[0]!B)+(3*[0]!B^2))/((1+[0]!B)^2),"--")</f>
        <v>--</v>
      </c>
      <c r="W142" s="490" t="str">
        <f t="shared" si="37"/>
        <v>--</v>
      </c>
      <c r="X142" s="208" t="str">
        <f t="shared" si="38"/>
        <v>A</v>
      </c>
      <c r="Y142" s="255">
        <f>VLOOKUP(D142,derm!$D$4:$H$285,5,FALSE)</f>
        <v>9.7500000000000003E-2</v>
      </c>
      <c r="Z142" s="468">
        <f>VLOOKUP($C142,ToxValues!$C$4:$N$283,11,FALSE)</f>
        <v>168.2</v>
      </c>
      <c r="AA142" s="468" t="str">
        <f>VLOOKUP($D142,derm!$D$4:$K$285,6,FALSE)</f>
        <v>--</v>
      </c>
      <c r="AB142" s="468" t="str">
        <f>VLOOKUP($D142,derm!$D$4:$K$285,7,FALSE)</f>
        <v>--</v>
      </c>
      <c r="AC142" s="468" t="str">
        <f>VLOOKUP($D142,derm!$D$4:$K$285,8,FALSE)</f>
        <v>--</v>
      </c>
      <c r="AD142" s="468" t="str">
        <f>VLOOKUP($D142,derm!$D$4:$L$285,9,FALSE)</f>
        <v>--</v>
      </c>
      <c r="AE142" s="255"/>
      <c r="AF142" s="255" t="str">
        <f>VLOOKUP($C142,ToxValues!$C$4:$J$284,7,FALSE)</f>
        <v>--</v>
      </c>
      <c r="AG142" s="255">
        <f>VLOOKUP($C142,ToxValues!$C$4:$J$284,3,FALSE)</f>
        <v>1E-3</v>
      </c>
      <c r="AH142" s="255">
        <f>VLOOKUP($C142,ToxValues!$C$4:$J$284,5,FALSE)</f>
        <v>1E-3</v>
      </c>
      <c r="AI142" s="497" t="str">
        <f>VLOOKUP($C142,ToxValues!$C$4:$L$284,10,FALSE)</f>
        <v>--</v>
      </c>
    </row>
    <row r="143" spans="1:35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31"/>
        <v>--</v>
      </c>
      <c r="H143" s="490" t="str">
        <f t="shared" si="39"/>
        <v/>
      </c>
      <c r="I143" s="490"/>
      <c r="J143" s="490" t="str">
        <f t="shared" si="40"/>
        <v/>
      </c>
      <c r="K143" s="490" t="str">
        <f t="shared" si="41"/>
        <v>--</v>
      </c>
      <c r="L143" s="490" t="str">
        <f t="shared" si="42"/>
        <v/>
      </c>
      <c r="M143" s="490"/>
      <c r="N143" s="490" t="str">
        <f t="shared" si="32"/>
        <v>--</v>
      </c>
      <c r="O143" s="490" t="str">
        <f t="shared" si="33"/>
        <v>--</v>
      </c>
      <c r="P143" s="490" t="str">
        <f t="shared" si="43"/>
        <v>--</v>
      </c>
      <c r="Q143" s="490"/>
      <c r="R143" s="490" t="str">
        <f t="shared" si="34"/>
        <v>--</v>
      </c>
      <c r="S143" s="490" t="str">
        <f t="shared" si="35"/>
        <v>--</v>
      </c>
      <c r="T143" s="490" t="str">
        <f t="shared" si="36"/>
        <v>--</v>
      </c>
      <c r="U143" s="490" t="str">
        <f>IFERROR((2*'Child Res carc'!tao_event*V143),"--")</f>
        <v>--</v>
      </c>
      <c r="V143" s="255" t="str">
        <f>IFERROR((1+(3*[0]!B)+(3*[0]!B^2))/((1+[0]!B)^2),"--")</f>
        <v>--</v>
      </c>
      <c r="W143" s="490" t="str">
        <f t="shared" si="37"/>
        <v>--</v>
      </c>
      <c r="X143" s="208" t="str">
        <f t="shared" si="38"/>
        <v>A</v>
      </c>
      <c r="Y143" s="255" t="str">
        <f>VLOOKUP(D143,derm!$D$4:$H$285,5,FALSE)</f>
        <v>--</v>
      </c>
      <c r="Z143" s="468" t="str">
        <f>VLOOKUP($C143,ToxValues!$C$4:$N$283,11,FALSE)</f>
        <v>--</v>
      </c>
      <c r="AA143" s="468" t="str">
        <f>VLOOKUP($D143,derm!$D$4:$K$285,6,FALSE)</f>
        <v>--</v>
      </c>
      <c r="AB143" s="468" t="str">
        <f>VLOOKUP($D143,derm!$D$4:$K$285,7,FALSE)</f>
        <v>--</v>
      </c>
      <c r="AC143" s="468" t="str">
        <f>VLOOKUP($D143,derm!$D$4:$K$285,8,FALSE)</f>
        <v>--</v>
      </c>
      <c r="AD143" s="468" t="str">
        <f>VLOOKUP($D143,derm!$D$4:$L$285,9,FALSE)</f>
        <v>--</v>
      </c>
      <c r="AE143" s="255"/>
      <c r="AF143" s="255" t="str">
        <f>VLOOKUP($C143,ToxValues!$C$4:$J$284,7,FALSE)</f>
        <v>--</v>
      </c>
      <c r="AG143" s="255" t="str">
        <f>VLOOKUP($C143,ToxValues!$C$4:$J$284,3,FALSE)</f>
        <v>--</v>
      </c>
      <c r="AH143" s="255" t="str">
        <f>VLOOKUP($C143,ToxValues!$C$4:$J$284,5,FALSE)</f>
        <v>--</v>
      </c>
      <c r="AI143" s="497" t="str">
        <f>VLOOKUP($C143,ToxValues!$C$4:$L$284,10,FALSE)</f>
        <v>--</v>
      </c>
    </row>
    <row r="144" spans="1:35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 t="str">
        <f t="shared" si="31"/>
        <v>--</v>
      </c>
      <c r="H144" s="490" t="str">
        <f t="shared" si="39"/>
        <v/>
      </c>
      <c r="I144" s="490"/>
      <c r="J144" s="490" t="str">
        <f t="shared" si="40"/>
        <v/>
      </c>
      <c r="K144" s="490" t="str">
        <f t="shared" si="41"/>
        <v>--</v>
      </c>
      <c r="L144" s="490" t="str">
        <f t="shared" si="42"/>
        <v/>
      </c>
      <c r="M144" s="490"/>
      <c r="N144" s="490" t="str">
        <f t="shared" si="32"/>
        <v>--</v>
      </c>
      <c r="O144" s="490" t="str">
        <f t="shared" si="33"/>
        <v>--</v>
      </c>
      <c r="P144" s="490" t="str">
        <f t="shared" si="43"/>
        <v>--</v>
      </c>
      <c r="Q144" s="490"/>
      <c r="R144" s="490" t="str">
        <f t="shared" si="34"/>
        <v>--</v>
      </c>
      <c r="S144" s="490" t="str">
        <f t="shared" si="35"/>
        <v>--</v>
      </c>
      <c r="T144" s="490">
        <f t="shared" si="36"/>
        <v>1</v>
      </c>
      <c r="U144" s="490">
        <f>IFERROR((2*'Child Res carc'!tao_event*V144),"--")</f>
        <v>3.74</v>
      </c>
      <c r="V144" s="255">
        <f>IFERROR((1+(3*[0]!B)+(3*[0]!B^2))/((1+[0]!B)^2),"--")</f>
        <v>1</v>
      </c>
      <c r="W144" s="490" t="str">
        <f t="shared" si="37"/>
        <v>--</v>
      </c>
      <c r="X144" s="208" t="str">
        <f t="shared" si="38"/>
        <v>A</v>
      </c>
      <c r="Y144" s="255">
        <f>VLOOKUP(D144,derm!$D$4:$H$285,5,FALSE)</f>
        <v>3.5999999999999999E-3</v>
      </c>
      <c r="Z144" s="468">
        <f>VLOOKUP($C144,ToxValues!$C$4:$N$283,11,FALSE)</f>
        <v>222.24</v>
      </c>
      <c r="AA144" s="468">
        <f>VLOOKUP($D144,derm!$D$4:$K$285,6,FALSE)</f>
        <v>0</v>
      </c>
      <c r="AB144" s="468">
        <f>VLOOKUP($D144,derm!$D$4:$K$285,7,FALSE)</f>
        <v>1.87</v>
      </c>
      <c r="AC144" s="468">
        <f>VLOOKUP($D144,derm!$D$4:$K$285,8,FALSE)</f>
        <v>4.5</v>
      </c>
      <c r="AD144" s="468">
        <f>VLOOKUP($D144,derm!$D$4:$L$285,9,FALSE)</f>
        <v>1</v>
      </c>
      <c r="AE144" s="255"/>
      <c r="AF144" s="255" t="str">
        <f>VLOOKUP($C144,ToxValues!$C$4:$J$284,7,FALSE)</f>
        <v>--</v>
      </c>
      <c r="AG144" s="255">
        <f>VLOOKUP($C144,ToxValues!$C$4:$J$284,3,FALSE)</f>
        <v>0.8</v>
      </c>
      <c r="AH144" s="255">
        <f>VLOOKUP($C144,ToxValues!$C$4:$J$284,5,FALSE)</f>
        <v>0.8</v>
      </c>
      <c r="AI144" s="497" t="str">
        <f>VLOOKUP($C144,ToxValues!$C$4:$L$284,10,FALSE)</f>
        <v>--</v>
      </c>
    </row>
    <row r="145" spans="1:35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31"/>
        <v>--</v>
      </c>
      <c r="H145" s="490" t="str">
        <f t="shared" si="39"/>
        <v/>
      </c>
      <c r="I145" s="490"/>
      <c r="J145" s="490" t="str">
        <f t="shared" si="40"/>
        <v/>
      </c>
      <c r="K145" s="490" t="str">
        <f t="shared" si="41"/>
        <v>--</v>
      </c>
      <c r="L145" s="490" t="str">
        <f t="shared" si="42"/>
        <v/>
      </c>
      <c r="M145" s="490"/>
      <c r="N145" s="490" t="str">
        <f t="shared" si="32"/>
        <v>--</v>
      </c>
      <c r="O145" s="490" t="str">
        <f t="shared" si="33"/>
        <v>--</v>
      </c>
      <c r="P145" s="490" t="str">
        <f t="shared" si="43"/>
        <v>--</v>
      </c>
      <c r="Q145" s="490"/>
      <c r="R145" s="490" t="str">
        <f t="shared" si="34"/>
        <v>--</v>
      </c>
      <c r="S145" s="490" t="str">
        <f t="shared" si="35"/>
        <v>--</v>
      </c>
      <c r="T145" s="490">
        <f t="shared" si="36"/>
        <v>1</v>
      </c>
      <c r="U145" s="490">
        <f>IFERROR((2*'Child Res carc'!tao_event*V145),"--")</f>
        <v>2.62</v>
      </c>
      <c r="V145" s="255">
        <f>IFERROR((1+(3*[0]!B)+(3*[0]!B^2))/((1+[0]!B)^2),"--")</f>
        <v>1</v>
      </c>
      <c r="W145" s="490" t="str">
        <f t="shared" si="37"/>
        <v>--</v>
      </c>
      <c r="X145" s="208" t="str">
        <f t="shared" si="38"/>
        <v>A</v>
      </c>
      <c r="Y145" s="255" t="str">
        <f>VLOOKUP(D145,derm!$D$4:$H$285,5,FALSE)</f>
        <v>--</v>
      </c>
      <c r="Z145" s="468" t="str">
        <f>VLOOKUP($C145,ToxValues!$C$4:$N$283,11,FALSE)</f>
        <v>--</v>
      </c>
      <c r="AA145" s="468">
        <f>VLOOKUP($D145,derm!$D$4:$K$285,6,FALSE)</f>
        <v>0</v>
      </c>
      <c r="AB145" s="468">
        <f>VLOOKUP($D145,derm!$D$4:$K$285,7,FALSE)</f>
        <v>1.31</v>
      </c>
      <c r="AC145" s="468">
        <f>VLOOKUP($D145,derm!$D$4:$K$285,8,FALSE)</f>
        <v>3.13</v>
      </c>
      <c r="AD145" s="468">
        <f>VLOOKUP($D145,derm!$D$4:$L$285,9,FALSE)</f>
        <v>1</v>
      </c>
      <c r="AE145" s="255"/>
      <c r="AF145" s="255" t="str">
        <f>VLOOKUP($C145,ToxValues!$C$4:$J$284,7,FALSE)</f>
        <v>--</v>
      </c>
      <c r="AG145" s="255" t="str">
        <f>VLOOKUP($C145,ToxValues!$C$4:$J$284,3,FALSE)</f>
        <v>--</v>
      </c>
      <c r="AH145" s="255" t="str">
        <f>VLOOKUP($C145,ToxValues!$C$4:$J$284,5,FALSE)</f>
        <v>--</v>
      </c>
      <c r="AI145" s="497" t="str">
        <f>VLOOKUP($C145,ToxValues!$C$4:$L$284,10,FALSE)</f>
        <v>--</v>
      </c>
    </row>
    <row r="146" spans="1:35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 t="str">
        <f t="shared" si="31"/>
        <v>--</v>
      </c>
      <c r="H146" s="490" t="str">
        <f t="shared" si="39"/>
        <v/>
      </c>
      <c r="I146" s="490"/>
      <c r="J146" s="490" t="str">
        <f t="shared" si="40"/>
        <v/>
      </c>
      <c r="K146" s="490" t="str">
        <f t="shared" si="41"/>
        <v>--</v>
      </c>
      <c r="L146" s="490" t="str">
        <f t="shared" si="42"/>
        <v/>
      </c>
      <c r="M146" s="490"/>
      <c r="N146" s="490" t="str">
        <f t="shared" si="32"/>
        <v>--</v>
      </c>
      <c r="O146" s="490" t="str">
        <f t="shared" si="33"/>
        <v>--</v>
      </c>
      <c r="P146" s="490" t="str">
        <f t="shared" si="43"/>
        <v>--</v>
      </c>
      <c r="Q146" s="490"/>
      <c r="R146" s="490" t="str">
        <f t="shared" si="34"/>
        <v>--</v>
      </c>
      <c r="S146" s="490" t="str">
        <f t="shared" si="35"/>
        <v>--</v>
      </c>
      <c r="T146" s="490">
        <f t="shared" si="36"/>
        <v>0.83333333333333337</v>
      </c>
      <c r="U146" s="490">
        <f>IFERROR((2*'Child Res carc'!tao_event*V146),"--")</f>
        <v>9.2211111111111119</v>
      </c>
      <c r="V146" s="255">
        <f>IFERROR((1+(3*[0]!B)+(3*[0]!B^2))/((1+[0]!B)^2),"--")</f>
        <v>1.1944444444444446</v>
      </c>
      <c r="W146" s="490" t="str">
        <f t="shared" si="37"/>
        <v>--</v>
      </c>
      <c r="X146" s="208" t="str">
        <f t="shared" si="38"/>
        <v>A</v>
      </c>
      <c r="Y146" s="255">
        <f>VLOOKUP(D146,derm!$D$4:$H$285,5,FALSE)</f>
        <v>4.2000000000000003E-2</v>
      </c>
      <c r="Z146" s="468">
        <f>VLOOKUP($C146,ToxValues!$C$4:$N$283,11,FALSE)</f>
        <v>278.35000000000002</v>
      </c>
      <c r="AA146" s="468">
        <f>VLOOKUP($D146,derm!$D$4:$K$285,6,FALSE)</f>
        <v>0.2</v>
      </c>
      <c r="AB146" s="468">
        <f>VLOOKUP($D146,derm!$D$4:$K$285,7,FALSE)</f>
        <v>3.86</v>
      </c>
      <c r="AC146" s="468">
        <f>VLOOKUP($D146,derm!$D$4:$K$285,8,FALSE)</f>
        <v>9.27</v>
      </c>
      <c r="AD146" s="468">
        <f>VLOOKUP($D146,derm!$D$4:$L$285,9,FALSE)</f>
        <v>0.9</v>
      </c>
      <c r="AE146" s="255"/>
      <c r="AF146" s="255" t="str">
        <f>VLOOKUP($C146,ToxValues!$C$4:$J$284,7,FALSE)</f>
        <v>--</v>
      </c>
      <c r="AG146" s="255">
        <f>VLOOKUP($C146,ToxValues!$C$4:$J$284,3,FALSE)</f>
        <v>0.1</v>
      </c>
      <c r="AH146" s="255">
        <f>VLOOKUP($C146,ToxValues!$C$4:$J$284,5,FALSE)</f>
        <v>0.1</v>
      </c>
      <c r="AI146" s="497" t="str">
        <f>VLOOKUP($C146,ToxValues!$C$4:$L$284,10,FALSE)</f>
        <v>--</v>
      </c>
    </row>
    <row r="147" spans="1:35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 t="str">
        <f t="shared" si="31"/>
        <v>--</v>
      </c>
      <c r="H147" s="490" t="str">
        <f t="shared" si="39"/>
        <v/>
      </c>
      <c r="I147" s="490"/>
      <c r="J147" s="490" t="str">
        <f t="shared" si="40"/>
        <v/>
      </c>
      <c r="K147" s="490" t="str">
        <f t="shared" si="41"/>
        <v>--</v>
      </c>
      <c r="L147" s="490" t="str">
        <f t="shared" si="42"/>
        <v/>
      </c>
      <c r="M147" s="490"/>
      <c r="N147" s="490" t="str">
        <f t="shared" si="32"/>
        <v>--</v>
      </c>
      <c r="O147" s="490" t="str">
        <f t="shared" si="33"/>
        <v>--</v>
      </c>
      <c r="P147" s="490" t="str">
        <f t="shared" si="43"/>
        <v>--</v>
      </c>
      <c r="Q147" s="490"/>
      <c r="R147" s="490" t="str">
        <f t="shared" si="34"/>
        <v>--</v>
      </c>
      <c r="S147" s="490" t="str">
        <f t="shared" si="35"/>
        <v>--</v>
      </c>
      <c r="T147" s="490" t="str">
        <f t="shared" si="36"/>
        <v>--</v>
      </c>
      <c r="U147" s="490" t="str">
        <f>IFERROR((2*'Child Res carc'!tao_event*V147),"--")</f>
        <v>--</v>
      </c>
      <c r="V147" s="255" t="str">
        <f>IFERROR((1+(3*[0]!B)+(3*[0]!B^2))/((1+[0]!B)^2),"--")</f>
        <v>--</v>
      </c>
      <c r="W147" s="490" t="str">
        <f t="shared" si="37"/>
        <v>--</v>
      </c>
      <c r="X147" s="208" t="str">
        <f t="shared" si="38"/>
        <v>A</v>
      </c>
      <c r="Y147" s="255">
        <f>VLOOKUP(D147,derm!$D$4:$H$285,5,FALSE)</f>
        <v>2.4300000000000002</v>
      </c>
      <c r="Z147" s="468">
        <f>VLOOKUP($C147,ToxValues!$C$4:$N$283,11,FALSE)</f>
        <v>390.57</v>
      </c>
      <c r="AA147" s="468" t="str">
        <f>VLOOKUP($D147,derm!$D$4:$K$285,6,FALSE)</f>
        <v>--</v>
      </c>
      <c r="AB147" s="468" t="str">
        <f>VLOOKUP($D147,derm!$D$4:$K$285,7,FALSE)</f>
        <v>--</v>
      </c>
      <c r="AC147" s="468" t="str">
        <f>VLOOKUP($D147,derm!$D$4:$K$285,8,FALSE)</f>
        <v>--</v>
      </c>
      <c r="AD147" s="468" t="str">
        <f>VLOOKUP($D147,derm!$D$4:$L$285,9,FALSE)</f>
        <v>--</v>
      </c>
      <c r="AE147" s="255"/>
      <c r="AF147" s="255" t="str">
        <f>VLOOKUP($C147,ToxValues!$C$4:$J$284,7,FALSE)</f>
        <v>--</v>
      </c>
      <c r="AG147" s="255">
        <f>VLOOKUP($C147,ToxValues!$C$4:$J$284,3,FALSE)</f>
        <v>1.2E-2</v>
      </c>
      <c r="AH147" s="255">
        <f>VLOOKUP($C147,ToxValues!$C$4:$J$284,5,FALSE)</f>
        <v>1.2E-2</v>
      </c>
      <c r="AI147" s="497" t="str">
        <f>VLOOKUP($C147,ToxValues!$C$4:$L$284,10,FALSE)</f>
        <v>--</v>
      </c>
    </row>
    <row r="148" spans="1:35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 t="str">
        <f t="shared" si="31"/>
        <v>--</v>
      </c>
      <c r="H148" s="490" t="str">
        <f t="shared" si="39"/>
        <v/>
      </c>
      <c r="I148" s="490"/>
      <c r="J148" s="490" t="str">
        <f t="shared" si="40"/>
        <v/>
      </c>
      <c r="K148" s="490" t="str">
        <f t="shared" si="41"/>
        <v>--</v>
      </c>
      <c r="L148" s="490" t="str">
        <f t="shared" si="42"/>
        <v/>
      </c>
      <c r="M148" s="490"/>
      <c r="N148" s="490" t="str">
        <f t="shared" si="32"/>
        <v>--</v>
      </c>
      <c r="O148" s="490" t="str">
        <f t="shared" si="33"/>
        <v>--</v>
      </c>
      <c r="P148" s="490" t="str">
        <f t="shared" si="43"/>
        <v>--</v>
      </c>
      <c r="Q148" s="490"/>
      <c r="R148" s="490" t="str">
        <f t="shared" si="34"/>
        <v>--</v>
      </c>
      <c r="S148" s="490" t="str">
        <f t="shared" si="35"/>
        <v>--</v>
      </c>
      <c r="T148" s="490">
        <f t="shared" si="36"/>
        <v>0.45454545454545453</v>
      </c>
      <c r="U148" s="490">
        <f>IFERROR((2*'Child Res carc'!tao_event*V148),"--")</f>
        <v>5.3446280991735522</v>
      </c>
      <c r="V148" s="255">
        <f>IFERROR((1+(3*[0]!B)+(3*[0]!B^2))/((1+[0]!B)^2),"--")</f>
        <v>1.8429752066115699</v>
      </c>
      <c r="W148" s="490" t="str">
        <f t="shared" si="37"/>
        <v>--</v>
      </c>
      <c r="X148" s="208" t="str">
        <f t="shared" si="38"/>
        <v>A</v>
      </c>
      <c r="Y148" s="255">
        <f>VLOOKUP(D148,derm!$D$4:$H$285,5,FALSE)</f>
        <v>0.308</v>
      </c>
      <c r="Z148" s="468">
        <f>VLOOKUP($C148,ToxValues!$C$4:$N$283,11,FALSE)</f>
        <v>202.26</v>
      </c>
      <c r="AA148" s="468">
        <f>VLOOKUP($D148,derm!$D$4:$K$285,6,FALSE)</f>
        <v>1.2</v>
      </c>
      <c r="AB148" s="468">
        <f>VLOOKUP($D148,derm!$D$4:$K$285,7,FALSE)</f>
        <v>1.45</v>
      </c>
      <c r="AC148" s="468">
        <f>VLOOKUP($D148,derm!$D$4:$K$285,8,FALSE)</f>
        <v>5.68</v>
      </c>
      <c r="AD148" s="468">
        <f>VLOOKUP($D148,derm!$D$4:$L$285,9,FALSE)</f>
        <v>1</v>
      </c>
      <c r="AE148" s="255"/>
      <c r="AF148" s="255" t="str">
        <f>VLOOKUP($C148,ToxValues!$C$4:$J$284,7,FALSE)</f>
        <v>--</v>
      </c>
      <c r="AG148" s="255">
        <f>VLOOKUP($C148,ToxValues!$C$4:$J$284,3,FALSE)</f>
        <v>0.04</v>
      </c>
      <c r="AH148" s="255">
        <f>VLOOKUP($C148,ToxValues!$C$4:$J$284,5,FALSE)</f>
        <v>0.04</v>
      </c>
      <c r="AI148" s="497" t="str">
        <f>VLOOKUP($C148,ToxValues!$C$4:$L$284,10,FALSE)</f>
        <v>--</v>
      </c>
    </row>
    <row r="149" spans="1:35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 t="str">
        <f t="shared" si="31"/>
        <v>--</v>
      </c>
      <c r="H149" s="490" t="str">
        <f t="shared" si="39"/>
        <v/>
      </c>
      <c r="I149" s="490"/>
      <c r="J149" s="490" t="str">
        <f t="shared" si="40"/>
        <v/>
      </c>
      <c r="K149" s="490" t="str">
        <f t="shared" si="41"/>
        <v>--</v>
      </c>
      <c r="L149" s="490" t="str">
        <f t="shared" si="42"/>
        <v/>
      </c>
      <c r="M149" s="490"/>
      <c r="N149" s="490" t="str">
        <f t="shared" si="32"/>
        <v>--</v>
      </c>
      <c r="O149" s="490" t="str">
        <f t="shared" si="33"/>
        <v>--</v>
      </c>
      <c r="P149" s="490" t="str">
        <f t="shared" si="43"/>
        <v>--</v>
      </c>
      <c r="Q149" s="490"/>
      <c r="R149" s="490" t="str">
        <f t="shared" si="34"/>
        <v>--</v>
      </c>
      <c r="S149" s="490" t="str">
        <f t="shared" si="35"/>
        <v>--</v>
      </c>
      <c r="T149" s="490" t="str">
        <f t="shared" si="36"/>
        <v>--</v>
      </c>
      <c r="U149" s="490" t="str">
        <f>IFERROR((2*'Child Res carc'!tao_event*V149),"--")</f>
        <v>--</v>
      </c>
      <c r="V149" s="255" t="str">
        <f>IFERROR((1+(3*[0]!B)+(3*[0]!B^2))/((1+[0]!B)^2),"--")</f>
        <v>--</v>
      </c>
      <c r="W149" s="490" t="str">
        <f t="shared" si="37"/>
        <v>--</v>
      </c>
      <c r="X149" s="208" t="str">
        <f t="shared" si="38"/>
        <v>A</v>
      </c>
      <c r="Y149" s="255">
        <f>VLOOKUP(D149,derm!$D$4:$H$285,5,FALSE)</f>
        <v>0.11</v>
      </c>
      <c r="Z149" s="468">
        <f>VLOOKUP($C149,ToxValues!$C$4:$N$283,11,FALSE)</f>
        <v>166.22</v>
      </c>
      <c r="AA149" s="468" t="str">
        <f>VLOOKUP($D149,derm!$D$4:$K$285,6,FALSE)</f>
        <v>--</v>
      </c>
      <c r="AB149" s="468" t="str">
        <f>VLOOKUP($D149,derm!$D$4:$K$285,7,FALSE)</f>
        <v>--</v>
      </c>
      <c r="AC149" s="468" t="str">
        <f>VLOOKUP($D149,derm!$D$4:$K$285,8,FALSE)</f>
        <v>--</v>
      </c>
      <c r="AD149" s="468" t="str">
        <f>VLOOKUP($D149,derm!$D$4:$L$285,9,FALSE)</f>
        <v>--</v>
      </c>
      <c r="AE149" s="255"/>
      <c r="AF149" s="255" t="str">
        <f>VLOOKUP($C149,ToxValues!$C$4:$J$284,7,FALSE)</f>
        <v>--</v>
      </c>
      <c r="AG149" s="255">
        <f>VLOOKUP($C149,ToxValues!$C$4:$J$284,3,FALSE)</f>
        <v>0.04</v>
      </c>
      <c r="AH149" s="255">
        <f>VLOOKUP($C149,ToxValues!$C$4:$J$284,5,FALSE)</f>
        <v>0.04</v>
      </c>
      <c r="AI149" s="497" t="str">
        <f>VLOOKUP($C149,ToxValues!$C$4:$L$284,10,FALSE)</f>
        <v>--</v>
      </c>
    </row>
    <row r="150" spans="1:35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31"/>
        <v>0.11923027337223187</v>
      </c>
      <c r="H150" s="490" t="str">
        <f t="shared" si="39"/>
        <v/>
      </c>
      <c r="I150" s="490"/>
      <c r="J150" s="490" t="str">
        <f t="shared" si="40"/>
        <v/>
      </c>
      <c r="K150" s="490">
        <f t="shared" si="41"/>
        <v>1.140625</v>
      </c>
      <c r="L150" s="490">
        <f t="shared" si="42"/>
        <v>0.11923027337223187</v>
      </c>
      <c r="M150" s="490"/>
      <c r="N150" s="490" t="str">
        <f t="shared" si="32"/>
        <v>--</v>
      </c>
      <c r="O150" s="490">
        <f t="shared" si="33"/>
        <v>1.140625</v>
      </c>
      <c r="P150" s="490">
        <f t="shared" si="43"/>
        <v>0.1331483578481055</v>
      </c>
      <c r="Q150" s="490"/>
      <c r="R150" s="490">
        <f t="shared" si="34"/>
        <v>5.0881959501460627E-2</v>
      </c>
      <c r="S150" s="490">
        <f t="shared" si="35"/>
        <v>0.1331483578481055</v>
      </c>
      <c r="T150" s="490">
        <f t="shared" si="36"/>
        <v>0.52631578947368418</v>
      </c>
      <c r="U150" s="490">
        <f>IFERROR((2*'Child Res carc'!tao_event*V150),"--")</f>
        <v>14.331634349030471</v>
      </c>
      <c r="V150" s="255">
        <f>IFERROR((1+(3*[0]!B)+(3*[0]!B^2))/((1+[0]!B)^2),"--")</f>
        <v>1.6980609418282551</v>
      </c>
      <c r="W150" s="490">
        <f t="shared" si="37"/>
        <v>1.7282196969696973E-4</v>
      </c>
      <c r="X150" s="208" t="str">
        <f t="shared" si="38"/>
        <v>A</v>
      </c>
      <c r="Y150" s="255">
        <f>VLOOKUP(D150,derm!$D$4:$H$285,5,FALSE)</f>
        <v>0.254</v>
      </c>
      <c r="Z150" s="468">
        <f>VLOOKUP($C150,ToxValues!$C$4:$N$283,11,FALSE)</f>
        <v>284.77999999999997</v>
      </c>
      <c r="AA150" s="468">
        <f>VLOOKUP($D150,derm!$D$4:$K$285,6,FALSE)</f>
        <v>0.9</v>
      </c>
      <c r="AB150" s="468">
        <f>VLOOKUP($D150,derm!$D$4:$K$285,7,FALSE)</f>
        <v>4.22</v>
      </c>
      <c r="AC150" s="468">
        <f>VLOOKUP($D150,derm!$D$4:$K$285,8,FALSE)</f>
        <v>16.21</v>
      </c>
      <c r="AD150" s="468">
        <f>VLOOKUP($D150,derm!$D$4:$L$285,9,FALSE)</f>
        <v>0.9</v>
      </c>
      <c r="AE150" s="255"/>
      <c r="AF150" s="255">
        <f>VLOOKUP($C150,ToxValues!$C$4:$J$284,7,FALSE)</f>
        <v>1.6</v>
      </c>
      <c r="AG150" s="255">
        <f>VLOOKUP($C150,ToxValues!$C$4:$J$284,3,FALSE)</f>
        <v>8.0000000000000004E-4</v>
      </c>
      <c r="AH150" s="255">
        <f>VLOOKUP($C150,ToxValues!$C$4:$J$284,5,FALSE)</f>
        <v>8.0000000000000004E-4</v>
      </c>
      <c r="AI150" s="497">
        <f>VLOOKUP($C150,ToxValues!$C$4:$L$284,10,FALSE)</f>
        <v>1.6</v>
      </c>
    </row>
    <row r="151" spans="1:35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31"/>
        <v>7.0101311385391849</v>
      </c>
      <c r="H151" s="490" t="str">
        <f t="shared" si="39"/>
        <v/>
      </c>
      <c r="I151" s="490"/>
      <c r="J151" s="490" t="str">
        <f t="shared" si="40"/>
        <v/>
      </c>
      <c r="K151" s="490">
        <f t="shared" si="41"/>
        <v>23.397435897435894</v>
      </c>
      <c r="L151" s="490">
        <f t="shared" si="42"/>
        <v>7.0101311385391849</v>
      </c>
      <c r="M151" s="490"/>
      <c r="N151" s="490" t="str">
        <f t="shared" si="32"/>
        <v>--</v>
      </c>
      <c r="O151" s="490">
        <f t="shared" si="33"/>
        <v>23.397435897435894</v>
      </c>
      <c r="P151" s="490">
        <f t="shared" si="43"/>
        <v>10.008912164615936</v>
      </c>
      <c r="Q151" s="490"/>
      <c r="R151" s="490">
        <f t="shared" si="34"/>
        <v>5.0690580808375261</v>
      </c>
      <c r="S151" s="490">
        <f t="shared" si="35"/>
        <v>10.008912164615936</v>
      </c>
      <c r="T151" s="490">
        <f t="shared" si="36"/>
        <v>0.66666666666666663</v>
      </c>
      <c r="U151" s="490">
        <f>IFERROR((2*'Child Res carc'!tao_event*V151),"--")</f>
        <v>8.9266666666666659</v>
      </c>
      <c r="V151" s="255">
        <f>IFERROR((1+(3*[0]!B)+(3*[0]!B^2))/((1+[0]!B)^2),"--")</f>
        <v>1.4444444444444444</v>
      </c>
      <c r="W151" s="490">
        <f t="shared" si="37"/>
        <v>3.5450660450660467E-3</v>
      </c>
      <c r="X151" s="208" t="str">
        <f t="shared" si="38"/>
        <v>A</v>
      </c>
      <c r="Y151" s="255">
        <f>VLOOKUP(D151,derm!$D$4:$H$285,5,FALSE)</f>
        <v>8.1000000000000003E-2</v>
      </c>
      <c r="Z151" s="468">
        <f>VLOOKUP($C151,ToxValues!$C$4:$N$283,11,FALSE)</f>
        <v>260.76</v>
      </c>
      <c r="AA151" s="468">
        <f>VLOOKUP($D151,derm!$D$4:$K$285,6,FALSE)</f>
        <v>0.5</v>
      </c>
      <c r="AB151" s="468">
        <f>VLOOKUP($D151,derm!$D$4:$K$285,7,FALSE)</f>
        <v>3.09</v>
      </c>
      <c r="AC151" s="468">
        <f>VLOOKUP($D151,derm!$D$4:$K$285,8,FALSE)</f>
        <v>7.42</v>
      </c>
      <c r="AD151" s="468">
        <f>VLOOKUP($D151,derm!$D$4:$L$285,9,FALSE)</f>
        <v>0.9</v>
      </c>
      <c r="AE151" s="255"/>
      <c r="AF151" s="255">
        <f>VLOOKUP($C151,ToxValues!$C$4:$J$284,7,FALSE)</f>
        <v>7.8E-2</v>
      </c>
      <c r="AG151" s="255">
        <f>VLOOKUP($C151,ToxValues!$C$4:$J$284,3,FALSE)</f>
        <v>1E-3</v>
      </c>
      <c r="AH151" s="255">
        <f>VLOOKUP($C151,ToxValues!$C$4:$J$284,5,FALSE)</f>
        <v>1E-3</v>
      </c>
      <c r="AI151" s="497">
        <f>VLOOKUP($C151,ToxValues!$C$4:$L$284,10,FALSE)</f>
        <v>7.8E-2</v>
      </c>
    </row>
    <row r="152" spans="1:35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 t="str">
        <f t="shared" si="31"/>
        <v>--</v>
      </c>
      <c r="H152" s="490" t="str">
        <f t="shared" si="39"/>
        <v/>
      </c>
      <c r="I152" s="490"/>
      <c r="J152" s="490" t="str">
        <f t="shared" si="40"/>
        <v/>
      </c>
      <c r="K152" s="490" t="str">
        <f t="shared" si="41"/>
        <v>--</v>
      </c>
      <c r="L152" s="490" t="str">
        <f t="shared" si="42"/>
        <v/>
      </c>
      <c r="M152" s="490"/>
      <c r="N152" s="490" t="str">
        <f t="shared" si="32"/>
        <v>--</v>
      </c>
      <c r="O152" s="490" t="str">
        <f t="shared" si="33"/>
        <v>--</v>
      </c>
      <c r="P152" s="490" t="str">
        <f t="shared" si="43"/>
        <v>--</v>
      </c>
      <c r="Q152" s="490"/>
      <c r="R152" s="490" t="str">
        <f t="shared" si="34"/>
        <v>--</v>
      </c>
      <c r="S152" s="490" t="str">
        <f t="shared" si="35"/>
        <v>--</v>
      </c>
      <c r="T152" s="490" t="str">
        <f t="shared" si="36"/>
        <v>--</v>
      </c>
      <c r="U152" s="490" t="str">
        <f>IFERROR((2*'Child Res carc'!tao_event*V152),"--")</f>
        <v>--</v>
      </c>
      <c r="V152" s="255" t="str">
        <f>IFERROR((1+(3*[0]!B)+(3*[0]!B^2))/((1+[0]!B)^2),"--")</f>
        <v>--</v>
      </c>
      <c r="W152" s="490" t="str">
        <f t="shared" si="37"/>
        <v>--</v>
      </c>
      <c r="X152" s="208" t="str">
        <f t="shared" si="38"/>
        <v>A</v>
      </c>
      <c r="Y152" s="255">
        <f>VLOOKUP(D152,derm!$D$4:$H$285,5,FALSE)</f>
        <v>0.10299999999999999</v>
      </c>
      <c r="Z152" s="468">
        <f>VLOOKUP($C152,ToxValues!$C$4:$N$283,11,FALSE)</f>
        <v>272.77</v>
      </c>
      <c r="AA152" s="468" t="str">
        <f>VLOOKUP($D152,derm!$D$4:$K$285,6,FALSE)</f>
        <v>--</v>
      </c>
      <c r="AB152" s="468" t="str">
        <f>VLOOKUP($D152,derm!$D$4:$K$285,7,FALSE)</f>
        <v>--</v>
      </c>
      <c r="AC152" s="468" t="str">
        <f>VLOOKUP($D152,derm!$D$4:$K$285,8,FALSE)</f>
        <v>--</v>
      </c>
      <c r="AD152" s="468" t="str">
        <f>VLOOKUP($D152,derm!$D$4:$L$285,9,FALSE)</f>
        <v>--</v>
      </c>
      <c r="AE152" s="255"/>
      <c r="AF152" s="255" t="str">
        <f>VLOOKUP($C152,ToxValues!$C$4:$J$284,7,FALSE)</f>
        <v>--</v>
      </c>
      <c r="AG152" s="255">
        <f>VLOOKUP($C152,ToxValues!$C$4:$J$284,3,FALSE)</f>
        <v>6.0000000000000001E-3</v>
      </c>
      <c r="AH152" s="255">
        <f>VLOOKUP($C152,ToxValues!$C$4:$J$284,5,FALSE)</f>
        <v>6.0000000000000001E-3</v>
      </c>
      <c r="AI152" s="497" t="str">
        <f>VLOOKUP($C152,ToxValues!$C$4:$L$284,10,FALSE)</f>
        <v>--</v>
      </c>
    </row>
    <row r="153" spans="1:35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31"/>
        <v>21.31405796330667</v>
      </c>
      <c r="H153" s="490" t="str">
        <f t="shared" si="39"/>
        <v/>
      </c>
      <c r="I153" s="490"/>
      <c r="J153" s="490" t="str">
        <f t="shared" si="40"/>
        <v/>
      </c>
      <c r="K153" s="490">
        <f t="shared" si="41"/>
        <v>45.625</v>
      </c>
      <c r="L153" s="490">
        <f t="shared" si="42"/>
        <v>21.31405796330667</v>
      </c>
      <c r="M153" s="490"/>
      <c r="N153" s="490" t="str">
        <f t="shared" si="32"/>
        <v>--</v>
      </c>
      <c r="O153" s="490">
        <f t="shared" si="33"/>
        <v>45.625</v>
      </c>
      <c r="P153" s="490">
        <f t="shared" si="43"/>
        <v>40.000666905795306</v>
      </c>
      <c r="Q153" s="490"/>
      <c r="R153" s="490">
        <f t="shared" si="34"/>
        <v>26.626028457704688</v>
      </c>
      <c r="S153" s="490">
        <f t="shared" si="35"/>
        <v>40.000666905795306</v>
      </c>
      <c r="T153" s="490">
        <f t="shared" si="36"/>
        <v>0.83333333333333337</v>
      </c>
      <c r="U153" s="490">
        <f>IFERROR((2*'Child Res carc'!tao_event*V153),"--")</f>
        <v>5.422777777777779</v>
      </c>
      <c r="V153" s="255">
        <f>IFERROR((1+(3*[0]!B)+(3*[0]!B^2))/((1+[0]!B)^2),"--")</f>
        <v>1.1944444444444446</v>
      </c>
      <c r="W153" s="490">
        <f t="shared" si="37"/>
        <v>6.9128787878787899E-3</v>
      </c>
      <c r="X153" s="208" t="str">
        <f t="shared" si="38"/>
        <v>A</v>
      </c>
      <c r="Y153" s="255">
        <f>VLOOKUP(D153,derm!$D$4:$H$285,5,FALSE)</f>
        <v>4.1500000000000002E-2</v>
      </c>
      <c r="Z153" s="468">
        <f>VLOOKUP($C153,ToxValues!$C$4:$N$283,11,FALSE)</f>
        <v>236.74</v>
      </c>
      <c r="AA153" s="468">
        <f>VLOOKUP($D153,derm!$D$4:$K$285,6,FALSE)</f>
        <v>0.2</v>
      </c>
      <c r="AB153" s="468">
        <f>VLOOKUP($D153,derm!$D$4:$K$285,7,FALSE)</f>
        <v>2.27</v>
      </c>
      <c r="AC153" s="468">
        <f>VLOOKUP($D153,derm!$D$4:$K$285,8,FALSE)</f>
        <v>5.44</v>
      </c>
      <c r="AD153" s="468">
        <f>VLOOKUP($D153,derm!$D$4:$L$285,9,FALSE)</f>
        <v>1</v>
      </c>
      <c r="AE153" s="255"/>
      <c r="AF153" s="255">
        <f>VLOOKUP($C153,ToxValues!$C$4:$J$284,7,FALSE)</f>
        <v>0.04</v>
      </c>
      <c r="AG153" s="255">
        <f>VLOOKUP($C153,ToxValues!$C$4:$J$284,3,FALSE)</f>
        <v>6.9999999999999999E-4</v>
      </c>
      <c r="AH153" s="255">
        <f>VLOOKUP($C153,ToxValues!$C$4:$J$284,5,FALSE)</f>
        <v>6.9999999999999999E-4</v>
      </c>
      <c r="AI153" s="497">
        <f>VLOOKUP($C153,ToxValues!$C$4:$L$284,10,FALSE)</f>
        <v>0.04</v>
      </c>
    </row>
    <row r="154" spans="1:35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>
        <f t="shared" si="31"/>
        <v>0.10799757592550258</v>
      </c>
      <c r="H154" s="490" t="str">
        <f t="shared" si="39"/>
        <v/>
      </c>
      <c r="I154" s="490"/>
      <c r="J154" s="490" t="str">
        <f t="shared" si="40"/>
        <v/>
      </c>
      <c r="K154" s="490">
        <f t="shared" si="41"/>
        <v>2.5</v>
      </c>
      <c r="L154" s="490">
        <f t="shared" si="42"/>
        <v>0.10799757592550258</v>
      </c>
      <c r="M154" s="490"/>
      <c r="N154" s="490" t="str">
        <f t="shared" si="32"/>
        <v>--</v>
      </c>
      <c r="O154" s="490">
        <f t="shared" si="33"/>
        <v>2.5</v>
      </c>
      <c r="P154" s="490">
        <f t="shared" si="43"/>
        <v>0.11287360627078849</v>
      </c>
      <c r="Q154" s="490"/>
      <c r="R154" s="490">
        <f t="shared" si="34"/>
        <v>3.0339916664823503E-2</v>
      </c>
      <c r="S154" s="490">
        <f t="shared" si="35"/>
        <v>0.11287360627078849</v>
      </c>
      <c r="T154" s="490">
        <f t="shared" si="36"/>
        <v>0.12987012987012986</v>
      </c>
      <c r="U154" s="490">
        <f>IFERROR((2*'Child Res carc'!tao_event*V154),"--")</f>
        <v>19.862054309327036</v>
      </c>
      <c r="V154" s="255">
        <f>IFERROR((1+(3*[0]!B)+(3*[0]!B^2))/((1+[0]!B)^2),"--")</f>
        <v>2.6272558610220949</v>
      </c>
      <c r="W154" s="490">
        <f t="shared" si="37"/>
        <v>3.787878787878789E-4</v>
      </c>
      <c r="X154" s="208" t="str">
        <f t="shared" si="38"/>
        <v>A</v>
      </c>
      <c r="Y154" s="255">
        <f>VLOOKUP(D154,derm!$D$4:$H$285,5,FALSE)</f>
        <v>1.0408204999999999</v>
      </c>
      <c r="Z154" s="468">
        <f>VLOOKUP($C154,ToxValues!$C$4:$N$283,11,FALSE)</f>
        <v>276.33999999999997</v>
      </c>
      <c r="AA154" s="468">
        <f>VLOOKUP($D154,derm!$D$4:$K$285,6,FALSE)</f>
        <v>6.7</v>
      </c>
      <c r="AB154" s="468">
        <f>VLOOKUP($D154,derm!$D$4:$K$285,7,FALSE)</f>
        <v>3.78</v>
      </c>
      <c r="AC154" s="468">
        <f>VLOOKUP($D154,derm!$D$4:$K$285,8,FALSE)</f>
        <v>16.829999999999998</v>
      </c>
      <c r="AD154" s="468">
        <f>VLOOKUP($D154,derm!$D$4:$L$285,9,FALSE)</f>
        <v>0.6</v>
      </c>
      <c r="AE154" s="255"/>
      <c r="AF154" s="255">
        <f>VLOOKUP($C154,ToxValues!$C$4:$J$284,7,FALSE)</f>
        <v>0.73</v>
      </c>
      <c r="AG154" s="255" t="str">
        <f>VLOOKUP($C154,ToxValues!$C$4:$J$284,3,FALSE)</f>
        <v>--</v>
      </c>
      <c r="AH154" s="255" t="str">
        <f>VLOOKUP($C154,ToxValues!$C$4:$J$284,5,FALSE)</f>
        <v>--</v>
      </c>
      <c r="AI154" s="497">
        <f>VLOOKUP($C154,ToxValues!$C$4:$L$284,10,FALSE)</f>
        <v>0.73</v>
      </c>
    </row>
    <row r="155" spans="1:35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31"/>
        <v>1827.3873237479372</v>
      </c>
      <c r="H155" s="490" t="str">
        <f t="shared" si="39"/>
        <v/>
      </c>
      <c r="I155" s="490"/>
      <c r="J155" s="490" t="str">
        <f t="shared" si="40"/>
        <v/>
      </c>
      <c r="K155" s="490">
        <f t="shared" si="41"/>
        <v>1921.0526315789473</v>
      </c>
      <c r="L155" s="490">
        <f t="shared" si="42"/>
        <v>1827.3873237479372</v>
      </c>
      <c r="M155" s="490"/>
      <c r="N155" s="490" t="str">
        <f t="shared" si="32"/>
        <v>--</v>
      </c>
      <c r="O155" s="490">
        <f t="shared" si="33"/>
        <v>1921.0526315789473</v>
      </c>
      <c r="P155" s="490">
        <f t="shared" si="43"/>
        <v>37479.268562631565</v>
      </c>
      <c r="Q155" s="490"/>
      <c r="R155" s="490">
        <f t="shared" si="34"/>
        <v>36381.753480109095</v>
      </c>
      <c r="S155" s="490">
        <f t="shared" si="35"/>
        <v>37479.268562631565</v>
      </c>
      <c r="T155" s="490">
        <f t="shared" si="36"/>
        <v>1</v>
      </c>
      <c r="U155" s="490">
        <f>IFERROR((2*'Child Res carc'!tao_event*V155),"--")</f>
        <v>1.26</v>
      </c>
      <c r="V155" s="255">
        <f>IFERROR((1+(3*[0]!B)+(3*[0]!B^2))/((1+[0]!B)^2),"--")</f>
        <v>1</v>
      </c>
      <c r="W155" s="490">
        <f t="shared" si="37"/>
        <v>0.29106858054226481</v>
      </c>
      <c r="X155" s="208" t="str">
        <f t="shared" si="38"/>
        <v>A</v>
      </c>
      <c r="Y155" s="255">
        <f>VLOOKUP(D155,derm!$D$4:$H$285,5,FALSE)</f>
        <v>3.5400000000000002E-3</v>
      </c>
      <c r="Z155" s="468">
        <f>VLOOKUP($C155,ToxValues!$C$4:$N$283,11,FALSE)</f>
        <v>138.21</v>
      </c>
      <c r="AA155" s="468">
        <f>VLOOKUP($D155,derm!$D$4:$K$285,6,FALSE)</f>
        <v>0</v>
      </c>
      <c r="AB155" s="468">
        <f>VLOOKUP($D155,derm!$D$4:$K$285,7,FALSE)</f>
        <v>0.63</v>
      </c>
      <c r="AC155" s="468">
        <f>VLOOKUP($D155,derm!$D$4:$K$285,8,FALSE)</f>
        <v>1.52</v>
      </c>
      <c r="AD155" s="468">
        <f>VLOOKUP($D155,derm!$D$4:$L$285,9,FALSE)</f>
        <v>1</v>
      </c>
      <c r="AE155" s="255"/>
      <c r="AF155" s="255">
        <f>VLOOKUP($C155,ToxValues!$C$4:$J$284,7,FALSE)</f>
        <v>9.5E-4</v>
      </c>
      <c r="AG155" s="255">
        <f>VLOOKUP($C155,ToxValues!$C$4:$J$284,3,FALSE)</f>
        <v>0.2</v>
      </c>
      <c r="AH155" s="255">
        <f>VLOOKUP($C155,ToxValues!$C$4:$J$284,5,FALSE)</f>
        <v>0.2</v>
      </c>
      <c r="AI155" s="497">
        <f>VLOOKUP($C155,ToxValues!$C$4:$L$284,10,FALSE)</f>
        <v>9.5E-4</v>
      </c>
    </row>
    <row r="156" spans="1:35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 t="str">
        <f t="shared" si="31"/>
        <v>--</v>
      </c>
      <c r="H156" s="490" t="str">
        <f t="shared" si="39"/>
        <v/>
      </c>
      <c r="I156" s="490"/>
      <c r="J156" s="490" t="str">
        <f t="shared" si="40"/>
        <v/>
      </c>
      <c r="K156" s="490" t="str">
        <f t="shared" si="41"/>
        <v>--</v>
      </c>
      <c r="L156" s="490" t="str">
        <f t="shared" si="42"/>
        <v/>
      </c>
      <c r="M156" s="490"/>
      <c r="N156" s="490" t="str">
        <f t="shared" si="32"/>
        <v>--</v>
      </c>
      <c r="O156" s="490" t="str">
        <f t="shared" si="33"/>
        <v>--</v>
      </c>
      <c r="P156" s="490" t="str">
        <f t="shared" si="43"/>
        <v>--</v>
      </c>
      <c r="Q156" s="490"/>
      <c r="R156" s="490" t="str">
        <f t="shared" si="34"/>
        <v>--</v>
      </c>
      <c r="S156" s="490" t="str">
        <f t="shared" si="35"/>
        <v>--</v>
      </c>
      <c r="T156" s="490" t="str">
        <f t="shared" si="36"/>
        <v>--</v>
      </c>
      <c r="U156" s="490" t="str">
        <f>IFERROR((2*'Child Res carc'!tao_event*V156),"--")</f>
        <v>--</v>
      </c>
      <c r="V156" s="255" t="str">
        <f>IFERROR((1+(3*[0]!B)+(3*[0]!B^2))/((1+[0]!B)^2),"--")</f>
        <v>--</v>
      </c>
      <c r="W156" s="490" t="str">
        <f t="shared" si="37"/>
        <v>--</v>
      </c>
      <c r="X156" s="208" t="str">
        <f t="shared" si="38"/>
        <v>A</v>
      </c>
      <c r="Y156" s="255">
        <f>VLOOKUP(D156,derm!$D$4:$H$285,5,FALSE)</f>
        <v>6.4700000000000001E-4</v>
      </c>
      <c r="Z156" s="468">
        <f>VLOOKUP($C156,ToxValues!$C$4:$N$283,11,FALSE)</f>
        <v>94.5</v>
      </c>
      <c r="AA156" s="468" t="str">
        <f>VLOOKUP($D156,derm!$D$4:$K$285,6,FALSE)</f>
        <v>--</v>
      </c>
      <c r="AB156" s="468" t="str">
        <f>VLOOKUP($D156,derm!$D$4:$K$285,7,FALSE)</f>
        <v>--</v>
      </c>
      <c r="AC156" s="468" t="str">
        <f>VLOOKUP($D156,derm!$D$4:$K$285,8,FALSE)</f>
        <v>--</v>
      </c>
      <c r="AD156" s="468" t="str">
        <f>VLOOKUP($D156,derm!$D$4:$L$285,9,FALSE)</f>
        <v>--</v>
      </c>
      <c r="AE156" s="255"/>
      <c r="AF156" s="255" t="str">
        <f>VLOOKUP($C156,ToxValues!$C$4:$J$284,7,FALSE)</f>
        <v>--</v>
      </c>
      <c r="AG156" s="255">
        <f>VLOOKUP($C156,ToxValues!$C$4:$J$284,3,FALSE)</f>
        <v>2E-3</v>
      </c>
      <c r="AH156" s="255">
        <f>VLOOKUP($C156,ToxValues!$C$4:$J$284,5,FALSE)</f>
        <v>2E-3</v>
      </c>
      <c r="AI156" s="497" t="str">
        <f>VLOOKUP($C156,ToxValues!$C$4:$L$284,10,FALSE)</f>
        <v>--</v>
      </c>
    </row>
    <row r="157" spans="1:35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 t="str">
        <f t="shared" si="31"/>
        <v>--</v>
      </c>
      <c r="H157" s="490" t="str">
        <f t="shared" si="39"/>
        <v/>
      </c>
      <c r="I157" s="490"/>
      <c r="J157" s="490" t="str">
        <f t="shared" si="40"/>
        <v/>
      </c>
      <c r="K157" s="490" t="str">
        <f t="shared" si="41"/>
        <v>--</v>
      </c>
      <c r="L157" s="490" t="str">
        <f t="shared" si="42"/>
        <v/>
      </c>
      <c r="M157" s="490"/>
      <c r="N157" s="490" t="str">
        <f t="shared" si="32"/>
        <v>--</v>
      </c>
      <c r="O157" s="490" t="str">
        <f t="shared" si="33"/>
        <v>--</v>
      </c>
      <c r="P157" s="490" t="str">
        <f t="shared" si="43"/>
        <v>--</v>
      </c>
      <c r="Q157" s="490"/>
      <c r="R157" s="490" t="str">
        <f t="shared" si="34"/>
        <v>--</v>
      </c>
      <c r="S157" s="490" t="str">
        <f t="shared" si="35"/>
        <v>--</v>
      </c>
      <c r="T157" s="490">
        <f t="shared" si="36"/>
        <v>0.83333333333333337</v>
      </c>
      <c r="U157" s="490">
        <f>IFERROR((2*'Child Res carc'!tao_event*V157),"--")</f>
        <v>1.3377777777777782</v>
      </c>
      <c r="V157" s="255">
        <f>IFERROR((1+(3*[0]!B)+(3*[0]!B^2))/((1+[0]!B)^2),"--")</f>
        <v>1.1944444444444446</v>
      </c>
      <c r="W157" s="490" t="str">
        <f t="shared" si="37"/>
        <v>--</v>
      </c>
      <c r="X157" s="208" t="str">
        <f t="shared" si="38"/>
        <v>A</v>
      </c>
      <c r="Y157" s="255">
        <f>VLOOKUP(D157,derm!$D$4:$H$285,5,FALSE)</f>
        <v>4.6600000000000003E-2</v>
      </c>
      <c r="Z157" s="468">
        <f>VLOOKUP($C157,ToxValues!$C$4:$N$283,11,FALSE)</f>
        <v>128.18</v>
      </c>
      <c r="AA157" s="468">
        <f>VLOOKUP($D157,derm!$D$4:$K$285,6,FALSE)</f>
        <v>0.2</v>
      </c>
      <c r="AB157" s="468">
        <f>VLOOKUP($D157,derm!$D$4:$K$285,7,FALSE)</f>
        <v>0.56000000000000005</v>
      </c>
      <c r="AC157" s="468">
        <f>VLOOKUP($D157,derm!$D$4:$K$285,8,FALSE)</f>
        <v>1.34</v>
      </c>
      <c r="AD157" s="468">
        <f>VLOOKUP($D157,derm!$D$4:$L$285,9,FALSE)</f>
        <v>1</v>
      </c>
      <c r="AE157" s="255"/>
      <c r="AF157" s="255" t="str">
        <f>VLOOKUP($C157,ToxValues!$C$4:$J$284,7,FALSE)</f>
        <v>--</v>
      </c>
      <c r="AG157" s="255">
        <f>VLOOKUP($C157,ToxValues!$C$4:$J$284,3,FALSE)</f>
        <v>0.02</v>
      </c>
      <c r="AH157" s="255">
        <f>VLOOKUP($C157,ToxValues!$C$4:$J$284,5,FALSE)</f>
        <v>0.02</v>
      </c>
      <c r="AI157" s="497" t="str">
        <f>VLOOKUP($C157,ToxValues!$C$4:$L$284,10,FALSE)</f>
        <v>--</v>
      </c>
    </row>
    <row r="158" spans="1:35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 t="str">
        <f t="shared" si="31"/>
        <v>--</v>
      </c>
      <c r="H158" s="490" t="str">
        <f t="shared" si="39"/>
        <v/>
      </c>
      <c r="I158" s="490"/>
      <c r="J158" s="490" t="str">
        <f t="shared" si="40"/>
        <v/>
      </c>
      <c r="K158" s="490" t="str">
        <f t="shared" si="41"/>
        <v>--</v>
      </c>
      <c r="L158" s="490" t="str">
        <f t="shared" si="42"/>
        <v/>
      </c>
      <c r="M158" s="490"/>
      <c r="N158" s="490" t="str">
        <f t="shared" si="32"/>
        <v>--</v>
      </c>
      <c r="O158" s="490" t="str">
        <f t="shared" si="33"/>
        <v>--</v>
      </c>
      <c r="P158" s="490" t="str">
        <f t="shared" si="43"/>
        <v>--</v>
      </c>
      <c r="Q158" s="490"/>
      <c r="R158" s="490" t="str">
        <f t="shared" si="34"/>
        <v>--</v>
      </c>
      <c r="S158" s="490" t="str">
        <f t="shared" si="35"/>
        <v>--</v>
      </c>
      <c r="T158" s="490" t="str">
        <f t="shared" si="36"/>
        <v>--</v>
      </c>
      <c r="U158" s="490" t="str">
        <f>IFERROR((2*'Child Res carc'!tao_event*V158),"--")</f>
        <v>--</v>
      </c>
      <c r="V158" s="255" t="str">
        <f>IFERROR((1+(3*[0]!B)+(3*[0]!B^2))/((1+[0]!B)^2),"--")</f>
        <v>--</v>
      </c>
      <c r="W158" s="490" t="str">
        <f t="shared" si="37"/>
        <v>--</v>
      </c>
      <c r="X158" s="208" t="str">
        <f t="shared" si="38"/>
        <v>A</v>
      </c>
      <c r="Y158" s="255">
        <f>VLOOKUP(D158,derm!$D$4:$H$285,5,FALSE)</f>
        <v>5.4099999999999999E-3</v>
      </c>
      <c r="Z158" s="468">
        <f>VLOOKUP($C158,ToxValues!$C$4:$N$283,11,FALSE)</f>
        <v>123.11</v>
      </c>
      <c r="AA158" s="468" t="str">
        <f>VLOOKUP($D158,derm!$D$4:$K$285,6,FALSE)</f>
        <v>--</v>
      </c>
      <c r="AB158" s="468" t="str">
        <f>VLOOKUP($D158,derm!$D$4:$K$285,7,FALSE)</f>
        <v>--</v>
      </c>
      <c r="AC158" s="468" t="str">
        <f>VLOOKUP($D158,derm!$D$4:$K$285,8,FALSE)</f>
        <v>--</v>
      </c>
      <c r="AD158" s="468" t="str">
        <f>VLOOKUP($D158,derm!$D$4:$L$285,9,FALSE)</f>
        <v>--</v>
      </c>
      <c r="AE158" s="255"/>
      <c r="AF158" s="255" t="str">
        <f>VLOOKUP($C158,ToxValues!$C$4:$J$284,7,FALSE)</f>
        <v>--</v>
      </c>
      <c r="AG158" s="255">
        <f>VLOOKUP($C158,ToxValues!$C$4:$J$284,3,FALSE)</f>
        <v>2E-3</v>
      </c>
      <c r="AH158" s="255">
        <f>VLOOKUP($C158,ToxValues!$C$4:$J$284,5,FALSE)</f>
        <v>2E-3</v>
      </c>
      <c r="AI158" s="497" t="str">
        <f>VLOOKUP($C158,ToxValues!$C$4:$L$284,10,FALSE)</f>
        <v>--</v>
      </c>
    </row>
    <row r="159" spans="1:35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31"/>
        <v>3.5692074839251416E-2</v>
      </c>
      <c r="H159" s="490" t="str">
        <f t="shared" si="39"/>
        <v/>
      </c>
      <c r="I159" s="490"/>
      <c r="J159" s="490" t="str">
        <f t="shared" si="40"/>
        <v/>
      </c>
      <c r="K159" s="490">
        <f t="shared" si="41"/>
        <v>3.5784313725490194E-2</v>
      </c>
      <c r="L159" s="490">
        <f t="shared" si="42"/>
        <v>3.5692074839251416E-2</v>
      </c>
      <c r="M159" s="490"/>
      <c r="N159" s="490" t="str">
        <f t="shared" si="32"/>
        <v>--</v>
      </c>
      <c r="O159" s="490">
        <f t="shared" si="33"/>
        <v>3.5784313725490194E-2</v>
      </c>
      <c r="P159" s="490">
        <f t="shared" si="43"/>
        <v>13.846832454753715</v>
      </c>
      <c r="Q159" s="490"/>
      <c r="R159" s="490">
        <f t="shared" si="34"/>
        <v>13.846832454753715</v>
      </c>
      <c r="S159" s="490">
        <f t="shared" si="35"/>
        <v>14.769484435918677</v>
      </c>
      <c r="T159" s="490">
        <f t="shared" si="36"/>
        <v>1</v>
      </c>
      <c r="U159" s="490">
        <f>IFERROR((2*'Child Res carc'!tao_event*V159),"--")</f>
        <v>0.56000000000000005</v>
      </c>
      <c r="V159" s="255">
        <f>IFERROR((1+(3*[0]!B)+(3*[0]!B^2))/((1+[0]!B)^2),"--")</f>
        <v>1</v>
      </c>
      <c r="W159" s="490">
        <f t="shared" si="37"/>
        <v>5.4218657159833646E-6</v>
      </c>
      <c r="X159" s="208" t="str">
        <f t="shared" si="38"/>
        <v>B</v>
      </c>
      <c r="Y159" s="255">
        <f>VLOOKUP(D159,derm!$D$4:$H$285,5,FALSE)</f>
        <v>2.5099999999999998E-4</v>
      </c>
      <c r="Z159" s="468">
        <f>VLOOKUP($C159,ToxValues!$C$4:$N$283,11,FALSE)</f>
        <v>74.08</v>
      </c>
      <c r="AA159" s="468">
        <f>VLOOKUP($D159,derm!$D$4:$K$285,6,FALSE)</f>
        <v>0</v>
      </c>
      <c r="AB159" s="468">
        <f>VLOOKUP($D159,derm!$D$4:$K$285,7,FALSE)</f>
        <v>0.28000000000000003</v>
      </c>
      <c r="AC159" s="468">
        <f>VLOOKUP($D159,derm!$D$4:$K$285,8,FALSE)</f>
        <v>0.67</v>
      </c>
      <c r="AD159" s="468">
        <f>VLOOKUP($D159,derm!$D$4:$L$285,9,FALSE)</f>
        <v>1</v>
      </c>
      <c r="AE159" s="255"/>
      <c r="AF159" s="255">
        <f>VLOOKUP($C159,ToxValues!$C$4:$J$284,7,FALSE)</f>
        <v>51</v>
      </c>
      <c r="AG159" s="255">
        <f>VLOOKUP($C159,ToxValues!$C$4:$J$284,3,FALSE)</f>
        <v>7.9999999999999996E-6</v>
      </c>
      <c r="AH159" s="255">
        <f>VLOOKUP($C159,ToxValues!$C$4:$J$284,5,FALSE)</f>
        <v>7.9999999999999996E-6</v>
      </c>
      <c r="AI159" s="497">
        <f>VLOOKUP($C159,ToxValues!$C$4:$L$284,10,FALSE)</f>
        <v>51</v>
      </c>
    </row>
    <row r="160" spans="1:35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>
        <f t="shared" si="31"/>
        <v>0.25260812365627405</v>
      </c>
      <c r="H160" s="490" t="str">
        <f t="shared" si="39"/>
        <v/>
      </c>
      <c r="I160" s="490"/>
      <c r="J160" s="490" t="str">
        <f t="shared" si="40"/>
        <v/>
      </c>
      <c r="K160" s="490">
        <f t="shared" si="41"/>
        <v>0.26071428571428573</v>
      </c>
      <c r="L160" s="490">
        <f t="shared" si="42"/>
        <v>0.25260812365627405</v>
      </c>
      <c r="M160" s="490"/>
      <c r="N160" s="490" t="str">
        <f t="shared" si="32"/>
        <v>--</v>
      </c>
      <c r="O160" s="490">
        <f t="shared" si="33"/>
        <v>0.26071428571428573</v>
      </c>
      <c r="P160" s="490">
        <f t="shared" si="43"/>
        <v>8.1245040567108653</v>
      </c>
      <c r="Q160" s="490"/>
      <c r="R160" s="490">
        <f t="shared" si="34"/>
        <v>7.9222984441387254</v>
      </c>
      <c r="S160" s="490">
        <f t="shared" si="35"/>
        <v>8.1245040567108653</v>
      </c>
      <c r="T160" s="490">
        <f t="shared" si="36"/>
        <v>1</v>
      </c>
      <c r="U160" s="490">
        <f>IFERROR((2*'Child Res carc'!tao_event*V160),"--")</f>
        <v>1.1399999999999999</v>
      </c>
      <c r="V160" s="255">
        <f>IFERROR((1+(3*[0]!B)+(3*[0]!B^2))/((1+[0]!B)^2),"--")</f>
        <v>1</v>
      </c>
      <c r="W160" s="490">
        <f t="shared" si="37"/>
        <v>3.950216450216451E-5</v>
      </c>
      <c r="X160" s="208" t="str">
        <f t="shared" si="38"/>
        <v>A</v>
      </c>
      <c r="Y160" s="255">
        <f>VLOOKUP(D160,derm!$D$4:$H$285,5,FALSE)</f>
        <v>2.33E-3</v>
      </c>
      <c r="Z160" s="468">
        <f>VLOOKUP($C160,ToxValues!$C$4:$N$283,11,FALSE)</f>
        <v>130.19</v>
      </c>
      <c r="AA160" s="468">
        <f>VLOOKUP($D160,derm!$D$4:$K$285,6,FALSE)</f>
        <v>0</v>
      </c>
      <c r="AB160" s="468">
        <f>VLOOKUP($D160,derm!$D$4:$K$285,7,FALSE)</f>
        <v>0.56999999999999995</v>
      </c>
      <c r="AC160" s="468">
        <f>VLOOKUP($D160,derm!$D$4:$K$285,8,FALSE)</f>
        <v>1.37</v>
      </c>
      <c r="AD160" s="468">
        <f>VLOOKUP($D160,derm!$D$4:$L$285,9,FALSE)</f>
        <v>1</v>
      </c>
      <c r="AE160" s="255"/>
      <c r="AF160" s="255">
        <f>VLOOKUP($C160,ToxValues!$C$4:$J$284,7,FALSE)</f>
        <v>7</v>
      </c>
      <c r="AG160" s="255" t="str">
        <f>VLOOKUP($C160,ToxValues!$C$4:$J$284,3,FALSE)</f>
        <v>--</v>
      </c>
      <c r="AH160" s="255" t="str">
        <f>VLOOKUP($C160,ToxValues!$C$4:$J$284,5,FALSE)</f>
        <v>--</v>
      </c>
      <c r="AI160" s="497">
        <f>VLOOKUP($C160,ToxValues!$C$4:$L$284,10,FALSE)</f>
        <v>7</v>
      </c>
    </row>
    <row r="161" spans="1:35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>
        <f t="shared" si="31"/>
        <v>284.1540110275194</v>
      </c>
      <c r="H161" s="490" t="str">
        <f t="shared" si="39"/>
        <v/>
      </c>
      <c r="I161" s="490"/>
      <c r="J161" s="490" t="str">
        <f t="shared" si="40"/>
        <v/>
      </c>
      <c r="K161" s="490">
        <f t="shared" si="41"/>
        <v>372.44897959183675</v>
      </c>
      <c r="L161" s="490">
        <f t="shared" si="42"/>
        <v>284.1540110275194</v>
      </c>
      <c r="M161" s="490"/>
      <c r="N161" s="490" t="str">
        <f t="shared" si="32"/>
        <v>--</v>
      </c>
      <c r="O161" s="490">
        <f t="shared" si="33"/>
        <v>372.44897959183675</v>
      </c>
      <c r="P161" s="490">
        <f t="shared" si="43"/>
        <v>1198.6285648545704</v>
      </c>
      <c r="Q161" s="490"/>
      <c r="R161" s="490">
        <f t="shared" si="34"/>
        <v>987.07240490527295</v>
      </c>
      <c r="S161" s="490">
        <f t="shared" si="35"/>
        <v>1198.6285648545704</v>
      </c>
      <c r="T161" s="490">
        <f t="shared" si="36"/>
        <v>0.90909090909090906</v>
      </c>
      <c r="U161" s="490">
        <f>IFERROR((2*'Child Res carc'!tao_event*V161),"--")</f>
        <v>3.0337190082644621</v>
      </c>
      <c r="V161" s="255">
        <f>IFERROR((1+(3*[0]!B)+(3*[0]!B^2))/((1+[0]!B)^2),"--")</f>
        <v>1.0991735537190082</v>
      </c>
      <c r="W161" s="490">
        <f t="shared" si="37"/>
        <v>5.6431663574520743E-2</v>
      </c>
      <c r="X161" s="208" t="str">
        <f t="shared" si="38"/>
        <v>A</v>
      </c>
      <c r="Y161" s="255">
        <f>VLOOKUP(D161,derm!$D$4:$H$285,5,FALSE)</f>
        <v>1.4500000000000001E-2</v>
      </c>
      <c r="Z161" s="468">
        <f>VLOOKUP($C161,ToxValues!$C$4:$N$283,11,FALSE)</f>
        <v>198.23</v>
      </c>
      <c r="AA161" s="468">
        <f>VLOOKUP($D161,derm!$D$4:$K$285,6,FALSE)</f>
        <v>0.1</v>
      </c>
      <c r="AB161" s="468">
        <f>VLOOKUP($D161,derm!$D$4:$K$285,7,FALSE)</f>
        <v>1.38</v>
      </c>
      <c r="AC161" s="468">
        <f>VLOOKUP($D161,derm!$D$4:$K$285,8,FALSE)</f>
        <v>3.31</v>
      </c>
      <c r="AD161" s="468">
        <f>VLOOKUP($D161,derm!$D$4:$L$285,9,FALSE)</f>
        <v>1</v>
      </c>
      <c r="AE161" s="255"/>
      <c r="AF161" s="255">
        <f>VLOOKUP($C161,ToxValues!$C$4:$J$284,7,FALSE)</f>
        <v>4.8999999999999998E-3</v>
      </c>
      <c r="AG161" s="255" t="str">
        <f>VLOOKUP($C161,ToxValues!$C$4:$J$284,3,FALSE)</f>
        <v>--</v>
      </c>
      <c r="AH161" s="255" t="str">
        <f>VLOOKUP($C161,ToxValues!$C$4:$J$284,5,FALSE)</f>
        <v>--</v>
      </c>
      <c r="AI161" s="497">
        <f>VLOOKUP($C161,ToxValues!$C$4:$L$284,10,FALSE)</f>
        <v>4.8999999999999998E-3</v>
      </c>
    </row>
    <row r="162" spans="1:35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 t="str">
        <f t="shared" si="31"/>
        <v>--</v>
      </c>
      <c r="H162" s="490" t="str">
        <f t="shared" si="39"/>
        <v/>
      </c>
      <c r="I162" s="490"/>
      <c r="J162" s="490" t="str">
        <f t="shared" si="40"/>
        <v/>
      </c>
      <c r="K162" s="490" t="str">
        <f t="shared" si="41"/>
        <v>--</v>
      </c>
      <c r="L162" s="490" t="str">
        <f t="shared" si="42"/>
        <v/>
      </c>
      <c r="M162" s="490"/>
      <c r="N162" s="490" t="str">
        <f t="shared" si="32"/>
        <v>--</v>
      </c>
      <c r="O162" s="490" t="str">
        <f t="shared" si="33"/>
        <v>--</v>
      </c>
      <c r="P162" s="490" t="str">
        <f t="shared" si="43"/>
        <v>--</v>
      </c>
      <c r="Q162" s="490"/>
      <c r="R162" s="490" t="str">
        <f t="shared" si="34"/>
        <v>--</v>
      </c>
      <c r="S162" s="490" t="str">
        <f t="shared" si="35"/>
        <v>--</v>
      </c>
      <c r="T162" s="490" t="str">
        <f t="shared" si="36"/>
        <v>--</v>
      </c>
      <c r="U162" s="490" t="str">
        <f>IFERROR((2*'Child Res carc'!tao_event*V162),"--")</f>
        <v>--</v>
      </c>
      <c r="V162" s="255" t="str">
        <f>IFERROR((1+(3*[0]!B)+(3*[0]!B^2))/((1+[0]!B)^2),"--")</f>
        <v>--</v>
      </c>
      <c r="W162" s="490" t="str">
        <f t="shared" si="37"/>
        <v>--</v>
      </c>
      <c r="X162" s="208" t="str">
        <f t="shared" si="38"/>
        <v>A</v>
      </c>
      <c r="Y162" s="255">
        <f>VLOOKUP(D162,derm!$D$4:$H$285,5,FALSE)</f>
        <v>0.16800000000000001</v>
      </c>
      <c r="Z162" s="468">
        <f>VLOOKUP($C162,ToxValues!$C$4:$N$283,11,FALSE)</f>
        <v>250.34</v>
      </c>
      <c r="AA162" s="468" t="str">
        <f>VLOOKUP($D162,derm!$D$4:$K$285,6,FALSE)</f>
        <v>--</v>
      </c>
      <c r="AB162" s="468" t="str">
        <f>VLOOKUP($D162,derm!$D$4:$K$285,7,FALSE)</f>
        <v>--</v>
      </c>
      <c r="AC162" s="468" t="str">
        <f>VLOOKUP($D162,derm!$D$4:$K$285,8,FALSE)</f>
        <v>--</v>
      </c>
      <c r="AD162" s="468" t="str">
        <f>VLOOKUP($D162,derm!$D$4:$L$285,9,FALSE)</f>
        <v>--</v>
      </c>
      <c r="AE162" s="255"/>
      <c r="AF162" s="255" t="str">
        <f>VLOOKUP($C162,ToxValues!$C$4:$J$284,7,FALSE)</f>
        <v>--</v>
      </c>
      <c r="AG162" s="255">
        <f>VLOOKUP($C162,ToxValues!$C$4:$J$284,3,FALSE)</f>
        <v>8.0000000000000004E-4</v>
      </c>
      <c r="AH162" s="255">
        <f>VLOOKUP($C162,ToxValues!$C$4:$J$284,5,FALSE)</f>
        <v>8.0000000000000004E-4</v>
      </c>
      <c r="AI162" s="497" t="str">
        <f>VLOOKUP($C162,ToxValues!$C$4:$L$284,10,FALSE)</f>
        <v>--</v>
      </c>
    </row>
    <row r="163" spans="1:35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31"/>
        <v>0.9495519842523874</v>
      </c>
      <c r="H163" s="490" t="str">
        <f t="shared" si="39"/>
        <v/>
      </c>
      <c r="I163" s="490"/>
      <c r="J163" s="490" t="str">
        <f t="shared" si="40"/>
        <v/>
      </c>
      <c r="K163" s="490">
        <f t="shared" si="41"/>
        <v>4.5625</v>
      </c>
      <c r="L163" s="490">
        <f t="shared" si="42"/>
        <v>0.9495519842523874</v>
      </c>
      <c r="M163" s="490"/>
      <c r="N163" s="490" t="str">
        <f t="shared" si="32"/>
        <v>--</v>
      </c>
      <c r="O163" s="490">
        <f t="shared" si="33"/>
        <v>4.5625</v>
      </c>
      <c r="P163" s="490">
        <f t="shared" si="43"/>
        <v>1.1991124448146939</v>
      </c>
      <c r="Q163" s="490"/>
      <c r="R163" s="490">
        <f t="shared" si="34"/>
        <v>0.40050900606949097</v>
      </c>
      <c r="S163" s="490">
        <f t="shared" si="35"/>
        <v>1.1991124448146939</v>
      </c>
      <c r="T163" s="490">
        <f t="shared" si="36"/>
        <v>0.2857142857142857</v>
      </c>
      <c r="U163" s="490">
        <f>IFERROR((2*'Child Res carc'!tao_event*V163),"--")</f>
        <v>14.815102040816328</v>
      </c>
      <c r="V163" s="255">
        <f>IFERROR((1+(3*[0]!B)+(3*[0]!B^2))/((1+[0]!B)^2),"--")</f>
        <v>2.2244897959183674</v>
      </c>
      <c r="W163" s="490">
        <f t="shared" si="37"/>
        <v>6.912878787878789E-4</v>
      </c>
      <c r="X163" s="208" t="str">
        <f t="shared" si="38"/>
        <v>A</v>
      </c>
      <c r="Y163" s="255">
        <f>VLOOKUP(D163,derm!$D$4:$H$285,5,FALSE)</f>
        <v>0.127</v>
      </c>
      <c r="Z163" s="468">
        <f>VLOOKUP($C163,ToxValues!$C$4:$N$283,11,FALSE)</f>
        <v>266.33999999999997</v>
      </c>
      <c r="AA163" s="468">
        <f>VLOOKUP($D163,derm!$D$4:$K$285,6,FALSE)</f>
        <v>2.5</v>
      </c>
      <c r="AB163" s="468">
        <f>VLOOKUP($D163,derm!$D$4:$K$285,7,FALSE)</f>
        <v>3.33</v>
      </c>
      <c r="AC163" s="468">
        <f>VLOOKUP($D163,derm!$D$4:$K$285,8,FALSE)</f>
        <v>13.82</v>
      </c>
      <c r="AD163" s="468">
        <f>VLOOKUP($D163,derm!$D$4:$L$285,9,FALSE)</f>
        <v>0.9</v>
      </c>
      <c r="AE163" s="255"/>
      <c r="AF163" s="255">
        <f>VLOOKUP($C163,ToxValues!$C$4:$J$284,7,FALSE)</f>
        <v>0.4</v>
      </c>
      <c r="AG163" s="255">
        <f>VLOOKUP($C163,ToxValues!$C$4:$J$284,3,FALSE)</f>
        <v>5.0000000000000001E-3</v>
      </c>
      <c r="AH163" s="255">
        <f>VLOOKUP($C163,ToxValues!$C$4:$J$284,5,FALSE)</f>
        <v>5.0000000000000001E-3</v>
      </c>
      <c r="AI163" s="497">
        <f>VLOOKUP($C163,ToxValues!$C$4:$L$284,10,FALSE)</f>
        <v>0.4</v>
      </c>
    </row>
    <row r="164" spans="1:35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31"/>
        <v>--</v>
      </c>
      <c r="H164" s="490" t="str">
        <f t="shared" si="39"/>
        <v/>
      </c>
      <c r="I164" s="490"/>
      <c r="J164" s="490" t="str">
        <f t="shared" si="40"/>
        <v/>
      </c>
      <c r="K164" s="490" t="str">
        <f t="shared" si="41"/>
        <v>--</v>
      </c>
      <c r="L164" s="490" t="str">
        <f t="shared" si="42"/>
        <v/>
      </c>
      <c r="M164" s="490"/>
      <c r="N164" s="490" t="str">
        <f t="shared" si="32"/>
        <v>--</v>
      </c>
      <c r="O164" s="490" t="str">
        <f t="shared" si="33"/>
        <v>--</v>
      </c>
      <c r="P164" s="490" t="str">
        <f t="shared" si="43"/>
        <v>--</v>
      </c>
      <c r="Q164" s="490"/>
      <c r="R164" s="490" t="str">
        <f t="shared" si="34"/>
        <v>--</v>
      </c>
      <c r="S164" s="490" t="str">
        <f t="shared" si="35"/>
        <v>--</v>
      </c>
      <c r="T164" s="490">
        <f t="shared" si="36"/>
        <v>0.58823529411764708</v>
      </c>
      <c r="U164" s="490">
        <f>IFERROR((2*'Child Res carc'!tao_event*V164),"--")</f>
        <v>3.3523875432525956</v>
      </c>
      <c r="V164" s="255">
        <f>IFERROR((1+(3*[0]!B)+(3*[0]!B^2))/((1+[0]!B)^2),"--")</f>
        <v>1.5813148788927336</v>
      </c>
      <c r="W164" s="490" t="str">
        <f t="shared" si="37"/>
        <v>--</v>
      </c>
      <c r="X164" s="208" t="str">
        <f t="shared" si="38"/>
        <v>A</v>
      </c>
      <c r="Y164" s="255" t="str">
        <f>VLOOKUP(D164,derm!$D$4:$H$285,5,FALSE)</f>
        <v>--</v>
      </c>
      <c r="Z164" s="468" t="str">
        <f>VLOOKUP($C164,ToxValues!$C$4:$N$283,11,FALSE)</f>
        <v>--</v>
      </c>
      <c r="AA164" s="468">
        <f>VLOOKUP($D164,derm!$D$4:$K$285,6,FALSE)</f>
        <v>0.7</v>
      </c>
      <c r="AB164" s="468">
        <f>VLOOKUP($D164,derm!$D$4:$K$285,7,FALSE)</f>
        <v>1.06</v>
      </c>
      <c r="AC164" s="468">
        <f>VLOOKUP($D164,derm!$D$4:$K$285,8,FALSE)</f>
        <v>4.1100000000000003</v>
      </c>
      <c r="AD164" s="468">
        <f>VLOOKUP($D164,derm!$D$4:$L$285,9,FALSE)</f>
        <v>1</v>
      </c>
      <c r="AE164" s="255"/>
      <c r="AF164" s="255" t="str">
        <f>VLOOKUP($C164,ToxValues!$C$4:$J$284,7,FALSE)</f>
        <v>--</v>
      </c>
      <c r="AG164" s="255" t="str">
        <f>VLOOKUP($C164,ToxValues!$C$4:$J$284,3,FALSE)</f>
        <v>--</v>
      </c>
      <c r="AH164" s="255" t="str">
        <f>VLOOKUP($C164,ToxValues!$C$4:$J$284,5,FALSE)</f>
        <v>--</v>
      </c>
      <c r="AI164" s="497" t="str">
        <f>VLOOKUP($C164,ToxValues!$C$4:$L$284,10,FALSE)</f>
        <v>--</v>
      </c>
    </row>
    <row r="165" spans="1:35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 t="str">
        <f t="shared" si="31"/>
        <v>--</v>
      </c>
      <c r="H165" s="490" t="str">
        <f t="shared" si="39"/>
        <v/>
      </c>
      <c r="I165" s="490"/>
      <c r="J165" s="490" t="str">
        <f t="shared" si="40"/>
        <v/>
      </c>
      <c r="K165" s="490" t="str">
        <f t="shared" si="41"/>
        <v>--</v>
      </c>
      <c r="L165" s="490" t="str">
        <f t="shared" si="42"/>
        <v/>
      </c>
      <c r="M165" s="490"/>
      <c r="N165" s="490" t="str">
        <f t="shared" si="32"/>
        <v>--</v>
      </c>
      <c r="O165" s="490" t="str">
        <f t="shared" si="33"/>
        <v>--</v>
      </c>
      <c r="P165" s="490" t="str">
        <f t="shared" si="43"/>
        <v>--</v>
      </c>
      <c r="Q165" s="490"/>
      <c r="R165" s="490" t="str">
        <f t="shared" si="34"/>
        <v>--</v>
      </c>
      <c r="S165" s="490" t="str">
        <f t="shared" si="35"/>
        <v>--</v>
      </c>
      <c r="T165" s="490">
        <f t="shared" si="36"/>
        <v>1</v>
      </c>
      <c r="U165" s="490">
        <f>IFERROR((2*'Child Res carc'!tao_event*V165),"--")</f>
        <v>0.72</v>
      </c>
      <c r="V165" s="255">
        <f>IFERROR((1+(3*[0]!B)+(3*[0]!B^2))/((1+[0]!B)^2),"--")</f>
        <v>1</v>
      </c>
      <c r="W165" s="490" t="str">
        <f t="shared" si="37"/>
        <v>--</v>
      </c>
      <c r="X165" s="208" t="str">
        <f t="shared" si="38"/>
        <v>B</v>
      </c>
      <c r="Y165" s="255">
        <f>VLOOKUP(D165,derm!$D$4:$H$285,5,FALSE)</f>
        <v>4.3400000000000001E-3</v>
      </c>
      <c r="Z165" s="468">
        <f>VLOOKUP($C165,ToxValues!$C$4:$N$283,11,FALSE)</f>
        <v>94.11</v>
      </c>
      <c r="AA165" s="468">
        <f>VLOOKUP($D165,derm!$D$4:$K$285,6,FALSE)</f>
        <v>0</v>
      </c>
      <c r="AB165" s="468">
        <f>VLOOKUP($D165,derm!$D$4:$K$285,7,FALSE)</f>
        <v>0.36</v>
      </c>
      <c r="AC165" s="468">
        <f>VLOOKUP($D165,derm!$D$4:$K$285,8,FALSE)</f>
        <v>0.86</v>
      </c>
      <c r="AD165" s="468">
        <f>VLOOKUP($D165,derm!$D$4:$L$285,9,FALSE)</f>
        <v>1</v>
      </c>
      <c r="AE165" s="255"/>
      <c r="AF165" s="255" t="str">
        <f>VLOOKUP($C165,ToxValues!$C$4:$J$284,7,FALSE)</f>
        <v>--</v>
      </c>
      <c r="AG165" s="255">
        <f>VLOOKUP($C165,ToxValues!$C$4:$J$284,3,FALSE)</f>
        <v>0.3</v>
      </c>
      <c r="AH165" s="255">
        <f>VLOOKUP($C165,ToxValues!$C$4:$J$284,5,FALSE)</f>
        <v>0.3</v>
      </c>
      <c r="AI165" s="497" t="str">
        <f>VLOOKUP($C165,ToxValues!$C$4:$L$284,10,FALSE)</f>
        <v>--</v>
      </c>
    </row>
    <row r="166" spans="1:35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 t="str">
        <f t="shared" si="31"/>
        <v>--</v>
      </c>
      <c r="H166" s="490" t="str">
        <f t="shared" si="39"/>
        <v/>
      </c>
      <c r="I166" s="490"/>
      <c r="J166" s="490" t="str">
        <f t="shared" si="40"/>
        <v/>
      </c>
      <c r="K166" s="490" t="str">
        <f t="shared" si="41"/>
        <v>--</v>
      </c>
      <c r="L166" s="490" t="str">
        <f t="shared" si="42"/>
        <v/>
      </c>
      <c r="M166" s="490"/>
      <c r="N166" s="490" t="str">
        <f t="shared" si="32"/>
        <v>--</v>
      </c>
      <c r="O166" s="490" t="str">
        <f t="shared" si="33"/>
        <v>--</v>
      </c>
      <c r="P166" s="490" t="str">
        <f t="shared" si="43"/>
        <v>--</v>
      </c>
      <c r="Q166" s="490"/>
      <c r="R166" s="490" t="str">
        <f t="shared" si="34"/>
        <v>--</v>
      </c>
      <c r="S166" s="490" t="str">
        <f t="shared" si="35"/>
        <v>--</v>
      </c>
      <c r="T166" s="490" t="str">
        <f t="shared" si="36"/>
        <v>--</v>
      </c>
      <c r="U166" s="490" t="str">
        <f>IFERROR((2*'Child Res carc'!tao_event*V166),"--")</f>
        <v>--</v>
      </c>
      <c r="V166" s="255" t="str">
        <f>IFERROR((1+(3*[0]!B)+(3*[0]!B^2))/((1+[0]!B)^2),"--")</f>
        <v>--</v>
      </c>
      <c r="W166" s="490" t="str">
        <f t="shared" si="37"/>
        <v>--</v>
      </c>
      <c r="X166" s="208" t="str">
        <f t="shared" si="38"/>
        <v>A</v>
      </c>
      <c r="Y166" s="255">
        <f>VLOOKUP(D166,derm!$D$4:$H$285,5,FALSE)</f>
        <v>1.4300000000000001E-4</v>
      </c>
      <c r="Z166" s="468">
        <f>VLOOKUP($C166,ToxValues!$C$4:$N$283,11,FALSE)</f>
        <v>76.099999999999994</v>
      </c>
      <c r="AA166" s="468" t="str">
        <f>VLOOKUP($D166,derm!$D$4:$K$285,6,FALSE)</f>
        <v>--</v>
      </c>
      <c r="AB166" s="468" t="str">
        <f>VLOOKUP($D166,derm!$D$4:$K$285,7,FALSE)</f>
        <v>--</v>
      </c>
      <c r="AC166" s="468" t="str">
        <f>VLOOKUP($D166,derm!$D$4:$K$285,8,FALSE)</f>
        <v>--</v>
      </c>
      <c r="AD166" s="468" t="str">
        <f>VLOOKUP($D166,derm!$D$4:$L$285,9,FALSE)</f>
        <v>--</v>
      </c>
      <c r="AE166" s="255"/>
      <c r="AF166" s="255" t="str">
        <f>VLOOKUP($C166,ToxValues!$C$4:$J$284,7,FALSE)</f>
        <v>--</v>
      </c>
      <c r="AG166" s="255">
        <f>VLOOKUP($C166,ToxValues!$C$4:$J$284,3,FALSE)</f>
        <v>20</v>
      </c>
      <c r="AH166" s="255">
        <f>VLOOKUP($C166,ToxValues!$C$4:$J$284,5,FALSE)</f>
        <v>20</v>
      </c>
      <c r="AI166" s="497" t="str">
        <f>VLOOKUP($C166,ToxValues!$C$4:$L$284,10,FALSE)</f>
        <v>--</v>
      </c>
    </row>
    <row r="167" spans="1:35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 t="str">
        <f t="shared" si="31"/>
        <v>--</v>
      </c>
      <c r="H167" s="490" t="str">
        <f t="shared" si="39"/>
        <v/>
      </c>
      <c r="I167" s="490"/>
      <c r="J167" s="490" t="str">
        <f t="shared" si="40"/>
        <v/>
      </c>
      <c r="K167" s="490" t="str">
        <f t="shared" si="41"/>
        <v>--</v>
      </c>
      <c r="L167" s="490" t="str">
        <f t="shared" si="42"/>
        <v/>
      </c>
      <c r="M167" s="490"/>
      <c r="N167" s="490" t="str">
        <f t="shared" si="32"/>
        <v>--</v>
      </c>
      <c r="O167" s="490" t="str">
        <f t="shared" si="33"/>
        <v>--</v>
      </c>
      <c r="P167" s="490" t="str">
        <f t="shared" si="43"/>
        <v>--</v>
      </c>
      <c r="Q167" s="490"/>
      <c r="R167" s="490" t="str">
        <f t="shared" si="34"/>
        <v>--</v>
      </c>
      <c r="S167" s="490" t="str">
        <f t="shared" si="35"/>
        <v>--</v>
      </c>
      <c r="T167" s="490" t="str">
        <f t="shared" si="36"/>
        <v>--</v>
      </c>
      <c r="U167" s="490" t="str">
        <f>IFERROR((2*'Child Res carc'!tao_event*V167),"--")</f>
        <v>--</v>
      </c>
      <c r="V167" s="255" t="str">
        <f>IFERROR((1+(3*[0]!B)+(3*[0]!B^2))/((1+[0]!B)^2),"--")</f>
        <v>--</v>
      </c>
      <c r="W167" s="490" t="str">
        <f t="shared" si="37"/>
        <v>--</v>
      </c>
      <c r="X167" s="208" t="str">
        <f t="shared" si="38"/>
        <v>A</v>
      </c>
      <c r="Y167" s="255">
        <f>VLOOKUP(D167,derm!$D$4:$H$285,5,FALSE)</f>
        <v>0.20100000000000001</v>
      </c>
      <c r="Z167" s="468">
        <f>VLOOKUP($C167,ToxValues!$C$4:$N$283,11,FALSE)</f>
        <v>202.26</v>
      </c>
      <c r="AA167" s="468" t="str">
        <f>VLOOKUP($D167,derm!$D$4:$K$285,6,FALSE)</f>
        <v>--</v>
      </c>
      <c r="AB167" s="468" t="str">
        <f>VLOOKUP($D167,derm!$D$4:$K$285,7,FALSE)</f>
        <v>--</v>
      </c>
      <c r="AC167" s="468" t="str">
        <f>VLOOKUP($D167,derm!$D$4:$K$285,8,FALSE)</f>
        <v>--</v>
      </c>
      <c r="AD167" s="468" t="str">
        <f>VLOOKUP($D167,derm!$D$4:$L$285,9,FALSE)</f>
        <v>--</v>
      </c>
      <c r="AE167" s="255"/>
      <c r="AF167" s="255" t="str">
        <f>VLOOKUP($C167,ToxValues!$C$4:$J$284,7,FALSE)</f>
        <v>--</v>
      </c>
      <c r="AG167" s="255">
        <f>VLOOKUP($C167,ToxValues!$C$4:$J$284,3,FALSE)</f>
        <v>0.03</v>
      </c>
      <c r="AH167" s="255">
        <f>VLOOKUP($C167,ToxValues!$C$4:$J$284,5,FALSE)</f>
        <v>0.03</v>
      </c>
      <c r="AI167" s="497" t="str">
        <f>VLOOKUP($C167,ToxValues!$C$4:$L$284,10,FALSE)</f>
        <v>--</v>
      </c>
    </row>
    <row r="168" spans="1:35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 t="str">
        <f t="shared" si="31"/>
        <v>--</v>
      </c>
      <c r="H168" s="490" t="str">
        <f t="shared" si="39"/>
        <v/>
      </c>
      <c r="I168" s="490"/>
      <c r="J168" s="490" t="str">
        <f t="shared" si="40"/>
        <v/>
      </c>
      <c r="K168" s="490" t="str">
        <f t="shared" si="41"/>
        <v>--</v>
      </c>
      <c r="L168" s="490" t="str">
        <f t="shared" si="42"/>
        <v/>
      </c>
      <c r="M168" s="490"/>
      <c r="N168" s="490" t="str">
        <f t="shared" si="32"/>
        <v>--</v>
      </c>
      <c r="O168" s="490" t="str">
        <f t="shared" si="33"/>
        <v>--</v>
      </c>
      <c r="P168" s="490" t="str">
        <f t="shared" si="43"/>
        <v>--</v>
      </c>
      <c r="Q168" s="490"/>
      <c r="R168" s="490" t="str">
        <f t="shared" si="34"/>
        <v>--</v>
      </c>
      <c r="S168" s="490" t="str">
        <f t="shared" si="35"/>
        <v>--</v>
      </c>
      <c r="T168" s="490" t="str">
        <f t="shared" si="36"/>
        <v>--</v>
      </c>
      <c r="U168" s="490" t="str">
        <f>IFERROR((2*'Child Res carc'!tao_event*V168),"--")</f>
        <v>--</v>
      </c>
      <c r="V168" s="255" t="str">
        <f>IFERROR((1+(3*[0]!B)+(3*[0]!B^2))/((1+[0]!B)^2),"--")</f>
        <v>--</v>
      </c>
      <c r="W168" s="490" t="str">
        <f t="shared" si="37"/>
        <v>--</v>
      </c>
      <c r="X168" s="208" t="str">
        <f t="shared" si="38"/>
        <v>A</v>
      </c>
      <c r="Y168" s="255">
        <f>VLOOKUP(D168,derm!$D$4:$H$285,5,FALSE)</f>
        <v>1.25E-3</v>
      </c>
      <c r="Z168" s="468">
        <f>VLOOKUP($C168,ToxValues!$C$4:$N$283,11,FALSE)</f>
        <v>72.11</v>
      </c>
      <c r="AA168" s="468" t="str">
        <f>VLOOKUP($D168,derm!$D$4:$K$285,6,FALSE)</f>
        <v>--</v>
      </c>
      <c r="AB168" s="468" t="str">
        <f>VLOOKUP($D168,derm!$D$4:$K$285,7,FALSE)</f>
        <v>--</v>
      </c>
      <c r="AC168" s="468" t="str">
        <f>VLOOKUP($D168,derm!$D$4:$K$285,8,FALSE)</f>
        <v>--</v>
      </c>
      <c r="AD168" s="468" t="str">
        <f>VLOOKUP($D168,derm!$D$4:$L$285,9,FALSE)</f>
        <v>--</v>
      </c>
      <c r="AE168" s="255"/>
      <c r="AF168" s="255" t="str">
        <f>VLOOKUP($C168,ToxValues!$C$4:$J$284,7,FALSE)</f>
        <v>--</v>
      </c>
      <c r="AG168" s="255">
        <f>VLOOKUP($C168,ToxValues!$C$4:$J$284,3,FALSE)</f>
        <v>0.9</v>
      </c>
      <c r="AH168" s="255">
        <f>VLOOKUP($C168,ToxValues!$C$4:$J$284,5,FALSE)</f>
        <v>0.9</v>
      </c>
      <c r="AI168" s="497" t="str">
        <f>VLOOKUP($C168,ToxValues!$C$4:$L$284,10,FALSE)</f>
        <v>--</v>
      </c>
    </row>
    <row r="169" spans="1:35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31"/>
        <v>26.071428571428573</v>
      </c>
      <c r="H169" s="490" t="str">
        <f t="shared" si="39"/>
        <v/>
      </c>
      <c r="I169" s="490"/>
      <c r="J169" s="490" t="str">
        <f t="shared" si="40"/>
        <v/>
      </c>
      <c r="K169" s="490">
        <f t="shared" si="41"/>
        <v>26.071428571428573</v>
      </c>
      <c r="L169" s="490" t="str">
        <f t="shared" si="42"/>
        <v/>
      </c>
      <c r="M169" s="490"/>
      <c r="N169" s="490" t="str">
        <f t="shared" si="32"/>
        <v>--</v>
      </c>
      <c r="O169" s="490">
        <f t="shared" si="33"/>
        <v>26.071428571428573</v>
      </c>
      <c r="P169" s="490" t="str">
        <f t="shared" si="43"/>
        <v>--</v>
      </c>
      <c r="Q169" s="490"/>
      <c r="R169" s="490" t="str">
        <f t="shared" si="34"/>
        <v>--</v>
      </c>
      <c r="S169" s="490" t="str">
        <f t="shared" si="35"/>
        <v>--</v>
      </c>
      <c r="T169" s="490" t="str">
        <f t="shared" si="36"/>
        <v>--</v>
      </c>
      <c r="U169" s="490" t="str">
        <f>IFERROR((2*'Child Res carc'!tao_event*V169),"--")</f>
        <v>--</v>
      </c>
      <c r="V169" s="255" t="str">
        <f>IFERROR((1+(3*[0]!B)+(3*[0]!B^2))/((1+[0]!B)^2),"--")</f>
        <v>--</v>
      </c>
      <c r="W169" s="490">
        <f t="shared" si="37"/>
        <v>3.9502164502164504E-3</v>
      </c>
      <c r="X169" s="208" t="str">
        <f t="shared" si="38"/>
        <v>A</v>
      </c>
      <c r="Y169" s="255">
        <f>VLOOKUP(D169,derm!$D$4:$H$285,5,FALSE)</f>
        <v>1.4499999999999999E-3</v>
      </c>
      <c r="Z169" s="468">
        <f>VLOOKUP($C169,ToxValues!$C$4:$N$283,11,FALSE)</f>
        <v>163.38999999999999</v>
      </c>
      <c r="AA169" s="468" t="str">
        <f>VLOOKUP($D169,derm!$D$4:$K$285,6,FALSE)</f>
        <v>--</v>
      </c>
      <c r="AB169" s="468" t="str">
        <f>VLOOKUP($D169,derm!$D$4:$K$285,7,FALSE)</f>
        <v>--</v>
      </c>
      <c r="AC169" s="468" t="str">
        <f>VLOOKUP($D169,derm!$D$4:$K$285,8,FALSE)</f>
        <v>--</v>
      </c>
      <c r="AD169" s="468" t="str">
        <f>VLOOKUP($D169,derm!$D$4:$L$285,9,FALSE)</f>
        <v>--</v>
      </c>
      <c r="AE169" s="255"/>
      <c r="AF169" s="255">
        <f>VLOOKUP($C169,ToxValues!$C$4:$J$284,7,FALSE)</f>
        <v>7.0000000000000007E-2</v>
      </c>
      <c r="AG169" s="255">
        <f>VLOOKUP($C169,ToxValues!$C$4:$J$284,3,FALSE)</f>
        <v>0.02</v>
      </c>
      <c r="AH169" s="255">
        <f>VLOOKUP($C169,ToxValues!$C$4:$J$284,5,FALSE)</f>
        <v>0.02</v>
      </c>
      <c r="AI169" s="497">
        <f>VLOOKUP($C169,ToxValues!$C$4:$L$284,10,FALSE)</f>
        <v>7.0000000000000007E-2</v>
      </c>
    </row>
    <row r="170" spans="1:35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 t="str">
        <f t="shared" si="31"/>
        <v>--</v>
      </c>
      <c r="H170" s="490" t="str">
        <f t="shared" si="39"/>
        <v/>
      </c>
      <c r="I170" s="490"/>
      <c r="J170" s="490" t="str">
        <f t="shared" si="40"/>
        <v/>
      </c>
      <c r="K170" s="490" t="str">
        <f t="shared" si="41"/>
        <v>--</v>
      </c>
      <c r="L170" s="490" t="str">
        <f t="shared" si="42"/>
        <v/>
      </c>
      <c r="M170" s="490"/>
      <c r="N170" s="490" t="str">
        <f t="shared" si="32"/>
        <v>--</v>
      </c>
      <c r="O170" s="490" t="str">
        <f t="shared" si="33"/>
        <v>--</v>
      </c>
      <c r="P170" s="490" t="str">
        <f t="shared" si="43"/>
        <v>--</v>
      </c>
      <c r="Q170" s="490"/>
      <c r="R170" s="490" t="str">
        <f t="shared" si="34"/>
        <v>--</v>
      </c>
      <c r="S170" s="490" t="str">
        <f t="shared" si="35"/>
        <v>--</v>
      </c>
      <c r="T170" s="490" t="str">
        <f t="shared" si="36"/>
        <v>--</v>
      </c>
      <c r="U170" s="490" t="str">
        <f>IFERROR((2*'Child Res carc'!tao_event*V170),"--")</f>
        <v>--</v>
      </c>
      <c r="V170" s="255" t="str">
        <f>IFERROR((1+(3*[0]!B)+(3*[0]!B^2))/((1+[0]!B)^2),"--")</f>
        <v>--</v>
      </c>
      <c r="W170" s="490" t="str">
        <f t="shared" si="37"/>
        <v>--</v>
      </c>
      <c r="X170" s="208" t="str">
        <f t="shared" si="38"/>
        <v>A</v>
      </c>
      <c r="Y170" s="255">
        <f>VLOOKUP(D170,derm!$D$4:$H$285,5,FALSE)</f>
        <v>6.0700000000000001E-4</v>
      </c>
      <c r="Z170" s="468">
        <f>VLOOKUP($C170,ToxValues!$C$4:$N$283,11,FALSE)</f>
        <v>213.11</v>
      </c>
      <c r="AA170" s="468" t="str">
        <f>VLOOKUP($D170,derm!$D$4:$K$285,6,FALSE)</f>
        <v>--</v>
      </c>
      <c r="AB170" s="468" t="str">
        <f>VLOOKUP($D170,derm!$D$4:$K$285,7,FALSE)</f>
        <v>--</v>
      </c>
      <c r="AC170" s="468" t="str">
        <f>VLOOKUP($D170,derm!$D$4:$K$285,8,FALSE)</f>
        <v>--</v>
      </c>
      <c r="AD170" s="468" t="str">
        <f>VLOOKUP($D170,derm!$D$4:$L$285,9,FALSE)</f>
        <v>--</v>
      </c>
      <c r="AE170" s="255"/>
      <c r="AF170" s="255" t="str">
        <f>VLOOKUP($C170,ToxValues!$C$4:$J$284,7,FALSE)</f>
        <v>--</v>
      </c>
      <c r="AG170" s="255">
        <f>VLOOKUP($C170,ToxValues!$C$4:$J$284,3,FALSE)</f>
        <v>0.03</v>
      </c>
      <c r="AH170" s="255">
        <f>VLOOKUP($C170,ToxValues!$C$4:$J$284,5,FALSE)</f>
        <v>0.03</v>
      </c>
      <c r="AI170" s="497" t="str">
        <f>VLOOKUP($C170,ToxValues!$C$4:$L$284,10,FALSE)</f>
        <v>--</v>
      </c>
    </row>
    <row r="171" spans="1:35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 t="str">
        <f t="shared" si="31"/>
        <v>--</v>
      </c>
      <c r="H171" s="490" t="str">
        <f t="shared" si="39"/>
        <v/>
      </c>
      <c r="I171" s="490"/>
      <c r="J171" s="490" t="str">
        <f t="shared" si="40"/>
        <v/>
      </c>
      <c r="K171" s="490" t="str">
        <f t="shared" si="41"/>
        <v>--</v>
      </c>
      <c r="L171" s="490" t="str">
        <f t="shared" si="42"/>
        <v/>
      </c>
      <c r="M171" s="490"/>
      <c r="N171" s="490" t="str">
        <f t="shared" si="32"/>
        <v>--</v>
      </c>
      <c r="O171" s="490" t="str">
        <f t="shared" si="33"/>
        <v>--</v>
      </c>
      <c r="P171" s="490" t="str">
        <f t="shared" si="43"/>
        <v>--</v>
      </c>
      <c r="Q171" s="490"/>
      <c r="R171" s="490" t="str">
        <f t="shared" si="34"/>
        <v>--</v>
      </c>
      <c r="S171" s="490" t="str">
        <f t="shared" si="35"/>
        <v>--</v>
      </c>
      <c r="T171" s="490" t="str">
        <f t="shared" si="36"/>
        <v>--</v>
      </c>
      <c r="U171" s="490" t="str">
        <f>IFERROR((2*'Child Res carc'!tao_event*V171),"--")</f>
        <v>--</v>
      </c>
      <c r="V171" s="255" t="str">
        <f>IFERROR((1+(3*[0]!B)+(3*[0]!B^2))/((1+[0]!B)^2),"--")</f>
        <v>--</v>
      </c>
      <c r="W171" s="490" t="str">
        <f t="shared" si="37"/>
        <v>--</v>
      </c>
      <c r="X171" s="208" t="str">
        <f t="shared" si="38"/>
        <v>A</v>
      </c>
      <c r="Y171" s="255">
        <f>VLOOKUP(D171,derm!$D$4:$H$285,5,FALSE)</f>
        <v>1.74E-3</v>
      </c>
      <c r="Z171" s="468">
        <f>VLOOKUP($C171,ToxValues!$C$4:$N$283,11,FALSE)</f>
        <v>168.11</v>
      </c>
      <c r="AA171" s="468" t="str">
        <f>VLOOKUP($D171,derm!$D$4:$K$285,6,FALSE)</f>
        <v>--</v>
      </c>
      <c r="AB171" s="468" t="str">
        <f>VLOOKUP($D171,derm!$D$4:$K$285,7,FALSE)</f>
        <v>--</v>
      </c>
      <c r="AC171" s="468" t="str">
        <f>VLOOKUP($D171,derm!$D$4:$K$285,8,FALSE)</f>
        <v>--</v>
      </c>
      <c r="AD171" s="468" t="str">
        <f>VLOOKUP($D171,derm!$D$4:$L$285,9,FALSE)</f>
        <v>--</v>
      </c>
      <c r="AE171" s="255"/>
      <c r="AF171" s="255" t="str">
        <f>VLOOKUP($C171,ToxValues!$C$4:$J$284,7,FALSE)</f>
        <v>--</v>
      </c>
      <c r="AG171" s="255">
        <f>VLOOKUP($C171,ToxValues!$C$4:$J$284,3,FALSE)</f>
        <v>1E-4</v>
      </c>
      <c r="AH171" s="255">
        <f>VLOOKUP($C171,ToxValues!$C$4:$J$284,5,FALSE)</f>
        <v>1E-4</v>
      </c>
      <c r="AI171" s="497" t="str">
        <f>VLOOKUP($C171,ToxValues!$C$4:$L$284,10,FALSE)</f>
        <v>--</v>
      </c>
    </row>
    <row r="172" spans="1:35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31"/>
        <v>60.833333333333336</v>
      </c>
      <c r="H172" s="490" t="str">
        <f t="shared" si="39"/>
        <v/>
      </c>
      <c r="I172" s="490"/>
      <c r="J172" s="490" t="str">
        <f t="shared" si="40"/>
        <v/>
      </c>
      <c r="K172" s="490">
        <f t="shared" si="41"/>
        <v>60.833333333333336</v>
      </c>
      <c r="L172" s="490" t="str">
        <f t="shared" si="42"/>
        <v/>
      </c>
      <c r="M172" s="490"/>
      <c r="N172" s="490" t="str">
        <f t="shared" si="32"/>
        <v>--</v>
      </c>
      <c r="O172" s="490">
        <f t="shared" si="33"/>
        <v>60.833333333333336</v>
      </c>
      <c r="P172" s="490" t="str">
        <f t="shared" si="43"/>
        <v>--</v>
      </c>
      <c r="Q172" s="490"/>
      <c r="R172" s="490" t="str">
        <f t="shared" si="34"/>
        <v>--</v>
      </c>
      <c r="S172" s="490" t="str">
        <f t="shared" si="35"/>
        <v>--</v>
      </c>
      <c r="T172" s="490" t="str">
        <f t="shared" si="36"/>
        <v>--</v>
      </c>
      <c r="U172" s="490" t="str">
        <f>IFERROR((2*'Child Res carc'!tao_event*V172),"--")</f>
        <v>--</v>
      </c>
      <c r="V172" s="255" t="str">
        <f>IFERROR((1+(3*[0]!B)+(3*[0]!B^2))/((1+[0]!B)^2),"--")</f>
        <v>--</v>
      </c>
      <c r="W172" s="490">
        <f t="shared" si="37"/>
        <v>9.2171717171717193E-3</v>
      </c>
      <c r="X172" s="208" t="str">
        <f t="shared" si="38"/>
        <v>A</v>
      </c>
      <c r="Y172" s="255">
        <f>VLOOKUP(D172,derm!$D$4:$H$285,5,FALSE)</f>
        <v>9.6299999999999999E-4</v>
      </c>
      <c r="Z172" s="468">
        <f>VLOOKUP($C172,ToxValues!$C$4:$N$283,11,FALSE)</f>
        <v>227.13</v>
      </c>
      <c r="AA172" s="468" t="str">
        <f>VLOOKUP($D172,derm!$D$4:$K$285,6,FALSE)</f>
        <v>--</v>
      </c>
      <c r="AB172" s="468" t="str">
        <f>VLOOKUP($D172,derm!$D$4:$K$285,7,FALSE)</f>
        <v>--</v>
      </c>
      <c r="AC172" s="468" t="str">
        <f>VLOOKUP($D172,derm!$D$4:$K$285,8,FALSE)</f>
        <v>--</v>
      </c>
      <c r="AD172" s="468" t="str">
        <f>VLOOKUP($D172,derm!$D$4:$L$285,9,FALSE)</f>
        <v>--</v>
      </c>
      <c r="AE172" s="255"/>
      <c r="AF172" s="255">
        <f>VLOOKUP($C172,ToxValues!$C$4:$J$284,7,FALSE)</f>
        <v>0.03</v>
      </c>
      <c r="AG172" s="255">
        <f>VLOOKUP($C172,ToxValues!$C$4:$J$284,3,FALSE)</f>
        <v>5.0000000000000001E-4</v>
      </c>
      <c r="AH172" s="255">
        <f>VLOOKUP($C172,ToxValues!$C$4:$J$284,5,FALSE)</f>
        <v>5.0000000000000001E-4</v>
      </c>
      <c r="AI172" s="497">
        <f>VLOOKUP($C172,ToxValues!$C$4:$L$284,10,FALSE)</f>
        <v>0.03</v>
      </c>
    </row>
    <row r="173" spans="1:35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31"/>
        <v>5.5566888698928887</v>
      </c>
      <c r="H173" s="490" t="str">
        <f t="shared" si="39"/>
        <v/>
      </c>
      <c r="I173" s="490"/>
      <c r="J173" s="490" t="str">
        <f t="shared" si="40"/>
        <v/>
      </c>
      <c r="K173" s="490">
        <f t="shared" si="41"/>
        <v>5.887096774193548</v>
      </c>
      <c r="L173" s="490">
        <f t="shared" si="42"/>
        <v>5.5566888698928887</v>
      </c>
      <c r="M173" s="490"/>
      <c r="N173" s="490" t="str">
        <f t="shared" si="32"/>
        <v>--</v>
      </c>
      <c r="O173" s="490">
        <f t="shared" si="33"/>
        <v>5.887096774193548</v>
      </c>
      <c r="P173" s="490">
        <f t="shared" si="43"/>
        <v>99.007211072578016</v>
      </c>
      <c r="Q173" s="490"/>
      <c r="R173" s="490">
        <f t="shared" si="34"/>
        <v>89.384355431927943</v>
      </c>
      <c r="S173" s="490">
        <f t="shared" si="35"/>
        <v>99.007211072578016</v>
      </c>
      <c r="T173" s="490">
        <f t="shared" si="36"/>
        <v>1</v>
      </c>
      <c r="U173" s="490">
        <f>IFERROR((2*'Child Res carc'!tao_event*V173),"--")</f>
        <v>2.2400000000000002</v>
      </c>
      <c r="V173" s="255">
        <f>IFERROR((1+(3*[0]!B)+(3*[0]!B^2))/((1+[0]!B)^2),"--")</f>
        <v>1</v>
      </c>
      <c r="W173" s="490">
        <f t="shared" si="37"/>
        <v>8.9198435972629537E-4</v>
      </c>
      <c r="X173" s="208" t="str">
        <f t="shared" si="38"/>
        <v>A</v>
      </c>
      <c r="Y173" s="255">
        <f>VLOOKUP(D173,derm!$D$4:$H$285,5,FALSE)</f>
        <v>3.0799999999999998E-3</v>
      </c>
      <c r="Z173" s="468">
        <f>VLOOKUP($C173,ToxValues!$C$4:$N$283,11,FALSE)</f>
        <v>182.14</v>
      </c>
      <c r="AA173" s="468">
        <f>VLOOKUP($D173,derm!$D$4:$K$285,6,FALSE)</f>
        <v>0</v>
      </c>
      <c r="AB173" s="468">
        <f>VLOOKUP($D173,derm!$D$4:$K$285,7,FALSE)</f>
        <v>1.1200000000000001</v>
      </c>
      <c r="AC173" s="468">
        <f>VLOOKUP($D173,derm!$D$4:$K$285,8,FALSE)</f>
        <v>2.69</v>
      </c>
      <c r="AD173" s="468">
        <f>VLOOKUP($D173,derm!$D$4:$L$285,9,FALSE)</f>
        <v>1</v>
      </c>
      <c r="AE173" s="255"/>
      <c r="AF173" s="255">
        <f>VLOOKUP($C173,ToxValues!$C$4:$J$284,7,FALSE)</f>
        <v>0.31</v>
      </c>
      <c r="AG173" s="255">
        <f>VLOOKUP($C173,ToxValues!$C$4:$J$284,3,FALSE)</f>
        <v>2E-3</v>
      </c>
      <c r="AH173" s="255">
        <f>VLOOKUP($C173,ToxValues!$C$4:$J$284,5,FALSE)</f>
        <v>2E-3</v>
      </c>
      <c r="AI173" s="497">
        <f>VLOOKUP($C173,ToxValues!$C$4:$L$284,10,FALSE)</f>
        <v>0.31</v>
      </c>
    </row>
    <row r="174" spans="1:35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 t="str">
        <f t="shared" si="31"/>
        <v>--</v>
      </c>
      <c r="H174" s="490" t="str">
        <f t="shared" si="39"/>
        <v/>
      </c>
      <c r="I174" s="490"/>
      <c r="J174" s="490" t="str">
        <f t="shared" si="40"/>
        <v/>
      </c>
      <c r="K174" s="490" t="str">
        <f t="shared" si="41"/>
        <v>--</v>
      </c>
      <c r="L174" s="490" t="str">
        <f t="shared" si="42"/>
        <v/>
      </c>
      <c r="M174" s="490"/>
      <c r="N174" s="490" t="str">
        <f t="shared" si="32"/>
        <v>--</v>
      </c>
      <c r="O174" s="490" t="str">
        <f t="shared" si="33"/>
        <v>--</v>
      </c>
      <c r="P174" s="490" t="str">
        <f t="shared" si="43"/>
        <v>--</v>
      </c>
      <c r="Q174" s="490"/>
      <c r="R174" s="490" t="str">
        <f t="shared" si="34"/>
        <v>--</v>
      </c>
      <c r="S174" s="490" t="str">
        <f t="shared" si="35"/>
        <v>--</v>
      </c>
      <c r="T174" s="490">
        <f t="shared" si="36"/>
        <v>1</v>
      </c>
      <c r="U174" s="490">
        <f>IFERROR((2*'Child Res carc'!tao_event*V174),"--")</f>
        <v>2.2400000000000002</v>
      </c>
      <c r="V174" s="255">
        <f>IFERROR((1+(3*[0]!B)+(3*[0]!B^2))/((1+[0]!B)^2),"--")</f>
        <v>1</v>
      </c>
      <c r="W174" s="490" t="str">
        <f t="shared" si="37"/>
        <v>--</v>
      </c>
      <c r="X174" s="208" t="str">
        <f t="shared" si="38"/>
        <v>A</v>
      </c>
      <c r="Y174" s="255">
        <f>VLOOKUP(D174,derm!$D$4:$H$285,5,FALSE)</f>
        <v>3.7000000000000002E-3</v>
      </c>
      <c r="Z174" s="468">
        <f>VLOOKUP($C174,ToxValues!$C$4:$N$283,11,FALSE)</f>
        <v>182.14</v>
      </c>
      <c r="AA174" s="468">
        <f>VLOOKUP($D174,derm!$D$4:$K$285,6,FALSE)</f>
        <v>0</v>
      </c>
      <c r="AB174" s="468">
        <f>VLOOKUP($D174,derm!$D$4:$K$285,7,FALSE)</f>
        <v>1.1200000000000001</v>
      </c>
      <c r="AC174" s="468">
        <f>VLOOKUP($D174,derm!$D$4:$K$285,8,FALSE)</f>
        <v>2.69</v>
      </c>
      <c r="AD174" s="468">
        <f>VLOOKUP($D174,derm!$D$4:$L$285,9,FALSE)</f>
        <v>1</v>
      </c>
      <c r="AE174" s="255"/>
      <c r="AF174" s="255" t="str">
        <f>VLOOKUP($C174,ToxValues!$C$4:$J$284,7,FALSE)</f>
        <v>--</v>
      </c>
      <c r="AG174" s="255">
        <f>VLOOKUP($C174,ToxValues!$C$4:$J$284,3,FALSE)</f>
        <v>1E-3</v>
      </c>
      <c r="AH174" s="255">
        <f>VLOOKUP($C174,ToxValues!$C$4:$J$284,5,FALSE)</f>
        <v>1E-3</v>
      </c>
      <c r="AI174" s="497" t="str">
        <f>VLOOKUP($C174,ToxValues!$C$4:$L$284,10,FALSE)</f>
        <v>--</v>
      </c>
    </row>
    <row r="175" spans="1:35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 t="str">
        <f t="shared" si="31"/>
        <v>--</v>
      </c>
      <c r="H175" s="490" t="str">
        <f t="shared" si="39"/>
        <v/>
      </c>
      <c r="I175" s="490"/>
      <c r="J175" s="490" t="str">
        <f t="shared" si="40"/>
        <v/>
      </c>
      <c r="K175" s="490" t="str">
        <f t="shared" si="41"/>
        <v>--</v>
      </c>
      <c r="L175" s="490" t="str">
        <f t="shared" si="42"/>
        <v/>
      </c>
      <c r="M175" s="490"/>
      <c r="N175" s="490" t="str">
        <f t="shared" si="32"/>
        <v>--</v>
      </c>
      <c r="O175" s="490" t="str">
        <f t="shared" si="33"/>
        <v>--</v>
      </c>
      <c r="P175" s="490" t="str">
        <f t="shared" si="43"/>
        <v>--</v>
      </c>
      <c r="Q175" s="490"/>
      <c r="R175" s="490" t="str">
        <f t="shared" si="34"/>
        <v>--</v>
      </c>
      <c r="S175" s="490" t="str">
        <f t="shared" si="35"/>
        <v>--</v>
      </c>
      <c r="T175" s="490" t="str">
        <f t="shared" si="36"/>
        <v>--</v>
      </c>
      <c r="U175" s="490" t="str">
        <f>IFERROR((2*'Child Res carc'!tao_event*V175),"--")</f>
        <v>--</v>
      </c>
      <c r="V175" s="255" t="str">
        <f>IFERROR((1+(3*[0]!B)+(3*[0]!B^2))/((1+[0]!B)^2),"--")</f>
        <v>--</v>
      </c>
      <c r="W175" s="490" t="str">
        <f t="shared" si="37"/>
        <v>--</v>
      </c>
      <c r="X175" s="208" t="str">
        <f t="shared" si="38"/>
        <v>A</v>
      </c>
      <c r="Y175" s="255">
        <f>VLOOKUP(D175,derm!$D$4:$H$285,5,FALSE)</f>
        <v>2.0400000000000001E-3</v>
      </c>
      <c r="Z175" s="468">
        <f>VLOOKUP($C175,ToxValues!$C$4:$N$283,11,FALSE)</f>
        <v>197.15</v>
      </c>
      <c r="AA175" s="468" t="str">
        <f>VLOOKUP($D175,derm!$D$4:$K$285,6,FALSE)</f>
        <v>--</v>
      </c>
      <c r="AB175" s="468" t="str">
        <f>VLOOKUP($D175,derm!$D$4:$K$285,7,FALSE)</f>
        <v>--</v>
      </c>
      <c r="AC175" s="468" t="str">
        <f>VLOOKUP($D175,derm!$D$4:$K$285,8,FALSE)</f>
        <v>--</v>
      </c>
      <c r="AD175" s="468" t="str">
        <f>VLOOKUP($D175,derm!$D$4:$L$285,9,FALSE)</f>
        <v>--</v>
      </c>
      <c r="AE175" s="255"/>
      <c r="AF175" s="255" t="str">
        <f>VLOOKUP($C175,ToxValues!$C$4:$J$284,7,FALSE)</f>
        <v>--</v>
      </c>
      <c r="AG175" s="255">
        <f>VLOOKUP($C175,ToxValues!$C$4:$J$284,3,FALSE)</f>
        <v>2E-3</v>
      </c>
      <c r="AH175" s="255">
        <f>VLOOKUP($C175,ToxValues!$C$4:$J$284,5,FALSE)</f>
        <v>2E-3</v>
      </c>
      <c r="AI175" s="497" t="str">
        <f>VLOOKUP($C175,ToxValues!$C$4:$L$284,10,FALSE)</f>
        <v>--</v>
      </c>
    </row>
    <row r="176" spans="1:35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31"/>
        <v>8.295454545454545</v>
      </c>
      <c r="H176" s="490" t="str">
        <f t="shared" si="39"/>
        <v/>
      </c>
      <c r="I176" s="490"/>
      <c r="J176" s="490" t="str">
        <f t="shared" si="40"/>
        <v/>
      </c>
      <c r="K176" s="490">
        <f t="shared" si="41"/>
        <v>8.295454545454545</v>
      </c>
      <c r="L176" s="490" t="str">
        <f t="shared" si="42"/>
        <v/>
      </c>
      <c r="M176" s="490"/>
      <c r="N176" s="490" t="str">
        <f t="shared" si="32"/>
        <v>--</v>
      </c>
      <c r="O176" s="490">
        <f t="shared" si="33"/>
        <v>8.295454545454545</v>
      </c>
      <c r="P176" s="490" t="str">
        <f t="shared" si="43"/>
        <v>--</v>
      </c>
      <c r="Q176" s="490"/>
      <c r="R176" s="490" t="str">
        <f t="shared" si="34"/>
        <v>--</v>
      </c>
      <c r="S176" s="490" t="str">
        <f t="shared" si="35"/>
        <v>--</v>
      </c>
      <c r="T176" s="490" t="str">
        <f t="shared" si="36"/>
        <v>--</v>
      </c>
      <c r="U176" s="490" t="str">
        <f>IFERROR((2*'Child Res carc'!tao_event*V176),"--")</f>
        <v>--</v>
      </c>
      <c r="V176" s="255" t="str">
        <f>IFERROR((1+(3*[0]!B)+(3*[0]!B^2))/((1+[0]!B)^2),"--")</f>
        <v>--</v>
      </c>
      <c r="W176" s="490">
        <f t="shared" si="37"/>
        <v>1.256887052341598E-3</v>
      </c>
      <c r="X176" s="208" t="str">
        <f t="shared" si="38"/>
        <v>A</v>
      </c>
      <c r="Y176" s="255">
        <f>VLOOKUP(D176,derm!$D$4:$H$285,5,FALSE)</f>
        <v>8.9899999999999997E-3</v>
      </c>
      <c r="Z176" s="468">
        <f>VLOOKUP($C176,ToxValues!$C$4:$N$283,11,FALSE)</f>
        <v>137.13999999999999</v>
      </c>
      <c r="AA176" s="468" t="str">
        <f>VLOOKUP($D176,derm!$D$4:$K$285,6,FALSE)</f>
        <v>--</v>
      </c>
      <c r="AB176" s="468" t="str">
        <f>VLOOKUP($D176,derm!$D$4:$K$285,7,FALSE)</f>
        <v>--</v>
      </c>
      <c r="AC176" s="468" t="str">
        <f>VLOOKUP($D176,derm!$D$4:$K$285,8,FALSE)</f>
        <v>--</v>
      </c>
      <c r="AD176" s="468" t="str">
        <f>VLOOKUP($D176,derm!$D$4:$L$285,9,FALSE)</f>
        <v>--</v>
      </c>
      <c r="AE176" s="255"/>
      <c r="AF176" s="255">
        <f>VLOOKUP($C176,ToxValues!$C$4:$J$284,7,FALSE)</f>
        <v>0.22</v>
      </c>
      <c r="AG176" s="255">
        <f>VLOOKUP($C176,ToxValues!$C$4:$J$284,3,FALSE)</f>
        <v>8.9999999999999998E-4</v>
      </c>
      <c r="AH176" s="255">
        <f>VLOOKUP($C176,ToxValues!$C$4:$J$284,5,FALSE)</f>
        <v>8.9999999999999998E-4</v>
      </c>
      <c r="AI176" s="497">
        <f>VLOOKUP($C176,ToxValues!$C$4:$L$284,10,FALSE)</f>
        <v>0.22</v>
      </c>
    </row>
    <row r="177" spans="1:35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 t="str">
        <f t="shared" si="31"/>
        <v>--</v>
      </c>
      <c r="H177" s="490" t="str">
        <f t="shared" si="39"/>
        <v/>
      </c>
      <c r="I177" s="490"/>
      <c r="J177" s="490" t="str">
        <f t="shared" si="40"/>
        <v/>
      </c>
      <c r="K177" s="490" t="str">
        <f t="shared" si="41"/>
        <v>--</v>
      </c>
      <c r="L177" s="490" t="str">
        <f t="shared" si="42"/>
        <v/>
      </c>
      <c r="M177" s="490"/>
      <c r="N177" s="490" t="str">
        <f t="shared" si="32"/>
        <v>--</v>
      </c>
      <c r="O177" s="490" t="str">
        <f t="shared" si="33"/>
        <v>--</v>
      </c>
      <c r="P177" s="490" t="str">
        <f t="shared" si="43"/>
        <v>--</v>
      </c>
      <c r="Q177" s="490"/>
      <c r="R177" s="490" t="str">
        <f t="shared" si="34"/>
        <v>--</v>
      </c>
      <c r="S177" s="490" t="str">
        <f t="shared" si="35"/>
        <v>--</v>
      </c>
      <c r="T177" s="490" t="str">
        <f t="shared" si="36"/>
        <v>--</v>
      </c>
      <c r="U177" s="490" t="str">
        <f>IFERROR((2*'Child Res carc'!tao_event*V177),"--")</f>
        <v>--</v>
      </c>
      <c r="V177" s="255" t="str">
        <f>IFERROR((1+(3*[0]!B)+(3*[0]!B^2))/((1+[0]!B)^2),"--")</f>
        <v>--</v>
      </c>
      <c r="W177" s="490" t="str">
        <f t="shared" si="37"/>
        <v>--</v>
      </c>
      <c r="X177" s="208" t="str">
        <f t="shared" si="38"/>
        <v>A</v>
      </c>
      <c r="Y177" s="255">
        <f>VLOOKUP(D177,derm!$D$4:$H$285,5,FALSE)</f>
        <v>1.1299999999999999E-2</v>
      </c>
      <c r="Z177" s="468">
        <f>VLOOKUP($C177,ToxValues!$C$4:$N$283,11,FALSE)</f>
        <v>137.13999999999999</v>
      </c>
      <c r="AA177" s="468" t="str">
        <f>VLOOKUP($D177,derm!$D$4:$K$285,6,FALSE)</f>
        <v>--</v>
      </c>
      <c r="AB177" s="468" t="str">
        <f>VLOOKUP($D177,derm!$D$4:$K$285,7,FALSE)</f>
        <v>--</v>
      </c>
      <c r="AC177" s="468" t="str">
        <f>VLOOKUP($D177,derm!$D$4:$K$285,8,FALSE)</f>
        <v>--</v>
      </c>
      <c r="AD177" s="468" t="str">
        <f>VLOOKUP($D177,derm!$D$4:$L$285,9,FALSE)</f>
        <v>--</v>
      </c>
      <c r="AE177" s="255"/>
      <c r="AF177" s="255" t="str">
        <f>VLOOKUP($C177,ToxValues!$C$4:$J$284,7,FALSE)</f>
        <v>--</v>
      </c>
      <c r="AG177" s="255">
        <f>VLOOKUP($C177,ToxValues!$C$4:$J$284,3,FALSE)</f>
        <v>1E-4</v>
      </c>
      <c r="AH177" s="255">
        <f>VLOOKUP($C177,ToxValues!$C$4:$J$284,5,FALSE)</f>
        <v>1E-4</v>
      </c>
      <c r="AI177" s="497" t="str">
        <f>VLOOKUP($C177,ToxValues!$C$4:$L$284,10,FALSE)</f>
        <v>--</v>
      </c>
    </row>
    <row r="178" spans="1:35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 t="str">
        <f t="shared" si="31"/>
        <v>--</v>
      </c>
      <c r="H178" s="490" t="str">
        <f t="shared" si="39"/>
        <v/>
      </c>
      <c r="I178" s="490"/>
      <c r="J178" s="490" t="str">
        <f t="shared" si="40"/>
        <v/>
      </c>
      <c r="K178" s="490" t="str">
        <f t="shared" si="41"/>
        <v>--</v>
      </c>
      <c r="L178" s="490" t="str">
        <f t="shared" si="42"/>
        <v/>
      </c>
      <c r="M178" s="490"/>
      <c r="N178" s="490" t="str">
        <f t="shared" si="32"/>
        <v>--</v>
      </c>
      <c r="O178" s="490" t="str">
        <f t="shared" si="33"/>
        <v>--</v>
      </c>
      <c r="P178" s="490" t="str">
        <f t="shared" si="43"/>
        <v>--</v>
      </c>
      <c r="Q178" s="490"/>
      <c r="R178" s="490" t="str">
        <f t="shared" si="34"/>
        <v>--</v>
      </c>
      <c r="S178" s="490" t="str">
        <f t="shared" si="35"/>
        <v>--</v>
      </c>
      <c r="T178" s="490" t="str">
        <f t="shared" si="36"/>
        <v>--</v>
      </c>
      <c r="U178" s="490" t="str">
        <f>IFERROR((2*'Child Res carc'!tao_event*V178),"--")</f>
        <v>--</v>
      </c>
      <c r="V178" s="255" t="str">
        <f>IFERROR((1+(3*[0]!B)+(3*[0]!B^2))/((1+[0]!B)^2),"--")</f>
        <v>--</v>
      </c>
      <c r="W178" s="490" t="str">
        <f t="shared" si="37"/>
        <v>--</v>
      </c>
      <c r="X178" s="208" t="str">
        <f t="shared" si="38"/>
        <v>A</v>
      </c>
      <c r="Y178" s="255">
        <f>VLOOKUP(D178,derm!$D$4:$H$285,5,FALSE)</f>
        <v>2.0400000000000001E-3</v>
      </c>
      <c r="Z178" s="468">
        <f>VLOOKUP($C178,ToxValues!$C$4:$N$283,11,FALSE)</f>
        <v>197.15</v>
      </c>
      <c r="AA178" s="468" t="str">
        <f>VLOOKUP($D178,derm!$D$4:$K$285,6,FALSE)</f>
        <v>--</v>
      </c>
      <c r="AB178" s="468" t="str">
        <f>VLOOKUP($D178,derm!$D$4:$K$285,7,FALSE)</f>
        <v>--</v>
      </c>
      <c r="AC178" s="468" t="str">
        <f>VLOOKUP($D178,derm!$D$4:$K$285,8,FALSE)</f>
        <v>--</v>
      </c>
      <c r="AD178" s="468" t="str">
        <f>VLOOKUP($D178,derm!$D$4:$L$285,9,FALSE)</f>
        <v>--</v>
      </c>
      <c r="AE178" s="255"/>
      <c r="AF178" s="255" t="str">
        <f>VLOOKUP($C178,ToxValues!$C$4:$J$284,7,FALSE)</f>
        <v>--</v>
      </c>
      <c r="AG178" s="255">
        <f>VLOOKUP($C178,ToxValues!$C$4:$J$284,3,FALSE)</f>
        <v>2E-3</v>
      </c>
      <c r="AH178" s="255">
        <f>VLOOKUP($C178,ToxValues!$C$4:$J$284,5,FALSE)</f>
        <v>2E-3</v>
      </c>
      <c r="AI178" s="497" t="str">
        <f>VLOOKUP($C178,ToxValues!$C$4:$L$284,10,FALSE)</f>
        <v>--</v>
      </c>
    </row>
    <row r="179" spans="1:35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31"/>
        <v>114.0625</v>
      </c>
      <c r="H179" s="490" t="str">
        <f t="shared" si="39"/>
        <v/>
      </c>
      <c r="I179" s="490"/>
      <c r="J179" s="490" t="str">
        <f t="shared" si="40"/>
        <v/>
      </c>
      <c r="K179" s="490">
        <f t="shared" si="41"/>
        <v>114.0625</v>
      </c>
      <c r="L179" s="490" t="str">
        <f t="shared" si="42"/>
        <v/>
      </c>
      <c r="M179" s="490"/>
      <c r="N179" s="490" t="str">
        <f t="shared" si="32"/>
        <v>--</v>
      </c>
      <c r="O179" s="490">
        <f t="shared" si="33"/>
        <v>114.0625</v>
      </c>
      <c r="P179" s="490" t="str">
        <f t="shared" si="43"/>
        <v>--</v>
      </c>
      <c r="Q179" s="490"/>
      <c r="R179" s="490" t="str">
        <f t="shared" si="34"/>
        <v>--</v>
      </c>
      <c r="S179" s="490" t="str">
        <f t="shared" si="35"/>
        <v>--</v>
      </c>
      <c r="T179" s="490" t="str">
        <f t="shared" si="36"/>
        <v>--</v>
      </c>
      <c r="U179" s="490" t="str">
        <f>IFERROR((2*'Child Res carc'!tao_event*V179),"--")</f>
        <v>--</v>
      </c>
      <c r="V179" s="255" t="str">
        <f>IFERROR((1+(3*[0]!B)+(3*[0]!B^2))/((1+[0]!B)^2),"--")</f>
        <v>--</v>
      </c>
      <c r="W179" s="490">
        <f t="shared" si="37"/>
        <v>1.7282196969696975E-2</v>
      </c>
      <c r="X179" s="208" t="str">
        <f t="shared" si="38"/>
        <v>A</v>
      </c>
      <c r="Y179" s="255">
        <f>VLOOKUP(D179,derm!$D$4:$H$285,5,FALSE)</f>
        <v>0.01</v>
      </c>
      <c r="Z179" s="468">
        <f>VLOOKUP($C179,ToxValues!$C$4:$N$283,11,FALSE)</f>
        <v>137.13999999999999</v>
      </c>
      <c r="AA179" s="468" t="str">
        <f>VLOOKUP($D179,derm!$D$4:$K$285,6,FALSE)</f>
        <v>--</v>
      </c>
      <c r="AB179" s="468" t="str">
        <f>VLOOKUP($D179,derm!$D$4:$K$285,7,FALSE)</f>
        <v>--</v>
      </c>
      <c r="AC179" s="468" t="str">
        <f>VLOOKUP($D179,derm!$D$4:$K$285,8,FALSE)</f>
        <v>--</v>
      </c>
      <c r="AD179" s="468" t="str">
        <f>VLOOKUP($D179,derm!$D$4:$L$285,9,FALSE)</f>
        <v>--</v>
      </c>
      <c r="AE179" s="255"/>
      <c r="AF179" s="255">
        <f>VLOOKUP($C179,ToxValues!$C$4:$J$284,7,FALSE)</f>
        <v>1.6E-2</v>
      </c>
      <c r="AG179" s="255">
        <f>VLOOKUP($C179,ToxValues!$C$4:$J$284,3,FALSE)</f>
        <v>4.0000000000000001E-3</v>
      </c>
      <c r="AH179" s="255">
        <f>VLOOKUP($C179,ToxValues!$C$4:$J$284,5,FALSE)</f>
        <v>4.0000000000000001E-3</v>
      </c>
      <c r="AI179" s="497">
        <f>VLOOKUP($C179,ToxValues!$C$4:$L$284,10,FALSE)</f>
        <v>1.6E-2</v>
      </c>
    </row>
    <row r="180" spans="1:35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 t="str">
        <f t="shared" si="31"/>
        <v>--</v>
      </c>
      <c r="H180" s="490" t="str">
        <f t="shared" si="39"/>
        <v/>
      </c>
      <c r="I180" s="490"/>
      <c r="J180" s="490" t="str">
        <f t="shared" si="40"/>
        <v/>
      </c>
      <c r="K180" s="490" t="str">
        <f t="shared" si="41"/>
        <v>--</v>
      </c>
      <c r="L180" s="490" t="str">
        <f t="shared" si="42"/>
        <v/>
      </c>
      <c r="M180" s="490"/>
      <c r="N180" s="490" t="str">
        <f t="shared" si="32"/>
        <v>--</v>
      </c>
      <c r="O180" s="490" t="str">
        <f t="shared" si="33"/>
        <v>--</v>
      </c>
      <c r="P180" s="490" t="str">
        <f t="shared" si="43"/>
        <v>--</v>
      </c>
      <c r="Q180" s="490"/>
      <c r="R180" s="490" t="str">
        <f t="shared" si="34"/>
        <v>--</v>
      </c>
      <c r="S180" s="490" t="str">
        <f t="shared" si="35"/>
        <v>--</v>
      </c>
      <c r="T180" s="490" t="str">
        <f t="shared" si="36"/>
        <v>--</v>
      </c>
      <c r="U180" s="490" t="str">
        <f>IFERROR((2*'Child Res carc'!tao_event*V180),"--")</f>
        <v>--</v>
      </c>
      <c r="V180" s="255" t="str">
        <f>IFERROR((1+(3*[0]!B)+(3*[0]!B^2))/((1+[0]!B)^2),"--")</f>
        <v>--</v>
      </c>
      <c r="W180" s="490" t="str">
        <f t="shared" si="37"/>
        <v>--</v>
      </c>
      <c r="X180" s="208" t="str">
        <f t="shared" si="38"/>
        <v>A</v>
      </c>
      <c r="Y180" s="255">
        <f>VLOOKUP(D180,derm!$D$4:$H$285,5,FALSE)</f>
        <v>4.3600000000000003E-5</v>
      </c>
      <c r="Z180" s="468">
        <f>VLOOKUP($C180,ToxValues!$C$4:$N$283,11,FALSE)</f>
        <v>296.16000000000003</v>
      </c>
      <c r="AA180" s="468" t="str">
        <f>VLOOKUP($D180,derm!$D$4:$K$285,6,FALSE)</f>
        <v>--</v>
      </c>
      <c r="AB180" s="468" t="str">
        <f>VLOOKUP($D180,derm!$D$4:$K$285,7,FALSE)</f>
        <v>--</v>
      </c>
      <c r="AC180" s="468" t="str">
        <f>VLOOKUP($D180,derm!$D$4:$K$285,8,FALSE)</f>
        <v>--</v>
      </c>
      <c r="AD180" s="468" t="str">
        <f>VLOOKUP($D180,derm!$D$4:$L$285,9,FALSE)</f>
        <v>--</v>
      </c>
      <c r="AE180" s="255"/>
      <c r="AF180" s="255" t="str">
        <f>VLOOKUP($C180,ToxValues!$C$4:$J$284,7,FALSE)</f>
        <v>--</v>
      </c>
      <c r="AG180" s="255">
        <f>VLOOKUP($C180,ToxValues!$C$4:$J$284,3,FALSE)</f>
        <v>0.05</v>
      </c>
      <c r="AH180" s="255">
        <f>VLOOKUP($C180,ToxValues!$C$4:$J$284,5,FALSE)</f>
        <v>0.05</v>
      </c>
      <c r="AI180" s="497" t="str">
        <f>VLOOKUP($C180,ToxValues!$C$4:$L$284,10,FALSE)</f>
        <v>--</v>
      </c>
    </row>
    <row r="181" spans="1:35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 t="str">
        <f t="shared" si="31"/>
        <v>--</v>
      </c>
      <c r="H181" s="490" t="str">
        <f t="shared" si="39"/>
        <v/>
      </c>
      <c r="I181" s="490"/>
      <c r="J181" s="490" t="str">
        <f t="shared" si="40"/>
        <v/>
      </c>
      <c r="K181" s="490" t="str">
        <f t="shared" si="41"/>
        <v>--</v>
      </c>
      <c r="L181" s="490" t="str">
        <f t="shared" si="42"/>
        <v/>
      </c>
      <c r="M181" s="490"/>
      <c r="N181" s="490" t="str">
        <f t="shared" si="32"/>
        <v>--</v>
      </c>
      <c r="O181" s="490" t="str">
        <f t="shared" si="33"/>
        <v>--</v>
      </c>
      <c r="P181" s="490" t="str">
        <f t="shared" si="43"/>
        <v>--</v>
      </c>
      <c r="Q181" s="490"/>
      <c r="R181" s="490" t="str">
        <f t="shared" si="34"/>
        <v>--</v>
      </c>
      <c r="S181" s="490" t="str">
        <f t="shared" si="35"/>
        <v>--</v>
      </c>
      <c r="T181" s="490" t="str">
        <f t="shared" si="36"/>
        <v>--</v>
      </c>
      <c r="U181" s="490" t="str">
        <f>IFERROR((2*'Child Res carc'!tao_event*V181),"--")</f>
        <v>--</v>
      </c>
      <c r="V181" s="255" t="str">
        <f>IFERROR((1+(3*[0]!B)+(3*[0]!B^2))/((1+[0]!B)^2),"--")</f>
        <v>--</v>
      </c>
      <c r="W181" s="490" t="str">
        <f t="shared" si="37"/>
        <v>--</v>
      </c>
      <c r="X181" s="208" t="str">
        <f t="shared" si="38"/>
        <v>A</v>
      </c>
      <c r="Y181" s="255">
        <f>VLOOKUP(D181,derm!$D$4:$H$285,5,FALSE)</f>
        <v>5.4099999999999999E-3</v>
      </c>
      <c r="Z181" s="468">
        <f>VLOOKUP($C181,ToxValues!$C$4:$N$283,11,FALSE)</f>
        <v>123.11</v>
      </c>
      <c r="AA181" s="468" t="str">
        <f>VLOOKUP($D181,derm!$D$4:$K$285,6,FALSE)</f>
        <v>--</v>
      </c>
      <c r="AB181" s="468" t="str">
        <f>VLOOKUP($D181,derm!$D$4:$K$285,7,FALSE)</f>
        <v>--</v>
      </c>
      <c r="AC181" s="468" t="str">
        <f>VLOOKUP($D181,derm!$D$4:$K$285,8,FALSE)</f>
        <v>--</v>
      </c>
      <c r="AD181" s="468" t="str">
        <f>VLOOKUP($D181,derm!$D$4:$L$285,9,FALSE)</f>
        <v>--</v>
      </c>
      <c r="AE181" s="255"/>
      <c r="AF181" s="255" t="str">
        <f>VLOOKUP($C181,ToxValues!$C$4:$J$284,7,FALSE)</f>
        <v>--</v>
      </c>
      <c r="AG181" s="255">
        <f>VLOOKUP($C181,ToxValues!$C$4:$J$284,3,FALSE)</f>
        <v>2E-3</v>
      </c>
      <c r="AH181" s="255">
        <f>VLOOKUP($C181,ToxValues!$C$4:$J$284,5,FALSE)</f>
        <v>2E-3</v>
      </c>
      <c r="AI181" s="497" t="str">
        <f>VLOOKUP($C181,ToxValues!$C$4:$L$284,10,FALSE)</f>
        <v>--</v>
      </c>
    </row>
    <row r="182" spans="1:35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31"/>
        <v>16.59090909090909</v>
      </c>
      <c r="H182" s="490" t="str">
        <f t="shared" si="39"/>
        <v/>
      </c>
      <c r="I182" s="490"/>
      <c r="J182" s="490" t="str">
        <f t="shared" si="40"/>
        <v/>
      </c>
      <c r="K182" s="490">
        <f t="shared" si="41"/>
        <v>16.59090909090909</v>
      </c>
      <c r="L182" s="490" t="str">
        <f t="shared" si="42"/>
        <v/>
      </c>
      <c r="M182" s="490"/>
      <c r="N182" s="490" t="str">
        <f t="shared" si="32"/>
        <v>--</v>
      </c>
      <c r="O182" s="490">
        <f t="shared" si="33"/>
        <v>16.59090909090909</v>
      </c>
      <c r="P182" s="490" t="str">
        <f t="shared" si="43"/>
        <v>--</v>
      </c>
      <c r="Q182" s="490"/>
      <c r="R182" s="490" t="str">
        <f t="shared" si="34"/>
        <v>--</v>
      </c>
      <c r="S182" s="490" t="str">
        <f t="shared" si="35"/>
        <v>--</v>
      </c>
      <c r="T182" s="490" t="str">
        <f t="shared" si="36"/>
        <v>--</v>
      </c>
      <c r="U182" s="490" t="str">
        <f>IFERROR((2*'Child Res carc'!tao_event*V182),"--")</f>
        <v>--</v>
      </c>
      <c r="V182" s="255" t="str">
        <f>IFERROR((1+(3*[0]!B)+(3*[0]!B^2))/((1+[0]!B)^2),"--")</f>
        <v>--</v>
      </c>
      <c r="W182" s="490">
        <f t="shared" si="37"/>
        <v>2.513774104683196E-3</v>
      </c>
      <c r="X182" s="208" t="str">
        <f t="shared" si="38"/>
        <v>A</v>
      </c>
      <c r="Y182" s="255">
        <f>VLOOKUP(D182,derm!$D$4:$H$285,5,FALSE)</f>
        <v>3.3599999999999998E-4</v>
      </c>
      <c r="Z182" s="468">
        <f>VLOOKUP($C182,ToxValues!$C$4:$N$283,11,FALSE)</f>
        <v>222.12</v>
      </c>
      <c r="AA182" s="468" t="str">
        <f>VLOOKUP($D182,derm!$D$4:$K$285,6,FALSE)</f>
        <v>--</v>
      </c>
      <c r="AB182" s="468" t="str">
        <f>VLOOKUP($D182,derm!$D$4:$K$285,7,FALSE)</f>
        <v>--</v>
      </c>
      <c r="AC182" s="468" t="str">
        <f>VLOOKUP($D182,derm!$D$4:$K$285,8,FALSE)</f>
        <v>--</v>
      </c>
      <c r="AD182" s="468" t="str">
        <f>VLOOKUP($D182,derm!$D$4:$L$285,9,FALSE)</f>
        <v>--</v>
      </c>
      <c r="AE182" s="255"/>
      <c r="AF182" s="255">
        <f>VLOOKUP($C182,ToxValues!$C$4:$J$284,7,FALSE)</f>
        <v>0.11</v>
      </c>
      <c r="AG182" s="255">
        <f>VLOOKUP($C182,ToxValues!$C$4:$J$284,3,FALSE)</f>
        <v>3.0000000000000001E-3</v>
      </c>
      <c r="AH182" s="255">
        <f>VLOOKUP($C182,ToxValues!$C$4:$J$284,5,FALSE)</f>
        <v>3.0000000000000001E-3</v>
      </c>
      <c r="AI182" s="497">
        <f>VLOOKUP($C182,ToxValues!$C$4:$L$284,10,FALSE)</f>
        <v>0.11</v>
      </c>
    </row>
    <row r="183" spans="1:35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 t="str">
        <f t="shared" si="31"/>
        <v>--</v>
      </c>
      <c r="H183" s="490" t="str">
        <f t="shared" si="39"/>
        <v/>
      </c>
      <c r="I183" s="490"/>
      <c r="J183" s="490" t="str">
        <f t="shared" si="40"/>
        <v/>
      </c>
      <c r="K183" s="490" t="str">
        <f t="shared" si="41"/>
        <v>--</v>
      </c>
      <c r="L183" s="490" t="str">
        <f t="shared" si="42"/>
        <v/>
      </c>
      <c r="M183" s="490"/>
      <c r="N183" s="490" t="str">
        <f t="shared" si="32"/>
        <v>--</v>
      </c>
      <c r="O183" s="490" t="str">
        <f t="shared" si="33"/>
        <v>--</v>
      </c>
      <c r="P183" s="490" t="str">
        <f t="shared" si="43"/>
        <v>--</v>
      </c>
      <c r="Q183" s="490"/>
      <c r="R183" s="490" t="str">
        <f t="shared" si="34"/>
        <v>--</v>
      </c>
      <c r="S183" s="490" t="str">
        <f t="shared" si="35"/>
        <v>--</v>
      </c>
      <c r="T183" s="490" t="str">
        <f t="shared" si="36"/>
        <v>--</v>
      </c>
      <c r="U183" s="490" t="str">
        <f>IFERROR((2*'Child Res carc'!tao_event*V183),"--")</f>
        <v>--</v>
      </c>
      <c r="V183" s="255" t="str">
        <f>IFERROR((1+(3*[0]!B)+(3*[0]!B^2))/((1+[0]!B)^2),"--")</f>
        <v>--</v>
      </c>
      <c r="W183" s="490" t="str">
        <f t="shared" si="37"/>
        <v>--</v>
      </c>
      <c r="X183" s="208" t="str">
        <f t="shared" si="38"/>
        <v>A</v>
      </c>
      <c r="Y183" s="255">
        <f>VLOOKUP(D183,derm!$D$4:$H$285,5,FALSE)</f>
        <v>4.7399999999999997E-4</v>
      </c>
      <c r="Z183" s="468">
        <f>VLOOKUP($C183,ToxValues!$C$4:$N$283,11,FALSE)</f>
        <v>287.14999999999998</v>
      </c>
      <c r="AA183" s="468" t="str">
        <f>VLOOKUP($D183,derm!$D$4:$K$285,6,FALSE)</f>
        <v>--</v>
      </c>
      <c r="AB183" s="468" t="str">
        <f>VLOOKUP($D183,derm!$D$4:$K$285,7,FALSE)</f>
        <v>--</v>
      </c>
      <c r="AC183" s="468" t="str">
        <f>VLOOKUP($D183,derm!$D$4:$K$285,8,FALSE)</f>
        <v>--</v>
      </c>
      <c r="AD183" s="468" t="str">
        <f>VLOOKUP($D183,derm!$D$4:$L$285,9,FALSE)</f>
        <v>--</v>
      </c>
      <c r="AE183" s="255"/>
      <c r="AF183" s="255" t="str">
        <f>VLOOKUP($C183,ToxValues!$C$4:$J$284,7,FALSE)</f>
        <v>--</v>
      </c>
      <c r="AG183" s="255">
        <f>VLOOKUP($C183,ToxValues!$C$4:$J$284,3,FALSE)</f>
        <v>4.0000000000000001E-3</v>
      </c>
      <c r="AH183" s="255">
        <f>VLOOKUP($C183,ToxValues!$C$4:$J$284,5,FALSE)</f>
        <v>4.0000000000000001E-3</v>
      </c>
      <c r="AI183" s="497" t="str">
        <f>VLOOKUP($C183,ToxValues!$C$4:$L$284,10,FALSE)</f>
        <v>--</v>
      </c>
    </row>
    <row r="184" spans="1:35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>
        <f t="shared" si="31"/>
        <v>0.72794825863552626</v>
      </c>
      <c r="H184" s="490" t="str">
        <f t="shared" si="39"/>
        <v/>
      </c>
      <c r="I184" s="490"/>
      <c r="J184" s="490" t="str">
        <f t="shared" si="40"/>
        <v/>
      </c>
      <c r="K184" s="490">
        <f t="shared" si="41"/>
        <v>7.604166666666667</v>
      </c>
      <c r="L184" s="490">
        <f t="shared" si="42"/>
        <v>0.72794825863552626</v>
      </c>
      <c r="M184" s="490"/>
      <c r="N184" s="490" t="str">
        <f t="shared" si="32"/>
        <v>--</v>
      </c>
      <c r="O184" s="490">
        <f t="shared" si="33"/>
        <v>7.604166666666667</v>
      </c>
      <c r="P184" s="490">
        <f t="shared" si="43"/>
        <v>0.80501222545653117</v>
      </c>
      <c r="Q184" s="490"/>
      <c r="R184" s="490">
        <f t="shared" si="34"/>
        <v>0.22982274322588206</v>
      </c>
      <c r="S184" s="490">
        <f t="shared" si="35"/>
        <v>0.80501222545653117</v>
      </c>
      <c r="T184" s="490">
        <f t="shared" si="36"/>
        <v>0.45454545454545453</v>
      </c>
      <c r="U184" s="490">
        <f>IFERROR((2*'Child Res carc'!tao_event*V184),"--")</f>
        <v>24.511570247933882</v>
      </c>
      <c r="V184" s="255">
        <f>IFERROR((1+(3*[0]!B)+(3*[0]!B^2))/((1+[0]!B)^2),"--")</f>
        <v>1.8429752066115699</v>
      </c>
      <c r="W184" s="490">
        <f t="shared" si="37"/>
        <v>1.1521464646464649E-3</v>
      </c>
      <c r="X184" s="208" t="str">
        <f t="shared" si="38"/>
        <v>A</v>
      </c>
      <c r="Y184" s="255">
        <f>VLOOKUP(D184,derm!$D$4:$H$285,5,FALSE)</f>
        <v>0.251</v>
      </c>
      <c r="Z184" s="468">
        <f>VLOOKUP($C184,ToxValues!$C$4:$N$283,11,FALSE)</f>
        <v>320.05</v>
      </c>
      <c r="AA184" s="468">
        <f>VLOOKUP($D184,derm!$D$4:$K$285,6,FALSE)</f>
        <v>1.2</v>
      </c>
      <c r="AB184" s="468">
        <f>VLOOKUP($D184,derm!$D$4:$K$285,7,FALSE)</f>
        <v>6.65</v>
      </c>
      <c r="AC184" s="468">
        <f>VLOOKUP($D184,derm!$D$4:$K$285,8,FALSE)</f>
        <v>25.99</v>
      </c>
      <c r="AD184" s="468">
        <f>VLOOKUP($D184,derm!$D$4:$L$285,9,FALSE)</f>
        <v>0.8</v>
      </c>
      <c r="AE184" s="255"/>
      <c r="AF184" s="255">
        <f>VLOOKUP($C184,ToxValues!$C$4:$J$284,7,FALSE)</f>
        <v>0.24</v>
      </c>
      <c r="AG184" s="255" t="str">
        <f>VLOOKUP($C184,ToxValues!$C$4:$J$284,3,FALSE)</f>
        <v>--</v>
      </c>
      <c r="AH184" s="255" t="str">
        <f>VLOOKUP($C184,ToxValues!$C$4:$J$284,5,FALSE)</f>
        <v>--</v>
      </c>
      <c r="AI184" s="497">
        <f>VLOOKUP($C184,ToxValues!$C$4:$L$284,10,FALSE)</f>
        <v>0.24</v>
      </c>
    </row>
    <row r="185" spans="1:35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>
        <f t="shared" si="31"/>
        <v>0.25263751236984294</v>
      </c>
      <c r="H185" s="490" t="str">
        <f t="shared" si="39"/>
        <v/>
      </c>
      <c r="I185" s="490"/>
      <c r="J185" s="490" t="str">
        <f t="shared" si="40"/>
        <v/>
      </c>
      <c r="K185" s="490">
        <f t="shared" si="41"/>
        <v>5.367647058823529</v>
      </c>
      <c r="L185" s="490">
        <f t="shared" si="42"/>
        <v>0.25263751236984294</v>
      </c>
      <c r="M185" s="490"/>
      <c r="N185" s="490" t="str">
        <f t="shared" si="32"/>
        <v>--</v>
      </c>
      <c r="O185" s="490">
        <f t="shared" si="33"/>
        <v>5.367647058823529</v>
      </c>
      <c r="P185" s="490">
        <f t="shared" si="43"/>
        <v>0.26511563427299245</v>
      </c>
      <c r="Q185" s="490"/>
      <c r="R185" s="490">
        <f t="shared" si="34"/>
        <v>7.8438495135701711E-2</v>
      </c>
      <c r="S185" s="490">
        <f t="shared" si="35"/>
        <v>0.26511563427299245</v>
      </c>
      <c r="T185" s="490">
        <f t="shared" si="36"/>
        <v>0.47619047619047616</v>
      </c>
      <c r="U185" s="490">
        <f>IFERROR((2*'Child Res carc'!tao_event*V185),"--")</f>
        <v>23.304489795918375</v>
      </c>
      <c r="V185" s="255">
        <f>IFERROR((1+(3*[0]!B)+(3*[0]!B^2))/((1+[0]!B)^2),"--")</f>
        <v>1.7981859410430843</v>
      </c>
      <c r="W185" s="490">
        <f t="shared" si="37"/>
        <v>8.1327985739750464E-4</v>
      </c>
      <c r="X185" s="208" t="str">
        <f t="shared" si="38"/>
        <v>A</v>
      </c>
      <c r="Y185" s="255">
        <f>VLOOKUP(D185,derm!$D$4:$H$285,5,FALSE)</f>
        <v>0.54500000000000004</v>
      </c>
      <c r="Z185" s="468">
        <f>VLOOKUP($C185,ToxValues!$C$4:$N$283,11,FALSE)</f>
        <v>318.02999999999997</v>
      </c>
      <c r="AA185" s="468">
        <f>VLOOKUP($D185,derm!$D$4:$K$285,6,FALSE)</f>
        <v>1.1000000000000001</v>
      </c>
      <c r="AB185" s="468">
        <f>VLOOKUP($D185,derm!$D$4:$K$285,7,FALSE)</f>
        <v>6.48</v>
      </c>
      <c r="AC185" s="468">
        <f>VLOOKUP($D185,derm!$D$4:$K$285,8,FALSE)</f>
        <v>25.08</v>
      </c>
      <c r="AD185" s="468">
        <f>VLOOKUP($D185,derm!$D$4:$L$285,9,FALSE)</f>
        <v>0.8</v>
      </c>
      <c r="AE185" s="255"/>
      <c r="AF185" s="255">
        <f>VLOOKUP($C185,ToxValues!$C$4:$J$284,7,FALSE)</f>
        <v>0.34</v>
      </c>
      <c r="AG185" s="255" t="str">
        <f>VLOOKUP($C185,ToxValues!$C$4:$J$284,3,FALSE)</f>
        <v>--</v>
      </c>
      <c r="AH185" s="255" t="str">
        <f>VLOOKUP($C185,ToxValues!$C$4:$J$284,5,FALSE)</f>
        <v>--</v>
      </c>
      <c r="AI185" s="497">
        <f>VLOOKUP($C185,ToxValues!$C$4:$L$284,10,FALSE)</f>
        <v>0.34</v>
      </c>
    </row>
    <row r="186" spans="1:35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31"/>
        <v>0.19936802384482144</v>
      </c>
      <c r="H186" s="490" t="str">
        <f t="shared" si="39"/>
        <v/>
      </c>
      <c r="I186" s="490"/>
      <c r="J186" s="490" t="str">
        <f t="shared" si="40"/>
        <v/>
      </c>
      <c r="K186" s="490">
        <f t="shared" si="41"/>
        <v>5.367647058823529</v>
      </c>
      <c r="L186" s="490">
        <f t="shared" si="42"/>
        <v>0.19936802384482144</v>
      </c>
      <c r="M186" s="490"/>
      <c r="N186" s="490" t="str">
        <f t="shared" si="32"/>
        <v>--</v>
      </c>
      <c r="O186" s="490">
        <f t="shared" si="33"/>
        <v>5.367647058823529</v>
      </c>
      <c r="P186" s="490">
        <f t="shared" si="43"/>
        <v>0.20705870940238888</v>
      </c>
      <c r="Q186" s="490"/>
      <c r="R186" s="490">
        <f t="shared" si="34"/>
        <v>4.213335759452061E-2</v>
      </c>
      <c r="S186" s="490">
        <f t="shared" si="35"/>
        <v>0.20705870940238888</v>
      </c>
      <c r="T186" s="490">
        <f t="shared" si="36"/>
        <v>0.34482758620689657</v>
      </c>
      <c r="U186" s="490">
        <f>IFERROR((2*'Child Res carc'!tao_event*V186),"--")</f>
        <v>43.56444708680143</v>
      </c>
      <c r="V186" s="255">
        <f>IFERROR((1+(3*[0]!B)+(3*[0]!B^2))/((1+[0]!B)^2),"--")</f>
        <v>2.0844233055885852</v>
      </c>
      <c r="W186" s="490">
        <f t="shared" si="37"/>
        <v>8.1327985739750464E-4</v>
      </c>
      <c r="X186" s="208" t="str">
        <f t="shared" si="38"/>
        <v>A</v>
      </c>
      <c r="Y186" s="255">
        <f>VLOOKUP(D186,derm!$D$4:$H$285,5,FALSE)</f>
        <v>0.628</v>
      </c>
      <c r="Z186" s="468">
        <f>VLOOKUP($C186,ToxValues!$C$4:$N$283,11,FALSE)</f>
        <v>354.49</v>
      </c>
      <c r="AA186" s="468">
        <f>VLOOKUP($D186,derm!$D$4:$K$285,6,FALSE)</f>
        <v>1.9</v>
      </c>
      <c r="AB186" s="468">
        <f>VLOOKUP($D186,derm!$D$4:$K$285,7,FALSE)</f>
        <v>10.45</v>
      </c>
      <c r="AC186" s="468">
        <f>VLOOKUP($D186,derm!$D$4:$K$285,8,FALSE)</f>
        <v>42.51</v>
      </c>
      <c r="AD186" s="468">
        <f>VLOOKUP($D186,derm!$D$4:$L$285,9,FALSE)</f>
        <v>0.7</v>
      </c>
      <c r="AE186" s="255"/>
      <c r="AF186" s="255">
        <f>VLOOKUP($C186,ToxValues!$C$4:$J$284,7,FALSE)</f>
        <v>0.34</v>
      </c>
      <c r="AG186" s="255">
        <f>VLOOKUP($C186,ToxValues!$C$4:$J$284,3,FALSE)</f>
        <v>5.0000000000000001E-4</v>
      </c>
      <c r="AH186" s="255">
        <f>VLOOKUP($C186,ToxValues!$C$4:$J$284,5,FALSE)</f>
        <v>5.0000000000000001E-4</v>
      </c>
      <c r="AI186" s="497">
        <f>VLOOKUP($C186,ToxValues!$C$4:$L$284,10,FALSE)</f>
        <v>0.34</v>
      </c>
    </row>
    <row r="187" spans="1:35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31"/>
        <v>5.525018256708523E-3</v>
      </c>
      <c r="H187" s="490" t="str">
        <f t="shared" si="39"/>
        <v/>
      </c>
      <c r="I187" s="490"/>
      <c r="J187" s="490" t="str">
        <f t="shared" si="40"/>
        <v/>
      </c>
      <c r="K187" s="490">
        <f t="shared" si="41"/>
        <v>0.10735294117647058</v>
      </c>
      <c r="L187" s="490">
        <f t="shared" si="42"/>
        <v>5.525018256708523E-3</v>
      </c>
      <c r="M187" s="490"/>
      <c r="N187" s="490" t="str">
        <f t="shared" si="32"/>
        <v>--</v>
      </c>
      <c r="O187" s="490">
        <f t="shared" si="33"/>
        <v>0.10735294117647058</v>
      </c>
      <c r="P187" s="490">
        <f t="shared" si="43"/>
        <v>5.8247968033161767E-3</v>
      </c>
      <c r="Q187" s="490"/>
      <c r="R187" s="490">
        <f t="shared" si="34"/>
        <v>2.240273746573959E-3</v>
      </c>
      <c r="S187" s="490">
        <f t="shared" si="35"/>
        <v>5.8247968033161767E-3</v>
      </c>
      <c r="T187" s="490">
        <f t="shared" si="36"/>
        <v>1</v>
      </c>
      <c r="U187" s="490">
        <f>IFERROR((2*'Child Res carc'!tao_event*V187),"--")</f>
        <v>23.78</v>
      </c>
      <c r="V187" s="255">
        <f>IFERROR((1+(3*[0]!B)+(3*[0]!B^2))/((1+[0]!B)^2),"--")</f>
        <v>1</v>
      </c>
      <c r="W187" s="490">
        <f t="shared" si="37"/>
        <v>1.6265597147950094E-5</v>
      </c>
      <c r="X187" s="208" t="str">
        <f t="shared" si="38"/>
        <v>A</v>
      </c>
      <c r="Y187" s="255">
        <f>VLOOKUP(D187,derm!$D$4:$H$285,5,FALSE)</f>
        <v>0.29299999999999998</v>
      </c>
      <c r="Z187" s="468">
        <f>VLOOKUP($C187,ToxValues!$C$4:$N$283,11,FALSE)</f>
        <v>364.92</v>
      </c>
      <c r="AA187" s="468">
        <f>VLOOKUP($D187,derm!$D$4:$K$285,6,FALSE)</f>
        <v>0</v>
      </c>
      <c r="AB187" s="468">
        <f>VLOOKUP($D187,derm!$D$4:$K$285,7,FALSE)</f>
        <v>11.89</v>
      </c>
      <c r="AC187" s="468">
        <f>VLOOKUP($D187,derm!$D$4:$K$285,8,FALSE)</f>
        <v>28.54</v>
      </c>
      <c r="AD187" s="468">
        <f>VLOOKUP($D187,derm!$D$4:$L$285,9,FALSE)</f>
        <v>1</v>
      </c>
      <c r="AE187" s="255"/>
      <c r="AF187" s="255">
        <f>VLOOKUP($C187,ToxValues!$C$4:$J$284,7,FALSE)</f>
        <v>17</v>
      </c>
      <c r="AG187" s="255">
        <f>VLOOKUP($C187,ToxValues!$C$4:$J$284,3,FALSE)</f>
        <v>3.0000000000000001E-5</v>
      </c>
      <c r="AH187" s="255">
        <f>VLOOKUP($C187,ToxValues!$C$4:$J$284,5,FALSE)</f>
        <v>3.0000000000000001E-5</v>
      </c>
      <c r="AI187" s="497">
        <f>VLOOKUP($C187,ToxValues!$C$4:$L$284,10,FALSE)</f>
        <v>17</v>
      </c>
    </row>
    <row r="188" spans="1:35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31"/>
        <v>0.28968253968253971</v>
      </c>
      <c r="H188" s="490" t="str">
        <f t="shared" si="39"/>
        <v/>
      </c>
      <c r="I188" s="490"/>
      <c r="J188" s="490" t="str">
        <f t="shared" si="40"/>
        <v/>
      </c>
      <c r="K188" s="490">
        <f t="shared" si="41"/>
        <v>0.28968253968253971</v>
      </c>
      <c r="L188" s="490" t="str">
        <f t="shared" si="42"/>
        <v/>
      </c>
      <c r="M188" s="490"/>
      <c r="N188" s="490" t="str">
        <f t="shared" si="32"/>
        <v>--</v>
      </c>
      <c r="O188" s="490">
        <f t="shared" si="33"/>
        <v>0.28968253968253971</v>
      </c>
      <c r="P188" s="490" t="str">
        <f t="shared" si="43"/>
        <v>--</v>
      </c>
      <c r="Q188" s="490"/>
      <c r="R188" s="490" t="str">
        <f t="shared" si="34"/>
        <v>--</v>
      </c>
      <c r="S188" s="490" t="str">
        <f t="shared" si="35"/>
        <v>--</v>
      </c>
      <c r="T188" s="490" t="str">
        <f t="shared" si="36"/>
        <v>--</v>
      </c>
      <c r="U188" s="490" t="str">
        <f>IFERROR((2*'Child Res carc'!tao_event*V188),"--")</f>
        <v>--</v>
      </c>
      <c r="V188" s="255" t="str">
        <f>IFERROR((1+(3*[0]!B)+(3*[0]!B^2))/((1+[0]!B)^2),"--")</f>
        <v>--</v>
      </c>
      <c r="W188" s="490">
        <f t="shared" si="37"/>
        <v>4.38912938912939E-5</v>
      </c>
      <c r="X188" s="208" t="str">
        <f t="shared" si="38"/>
        <v>A</v>
      </c>
      <c r="Y188" s="255">
        <f>VLOOKUP(D188,derm!$D$4:$H$285,5,FALSE)</f>
        <v>2.06E-2</v>
      </c>
      <c r="Z188" s="468">
        <f>VLOOKUP($C188,ToxValues!$C$4:$N$283,11,FALSE)</f>
        <v>290.83</v>
      </c>
      <c r="AA188" s="468" t="str">
        <f>VLOOKUP($D188,derm!$D$4:$K$285,6,FALSE)</f>
        <v>--</v>
      </c>
      <c r="AB188" s="468" t="str">
        <f>VLOOKUP($D188,derm!$D$4:$K$285,7,FALSE)</f>
        <v>--</v>
      </c>
      <c r="AC188" s="468" t="str">
        <f>VLOOKUP($D188,derm!$D$4:$K$285,8,FALSE)</f>
        <v>--</v>
      </c>
      <c r="AD188" s="468" t="str">
        <f>VLOOKUP($D188,derm!$D$4:$L$285,9,FALSE)</f>
        <v>--</v>
      </c>
      <c r="AE188" s="255"/>
      <c r="AF188" s="255">
        <f>VLOOKUP($C188,ToxValues!$C$4:$J$284,7,FALSE)</f>
        <v>6.3</v>
      </c>
      <c r="AG188" s="255">
        <f>VLOOKUP($C188,ToxValues!$C$4:$J$284,3,FALSE)</f>
        <v>8.0000000000000002E-3</v>
      </c>
      <c r="AH188" s="255">
        <f>VLOOKUP($C188,ToxValues!$C$4:$J$284,5,FALSE)</f>
        <v>8.0000000000000002E-3</v>
      </c>
      <c r="AI188" s="497">
        <f>VLOOKUP($C188,ToxValues!$C$4:$L$284,10,FALSE)</f>
        <v>6.3</v>
      </c>
    </row>
    <row r="189" spans="1:35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31"/>
        <v>--</v>
      </c>
      <c r="H189" s="490" t="str">
        <f t="shared" si="39"/>
        <v/>
      </c>
      <c r="I189" s="490"/>
      <c r="J189" s="490" t="str">
        <f t="shared" si="40"/>
        <v/>
      </c>
      <c r="K189" s="490" t="str">
        <f t="shared" si="41"/>
        <v>--</v>
      </c>
      <c r="L189" s="490" t="str">
        <f t="shared" si="42"/>
        <v/>
      </c>
      <c r="M189" s="490"/>
      <c r="N189" s="490" t="str">
        <f t="shared" si="32"/>
        <v>--</v>
      </c>
      <c r="O189" s="490" t="str">
        <f t="shared" si="33"/>
        <v>--</v>
      </c>
      <c r="P189" s="490" t="str">
        <f t="shared" si="43"/>
        <v>--</v>
      </c>
      <c r="Q189" s="490"/>
      <c r="R189" s="490" t="str">
        <f t="shared" si="34"/>
        <v>--</v>
      </c>
      <c r="S189" s="490" t="str">
        <f t="shared" si="35"/>
        <v>--</v>
      </c>
      <c r="T189" s="490">
        <f t="shared" si="36"/>
        <v>0.76923076923076916</v>
      </c>
      <c r="U189" s="490">
        <f>IFERROR((2*'Child Res carc'!tao_event*V189),"--")</f>
        <v>54.62236686390532</v>
      </c>
      <c r="V189" s="255">
        <f>IFERROR((1+(3*[0]!B)+(3*[0]!B^2))/((1+[0]!B)^2),"--")</f>
        <v>1.2840236686390532</v>
      </c>
      <c r="W189" s="490" t="str">
        <f t="shared" si="37"/>
        <v>--</v>
      </c>
      <c r="X189" s="208" t="str">
        <f t="shared" si="38"/>
        <v>A</v>
      </c>
      <c r="Y189" s="255" t="str">
        <f>VLOOKUP(D189,derm!$D$4:$H$285,5,FALSE)</f>
        <v>--</v>
      </c>
      <c r="Z189" s="468" t="str">
        <f>VLOOKUP($C189,ToxValues!$C$4:$N$283,11,FALSE)</f>
        <v>--</v>
      </c>
      <c r="AA189" s="468">
        <f>VLOOKUP($D189,derm!$D$4:$K$285,6,FALSE)</f>
        <v>0.3</v>
      </c>
      <c r="AB189" s="468">
        <f>VLOOKUP($D189,derm!$D$4:$K$285,7,FALSE)</f>
        <v>21.27</v>
      </c>
      <c r="AC189" s="468">
        <f>VLOOKUP($D189,derm!$D$4:$K$285,8,FALSE)</f>
        <v>51.05</v>
      </c>
      <c r="AD189" s="468">
        <f>VLOOKUP($D189,derm!$D$4:$L$285,9,FALSE)</f>
        <v>0.7</v>
      </c>
      <c r="AE189" s="255"/>
      <c r="AF189" s="255" t="str">
        <f>VLOOKUP($C189,ToxValues!$C$4:$J$284,7,FALSE)</f>
        <v>--</v>
      </c>
      <c r="AG189" s="255" t="str">
        <f>VLOOKUP($C189,ToxValues!$C$4:$J$284,3,FALSE)</f>
        <v>--</v>
      </c>
      <c r="AH189" s="255" t="str">
        <f>VLOOKUP($C189,ToxValues!$C$4:$J$284,5,FALSE)</f>
        <v>--</v>
      </c>
      <c r="AI189" s="497" t="str">
        <f>VLOOKUP($C189,ToxValues!$C$4:$L$284,10,FALSE)</f>
        <v>--</v>
      </c>
    </row>
    <row r="190" spans="1:35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>
        <f t="shared" si="31"/>
        <v>1.0138888888888888</v>
      </c>
      <c r="H190" s="490" t="str">
        <f t="shared" si="39"/>
        <v/>
      </c>
      <c r="I190" s="490"/>
      <c r="J190" s="490" t="str">
        <f t="shared" si="40"/>
        <v/>
      </c>
      <c r="K190" s="490">
        <f t="shared" si="41"/>
        <v>1.0138888888888888</v>
      </c>
      <c r="L190" s="490" t="str">
        <f t="shared" si="42"/>
        <v/>
      </c>
      <c r="M190" s="490"/>
      <c r="N190" s="490" t="str">
        <f t="shared" si="32"/>
        <v>--</v>
      </c>
      <c r="O190" s="490">
        <f t="shared" si="33"/>
        <v>1.0138888888888888</v>
      </c>
      <c r="P190" s="490" t="str">
        <f t="shared" si="43"/>
        <v>--</v>
      </c>
      <c r="Q190" s="490"/>
      <c r="R190" s="490" t="str">
        <f t="shared" si="34"/>
        <v>--</v>
      </c>
      <c r="S190" s="490" t="str">
        <f t="shared" si="35"/>
        <v>--</v>
      </c>
      <c r="T190" s="490" t="str">
        <f t="shared" si="36"/>
        <v>--</v>
      </c>
      <c r="U190" s="490" t="str">
        <f>IFERROR((2*'Child Res carc'!tao_event*V190),"--")</f>
        <v>--</v>
      </c>
      <c r="V190" s="255" t="str">
        <f>IFERROR((1+(3*[0]!B)+(3*[0]!B^2))/((1+[0]!B)^2),"--")</f>
        <v>--</v>
      </c>
      <c r="W190" s="490">
        <f t="shared" si="37"/>
        <v>1.5361952861952865E-4</v>
      </c>
      <c r="X190" s="208" t="str">
        <f t="shared" si="38"/>
        <v>A</v>
      </c>
      <c r="Y190" s="255">
        <f>VLOOKUP(D190,derm!$D$4:$H$285,5,FALSE)</f>
        <v>2.06E-2</v>
      </c>
      <c r="Z190" s="468">
        <f>VLOOKUP($C190,ToxValues!$C$4:$N$283,11,FALSE)</f>
        <v>290.83</v>
      </c>
      <c r="AA190" s="468" t="str">
        <f>VLOOKUP($D190,derm!$D$4:$K$285,6,FALSE)</f>
        <v>--</v>
      </c>
      <c r="AB190" s="468" t="str">
        <f>VLOOKUP($D190,derm!$D$4:$K$285,7,FALSE)</f>
        <v>--</v>
      </c>
      <c r="AC190" s="468" t="str">
        <f>VLOOKUP($D190,derm!$D$4:$K$285,8,FALSE)</f>
        <v>--</v>
      </c>
      <c r="AD190" s="468" t="str">
        <f>VLOOKUP($D190,derm!$D$4:$L$285,9,FALSE)</f>
        <v>--</v>
      </c>
      <c r="AE190" s="255"/>
      <c r="AF190" s="255">
        <f>VLOOKUP($C190,ToxValues!$C$4:$J$284,7,FALSE)</f>
        <v>1.8</v>
      </c>
      <c r="AG190" s="255" t="str">
        <f>VLOOKUP($C190,ToxValues!$C$4:$J$284,3,FALSE)</f>
        <v>--</v>
      </c>
      <c r="AH190" s="255" t="str">
        <f>VLOOKUP($C190,ToxValues!$C$4:$J$284,5,FALSE)</f>
        <v>--</v>
      </c>
      <c r="AI190" s="497">
        <f>VLOOKUP($C190,ToxValues!$C$4:$L$284,10,FALSE)</f>
        <v>1.8</v>
      </c>
    </row>
    <row r="191" spans="1:35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31"/>
        <v>5.2142857142857144</v>
      </c>
      <c r="H191" s="490" t="str">
        <f t="shared" si="39"/>
        <v/>
      </c>
      <c r="I191" s="490"/>
      <c r="J191" s="490" t="str">
        <f t="shared" si="40"/>
        <v/>
      </c>
      <c r="K191" s="490">
        <f t="shared" si="41"/>
        <v>5.2142857142857144</v>
      </c>
      <c r="L191" s="490" t="str">
        <f t="shared" si="42"/>
        <v/>
      </c>
      <c r="M191" s="490"/>
      <c r="N191" s="490" t="str">
        <f t="shared" si="32"/>
        <v>--</v>
      </c>
      <c r="O191" s="490">
        <f t="shared" si="33"/>
        <v>5.2142857142857144</v>
      </c>
      <c r="P191" s="490" t="str">
        <f t="shared" si="43"/>
        <v>--</v>
      </c>
      <c r="Q191" s="490"/>
      <c r="R191" s="490" t="str">
        <f t="shared" si="34"/>
        <v>--</v>
      </c>
      <c r="S191" s="490" t="str">
        <f t="shared" si="35"/>
        <v>--</v>
      </c>
      <c r="T191" s="490" t="str">
        <f t="shared" si="36"/>
        <v>--</v>
      </c>
      <c r="U191" s="490" t="str">
        <f>IFERROR((2*'Child Res carc'!tao_event*V191),"--")</f>
        <v>--</v>
      </c>
      <c r="V191" s="255" t="str">
        <f>IFERROR((1+(3*[0]!B)+(3*[0]!B^2))/((1+[0]!B)^2),"--")</f>
        <v>--</v>
      </c>
      <c r="W191" s="490">
        <f t="shared" si="37"/>
        <v>7.9004329004329021E-4</v>
      </c>
      <c r="X191" s="208" t="str">
        <f t="shared" si="38"/>
        <v>A</v>
      </c>
      <c r="Y191" s="255">
        <f>VLOOKUP(D191,derm!$D$4:$H$285,5,FALSE)</f>
        <v>0.107</v>
      </c>
      <c r="Z191" s="468">
        <f>VLOOKUP($C191,ToxValues!$C$4:$N$283,11,FALSE)</f>
        <v>409.78</v>
      </c>
      <c r="AA191" s="468" t="str">
        <f>VLOOKUP($D191,derm!$D$4:$K$285,6,FALSE)</f>
        <v>--</v>
      </c>
      <c r="AB191" s="468" t="str">
        <f>VLOOKUP($D191,derm!$D$4:$K$285,7,FALSE)</f>
        <v>--</v>
      </c>
      <c r="AC191" s="468" t="str">
        <f>VLOOKUP($D191,derm!$D$4:$K$285,8,FALSE)</f>
        <v>--</v>
      </c>
      <c r="AD191" s="468" t="str">
        <f>VLOOKUP($D191,derm!$D$4:$L$285,9,FALSE)</f>
        <v>--</v>
      </c>
      <c r="AE191" s="255"/>
      <c r="AF191" s="255">
        <f>VLOOKUP($C191,ToxValues!$C$4:$J$284,7,FALSE)</f>
        <v>0.35</v>
      </c>
      <c r="AG191" s="255">
        <f>VLOOKUP($C191,ToxValues!$C$4:$J$284,3,FALSE)</f>
        <v>5.0000000000000001E-4</v>
      </c>
      <c r="AH191" s="255">
        <f>VLOOKUP($C191,ToxValues!$C$4:$J$284,5,FALSE)</f>
        <v>5.0000000000000001E-4</v>
      </c>
      <c r="AI191" s="497">
        <f>VLOOKUP($C191,ToxValues!$C$4:$L$284,10,FALSE)</f>
        <v>0.35</v>
      </c>
    </row>
    <row r="192" spans="1:35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31"/>
        <v>16.59090909090909</v>
      </c>
      <c r="H192" s="490" t="str">
        <f t="shared" si="39"/>
        <v/>
      </c>
      <c r="I192" s="490"/>
      <c r="J192" s="490" t="str">
        <f t="shared" si="40"/>
        <v/>
      </c>
      <c r="K192" s="490">
        <f t="shared" si="41"/>
        <v>16.59090909090909</v>
      </c>
      <c r="L192" s="490" t="str">
        <f t="shared" si="42"/>
        <v/>
      </c>
      <c r="M192" s="490"/>
      <c r="N192" s="490" t="str">
        <f t="shared" si="32"/>
        <v>--</v>
      </c>
      <c r="O192" s="490">
        <f t="shared" si="33"/>
        <v>16.59090909090909</v>
      </c>
      <c r="P192" s="490" t="str">
        <f t="shared" si="43"/>
        <v>--</v>
      </c>
      <c r="Q192" s="490"/>
      <c r="R192" s="490" t="str">
        <f t="shared" si="34"/>
        <v>--</v>
      </c>
      <c r="S192" s="490" t="str">
        <f t="shared" si="35"/>
        <v>--</v>
      </c>
      <c r="T192" s="490" t="str">
        <f t="shared" si="36"/>
        <v>--</v>
      </c>
      <c r="U192" s="490" t="str">
        <f>IFERROR((2*'Child Res carc'!tao_event*V192),"--")</f>
        <v>--</v>
      </c>
      <c r="V192" s="255" t="str">
        <f>IFERROR((1+(3*[0]!B)+(3*[0]!B^2))/((1+[0]!B)^2),"--")</f>
        <v>--</v>
      </c>
      <c r="W192" s="490">
        <f t="shared" si="37"/>
        <v>2.513774104683196E-3</v>
      </c>
      <c r="X192" s="208" t="str">
        <f t="shared" si="38"/>
        <v>A</v>
      </c>
      <c r="Y192" s="255">
        <f>VLOOKUP(D192,derm!$D$4:$H$285,5,FALSE)</f>
        <v>3.3099999999999997E-2</v>
      </c>
      <c r="Z192" s="468">
        <f>VLOOKUP($C192,ToxValues!$C$4:$N$283,11,FALSE)</f>
        <v>325.19</v>
      </c>
      <c r="AA192" s="468" t="str">
        <f>VLOOKUP($D192,derm!$D$4:$K$285,6,FALSE)</f>
        <v>--</v>
      </c>
      <c r="AB192" s="468" t="str">
        <f>VLOOKUP($D192,derm!$D$4:$K$285,7,FALSE)</f>
        <v>--</v>
      </c>
      <c r="AC192" s="468" t="str">
        <f>VLOOKUP($D192,derm!$D$4:$K$285,8,FALSE)</f>
        <v>--</v>
      </c>
      <c r="AD192" s="468" t="str">
        <f>VLOOKUP($D192,derm!$D$4:$L$285,9,FALSE)</f>
        <v>--</v>
      </c>
      <c r="AE192" s="255"/>
      <c r="AF192" s="255">
        <f>VLOOKUP($C192,ToxValues!$C$4:$J$284,7,FALSE)</f>
        <v>0.11</v>
      </c>
      <c r="AG192" s="255">
        <f>VLOOKUP($C192,ToxValues!$C$4:$J$284,3,FALSE)</f>
        <v>0.02</v>
      </c>
      <c r="AH192" s="255">
        <f>VLOOKUP($C192,ToxValues!$C$4:$J$284,5,FALSE)</f>
        <v>0.02</v>
      </c>
      <c r="AI192" s="497">
        <f>VLOOKUP($C192,ToxValues!$C$4:$L$284,10,FALSE)</f>
        <v>0.11</v>
      </c>
    </row>
    <row r="193" spans="1:35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31"/>
        <v>--</v>
      </c>
      <c r="H193" s="490" t="str">
        <f t="shared" si="39"/>
        <v/>
      </c>
      <c r="I193" s="490"/>
      <c r="J193" s="490" t="str">
        <f t="shared" si="40"/>
        <v/>
      </c>
      <c r="K193" s="490" t="str">
        <f t="shared" si="41"/>
        <v>--</v>
      </c>
      <c r="L193" s="490" t="str">
        <f t="shared" si="42"/>
        <v/>
      </c>
      <c r="M193" s="490"/>
      <c r="N193" s="490" t="str">
        <f t="shared" si="32"/>
        <v>--</v>
      </c>
      <c r="O193" s="490" t="str">
        <f t="shared" si="33"/>
        <v>--</v>
      </c>
      <c r="P193" s="490" t="str">
        <f t="shared" si="43"/>
        <v>--</v>
      </c>
      <c r="Q193" s="490"/>
      <c r="R193" s="490" t="str">
        <f t="shared" si="34"/>
        <v>--</v>
      </c>
      <c r="S193" s="490" t="str">
        <f t="shared" si="35"/>
        <v>--</v>
      </c>
      <c r="T193" s="490" t="str">
        <f t="shared" si="36"/>
        <v>--</v>
      </c>
      <c r="U193" s="490" t="str">
        <f>IFERROR((2*'Child Res carc'!tao_event*V193),"--")</f>
        <v>--</v>
      </c>
      <c r="V193" s="255" t="str">
        <f>IFERROR((1+(3*[0]!B)+(3*[0]!B^2))/((1+[0]!B)^2),"--")</f>
        <v>--</v>
      </c>
      <c r="W193" s="490" t="str">
        <f t="shared" si="37"/>
        <v>--</v>
      </c>
      <c r="X193" s="208" t="str">
        <f t="shared" si="38"/>
        <v>A</v>
      </c>
      <c r="Y193" s="255" t="str">
        <f>VLOOKUP(D193,derm!$D$4:$H$285,5,FALSE)</f>
        <v>--</v>
      </c>
      <c r="Z193" s="468" t="str">
        <f>VLOOKUP($C193,ToxValues!$C$4:$N$283,11,FALSE)</f>
        <v>--</v>
      </c>
      <c r="AA193" s="468" t="str">
        <f>VLOOKUP($D193,derm!$D$4:$K$285,6,FALSE)</f>
        <v>--</v>
      </c>
      <c r="AB193" s="468" t="str">
        <f>VLOOKUP($D193,derm!$D$4:$K$285,7,FALSE)</f>
        <v>--</v>
      </c>
      <c r="AC193" s="468" t="str">
        <f>VLOOKUP($D193,derm!$D$4:$K$285,8,FALSE)</f>
        <v>--</v>
      </c>
      <c r="AD193" s="468" t="str">
        <f>VLOOKUP($D193,derm!$D$4:$L$285,9,FALSE)</f>
        <v>--</v>
      </c>
      <c r="AE193" s="255"/>
      <c r="AF193" s="255" t="str">
        <f>VLOOKUP($C193,ToxValues!$C$4:$J$284,7,FALSE)</f>
        <v>--</v>
      </c>
      <c r="AG193" s="255" t="str">
        <f>VLOOKUP($C193,ToxValues!$C$4:$J$284,3,FALSE)</f>
        <v>--</v>
      </c>
      <c r="AH193" s="255" t="str">
        <f>VLOOKUP($C193,ToxValues!$C$4:$J$284,5,FALSE)</f>
        <v>--</v>
      </c>
      <c r="AI193" s="497" t="str">
        <f>VLOOKUP($C193,ToxValues!$C$4:$L$284,10,FALSE)</f>
        <v>--</v>
      </c>
    </row>
    <row r="194" spans="1:35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>
        <f t="shared" si="31"/>
        <v>29.918032786885249</v>
      </c>
      <c r="H194" s="490" t="str">
        <f t="shared" si="39"/>
        <v/>
      </c>
      <c r="I194" s="490"/>
      <c r="J194" s="490" t="str">
        <f t="shared" si="40"/>
        <v/>
      </c>
      <c r="K194" s="490">
        <f t="shared" si="41"/>
        <v>29.918032786885249</v>
      </c>
      <c r="L194" s="490" t="str">
        <f t="shared" si="42"/>
        <v/>
      </c>
      <c r="M194" s="490"/>
      <c r="N194" s="490" t="str">
        <f t="shared" si="32"/>
        <v>--</v>
      </c>
      <c r="O194" s="490">
        <f t="shared" si="33"/>
        <v>29.918032786885249</v>
      </c>
      <c r="P194" s="490" t="str">
        <f t="shared" si="43"/>
        <v>--</v>
      </c>
      <c r="Q194" s="490"/>
      <c r="R194" s="490" t="str">
        <f t="shared" si="34"/>
        <v>--</v>
      </c>
      <c r="S194" s="490" t="str">
        <f t="shared" si="35"/>
        <v>--</v>
      </c>
      <c r="T194" s="490" t="str">
        <f t="shared" si="36"/>
        <v>--</v>
      </c>
      <c r="U194" s="490" t="str">
        <f>IFERROR((2*'Child Res carc'!tao_event*V194),"--")</f>
        <v>--</v>
      </c>
      <c r="V194" s="255" t="str">
        <f>IFERROR((1+(3*[0]!B)+(3*[0]!B^2))/((1+[0]!B)^2),"--")</f>
        <v>--</v>
      </c>
      <c r="W194" s="490">
        <f t="shared" si="37"/>
        <v>4.5330352707401902E-3</v>
      </c>
      <c r="X194" s="208" t="str">
        <f t="shared" si="38"/>
        <v>A</v>
      </c>
      <c r="Y194" s="255">
        <f>VLOOKUP(D194,derm!$D$4:$H$285,5,FALSE)</f>
        <v>4.5999999999999999E-2</v>
      </c>
      <c r="Z194" s="468">
        <f>VLOOKUP($C194,ToxValues!$C$4:$N$283,11,FALSE)</f>
        <v>270.22000000000003</v>
      </c>
      <c r="AA194" s="468" t="str">
        <f>VLOOKUP($D194,derm!$D$4:$K$285,6,FALSE)</f>
        <v>--</v>
      </c>
      <c r="AB194" s="468" t="str">
        <f>VLOOKUP($D194,derm!$D$4:$K$285,7,FALSE)</f>
        <v>--</v>
      </c>
      <c r="AC194" s="468" t="str">
        <f>VLOOKUP($D194,derm!$D$4:$K$285,8,FALSE)</f>
        <v>--</v>
      </c>
      <c r="AD194" s="468" t="str">
        <f>VLOOKUP($D194,derm!$D$4:$L$285,9,FALSE)</f>
        <v>--</v>
      </c>
      <c r="AE194" s="255"/>
      <c r="AF194" s="255">
        <f>VLOOKUP($C194,ToxValues!$C$4:$J$284,7,FALSE)</f>
        <v>6.0999999999999999E-2</v>
      </c>
      <c r="AG194" s="255" t="str">
        <f>VLOOKUP($C194,ToxValues!$C$4:$J$284,3,FALSE)</f>
        <v>--</v>
      </c>
      <c r="AH194" s="255" t="str">
        <f>VLOOKUP($C194,ToxValues!$C$4:$J$284,5,FALSE)</f>
        <v>--</v>
      </c>
      <c r="AI194" s="497">
        <f>VLOOKUP($C194,ToxValues!$C$4:$L$284,10,FALSE)</f>
        <v>6.0999999999999999E-2</v>
      </c>
    </row>
    <row r="195" spans="1:35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31"/>
        <v>4.0460648901089059E-2</v>
      </c>
      <c r="H195" s="490" t="str">
        <f t="shared" si="39"/>
        <v/>
      </c>
      <c r="I195" s="490"/>
      <c r="J195" s="490" t="str">
        <f t="shared" si="40"/>
        <v/>
      </c>
      <c r="K195" s="490">
        <f t="shared" si="41"/>
        <v>0.1140625</v>
      </c>
      <c r="L195" s="490">
        <f t="shared" si="42"/>
        <v>4.0460648901089059E-2</v>
      </c>
      <c r="M195" s="490"/>
      <c r="N195" s="490" t="str">
        <f t="shared" si="32"/>
        <v>--</v>
      </c>
      <c r="O195" s="490">
        <f t="shared" si="33"/>
        <v>0.1140625</v>
      </c>
      <c r="P195" s="490">
        <f t="shared" si="43"/>
        <v>6.2702808372013308E-2</v>
      </c>
      <c r="Q195" s="490"/>
      <c r="R195" s="490">
        <f t="shared" si="34"/>
        <v>2.005090677908394E-2</v>
      </c>
      <c r="S195" s="490">
        <f t="shared" si="35"/>
        <v>6.2702808372013308E-2</v>
      </c>
      <c r="T195" s="490">
        <f t="shared" si="36"/>
        <v>0.90909090909090906</v>
      </c>
      <c r="U195" s="490">
        <f>IFERROR((2*'Child Res carc'!tao_event*V195),"--")</f>
        <v>32.139834710743798</v>
      </c>
      <c r="V195" s="255">
        <f>IFERROR((1+(3*[0]!B)+(3*[0]!B^2))/((1+[0]!B)^2),"--")</f>
        <v>1.0991735537190082</v>
      </c>
      <c r="W195" s="490">
        <f t="shared" si="37"/>
        <v>1.7282196969696973E-5</v>
      </c>
      <c r="X195" s="208" t="str">
        <f t="shared" si="38"/>
        <v>A</v>
      </c>
      <c r="Y195" s="255">
        <f>VLOOKUP(D195,derm!$D$4:$H$285,5,FALSE)</f>
        <v>3.2599999999999997E-2</v>
      </c>
      <c r="Z195" s="468">
        <f>VLOOKUP($C195,ToxValues!$C$4:$N$283,11,FALSE)</f>
        <v>380.91</v>
      </c>
      <c r="AA195" s="468">
        <f>VLOOKUP($D195,derm!$D$4:$K$285,6,FALSE)</f>
        <v>0.1</v>
      </c>
      <c r="AB195" s="468">
        <f>VLOOKUP($D195,derm!$D$4:$K$285,7,FALSE)</f>
        <v>14.62</v>
      </c>
      <c r="AC195" s="468">
        <f>VLOOKUP($D195,derm!$D$4:$K$285,8,FALSE)</f>
        <v>35.090000000000003</v>
      </c>
      <c r="AD195" s="468">
        <f>VLOOKUP($D195,derm!$D$4:$L$285,9,FALSE)</f>
        <v>0.8</v>
      </c>
      <c r="AE195" s="255"/>
      <c r="AF195" s="255">
        <f>VLOOKUP($C195,ToxValues!$C$4:$J$284,7,FALSE)</f>
        <v>16</v>
      </c>
      <c r="AG195" s="255">
        <f>VLOOKUP($C195,ToxValues!$C$4:$J$284,3,FALSE)</f>
        <v>5.0000000000000002E-5</v>
      </c>
      <c r="AH195" s="255">
        <f>VLOOKUP($C195,ToxValues!$C$4:$J$284,5,FALSE)</f>
        <v>5.0000000000000002E-5</v>
      </c>
      <c r="AI195" s="497">
        <f>VLOOKUP($C195,ToxValues!$C$4:$L$284,10,FALSE)</f>
        <v>16</v>
      </c>
    </row>
    <row r="196" spans="1:35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31"/>
        <v>--</v>
      </c>
      <c r="H196" s="490" t="str">
        <f t="shared" si="39"/>
        <v/>
      </c>
      <c r="I196" s="490"/>
      <c r="J196" s="490" t="str">
        <f t="shared" si="40"/>
        <v/>
      </c>
      <c r="K196" s="490" t="str">
        <f t="shared" si="41"/>
        <v>--</v>
      </c>
      <c r="L196" s="490" t="str">
        <f t="shared" si="42"/>
        <v/>
      </c>
      <c r="M196" s="490"/>
      <c r="N196" s="490" t="str">
        <f t="shared" si="32"/>
        <v>--</v>
      </c>
      <c r="O196" s="490" t="str">
        <f t="shared" si="33"/>
        <v>--</v>
      </c>
      <c r="P196" s="490" t="str">
        <f t="shared" si="43"/>
        <v>--</v>
      </c>
      <c r="Q196" s="490"/>
      <c r="R196" s="490" t="str">
        <f t="shared" si="34"/>
        <v>--</v>
      </c>
      <c r="S196" s="490" t="str">
        <f t="shared" si="35"/>
        <v>--</v>
      </c>
      <c r="T196" s="490" t="str">
        <f t="shared" si="36"/>
        <v>--</v>
      </c>
      <c r="U196" s="490" t="str">
        <f>IFERROR((2*'Child Res carc'!tao_event*V196),"--")</f>
        <v>--</v>
      </c>
      <c r="V196" s="255" t="str">
        <f>IFERROR((1+(3*[0]!B)+(3*[0]!B^2))/((1+[0]!B)^2),"--")</f>
        <v>--</v>
      </c>
      <c r="W196" s="490" t="str">
        <f t="shared" si="37"/>
        <v>--</v>
      </c>
      <c r="X196" s="208" t="str">
        <f t="shared" si="38"/>
        <v>A</v>
      </c>
      <c r="Y196" s="255" t="str">
        <f>VLOOKUP(D196,derm!$D$4:$H$285,5,FALSE)</f>
        <v>--</v>
      </c>
      <c r="Z196" s="468" t="str">
        <f>VLOOKUP($C196,ToxValues!$C$4:$N$283,11,FALSE)</f>
        <v>--</v>
      </c>
      <c r="AA196" s="468" t="str">
        <f>VLOOKUP($D196,derm!$D$4:$K$285,6,FALSE)</f>
        <v>--</v>
      </c>
      <c r="AB196" s="468" t="str">
        <f>VLOOKUP($D196,derm!$D$4:$K$285,7,FALSE)</f>
        <v>--</v>
      </c>
      <c r="AC196" s="468" t="str">
        <f>VLOOKUP($D196,derm!$D$4:$K$285,8,FALSE)</f>
        <v>--</v>
      </c>
      <c r="AD196" s="468" t="str">
        <f>VLOOKUP($D196,derm!$D$4:$L$285,9,FALSE)</f>
        <v>--</v>
      </c>
      <c r="AE196" s="255"/>
      <c r="AF196" s="255" t="str">
        <f>VLOOKUP($C196,ToxValues!$C$4:$J$284,7,FALSE)</f>
        <v>--</v>
      </c>
      <c r="AG196" s="255" t="str">
        <f>VLOOKUP($C196,ToxValues!$C$4:$J$284,3,FALSE)</f>
        <v>--</v>
      </c>
      <c r="AH196" s="255" t="str">
        <f>VLOOKUP($C196,ToxValues!$C$4:$J$284,5,FALSE)</f>
        <v>--</v>
      </c>
      <c r="AI196" s="497" t="str">
        <f>VLOOKUP($C196,ToxValues!$C$4:$L$284,10,FALSE)</f>
        <v>--</v>
      </c>
    </row>
    <row r="197" spans="1:35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31"/>
        <v>--</v>
      </c>
      <c r="H197" s="490" t="str">
        <f t="shared" si="39"/>
        <v/>
      </c>
      <c r="I197" s="490"/>
      <c r="J197" s="490" t="str">
        <f t="shared" si="40"/>
        <v/>
      </c>
      <c r="K197" s="490" t="str">
        <f t="shared" si="41"/>
        <v>--</v>
      </c>
      <c r="L197" s="490" t="str">
        <f t="shared" si="42"/>
        <v/>
      </c>
      <c r="M197" s="490"/>
      <c r="N197" s="490" t="str">
        <f t="shared" si="32"/>
        <v>--</v>
      </c>
      <c r="O197" s="490" t="str">
        <f t="shared" si="33"/>
        <v>--</v>
      </c>
      <c r="P197" s="490" t="str">
        <f t="shared" si="43"/>
        <v>--</v>
      </c>
      <c r="Q197" s="490"/>
      <c r="R197" s="490" t="str">
        <f t="shared" si="34"/>
        <v>--</v>
      </c>
      <c r="S197" s="490" t="str">
        <f t="shared" si="35"/>
        <v>--</v>
      </c>
      <c r="T197" s="490" t="str">
        <f t="shared" si="36"/>
        <v>--</v>
      </c>
      <c r="U197" s="490" t="str">
        <f>IFERROR((2*'Child Res carc'!tao_event*V197),"--")</f>
        <v>--</v>
      </c>
      <c r="V197" s="255" t="str">
        <f>IFERROR((1+(3*[0]!B)+(3*[0]!B^2))/((1+[0]!B)^2),"--")</f>
        <v>--</v>
      </c>
      <c r="W197" s="490" t="str">
        <f t="shared" si="37"/>
        <v>--</v>
      </c>
      <c r="X197" s="208" t="str">
        <f t="shared" si="38"/>
        <v>A</v>
      </c>
      <c r="Y197" s="255" t="str">
        <f>VLOOKUP(D197,derm!$D$4:$H$285,5,FALSE)</f>
        <v>--</v>
      </c>
      <c r="Z197" s="468" t="str">
        <f>VLOOKUP($C197,ToxValues!$C$4:$N$283,11,FALSE)</f>
        <v>--</v>
      </c>
      <c r="AA197" s="468" t="str">
        <f>VLOOKUP($D197,derm!$D$4:$K$285,6,FALSE)</f>
        <v>--</v>
      </c>
      <c r="AB197" s="468" t="str">
        <f>VLOOKUP($D197,derm!$D$4:$K$285,7,FALSE)</f>
        <v>--</v>
      </c>
      <c r="AC197" s="468" t="str">
        <f>VLOOKUP($D197,derm!$D$4:$K$285,8,FALSE)</f>
        <v>--</v>
      </c>
      <c r="AD197" s="468" t="str">
        <f>VLOOKUP($D197,derm!$D$4:$L$285,9,FALSE)</f>
        <v>--</v>
      </c>
      <c r="AE197" s="255"/>
      <c r="AF197" s="255" t="str">
        <f>VLOOKUP($C197,ToxValues!$C$4:$J$284,7,FALSE)</f>
        <v>--</v>
      </c>
      <c r="AG197" s="255" t="str">
        <f>VLOOKUP($C197,ToxValues!$C$4:$J$284,3,FALSE)</f>
        <v>--</v>
      </c>
      <c r="AH197" s="255" t="str">
        <f>VLOOKUP($C197,ToxValues!$C$4:$J$284,5,FALSE)</f>
        <v>--</v>
      </c>
      <c r="AI197" s="497" t="str">
        <f>VLOOKUP($C197,ToxValues!$C$4:$L$284,10,FALSE)</f>
        <v>--</v>
      </c>
    </row>
    <row r="198" spans="1:35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ref="G198:G242" si="44">IF(MIN(H198:L198)&gt;0,MIN(H198:L198),"--")</f>
        <v>--</v>
      </c>
      <c r="H198" s="490" t="str">
        <f t="shared" si="39"/>
        <v/>
      </c>
      <c r="I198" s="490"/>
      <c r="J198" s="490" t="str">
        <f t="shared" si="40"/>
        <v/>
      </c>
      <c r="K198" s="490" t="str">
        <f t="shared" si="41"/>
        <v>--</v>
      </c>
      <c r="L198" s="490" t="str">
        <f t="shared" si="42"/>
        <v/>
      </c>
      <c r="M198" s="490"/>
      <c r="N198" s="490" t="str">
        <f t="shared" ref="N198:N261" si="45">IFERROR((ELCR*ATc*365*24)/(ET_child*ED_child*EF_child*AE198),"--")</f>
        <v>--</v>
      </c>
      <c r="O198" s="490" t="str">
        <f t="shared" ref="O198:O261" si="46">IFERROR(((ELCR*BW_child*ATc*365*1000)/(IRw_child*ED_child*EF_child*AF198)),"--")</f>
        <v>--</v>
      </c>
      <c r="P198" s="490" t="str">
        <f t="shared" si="43"/>
        <v>--</v>
      </c>
      <c r="Q198" s="490"/>
      <c r="R198" s="490" t="str">
        <f t="shared" ref="R198:R261" si="47">IFERROR((DA_event_child_res_carc*1000)/(Y198*AD198*(T198+U198)),"--")</f>
        <v>--</v>
      </c>
      <c r="S198" s="490" t="str">
        <f t="shared" ref="S198:S261" si="48">IFERROR((DA_event_child_res_carc*1000)/(2*AD198*Y198*SQRT((6*AB198*ET_child)/PI())),"--")</f>
        <v>--</v>
      </c>
      <c r="T198" s="490" t="str">
        <f t="shared" ref="T198:T242" si="49">IFERROR(ET_child/(1+B),"--")</f>
        <v>--</v>
      </c>
      <c r="U198" s="490" t="str">
        <f>IFERROR((2*'Child Res carc'!tao_event*V198),"--")</f>
        <v>--</v>
      </c>
      <c r="V198" s="255" t="str">
        <f>IFERROR((1+(3*[0]!B)+(3*[0]!B^2))/((1+[0]!B)^2),"--")</f>
        <v>--</v>
      </c>
      <c r="W198" s="490" t="str">
        <f t="shared" ref="W198:W261" si="50">IFERROR((ELCR*ATc*365*1000*BW_child)/(AI198*SA_childGW*EF_child*ED_child),"--")</f>
        <v>--</v>
      </c>
      <c r="X198" s="208" t="str">
        <f t="shared" ref="X198:X242" si="51">IF(ET_child&lt;AC198,"A","B")</f>
        <v>A</v>
      </c>
      <c r="Y198" s="255" t="str">
        <f>VLOOKUP(D198,derm!$D$4:$H$285,5,FALSE)</f>
        <v>--</v>
      </c>
      <c r="Z198" s="468" t="str">
        <f>VLOOKUP($C198,ToxValues!$C$4:$N$283,11,FALSE)</f>
        <v>--</v>
      </c>
      <c r="AA198" s="468" t="str">
        <f>VLOOKUP($D198,derm!$D$4:$K$285,6,FALSE)</f>
        <v>--</v>
      </c>
      <c r="AB198" s="468" t="str">
        <f>VLOOKUP($D198,derm!$D$4:$K$285,7,FALSE)</f>
        <v>--</v>
      </c>
      <c r="AC198" s="468" t="str">
        <f>VLOOKUP($D198,derm!$D$4:$K$285,8,FALSE)</f>
        <v>--</v>
      </c>
      <c r="AD198" s="468" t="str">
        <f>VLOOKUP($D198,derm!$D$4:$L$285,9,FALSE)</f>
        <v>--</v>
      </c>
      <c r="AE198" s="255"/>
      <c r="AF198" s="255" t="str">
        <f>VLOOKUP($C198,ToxValues!$C$4:$J$284,7,FALSE)</f>
        <v>--</v>
      </c>
      <c r="AG198" s="255" t="str">
        <f>VLOOKUP($C198,ToxValues!$C$4:$J$284,3,FALSE)</f>
        <v>--</v>
      </c>
      <c r="AH198" s="255" t="str">
        <f>VLOOKUP($C198,ToxValues!$C$4:$J$284,5,FALSE)</f>
        <v>--</v>
      </c>
      <c r="AI198" s="497" t="str">
        <f>VLOOKUP($C198,ToxValues!$C$4:$L$284,10,FALSE)</f>
        <v>--</v>
      </c>
    </row>
    <row r="199" spans="1:35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 t="str">
        <f t="shared" si="44"/>
        <v>--</v>
      </c>
      <c r="H199" s="490" t="str">
        <f t="shared" ref="H199:H262" si="52">IFERROR((((1/$M199)+(1/$O199)+(1/$P199))^-1),"")</f>
        <v/>
      </c>
      <c r="I199" s="490"/>
      <c r="J199" s="490" t="str">
        <f t="shared" ref="J199:J262" si="53">IFERROR((1/((1/$M199)+(1/$O199))),"")</f>
        <v/>
      </c>
      <c r="K199" s="490" t="str">
        <f t="shared" ref="K199:K262" si="54">IFERROR(($O199),"")</f>
        <v>--</v>
      </c>
      <c r="L199" s="490" t="str">
        <f t="shared" ref="L199:L262" si="55">IFERROR((1/((1/$O199)+(1/$P199))),"")</f>
        <v/>
      </c>
      <c r="M199" s="490"/>
      <c r="N199" s="490" t="str">
        <f t="shared" si="45"/>
        <v>--</v>
      </c>
      <c r="O199" s="490" t="str">
        <f t="shared" si="46"/>
        <v>--</v>
      </c>
      <c r="P199" s="490" t="str">
        <f t="shared" ref="P199:P242" si="56">IF(X199="A",S199,R199)</f>
        <v>--</v>
      </c>
      <c r="Q199" s="490"/>
      <c r="R199" s="490" t="str">
        <f t="shared" si="47"/>
        <v>--</v>
      </c>
      <c r="S199" s="490" t="str">
        <f t="shared" si="48"/>
        <v>--</v>
      </c>
      <c r="T199" s="490">
        <f t="shared" si="49"/>
        <v>0.90909090909090906</v>
      </c>
      <c r="U199" s="490">
        <f>IFERROR((2*'Child Res carc'!tao_event*V199),"--")</f>
        <v>32.139834710743798</v>
      </c>
      <c r="V199" s="255">
        <f>IFERROR((1+(3*[0]!B)+(3*[0]!B^2))/((1+[0]!B)^2),"--")</f>
        <v>1.0991735537190082</v>
      </c>
      <c r="W199" s="490" t="str">
        <f t="shared" si="50"/>
        <v>--</v>
      </c>
      <c r="X199" s="208" t="str">
        <f t="shared" si="51"/>
        <v>A</v>
      </c>
      <c r="Y199" s="255">
        <f>VLOOKUP(D199,derm!$D$4:$H$285,5,FALSE)</f>
        <v>3.2599999999999997E-2</v>
      </c>
      <c r="Z199" s="468">
        <f>VLOOKUP($C199,ToxValues!$C$4:$N$283,11,FALSE)</f>
        <v>380.91</v>
      </c>
      <c r="AA199" s="468">
        <f>VLOOKUP($D199,derm!$D$4:$K$285,6,FALSE)</f>
        <v>0.1</v>
      </c>
      <c r="AB199" s="468">
        <f>VLOOKUP($D199,derm!$D$4:$K$285,7,FALSE)</f>
        <v>14.62</v>
      </c>
      <c r="AC199" s="468">
        <f>VLOOKUP($D199,derm!$D$4:$K$285,8,FALSE)</f>
        <v>35.090000000000003</v>
      </c>
      <c r="AD199" s="468">
        <f>VLOOKUP($D199,derm!$D$4:$L$285,9,FALSE)</f>
        <v>0.8</v>
      </c>
      <c r="AE199" s="255"/>
      <c r="AF199" s="255" t="str">
        <f>VLOOKUP($C199,ToxValues!$C$4:$J$284,7,FALSE)</f>
        <v>--</v>
      </c>
      <c r="AG199" s="255">
        <f>VLOOKUP($C199,ToxValues!$C$4:$J$284,3,FALSE)</f>
        <v>2.9999999999999997E-4</v>
      </c>
      <c r="AH199" s="255">
        <f>VLOOKUP($C199,ToxValues!$C$4:$J$284,5,FALSE)</f>
        <v>2.9999999999999997E-4</v>
      </c>
      <c r="AI199" s="497" t="str">
        <f>VLOOKUP($C199,ToxValues!$C$4:$L$284,10,FALSE)</f>
        <v>--</v>
      </c>
    </row>
    <row r="200" spans="1:35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44"/>
        <v>--</v>
      </c>
      <c r="H200" s="490" t="str">
        <f t="shared" si="52"/>
        <v/>
      </c>
      <c r="I200" s="490"/>
      <c r="J200" s="490" t="str">
        <f t="shared" si="53"/>
        <v/>
      </c>
      <c r="K200" s="490" t="str">
        <f t="shared" si="54"/>
        <v>--</v>
      </c>
      <c r="L200" s="490" t="str">
        <f t="shared" si="55"/>
        <v/>
      </c>
      <c r="M200" s="490"/>
      <c r="N200" s="490" t="str">
        <f t="shared" si="45"/>
        <v>--</v>
      </c>
      <c r="O200" s="490" t="str">
        <f t="shared" si="46"/>
        <v>--</v>
      </c>
      <c r="P200" s="490" t="str">
        <f t="shared" si="56"/>
        <v>--</v>
      </c>
      <c r="Q200" s="490"/>
      <c r="R200" s="490" t="str">
        <f t="shared" si="47"/>
        <v>--</v>
      </c>
      <c r="S200" s="490" t="str">
        <f t="shared" si="48"/>
        <v>--</v>
      </c>
      <c r="T200" s="490" t="str">
        <f t="shared" si="49"/>
        <v>--</v>
      </c>
      <c r="U200" s="490" t="str">
        <f>IFERROR((2*'Child Res carc'!tao_event*V200),"--")</f>
        <v>--</v>
      </c>
      <c r="V200" s="255" t="str">
        <f>IFERROR((1+(3*[0]!B)+(3*[0]!B^2))/((1+[0]!B)^2),"--")</f>
        <v>--</v>
      </c>
      <c r="W200" s="490" t="str">
        <f t="shared" si="50"/>
        <v>--</v>
      </c>
      <c r="X200" s="208" t="str">
        <f t="shared" si="51"/>
        <v>A</v>
      </c>
      <c r="Y200" s="255" t="str">
        <f>VLOOKUP(D200,derm!$D$4:$H$285,5,FALSE)</f>
        <v>--</v>
      </c>
      <c r="Z200" s="468" t="str">
        <f>VLOOKUP($C200,ToxValues!$C$4:$N$283,11,FALSE)</f>
        <v>--</v>
      </c>
      <c r="AA200" s="468" t="str">
        <f>VLOOKUP($D200,derm!$D$4:$K$285,6,FALSE)</f>
        <v>--</v>
      </c>
      <c r="AB200" s="468" t="str">
        <f>VLOOKUP($D200,derm!$D$4:$K$285,7,FALSE)</f>
        <v>--</v>
      </c>
      <c r="AC200" s="468" t="str">
        <f>VLOOKUP($D200,derm!$D$4:$K$285,8,FALSE)</f>
        <v>--</v>
      </c>
      <c r="AD200" s="468" t="str">
        <f>VLOOKUP($D200,derm!$D$4:$L$285,9,FALSE)</f>
        <v>--</v>
      </c>
      <c r="AE200" s="255"/>
      <c r="AF200" s="255" t="str">
        <f>VLOOKUP($C200,ToxValues!$C$4:$J$284,7,FALSE)</f>
        <v>--</v>
      </c>
      <c r="AG200" s="255" t="str">
        <f>VLOOKUP($C200,ToxValues!$C$4:$J$284,3,FALSE)</f>
        <v>--</v>
      </c>
      <c r="AH200" s="255" t="str">
        <f>VLOOKUP($C200,ToxValues!$C$4:$J$284,5,FALSE)</f>
        <v>--</v>
      </c>
      <c r="AI200" s="497" t="str">
        <f>VLOOKUP($C200,ToxValues!$C$4:$L$284,10,FALSE)</f>
        <v>--</v>
      </c>
    </row>
    <row r="201" spans="1:35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44"/>
        <v>--</v>
      </c>
      <c r="H201" s="490" t="str">
        <f t="shared" si="52"/>
        <v/>
      </c>
      <c r="I201" s="490"/>
      <c r="J201" s="490" t="str">
        <f t="shared" si="53"/>
        <v/>
      </c>
      <c r="K201" s="490" t="str">
        <f t="shared" si="54"/>
        <v>--</v>
      </c>
      <c r="L201" s="490" t="str">
        <f t="shared" si="55"/>
        <v/>
      </c>
      <c r="M201" s="490"/>
      <c r="N201" s="490" t="str">
        <f t="shared" si="45"/>
        <v>--</v>
      </c>
      <c r="O201" s="490" t="str">
        <f t="shared" si="46"/>
        <v>--</v>
      </c>
      <c r="P201" s="490" t="str">
        <f t="shared" si="56"/>
        <v>--</v>
      </c>
      <c r="Q201" s="490"/>
      <c r="R201" s="490" t="str">
        <f t="shared" si="47"/>
        <v>--</v>
      </c>
      <c r="S201" s="490" t="str">
        <f t="shared" si="48"/>
        <v>--</v>
      </c>
      <c r="T201" s="490" t="str">
        <f t="shared" si="49"/>
        <v>--</v>
      </c>
      <c r="U201" s="490" t="str">
        <f>IFERROR((2*'Child Res carc'!tao_event*V201),"--")</f>
        <v>--</v>
      </c>
      <c r="V201" s="255" t="str">
        <f>IFERROR((1+(3*[0]!B)+(3*[0]!B^2))/((1+[0]!B)^2),"--")</f>
        <v>--</v>
      </c>
      <c r="W201" s="490" t="str">
        <f t="shared" si="50"/>
        <v>--</v>
      </c>
      <c r="X201" s="208" t="str">
        <f t="shared" si="51"/>
        <v>A</v>
      </c>
      <c r="Y201" s="255" t="str">
        <f>VLOOKUP(D201,derm!$D$4:$H$285,5,FALSE)</f>
        <v>--</v>
      </c>
      <c r="Z201" s="468" t="str">
        <f>VLOOKUP($C201,ToxValues!$C$4:$N$283,11,FALSE)</f>
        <v>--</v>
      </c>
      <c r="AA201" s="468" t="str">
        <f>VLOOKUP($D201,derm!$D$4:$K$285,6,FALSE)</f>
        <v>--</v>
      </c>
      <c r="AB201" s="468" t="str">
        <f>VLOOKUP($D201,derm!$D$4:$K$285,7,FALSE)</f>
        <v>--</v>
      </c>
      <c r="AC201" s="468" t="str">
        <f>VLOOKUP($D201,derm!$D$4:$K$285,8,FALSE)</f>
        <v>--</v>
      </c>
      <c r="AD201" s="468" t="str">
        <f>VLOOKUP($D201,derm!$D$4:$L$285,9,FALSE)</f>
        <v>--</v>
      </c>
      <c r="AE201" s="255"/>
      <c r="AF201" s="255" t="str">
        <f>VLOOKUP($C201,ToxValues!$C$4:$J$284,7,FALSE)</f>
        <v>--</v>
      </c>
      <c r="AG201" s="255" t="str">
        <f>VLOOKUP($C201,ToxValues!$C$4:$J$284,3,FALSE)</f>
        <v>--</v>
      </c>
      <c r="AH201" s="255" t="str">
        <f>VLOOKUP($C201,ToxValues!$C$4:$J$284,5,FALSE)</f>
        <v>--</v>
      </c>
      <c r="AI201" s="497" t="str">
        <f>VLOOKUP($C201,ToxValues!$C$4:$L$284,10,FALSE)</f>
        <v>--</v>
      </c>
    </row>
    <row r="202" spans="1:35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44"/>
        <v>0.962904383277147</v>
      </c>
      <c r="H202" s="490" t="str">
        <f t="shared" si="52"/>
        <v/>
      </c>
      <c r="I202" s="490"/>
      <c r="J202" s="490" t="str">
        <f t="shared" si="53"/>
        <v/>
      </c>
      <c r="K202" s="490">
        <f t="shared" si="54"/>
        <v>1.6590909090909092</v>
      </c>
      <c r="L202" s="490">
        <f t="shared" si="55"/>
        <v>0.962904383277147</v>
      </c>
      <c r="M202" s="490"/>
      <c r="N202" s="490" t="str">
        <f t="shared" si="45"/>
        <v>--</v>
      </c>
      <c r="O202" s="490">
        <f t="shared" si="46"/>
        <v>1.6590909090909092</v>
      </c>
      <c r="P202" s="490">
        <f t="shared" si="56"/>
        <v>2.2947096063825074</v>
      </c>
      <c r="Q202" s="490"/>
      <c r="R202" s="490">
        <f t="shared" si="47"/>
        <v>1.2376072385655008</v>
      </c>
      <c r="S202" s="490">
        <f t="shared" si="48"/>
        <v>2.2947096063825074</v>
      </c>
      <c r="T202" s="490">
        <f t="shared" si="49"/>
        <v>0.90909090909090906</v>
      </c>
      <c r="U202" s="490">
        <f>IFERROR((2*'Child Res carc'!tao_event*V202),"--")</f>
        <v>10.046446280991734</v>
      </c>
      <c r="V202" s="255">
        <f>IFERROR((1+(3*[0]!B)+(3*[0]!B^2))/((1+[0]!B)^2),"--")</f>
        <v>1.0991735537190082</v>
      </c>
      <c r="W202" s="490">
        <f t="shared" si="50"/>
        <v>2.5137741046831955E-4</v>
      </c>
      <c r="X202" s="208" t="str">
        <f t="shared" si="51"/>
        <v>A</v>
      </c>
      <c r="Y202" s="255">
        <f>VLOOKUP(D202,derm!$D$4:$H$285,5,FALSE)</f>
        <v>2.06E-2</v>
      </c>
      <c r="Z202" s="468">
        <f>VLOOKUP($C202,ToxValues!$C$4:$N$283,11,FALSE)</f>
        <v>290.83</v>
      </c>
      <c r="AA202" s="468">
        <f>VLOOKUP($D202,derm!$D$4:$K$285,6,FALSE)</f>
        <v>0.1</v>
      </c>
      <c r="AB202" s="468">
        <f>VLOOKUP($D202,derm!$D$4:$K$285,7,FALSE)</f>
        <v>4.57</v>
      </c>
      <c r="AC202" s="468">
        <f>VLOOKUP($D202,derm!$D$4:$K$285,8,FALSE)</f>
        <v>10.97</v>
      </c>
      <c r="AD202" s="468">
        <f>VLOOKUP($D202,derm!$D$4:$L$285,9,FALSE)</f>
        <v>0.9</v>
      </c>
      <c r="AE202" s="255"/>
      <c r="AF202" s="255">
        <f>VLOOKUP($C202,ToxValues!$C$4:$J$284,7,FALSE)</f>
        <v>1.1000000000000001</v>
      </c>
      <c r="AG202" s="255">
        <f>VLOOKUP($C202,ToxValues!$C$4:$J$284,3,FALSE)</f>
        <v>2.9999999999999997E-4</v>
      </c>
      <c r="AH202" s="255">
        <f>VLOOKUP($C202,ToxValues!$C$4:$J$284,5,FALSE)</f>
        <v>2.9999999999999997E-4</v>
      </c>
      <c r="AI202" s="497">
        <f>VLOOKUP($C202,ToxValues!$C$4:$L$284,10,FALSE)</f>
        <v>1.1000000000000001</v>
      </c>
    </row>
    <row r="203" spans="1:35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44"/>
        <v>--</v>
      </c>
      <c r="H203" s="490" t="str">
        <f t="shared" si="52"/>
        <v/>
      </c>
      <c r="I203" s="490"/>
      <c r="J203" s="490" t="str">
        <f t="shared" si="53"/>
        <v/>
      </c>
      <c r="K203" s="490" t="str">
        <f t="shared" si="54"/>
        <v>--</v>
      </c>
      <c r="L203" s="490" t="str">
        <f t="shared" si="55"/>
        <v/>
      </c>
      <c r="M203" s="490"/>
      <c r="N203" s="490" t="str">
        <f t="shared" si="45"/>
        <v>--</v>
      </c>
      <c r="O203" s="490" t="str">
        <f t="shared" si="46"/>
        <v>--</v>
      </c>
      <c r="P203" s="490" t="str">
        <f t="shared" si="56"/>
        <v>--</v>
      </c>
      <c r="Q203" s="490"/>
      <c r="R203" s="490" t="str">
        <f t="shared" si="47"/>
        <v>--</v>
      </c>
      <c r="S203" s="490" t="str">
        <f t="shared" si="48"/>
        <v>--</v>
      </c>
      <c r="T203" s="490">
        <f t="shared" si="49"/>
        <v>0.76923076923076916</v>
      </c>
      <c r="U203" s="490">
        <f>IFERROR((2*'Child Res carc'!tao_event*V203),"--")</f>
        <v>54.62236686390532</v>
      </c>
      <c r="V203" s="255">
        <f>IFERROR((1+(3*[0]!B)+(3*[0]!B^2))/((1+[0]!B)^2),"--")</f>
        <v>1.2840236686390532</v>
      </c>
      <c r="W203" s="490" t="str">
        <f t="shared" si="50"/>
        <v>--</v>
      </c>
      <c r="X203" s="208" t="str">
        <f t="shared" si="51"/>
        <v>A</v>
      </c>
      <c r="Y203" s="255" t="str">
        <f>VLOOKUP(D203,derm!$D$4:$H$285,5,FALSE)</f>
        <v>--</v>
      </c>
      <c r="Z203" s="468" t="str">
        <f>VLOOKUP($C203,ToxValues!$C$4:$N$283,11,FALSE)</f>
        <v>--</v>
      </c>
      <c r="AA203" s="468">
        <f>VLOOKUP($D203,derm!$D$4:$K$285,6,FALSE)</f>
        <v>0.3</v>
      </c>
      <c r="AB203" s="468">
        <f>VLOOKUP($D203,derm!$D$4:$K$285,7,FALSE)</f>
        <v>21.27</v>
      </c>
      <c r="AC203" s="468">
        <f>VLOOKUP($D203,derm!$D$4:$K$285,8,FALSE)</f>
        <v>51.05</v>
      </c>
      <c r="AD203" s="468">
        <f>VLOOKUP($D203,derm!$D$4:$L$285,9,FALSE)</f>
        <v>0.7</v>
      </c>
      <c r="AE203" s="255"/>
      <c r="AF203" s="255" t="str">
        <f>VLOOKUP($C203,ToxValues!$C$4:$J$284,7,FALSE)</f>
        <v>--</v>
      </c>
      <c r="AG203" s="255" t="str">
        <f>VLOOKUP($C203,ToxValues!$C$4:$J$284,3,FALSE)</f>
        <v>--</v>
      </c>
      <c r="AH203" s="255" t="str">
        <f>VLOOKUP($C203,ToxValues!$C$4:$J$284,5,FALSE)</f>
        <v>--</v>
      </c>
      <c r="AI203" s="497" t="str">
        <f>VLOOKUP($C203,ToxValues!$C$4:$L$284,10,FALSE)</f>
        <v>--</v>
      </c>
    </row>
    <row r="204" spans="1:35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44"/>
        <v>4.7145867803991694E-2</v>
      </c>
      <c r="H204" s="490" t="str">
        <f t="shared" si="52"/>
        <v/>
      </c>
      <c r="I204" s="490"/>
      <c r="J204" s="490" t="str">
        <f t="shared" si="53"/>
        <v/>
      </c>
      <c r="K204" s="490">
        <f t="shared" si="54"/>
        <v>0.40555555555555556</v>
      </c>
      <c r="L204" s="490">
        <f t="shared" si="55"/>
        <v>4.7145867803991694E-2</v>
      </c>
      <c r="M204" s="490"/>
      <c r="N204" s="490" t="str">
        <f t="shared" si="45"/>
        <v>--</v>
      </c>
      <c r="O204" s="490">
        <f t="shared" si="46"/>
        <v>0.40555555555555556</v>
      </c>
      <c r="P204" s="490">
        <f t="shared" si="56"/>
        <v>5.3347521740679305E-2</v>
      </c>
      <c r="Q204" s="490"/>
      <c r="R204" s="490">
        <f t="shared" si="47"/>
        <v>1.7856069116845754E-2</v>
      </c>
      <c r="S204" s="490">
        <f t="shared" si="48"/>
        <v>5.3347521740679305E-2</v>
      </c>
      <c r="T204" s="490">
        <f t="shared" si="49"/>
        <v>0.90909090909090906</v>
      </c>
      <c r="U204" s="490">
        <f>IFERROR((2*'Child Res carc'!tao_event*V204),"--")</f>
        <v>29.172066115702474</v>
      </c>
      <c r="V204" s="255">
        <f>IFERROR((1+(3*[0]!B)+(3*[0]!B^2))/((1+[0]!B)^2),"--")</f>
        <v>1.0991735537190082</v>
      </c>
      <c r="W204" s="490">
        <f t="shared" si="50"/>
        <v>6.144781144781146E-5</v>
      </c>
      <c r="X204" s="208" t="str">
        <f t="shared" si="51"/>
        <v>A</v>
      </c>
      <c r="Y204" s="255">
        <f>VLOOKUP(D204,derm!$D$4:$H$285,5,FALSE)</f>
        <v>0.14299999999999999</v>
      </c>
      <c r="Z204" s="468">
        <f>VLOOKUP($C204,ToxValues!$C$4:$N$283,11,FALSE)</f>
        <v>373.32</v>
      </c>
      <c r="AA204" s="468">
        <f>VLOOKUP($D204,derm!$D$4:$K$285,6,FALSE)</f>
        <v>0.1</v>
      </c>
      <c r="AB204" s="468">
        <f>VLOOKUP($D204,derm!$D$4:$K$285,7,FALSE)</f>
        <v>13.27</v>
      </c>
      <c r="AC204" s="468">
        <f>VLOOKUP($D204,derm!$D$4:$K$285,8,FALSE)</f>
        <v>31.85</v>
      </c>
      <c r="AD204" s="468">
        <f>VLOOKUP($D204,derm!$D$4:$L$285,9,FALSE)</f>
        <v>0.8</v>
      </c>
      <c r="AE204" s="255"/>
      <c r="AF204" s="255">
        <f>VLOOKUP($C204,ToxValues!$C$4:$J$284,7,FALSE)</f>
        <v>4.5</v>
      </c>
      <c r="AG204" s="255">
        <f>VLOOKUP($C204,ToxValues!$C$4:$J$284,3,FALSE)</f>
        <v>5.0000000000000001E-4</v>
      </c>
      <c r="AH204" s="255">
        <f>VLOOKUP($C204,ToxValues!$C$4:$J$284,5,FALSE)</f>
        <v>5.0000000000000001E-4</v>
      </c>
      <c r="AI204" s="497">
        <f>VLOOKUP($C204,ToxValues!$C$4:$L$284,10,FALSE)</f>
        <v>4.5</v>
      </c>
    </row>
    <row r="205" spans="1:35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44"/>
        <v>0.20054945054945056</v>
      </c>
      <c r="H205" s="490" t="str">
        <f t="shared" si="52"/>
        <v/>
      </c>
      <c r="I205" s="490"/>
      <c r="J205" s="490" t="str">
        <f t="shared" si="53"/>
        <v/>
      </c>
      <c r="K205" s="490">
        <f t="shared" si="54"/>
        <v>0.20054945054945056</v>
      </c>
      <c r="L205" s="490" t="str">
        <f t="shared" si="55"/>
        <v/>
      </c>
      <c r="M205" s="490"/>
      <c r="N205" s="490" t="str">
        <f t="shared" si="45"/>
        <v>--</v>
      </c>
      <c r="O205" s="490">
        <f t="shared" si="46"/>
        <v>0.20054945054945056</v>
      </c>
      <c r="P205" s="490" t="str">
        <f t="shared" si="56"/>
        <v>--</v>
      </c>
      <c r="Q205" s="490"/>
      <c r="R205" s="490" t="str">
        <f t="shared" si="47"/>
        <v>--</v>
      </c>
      <c r="S205" s="490" t="str">
        <f t="shared" si="48"/>
        <v>--</v>
      </c>
      <c r="T205" s="490" t="str">
        <f t="shared" si="49"/>
        <v>--</v>
      </c>
      <c r="U205" s="490" t="str">
        <f>IFERROR((2*'Child Res carc'!tao_event*V205),"--")</f>
        <v>--</v>
      </c>
      <c r="V205" s="255" t="str">
        <f>IFERROR((1+(3*[0]!B)+(3*[0]!B^2))/((1+[0]!B)^2),"--")</f>
        <v>--</v>
      </c>
      <c r="W205" s="490">
        <f t="shared" si="50"/>
        <v>3.0386280386280393E-5</v>
      </c>
      <c r="X205" s="208" t="str">
        <f t="shared" si="51"/>
        <v>A</v>
      </c>
      <c r="Y205" s="255">
        <f>VLOOKUP(D205,derm!$D$4:$H$285,5,FALSE)</f>
        <v>2.0899999999999998E-2</v>
      </c>
      <c r="Z205" s="468">
        <f>VLOOKUP($C205,ToxValues!$C$4:$N$283,11,FALSE)</f>
        <v>389.32</v>
      </c>
      <c r="AA205" s="468" t="str">
        <f>VLOOKUP($D205,derm!$D$4:$K$285,6,FALSE)</f>
        <v>--</v>
      </c>
      <c r="AB205" s="468" t="str">
        <f>VLOOKUP($D205,derm!$D$4:$K$285,7,FALSE)</f>
        <v>--</v>
      </c>
      <c r="AC205" s="468" t="str">
        <f>VLOOKUP($D205,derm!$D$4:$K$285,8,FALSE)</f>
        <v>--</v>
      </c>
      <c r="AD205" s="468" t="str">
        <f>VLOOKUP($D205,derm!$D$4:$L$285,9,FALSE)</f>
        <v>--</v>
      </c>
      <c r="AE205" s="255"/>
      <c r="AF205" s="255">
        <f>VLOOKUP($C205,ToxValues!$C$4:$J$284,7,FALSE)</f>
        <v>9.1</v>
      </c>
      <c r="AG205" s="255">
        <f>VLOOKUP($C205,ToxValues!$C$4:$J$284,3,FALSE)</f>
        <v>1.2999999999999999E-5</v>
      </c>
      <c r="AH205" s="255">
        <f>VLOOKUP($C205,ToxValues!$C$4:$J$284,5,FALSE)</f>
        <v>1.2999999999999999E-5</v>
      </c>
      <c r="AI205" s="497">
        <f>VLOOKUP($C205,ToxValues!$C$4:$L$284,10,FALSE)</f>
        <v>9.1</v>
      </c>
    </row>
    <row r="206" spans="1:35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44"/>
        <v>0.1825</v>
      </c>
      <c r="H206" s="490" t="str">
        <f t="shared" si="52"/>
        <v/>
      </c>
      <c r="I206" s="490"/>
      <c r="J206" s="490" t="str">
        <f t="shared" si="53"/>
        <v/>
      </c>
      <c r="K206" s="490">
        <f t="shared" si="54"/>
        <v>0.1825</v>
      </c>
      <c r="L206" s="490" t="str">
        <f t="shared" si="55"/>
        <v/>
      </c>
      <c r="M206" s="490"/>
      <c r="N206" s="490" t="str">
        <f t="shared" si="45"/>
        <v>--</v>
      </c>
      <c r="O206" s="490">
        <f t="shared" si="46"/>
        <v>0.1825</v>
      </c>
      <c r="P206" s="490" t="str">
        <f t="shared" si="56"/>
        <v>--</v>
      </c>
      <c r="Q206" s="490"/>
      <c r="R206" s="490" t="str">
        <f t="shared" si="47"/>
        <v>--</v>
      </c>
      <c r="S206" s="490" t="str">
        <f t="shared" si="48"/>
        <v>--</v>
      </c>
      <c r="T206" s="490" t="str">
        <f t="shared" si="49"/>
        <v>--</v>
      </c>
      <c r="U206" s="490" t="str">
        <f>IFERROR((2*'Child Res carc'!tao_event*V206),"--")</f>
        <v>--</v>
      </c>
      <c r="V206" s="255" t="str">
        <f>IFERROR((1+(3*[0]!B)+(3*[0]!B^2))/((1+[0]!B)^2),"--")</f>
        <v>--</v>
      </c>
      <c r="W206" s="490">
        <f t="shared" si="50"/>
        <v>2.7651515151515159E-5</v>
      </c>
      <c r="X206" s="208" t="str">
        <f t="shared" si="51"/>
        <v>A</v>
      </c>
      <c r="Y206" s="255">
        <f>VLOOKUP(D206,derm!$D$4:$H$285,5,FALSE)</f>
        <v>1.09E-2</v>
      </c>
      <c r="Z206" s="468">
        <f>VLOOKUP($C206,ToxValues!$C$4:$N$283,11,FALSE)</f>
        <v>490.64</v>
      </c>
      <c r="AA206" s="468" t="str">
        <f>VLOOKUP($D206,derm!$D$4:$K$285,6,FALSE)</f>
        <v>--</v>
      </c>
      <c r="AB206" s="468" t="str">
        <f>VLOOKUP($D206,derm!$D$4:$K$285,7,FALSE)</f>
        <v>--</v>
      </c>
      <c r="AC206" s="468" t="str">
        <f>VLOOKUP($D206,derm!$D$4:$K$285,8,FALSE)</f>
        <v>--</v>
      </c>
      <c r="AD206" s="468" t="str">
        <f>VLOOKUP($D206,derm!$D$4:$L$285,9,FALSE)</f>
        <v>--</v>
      </c>
      <c r="AE206" s="255"/>
      <c r="AF206" s="255">
        <f>VLOOKUP($C206,ToxValues!$C$4:$J$284,7,FALSE)</f>
        <v>10</v>
      </c>
      <c r="AG206" s="255">
        <f>VLOOKUP($C206,ToxValues!$C$4:$J$284,3,FALSE)</f>
        <v>2.9999999999999997E-4</v>
      </c>
      <c r="AH206" s="255">
        <f>VLOOKUP($C206,ToxValues!$C$4:$J$284,5,FALSE)</f>
        <v>2.9999999999999997E-4</v>
      </c>
      <c r="AI206" s="497">
        <f>VLOOKUP($C206,ToxValues!$C$4:$L$284,10,FALSE)</f>
        <v>10</v>
      </c>
    </row>
    <row r="207" spans="1:35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 t="str">
        <f t="shared" si="44"/>
        <v>--</v>
      </c>
      <c r="H207" s="490" t="str">
        <f t="shared" si="52"/>
        <v/>
      </c>
      <c r="I207" s="490"/>
      <c r="J207" s="490" t="str">
        <f t="shared" si="53"/>
        <v/>
      </c>
      <c r="K207" s="490" t="str">
        <f t="shared" si="54"/>
        <v>--</v>
      </c>
      <c r="L207" s="490" t="str">
        <f t="shared" si="55"/>
        <v/>
      </c>
      <c r="M207" s="490"/>
      <c r="N207" s="490" t="str">
        <f t="shared" si="45"/>
        <v>--</v>
      </c>
      <c r="O207" s="490" t="str">
        <f t="shared" si="46"/>
        <v>--</v>
      </c>
      <c r="P207" s="490" t="str">
        <f t="shared" si="56"/>
        <v>--</v>
      </c>
      <c r="Q207" s="490"/>
      <c r="R207" s="490" t="str">
        <f t="shared" si="47"/>
        <v>--</v>
      </c>
      <c r="S207" s="490" t="str">
        <f t="shared" si="48"/>
        <v>--</v>
      </c>
      <c r="T207" s="490" t="str">
        <f t="shared" si="49"/>
        <v>--</v>
      </c>
      <c r="U207" s="490" t="str">
        <f>IFERROR((2*'Child Res carc'!tao_event*V207),"--")</f>
        <v>--</v>
      </c>
      <c r="V207" s="255" t="str">
        <f>IFERROR((1+(3*[0]!B)+(3*[0]!B^2))/((1+[0]!B)^2),"--")</f>
        <v>--</v>
      </c>
      <c r="W207" s="490" t="str">
        <f t="shared" si="50"/>
        <v>--</v>
      </c>
      <c r="X207" s="208" t="str">
        <f t="shared" si="51"/>
        <v>A</v>
      </c>
      <c r="Y207" s="255">
        <f>VLOOKUP(D207,derm!$D$4:$H$285,5,FALSE)</f>
        <v>4.2799999999999998E-2</v>
      </c>
      <c r="Z207" s="468">
        <f>VLOOKUP($C207,ToxValues!$C$4:$N$283,11,FALSE)</f>
        <v>345.66</v>
      </c>
      <c r="AA207" s="468" t="str">
        <f>VLOOKUP($D207,derm!$D$4:$K$285,6,FALSE)</f>
        <v>--</v>
      </c>
      <c r="AB207" s="468" t="str">
        <f>VLOOKUP($D207,derm!$D$4:$K$285,7,FALSE)</f>
        <v>--</v>
      </c>
      <c r="AC207" s="468" t="str">
        <f>VLOOKUP($D207,derm!$D$4:$K$285,8,FALSE)</f>
        <v>--</v>
      </c>
      <c r="AD207" s="468" t="str">
        <f>VLOOKUP($D207,derm!$D$4:$L$285,9,FALSE)</f>
        <v>--</v>
      </c>
      <c r="AE207" s="255"/>
      <c r="AF207" s="255" t="str">
        <f>VLOOKUP($C207,ToxValues!$C$4:$J$284,7,FALSE)</f>
        <v>--</v>
      </c>
      <c r="AG207" s="255">
        <f>VLOOKUP($C207,ToxValues!$C$4:$J$284,3,FALSE)</f>
        <v>5.0000000000000001E-3</v>
      </c>
      <c r="AH207" s="255">
        <f>VLOOKUP($C207,ToxValues!$C$4:$J$284,5,FALSE)</f>
        <v>5.0000000000000001E-3</v>
      </c>
      <c r="AI207" s="497" t="str">
        <f>VLOOKUP($C207,ToxValues!$C$4:$L$284,10,FALSE)</f>
        <v>--</v>
      </c>
    </row>
    <row r="208" spans="1:35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>
        <f t="shared" si="44"/>
        <v>0.36241950141194729</v>
      </c>
      <c r="H208" s="490" t="str">
        <f t="shared" si="52"/>
        <v/>
      </c>
      <c r="I208" s="490"/>
      <c r="J208" s="490" t="str">
        <f t="shared" si="53"/>
        <v/>
      </c>
      <c r="K208" s="490">
        <f t="shared" si="54"/>
        <v>1.6590909090909092</v>
      </c>
      <c r="L208" s="490">
        <f t="shared" si="55"/>
        <v>0.36241950141194729</v>
      </c>
      <c r="M208" s="490"/>
      <c r="N208" s="490" t="str">
        <f t="shared" si="45"/>
        <v>--</v>
      </c>
      <c r="O208" s="490">
        <f t="shared" si="46"/>
        <v>1.6590909090909092</v>
      </c>
      <c r="P208" s="490">
        <f t="shared" si="56"/>
        <v>0.46371570816551233</v>
      </c>
      <c r="Q208" s="490"/>
      <c r="R208" s="490">
        <f t="shared" si="47"/>
        <v>0.12095328612038127</v>
      </c>
      <c r="S208" s="490">
        <f t="shared" si="48"/>
        <v>0.46371570816551233</v>
      </c>
      <c r="T208" s="490">
        <f t="shared" si="49"/>
        <v>0.90909090909090906</v>
      </c>
      <c r="U208" s="490">
        <f>IFERROR((2*'Child Res carc'!tao_event*V208),"--")</f>
        <v>49.242975206611561</v>
      </c>
      <c r="V208" s="255">
        <f>IFERROR((1+(3*[0]!B)+(3*[0]!B^2))/((1+[0]!B)^2),"--")</f>
        <v>1.0991735537190082</v>
      </c>
      <c r="W208" s="490">
        <f t="shared" si="50"/>
        <v>2.5137741046831955E-4</v>
      </c>
      <c r="X208" s="208" t="str">
        <f t="shared" si="51"/>
        <v>A</v>
      </c>
      <c r="Y208" s="255">
        <f>VLOOKUP(D208,derm!$D$4:$H$285,5,FALSE)</f>
        <v>5.1799999999999999E-2</v>
      </c>
      <c r="Z208" s="468">
        <f>VLOOKUP($C208,ToxValues!$C$4:$N$283,11,FALSE)</f>
        <v>413.82</v>
      </c>
      <c r="AA208" s="468">
        <f>VLOOKUP($D208,derm!$D$4:$K$285,6,FALSE)</f>
        <v>0.1</v>
      </c>
      <c r="AB208" s="468">
        <f>VLOOKUP($D208,derm!$D$4:$K$285,7,FALSE)</f>
        <v>22.4</v>
      </c>
      <c r="AC208" s="468">
        <f>VLOOKUP($D208,derm!$D$4:$K$285,8,FALSE)</f>
        <v>53.75</v>
      </c>
      <c r="AD208" s="468">
        <f>VLOOKUP($D208,derm!$D$4:$L$285,9,FALSE)</f>
        <v>0.8</v>
      </c>
      <c r="AE208" s="255"/>
      <c r="AF208" s="255">
        <f>VLOOKUP($C208,ToxValues!$C$4:$J$284,7,FALSE)</f>
        <v>1.1000000000000001</v>
      </c>
      <c r="AG208" s="255" t="str">
        <f>VLOOKUP($C208,ToxValues!$C$4:$J$284,3,FALSE)</f>
        <v>--</v>
      </c>
      <c r="AH208" s="255" t="str">
        <f>VLOOKUP($C208,ToxValues!$C$4:$J$284,5,FALSE)</f>
        <v>--</v>
      </c>
      <c r="AI208" s="497">
        <f>VLOOKUP($C208,ToxValues!$C$4:$L$284,10,FALSE)</f>
        <v>1.1000000000000001</v>
      </c>
    </row>
    <row r="209" spans="1:35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44"/>
        <v>7.9347826086956523</v>
      </c>
      <c r="H209" s="490" t="str">
        <f t="shared" si="52"/>
        <v/>
      </c>
      <c r="I209" s="490"/>
      <c r="J209" s="490" t="str">
        <f t="shared" si="53"/>
        <v/>
      </c>
      <c r="K209" s="490">
        <f t="shared" si="54"/>
        <v>7.9347826086956523</v>
      </c>
      <c r="L209" s="490" t="str">
        <f t="shared" si="55"/>
        <v/>
      </c>
      <c r="M209" s="490"/>
      <c r="N209" s="490" t="str">
        <f t="shared" si="45"/>
        <v>--</v>
      </c>
      <c r="O209" s="490">
        <f t="shared" si="46"/>
        <v>7.9347826086956523</v>
      </c>
      <c r="P209" s="490" t="str">
        <f t="shared" si="56"/>
        <v>--</v>
      </c>
      <c r="Q209" s="490"/>
      <c r="R209" s="490" t="str">
        <f t="shared" si="47"/>
        <v>--</v>
      </c>
      <c r="S209" s="490" t="str">
        <f t="shared" si="48"/>
        <v>--</v>
      </c>
      <c r="T209" s="490" t="str">
        <f t="shared" si="49"/>
        <v>--</v>
      </c>
      <c r="U209" s="490" t="str">
        <f>IFERROR((2*'Child Res carc'!tao_event*V209),"--")</f>
        <v>--</v>
      </c>
      <c r="V209" s="255" t="str">
        <f>IFERROR((1+(3*[0]!B)+(3*[0]!B^2))/((1+[0]!B)^2),"--")</f>
        <v>--</v>
      </c>
      <c r="W209" s="490">
        <f t="shared" si="50"/>
        <v>1.2022397891963113E-3</v>
      </c>
      <c r="X209" s="208" t="str">
        <f t="shared" si="51"/>
        <v>A</v>
      </c>
      <c r="Y209" s="255">
        <f>VLOOKUP(D209,derm!$D$4:$H$285,5,FALSE)</f>
        <v>5.2399999999999999E-3</v>
      </c>
      <c r="Z209" s="468">
        <f>VLOOKUP($C209,ToxValues!$C$4:$N$283,11,FALSE)</f>
        <v>215.69</v>
      </c>
      <c r="AA209" s="468" t="str">
        <f>VLOOKUP($D209,derm!$D$4:$K$285,6,FALSE)</f>
        <v>--</v>
      </c>
      <c r="AB209" s="468" t="str">
        <f>VLOOKUP($D209,derm!$D$4:$K$285,7,FALSE)</f>
        <v>--</v>
      </c>
      <c r="AC209" s="468" t="str">
        <f>VLOOKUP($D209,derm!$D$4:$K$285,8,FALSE)</f>
        <v>--</v>
      </c>
      <c r="AD209" s="468" t="str">
        <f>VLOOKUP($D209,derm!$D$4:$L$285,9,FALSE)</f>
        <v>--</v>
      </c>
      <c r="AE209" s="255"/>
      <c r="AF209" s="255">
        <f>VLOOKUP($C209,ToxValues!$C$4:$J$284,7,FALSE)</f>
        <v>0.23</v>
      </c>
      <c r="AG209" s="255">
        <f>VLOOKUP($C209,ToxValues!$C$4:$J$284,3,FALSE)</f>
        <v>3.5000000000000003E-2</v>
      </c>
      <c r="AH209" s="255">
        <f>VLOOKUP($C209,ToxValues!$C$4:$J$284,5,FALSE)</f>
        <v>3.5000000000000003E-2</v>
      </c>
      <c r="AI209" s="497">
        <f>VLOOKUP($C209,ToxValues!$C$4:$L$284,10,FALSE)</f>
        <v>0.23</v>
      </c>
    </row>
    <row r="210" spans="1:35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 t="str">
        <f t="shared" si="44"/>
        <v>--</v>
      </c>
      <c r="H210" s="490" t="str">
        <f t="shared" si="52"/>
        <v/>
      </c>
      <c r="I210" s="490"/>
      <c r="J210" s="490" t="str">
        <f t="shared" si="53"/>
        <v/>
      </c>
      <c r="K210" s="490" t="str">
        <f t="shared" si="54"/>
        <v>--</v>
      </c>
      <c r="L210" s="490" t="str">
        <f t="shared" si="55"/>
        <v/>
      </c>
      <c r="M210" s="490"/>
      <c r="N210" s="490" t="str">
        <f t="shared" si="45"/>
        <v>--</v>
      </c>
      <c r="O210" s="490" t="str">
        <f t="shared" si="46"/>
        <v>--</v>
      </c>
      <c r="P210" s="490" t="str">
        <f t="shared" si="56"/>
        <v>--</v>
      </c>
      <c r="Q210" s="490"/>
      <c r="R210" s="490" t="str">
        <f t="shared" si="47"/>
        <v>--</v>
      </c>
      <c r="S210" s="490" t="str">
        <f t="shared" si="48"/>
        <v>--</v>
      </c>
      <c r="T210" s="490" t="str">
        <f t="shared" si="49"/>
        <v>--</v>
      </c>
      <c r="U210" s="490" t="str">
        <f>IFERROR((2*'Child Res carc'!tao_event*V210),"--")</f>
        <v>--</v>
      </c>
      <c r="V210" s="255" t="str">
        <f>IFERROR((1+(3*[0]!B)+(3*[0]!B^2))/((1+[0]!B)^2),"--")</f>
        <v>--</v>
      </c>
      <c r="W210" s="490" t="str">
        <f t="shared" si="50"/>
        <v>--</v>
      </c>
      <c r="X210" s="208" t="str">
        <f t="shared" si="51"/>
        <v>A</v>
      </c>
      <c r="Y210" s="255">
        <f>VLOOKUP(D210,derm!$D$4:$H$285,5,FALSE)</f>
        <v>3.3399999999999999E-2</v>
      </c>
      <c r="Z210" s="468">
        <f>VLOOKUP($C210,ToxValues!$C$4:$N$283,11,FALSE)</f>
        <v>350.59</v>
      </c>
      <c r="AA210" s="468" t="str">
        <f>VLOOKUP($D210,derm!$D$4:$K$285,6,FALSE)</f>
        <v>--</v>
      </c>
      <c r="AB210" s="468" t="str">
        <f>VLOOKUP($D210,derm!$D$4:$K$285,7,FALSE)</f>
        <v>--</v>
      </c>
      <c r="AC210" s="468" t="str">
        <f>VLOOKUP($D210,derm!$D$4:$K$285,8,FALSE)</f>
        <v>--</v>
      </c>
      <c r="AD210" s="468" t="str">
        <f>VLOOKUP($D210,derm!$D$4:$L$285,9,FALSE)</f>
        <v>--</v>
      </c>
      <c r="AE210" s="255"/>
      <c r="AF210" s="255" t="str">
        <f>VLOOKUP($C210,ToxValues!$C$4:$J$284,7,FALSE)</f>
        <v>--</v>
      </c>
      <c r="AG210" s="255">
        <f>VLOOKUP($C210,ToxValues!$C$4:$J$284,3,FALSE)</f>
        <v>1E-3</v>
      </c>
      <c r="AH210" s="255">
        <f>VLOOKUP($C210,ToxValues!$C$4:$J$284,5,FALSE)</f>
        <v>1E-3</v>
      </c>
      <c r="AI210" s="497" t="str">
        <f>VLOOKUP($C210,ToxValues!$C$4:$L$284,10,FALSE)</f>
        <v>--</v>
      </c>
    </row>
    <row r="211" spans="1:35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 t="str">
        <f t="shared" si="44"/>
        <v>--</v>
      </c>
      <c r="H211" s="490" t="str">
        <f t="shared" si="52"/>
        <v/>
      </c>
      <c r="I211" s="490"/>
      <c r="J211" s="490" t="str">
        <f t="shared" si="53"/>
        <v/>
      </c>
      <c r="K211" s="490" t="str">
        <f t="shared" si="54"/>
        <v>--</v>
      </c>
      <c r="L211" s="490" t="str">
        <f t="shared" si="55"/>
        <v/>
      </c>
      <c r="M211" s="490"/>
      <c r="N211" s="490" t="str">
        <f t="shared" si="45"/>
        <v>--</v>
      </c>
      <c r="O211" s="490" t="str">
        <f t="shared" si="46"/>
        <v>--</v>
      </c>
      <c r="P211" s="490" t="str">
        <f t="shared" si="56"/>
        <v>--</v>
      </c>
      <c r="Q211" s="490"/>
      <c r="R211" s="490" t="str">
        <f t="shared" si="47"/>
        <v>--</v>
      </c>
      <c r="S211" s="490" t="str">
        <f t="shared" si="48"/>
        <v>--</v>
      </c>
      <c r="T211" s="490" t="str">
        <f t="shared" si="49"/>
        <v>--</v>
      </c>
      <c r="U211" s="490" t="str">
        <f>IFERROR((2*'Child Res carc'!tao_event*V211),"--")</f>
        <v>--</v>
      </c>
      <c r="V211" s="255" t="str">
        <f>IFERROR((1+(3*[0]!B)+(3*[0]!B^2))/((1+[0]!B)^2),"--")</f>
        <v>--</v>
      </c>
      <c r="W211" s="490" t="str">
        <f t="shared" si="50"/>
        <v>--</v>
      </c>
      <c r="X211" s="208" t="str">
        <f t="shared" si="51"/>
        <v>A</v>
      </c>
      <c r="Y211" s="255">
        <f>VLOOKUP(D211,derm!$D$4:$H$285,5,FALSE)</f>
        <v>2.6699999999999998E-4</v>
      </c>
      <c r="Z211" s="468">
        <f>VLOOKUP($C211,ToxValues!$C$4:$N$283,11,FALSE)</f>
        <v>229.25</v>
      </c>
      <c r="AA211" s="468" t="str">
        <f>VLOOKUP($D211,derm!$D$4:$K$285,6,FALSE)</f>
        <v>--</v>
      </c>
      <c r="AB211" s="468" t="str">
        <f>VLOOKUP($D211,derm!$D$4:$K$285,7,FALSE)</f>
        <v>--</v>
      </c>
      <c r="AC211" s="468" t="str">
        <f>VLOOKUP($D211,derm!$D$4:$K$285,8,FALSE)</f>
        <v>--</v>
      </c>
      <c r="AD211" s="468" t="str">
        <f>VLOOKUP($D211,derm!$D$4:$L$285,9,FALSE)</f>
        <v>--</v>
      </c>
      <c r="AE211" s="255"/>
      <c r="AF211" s="255" t="str">
        <f>VLOOKUP($C211,ToxValues!$C$4:$J$284,7,FALSE)</f>
        <v>--</v>
      </c>
      <c r="AG211" s="255">
        <f>VLOOKUP($C211,ToxValues!$C$4:$J$284,3,FALSE)</f>
        <v>2.0000000000000001E-4</v>
      </c>
      <c r="AH211" s="255">
        <f>VLOOKUP($C211,ToxValues!$C$4:$J$284,5,FALSE)</f>
        <v>2.0000000000000001E-4</v>
      </c>
      <c r="AI211" s="497" t="str">
        <f>VLOOKUP($C211,ToxValues!$C$4:$L$284,10,FALSE)</f>
        <v>--</v>
      </c>
    </row>
    <row r="212" spans="1:35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 t="str">
        <f t="shared" si="44"/>
        <v>--</v>
      </c>
      <c r="H212" s="490" t="str">
        <f t="shared" si="52"/>
        <v/>
      </c>
      <c r="I212" s="490"/>
      <c r="J212" s="490" t="str">
        <f t="shared" si="53"/>
        <v/>
      </c>
      <c r="K212" s="490" t="str">
        <f t="shared" si="54"/>
        <v>--</v>
      </c>
      <c r="L212" s="490" t="str">
        <f t="shared" si="55"/>
        <v/>
      </c>
      <c r="M212" s="490"/>
      <c r="N212" s="490" t="str">
        <f t="shared" si="45"/>
        <v>--</v>
      </c>
      <c r="O212" s="490" t="str">
        <f t="shared" si="46"/>
        <v>--</v>
      </c>
      <c r="P212" s="490" t="str">
        <f t="shared" si="56"/>
        <v>--</v>
      </c>
      <c r="Q212" s="490"/>
      <c r="R212" s="490" t="str">
        <f t="shared" si="47"/>
        <v>--</v>
      </c>
      <c r="S212" s="490" t="str">
        <f t="shared" si="48"/>
        <v>--</v>
      </c>
      <c r="T212" s="490" t="str">
        <f t="shared" si="49"/>
        <v>--</v>
      </c>
      <c r="U212" s="490" t="str">
        <f>IFERROR((2*'Child Res carc'!tao_event*V212),"--")</f>
        <v>--</v>
      </c>
      <c r="V212" s="255" t="str">
        <f>IFERROR((1+(3*[0]!B)+(3*[0]!B^2))/((1+[0]!B)^2),"--")</f>
        <v>--</v>
      </c>
      <c r="W212" s="490" t="str">
        <f t="shared" si="50"/>
        <v>--</v>
      </c>
      <c r="X212" s="208" t="str">
        <f t="shared" si="51"/>
        <v>A</v>
      </c>
      <c r="Y212" s="255">
        <f>VLOOKUP(D212,derm!$D$4:$H$285,5,FALSE)</f>
        <v>2.12E-2</v>
      </c>
      <c r="Z212" s="468">
        <f>VLOOKUP($C212,ToxValues!$C$4:$N$283,11,FALSE)</f>
        <v>274.39</v>
      </c>
      <c r="AA212" s="468" t="str">
        <f>VLOOKUP($D212,derm!$D$4:$K$285,6,FALSE)</f>
        <v>--</v>
      </c>
      <c r="AB212" s="468" t="str">
        <f>VLOOKUP($D212,derm!$D$4:$K$285,7,FALSE)</f>
        <v>--</v>
      </c>
      <c r="AC212" s="468" t="str">
        <f>VLOOKUP($D212,derm!$D$4:$K$285,8,FALSE)</f>
        <v>--</v>
      </c>
      <c r="AD212" s="468" t="str">
        <f>VLOOKUP($D212,derm!$D$4:$L$285,9,FALSE)</f>
        <v>--</v>
      </c>
      <c r="AE212" s="255"/>
      <c r="AF212" s="255" t="str">
        <f>VLOOKUP($C212,ToxValues!$C$4:$J$284,7,FALSE)</f>
        <v>--</v>
      </c>
      <c r="AG212" s="255">
        <f>VLOOKUP($C212,ToxValues!$C$4:$J$284,3,FALSE)</f>
        <v>4.0000000000000003E-5</v>
      </c>
      <c r="AH212" s="255">
        <f>VLOOKUP($C212,ToxValues!$C$4:$J$284,5,FALSE)</f>
        <v>4.0000000000000003E-5</v>
      </c>
      <c r="AI212" s="497" t="str">
        <f>VLOOKUP($C212,ToxValues!$C$4:$L$284,10,FALSE)</f>
        <v>--</v>
      </c>
    </row>
    <row r="213" spans="1:35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 t="str">
        <f t="shared" si="44"/>
        <v>--</v>
      </c>
      <c r="H213" s="490" t="str">
        <f t="shared" si="52"/>
        <v/>
      </c>
      <c r="I213" s="490"/>
      <c r="J213" s="490" t="str">
        <f t="shared" si="53"/>
        <v/>
      </c>
      <c r="K213" s="490" t="str">
        <f t="shared" si="54"/>
        <v>--</v>
      </c>
      <c r="L213" s="490" t="str">
        <f t="shared" si="55"/>
        <v/>
      </c>
      <c r="M213" s="490"/>
      <c r="N213" s="490" t="str">
        <f t="shared" si="45"/>
        <v>--</v>
      </c>
      <c r="O213" s="490" t="str">
        <f t="shared" si="46"/>
        <v>--</v>
      </c>
      <c r="P213" s="490" t="str">
        <f t="shared" si="56"/>
        <v>--</v>
      </c>
      <c r="Q213" s="490"/>
      <c r="R213" s="490" t="str">
        <f t="shared" si="47"/>
        <v>--</v>
      </c>
      <c r="S213" s="490" t="str">
        <f t="shared" si="48"/>
        <v>--</v>
      </c>
      <c r="T213" s="490" t="str">
        <f t="shared" si="49"/>
        <v>--</v>
      </c>
      <c r="U213" s="490" t="str">
        <f>IFERROR((2*'Child Res carc'!tao_event*V213),"--")</f>
        <v>--</v>
      </c>
      <c r="V213" s="255" t="str">
        <f>IFERROR((1+(3*[0]!B)+(3*[0]!B^2))/((1+[0]!B)^2),"--")</f>
        <v>--</v>
      </c>
      <c r="W213" s="490" t="str">
        <f t="shared" si="50"/>
        <v>--</v>
      </c>
      <c r="X213" s="208" t="str">
        <f t="shared" si="51"/>
        <v>A</v>
      </c>
      <c r="Y213" s="255">
        <f>VLOOKUP(D213,derm!$D$4:$H$285,5,FALSE)</f>
        <v>8.12E-4</v>
      </c>
      <c r="Z213" s="468">
        <f>VLOOKUP($C213,ToxValues!$C$4:$N$283,11,FALSE)</f>
        <v>330.35</v>
      </c>
      <c r="AA213" s="468" t="str">
        <f>VLOOKUP($D213,derm!$D$4:$K$285,6,FALSE)</f>
        <v>--</v>
      </c>
      <c r="AB213" s="468" t="str">
        <f>VLOOKUP($D213,derm!$D$4:$K$285,7,FALSE)</f>
        <v>--</v>
      </c>
      <c r="AC213" s="468" t="str">
        <f>VLOOKUP($D213,derm!$D$4:$K$285,8,FALSE)</f>
        <v>--</v>
      </c>
      <c r="AD213" s="468" t="str">
        <f>VLOOKUP($D213,derm!$D$4:$L$285,9,FALSE)</f>
        <v>--</v>
      </c>
      <c r="AE213" s="255"/>
      <c r="AF213" s="255" t="str">
        <f>VLOOKUP($C213,ToxValues!$C$4:$J$284,7,FALSE)</f>
        <v>--</v>
      </c>
      <c r="AG213" s="255">
        <f>VLOOKUP($C213,ToxValues!$C$4:$J$284,3,FALSE)</f>
        <v>0.02</v>
      </c>
      <c r="AH213" s="255">
        <f>VLOOKUP($C213,ToxValues!$C$4:$J$284,5,FALSE)</f>
        <v>0.02</v>
      </c>
      <c r="AI213" s="497" t="str">
        <f>VLOOKUP($C213,ToxValues!$C$4:$L$284,10,FALSE)</f>
        <v>--</v>
      </c>
    </row>
    <row r="214" spans="1:35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 t="str">
        <f t="shared" si="44"/>
        <v>--</v>
      </c>
      <c r="H214" s="490" t="str">
        <f t="shared" si="52"/>
        <v/>
      </c>
      <c r="I214" s="490"/>
      <c r="J214" s="490" t="str">
        <f t="shared" si="53"/>
        <v/>
      </c>
      <c r="K214" s="490" t="str">
        <f t="shared" si="54"/>
        <v>--</v>
      </c>
      <c r="L214" s="490" t="str">
        <f t="shared" si="55"/>
        <v/>
      </c>
      <c r="M214" s="490"/>
      <c r="N214" s="490" t="str">
        <f t="shared" si="45"/>
        <v>--</v>
      </c>
      <c r="O214" s="490" t="str">
        <f t="shared" si="46"/>
        <v>--</v>
      </c>
      <c r="P214" s="490" t="str">
        <f t="shared" si="56"/>
        <v>--</v>
      </c>
      <c r="Q214" s="490"/>
      <c r="R214" s="490" t="str">
        <f t="shared" si="47"/>
        <v>--</v>
      </c>
      <c r="S214" s="490" t="str">
        <f t="shared" si="48"/>
        <v>--</v>
      </c>
      <c r="T214" s="490" t="str">
        <f t="shared" si="49"/>
        <v>--</v>
      </c>
      <c r="U214" s="490" t="str">
        <f>IFERROR((2*'Child Res carc'!tao_event*V214),"--")</f>
        <v>--</v>
      </c>
      <c r="V214" s="255" t="str">
        <f>IFERROR((1+(3*[0]!B)+(3*[0]!B^2))/((1+[0]!B)^2),"--")</f>
        <v>--</v>
      </c>
      <c r="W214" s="490" t="str">
        <f t="shared" si="50"/>
        <v>--</v>
      </c>
      <c r="X214" s="208" t="str">
        <f t="shared" si="51"/>
        <v>A</v>
      </c>
      <c r="Y214" s="255">
        <f>VLOOKUP(D214,derm!$D$4:$H$285,5,FALSE)</f>
        <v>4.1599999999999996E-3</v>
      </c>
      <c r="Z214" s="468">
        <f>VLOOKUP($C214,ToxValues!$C$4:$N$283,11,FALSE)</f>
        <v>263.20999999999998</v>
      </c>
      <c r="AA214" s="468" t="str">
        <f>VLOOKUP($D214,derm!$D$4:$K$285,6,FALSE)</f>
        <v>--</v>
      </c>
      <c r="AB214" s="468" t="str">
        <f>VLOOKUP($D214,derm!$D$4:$K$285,7,FALSE)</f>
        <v>--</v>
      </c>
      <c r="AC214" s="468" t="str">
        <f>VLOOKUP($D214,derm!$D$4:$K$285,8,FALSE)</f>
        <v>--</v>
      </c>
      <c r="AD214" s="468" t="str">
        <f>VLOOKUP($D214,derm!$D$4:$L$285,9,FALSE)</f>
        <v>--</v>
      </c>
      <c r="AE214" s="255"/>
      <c r="AF214" s="255" t="str">
        <f>VLOOKUP($C214,ToxValues!$C$4:$J$284,7,FALSE)</f>
        <v>--</v>
      </c>
      <c r="AG214" s="255">
        <f>VLOOKUP($C214,ToxValues!$C$4:$J$284,3,FALSE)</f>
        <v>2.5000000000000001E-4</v>
      </c>
      <c r="AH214" s="255">
        <f>VLOOKUP($C214,ToxValues!$C$4:$J$284,5,FALSE)</f>
        <v>2.5000000000000001E-4</v>
      </c>
      <c r="AI214" s="497" t="str">
        <f>VLOOKUP($C214,ToxValues!$C$4:$L$284,10,FALSE)</f>
        <v>--</v>
      </c>
    </row>
    <row r="215" spans="1:35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 t="str">
        <f t="shared" si="44"/>
        <v>--</v>
      </c>
      <c r="H215" s="490" t="str">
        <f t="shared" si="52"/>
        <v/>
      </c>
      <c r="I215" s="490"/>
      <c r="J215" s="490" t="str">
        <f t="shared" si="53"/>
        <v/>
      </c>
      <c r="K215" s="490" t="str">
        <f t="shared" si="54"/>
        <v>--</v>
      </c>
      <c r="L215" s="490" t="str">
        <f t="shared" si="55"/>
        <v/>
      </c>
      <c r="M215" s="490"/>
      <c r="N215" s="490" t="str">
        <f t="shared" si="45"/>
        <v>--</v>
      </c>
      <c r="O215" s="490" t="str">
        <f t="shared" si="46"/>
        <v>--</v>
      </c>
      <c r="P215" s="490" t="str">
        <f t="shared" si="56"/>
        <v>--</v>
      </c>
      <c r="Q215" s="490"/>
      <c r="R215" s="490" t="str">
        <f t="shared" si="47"/>
        <v>--</v>
      </c>
      <c r="S215" s="490" t="str">
        <f t="shared" si="48"/>
        <v>--</v>
      </c>
      <c r="T215" s="490">
        <f t="shared" si="49"/>
        <v>0.90909090909090906</v>
      </c>
      <c r="U215" s="490">
        <f>IFERROR((2*'Child Res carc'!tao_event*V215),"--")</f>
        <v>10.046446280991734</v>
      </c>
      <c r="V215" s="255">
        <f>IFERROR((1+(3*[0]!B)+(3*[0]!B^2))/((1+[0]!B)^2),"--")</f>
        <v>1.0991735537190082</v>
      </c>
      <c r="W215" s="490" t="str">
        <f t="shared" si="50"/>
        <v>--</v>
      </c>
      <c r="X215" s="208" t="str">
        <f t="shared" si="51"/>
        <v>A</v>
      </c>
      <c r="Y215" s="255">
        <f>VLOOKUP(D215,derm!$D$4:$H$285,5,FALSE)</f>
        <v>1.2800000000000001E-2</v>
      </c>
      <c r="Z215" s="468">
        <f>VLOOKUP($C215,ToxValues!$C$4:$N$283,11,FALSE)</f>
        <v>291.26</v>
      </c>
      <c r="AA215" s="468">
        <f>VLOOKUP($D215,derm!$D$4:$K$285,6,FALSE)</f>
        <v>0.1</v>
      </c>
      <c r="AB215" s="468">
        <f>VLOOKUP($D215,derm!$D$4:$K$285,7,FALSE)</f>
        <v>4.57</v>
      </c>
      <c r="AC215" s="468">
        <f>VLOOKUP($D215,derm!$D$4:$K$285,8,FALSE)</f>
        <v>10.97</v>
      </c>
      <c r="AD215" s="468">
        <f>VLOOKUP($D215,derm!$D$4:$L$285,9,FALSE)</f>
        <v>0.9</v>
      </c>
      <c r="AE215" s="255"/>
      <c r="AF215" s="255" t="str">
        <f>VLOOKUP($C215,ToxValues!$C$4:$J$284,7,FALSE)</f>
        <v>--</v>
      </c>
      <c r="AG215" s="255">
        <f>VLOOKUP($C215,ToxValues!$C$4:$J$284,3,FALSE)</f>
        <v>6.0000000000000001E-3</v>
      </c>
      <c r="AH215" s="255">
        <f>VLOOKUP($C215,ToxValues!$C$4:$J$284,5,FALSE)</f>
        <v>6.0000000000000001E-3</v>
      </c>
      <c r="AI215" s="497" t="str">
        <f>VLOOKUP($C215,ToxValues!$C$4:$L$284,10,FALSE)</f>
        <v>--</v>
      </c>
    </row>
    <row r="216" spans="1:35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 t="str">
        <f t="shared" si="44"/>
        <v>--</v>
      </c>
      <c r="H216" s="490" t="str">
        <f t="shared" si="52"/>
        <v/>
      </c>
      <c r="I216" s="490"/>
      <c r="J216" s="490" t="str">
        <f t="shared" si="53"/>
        <v/>
      </c>
      <c r="K216" s="490" t="str">
        <f t="shared" si="54"/>
        <v>--</v>
      </c>
      <c r="L216" s="490" t="str">
        <f t="shared" si="55"/>
        <v/>
      </c>
      <c r="M216" s="490"/>
      <c r="N216" s="490" t="str">
        <f t="shared" si="45"/>
        <v>--</v>
      </c>
      <c r="O216" s="490" t="str">
        <f t="shared" si="46"/>
        <v>--</v>
      </c>
      <c r="P216" s="490" t="str">
        <f t="shared" si="56"/>
        <v>--</v>
      </c>
      <c r="Q216" s="490"/>
      <c r="R216" s="490" t="str">
        <f t="shared" si="47"/>
        <v>--</v>
      </c>
      <c r="S216" s="490" t="str">
        <f t="shared" si="48"/>
        <v>--</v>
      </c>
      <c r="T216" s="490" t="str">
        <f t="shared" si="49"/>
        <v>--</v>
      </c>
      <c r="U216" s="490" t="str">
        <f>IFERROR((2*'Child Res carc'!tao_event*V216),"--")</f>
        <v>--</v>
      </c>
      <c r="V216" s="255" t="str">
        <f>IFERROR((1+(3*[0]!B)+(3*[0]!B^2))/((1+[0]!B)^2),"--")</f>
        <v>--</v>
      </c>
      <c r="W216" s="490" t="str">
        <f t="shared" si="50"/>
        <v>--</v>
      </c>
      <c r="X216" s="208" t="str">
        <f t="shared" si="51"/>
        <v>A</v>
      </c>
      <c r="Y216" s="255">
        <f>VLOOKUP(D216,derm!$D$4:$H$285,5,FALSE)</f>
        <v>1.26E-2</v>
      </c>
      <c r="Z216" s="468">
        <f>VLOOKUP($C216,ToxValues!$C$4:$N$283,11,FALSE)</f>
        <v>260.37</v>
      </c>
      <c r="AA216" s="468" t="str">
        <f>VLOOKUP($D216,derm!$D$4:$K$285,6,FALSE)</f>
        <v>--</v>
      </c>
      <c r="AB216" s="468" t="str">
        <f>VLOOKUP($D216,derm!$D$4:$K$285,7,FALSE)</f>
        <v>--</v>
      </c>
      <c r="AC216" s="468" t="str">
        <f>VLOOKUP($D216,derm!$D$4:$K$285,8,FALSE)</f>
        <v>--</v>
      </c>
      <c r="AD216" s="468" t="str">
        <f>VLOOKUP($D216,derm!$D$4:$L$285,9,FALSE)</f>
        <v>--</v>
      </c>
      <c r="AE216" s="255"/>
      <c r="AF216" s="255" t="str">
        <f>VLOOKUP($C216,ToxValues!$C$4:$J$284,7,FALSE)</f>
        <v>--</v>
      </c>
      <c r="AG216" s="255">
        <f>VLOOKUP($C216,ToxValues!$C$4:$J$284,3,FALSE)</f>
        <v>2.0000000000000001E-4</v>
      </c>
      <c r="AH216" s="255">
        <f>VLOOKUP($C216,ToxValues!$C$4:$J$284,5,FALSE)</f>
        <v>2.0000000000000001E-4</v>
      </c>
      <c r="AI216" s="497" t="str">
        <f>VLOOKUP($C216,ToxValues!$C$4:$L$284,10,FALSE)</f>
        <v>--</v>
      </c>
    </row>
    <row r="217" spans="1:35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44"/>
        <v>15.208333333333334</v>
      </c>
      <c r="H217" s="490" t="str">
        <f t="shared" si="52"/>
        <v/>
      </c>
      <c r="I217" s="490"/>
      <c r="J217" s="490" t="str">
        <f t="shared" si="53"/>
        <v/>
      </c>
      <c r="K217" s="490">
        <f t="shared" si="54"/>
        <v>15.208333333333334</v>
      </c>
      <c r="L217" s="490" t="str">
        <f t="shared" si="55"/>
        <v/>
      </c>
      <c r="M217" s="490"/>
      <c r="N217" s="490" t="str">
        <f t="shared" si="45"/>
        <v>--</v>
      </c>
      <c r="O217" s="490">
        <f t="shared" si="46"/>
        <v>15.208333333333334</v>
      </c>
      <c r="P217" s="490" t="str">
        <f t="shared" si="56"/>
        <v>--</v>
      </c>
      <c r="Q217" s="490"/>
      <c r="R217" s="490" t="str">
        <f t="shared" si="47"/>
        <v>--</v>
      </c>
      <c r="S217" s="490" t="str">
        <f t="shared" si="48"/>
        <v>--</v>
      </c>
      <c r="T217" s="490" t="str">
        <f t="shared" si="49"/>
        <v>--</v>
      </c>
      <c r="U217" s="490" t="str">
        <f>IFERROR((2*'Child Res carc'!tao_event*V217),"--")</f>
        <v>--</v>
      </c>
      <c r="V217" s="255" t="str">
        <f>IFERROR((1+(3*[0]!B)+(3*[0]!B^2))/((1+[0]!B)^2),"--")</f>
        <v>--</v>
      </c>
      <c r="W217" s="490">
        <f t="shared" si="50"/>
        <v>2.3042929292929298E-3</v>
      </c>
      <c r="X217" s="208" t="str">
        <f t="shared" si="51"/>
        <v>A</v>
      </c>
      <c r="Y217" s="255">
        <f>VLOOKUP(D217,derm!$D$4:$H$285,5,FALSE)</f>
        <v>3.2499999999999999E-3</v>
      </c>
      <c r="Z217" s="468">
        <f>VLOOKUP($C217,ToxValues!$C$4:$N$283,11,FALSE)</f>
        <v>201.66</v>
      </c>
      <c r="AA217" s="468" t="str">
        <f>VLOOKUP($D217,derm!$D$4:$K$285,6,FALSE)</f>
        <v>--</v>
      </c>
      <c r="AB217" s="468" t="str">
        <f>VLOOKUP($D217,derm!$D$4:$K$285,7,FALSE)</f>
        <v>--</v>
      </c>
      <c r="AC217" s="468" t="str">
        <f>VLOOKUP($D217,derm!$D$4:$K$285,8,FALSE)</f>
        <v>--</v>
      </c>
      <c r="AD217" s="468" t="str">
        <f>VLOOKUP($D217,derm!$D$4:$L$285,9,FALSE)</f>
        <v>--</v>
      </c>
      <c r="AE217" s="255"/>
      <c r="AF217" s="255">
        <f>VLOOKUP($C217,ToxValues!$C$4:$J$284,7,FALSE)</f>
        <v>0.12</v>
      </c>
      <c r="AG217" s="255">
        <f>VLOOKUP($C217,ToxValues!$C$4:$J$284,3,FALSE)</f>
        <v>5.0000000000000001E-3</v>
      </c>
      <c r="AH217" s="255">
        <f>VLOOKUP($C217,ToxValues!$C$4:$J$284,5,FALSE)</f>
        <v>5.0000000000000001E-3</v>
      </c>
      <c r="AI217" s="497">
        <f>VLOOKUP($C217,ToxValues!$C$4:$L$284,10,FALSE)</f>
        <v>0.12</v>
      </c>
    </row>
    <row r="218" spans="1:35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 t="str">
        <f t="shared" si="44"/>
        <v>--</v>
      </c>
      <c r="H218" s="490" t="str">
        <f t="shared" si="52"/>
        <v/>
      </c>
      <c r="I218" s="490"/>
      <c r="J218" s="490" t="str">
        <f t="shared" si="53"/>
        <v/>
      </c>
      <c r="K218" s="490" t="str">
        <f t="shared" si="54"/>
        <v>--</v>
      </c>
      <c r="L218" s="490" t="str">
        <f t="shared" si="55"/>
        <v/>
      </c>
      <c r="M218" s="490"/>
      <c r="N218" s="490" t="str">
        <f t="shared" si="45"/>
        <v>--</v>
      </c>
      <c r="O218" s="490" t="str">
        <f t="shared" si="46"/>
        <v>--</v>
      </c>
      <c r="P218" s="490" t="str">
        <f t="shared" si="56"/>
        <v>--</v>
      </c>
      <c r="Q218" s="490"/>
      <c r="R218" s="490" t="str">
        <f t="shared" si="47"/>
        <v>--</v>
      </c>
      <c r="S218" s="490" t="str">
        <f t="shared" si="48"/>
        <v>--</v>
      </c>
      <c r="T218" s="490" t="str">
        <f t="shared" si="49"/>
        <v>--</v>
      </c>
      <c r="U218" s="490" t="str">
        <f>IFERROR((2*'Child Res carc'!tao_event*V218),"--")</f>
        <v>--</v>
      </c>
      <c r="V218" s="255" t="str">
        <f>IFERROR((1+(3*[0]!B)+(3*[0]!B^2))/((1+[0]!B)^2),"--")</f>
        <v>--</v>
      </c>
      <c r="W218" s="490" t="str">
        <f t="shared" si="50"/>
        <v>--</v>
      </c>
      <c r="X218" s="208" t="str">
        <f t="shared" si="51"/>
        <v>A</v>
      </c>
      <c r="Y218" s="255">
        <f>VLOOKUP(D218,derm!$D$4:$H$285,5,FALSE)</f>
        <v>1.09E-2</v>
      </c>
      <c r="Z218" s="468">
        <f>VLOOKUP($C218,ToxValues!$C$4:$N$283,11,FALSE)</f>
        <v>322.31</v>
      </c>
      <c r="AA218" s="468" t="str">
        <f>VLOOKUP($D218,derm!$D$4:$K$285,6,FALSE)</f>
        <v>--</v>
      </c>
      <c r="AB218" s="468" t="str">
        <f>VLOOKUP($D218,derm!$D$4:$K$285,7,FALSE)</f>
        <v>--</v>
      </c>
      <c r="AC218" s="468" t="str">
        <f>VLOOKUP($D218,derm!$D$4:$K$285,8,FALSE)</f>
        <v>--</v>
      </c>
      <c r="AD218" s="468" t="str">
        <f>VLOOKUP($D218,derm!$D$4:$L$285,9,FALSE)</f>
        <v>--</v>
      </c>
      <c r="AE218" s="255"/>
      <c r="AF218" s="255" t="str">
        <f>VLOOKUP($C218,ToxValues!$C$4:$J$284,7,FALSE)</f>
        <v>--</v>
      </c>
      <c r="AG218" s="255">
        <f>VLOOKUP($C218,ToxValues!$C$4:$J$284,3,FALSE)</f>
        <v>5.0000000000000001E-4</v>
      </c>
      <c r="AH218" s="255">
        <f>VLOOKUP($C218,ToxValues!$C$4:$J$284,5,FALSE)</f>
        <v>5.0000000000000001E-4</v>
      </c>
      <c r="AI218" s="497" t="str">
        <f>VLOOKUP($C218,ToxValues!$C$4:$L$284,10,FALSE)</f>
        <v>--</v>
      </c>
    </row>
    <row r="219" spans="1:35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44"/>
        <v>26.071428571428573</v>
      </c>
      <c r="H219" s="490" t="str">
        <f t="shared" si="52"/>
        <v/>
      </c>
      <c r="I219" s="490"/>
      <c r="J219" s="490" t="str">
        <f t="shared" si="53"/>
        <v/>
      </c>
      <c r="K219" s="490">
        <f t="shared" si="54"/>
        <v>26.071428571428573</v>
      </c>
      <c r="L219" s="490" t="str">
        <f t="shared" si="55"/>
        <v/>
      </c>
      <c r="M219" s="490"/>
      <c r="N219" s="490" t="str">
        <f t="shared" si="45"/>
        <v>--</v>
      </c>
      <c r="O219" s="490">
        <f t="shared" si="46"/>
        <v>26.071428571428573</v>
      </c>
      <c r="P219" s="490" t="str">
        <f t="shared" si="56"/>
        <v>--</v>
      </c>
      <c r="Q219" s="490"/>
      <c r="R219" s="490" t="str">
        <f t="shared" si="47"/>
        <v>--</v>
      </c>
      <c r="S219" s="490" t="str">
        <f t="shared" si="48"/>
        <v>--</v>
      </c>
      <c r="T219" s="490" t="str">
        <f t="shared" si="49"/>
        <v>--</v>
      </c>
      <c r="U219" s="490" t="str">
        <f>IFERROR((2*'Child Res carc'!tao_event*V219),"--")</f>
        <v>--</v>
      </c>
      <c r="V219" s="255" t="str">
        <f>IFERROR((1+(3*[0]!B)+(3*[0]!B^2))/((1+[0]!B)^2),"--")</f>
        <v>--</v>
      </c>
      <c r="W219" s="490">
        <f t="shared" si="50"/>
        <v>3.9502164502164504E-3</v>
      </c>
      <c r="X219" s="208" t="str">
        <f t="shared" si="51"/>
        <v>A</v>
      </c>
      <c r="Y219" s="255">
        <f>VLOOKUP(D219,derm!$D$4:$H$285,5,FALSE)</f>
        <v>0.30499999999999999</v>
      </c>
      <c r="Z219" s="468">
        <f>VLOOKUP($C219,ToxValues!$C$4:$N$283,11,FALSE)</f>
        <v>257.55</v>
      </c>
      <c r="AA219" s="468" t="str">
        <f>VLOOKUP($D219,derm!$D$4:$K$285,6,FALSE)</f>
        <v>--</v>
      </c>
      <c r="AB219" s="468" t="str">
        <f>VLOOKUP($D219,derm!$D$4:$K$285,7,FALSE)</f>
        <v>--</v>
      </c>
      <c r="AC219" s="468" t="str">
        <f>VLOOKUP($D219,derm!$D$4:$K$285,8,FALSE)</f>
        <v>--</v>
      </c>
      <c r="AD219" s="468" t="str">
        <f>VLOOKUP($D219,derm!$D$4:$L$285,9,FALSE)</f>
        <v>--</v>
      </c>
      <c r="AE219" s="255"/>
      <c r="AF219" s="255">
        <f>VLOOKUP($C219,ToxValues!$C$4:$J$284,7,FALSE)</f>
        <v>7.0000000000000007E-2</v>
      </c>
      <c r="AG219" s="255">
        <f>VLOOKUP($C219,ToxValues!$C$4:$J$284,3,FALSE)</f>
        <v>6.9999999999999994E-5</v>
      </c>
      <c r="AH219" s="255">
        <f>VLOOKUP($C219,ToxValues!$C$4:$J$284,5,FALSE)</f>
        <v>6.9999999999999994E-5</v>
      </c>
      <c r="AI219" s="497">
        <f>VLOOKUP($C219,ToxValues!$C$4:$L$284,10,FALSE)</f>
        <v>7.0000000000000007E-2</v>
      </c>
    </row>
    <row r="220" spans="1:35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>
        <f t="shared" si="44"/>
        <v>0.91249999999999998</v>
      </c>
      <c r="H220" s="490" t="str">
        <f t="shared" si="52"/>
        <v/>
      </c>
      <c r="I220" s="490"/>
      <c r="J220" s="490" t="str">
        <f t="shared" si="53"/>
        <v/>
      </c>
      <c r="K220" s="490">
        <f t="shared" si="54"/>
        <v>0.91249999999999998</v>
      </c>
      <c r="L220" s="490" t="str">
        <f t="shared" si="55"/>
        <v/>
      </c>
      <c r="M220" s="490"/>
      <c r="N220" s="490" t="str">
        <f t="shared" si="45"/>
        <v>--</v>
      </c>
      <c r="O220" s="490">
        <f t="shared" si="46"/>
        <v>0.91249999999999998</v>
      </c>
      <c r="P220" s="490" t="str">
        <f t="shared" si="56"/>
        <v>--</v>
      </c>
      <c r="Q220" s="490"/>
      <c r="R220" s="490" t="str">
        <f t="shared" si="47"/>
        <v>--</v>
      </c>
      <c r="S220" s="490" t="str">
        <f t="shared" si="48"/>
        <v>--</v>
      </c>
      <c r="T220" s="490" t="str">
        <f t="shared" si="49"/>
        <v>--</v>
      </c>
      <c r="U220" s="490" t="str">
        <f>IFERROR((2*'Child Res carc'!tao_event*V220),"--")</f>
        <v>--</v>
      </c>
      <c r="V220" s="255" t="str">
        <f>IFERROR((1+(3*[0]!B)+(3*[0]!B^2))/((1+[0]!B)^2),"--")</f>
        <v>--</v>
      </c>
      <c r="W220" s="490">
        <f t="shared" si="50"/>
        <v>1.3825757575757579E-4</v>
      </c>
      <c r="X220" s="208" t="str">
        <f t="shared" si="51"/>
        <v>A</v>
      </c>
      <c r="Y220" s="255">
        <f>VLOOKUP(D220,derm!$D$4:$H$285,5,FALSE)</f>
        <v>0.16800000000000001</v>
      </c>
      <c r="Z220" s="468">
        <f>VLOOKUP($C220,ToxValues!$C$4:$N$283,11,FALSE)</f>
        <v>188.66</v>
      </c>
      <c r="AA220" s="468" t="str">
        <f>VLOOKUP($D220,derm!$D$4:$K$285,6,FALSE)</f>
        <v>--</v>
      </c>
      <c r="AB220" s="468" t="str">
        <f>VLOOKUP($D220,derm!$D$4:$K$285,7,FALSE)</f>
        <v>--</v>
      </c>
      <c r="AC220" s="468" t="str">
        <f>VLOOKUP($D220,derm!$D$4:$K$285,8,FALSE)</f>
        <v>--</v>
      </c>
      <c r="AD220" s="468" t="str">
        <f>VLOOKUP($D220,derm!$D$4:$L$285,9,FALSE)</f>
        <v>--</v>
      </c>
      <c r="AE220" s="255"/>
      <c r="AF220" s="255">
        <f>VLOOKUP($C220,ToxValues!$C$4:$J$284,7,FALSE)</f>
        <v>2</v>
      </c>
      <c r="AG220" s="255" t="str">
        <f>VLOOKUP($C220,ToxValues!$C$4:$J$284,3,FALSE)</f>
        <v>--</v>
      </c>
      <c r="AH220" s="255" t="str">
        <f>VLOOKUP($C220,ToxValues!$C$4:$J$284,5,FALSE)</f>
        <v>--</v>
      </c>
      <c r="AI220" s="497">
        <f>VLOOKUP($C220,ToxValues!$C$4:$L$284,10,FALSE)</f>
        <v>2</v>
      </c>
    </row>
    <row r="221" spans="1:35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>
        <f t="shared" si="44"/>
        <v>0.91249999999999998</v>
      </c>
      <c r="H221" s="490" t="str">
        <f t="shared" si="52"/>
        <v/>
      </c>
      <c r="I221" s="490"/>
      <c r="J221" s="490" t="str">
        <f t="shared" si="53"/>
        <v/>
      </c>
      <c r="K221" s="490">
        <f t="shared" si="54"/>
        <v>0.91249999999999998</v>
      </c>
      <c r="L221" s="490" t="str">
        <f t="shared" si="55"/>
        <v/>
      </c>
      <c r="M221" s="490"/>
      <c r="N221" s="490" t="str">
        <f t="shared" si="45"/>
        <v>--</v>
      </c>
      <c r="O221" s="490">
        <f t="shared" si="46"/>
        <v>0.91249999999999998</v>
      </c>
      <c r="P221" s="490" t="str">
        <f t="shared" si="56"/>
        <v>--</v>
      </c>
      <c r="Q221" s="490"/>
      <c r="R221" s="490" t="str">
        <f t="shared" si="47"/>
        <v>--</v>
      </c>
      <c r="S221" s="490" t="str">
        <f t="shared" si="48"/>
        <v>--</v>
      </c>
      <c r="T221" s="490" t="str">
        <f t="shared" si="49"/>
        <v>--</v>
      </c>
      <c r="U221" s="490" t="str">
        <f>IFERROR((2*'Child Res carc'!tao_event*V221),"--")</f>
        <v>--</v>
      </c>
      <c r="V221" s="255" t="str">
        <f>IFERROR((1+(3*[0]!B)+(3*[0]!B^2))/((1+[0]!B)^2),"--")</f>
        <v>--</v>
      </c>
      <c r="W221" s="490">
        <f t="shared" si="50"/>
        <v>1.3825757575757579E-4</v>
      </c>
      <c r="X221" s="208" t="str">
        <f t="shared" si="51"/>
        <v>A</v>
      </c>
      <c r="Y221" s="255">
        <f>VLOOKUP(D221,derm!$D$4:$H$285,5,FALSE)</f>
        <v>0.16800000000000001</v>
      </c>
      <c r="Z221" s="468">
        <f>VLOOKUP($C221,ToxValues!$C$4:$N$283,11,FALSE)</f>
        <v>188.66</v>
      </c>
      <c r="AA221" s="468" t="str">
        <f>VLOOKUP($D221,derm!$D$4:$K$285,6,FALSE)</f>
        <v>--</v>
      </c>
      <c r="AB221" s="468" t="str">
        <f>VLOOKUP($D221,derm!$D$4:$K$285,7,FALSE)</f>
        <v>--</v>
      </c>
      <c r="AC221" s="468" t="str">
        <f>VLOOKUP($D221,derm!$D$4:$K$285,8,FALSE)</f>
        <v>--</v>
      </c>
      <c r="AD221" s="468" t="str">
        <f>VLOOKUP($D221,derm!$D$4:$L$285,9,FALSE)</f>
        <v>--</v>
      </c>
      <c r="AE221" s="255"/>
      <c r="AF221" s="255">
        <f>VLOOKUP($C221,ToxValues!$C$4:$J$284,7,FALSE)</f>
        <v>2</v>
      </c>
      <c r="AG221" s="255" t="str">
        <f>VLOOKUP($C221,ToxValues!$C$4:$J$284,3,FALSE)</f>
        <v>--</v>
      </c>
      <c r="AH221" s="255" t="str">
        <f>VLOOKUP($C221,ToxValues!$C$4:$J$284,5,FALSE)</f>
        <v>--</v>
      </c>
      <c r="AI221" s="497">
        <f>VLOOKUP($C221,ToxValues!$C$4:$L$284,10,FALSE)</f>
        <v>2</v>
      </c>
    </row>
    <row r="222" spans="1:35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>
        <f t="shared" si="44"/>
        <v>0.91249999999999998</v>
      </c>
      <c r="H222" s="490" t="str">
        <f t="shared" si="52"/>
        <v/>
      </c>
      <c r="I222" s="490"/>
      <c r="J222" s="490" t="str">
        <f t="shared" si="53"/>
        <v/>
      </c>
      <c r="K222" s="490">
        <f t="shared" si="54"/>
        <v>0.91249999999999998</v>
      </c>
      <c r="L222" s="490" t="str">
        <f t="shared" si="55"/>
        <v/>
      </c>
      <c r="M222" s="490"/>
      <c r="N222" s="490" t="str">
        <f t="shared" si="45"/>
        <v>--</v>
      </c>
      <c r="O222" s="490">
        <f t="shared" si="46"/>
        <v>0.91249999999999998</v>
      </c>
      <c r="P222" s="490" t="str">
        <f t="shared" si="56"/>
        <v>--</v>
      </c>
      <c r="Q222" s="490"/>
      <c r="R222" s="490" t="str">
        <f t="shared" si="47"/>
        <v>--</v>
      </c>
      <c r="S222" s="490" t="str">
        <f t="shared" si="48"/>
        <v>--</v>
      </c>
      <c r="T222" s="490" t="str">
        <f t="shared" si="49"/>
        <v>--</v>
      </c>
      <c r="U222" s="490" t="str">
        <f>IFERROR((2*'Child Res carc'!tao_event*V222),"--")</f>
        <v>--</v>
      </c>
      <c r="V222" s="255" t="str">
        <f>IFERROR((1+(3*[0]!B)+(3*[0]!B^2))/((1+[0]!B)^2),"--")</f>
        <v>--</v>
      </c>
      <c r="W222" s="490">
        <f t="shared" si="50"/>
        <v>1.3825757575757579E-4</v>
      </c>
      <c r="X222" s="208" t="str">
        <f t="shared" si="51"/>
        <v>A</v>
      </c>
      <c r="Y222" s="255">
        <f>VLOOKUP(D222,derm!$D$4:$H$285,5,FALSE)</f>
        <v>0.54500000000000004</v>
      </c>
      <c r="Z222" s="468">
        <f>VLOOKUP($C222,ToxValues!$C$4:$N$283,11,FALSE)</f>
        <v>291.99</v>
      </c>
      <c r="AA222" s="468" t="str">
        <f>VLOOKUP($D222,derm!$D$4:$K$285,6,FALSE)</f>
        <v>--</v>
      </c>
      <c r="AB222" s="468" t="str">
        <f>VLOOKUP($D222,derm!$D$4:$K$285,7,FALSE)</f>
        <v>--</v>
      </c>
      <c r="AC222" s="468" t="str">
        <f>VLOOKUP($D222,derm!$D$4:$K$285,8,FALSE)</f>
        <v>--</v>
      </c>
      <c r="AD222" s="468" t="str">
        <f>VLOOKUP($D222,derm!$D$4:$L$285,9,FALSE)</f>
        <v>--</v>
      </c>
      <c r="AE222" s="255"/>
      <c r="AF222" s="255">
        <f>VLOOKUP($C222,ToxValues!$C$4:$J$284,7,FALSE)</f>
        <v>2</v>
      </c>
      <c r="AG222" s="255" t="str">
        <f>VLOOKUP($C222,ToxValues!$C$4:$J$284,3,FALSE)</f>
        <v>--</v>
      </c>
      <c r="AH222" s="255" t="str">
        <f>VLOOKUP($C222,ToxValues!$C$4:$J$284,5,FALSE)</f>
        <v>--</v>
      </c>
      <c r="AI222" s="497">
        <f>VLOOKUP($C222,ToxValues!$C$4:$L$284,10,FALSE)</f>
        <v>2</v>
      </c>
    </row>
    <row r="223" spans="1:35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>
        <f t="shared" si="44"/>
        <v>0.91249999999999998</v>
      </c>
      <c r="H223" s="490" t="str">
        <f t="shared" si="52"/>
        <v/>
      </c>
      <c r="I223" s="490"/>
      <c r="J223" s="490" t="str">
        <f t="shared" si="53"/>
        <v/>
      </c>
      <c r="K223" s="490">
        <f t="shared" si="54"/>
        <v>0.91249999999999998</v>
      </c>
      <c r="L223" s="490" t="str">
        <f t="shared" si="55"/>
        <v/>
      </c>
      <c r="M223" s="490"/>
      <c r="N223" s="490" t="str">
        <f t="shared" si="45"/>
        <v>--</v>
      </c>
      <c r="O223" s="490">
        <f t="shared" si="46"/>
        <v>0.91249999999999998</v>
      </c>
      <c r="P223" s="490" t="str">
        <f t="shared" si="56"/>
        <v>--</v>
      </c>
      <c r="Q223" s="490"/>
      <c r="R223" s="490" t="str">
        <f t="shared" si="47"/>
        <v>--</v>
      </c>
      <c r="S223" s="490" t="str">
        <f t="shared" si="48"/>
        <v>--</v>
      </c>
      <c r="T223" s="490" t="str">
        <f t="shared" si="49"/>
        <v>--</v>
      </c>
      <c r="U223" s="490" t="str">
        <f>IFERROR((2*'Child Res carc'!tao_event*V223),"--")</f>
        <v>--</v>
      </c>
      <c r="V223" s="255" t="str">
        <f>IFERROR((1+(3*[0]!B)+(3*[0]!B^2))/((1+[0]!B)^2),"--")</f>
        <v>--</v>
      </c>
      <c r="W223" s="490">
        <f t="shared" si="50"/>
        <v>1.3825757575757579E-4</v>
      </c>
      <c r="X223" s="208" t="str">
        <f t="shared" si="51"/>
        <v>A</v>
      </c>
      <c r="Y223" s="255">
        <f>VLOOKUP(D223,derm!$D$4:$H$285,5,FALSE)</f>
        <v>0.47499999999999998</v>
      </c>
      <c r="Z223" s="468">
        <f>VLOOKUP($C223,ToxValues!$C$4:$N$283,11,FALSE)</f>
        <v>291.99</v>
      </c>
      <c r="AA223" s="468" t="str">
        <f>VLOOKUP($D223,derm!$D$4:$K$285,6,FALSE)</f>
        <v>--</v>
      </c>
      <c r="AB223" s="468" t="str">
        <f>VLOOKUP($D223,derm!$D$4:$K$285,7,FALSE)</f>
        <v>--</v>
      </c>
      <c r="AC223" s="468" t="str">
        <f>VLOOKUP($D223,derm!$D$4:$K$285,8,FALSE)</f>
        <v>--</v>
      </c>
      <c r="AD223" s="468" t="str">
        <f>VLOOKUP($D223,derm!$D$4:$L$285,9,FALSE)</f>
        <v>--</v>
      </c>
      <c r="AE223" s="255"/>
      <c r="AF223" s="255">
        <f>VLOOKUP($C223,ToxValues!$C$4:$J$284,7,FALSE)</f>
        <v>2</v>
      </c>
      <c r="AG223" s="255" t="str">
        <f>VLOOKUP($C223,ToxValues!$C$4:$J$284,3,FALSE)</f>
        <v>--</v>
      </c>
      <c r="AH223" s="255" t="str">
        <f>VLOOKUP($C223,ToxValues!$C$4:$J$284,5,FALSE)</f>
        <v>--</v>
      </c>
      <c r="AI223" s="497">
        <f>VLOOKUP($C223,ToxValues!$C$4:$L$284,10,FALSE)</f>
        <v>2</v>
      </c>
    </row>
    <row r="224" spans="1:35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44"/>
        <v>0.91249999999999998</v>
      </c>
      <c r="H224" s="490" t="str">
        <f t="shared" si="52"/>
        <v/>
      </c>
      <c r="I224" s="490"/>
      <c r="J224" s="490" t="str">
        <f t="shared" si="53"/>
        <v/>
      </c>
      <c r="K224" s="490">
        <f t="shared" si="54"/>
        <v>0.91249999999999998</v>
      </c>
      <c r="L224" s="490" t="str">
        <f t="shared" si="55"/>
        <v/>
      </c>
      <c r="M224" s="490"/>
      <c r="N224" s="490" t="str">
        <f t="shared" si="45"/>
        <v>--</v>
      </c>
      <c r="O224" s="490">
        <f t="shared" si="46"/>
        <v>0.91249999999999998</v>
      </c>
      <c r="P224" s="490" t="str">
        <f t="shared" si="56"/>
        <v>--</v>
      </c>
      <c r="Q224" s="490"/>
      <c r="R224" s="490" t="str">
        <f t="shared" si="47"/>
        <v>--</v>
      </c>
      <c r="S224" s="490" t="str">
        <f t="shared" si="48"/>
        <v>--</v>
      </c>
      <c r="T224" s="490" t="str">
        <f t="shared" si="49"/>
        <v>--</v>
      </c>
      <c r="U224" s="490" t="str">
        <f>IFERROR((2*'Child Res carc'!tao_event*V224),"--")</f>
        <v>--</v>
      </c>
      <c r="V224" s="255" t="str">
        <f>IFERROR((1+(3*[0]!B)+(3*[0]!B^2))/((1+[0]!B)^2),"--")</f>
        <v>--</v>
      </c>
      <c r="W224" s="490">
        <f t="shared" si="50"/>
        <v>1.3825757575757579E-4</v>
      </c>
      <c r="X224" s="208" t="str">
        <f t="shared" si="51"/>
        <v>A</v>
      </c>
      <c r="Y224" s="255">
        <f>VLOOKUP(D224,derm!$D$4:$H$285,5,FALSE)</f>
        <v>0.751</v>
      </c>
      <c r="Z224" s="468">
        <f>VLOOKUP($C224,ToxValues!$C$4:$N$283,11,FALSE)</f>
        <v>326.44</v>
      </c>
      <c r="AA224" s="468" t="str">
        <f>VLOOKUP($D224,derm!$D$4:$K$285,6,FALSE)</f>
        <v>--</v>
      </c>
      <c r="AB224" s="468" t="str">
        <f>VLOOKUP($D224,derm!$D$4:$K$285,7,FALSE)</f>
        <v>--</v>
      </c>
      <c r="AC224" s="468" t="str">
        <f>VLOOKUP($D224,derm!$D$4:$K$285,8,FALSE)</f>
        <v>--</v>
      </c>
      <c r="AD224" s="468" t="str">
        <f>VLOOKUP($D224,derm!$D$4:$L$285,9,FALSE)</f>
        <v>--</v>
      </c>
      <c r="AE224" s="255"/>
      <c r="AF224" s="255">
        <f>VLOOKUP($C224,ToxValues!$C$4:$J$284,7,FALSE)</f>
        <v>2</v>
      </c>
      <c r="AG224" s="255">
        <f>VLOOKUP($C224,ToxValues!$C$4:$J$284,3,FALSE)</f>
        <v>2.0000000000000002E-5</v>
      </c>
      <c r="AH224" s="255">
        <f>VLOOKUP($C224,ToxValues!$C$4:$J$284,5,FALSE)</f>
        <v>2.0000000000000002E-5</v>
      </c>
      <c r="AI224" s="497">
        <f>VLOOKUP($C224,ToxValues!$C$4:$L$284,10,FALSE)</f>
        <v>2</v>
      </c>
    </row>
    <row r="225" spans="1:35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>
        <f t="shared" si="44"/>
        <v>0.91249999999999998</v>
      </c>
      <c r="H225" s="490" t="str">
        <f t="shared" si="52"/>
        <v/>
      </c>
      <c r="I225" s="490"/>
      <c r="J225" s="490" t="str">
        <f t="shared" si="53"/>
        <v/>
      </c>
      <c r="K225" s="490">
        <f t="shared" si="54"/>
        <v>0.91249999999999998</v>
      </c>
      <c r="L225" s="490" t="str">
        <f t="shared" si="55"/>
        <v/>
      </c>
      <c r="M225" s="490"/>
      <c r="N225" s="490" t="str">
        <f t="shared" si="45"/>
        <v>--</v>
      </c>
      <c r="O225" s="490">
        <f t="shared" si="46"/>
        <v>0.91249999999999998</v>
      </c>
      <c r="P225" s="490" t="str">
        <f t="shared" si="56"/>
        <v>--</v>
      </c>
      <c r="Q225" s="490"/>
      <c r="R225" s="490" t="str">
        <f t="shared" si="47"/>
        <v>--</v>
      </c>
      <c r="S225" s="490" t="str">
        <f t="shared" si="48"/>
        <v>--</v>
      </c>
      <c r="T225" s="490" t="str">
        <f t="shared" si="49"/>
        <v>--</v>
      </c>
      <c r="U225" s="490" t="str">
        <f>IFERROR((2*'Child Res carc'!tao_event*V225),"--")</f>
        <v>--</v>
      </c>
      <c r="V225" s="255" t="str">
        <f>IFERROR((1+(3*[0]!B)+(3*[0]!B^2))/((1+[0]!B)^2),"--")</f>
        <v>--</v>
      </c>
      <c r="W225" s="490">
        <f t="shared" si="50"/>
        <v>1.3825757575757579E-4</v>
      </c>
      <c r="X225" s="208" t="str">
        <f t="shared" si="51"/>
        <v>A</v>
      </c>
      <c r="Y225" s="255">
        <f>VLOOKUP(D225,derm!$D$4:$H$285,5,FALSE)</f>
        <v>0.98599999999999999</v>
      </c>
      <c r="Z225" s="468">
        <f>VLOOKUP($C225,ToxValues!$C$4:$N$283,11,FALSE)</f>
        <v>395.33</v>
      </c>
      <c r="AA225" s="468" t="str">
        <f>VLOOKUP($D225,derm!$D$4:$K$285,6,FALSE)</f>
        <v>--</v>
      </c>
      <c r="AB225" s="468" t="str">
        <f>VLOOKUP($D225,derm!$D$4:$K$285,7,FALSE)</f>
        <v>--</v>
      </c>
      <c r="AC225" s="468" t="str">
        <f>VLOOKUP($D225,derm!$D$4:$K$285,8,FALSE)</f>
        <v>--</v>
      </c>
      <c r="AD225" s="468" t="str">
        <f>VLOOKUP($D225,derm!$D$4:$L$285,9,FALSE)</f>
        <v>--</v>
      </c>
      <c r="AE225" s="255"/>
      <c r="AF225" s="255">
        <f>VLOOKUP($C225,ToxValues!$C$4:$J$284,7,FALSE)</f>
        <v>2</v>
      </c>
      <c r="AG225" s="255" t="str">
        <f>VLOOKUP($C225,ToxValues!$C$4:$J$284,3,FALSE)</f>
        <v>--</v>
      </c>
      <c r="AH225" s="255" t="str">
        <f>VLOOKUP($C225,ToxValues!$C$4:$J$284,5,FALSE)</f>
        <v>--</v>
      </c>
      <c r="AI225" s="497">
        <f>VLOOKUP($C225,ToxValues!$C$4:$L$284,10,FALSE)</f>
        <v>2</v>
      </c>
    </row>
    <row r="226" spans="1:35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>
        <f t="shared" si="44"/>
        <v>0.91249999999999998</v>
      </c>
      <c r="H226" s="490" t="str">
        <f t="shared" si="52"/>
        <v/>
      </c>
      <c r="I226" s="490"/>
      <c r="J226" s="490" t="str">
        <f t="shared" si="53"/>
        <v/>
      </c>
      <c r="K226" s="490">
        <f t="shared" si="54"/>
        <v>0.91249999999999998</v>
      </c>
      <c r="L226" s="490" t="str">
        <f t="shared" si="55"/>
        <v/>
      </c>
      <c r="M226" s="490"/>
      <c r="N226" s="490" t="str">
        <f t="shared" si="45"/>
        <v>--</v>
      </c>
      <c r="O226" s="490">
        <f t="shared" si="46"/>
        <v>0.91249999999999998</v>
      </c>
      <c r="P226" s="490" t="str">
        <f t="shared" si="56"/>
        <v>--</v>
      </c>
      <c r="Q226" s="490"/>
      <c r="R226" s="490" t="str">
        <f t="shared" si="47"/>
        <v>--</v>
      </c>
      <c r="S226" s="490" t="str">
        <f t="shared" si="48"/>
        <v>--</v>
      </c>
      <c r="T226" s="490" t="str">
        <f t="shared" si="49"/>
        <v>--</v>
      </c>
      <c r="U226" s="490" t="str">
        <f>IFERROR((2*'Child Res carc'!tao_event*V226),"--")</f>
        <v>--</v>
      </c>
      <c r="V226" s="255" t="str">
        <f>IFERROR((1+(3*[0]!B)+(3*[0]!B^2))/((1+[0]!B)^2),"--")</f>
        <v>--</v>
      </c>
      <c r="W226" s="490">
        <f t="shared" si="50"/>
        <v>1.3825757575757579E-4</v>
      </c>
      <c r="X226" s="208" t="str">
        <f t="shared" si="51"/>
        <v>A</v>
      </c>
      <c r="Y226" s="255">
        <f>VLOOKUP(D226,derm!$D$4:$H$285,5,FALSE)</f>
        <v>0.54500000000000004</v>
      </c>
      <c r="Z226" s="468">
        <f>VLOOKUP($C226,ToxValues!$C$4:$N$283,11,FALSE)</f>
        <v>291.99</v>
      </c>
      <c r="AA226" s="468" t="str">
        <f>VLOOKUP($D226,derm!$D$4:$K$285,6,FALSE)</f>
        <v>--</v>
      </c>
      <c r="AB226" s="468" t="str">
        <f>VLOOKUP($D226,derm!$D$4:$K$285,7,FALSE)</f>
        <v>--</v>
      </c>
      <c r="AC226" s="468" t="str">
        <f>VLOOKUP($D226,derm!$D$4:$K$285,8,FALSE)</f>
        <v>--</v>
      </c>
      <c r="AD226" s="468" t="str">
        <f>VLOOKUP($D226,derm!$D$4:$L$285,9,FALSE)</f>
        <v>--</v>
      </c>
      <c r="AE226" s="255"/>
      <c r="AF226" s="255">
        <f>VLOOKUP($C226,ToxValues!$C$4:$J$284,7,FALSE)</f>
        <v>2</v>
      </c>
      <c r="AG226" s="255" t="str">
        <f>VLOOKUP($C226,ToxValues!$C$4:$J$284,3,FALSE)</f>
        <v>--</v>
      </c>
      <c r="AH226" s="255" t="str">
        <f>VLOOKUP($C226,ToxValues!$C$4:$J$284,5,FALSE)</f>
        <v>--</v>
      </c>
      <c r="AI226" s="497">
        <f>VLOOKUP($C226,ToxValues!$C$4:$L$284,10,FALSE)</f>
        <v>2</v>
      </c>
    </row>
    <row r="227" spans="1:35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 t="str">
        <f t="shared" si="44"/>
        <v>--</v>
      </c>
      <c r="H227" s="490" t="str">
        <f t="shared" si="52"/>
        <v/>
      </c>
      <c r="I227" s="490"/>
      <c r="J227" s="490" t="str">
        <f t="shared" si="53"/>
        <v/>
      </c>
      <c r="K227" s="490" t="str">
        <f t="shared" si="54"/>
        <v>--</v>
      </c>
      <c r="L227" s="490" t="str">
        <f t="shared" si="55"/>
        <v/>
      </c>
      <c r="M227" s="490"/>
      <c r="N227" s="490" t="str">
        <f t="shared" si="45"/>
        <v>--</v>
      </c>
      <c r="O227" s="490" t="str">
        <f t="shared" si="46"/>
        <v>--</v>
      </c>
      <c r="P227" s="490" t="str">
        <f t="shared" si="56"/>
        <v>--</v>
      </c>
      <c r="Q227" s="490"/>
      <c r="R227" s="490" t="str">
        <f t="shared" si="47"/>
        <v>--</v>
      </c>
      <c r="S227" s="490" t="str">
        <f t="shared" si="48"/>
        <v>--</v>
      </c>
      <c r="T227" s="490" t="str">
        <f t="shared" si="49"/>
        <v>--</v>
      </c>
      <c r="U227" s="490" t="str">
        <f>IFERROR((2*'Child Res carc'!tao_event*V227),"--")</f>
        <v>--</v>
      </c>
      <c r="V227" s="255" t="str">
        <f>IFERROR((1+(3*[0]!B)+(3*[0]!B^2))/((1+[0]!B)^2),"--")</f>
        <v>--</v>
      </c>
      <c r="W227" s="490" t="str">
        <f t="shared" si="50"/>
        <v>--</v>
      </c>
      <c r="X227" s="208" t="str">
        <f t="shared" si="51"/>
        <v>A</v>
      </c>
      <c r="Y227" s="255">
        <f>VLOOKUP(D227,derm!$D$4:$H$285,5,FALSE)</f>
        <v>1.61E-2</v>
      </c>
      <c r="Z227" s="468">
        <f>VLOOKUP($C227,ToxValues!$C$4:$N$283,11,FALSE)</f>
        <v>269.51</v>
      </c>
      <c r="AA227" s="468" t="str">
        <f>VLOOKUP($D227,derm!$D$4:$K$285,6,FALSE)</f>
        <v>--</v>
      </c>
      <c r="AB227" s="468" t="str">
        <f>VLOOKUP($D227,derm!$D$4:$K$285,7,FALSE)</f>
        <v>--</v>
      </c>
      <c r="AC227" s="468" t="str">
        <f>VLOOKUP($D227,derm!$D$4:$K$285,8,FALSE)</f>
        <v>--</v>
      </c>
      <c r="AD227" s="468" t="str">
        <f>VLOOKUP($D227,derm!$D$4:$L$285,9,FALSE)</f>
        <v>--</v>
      </c>
      <c r="AE227" s="255"/>
      <c r="AF227" s="255" t="str">
        <f>VLOOKUP($C227,ToxValues!$C$4:$J$284,7,FALSE)</f>
        <v>--</v>
      </c>
      <c r="AG227" s="255">
        <f>VLOOKUP($C227,ToxValues!$C$4:$J$284,3,FALSE)</f>
        <v>8.0000000000000002E-3</v>
      </c>
      <c r="AH227" s="255">
        <f>VLOOKUP($C227,ToxValues!$C$4:$J$284,5,FALSE)</f>
        <v>8.0000000000000002E-3</v>
      </c>
      <c r="AI227" s="497" t="str">
        <f>VLOOKUP($C227,ToxValues!$C$4:$L$284,10,FALSE)</f>
        <v>--</v>
      </c>
    </row>
    <row r="228" spans="1:35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 t="str">
        <f t="shared" si="44"/>
        <v>--</v>
      </c>
      <c r="H228" s="490" t="str">
        <f t="shared" si="52"/>
        <v/>
      </c>
      <c r="I228" s="490"/>
      <c r="J228" s="490" t="str">
        <f t="shared" si="53"/>
        <v/>
      </c>
      <c r="K228" s="490" t="str">
        <f t="shared" si="54"/>
        <v>--</v>
      </c>
      <c r="L228" s="490" t="str">
        <f t="shared" si="55"/>
        <v/>
      </c>
      <c r="M228" s="490"/>
      <c r="N228" s="490" t="str">
        <f t="shared" si="45"/>
        <v>--</v>
      </c>
      <c r="O228" s="490" t="str">
        <f t="shared" si="46"/>
        <v>--</v>
      </c>
      <c r="P228" s="490" t="str">
        <f t="shared" si="56"/>
        <v>--</v>
      </c>
      <c r="Q228" s="490"/>
      <c r="R228" s="490" t="str">
        <f t="shared" si="47"/>
        <v>--</v>
      </c>
      <c r="S228" s="490" t="str">
        <f t="shared" si="48"/>
        <v>--</v>
      </c>
      <c r="T228" s="490" t="str">
        <f t="shared" si="49"/>
        <v>--</v>
      </c>
      <c r="U228" s="490" t="str">
        <f>IFERROR((2*'Child Res carc'!tao_event*V228),"--")</f>
        <v>--</v>
      </c>
      <c r="V228" s="255" t="str">
        <f>IFERROR((1+(3*[0]!B)+(3*[0]!B^2))/((1+[0]!B)^2),"--")</f>
        <v>--</v>
      </c>
      <c r="W228" s="490" t="str">
        <f t="shared" si="50"/>
        <v>--</v>
      </c>
      <c r="X228" s="208" t="str">
        <f t="shared" si="51"/>
        <v>A</v>
      </c>
      <c r="Y228" s="255">
        <f>VLOOKUP(D228,derm!$D$4:$H$285,5,FALSE)</f>
        <v>6.6400000000000001E-3</v>
      </c>
      <c r="Z228" s="468">
        <f>VLOOKUP($C228,ToxValues!$C$4:$N$283,11,FALSE)</f>
        <v>221.04</v>
      </c>
      <c r="AA228" s="468" t="str">
        <f>VLOOKUP($D228,derm!$D$4:$K$285,6,FALSE)</f>
        <v>--</v>
      </c>
      <c r="AB228" s="468" t="str">
        <f>VLOOKUP($D228,derm!$D$4:$K$285,7,FALSE)</f>
        <v>--</v>
      </c>
      <c r="AC228" s="468" t="str">
        <f>VLOOKUP($D228,derm!$D$4:$K$285,8,FALSE)</f>
        <v>--</v>
      </c>
      <c r="AD228" s="468" t="str">
        <f>VLOOKUP($D228,derm!$D$4:$L$285,9,FALSE)</f>
        <v>--</v>
      </c>
      <c r="AE228" s="255"/>
      <c r="AF228" s="255" t="str">
        <f>VLOOKUP($C228,ToxValues!$C$4:$J$284,7,FALSE)</f>
        <v>--</v>
      </c>
      <c r="AG228" s="255">
        <f>VLOOKUP($C228,ToxValues!$C$4:$J$284,3,FALSE)</f>
        <v>0.01</v>
      </c>
      <c r="AH228" s="255">
        <f>VLOOKUP($C228,ToxValues!$C$4:$J$284,5,FALSE)</f>
        <v>0.01</v>
      </c>
      <c r="AI228" s="497" t="str">
        <f>VLOOKUP($C228,ToxValues!$C$4:$L$284,10,FALSE)</f>
        <v>--</v>
      </c>
    </row>
    <row r="229" spans="1:35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 t="str">
        <f t="shared" si="44"/>
        <v>--</v>
      </c>
      <c r="H229" s="490" t="str">
        <f t="shared" si="52"/>
        <v/>
      </c>
      <c r="I229" s="490"/>
      <c r="J229" s="490" t="str">
        <f t="shared" si="53"/>
        <v/>
      </c>
      <c r="K229" s="490" t="str">
        <f t="shared" si="54"/>
        <v>--</v>
      </c>
      <c r="L229" s="490" t="str">
        <f t="shared" si="55"/>
        <v/>
      </c>
      <c r="M229" s="490"/>
      <c r="N229" s="490" t="str">
        <f t="shared" si="45"/>
        <v>--</v>
      </c>
      <c r="O229" s="490" t="str">
        <f t="shared" si="46"/>
        <v>--</v>
      </c>
      <c r="P229" s="490" t="str">
        <f t="shared" si="56"/>
        <v>--</v>
      </c>
      <c r="Q229" s="490"/>
      <c r="R229" s="490" t="str">
        <f t="shared" si="47"/>
        <v>--</v>
      </c>
      <c r="S229" s="490" t="str">
        <f t="shared" si="48"/>
        <v>--</v>
      </c>
      <c r="T229" s="490" t="str">
        <f t="shared" si="49"/>
        <v>--</v>
      </c>
      <c r="U229" s="490" t="str">
        <f>IFERROR((2*'Child Res carc'!tao_event*V229),"--")</f>
        <v>--</v>
      </c>
      <c r="V229" s="255" t="str">
        <f>IFERROR((1+(3*[0]!B)+(3*[0]!B^2))/((1+[0]!B)^2),"--")</f>
        <v>--</v>
      </c>
      <c r="W229" s="490" t="str">
        <f t="shared" si="50"/>
        <v>--</v>
      </c>
      <c r="X229" s="208" t="str">
        <f t="shared" si="51"/>
        <v>A</v>
      </c>
      <c r="Y229" s="255">
        <f>VLOOKUP(D229,derm!$D$4:$H$285,5,FALSE)</f>
        <v>1.6299999999999999E-2</v>
      </c>
      <c r="Z229" s="468">
        <f>VLOOKUP($C229,ToxValues!$C$4:$N$283,11,FALSE)</f>
        <v>240.22</v>
      </c>
      <c r="AA229" s="468" t="str">
        <f>VLOOKUP($D229,derm!$D$4:$K$285,6,FALSE)</f>
        <v>--</v>
      </c>
      <c r="AB229" s="468" t="str">
        <f>VLOOKUP($D229,derm!$D$4:$K$285,7,FALSE)</f>
        <v>--</v>
      </c>
      <c r="AC229" s="468" t="str">
        <f>VLOOKUP($D229,derm!$D$4:$K$285,8,FALSE)</f>
        <v>--</v>
      </c>
      <c r="AD229" s="468" t="str">
        <f>VLOOKUP($D229,derm!$D$4:$L$285,9,FALSE)</f>
        <v>--</v>
      </c>
      <c r="AE229" s="255"/>
      <c r="AF229" s="255" t="str">
        <f>VLOOKUP($C229,ToxValues!$C$4:$J$284,7,FALSE)</f>
        <v>--</v>
      </c>
      <c r="AG229" s="255">
        <f>VLOOKUP($C229,ToxValues!$C$4:$J$284,3,FALSE)</f>
        <v>1E-3</v>
      </c>
      <c r="AH229" s="255">
        <f>VLOOKUP($C229,ToxValues!$C$4:$J$284,5,FALSE)</f>
        <v>1E-3</v>
      </c>
      <c r="AI229" s="497" t="str">
        <f>VLOOKUP($C229,ToxValues!$C$4:$L$284,10,FALSE)</f>
        <v>--</v>
      </c>
    </row>
    <row r="230" spans="1:35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44"/>
        <v>32.589285714285715</v>
      </c>
      <c r="H230" s="490" t="str">
        <f t="shared" si="52"/>
        <v/>
      </c>
      <c r="I230" s="490"/>
      <c r="J230" s="490" t="str">
        <f t="shared" si="53"/>
        <v/>
      </c>
      <c r="K230" s="490">
        <f t="shared" si="54"/>
        <v>32.589285714285715</v>
      </c>
      <c r="L230" s="490" t="str">
        <f t="shared" si="55"/>
        <v/>
      </c>
      <c r="M230" s="490"/>
      <c r="N230" s="490" t="str">
        <f t="shared" si="45"/>
        <v>--</v>
      </c>
      <c r="O230" s="490">
        <f t="shared" si="46"/>
        <v>32.589285714285715</v>
      </c>
      <c r="P230" s="490" t="str">
        <f t="shared" si="56"/>
        <v>--</v>
      </c>
      <c r="Q230" s="490"/>
      <c r="R230" s="490" t="str">
        <f t="shared" si="47"/>
        <v>--</v>
      </c>
      <c r="S230" s="490" t="str">
        <f t="shared" si="48"/>
        <v>--</v>
      </c>
      <c r="T230" s="490" t="str">
        <f t="shared" si="49"/>
        <v>--</v>
      </c>
      <c r="U230" s="490" t="str">
        <f>IFERROR((2*'Child Res carc'!tao_event*V230),"--")</f>
        <v>--</v>
      </c>
      <c r="V230" s="255" t="str">
        <f>IFERROR((1+(3*[0]!B)+(3*[0]!B^2))/((1+[0]!B)^2),"--")</f>
        <v>--</v>
      </c>
      <c r="W230" s="490">
        <f t="shared" si="50"/>
        <v>4.937770562770563E-3</v>
      </c>
      <c r="X230" s="208" t="str">
        <f t="shared" si="51"/>
        <v>A</v>
      </c>
      <c r="Y230" s="255">
        <f>VLOOKUP(D230,derm!$D$4:$H$285,5,FALSE)</f>
        <v>1.0500000000000001E-2</v>
      </c>
      <c r="Z230" s="468">
        <f>VLOOKUP($C230,ToxValues!$C$4:$N$283,11,FALSE)</f>
        <v>269.77</v>
      </c>
      <c r="AA230" s="468" t="str">
        <f>VLOOKUP($D230,derm!$D$4:$K$285,6,FALSE)</f>
        <v>--</v>
      </c>
      <c r="AB230" s="468" t="str">
        <f>VLOOKUP($D230,derm!$D$4:$K$285,7,FALSE)</f>
        <v>--</v>
      </c>
      <c r="AC230" s="468" t="str">
        <f>VLOOKUP($D230,derm!$D$4:$K$285,8,FALSE)</f>
        <v>--</v>
      </c>
      <c r="AD230" s="468" t="str">
        <f>VLOOKUP($D230,derm!$D$4:$L$285,9,FALSE)</f>
        <v>--</v>
      </c>
      <c r="AE230" s="255"/>
      <c r="AF230" s="255">
        <f>VLOOKUP($C230,ToxValues!$C$4:$J$284,7,FALSE)</f>
        <v>5.6000000000000001E-2</v>
      </c>
      <c r="AG230" s="255">
        <f>VLOOKUP($C230,ToxValues!$C$4:$J$284,3,FALSE)</f>
        <v>0.01</v>
      </c>
      <c r="AH230" s="255">
        <f>VLOOKUP($C230,ToxValues!$C$4:$J$284,5,FALSE)</f>
        <v>0.01</v>
      </c>
      <c r="AI230" s="497">
        <f>VLOOKUP($C230,ToxValues!$C$4:$L$284,10,FALSE)</f>
        <v>5.6000000000000001E-2</v>
      </c>
    </row>
    <row r="231" spans="1:35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 t="str">
        <f t="shared" si="44"/>
        <v>--</v>
      </c>
      <c r="H231" s="490" t="str">
        <f t="shared" si="52"/>
        <v/>
      </c>
      <c r="I231" s="490"/>
      <c r="J231" s="490" t="str">
        <f t="shared" si="53"/>
        <v/>
      </c>
      <c r="K231" s="490" t="str">
        <f t="shared" si="54"/>
        <v>--</v>
      </c>
      <c r="L231" s="490" t="str">
        <f t="shared" si="55"/>
        <v/>
      </c>
      <c r="M231" s="490"/>
      <c r="N231" s="490" t="str">
        <f t="shared" si="45"/>
        <v>--</v>
      </c>
      <c r="O231" s="490" t="str">
        <f t="shared" si="46"/>
        <v>--</v>
      </c>
      <c r="P231" s="490" t="str">
        <f t="shared" si="56"/>
        <v>--</v>
      </c>
      <c r="Q231" s="490"/>
      <c r="R231" s="490" t="str">
        <f t="shared" si="47"/>
        <v>--</v>
      </c>
      <c r="S231" s="490" t="str">
        <f t="shared" si="48"/>
        <v>--</v>
      </c>
      <c r="T231" s="490" t="str">
        <f t="shared" si="49"/>
        <v>--</v>
      </c>
      <c r="U231" s="490" t="str">
        <f>IFERROR((2*'Child Res carc'!tao_event*V231),"--")</f>
        <v>--</v>
      </c>
      <c r="V231" s="255" t="str">
        <f>IFERROR((1+(3*[0]!B)+(3*[0]!B^2))/((1+[0]!B)^2),"--")</f>
        <v>--</v>
      </c>
      <c r="W231" s="490" t="str">
        <f t="shared" si="50"/>
        <v>--</v>
      </c>
      <c r="X231" s="208" t="str">
        <f t="shared" si="51"/>
        <v>A</v>
      </c>
      <c r="Y231" s="255">
        <f>VLOOKUP(D231,derm!$D$4:$H$285,5,FALSE)</f>
        <v>8.1499999999999997E-4</v>
      </c>
      <c r="Z231" s="468">
        <f>VLOOKUP($C231,ToxValues!$C$4:$N$283,11,FALSE)</f>
        <v>142.97</v>
      </c>
      <c r="AA231" s="468" t="str">
        <f>VLOOKUP($D231,derm!$D$4:$K$285,6,FALSE)</f>
        <v>--</v>
      </c>
      <c r="AB231" s="468" t="str">
        <f>VLOOKUP($D231,derm!$D$4:$K$285,7,FALSE)</f>
        <v>--</v>
      </c>
      <c r="AC231" s="468" t="str">
        <f>VLOOKUP($D231,derm!$D$4:$K$285,8,FALSE)</f>
        <v>--</v>
      </c>
      <c r="AD231" s="468" t="str">
        <f>VLOOKUP($D231,derm!$D$4:$L$285,9,FALSE)</f>
        <v>--</v>
      </c>
      <c r="AE231" s="255"/>
      <c r="AF231" s="255" t="str">
        <f>VLOOKUP($C231,ToxValues!$C$4:$J$284,7,FALSE)</f>
        <v>--</v>
      </c>
      <c r="AG231" s="255">
        <f>VLOOKUP($C231,ToxValues!$C$4:$J$284,3,FALSE)</f>
        <v>0.03</v>
      </c>
      <c r="AH231" s="255">
        <f>VLOOKUP($C231,ToxValues!$C$4:$J$284,5,FALSE)</f>
        <v>0.03</v>
      </c>
      <c r="AI231" s="497" t="str">
        <f>VLOOKUP($C231,ToxValues!$C$4:$L$284,10,FALSE)</f>
        <v>--</v>
      </c>
    </row>
    <row r="232" spans="1:35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 t="str">
        <f t="shared" si="44"/>
        <v>--</v>
      </c>
      <c r="H232" s="490" t="str">
        <f t="shared" si="52"/>
        <v/>
      </c>
      <c r="I232" s="490"/>
      <c r="J232" s="490" t="str">
        <f t="shared" si="53"/>
        <v/>
      </c>
      <c r="K232" s="490" t="str">
        <f t="shared" si="54"/>
        <v>--</v>
      </c>
      <c r="L232" s="490" t="str">
        <f t="shared" si="55"/>
        <v/>
      </c>
      <c r="M232" s="490"/>
      <c r="N232" s="490" t="str">
        <f t="shared" si="45"/>
        <v>--</v>
      </c>
      <c r="O232" s="490" t="str">
        <f t="shared" si="46"/>
        <v>--</v>
      </c>
      <c r="P232" s="490" t="str">
        <f t="shared" si="56"/>
        <v>--</v>
      </c>
      <c r="Q232" s="490"/>
      <c r="R232" s="490" t="str">
        <f t="shared" si="47"/>
        <v>--</v>
      </c>
      <c r="S232" s="490" t="str">
        <f t="shared" si="48"/>
        <v>--</v>
      </c>
      <c r="T232" s="490" t="str">
        <f t="shared" si="49"/>
        <v>--</v>
      </c>
      <c r="U232" s="490" t="str">
        <f>IFERROR((2*'Child Res carc'!tao_event*V232),"--")</f>
        <v>--</v>
      </c>
      <c r="V232" s="255" t="str">
        <f>IFERROR((1+(3*[0]!B)+(3*[0]!B^2))/((1+[0]!B)^2),"--")</f>
        <v>--</v>
      </c>
      <c r="W232" s="490" t="str">
        <f t="shared" si="50"/>
        <v>--</v>
      </c>
      <c r="X232" s="208" t="str">
        <f t="shared" si="51"/>
        <v>A</v>
      </c>
      <c r="Y232" s="255">
        <f>VLOOKUP(D232,derm!$D$4:$H$285,5,FALSE)</f>
        <v>2.4400000000000001E-7</v>
      </c>
      <c r="Z232" s="468">
        <f>VLOOKUP($C232,ToxValues!$C$4:$N$283,11,FALSE)</f>
        <v>344.05</v>
      </c>
      <c r="AA232" s="468" t="str">
        <f>VLOOKUP($D232,derm!$D$4:$K$285,6,FALSE)</f>
        <v>--</v>
      </c>
      <c r="AB232" s="468" t="str">
        <f>VLOOKUP($D232,derm!$D$4:$K$285,7,FALSE)</f>
        <v>--</v>
      </c>
      <c r="AC232" s="468" t="str">
        <f>VLOOKUP($D232,derm!$D$4:$K$285,8,FALSE)</f>
        <v>--</v>
      </c>
      <c r="AD232" s="468" t="str">
        <f>VLOOKUP($D232,derm!$D$4:$L$285,9,FALSE)</f>
        <v>--</v>
      </c>
      <c r="AE232" s="255"/>
      <c r="AF232" s="255" t="str">
        <f>VLOOKUP($C232,ToxValues!$C$4:$J$284,7,FALSE)</f>
        <v>--</v>
      </c>
      <c r="AG232" s="255">
        <f>VLOOKUP($C232,ToxValues!$C$4:$J$284,3,FALSE)</f>
        <v>2.2000000000000001E-3</v>
      </c>
      <c r="AH232" s="255">
        <f>VLOOKUP($C232,ToxValues!$C$4:$J$284,5,FALSE)</f>
        <v>2.2000000000000001E-3</v>
      </c>
      <c r="AI232" s="497" t="str">
        <f>VLOOKUP($C232,ToxValues!$C$4:$L$284,10,FALSE)</f>
        <v>--</v>
      </c>
    </row>
    <row r="233" spans="1:35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 t="str">
        <f t="shared" si="44"/>
        <v>--</v>
      </c>
      <c r="H233" s="490" t="str">
        <f t="shared" si="52"/>
        <v/>
      </c>
      <c r="I233" s="490"/>
      <c r="J233" s="490" t="str">
        <f t="shared" si="53"/>
        <v/>
      </c>
      <c r="K233" s="490" t="str">
        <f t="shared" si="54"/>
        <v>--</v>
      </c>
      <c r="L233" s="490" t="str">
        <f t="shared" si="55"/>
        <v/>
      </c>
      <c r="M233" s="490"/>
      <c r="N233" s="490" t="str">
        <f t="shared" si="45"/>
        <v>--</v>
      </c>
      <c r="O233" s="490" t="str">
        <f t="shared" si="46"/>
        <v>--</v>
      </c>
      <c r="P233" s="490" t="str">
        <f t="shared" si="56"/>
        <v>--</v>
      </c>
      <c r="Q233" s="490"/>
      <c r="R233" s="490" t="str">
        <f t="shared" si="47"/>
        <v>--</v>
      </c>
      <c r="S233" s="490" t="str">
        <f t="shared" si="48"/>
        <v>--</v>
      </c>
      <c r="T233" s="490" t="str">
        <f t="shared" si="49"/>
        <v>--</v>
      </c>
      <c r="U233" s="490" t="str">
        <f>IFERROR((2*'Child Res carc'!tao_event*V233),"--")</f>
        <v>--</v>
      </c>
      <c r="V233" s="255" t="str">
        <f>IFERROR((1+(3*[0]!B)+(3*[0]!B^2))/((1+[0]!B)^2),"--")</f>
        <v>--</v>
      </c>
      <c r="W233" s="490" t="str">
        <f t="shared" si="50"/>
        <v>--</v>
      </c>
      <c r="X233" s="208" t="str">
        <f t="shared" si="51"/>
        <v>A</v>
      </c>
      <c r="Y233" s="255">
        <f>VLOOKUP(D233,derm!$D$4:$H$285,5,FALSE)</f>
        <v>2.63E-3</v>
      </c>
      <c r="Z233" s="468">
        <f>VLOOKUP($C233,ToxValues!$C$4:$N$283,11,FALSE)</f>
        <v>186.17</v>
      </c>
      <c r="AA233" s="468" t="str">
        <f>VLOOKUP($D233,derm!$D$4:$K$285,6,FALSE)</f>
        <v>--</v>
      </c>
      <c r="AB233" s="468" t="str">
        <f>VLOOKUP($D233,derm!$D$4:$K$285,7,FALSE)</f>
        <v>--</v>
      </c>
      <c r="AC233" s="468" t="str">
        <f>VLOOKUP($D233,derm!$D$4:$K$285,8,FALSE)</f>
        <v>--</v>
      </c>
      <c r="AD233" s="468" t="str">
        <f>VLOOKUP($D233,derm!$D$4:$L$285,9,FALSE)</f>
        <v>--</v>
      </c>
      <c r="AE233" s="255"/>
      <c r="AF233" s="255" t="str">
        <f>VLOOKUP($C233,ToxValues!$C$4:$J$284,7,FALSE)</f>
        <v>--</v>
      </c>
      <c r="AG233" s="255">
        <f>VLOOKUP($C233,ToxValues!$C$4:$J$284,3,FALSE)</f>
        <v>0.02</v>
      </c>
      <c r="AH233" s="255">
        <f>VLOOKUP($C233,ToxValues!$C$4:$J$284,5,FALSE)</f>
        <v>0.02</v>
      </c>
      <c r="AI233" s="497" t="str">
        <f>VLOOKUP($C233,ToxValues!$C$4:$L$284,10,FALSE)</f>
        <v>--</v>
      </c>
    </row>
    <row r="234" spans="1:35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 t="str">
        <f t="shared" si="44"/>
        <v>--</v>
      </c>
      <c r="H234" s="490" t="str">
        <f t="shared" si="52"/>
        <v/>
      </c>
      <c r="I234" s="490"/>
      <c r="J234" s="490" t="str">
        <f t="shared" si="53"/>
        <v/>
      </c>
      <c r="K234" s="490" t="str">
        <f t="shared" si="54"/>
        <v>--</v>
      </c>
      <c r="L234" s="490" t="str">
        <f t="shared" si="55"/>
        <v/>
      </c>
      <c r="M234" s="490"/>
      <c r="N234" s="490" t="str">
        <f t="shared" si="45"/>
        <v>--</v>
      </c>
      <c r="O234" s="490" t="str">
        <f t="shared" si="46"/>
        <v>--</v>
      </c>
      <c r="P234" s="490" t="str">
        <f t="shared" si="56"/>
        <v>--</v>
      </c>
      <c r="Q234" s="490"/>
      <c r="R234" s="490" t="str">
        <f t="shared" si="47"/>
        <v>--</v>
      </c>
      <c r="S234" s="490" t="str">
        <f t="shared" si="48"/>
        <v>--</v>
      </c>
      <c r="T234" s="490" t="str">
        <f t="shared" si="49"/>
        <v>--</v>
      </c>
      <c r="U234" s="490" t="str">
        <f>IFERROR((2*'Child Res carc'!tao_event*V234),"--")</f>
        <v>--</v>
      </c>
      <c r="V234" s="255" t="str">
        <f>IFERROR((1+(3*[0]!B)+(3*[0]!B^2))/((1+[0]!B)^2),"--")</f>
        <v>--</v>
      </c>
      <c r="W234" s="490" t="str">
        <f t="shared" si="50"/>
        <v>--</v>
      </c>
      <c r="X234" s="208" t="str">
        <f t="shared" si="51"/>
        <v>A</v>
      </c>
      <c r="Y234" s="255">
        <f>VLOOKUP(D234,derm!$D$4:$H$285,5,FALSE)</f>
        <v>4.5400000000000003E-8</v>
      </c>
      <c r="Z234" s="468">
        <f>VLOOKUP($C234,ToxValues!$C$4:$N$283,11,FALSE)</f>
        <v>169.07</v>
      </c>
      <c r="AA234" s="468" t="str">
        <f>VLOOKUP($D234,derm!$D$4:$K$285,6,FALSE)</f>
        <v>--</v>
      </c>
      <c r="AB234" s="468" t="str">
        <f>VLOOKUP($D234,derm!$D$4:$K$285,7,FALSE)</f>
        <v>--</v>
      </c>
      <c r="AC234" s="468" t="str">
        <f>VLOOKUP($D234,derm!$D$4:$K$285,8,FALSE)</f>
        <v>--</v>
      </c>
      <c r="AD234" s="468" t="str">
        <f>VLOOKUP($D234,derm!$D$4:$L$285,9,FALSE)</f>
        <v>--</v>
      </c>
      <c r="AE234" s="255"/>
      <c r="AF234" s="255" t="str">
        <f>VLOOKUP($C234,ToxValues!$C$4:$J$284,7,FALSE)</f>
        <v>--</v>
      </c>
      <c r="AG234" s="255">
        <f>VLOOKUP($C234,ToxValues!$C$4:$J$284,3,FALSE)</f>
        <v>0.1</v>
      </c>
      <c r="AH234" s="255">
        <f>VLOOKUP($C234,ToxValues!$C$4:$J$284,5,FALSE)</f>
        <v>0.1</v>
      </c>
      <c r="AI234" s="497" t="str">
        <f>VLOOKUP($C234,ToxValues!$C$4:$L$284,10,FALSE)</f>
        <v>--</v>
      </c>
    </row>
    <row r="235" spans="1:35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 t="str">
        <f t="shared" si="44"/>
        <v>--</v>
      </c>
      <c r="H235" s="490" t="str">
        <f t="shared" si="52"/>
        <v/>
      </c>
      <c r="I235" s="490"/>
      <c r="J235" s="490" t="str">
        <f t="shared" si="53"/>
        <v/>
      </c>
      <c r="K235" s="490" t="str">
        <f t="shared" si="54"/>
        <v>--</v>
      </c>
      <c r="L235" s="490" t="str">
        <f t="shared" si="55"/>
        <v/>
      </c>
      <c r="M235" s="490"/>
      <c r="N235" s="490" t="str">
        <f t="shared" si="45"/>
        <v>--</v>
      </c>
      <c r="O235" s="490" t="str">
        <f t="shared" si="46"/>
        <v>--</v>
      </c>
      <c r="P235" s="490" t="str">
        <f t="shared" si="56"/>
        <v>--</v>
      </c>
      <c r="Q235" s="490"/>
      <c r="R235" s="490" t="str">
        <f t="shared" si="47"/>
        <v>--</v>
      </c>
      <c r="S235" s="490" t="str">
        <f t="shared" si="48"/>
        <v>--</v>
      </c>
      <c r="T235" s="490" t="str">
        <f t="shared" si="49"/>
        <v>--</v>
      </c>
      <c r="U235" s="490" t="str">
        <f>IFERROR((2*'Child Res carc'!tao_event*V235),"--")</f>
        <v>--</v>
      </c>
      <c r="V235" s="255" t="str">
        <f>IFERROR((1+(3*[0]!B)+(3*[0]!B^2))/((1+[0]!B)^2),"--")</f>
        <v>--</v>
      </c>
      <c r="W235" s="490" t="str">
        <f t="shared" si="50"/>
        <v>--</v>
      </c>
      <c r="X235" s="208" t="str">
        <f t="shared" si="51"/>
        <v>A</v>
      </c>
      <c r="Y235" s="255" t="str">
        <f>VLOOKUP(D235,derm!$D$4:$H$285,5,FALSE)</f>
        <v>--</v>
      </c>
      <c r="Z235" s="468">
        <f>VLOOKUP($C235,ToxValues!$C$4:$N$283,11,FALSE)</f>
        <v>241.46</v>
      </c>
      <c r="AA235" s="468" t="str">
        <f>VLOOKUP($D235,derm!$D$4:$K$285,6,FALSE)</f>
        <v>--</v>
      </c>
      <c r="AB235" s="468" t="str">
        <f>VLOOKUP($D235,derm!$D$4:$K$285,7,FALSE)</f>
        <v>--</v>
      </c>
      <c r="AC235" s="468" t="str">
        <f>VLOOKUP($D235,derm!$D$4:$K$285,8,FALSE)</f>
        <v>--</v>
      </c>
      <c r="AD235" s="468" t="str">
        <f>VLOOKUP($D235,derm!$D$4:$L$285,9,FALSE)</f>
        <v>--</v>
      </c>
      <c r="AE235" s="255"/>
      <c r="AF235" s="255" t="str">
        <f>VLOOKUP($C235,ToxValues!$C$4:$J$284,7,FALSE)</f>
        <v>--</v>
      </c>
      <c r="AG235" s="255">
        <f>VLOOKUP($C235,ToxValues!$C$4:$J$284,3,FALSE)</f>
        <v>7.0000000000000007E-2</v>
      </c>
      <c r="AH235" s="255">
        <f>VLOOKUP($C235,ToxValues!$C$4:$J$284,5,FALSE)</f>
        <v>7.0000000000000007E-2</v>
      </c>
      <c r="AI235" s="497" t="str">
        <f>VLOOKUP($C235,ToxValues!$C$4:$L$284,10,FALSE)</f>
        <v>--</v>
      </c>
    </row>
    <row r="236" spans="1:35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 t="str">
        <f t="shared" si="44"/>
        <v>--</v>
      </c>
      <c r="H236" s="490" t="str">
        <f t="shared" si="52"/>
        <v/>
      </c>
      <c r="I236" s="490"/>
      <c r="J236" s="490" t="str">
        <f t="shared" si="53"/>
        <v/>
      </c>
      <c r="K236" s="490" t="str">
        <f t="shared" si="54"/>
        <v>--</v>
      </c>
      <c r="L236" s="490" t="str">
        <f t="shared" si="55"/>
        <v/>
      </c>
      <c r="M236" s="490"/>
      <c r="N236" s="490" t="str">
        <f t="shared" si="45"/>
        <v>--</v>
      </c>
      <c r="O236" s="490" t="str">
        <f t="shared" si="46"/>
        <v>--</v>
      </c>
      <c r="P236" s="490" t="str">
        <f t="shared" si="56"/>
        <v>--</v>
      </c>
      <c r="Q236" s="490"/>
      <c r="R236" s="490" t="str">
        <f t="shared" si="47"/>
        <v>--</v>
      </c>
      <c r="S236" s="490" t="str">
        <f t="shared" si="48"/>
        <v>--</v>
      </c>
      <c r="T236" s="490" t="str">
        <f t="shared" si="49"/>
        <v>--</v>
      </c>
      <c r="U236" s="490" t="str">
        <f>IFERROR((2*'Child Res carc'!tao_event*V236),"--")</f>
        <v>--</v>
      </c>
      <c r="V236" s="255" t="str">
        <f>IFERROR((1+(3*[0]!B)+(3*[0]!B^2))/((1+[0]!B)^2),"--")</f>
        <v>--</v>
      </c>
      <c r="W236" s="490" t="str">
        <f t="shared" si="50"/>
        <v>--</v>
      </c>
      <c r="X236" s="208" t="str">
        <f t="shared" si="51"/>
        <v>A</v>
      </c>
      <c r="Y236" s="255">
        <f>VLOOKUP(D236,derm!$D$4:$H$285,5,FALSE)</f>
        <v>1.09E-2</v>
      </c>
      <c r="Z236" s="468">
        <f>VLOOKUP($C236,ToxValues!$C$4:$N$283,11,FALSE)</f>
        <v>256.13</v>
      </c>
      <c r="AA236" s="468" t="str">
        <f>VLOOKUP($D236,derm!$D$4:$K$285,6,FALSE)</f>
        <v>--</v>
      </c>
      <c r="AB236" s="468" t="str">
        <f>VLOOKUP($D236,derm!$D$4:$K$285,7,FALSE)</f>
        <v>--</v>
      </c>
      <c r="AC236" s="468" t="str">
        <f>VLOOKUP($D236,derm!$D$4:$K$285,8,FALSE)</f>
        <v>--</v>
      </c>
      <c r="AD236" s="468" t="str">
        <f>VLOOKUP($D236,derm!$D$4:$L$285,9,FALSE)</f>
        <v>--</v>
      </c>
      <c r="AE236" s="255"/>
      <c r="AF236" s="255" t="str">
        <f>VLOOKUP($C236,ToxValues!$C$4:$J$284,7,FALSE)</f>
        <v>--</v>
      </c>
      <c r="AG236" s="255">
        <f>VLOOKUP($C236,ToxValues!$C$4:$J$284,3,FALSE)</f>
        <v>7.4999999999999997E-2</v>
      </c>
      <c r="AH236" s="255">
        <f>VLOOKUP($C236,ToxValues!$C$4:$J$284,5,FALSE)</f>
        <v>7.4999999999999997E-2</v>
      </c>
      <c r="AI236" s="497" t="str">
        <f>VLOOKUP($C236,ToxValues!$C$4:$L$284,10,FALSE)</f>
        <v>--</v>
      </c>
    </row>
    <row r="237" spans="1:35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 t="str">
        <f t="shared" si="44"/>
        <v>--</v>
      </c>
      <c r="H237" s="490" t="str">
        <f t="shared" si="52"/>
        <v/>
      </c>
      <c r="I237" s="490"/>
      <c r="J237" s="490" t="str">
        <f t="shared" si="53"/>
        <v/>
      </c>
      <c r="K237" s="490" t="str">
        <f t="shared" si="54"/>
        <v>--</v>
      </c>
      <c r="L237" s="490" t="str">
        <f t="shared" si="55"/>
        <v/>
      </c>
      <c r="M237" s="490"/>
      <c r="N237" s="490" t="str">
        <f t="shared" si="45"/>
        <v>--</v>
      </c>
      <c r="O237" s="490" t="str">
        <f t="shared" si="46"/>
        <v>--</v>
      </c>
      <c r="P237" s="490" t="str">
        <f t="shared" si="56"/>
        <v>--</v>
      </c>
      <c r="Q237" s="490"/>
      <c r="R237" s="490" t="str">
        <f t="shared" si="47"/>
        <v>--</v>
      </c>
      <c r="S237" s="490" t="str">
        <f t="shared" si="48"/>
        <v>--</v>
      </c>
      <c r="T237" s="490" t="str">
        <f t="shared" si="49"/>
        <v>--</v>
      </c>
      <c r="U237" s="490" t="str">
        <f>IFERROR((2*'Child Res carc'!tao_event*V237),"--")</f>
        <v>--</v>
      </c>
      <c r="V237" s="255" t="str">
        <f>IFERROR((1+(3*[0]!B)+(3*[0]!B^2))/((1+[0]!B)^2),"--")</f>
        <v>--</v>
      </c>
      <c r="W237" s="490" t="str">
        <f t="shared" si="50"/>
        <v>--</v>
      </c>
      <c r="X237" s="208" t="str">
        <f t="shared" si="51"/>
        <v>A</v>
      </c>
      <c r="Y237" s="255">
        <f>VLOOKUP(D237,derm!$D$4:$H$285,5,FALSE)</f>
        <v>7.5500000000000003E-4</v>
      </c>
      <c r="Z237" s="468">
        <f>VLOOKUP($C237,ToxValues!$C$4:$N$283,11,FALSE)</f>
        <v>190.26</v>
      </c>
      <c r="AA237" s="468" t="str">
        <f>VLOOKUP($D237,derm!$D$4:$K$285,6,FALSE)</f>
        <v>--</v>
      </c>
      <c r="AB237" s="468" t="str">
        <f>VLOOKUP($D237,derm!$D$4:$K$285,7,FALSE)</f>
        <v>--</v>
      </c>
      <c r="AC237" s="468" t="str">
        <f>VLOOKUP($D237,derm!$D$4:$K$285,8,FALSE)</f>
        <v>--</v>
      </c>
      <c r="AD237" s="468" t="str">
        <f>VLOOKUP($D237,derm!$D$4:$L$285,9,FALSE)</f>
        <v>--</v>
      </c>
      <c r="AE237" s="255"/>
      <c r="AF237" s="255" t="str">
        <f>VLOOKUP($C237,ToxValues!$C$4:$J$284,7,FALSE)</f>
        <v>--</v>
      </c>
      <c r="AG237" s="255">
        <f>VLOOKUP($C237,ToxValues!$C$4:$J$284,3,FALSE)</f>
        <v>1E-3</v>
      </c>
      <c r="AH237" s="255">
        <f>VLOOKUP($C237,ToxValues!$C$4:$J$284,5,FALSE)</f>
        <v>1E-3</v>
      </c>
      <c r="AI237" s="497" t="str">
        <f>VLOOKUP($C237,ToxValues!$C$4:$L$284,10,FALSE)</f>
        <v>--</v>
      </c>
    </row>
    <row r="238" spans="1:35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 t="str">
        <f t="shared" si="44"/>
        <v>--</v>
      </c>
      <c r="H238" s="490" t="str">
        <f t="shared" si="52"/>
        <v/>
      </c>
      <c r="I238" s="490"/>
      <c r="J238" s="490" t="str">
        <f t="shared" si="53"/>
        <v/>
      </c>
      <c r="K238" s="490" t="str">
        <f t="shared" si="54"/>
        <v>--</v>
      </c>
      <c r="L238" s="490" t="str">
        <f t="shared" si="55"/>
        <v/>
      </c>
      <c r="M238" s="490"/>
      <c r="N238" s="490" t="str">
        <f t="shared" si="45"/>
        <v>--</v>
      </c>
      <c r="O238" s="490" t="str">
        <f t="shared" si="46"/>
        <v>--</v>
      </c>
      <c r="P238" s="490" t="str">
        <f t="shared" si="56"/>
        <v>--</v>
      </c>
      <c r="Q238" s="490"/>
      <c r="R238" s="490" t="str">
        <f t="shared" si="47"/>
        <v>--</v>
      </c>
      <c r="S238" s="490" t="str">
        <f t="shared" si="48"/>
        <v>--</v>
      </c>
      <c r="T238" s="490" t="str">
        <f t="shared" si="49"/>
        <v>--</v>
      </c>
      <c r="U238" s="490" t="str">
        <f>IFERROR((2*'Child Res carc'!tao_event*V238),"--")</f>
        <v>--</v>
      </c>
      <c r="V238" s="255" t="str">
        <f>IFERROR((1+(3*[0]!B)+(3*[0]!B^2))/((1+[0]!B)^2),"--")</f>
        <v>--</v>
      </c>
      <c r="W238" s="490" t="str">
        <f t="shared" si="50"/>
        <v>--</v>
      </c>
      <c r="X238" s="208" t="str">
        <f t="shared" si="51"/>
        <v>A</v>
      </c>
      <c r="Y238" s="255">
        <f>VLOOKUP(D238,derm!$D$4:$H$285,5,FALSE)</f>
        <v>3.7100000000000001E-5</v>
      </c>
      <c r="Z238" s="468">
        <f>VLOOKUP($C238,ToxValues!$C$4:$N$283,11,FALSE)</f>
        <v>222.26</v>
      </c>
      <c r="AA238" s="468" t="str">
        <f>VLOOKUP($D238,derm!$D$4:$K$285,6,FALSE)</f>
        <v>--</v>
      </c>
      <c r="AB238" s="468" t="str">
        <f>VLOOKUP($D238,derm!$D$4:$K$285,7,FALSE)</f>
        <v>--</v>
      </c>
      <c r="AC238" s="468" t="str">
        <f>VLOOKUP($D238,derm!$D$4:$K$285,8,FALSE)</f>
        <v>--</v>
      </c>
      <c r="AD238" s="468" t="str">
        <f>VLOOKUP($D238,derm!$D$4:$L$285,9,FALSE)</f>
        <v>--</v>
      </c>
      <c r="AE238" s="255"/>
      <c r="AF238" s="255" t="str">
        <f>VLOOKUP($C238,ToxValues!$C$4:$J$284,7,FALSE)</f>
        <v>--</v>
      </c>
      <c r="AG238" s="255">
        <f>VLOOKUP($C238,ToxValues!$C$4:$J$284,3,FALSE)</f>
        <v>1E-3</v>
      </c>
      <c r="AH238" s="255">
        <f>VLOOKUP($C238,ToxValues!$C$4:$J$284,5,FALSE)</f>
        <v>1E-3</v>
      </c>
      <c r="AI238" s="497" t="str">
        <f>VLOOKUP($C238,ToxValues!$C$4:$L$284,10,FALSE)</f>
        <v>--</v>
      </c>
    </row>
    <row r="239" spans="1:35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44"/>
        <v>--</v>
      </c>
      <c r="H239" s="490" t="str">
        <f t="shared" si="52"/>
        <v/>
      </c>
      <c r="I239" s="490"/>
      <c r="J239" s="490" t="str">
        <f t="shared" si="53"/>
        <v/>
      </c>
      <c r="K239" s="490" t="str">
        <f t="shared" si="54"/>
        <v>--</v>
      </c>
      <c r="L239" s="490" t="str">
        <f t="shared" si="55"/>
        <v/>
      </c>
      <c r="M239" s="490"/>
      <c r="N239" s="490" t="str">
        <f t="shared" si="45"/>
        <v>--</v>
      </c>
      <c r="O239" s="490" t="str">
        <f t="shared" si="46"/>
        <v>--</v>
      </c>
      <c r="P239" s="490" t="str">
        <f t="shared" si="56"/>
        <v>--</v>
      </c>
      <c r="Q239" s="490"/>
      <c r="R239" s="490" t="str">
        <f t="shared" si="47"/>
        <v>--</v>
      </c>
      <c r="S239" s="490" t="str">
        <f t="shared" si="48"/>
        <v>--</v>
      </c>
      <c r="T239" s="490" t="str">
        <f t="shared" si="49"/>
        <v>--</v>
      </c>
      <c r="U239" s="490" t="str">
        <f>IFERROR((2*'Child Res carc'!tao_event*V239),"--")</f>
        <v>--</v>
      </c>
      <c r="V239" s="255" t="str">
        <f>IFERROR((1+(3*[0]!B)+(3*[0]!B^2))/((1+[0]!B)^2),"--")</f>
        <v>--</v>
      </c>
      <c r="W239" s="490" t="str">
        <f t="shared" si="50"/>
        <v>--</v>
      </c>
      <c r="X239" s="208" t="str">
        <f t="shared" si="51"/>
        <v>A</v>
      </c>
      <c r="Y239" s="255">
        <f>VLOOKUP(D239,derm!$D$4:$H$285,5,FALSE)</f>
        <v>3.29E-5</v>
      </c>
      <c r="Z239" s="468">
        <f>VLOOKUP($C239,ToxValues!$C$4:$N$283,11,FALSE)</f>
        <v>206.26</v>
      </c>
      <c r="AA239" s="468" t="str">
        <f>VLOOKUP($D239,derm!$D$4:$K$285,6,FALSE)</f>
        <v>--</v>
      </c>
      <c r="AB239" s="468" t="str">
        <f>VLOOKUP($D239,derm!$D$4:$K$285,7,FALSE)</f>
        <v>--</v>
      </c>
      <c r="AC239" s="468" t="str">
        <f>VLOOKUP($D239,derm!$D$4:$K$285,8,FALSE)</f>
        <v>--</v>
      </c>
      <c r="AD239" s="468" t="str">
        <f>VLOOKUP($D239,derm!$D$4:$L$285,9,FALSE)</f>
        <v>--</v>
      </c>
      <c r="AE239" s="255"/>
      <c r="AF239" s="255" t="str">
        <f>VLOOKUP($C239,ToxValues!$C$4:$J$284,7,FALSE)</f>
        <v>--</v>
      </c>
      <c r="AG239" s="255" t="str">
        <f>VLOOKUP($C239,ToxValues!$C$4:$J$284,3,FALSE)</f>
        <v>--</v>
      </c>
      <c r="AH239" s="255" t="str">
        <f>VLOOKUP($C239,ToxValues!$C$4:$J$284,5,FALSE)</f>
        <v>--</v>
      </c>
      <c r="AI239" s="497" t="str">
        <f>VLOOKUP($C239,ToxValues!$C$4:$L$284,10,FALSE)</f>
        <v>--</v>
      </c>
    </row>
    <row r="240" spans="1:35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 t="str">
        <f t="shared" si="44"/>
        <v>--</v>
      </c>
      <c r="H240" s="490" t="str">
        <f t="shared" si="52"/>
        <v/>
      </c>
      <c r="I240" s="490"/>
      <c r="J240" s="490" t="str">
        <f t="shared" si="53"/>
        <v/>
      </c>
      <c r="K240" s="490" t="str">
        <f t="shared" si="54"/>
        <v>--</v>
      </c>
      <c r="L240" s="490" t="str">
        <f t="shared" si="55"/>
        <v/>
      </c>
      <c r="M240" s="490"/>
      <c r="N240" s="490" t="str">
        <f t="shared" si="45"/>
        <v>--</v>
      </c>
      <c r="O240" s="490" t="str">
        <f t="shared" si="46"/>
        <v>--</v>
      </c>
      <c r="P240" s="490" t="str">
        <f t="shared" si="56"/>
        <v>--</v>
      </c>
      <c r="Q240" s="490"/>
      <c r="R240" s="490" t="str">
        <f t="shared" si="47"/>
        <v>--</v>
      </c>
      <c r="S240" s="490" t="str">
        <f t="shared" si="48"/>
        <v>--</v>
      </c>
      <c r="T240" s="490" t="str">
        <f t="shared" si="49"/>
        <v>--</v>
      </c>
      <c r="U240" s="490" t="str">
        <f>IFERROR((2*'Child Res carc'!tao_event*V240),"--")</f>
        <v>--</v>
      </c>
      <c r="V240" s="255" t="str">
        <f>IFERROR((1+(3*[0]!B)+(3*[0]!B^2))/((1+[0]!B)^2),"--")</f>
        <v>--</v>
      </c>
      <c r="W240" s="490" t="str">
        <f t="shared" si="50"/>
        <v>--</v>
      </c>
      <c r="X240" s="208" t="str">
        <f t="shared" si="51"/>
        <v>A</v>
      </c>
      <c r="Y240" s="255">
        <f>VLOOKUP(D240,derm!$D$4:$H$285,5,FALSE)</f>
        <v>3.13E-3</v>
      </c>
      <c r="Z240" s="468">
        <f>VLOOKUP($C240,ToxValues!$C$4:$N$283,11,FALSE)</f>
        <v>221.26</v>
      </c>
      <c r="AA240" s="468" t="str">
        <f>VLOOKUP($D240,derm!$D$4:$K$285,6,FALSE)</f>
        <v>--</v>
      </c>
      <c r="AB240" s="468" t="str">
        <f>VLOOKUP($D240,derm!$D$4:$K$285,7,FALSE)</f>
        <v>--</v>
      </c>
      <c r="AC240" s="468" t="str">
        <f>VLOOKUP($D240,derm!$D$4:$K$285,8,FALSE)</f>
        <v>--</v>
      </c>
      <c r="AD240" s="468" t="str">
        <f>VLOOKUP($D240,derm!$D$4:$L$285,9,FALSE)</f>
        <v>--</v>
      </c>
      <c r="AE240" s="255"/>
      <c r="AF240" s="255" t="str">
        <f>VLOOKUP($C240,ToxValues!$C$4:$J$284,7,FALSE)</f>
        <v>--</v>
      </c>
      <c r="AG240" s="255">
        <f>VLOOKUP($C240,ToxValues!$C$4:$J$284,3,FALSE)</f>
        <v>5.0000000000000001E-3</v>
      </c>
      <c r="AH240" s="255">
        <f>VLOOKUP($C240,ToxValues!$C$4:$J$284,5,FALSE)</f>
        <v>5.0000000000000001E-3</v>
      </c>
      <c r="AI240" s="497" t="str">
        <f>VLOOKUP($C240,ToxValues!$C$4:$L$284,10,FALSE)</f>
        <v>--</v>
      </c>
    </row>
    <row r="241" spans="1:35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 t="str">
        <f t="shared" si="44"/>
        <v>--</v>
      </c>
      <c r="H241" s="490" t="str">
        <f t="shared" si="52"/>
        <v/>
      </c>
      <c r="I241" s="490"/>
      <c r="J241" s="490" t="str">
        <f t="shared" si="53"/>
        <v/>
      </c>
      <c r="K241" s="490" t="str">
        <f t="shared" si="54"/>
        <v>--</v>
      </c>
      <c r="L241" s="490" t="str">
        <f t="shared" si="55"/>
        <v/>
      </c>
      <c r="M241" s="490"/>
      <c r="N241" s="490" t="str">
        <f t="shared" si="45"/>
        <v>--</v>
      </c>
      <c r="O241" s="490" t="str">
        <f t="shared" si="46"/>
        <v>--</v>
      </c>
      <c r="P241" s="490" t="str">
        <f t="shared" si="56"/>
        <v>--</v>
      </c>
      <c r="Q241" s="490"/>
      <c r="R241" s="490" t="str">
        <f t="shared" si="47"/>
        <v>--</v>
      </c>
      <c r="S241" s="490" t="str">
        <f t="shared" si="48"/>
        <v>--</v>
      </c>
      <c r="T241" s="490" t="str">
        <f t="shared" si="49"/>
        <v>--</v>
      </c>
      <c r="U241" s="490" t="str">
        <f>IFERROR((2*'Child Res carc'!tao_event*V241),"--")</f>
        <v>--</v>
      </c>
      <c r="V241" s="255" t="str">
        <f>IFERROR((1+(3*[0]!B)+(3*[0]!B^2))/((1+[0]!B)^2),"--")</f>
        <v>--</v>
      </c>
      <c r="W241" s="490" t="str">
        <f t="shared" si="50"/>
        <v>--</v>
      </c>
      <c r="X241" s="208" t="str">
        <f t="shared" si="51"/>
        <v>A</v>
      </c>
      <c r="Y241" s="255">
        <f>VLOOKUP(D241,derm!$D$4:$H$285,5,FALSE)</f>
        <v>4.49E-5</v>
      </c>
      <c r="Z241" s="468">
        <f>VLOOKUP($C241,ToxValues!$C$4:$N$283,11,FALSE)</f>
        <v>219.26</v>
      </c>
      <c r="AA241" s="468" t="str">
        <f>VLOOKUP($D241,derm!$D$4:$K$285,6,FALSE)</f>
        <v>--</v>
      </c>
      <c r="AB241" s="468" t="str">
        <f>VLOOKUP($D241,derm!$D$4:$K$285,7,FALSE)</f>
        <v>--</v>
      </c>
      <c r="AC241" s="468" t="str">
        <f>VLOOKUP($D241,derm!$D$4:$K$285,8,FALSE)</f>
        <v>--</v>
      </c>
      <c r="AD241" s="468" t="str">
        <f>VLOOKUP($D241,derm!$D$4:$L$285,9,FALSE)</f>
        <v>--</v>
      </c>
      <c r="AE241" s="255"/>
      <c r="AF241" s="255" t="str">
        <f>VLOOKUP($C241,ToxValues!$C$4:$J$284,7,FALSE)</f>
        <v>--</v>
      </c>
      <c r="AG241" s="255">
        <f>VLOOKUP($C241,ToxValues!$C$4:$J$284,3,FALSE)</f>
        <v>2.5000000000000001E-2</v>
      </c>
      <c r="AH241" s="255">
        <f>VLOOKUP($C241,ToxValues!$C$4:$J$284,5,FALSE)</f>
        <v>2.5000000000000001E-2</v>
      </c>
      <c r="AI241" s="497" t="str">
        <f>VLOOKUP($C241,ToxValues!$C$4:$L$284,10,FALSE)</f>
        <v>--</v>
      </c>
    </row>
    <row r="242" spans="1:35" x14ac:dyDescent="0.25">
      <c r="A242" s="318" t="s">
        <v>88</v>
      </c>
      <c r="B242" s="319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44"/>
        <v>6.9338265381609419E-7</v>
      </c>
      <c r="H242" s="490" t="str">
        <f t="shared" si="52"/>
        <v/>
      </c>
      <c r="I242" s="490"/>
      <c r="J242" s="490" t="str">
        <f t="shared" si="53"/>
        <v/>
      </c>
      <c r="K242" s="490">
        <f t="shared" si="54"/>
        <v>1.4038461538461538E-5</v>
      </c>
      <c r="L242" s="490">
        <f t="shared" si="55"/>
        <v>6.9338265381609419E-7</v>
      </c>
      <c r="M242" s="490"/>
      <c r="N242" s="490" t="str">
        <f t="shared" si="45"/>
        <v>--</v>
      </c>
      <c r="O242" s="490">
        <f t="shared" si="46"/>
        <v>1.4038461538461538E-5</v>
      </c>
      <c r="P242" s="490">
        <f t="shared" si="56"/>
        <v>7.2940938012988339E-7</v>
      </c>
      <c r="Q242" s="490"/>
      <c r="R242" s="490">
        <f t="shared" si="47"/>
        <v>1.496376999885586E-7</v>
      </c>
      <c r="S242" s="490">
        <f t="shared" si="48"/>
        <v>7.2940938012988339E-7</v>
      </c>
      <c r="T242" s="490">
        <f t="shared" si="49"/>
        <v>0.15151515151515152</v>
      </c>
      <c r="U242" s="490">
        <f>IFERROR((2*'Child Res carc'!tao_event*V242),"--")</f>
        <v>35.033131313131314</v>
      </c>
      <c r="V242" s="255">
        <f>IFERROR((1+(3*[0]!B)+(3*[0]!B^2))/((1+[0]!B)^2),"--")</f>
        <v>2.5684113865932048</v>
      </c>
      <c r="W242" s="490">
        <f t="shared" si="50"/>
        <v>2.1270396270396276E-9</v>
      </c>
      <c r="X242" s="208" t="str">
        <f t="shared" si="51"/>
        <v>A</v>
      </c>
      <c r="Y242" s="255">
        <f>VLOOKUP(D242,derm!$D$4:$H$285,5,FALSE)</f>
        <v>0.80800000000000005</v>
      </c>
      <c r="Z242" s="468">
        <f>VLOOKUP($C242,ToxValues!$C$4:$N$283,11,FALSE)</f>
        <v>321.98</v>
      </c>
      <c r="AA242" s="468">
        <f>VLOOKUP($D242,derm!$D$4:$K$285,6,FALSE)</f>
        <v>5.6</v>
      </c>
      <c r="AB242" s="468">
        <f>VLOOKUP($D242,derm!$D$4:$K$285,7,FALSE)</f>
        <v>6.82</v>
      </c>
      <c r="AC242" s="468">
        <f>VLOOKUP($D242,derm!$D$4:$K$285,8,FALSE)</f>
        <v>30.09</v>
      </c>
      <c r="AD242" s="468">
        <f>VLOOKUP($D242,derm!$D$4:$L$285,9,FALSE)</f>
        <v>0.5</v>
      </c>
      <c r="AE242" s="255"/>
      <c r="AF242" s="255">
        <f>VLOOKUP($C242,ToxValues!$C$4:$J$284,7,FALSE)</f>
        <v>130000</v>
      </c>
      <c r="AG242" s="255">
        <f>VLOOKUP($C242,ToxValues!$C$4:$J$284,3,FALSE)</f>
        <v>6.9999999999999996E-10</v>
      </c>
      <c r="AH242" s="255">
        <f>VLOOKUP($C242,ToxValues!$C$4:$J$284,5,FALSE)</f>
        <v>6.9999999999999996E-10</v>
      </c>
      <c r="AI242" s="497">
        <f>VLOOKUP($C242,ToxValues!$C$4:$L$284,10,FALSE)</f>
        <v>130000</v>
      </c>
    </row>
    <row r="243" spans="1:35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 t="str">
        <f t="shared" ref="G243:G285" si="57">IF(MIN(H243:L243)&gt;0,MIN(H243:L243)/1000,"--")</f>
        <v>--</v>
      </c>
      <c r="H243" s="490" t="str">
        <f t="shared" si="52"/>
        <v/>
      </c>
      <c r="I243" s="490"/>
      <c r="J243" s="490" t="str">
        <f t="shared" si="53"/>
        <v/>
      </c>
      <c r="K243" s="490" t="str">
        <f t="shared" si="54"/>
        <v>--</v>
      </c>
      <c r="L243" s="490" t="str">
        <f t="shared" si="55"/>
        <v/>
      </c>
      <c r="M243" s="490"/>
      <c r="N243" s="490" t="str">
        <f t="shared" si="45"/>
        <v>--</v>
      </c>
      <c r="O243" s="490" t="str">
        <f t="shared" si="46"/>
        <v>--</v>
      </c>
      <c r="P243" s="490" t="str">
        <f t="shared" ref="P243:P285" si="58">Q243</f>
        <v>--</v>
      </c>
      <c r="Q243" s="490" t="str">
        <f>IFERROR(DA_event_child_res_carc*1000/([0]!Kp*ET_child),"--")</f>
        <v>--</v>
      </c>
      <c r="R243" s="490" t="str">
        <f t="shared" si="47"/>
        <v>--</v>
      </c>
      <c r="S243" s="490" t="str">
        <f t="shared" si="48"/>
        <v>--</v>
      </c>
      <c r="T243" s="490"/>
      <c r="U243" s="490" t="str">
        <f>IFERROR((2*'Child Res carc'!tao_event*V243),"--")</f>
        <v>--</v>
      </c>
      <c r="V243" s="255" t="str">
        <f>IFERROR((1+(3*[0]!B)+(3*[0]!B^2))/((1+[0]!B)^2),"--")</f>
        <v>--</v>
      </c>
      <c r="W243" s="490" t="str">
        <f t="shared" si="50"/>
        <v>--</v>
      </c>
      <c r="X243" s="208"/>
      <c r="Y243" s="255">
        <f>VLOOKUP(D243,derm!$D$4:$H$285,5,FALSE)</f>
        <v>1E-3</v>
      </c>
      <c r="Z243" s="468">
        <f>VLOOKUP($C243,ToxValues!$C$4:$N$283,11,FALSE)</f>
        <v>26.981999999999999</v>
      </c>
      <c r="AA243" s="468" t="str">
        <f>VLOOKUP($D243,derm!$D$4:$K$285,6,FALSE)</f>
        <v>--</v>
      </c>
      <c r="AB243" s="468" t="str">
        <f>VLOOKUP($D243,derm!$D$4:$K$285,7,FALSE)</f>
        <v>--</v>
      </c>
      <c r="AC243" s="468" t="str">
        <f>VLOOKUP($D243,derm!$D$4:$K$285,8,FALSE)</f>
        <v>--</v>
      </c>
      <c r="AD243" s="468" t="str">
        <f>VLOOKUP($D243,derm!$D$4:$L$285,9,FALSE)</f>
        <v>--</v>
      </c>
      <c r="AE243" s="255"/>
      <c r="AF243" s="255" t="str">
        <f>VLOOKUP($C243,ToxValues!$C$4:$J$284,7,FALSE)</f>
        <v>--</v>
      </c>
      <c r="AG243" s="255">
        <f>VLOOKUP($C243,ToxValues!$C$4:$J$284,3,FALSE)</f>
        <v>1</v>
      </c>
      <c r="AH243" s="255">
        <f>VLOOKUP($C243,ToxValues!$C$4:$J$284,5,FALSE)</f>
        <v>1</v>
      </c>
      <c r="AI243" s="497" t="str">
        <f>VLOOKUP($C243,ToxValues!$C$4:$L$284,10,FALSE)</f>
        <v>--</v>
      </c>
    </row>
    <row r="244" spans="1:35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 t="str">
        <f t="shared" si="57"/>
        <v>--</v>
      </c>
      <c r="H244" s="490" t="str">
        <f t="shared" si="52"/>
        <v/>
      </c>
      <c r="I244" s="490"/>
      <c r="J244" s="490" t="str">
        <f t="shared" si="53"/>
        <v/>
      </c>
      <c r="K244" s="490" t="str">
        <f t="shared" si="54"/>
        <v>--</v>
      </c>
      <c r="L244" s="490" t="str">
        <f t="shared" si="55"/>
        <v/>
      </c>
      <c r="M244" s="490"/>
      <c r="N244" s="490" t="str">
        <f t="shared" si="45"/>
        <v>--</v>
      </c>
      <c r="O244" s="490" t="str">
        <f t="shared" si="46"/>
        <v>--</v>
      </c>
      <c r="P244" s="490" t="str">
        <f t="shared" si="58"/>
        <v>--</v>
      </c>
      <c r="Q244" s="490" t="str">
        <f>IFERROR(DA_event_child_res_carc*1000/([0]!Kp*ET_child),"--")</f>
        <v>--</v>
      </c>
      <c r="R244" s="490" t="str">
        <f t="shared" si="47"/>
        <v>--</v>
      </c>
      <c r="S244" s="490" t="str">
        <f t="shared" si="48"/>
        <v>--</v>
      </c>
      <c r="T244" s="490"/>
      <c r="U244" s="490" t="str">
        <f>IFERROR((2*'Child Res carc'!tao_event*V244),"--")</f>
        <v>--</v>
      </c>
      <c r="V244" s="255" t="str">
        <f>IFERROR((1+(3*[0]!B)+(3*[0]!B^2))/((1+[0]!B)^2),"--")</f>
        <v>--</v>
      </c>
      <c r="W244" s="490" t="str">
        <f t="shared" si="50"/>
        <v>--</v>
      </c>
      <c r="X244" s="208"/>
      <c r="Y244" s="255">
        <f>VLOOKUP(D244,derm!$D$4:$H$285,5,FALSE)</f>
        <v>1E-3</v>
      </c>
      <c r="Z244" s="468">
        <f>VLOOKUP($C244,ToxValues!$C$4:$N$283,11,FALSE)</f>
        <v>121.76</v>
      </c>
      <c r="AA244" s="468" t="str">
        <f>VLOOKUP($D244,derm!$D$4:$K$285,6,FALSE)</f>
        <v>--</v>
      </c>
      <c r="AB244" s="468" t="str">
        <f>VLOOKUP($D244,derm!$D$4:$K$285,7,FALSE)</f>
        <v>--</v>
      </c>
      <c r="AC244" s="468" t="str">
        <f>VLOOKUP($D244,derm!$D$4:$K$285,8,FALSE)</f>
        <v>--</v>
      </c>
      <c r="AD244" s="468" t="str">
        <f>VLOOKUP($D244,derm!$D$4:$L$285,9,FALSE)</f>
        <v>--</v>
      </c>
      <c r="AE244" s="255"/>
      <c r="AF244" s="255" t="str">
        <f>VLOOKUP($C244,ToxValues!$C$4:$J$284,7,FALSE)</f>
        <v>--</v>
      </c>
      <c r="AG244" s="255">
        <f>VLOOKUP($C244,ToxValues!$C$4:$J$284,3,FALSE)</f>
        <v>4.0000000000000002E-4</v>
      </c>
      <c r="AH244" s="255">
        <f>VLOOKUP($C244,ToxValues!$C$4:$J$284,5,FALSE)</f>
        <v>6.0000000000000002E-5</v>
      </c>
      <c r="AI244" s="497" t="str">
        <f>VLOOKUP($C244,ToxValues!$C$4:$L$284,10,FALSE)</f>
        <v>--</v>
      </c>
    </row>
    <row r="245" spans="1:35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57"/>
        <v>1.2086893171733225E-3</v>
      </c>
      <c r="H245" s="490" t="str">
        <f t="shared" si="52"/>
        <v/>
      </c>
      <c r="I245" s="490"/>
      <c r="J245" s="490" t="str">
        <f t="shared" si="53"/>
        <v/>
      </c>
      <c r="K245" s="490">
        <f t="shared" si="54"/>
        <v>1.2166666666666666</v>
      </c>
      <c r="L245" s="490">
        <f t="shared" si="55"/>
        <v>1.2086893171733226</v>
      </c>
      <c r="M245" s="490"/>
      <c r="N245" s="490" t="str">
        <f t="shared" si="45"/>
        <v>--</v>
      </c>
      <c r="O245" s="490">
        <f t="shared" si="46"/>
        <v>1.2166666666666666</v>
      </c>
      <c r="P245" s="490">
        <f t="shared" si="58"/>
        <v>184.34343434343438</v>
      </c>
      <c r="Q245" s="490">
        <f>IFERROR(DA_event_child_res_carc*1000/([0]!Kp*ET_child),"--")</f>
        <v>184.34343434343438</v>
      </c>
      <c r="R245" s="490" t="str">
        <f t="shared" si="47"/>
        <v>--</v>
      </c>
      <c r="S245" s="490" t="str">
        <f t="shared" si="48"/>
        <v>--</v>
      </c>
      <c r="T245" s="490"/>
      <c r="U245" s="490" t="str">
        <f>IFERROR((2*'Child Res carc'!tao_event*V245),"--")</f>
        <v>--</v>
      </c>
      <c r="V245" s="255" t="str">
        <f>IFERROR((1+(3*[0]!B)+(3*[0]!B^2))/((1+[0]!B)^2),"--")</f>
        <v>--</v>
      </c>
      <c r="W245" s="490">
        <f t="shared" si="50"/>
        <v>1.8434343434343438E-4</v>
      </c>
      <c r="X245" s="208"/>
      <c r="Y245" s="255">
        <f>VLOOKUP(D245,derm!$D$4:$H$285,5,FALSE)</f>
        <v>1E-3</v>
      </c>
      <c r="Z245" s="468">
        <f>VLOOKUP($C245,ToxValues!$C$4:$N$283,11,FALSE)</f>
        <v>74.921999999999997</v>
      </c>
      <c r="AA245" s="468" t="str">
        <f>VLOOKUP($D245,derm!$D$4:$K$285,6,FALSE)</f>
        <v>--</v>
      </c>
      <c r="AB245" s="468" t="str">
        <f>VLOOKUP($D245,derm!$D$4:$K$285,7,FALSE)</f>
        <v>--</v>
      </c>
      <c r="AC245" s="468" t="str">
        <f>VLOOKUP($D245,derm!$D$4:$K$285,8,FALSE)</f>
        <v>--</v>
      </c>
      <c r="AD245" s="468" t="str">
        <f>VLOOKUP($D245,derm!$D$4:$L$285,9,FALSE)</f>
        <v>--</v>
      </c>
      <c r="AE245" s="255"/>
      <c r="AF245" s="255">
        <f>VLOOKUP($C245,ToxValues!$C$4:$J$284,7,FALSE)</f>
        <v>1.5</v>
      </c>
      <c r="AG245" s="255">
        <f>VLOOKUP($C245,ToxValues!$C$4:$J$284,3,FALSE)</f>
        <v>2.9999999999999997E-4</v>
      </c>
      <c r="AH245" s="255">
        <f>VLOOKUP($C245,ToxValues!$C$4:$J$284,5,FALSE)</f>
        <v>2.9999999999999997E-4</v>
      </c>
      <c r="AI245" s="497">
        <f>VLOOKUP($C245,ToxValues!$C$4:$L$284,10,FALSE)</f>
        <v>1.5</v>
      </c>
    </row>
    <row r="246" spans="1:35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 t="str">
        <f t="shared" si="57"/>
        <v>--</v>
      </c>
      <c r="H246" s="490" t="str">
        <f t="shared" si="52"/>
        <v/>
      </c>
      <c r="I246" s="490"/>
      <c r="J246" s="490" t="str">
        <f t="shared" si="53"/>
        <v/>
      </c>
      <c r="K246" s="490" t="str">
        <f t="shared" si="54"/>
        <v>--</v>
      </c>
      <c r="L246" s="490" t="str">
        <f t="shared" si="55"/>
        <v/>
      </c>
      <c r="M246" s="490"/>
      <c r="N246" s="490" t="str">
        <f t="shared" si="45"/>
        <v>--</v>
      </c>
      <c r="O246" s="490" t="str">
        <f t="shared" si="46"/>
        <v>--</v>
      </c>
      <c r="P246" s="490" t="str">
        <f t="shared" si="58"/>
        <v>--</v>
      </c>
      <c r="Q246" s="490" t="str">
        <f>IFERROR(DA_event_child_res_carc*1000/([0]!Kp*ET_child),"--")</f>
        <v>--</v>
      </c>
      <c r="R246" s="490" t="str">
        <f t="shared" si="47"/>
        <v>--</v>
      </c>
      <c r="S246" s="490" t="str">
        <f t="shared" si="48"/>
        <v>--</v>
      </c>
      <c r="T246" s="490"/>
      <c r="U246" s="490" t="str">
        <f>IFERROR((2*'Child Res carc'!tao_event*V246),"--")</f>
        <v>--</v>
      </c>
      <c r="V246" s="255" t="str">
        <f>IFERROR((1+(3*[0]!B)+(3*[0]!B^2))/((1+[0]!B)^2),"--")</f>
        <v>--</v>
      </c>
      <c r="W246" s="490" t="str">
        <f t="shared" si="50"/>
        <v>--</v>
      </c>
      <c r="X246" s="208"/>
      <c r="Y246" s="255">
        <f>VLOOKUP(D246,derm!$D$4:$H$285,5,FALSE)</f>
        <v>1E-3</v>
      </c>
      <c r="Z246" s="468">
        <f>VLOOKUP($C246,ToxValues!$C$4:$N$283,11,FALSE)</f>
        <v>137.33000000000001</v>
      </c>
      <c r="AA246" s="468" t="str">
        <f>VLOOKUP($D246,derm!$D$4:$K$285,6,FALSE)</f>
        <v>--</v>
      </c>
      <c r="AB246" s="468" t="str">
        <f>VLOOKUP($D246,derm!$D$4:$K$285,7,FALSE)</f>
        <v>--</v>
      </c>
      <c r="AC246" s="468" t="str">
        <f>VLOOKUP($D246,derm!$D$4:$K$285,8,FALSE)</f>
        <v>--</v>
      </c>
      <c r="AD246" s="468" t="str">
        <f>VLOOKUP($D246,derm!$D$4:$L$285,9,FALSE)</f>
        <v>--</v>
      </c>
      <c r="AE246" s="255"/>
      <c r="AF246" s="255" t="str">
        <f>VLOOKUP($C246,ToxValues!$C$4:$J$284,7,FALSE)</f>
        <v>--</v>
      </c>
      <c r="AG246" s="255">
        <f>VLOOKUP($C246,ToxValues!$C$4:$J$284,3,FALSE)</f>
        <v>0.2</v>
      </c>
      <c r="AH246" s="255">
        <f>VLOOKUP($C246,ToxValues!$C$4:$J$284,5,FALSE)</f>
        <v>1.4000000000000002E-2</v>
      </c>
      <c r="AI246" s="497" t="str">
        <f>VLOOKUP($C246,ToxValues!$C$4:$L$284,10,FALSE)</f>
        <v>--</v>
      </c>
    </row>
    <row r="247" spans="1:35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 t="str">
        <f t="shared" si="57"/>
        <v>--</v>
      </c>
      <c r="H247" s="490" t="str">
        <f t="shared" si="52"/>
        <v/>
      </c>
      <c r="I247" s="490"/>
      <c r="J247" s="490" t="str">
        <f t="shared" si="53"/>
        <v/>
      </c>
      <c r="K247" s="490" t="str">
        <f t="shared" si="54"/>
        <v>--</v>
      </c>
      <c r="L247" s="490" t="str">
        <f t="shared" si="55"/>
        <v/>
      </c>
      <c r="M247" s="490"/>
      <c r="N247" s="490" t="str">
        <f t="shared" si="45"/>
        <v>--</v>
      </c>
      <c r="O247" s="490" t="str">
        <f t="shared" si="46"/>
        <v>--</v>
      </c>
      <c r="P247" s="490" t="str">
        <f t="shared" si="58"/>
        <v>--</v>
      </c>
      <c r="Q247" s="490" t="str">
        <f>IFERROR(DA_event_child_res_carc*1000/([0]!Kp*ET_child),"--")</f>
        <v>--</v>
      </c>
      <c r="R247" s="490" t="str">
        <f t="shared" si="47"/>
        <v>--</v>
      </c>
      <c r="S247" s="490" t="str">
        <f t="shared" si="48"/>
        <v>--</v>
      </c>
      <c r="T247" s="490"/>
      <c r="U247" s="490" t="str">
        <f>IFERROR((2*'Child Res carc'!tao_event*V247),"--")</f>
        <v>--</v>
      </c>
      <c r="V247" s="255" t="str">
        <f>IFERROR((1+(3*[0]!B)+(3*[0]!B^2))/((1+[0]!B)^2),"--")</f>
        <v>--</v>
      </c>
      <c r="W247" s="490" t="str">
        <f t="shared" si="50"/>
        <v>--</v>
      </c>
      <c r="X247" s="208"/>
      <c r="Y247" s="255">
        <f>VLOOKUP(D247,derm!$D$4:$H$285,5,FALSE)</f>
        <v>1E-3</v>
      </c>
      <c r="Z247" s="468">
        <f>VLOOKUP($C247,ToxValues!$C$4:$N$283,11,FALSE)</f>
        <v>9.01</v>
      </c>
      <c r="AA247" s="468" t="str">
        <f>VLOOKUP($D247,derm!$D$4:$K$285,6,FALSE)</f>
        <v>--</v>
      </c>
      <c r="AB247" s="468" t="str">
        <f>VLOOKUP($D247,derm!$D$4:$K$285,7,FALSE)</f>
        <v>--</v>
      </c>
      <c r="AC247" s="468" t="str">
        <f>VLOOKUP($D247,derm!$D$4:$K$285,8,FALSE)</f>
        <v>--</v>
      </c>
      <c r="AD247" s="468" t="str">
        <f>VLOOKUP($D247,derm!$D$4:$L$285,9,FALSE)</f>
        <v>--</v>
      </c>
      <c r="AE247" s="255"/>
      <c r="AF247" s="255" t="str">
        <f>VLOOKUP($C247,ToxValues!$C$4:$J$284,7,FALSE)</f>
        <v>--</v>
      </c>
      <c r="AG247" s="255">
        <f>VLOOKUP($C247,ToxValues!$C$4:$J$284,3,FALSE)</f>
        <v>2E-3</v>
      </c>
      <c r="AH247" s="255">
        <f>VLOOKUP($C247,ToxValues!$C$4:$J$284,5,FALSE)</f>
        <v>1.4E-5</v>
      </c>
      <c r="AI247" s="497" t="str">
        <f>VLOOKUP($C247,ToxValues!$C$4:$L$284,10,FALSE)</f>
        <v>--</v>
      </c>
    </row>
    <row r="248" spans="1:35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57"/>
        <v>--</v>
      </c>
      <c r="H248" s="490" t="str">
        <f t="shared" si="52"/>
        <v/>
      </c>
      <c r="I248" s="490"/>
      <c r="J248" s="490" t="str">
        <f t="shared" si="53"/>
        <v/>
      </c>
      <c r="K248" s="490" t="str">
        <f t="shared" si="54"/>
        <v>--</v>
      </c>
      <c r="L248" s="490" t="str">
        <f t="shared" si="55"/>
        <v/>
      </c>
      <c r="M248" s="490"/>
      <c r="N248" s="490" t="str">
        <f t="shared" si="45"/>
        <v>--</v>
      </c>
      <c r="O248" s="490" t="str">
        <f t="shared" si="46"/>
        <v>--</v>
      </c>
      <c r="P248" s="490" t="str">
        <f t="shared" si="58"/>
        <v>--</v>
      </c>
      <c r="Q248" s="490" t="str">
        <f>IFERROR(DA_event_child_res_carc*1000/([0]!Kp*ET_child),"--")</f>
        <v>--</v>
      </c>
      <c r="R248" s="490" t="str">
        <f t="shared" si="47"/>
        <v>--</v>
      </c>
      <c r="S248" s="490" t="str">
        <f t="shared" si="48"/>
        <v>--</v>
      </c>
      <c r="T248" s="490"/>
      <c r="U248" s="490" t="str">
        <f>IFERROR((2*'Child Res carc'!tao_event*V248),"--")</f>
        <v>--</v>
      </c>
      <c r="V248" s="255" t="str">
        <f>IFERROR((1+(3*[0]!B)+(3*[0]!B^2))/((1+[0]!B)^2),"--")</f>
        <v>--</v>
      </c>
      <c r="W248" s="490" t="str">
        <f t="shared" si="50"/>
        <v>--</v>
      </c>
      <c r="X248" s="208"/>
      <c r="Y248" s="255" t="str">
        <f>VLOOKUP(D248,derm!$D$4:$H$285,5,FALSE)</f>
        <v>--</v>
      </c>
      <c r="Z248" s="468" t="str">
        <f>VLOOKUP($C248,ToxValues!$C$4:$N$283,11,FALSE)</f>
        <v>--</v>
      </c>
      <c r="AA248" s="468" t="str">
        <f>VLOOKUP($D248,derm!$D$4:$K$285,6,FALSE)</f>
        <v>--</v>
      </c>
      <c r="AB248" s="468" t="str">
        <f>VLOOKUP($D248,derm!$D$4:$K$285,7,FALSE)</f>
        <v>--</v>
      </c>
      <c r="AC248" s="468" t="str">
        <f>VLOOKUP($D248,derm!$D$4:$K$285,8,FALSE)</f>
        <v>--</v>
      </c>
      <c r="AD248" s="468" t="str">
        <f>VLOOKUP($D248,derm!$D$4:$L$285,9,FALSE)</f>
        <v>--</v>
      </c>
      <c r="AE248" s="255"/>
      <c r="AF248" s="255" t="str">
        <f>VLOOKUP($C248,ToxValues!$C$4:$J$284,7,FALSE)</f>
        <v>--</v>
      </c>
      <c r="AG248" s="255" t="str">
        <f>VLOOKUP($C248,ToxValues!$C$4:$J$284,3,FALSE)</f>
        <v>--</v>
      </c>
      <c r="AH248" s="255" t="str">
        <f>VLOOKUP($C248,ToxValues!$C$4:$J$284,5,FALSE)</f>
        <v>--</v>
      </c>
      <c r="AI248" s="497" t="str">
        <f>VLOOKUP($C248,ToxValues!$C$4:$L$284,10,FALSE)</f>
        <v>--</v>
      </c>
    </row>
    <row r="249" spans="1:35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57"/>
        <v>--</v>
      </c>
      <c r="H249" s="490" t="str">
        <f t="shared" si="52"/>
        <v/>
      </c>
      <c r="I249" s="490"/>
      <c r="J249" s="490" t="str">
        <f t="shared" si="53"/>
        <v/>
      </c>
      <c r="K249" s="490" t="str">
        <f t="shared" si="54"/>
        <v>--</v>
      </c>
      <c r="L249" s="490" t="str">
        <f t="shared" si="55"/>
        <v/>
      </c>
      <c r="M249" s="490"/>
      <c r="N249" s="490" t="str">
        <f t="shared" si="45"/>
        <v>--</v>
      </c>
      <c r="O249" s="490" t="str">
        <f t="shared" si="46"/>
        <v>--</v>
      </c>
      <c r="P249" s="490" t="str">
        <f t="shared" si="58"/>
        <v>--</v>
      </c>
      <c r="Q249" s="490" t="str">
        <f>IFERROR(DA_event_child_res_carc*1000/([0]!Kp*ET_child),"--")</f>
        <v>--</v>
      </c>
      <c r="R249" s="490" t="str">
        <f t="shared" si="47"/>
        <v>--</v>
      </c>
      <c r="S249" s="490" t="str">
        <f t="shared" si="48"/>
        <v>--</v>
      </c>
      <c r="T249" s="490"/>
      <c r="U249" s="490" t="str">
        <f>IFERROR((2*'Child Res carc'!tao_event*V249),"--")</f>
        <v>--</v>
      </c>
      <c r="V249" s="255" t="str">
        <f>IFERROR((1+(3*[0]!B)+(3*[0]!B^2))/((1+[0]!B)^2),"--")</f>
        <v>--</v>
      </c>
      <c r="W249" s="490" t="str">
        <f t="shared" si="50"/>
        <v>--</v>
      </c>
      <c r="X249" s="208"/>
      <c r="Y249" s="255" t="str">
        <f>VLOOKUP(D249,derm!$D$4:$H$285,5,FALSE)</f>
        <v>--</v>
      </c>
      <c r="Z249" s="468" t="str">
        <f>VLOOKUP($C249,ToxValues!$C$4:$N$283,11,FALSE)</f>
        <v>--</v>
      </c>
      <c r="AA249" s="468" t="str">
        <f>VLOOKUP($D249,derm!$D$4:$K$285,6,FALSE)</f>
        <v>--</v>
      </c>
      <c r="AB249" s="468" t="str">
        <f>VLOOKUP($D249,derm!$D$4:$K$285,7,FALSE)</f>
        <v>--</v>
      </c>
      <c r="AC249" s="468" t="str">
        <f>VLOOKUP($D249,derm!$D$4:$K$285,8,FALSE)</f>
        <v>--</v>
      </c>
      <c r="AD249" s="468" t="str">
        <f>VLOOKUP($D249,derm!$D$4:$L$285,9,FALSE)</f>
        <v>--</v>
      </c>
      <c r="AE249" s="255"/>
      <c r="AF249" s="255" t="str">
        <f>VLOOKUP($C249,ToxValues!$C$4:$J$284,7,FALSE)</f>
        <v>--</v>
      </c>
      <c r="AG249" s="255" t="str">
        <f>VLOOKUP($C249,ToxValues!$C$4:$J$284,3,FALSE)</f>
        <v>--</v>
      </c>
      <c r="AH249" s="255" t="str">
        <f>VLOOKUP($C249,ToxValues!$C$4:$J$284,5,FALSE)</f>
        <v>--</v>
      </c>
      <c r="AI249" s="497" t="str">
        <f>VLOOKUP($C249,ToxValues!$C$4:$L$284,10,FALSE)</f>
        <v>--</v>
      </c>
    </row>
    <row r="250" spans="1:35" x14ac:dyDescent="0.25">
      <c r="A250" s="318" t="s">
        <v>34</v>
      </c>
      <c r="B250" s="319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 t="str">
        <f t="shared" si="57"/>
        <v>--</v>
      </c>
      <c r="H250" s="490" t="str">
        <f t="shared" si="52"/>
        <v/>
      </c>
      <c r="I250" s="490"/>
      <c r="J250" s="490" t="str">
        <f t="shared" si="53"/>
        <v/>
      </c>
      <c r="K250" s="490" t="str">
        <f t="shared" si="54"/>
        <v>--</v>
      </c>
      <c r="L250" s="490" t="str">
        <f t="shared" si="55"/>
        <v/>
      </c>
      <c r="M250" s="490"/>
      <c r="N250" s="490" t="str">
        <f t="shared" si="45"/>
        <v>--</v>
      </c>
      <c r="O250" s="490" t="str">
        <f t="shared" si="46"/>
        <v>--</v>
      </c>
      <c r="P250" s="490" t="str">
        <f t="shared" si="58"/>
        <v>--</v>
      </c>
      <c r="Q250" s="490" t="str">
        <f>IFERROR(DA_event_child_res_carc*1000/([0]!Kp*ET_child),"--")</f>
        <v>--</v>
      </c>
      <c r="R250" s="490" t="str">
        <f t="shared" si="47"/>
        <v>--</v>
      </c>
      <c r="S250" s="490" t="str">
        <f t="shared" si="48"/>
        <v>--</v>
      </c>
      <c r="T250" s="490"/>
      <c r="U250" s="490" t="str">
        <f>IFERROR((2*'Child Res carc'!tao_event*V250),"--")</f>
        <v>--</v>
      </c>
      <c r="V250" s="255" t="str">
        <f>IFERROR((1+(3*[0]!B)+(3*[0]!B^2))/((1+[0]!B)^2),"--")</f>
        <v>--</v>
      </c>
      <c r="W250" s="490" t="str">
        <f t="shared" si="50"/>
        <v>--</v>
      </c>
      <c r="X250" s="208"/>
      <c r="Y250" s="255">
        <f>VLOOKUP(D250,derm!$D$4:$H$285,5,FALSE)</f>
        <v>1E-3</v>
      </c>
      <c r="Z250" s="468">
        <f>VLOOKUP($C250,ToxValues!$C$4:$N$283,11,FALSE)</f>
        <v>52</v>
      </c>
      <c r="AA250" s="468" t="str">
        <f>VLOOKUP($D250,derm!$D$4:$K$285,6,FALSE)</f>
        <v>--</v>
      </c>
      <c r="AB250" s="468" t="str">
        <f>VLOOKUP($D250,derm!$D$4:$K$285,7,FALSE)</f>
        <v>--</v>
      </c>
      <c r="AC250" s="468" t="str">
        <f>VLOOKUP($D250,derm!$D$4:$K$285,8,FALSE)</f>
        <v>--</v>
      </c>
      <c r="AD250" s="468" t="str">
        <f>VLOOKUP($D250,derm!$D$4:$L$285,9,FALSE)</f>
        <v>--</v>
      </c>
      <c r="AE250" s="255"/>
      <c r="AF250" s="255" t="str">
        <f>VLOOKUP($C250,ToxValues!$C$4:$J$284,7,FALSE)</f>
        <v>--</v>
      </c>
      <c r="AG250" s="255">
        <f>VLOOKUP($C250,ToxValues!$C$4:$J$284,3,FALSE)</f>
        <v>1.5</v>
      </c>
      <c r="AH250" s="255">
        <f>VLOOKUP($C250,ToxValues!$C$4:$J$284,5,FALSE)</f>
        <v>1.95E-2</v>
      </c>
      <c r="AI250" s="497" t="str">
        <f>VLOOKUP($C250,ToxValues!$C$4:$L$284,10,FALSE)</f>
        <v>--</v>
      </c>
    </row>
    <row r="251" spans="1:35" x14ac:dyDescent="0.25">
      <c r="A251" s="318" t="s">
        <v>34</v>
      </c>
      <c r="B251" s="319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57"/>
        <v>--</v>
      </c>
      <c r="H251" s="490" t="str">
        <f t="shared" si="52"/>
        <v/>
      </c>
      <c r="I251" s="490"/>
      <c r="J251" s="490" t="str">
        <f t="shared" si="53"/>
        <v/>
      </c>
      <c r="K251" s="490" t="str">
        <f t="shared" si="54"/>
        <v>--</v>
      </c>
      <c r="L251" s="490" t="str">
        <f t="shared" si="55"/>
        <v/>
      </c>
      <c r="M251" s="490"/>
      <c r="N251" s="490" t="str">
        <f t="shared" si="45"/>
        <v>--</v>
      </c>
      <c r="O251" s="490" t="str">
        <f t="shared" si="46"/>
        <v>--</v>
      </c>
      <c r="P251" s="490" t="str">
        <f t="shared" si="58"/>
        <v>--</v>
      </c>
      <c r="Q251" s="490" t="str">
        <f>IFERROR(DA_event_child_res_carc*1000/([0]!Kp*ET_child),"--")</f>
        <v>--</v>
      </c>
      <c r="R251" s="490" t="str">
        <f t="shared" si="47"/>
        <v>--</v>
      </c>
      <c r="S251" s="490" t="str">
        <f t="shared" si="48"/>
        <v>--</v>
      </c>
      <c r="T251" s="490"/>
      <c r="U251" s="490" t="str">
        <f>IFERROR((2*'Child Res carc'!tao_event*V251),"--")</f>
        <v>--</v>
      </c>
      <c r="V251" s="255" t="str">
        <f>IFERROR((1+(3*[0]!B)+(3*[0]!B^2))/((1+[0]!B)^2),"--")</f>
        <v>--</v>
      </c>
      <c r="W251" s="490" t="str">
        <f t="shared" si="50"/>
        <v>--</v>
      </c>
      <c r="X251" s="208"/>
      <c r="Y251" s="255">
        <f>VLOOKUP(D251,derm!$D$4:$H$285,5,FALSE)</f>
        <v>1E-3</v>
      </c>
      <c r="Z251" s="468">
        <f>VLOOKUP($C251,ToxValues!$C$4:$N$283,11,FALSE)</f>
        <v>52</v>
      </c>
      <c r="AA251" s="468" t="str">
        <f>VLOOKUP($D251,derm!$D$4:$K$285,6,FALSE)</f>
        <v>--</v>
      </c>
      <c r="AB251" s="468" t="str">
        <f>VLOOKUP($D251,derm!$D$4:$K$285,7,FALSE)</f>
        <v>--</v>
      </c>
      <c r="AC251" s="468" t="str">
        <f>VLOOKUP($D251,derm!$D$4:$K$285,8,FALSE)</f>
        <v>--</v>
      </c>
      <c r="AD251" s="468" t="str">
        <f>VLOOKUP($D251,derm!$D$4:$L$285,9,FALSE)</f>
        <v>--</v>
      </c>
      <c r="AE251" s="255"/>
      <c r="AF251" s="255" t="str">
        <f>VLOOKUP($C251,ToxValues!$C$4:$J$284,7,FALSE)</f>
        <v>--</v>
      </c>
      <c r="AG251" s="255" t="str">
        <f>VLOOKUP($C251,ToxValues!$C$4:$J$284,3,FALSE)</f>
        <v>--</v>
      </c>
      <c r="AH251" s="255" t="str">
        <f>VLOOKUP($C251,ToxValues!$C$4:$J$284,5,FALSE)</f>
        <v>--</v>
      </c>
      <c r="AI251" s="497" t="str">
        <f>VLOOKUP($C251,ToxValues!$C$4:$L$284,10,FALSE)</f>
        <v>--</v>
      </c>
    </row>
    <row r="252" spans="1:35" x14ac:dyDescent="0.25">
      <c r="A252" s="318" t="s">
        <v>34</v>
      </c>
      <c r="B252" s="319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57"/>
        <v>2.3887434554973829E-3</v>
      </c>
      <c r="H252" s="490" t="str">
        <f t="shared" si="52"/>
        <v/>
      </c>
      <c r="I252" s="490"/>
      <c r="J252" s="490" t="str">
        <f t="shared" si="53"/>
        <v/>
      </c>
      <c r="K252" s="490">
        <f t="shared" si="54"/>
        <v>3.65</v>
      </c>
      <c r="L252" s="490">
        <f t="shared" si="55"/>
        <v>2.3887434554973828</v>
      </c>
      <c r="M252" s="490"/>
      <c r="N252" s="490" t="str">
        <f t="shared" si="45"/>
        <v>--</v>
      </c>
      <c r="O252" s="490">
        <f t="shared" si="46"/>
        <v>3.65</v>
      </c>
      <c r="P252" s="490">
        <f t="shared" si="58"/>
        <v>6.9128787878787898</v>
      </c>
      <c r="Q252" s="490">
        <f>IFERROR(DA_event_child_res_carc*1000/([0]!Kp*ET_child),"--")</f>
        <v>6.9128787878787898</v>
      </c>
      <c r="R252" s="490" t="str">
        <f t="shared" si="47"/>
        <v>--</v>
      </c>
      <c r="S252" s="490" t="str">
        <f t="shared" si="48"/>
        <v>--</v>
      </c>
      <c r="T252" s="490"/>
      <c r="U252" s="490" t="str">
        <f>IFERROR((2*'Child Res carc'!tao_event*V252),"--")</f>
        <v>--</v>
      </c>
      <c r="V252" s="255" t="str">
        <f>IFERROR((1+(3*[0]!B)+(3*[0]!B^2))/((1+[0]!B)^2),"--")</f>
        <v>--</v>
      </c>
      <c r="W252" s="490">
        <f t="shared" si="50"/>
        <v>1.3825757575757579E-5</v>
      </c>
      <c r="X252" s="208"/>
      <c r="Y252" s="255">
        <f>VLOOKUP(D252,derm!$D$4:$H$285,5,FALSE)</f>
        <v>2E-3</v>
      </c>
      <c r="Z252" s="468">
        <f>VLOOKUP($C252,ToxValues!$C$4:$N$283,11,FALSE)</f>
        <v>52</v>
      </c>
      <c r="AA252" s="468" t="str">
        <f>VLOOKUP($D252,derm!$D$4:$K$285,6,FALSE)</f>
        <v>--</v>
      </c>
      <c r="AB252" s="468" t="str">
        <f>VLOOKUP($D252,derm!$D$4:$K$285,7,FALSE)</f>
        <v>--</v>
      </c>
      <c r="AC252" s="468" t="str">
        <f>VLOOKUP($D252,derm!$D$4:$K$285,8,FALSE)</f>
        <v>--</v>
      </c>
      <c r="AD252" s="468" t="str">
        <f>VLOOKUP($D252,derm!$D$4:$L$285,9,FALSE)</f>
        <v>--</v>
      </c>
      <c r="AE252" s="255"/>
      <c r="AF252" s="255">
        <f>VLOOKUP($C252,ToxValues!$C$4:$J$284,7,FALSE)</f>
        <v>0.5</v>
      </c>
      <c r="AG252" s="255">
        <f>VLOOKUP($C252,ToxValues!$C$4:$J$284,3,FALSE)</f>
        <v>3.0000000000000001E-3</v>
      </c>
      <c r="AH252" s="255">
        <f>VLOOKUP($C252,ToxValues!$C$4:$J$284,5,FALSE)</f>
        <v>7.5000000000000007E-5</v>
      </c>
      <c r="AI252" s="497">
        <f>VLOOKUP($C252,ToxValues!$C$4:$L$284,10,FALSE)</f>
        <v>20</v>
      </c>
    </row>
    <row r="253" spans="1:35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 t="str">
        <f t="shared" si="57"/>
        <v>--</v>
      </c>
      <c r="H253" s="490" t="str">
        <f t="shared" si="52"/>
        <v/>
      </c>
      <c r="I253" s="490"/>
      <c r="J253" s="490" t="str">
        <f t="shared" si="53"/>
        <v/>
      </c>
      <c r="K253" s="490" t="str">
        <f t="shared" si="54"/>
        <v>--</v>
      </c>
      <c r="L253" s="490" t="str">
        <f t="shared" si="55"/>
        <v/>
      </c>
      <c r="M253" s="490"/>
      <c r="N253" s="490" t="str">
        <f t="shared" si="45"/>
        <v>--</v>
      </c>
      <c r="O253" s="490" t="str">
        <f t="shared" si="46"/>
        <v>--</v>
      </c>
      <c r="P253" s="490" t="str">
        <f t="shared" si="58"/>
        <v>--</v>
      </c>
      <c r="Q253" s="490" t="str">
        <f>IFERROR(DA_event_child_res_carc*1000/([0]!Kp*ET_child),"--")</f>
        <v>--</v>
      </c>
      <c r="R253" s="490" t="str">
        <f t="shared" si="47"/>
        <v>--</v>
      </c>
      <c r="S253" s="490" t="str">
        <f t="shared" si="48"/>
        <v>--</v>
      </c>
      <c r="T253" s="490"/>
      <c r="U253" s="490" t="str">
        <f>IFERROR((2*'Child Res carc'!tao_event*V253),"--")</f>
        <v>--</v>
      </c>
      <c r="V253" s="255" t="str">
        <f>IFERROR((1+(3*[0]!B)+(3*[0]!B^2))/((1+[0]!B)^2),"--")</f>
        <v>--</v>
      </c>
      <c r="W253" s="490" t="str">
        <f t="shared" si="50"/>
        <v>--</v>
      </c>
      <c r="X253" s="208"/>
      <c r="Y253" s="255">
        <f>VLOOKUP(D253,derm!$D$4:$H$285,5,FALSE)</f>
        <v>4.0000000000000002E-4</v>
      </c>
      <c r="Z253" s="468">
        <f>VLOOKUP($C253,ToxValues!$C$4:$N$283,11,FALSE)</f>
        <v>58.93</v>
      </c>
      <c r="AA253" s="468" t="str">
        <f>VLOOKUP($D253,derm!$D$4:$K$285,6,FALSE)</f>
        <v>--</v>
      </c>
      <c r="AB253" s="468" t="str">
        <f>VLOOKUP($D253,derm!$D$4:$K$285,7,FALSE)</f>
        <v>--</v>
      </c>
      <c r="AC253" s="468" t="str">
        <f>VLOOKUP($D253,derm!$D$4:$K$285,8,FALSE)</f>
        <v>--</v>
      </c>
      <c r="AD253" s="468" t="str">
        <f>VLOOKUP($D253,derm!$D$4:$L$285,9,FALSE)</f>
        <v>--</v>
      </c>
      <c r="AE253" s="255"/>
      <c r="AF253" s="255" t="str">
        <f>VLOOKUP($C253,ToxValues!$C$4:$J$284,7,FALSE)</f>
        <v>--</v>
      </c>
      <c r="AG253" s="255">
        <f>VLOOKUP($C253,ToxValues!$C$4:$J$284,3,FALSE)</f>
        <v>2.9999999999999997E-4</v>
      </c>
      <c r="AH253" s="255">
        <f>VLOOKUP($C253,ToxValues!$C$4:$J$284,5,FALSE)</f>
        <v>2.9999999999999997E-4</v>
      </c>
      <c r="AI253" s="497" t="str">
        <f>VLOOKUP($C253,ToxValues!$C$4:$L$284,10,FALSE)</f>
        <v>--</v>
      </c>
    </row>
    <row r="254" spans="1:35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 t="str">
        <f t="shared" si="57"/>
        <v>--</v>
      </c>
      <c r="H254" s="490" t="str">
        <f t="shared" si="52"/>
        <v/>
      </c>
      <c r="I254" s="490"/>
      <c r="J254" s="490" t="str">
        <f t="shared" si="53"/>
        <v/>
      </c>
      <c r="K254" s="490" t="str">
        <f t="shared" si="54"/>
        <v>--</v>
      </c>
      <c r="L254" s="490" t="str">
        <f t="shared" si="55"/>
        <v/>
      </c>
      <c r="M254" s="490"/>
      <c r="N254" s="490" t="str">
        <f t="shared" si="45"/>
        <v>--</v>
      </c>
      <c r="O254" s="490" t="str">
        <f t="shared" si="46"/>
        <v>--</v>
      </c>
      <c r="P254" s="490" t="str">
        <f t="shared" si="58"/>
        <v>--</v>
      </c>
      <c r="Q254" s="490" t="str">
        <f>IFERROR(DA_event_child_res_carc*1000/([0]!Kp*ET_child),"--")</f>
        <v>--</v>
      </c>
      <c r="R254" s="490" t="str">
        <f t="shared" si="47"/>
        <v>--</v>
      </c>
      <c r="S254" s="490" t="str">
        <f t="shared" si="48"/>
        <v>--</v>
      </c>
      <c r="T254" s="490"/>
      <c r="U254" s="490" t="str">
        <f>IFERROR((2*'Child Res carc'!tao_event*V254),"--")</f>
        <v>--</v>
      </c>
      <c r="V254" s="255" t="str">
        <f>IFERROR((1+(3*[0]!B)+(3*[0]!B^2))/((1+[0]!B)^2),"--")</f>
        <v>--</v>
      </c>
      <c r="W254" s="490" t="str">
        <f t="shared" si="50"/>
        <v>--</v>
      </c>
      <c r="X254" s="208"/>
      <c r="Y254" s="255">
        <f>VLOOKUP(D254,derm!$D$4:$H$285,5,FALSE)</f>
        <v>1E-3</v>
      </c>
      <c r="Z254" s="468">
        <f>VLOOKUP($C254,ToxValues!$C$4:$N$283,11,FALSE)</f>
        <v>63.55</v>
      </c>
      <c r="AA254" s="468" t="str">
        <f>VLOOKUP($D254,derm!$D$4:$K$285,6,FALSE)</f>
        <v>--</v>
      </c>
      <c r="AB254" s="468" t="str">
        <f>VLOOKUP($D254,derm!$D$4:$K$285,7,FALSE)</f>
        <v>--</v>
      </c>
      <c r="AC254" s="468" t="str">
        <f>VLOOKUP($D254,derm!$D$4:$K$285,8,FALSE)</f>
        <v>--</v>
      </c>
      <c r="AD254" s="468" t="str">
        <f>VLOOKUP($D254,derm!$D$4:$L$285,9,FALSE)</f>
        <v>--</v>
      </c>
      <c r="AE254" s="255"/>
      <c r="AF254" s="255" t="str">
        <f>VLOOKUP($C254,ToxValues!$C$4:$J$284,7,FALSE)</f>
        <v>--</v>
      </c>
      <c r="AG254" s="255">
        <f>VLOOKUP($C254,ToxValues!$C$4:$J$284,3,FALSE)</f>
        <v>0.04</v>
      </c>
      <c r="AH254" s="255">
        <f>VLOOKUP($C254,ToxValues!$C$4:$J$284,5,FALSE)</f>
        <v>0.04</v>
      </c>
      <c r="AI254" s="497" t="str">
        <f>VLOOKUP($C254,ToxValues!$C$4:$L$284,10,FALSE)</f>
        <v>--</v>
      </c>
    </row>
    <row r="255" spans="1:35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 t="str">
        <f t="shared" si="57"/>
        <v>--</v>
      </c>
      <c r="H255" s="490" t="str">
        <f t="shared" si="52"/>
        <v/>
      </c>
      <c r="I255" s="490"/>
      <c r="J255" s="490" t="str">
        <f t="shared" si="53"/>
        <v/>
      </c>
      <c r="K255" s="490" t="str">
        <f t="shared" si="54"/>
        <v>--</v>
      </c>
      <c r="L255" s="490" t="str">
        <f t="shared" si="55"/>
        <v/>
      </c>
      <c r="M255" s="490"/>
      <c r="N255" s="490" t="str">
        <f t="shared" si="45"/>
        <v>--</v>
      </c>
      <c r="O255" s="490" t="str">
        <f t="shared" si="46"/>
        <v>--</v>
      </c>
      <c r="P255" s="490" t="str">
        <f t="shared" si="58"/>
        <v>--</v>
      </c>
      <c r="Q255" s="490" t="str">
        <f>IFERROR(DA_event_child_res_carc*1000/([0]!Kp*ET_child),"--")</f>
        <v>--</v>
      </c>
      <c r="R255" s="490" t="str">
        <f t="shared" si="47"/>
        <v>--</v>
      </c>
      <c r="S255" s="490" t="str">
        <f t="shared" si="48"/>
        <v>--</v>
      </c>
      <c r="T255" s="490"/>
      <c r="U255" s="490" t="str">
        <f>IFERROR((2*'Child Res carc'!tao_event*V255),"--")</f>
        <v>--</v>
      </c>
      <c r="V255" s="255" t="str">
        <f>IFERROR((1+(3*[0]!B)+(3*[0]!B^2))/((1+[0]!B)^2),"--")</f>
        <v>--</v>
      </c>
      <c r="W255" s="490" t="str">
        <f t="shared" si="50"/>
        <v>--</v>
      </c>
      <c r="X255" s="208"/>
      <c r="Y255" s="255">
        <f>VLOOKUP(D255,derm!$D$4:$H$285,5,FALSE)</f>
        <v>1E-3</v>
      </c>
      <c r="Z255" s="468">
        <f>VLOOKUP($C255,ToxValues!$C$4:$N$283,11,FALSE)</f>
        <v>55.85</v>
      </c>
      <c r="AA255" s="468" t="str">
        <f>VLOOKUP($D255,derm!$D$4:$K$285,6,FALSE)</f>
        <v>--</v>
      </c>
      <c r="AB255" s="468" t="str">
        <f>VLOOKUP($D255,derm!$D$4:$K$285,7,FALSE)</f>
        <v>--</v>
      </c>
      <c r="AC255" s="468" t="str">
        <f>VLOOKUP($D255,derm!$D$4:$K$285,8,FALSE)</f>
        <v>--</v>
      </c>
      <c r="AD255" s="468" t="str">
        <f>VLOOKUP($D255,derm!$D$4:$L$285,9,FALSE)</f>
        <v>--</v>
      </c>
      <c r="AE255" s="255"/>
      <c r="AF255" s="255" t="str">
        <f>VLOOKUP($C255,ToxValues!$C$4:$J$284,7,FALSE)</f>
        <v>--</v>
      </c>
      <c r="AG255" s="255">
        <f>VLOOKUP($C255,ToxValues!$C$4:$J$284,3,FALSE)</f>
        <v>0.7</v>
      </c>
      <c r="AH255" s="255">
        <f>VLOOKUP($C255,ToxValues!$C$4:$J$284,5,FALSE)</f>
        <v>0.7</v>
      </c>
      <c r="AI255" s="497" t="str">
        <f>VLOOKUP($C255,ToxValues!$C$4:$L$284,10,FALSE)</f>
        <v>--</v>
      </c>
    </row>
    <row r="256" spans="1:35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57"/>
        <v>--</v>
      </c>
      <c r="H256" s="490" t="str">
        <f t="shared" si="52"/>
        <v/>
      </c>
      <c r="I256" s="490"/>
      <c r="J256" s="490" t="str">
        <f t="shared" si="53"/>
        <v/>
      </c>
      <c r="K256" s="490" t="str">
        <f t="shared" si="54"/>
        <v>--</v>
      </c>
      <c r="L256" s="490" t="str">
        <f t="shared" si="55"/>
        <v/>
      </c>
      <c r="M256" s="490"/>
      <c r="N256" s="490" t="str">
        <f t="shared" si="45"/>
        <v>--</v>
      </c>
      <c r="O256" s="490" t="str">
        <f t="shared" si="46"/>
        <v>--</v>
      </c>
      <c r="P256" s="490" t="str">
        <f t="shared" si="58"/>
        <v>--</v>
      </c>
      <c r="Q256" s="490" t="str">
        <f>IFERROR(DA_event_child_res_carc*1000/([0]!Kp*ET_child),"--")</f>
        <v>--</v>
      </c>
      <c r="R256" s="490" t="str">
        <f t="shared" si="47"/>
        <v>--</v>
      </c>
      <c r="S256" s="490" t="str">
        <f t="shared" si="48"/>
        <v>--</v>
      </c>
      <c r="T256" s="490"/>
      <c r="U256" s="490" t="str">
        <f>IFERROR((2*'Child Res carc'!tao_event*V256),"--")</f>
        <v>--</v>
      </c>
      <c r="V256" s="255" t="str">
        <f>IFERROR((1+(3*[0]!B)+(3*[0]!B^2))/((1+[0]!B)^2),"--")</f>
        <v>--</v>
      </c>
      <c r="W256" s="490" t="str">
        <f t="shared" si="50"/>
        <v>--</v>
      </c>
      <c r="X256" s="208"/>
      <c r="Y256" s="255">
        <f>VLOOKUP(D256,derm!$D$4:$H$285,5,FALSE)</f>
        <v>1E-4</v>
      </c>
      <c r="Z256" s="468">
        <f>VLOOKUP($C256,ToxValues!$C$4:$N$283,11,FALSE)</f>
        <v>207.2</v>
      </c>
      <c r="AA256" s="468" t="str">
        <f>VLOOKUP($D256,derm!$D$4:$K$285,6,FALSE)</f>
        <v>--</v>
      </c>
      <c r="AB256" s="468" t="str">
        <f>VLOOKUP($D256,derm!$D$4:$K$285,7,FALSE)</f>
        <v>--</v>
      </c>
      <c r="AC256" s="468" t="str">
        <f>VLOOKUP($D256,derm!$D$4:$K$285,8,FALSE)</f>
        <v>--</v>
      </c>
      <c r="AD256" s="468" t="str">
        <f>VLOOKUP($D256,derm!$D$4:$L$285,9,FALSE)</f>
        <v>--</v>
      </c>
      <c r="AE256" s="255"/>
      <c r="AF256" s="255" t="str">
        <f>VLOOKUP($C256,ToxValues!$C$4:$J$284,7,FALSE)</f>
        <v>--</v>
      </c>
      <c r="AG256" s="255" t="str">
        <f>VLOOKUP($C256,ToxValues!$C$4:$J$284,3,FALSE)</f>
        <v>--</v>
      </c>
      <c r="AH256" s="255" t="str">
        <f>VLOOKUP($C256,ToxValues!$C$4:$J$284,5,FALSE)</f>
        <v>--</v>
      </c>
      <c r="AI256" s="497" t="str">
        <f>VLOOKUP($C256,ToxValues!$C$4:$L$284,10,FALSE)</f>
        <v>--</v>
      </c>
    </row>
    <row r="257" spans="1:35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57"/>
        <v>--</v>
      </c>
      <c r="H257" s="490" t="str">
        <f t="shared" si="52"/>
        <v/>
      </c>
      <c r="I257" s="490"/>
      <c r="J257" s="490" t="str">
        <f t="shared" si="53"/>
        <v/>
      </c>
      <c r="K257" s="490" t="str">
        <f t="shared" si="54"/>
        <v>--</v>
      </c>
      <c r="L257" s="490" t="str">
        <f t="shared" si="55"/>
        <v/>
      </c>
      <c r="M257" s="490"/>
      <c r="N257" s="490" t="str">
        <f t="shared" si="45"/>
        <v>--</v>
      </c>
      <c r="O257" s="490" t="str">
        <f t="shared" si="46"/>
        <v>--</v>
      </c>
      <c r="P257" s="490" t="str">
        <f t="shared" si="58"/>
        <v>--</v>
      </c>
      <c r="Q257" s="490" t="str">
        <f>IFERROR(DA_event_child_res_carc*1000/([0]!Kp*ET_child),"--")</f>
        <v>--</v>
      </c>
      <c r="R257" s="490" t="str">
        <f t="shared" si="47"/>
        <v>--</v>
      </c>
      <c r="S257" s="490" t="str">
        <f t="shared" si="48"/>
        <v>--</v>
      </c>
      <c r="T257" s="490"/>
      <c r="U257" s="490" t="str">
        <f>IFERROR((2*'Child Res carc'!tao_event*V257),"--")</f>
        <v>--</v>
      </c>
      <c r="V257" s="255" t="str">
        <f>IFERROR((1+(3*[0]!B)+(3*[0]!B^2))/((1+[0]!B)^2),"--")</f>
        <v>--</v>
      </c>
      <c r="W257" s="490" t="str">
        <f t="shared" si="50"/>
        <v>--</v>
      </c>
      <c r="X257" s="208"/>
      <c r="Y257" s="255" t="str">
        <f>VLOOKUP(D257,derm!$D$4:$H$285,5,FALSE)</f>
        <v>--</v>
      </c>
      <c r="Z257" s="468" t="str">
        <f>VLOOKUP($C257,ToxValues!$C$4:$N$283,11,FALSE)</f>
        <v>--</v>
      </c>
      <c r="AA257" s="468" t="str">
        <f>VLOOKUP($D257,derm!$D$4:$K$285,6,FALSE)</f>
        <v>--</v>
      </c>
      <c r="AB257" s="468" t="str">
        <f>VLOOKUP($D257,derm!$D$4:$K$285,7,FALSE)</f>
        <v>--</v>
      </c>
      <c r="AC257" s="468" t="str">
        <f>VLOOKUP($D257,derm!$D$4:$K$285,8,FALSE)</f>
        <v>--</v>
      </c>
      <c r="AD257" s="468" t="str">
        <f>VLOOKUP($D257,derm!$D$4:$L$285,9,FALSE)</f>
        <v>--</v>
      </c>
      <c r="AE257" s="255"/>
      <c r="AF257" s="255" t="str">
        <f>VLOOKUP($C257,ToxValues!$C$4:$J$284,7,FALSE)</f>
        <v>--</v>
      </c>
      <c r="AG257" s="255" t="str">
        <f>VLOOKUP($C257,ToxValues!$C$4:$J$284,3,FALSE)</f>
        <v>--</v>
      </c>
      <c r="AH257" s="255" t="str">
        <f>VLOOKUP($C257,ToxValues!$C$4:$J$284,5,FALSE)</f>
        <v>--</v>
      </c>
      <c r="AI257" s="497" t="str">
        <f>VLOOKUP($C257,ToxValues!$C$4:$L$284,10,FALSE)</f>
        <v>--</v>
      </c>
    </row>
    <row r="258" spans="1:35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 t="str">
        <f t="shared" si="57"/>
        <v>--</v>
      </c>
      <c r="H258" s="490" t="str">
        <f t="shared" si="52"/>
        <v/>
      </c>
      <c r="I258" s="490"/>
      <c r="J258" s="490" t="str">
        <f t="shared" si="53"/>
        <v/>
      </c>
      <c r="K258" s="490" t="str">
        <f t="shared" si="54"/>
        <v>--</v>
      </c>
      <c r="L258" s="490" t="str">
        <f t="shared" si="55"/>
        <v/>
      </c>
      <c r="M258" s="490"/>
      <c r="N258" s="490" t="str">
        <f t="shared" si="45"/>
        <v>--</v>
      </c>
      <c r="O258" s="490" t="str">
        <f t="shared" si="46"/>
        <v>--</v>
      </c>
      <c r="P258" s="490" t="str">
        <f t="shared" si="58"/>
        <v>--</v>
      </c>
      <c r="Q258" s="490" t="str">
        <f>IFERROR(DA_event_child_res_carc*1000/([0]!Kp*ET_child),"--")</f>
        <v>--</v>
      </c>
      <c r="R258" s="490" t="str">
        <f t="shared" si="47"/>
        <v>--</v>
      </c>
      <c r="S258" s="490" t="str">
        <f t="shared" si="48"/>
        <v>--</v>
      </c>
      <c r="T258" s="490"/>
      <c r="U258" s="490" t="str">
        <f>IFERROR((2*'Child Res carc'!tao_event*V258),"--")</f>
        <v>--</v>
      </c>
      <c r="V258" s="255" t="str">
        <f>IFERROR((1+(3*[0]!B)+(3*[0]!B^2))/((1+[0]!B)^2),"--")</f>
        <v>--</v>
      </c>
      <c r="W258" s="490" t="str">
        <f t="shared" si="50"/>
        <v>--</v>
      </c>
      <c r="X258" s="208"/>
      <c r="Y258" s="255" t="str">
        <f>VLOOKUP(D258,derm!$D$4:$H$285,5,FALSE)</f>
        <v>--</v>
      </c>
      <c r="Z258" s="468" t="str">
        <f>VLOOKUP($C258,ToxValues!$C$4:$N$283,11,FALSE)</f>
        <v>--</v>
      </c>
      <c r="AA258" s="468" t="str">
        <f>VLOOKUP($D258,derm!$D$4:$K$285,6,FALSE)</f>
        <v>--</v>
      </c>
      <c r="AB258" s="468" t="str">
        <f>VLOOKUP($D258,derm!$D$4:$K$285,7,FALSE)</f>
        <v>--</v>
      </c>
      <c r="AC258" s="468" t="str">
        <f>VLOOKUP($D258,derm!$D$4:$K$285,8,FALSE)</f>
        <v>--</v>
      </c>
      <c r="AD258" s="468" t="str">
        <f>VLOOKUP($D258,derm!$D$4:$L$285,9,FALSE)</f>
        <v>--</v>
      </c>
      <c r="AE258" s="255"/>
      <c r="AF258" s="255" t="str">
        <f>VLOOKUP($C258,ToxValues!$C$4:$J$284,7,FALSE)</f>
        <v>--</v>
      </c>
      <c r="AG258" s="255">
        <f>VLOOKUP($C258,ToxValues!$C$4:$J$284,3,FALSE)</f>
        <v>2.4E-2</v>
      </c>
      <c r="AH258" s="255">
        <f>VLOOKUP($C258,ToxValues!$C$4:$J$284,5,FALSE)</f>
        <v>9.6000000000000002E-4</v>
      </c>
      <c r="AI258" s="497" t="str">
        <f>VLOOKUP($C258,ToxValues!$C$4:$L$284,10,FALSE)</f>
        <v>--</v>
      </c>
    </row>
    <row r="259" spans="1:35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 t="str">
        <f t="shared" si="57"/>
        <v>--</v>
      </c>
      <c r="H259" s="490" t="str">
        <f t="shared" si="52"/>
        <v/>
      </c>
      <c r="I259" s="490"/>
      <c r="J259" s="490" t="str">
        <f t="shared" si="53"/>
        <v/>
      </c>
      <c r="K259" s="490" t="str">
        <f t="shared" si="54"/>
        <v>--</v>
      </c>
      <c r="L259" s="490" t="str">
        <f t="shared" si="55"/>
        <v/>
      </c>
      <c r="M259" s="490"/>
      <c r="N259" s="490" t="str">
        <f t="shared" si="45"/>
        <v>--</v>
      </c>
      <c r="O259" s="490" t="str">
        <f t="shared" si="46"/>
        <v>--</v>
      </c>
      <c r="P259" s="490" t="str">
        <f t="shared" si="58"/>
        <v>--</v>
      </c>
      <c r="Q259" s="490" t="str">
        <f>IFERROR(DA_event_child_res_carc*1000/([0]!Kp*ET_child),"--")</f>
        <v>--</v>
      </c>
      <c r="R259" s="490" t="str">
        <f t="shared" si="47"/>
        <v>--</v>
      </c>
      <c r="S259" s="490" t="str">
        <f t="shared" si="48"/>
        <v>--</v>
      </c>
      <c r="T259" s="490"/>
      <c r="U259" s="490" t="str">
        <f>IFERROR((2*'Child Res carc'!tao_event*V259),"--")</f>
        <v>--</v>
      </c>
      <c r="V259" s="255" t="str">
        <f>IFERROR((1+(3*[0]!B)+(3*[0]!B^2))/((1+[0]!B)^2),"--")</f>
        <v>--</v>
      </c>
      <c r="W259" s="490" t="str">
        <f t="shared" si="50"/>
        <v>--</v>
      </c>
      <c r="X259" s="208"/>
      <c r="Y259" s="255">
        <f>VLOOKUP(D259,derm!$D$4:$H$285,5,FALSE)</f>
        <v>1E-3</v>
      </c>
      <c r="Z259" s="468">
        <f>VLOOKUP($C259,ToxValues!$C$4:$N$283,11,FALSE)</f>
        <v>271.5</v>
      </c>
      <c r="AA259" s="468" t="str">
        <f>VLOOKUP($D259,derm!$D$4:$K$285,6,FALSE)</f>
        <v>--</v>
      </c>
      <c r="AB259" s="468" t="str">
        <f>VLOOKUP($D259,derm!$D$4:$K$285,7,FALSE)</f>
        <v>--</v>
      </c>
      <c r="AC259" s="468" t="str">
        <f>VLOOKUP($D259,derm!$D$4:$K$285,8,FALSE)</f>
        <v>--</v>
      </c>
      <c r="AD259" s="468" t="str">
        <f>VLOOKUP($D259,derm!$D$4:$L$285,9,FALSE)</f>
        <v>--</v>
      </c>
      <c r="AE259" s="255"/>
      <c r="AF259" s="255" t="str">
        <f>VLOOKUP($C259,ToxValues!$C$4:$J$284,7,FALSE)</f>
        <v>--</v>
      </c>
      <c r="AG259" s="255">
        <f>VLOOKUP($C259,ToxValues!$C$4:$J$284,3,FALSE)</f>
        <v>2.9999999999999997E-4</v>
      </c>
      <c r="AH259" s="255">
        <f>VLOOKUP($C259,ToxValues!$C$4:$J$284,5,FALSE)</f>
        <v>2.0999999999999999E-5</v>
      </c>
      <c r="AI259" s="497" t="str">
        <f>VLOOKUP($C259,ToxValues!$C$4:$L$284,10,FALSE)</f>
        <v>--</v>
      </c>
    </row>
    <row r="260" spans="1:35" x14ac:dyDescent="0.25">
      <c r="A260" s="318" t="s">
        <v>34</v>
      </c>
      <c r="B260" s="319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 t="str">
        <f t="shared" si="57"/>
        <v>--</v>
      </c>
      <c r="H260" s="490" t="str">
        <f t="shared" si="52"/>
        <v/>
      </c>
      <c r="I260" s="490"/>
      <c r="J260" s="490" t="str">
        <f t="shared" si="53"/>
        <v/>
      </c>
      <c r="K260" s="490" t="str">
        <f t="shared" si="54"/>
        <v>--</v>
      </c>
      <c r="L260" s="490" t="str">
        <f t="shared" si="55"/>
        <v/>
      </c>
      <c r="M260" s="490"/>
      <c r="N260" s="490" t="str">
        <f t="shared" si="45"/>
        <v>--</v>
      </c>
      <c r="O260" s="490" t="str">
        <f t="shared" si="46"/>
        <v>--</v>
      </c>
      <c r="P260" s="490" t="str">
        <f t="shared" si="58"/>
        <v>--</v>
      </c>
      <c r="Q260" s="490" t="str">
        <f>IFERROR(DA_event_child_res_carc*1000/([0]!Kp*ET_child),"--")</f>
        <v>--</v>
      </c>
      <c r="R260" s="490" t="str">
        <f t="shared" si="47"/>
        <v>--</v>
      </c>
      <c r="S260" s="490" t="str">
        <f t="shared" si="48"/>
        <v>--</v>
      </c>
      <c r="T260" s="490"/>
      <c r="U260" s="490" t="str">
        <f>IFERROR((2*'Child Res carc'!tao_event*V260),"--")</f>
        <v>--</v>
      </c>
      <c r="V260" s="255" t="str">
        <f>IFERROR((1+(3*[0]!B)+(3*[0]!B^2))/((1+[0]!B)^2),"--")</f>
        <v>--</v>
      </c>
      <c r="W260" s="490" t="str">
        <f t="shared" si="50"/>
        <v>--</v>
      </c>
      <c r="X260" s="208"/>
      <c r="Y260" s="255">
        <f>VLOOKUP(D260,derm!$D$4:$H$285,5,FALSE)</f>
        <v>1E-3</v>
      </c>
      <c r="Z260" s="468">
        <f>VLOOKUP($C260,ToxValues!$C$4:$N$283,11,FALSE)</f>
        <v>215.63</v>
      </c>
      <c r="AA260" s="468" t="str">
        <f>VLOOKUP($D260,derm!$D$4:$K$285,6,FALSE)</f>
        <v>--</v>
      </c>
      <c r="AB260" s="468" t="str">
        <f>VLOOKUP($D260,derm!$D$4:$K$285,7,FALSE)</f>
        <v>--</v>
      </c>
      <c r="AC260" s="468" t="str">
        <f>VLOOKUP($D260,derm!$D$4:$K$285,8,FALSE)</f>
        <v>--</v>
      </c>
      <c r="AD260" s="468" t="str">
        <f>VLOOKUP($D260,derm!$D$4:$L$285,9,FALSE)</f>
        <v>--</v>
      </c>
      <c r="AE260" s="255"/>
      <c r="AF260" s="255" t="str">
        <f>VLOOKUP($C260,ToxValues!$C$4:$J$284,7,FALSE)</f>
        <v>--</v>
      </c>
      <c r="AG260" s="255">
        <f>VLOOKUP($C260,ToxValues!$C$4:$J$284,3,FALSE)</f>
        <v>1E-4</v>
      </c>
      <c r="AH260" s="255">
        <f>VLOOKUP($C260,ToxValues!$C$4:$J$284,5,FALSE)</f>
        <v>1E-4</v>
      </c>
      <c r="AI260" s="497" t="str">
        <f>VLOOKUP($C260,ToxValues!$C$4:$L$284,10,FALSE)</f>
        <v>--</v>
      </c>
    </row>
    <row r="261" spans="1:35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 t="str">
        <f t="shared" si="57"/>
        <v>--</v>
      </c>
      <c r="H261" s="490" t="str">
        <f t="shared" si="52"/>
        <v/>
      </c>
      <c r="I261" s="490"/>
      <c r="J261" s="490" t="str">
        <f t="shared" si="53"/>
        <v/>
      </c>
      <c r="K261" s="490" t="str">
        <f t="shared" si="54"/>
        <v>--</v>
      </c>
      <c r="L261" s="490" t="str">
        <f t="shared" si="55"/>
        <v/>
      </c>
      <c r="M261" s="490"/>
      <c r="N261" s="490" t="str">
        <f t="shared" si="45"/>
        <v>--</v>
      </c>
      <c r="O261" s="490" t="str">
        <f t="shared" si="46"/>
        <v>--</v>
      </c>
      <c r="P261" s="490" t="str">
        <f t="shared" si="58"/>
        <v>--</v>
      </c>
      <c r="Q261" s="490" t="str">
        <f>IFERROR(DA_event_child_res_carc*1000/([0]!Kp*ET_child),"--")</f>
        <v>--</v>
      </c>
      <c r="R261" s="490" t="str">
        <f t="shared" si="47"/>
        <v>--</v>
      </c>
      <c r="S261" s="490" t="str">
        <f t="shared" si="48"/>
        <v>--</v>
      </c>
      <c r="T261" s="490"/>
      <c r="U261" s="490" t="str">
        <f>IFERROR((2*'Child Res carc'!tao_event*V261),"--")</f>
        <v>--</v>
      </c>
      <c r="V261" s="255" t="str">
        <f>IFERROR((1+(3*[0]!B)+(3*[0]!B^2))/((1+[0]!B)^2),"--")</f>
        <v>--</v>
      </c>
      <c r="W261" s="490" t="str">
        <f t="shared" si="50"/>
        <v>--</v>
      </c>
      <c r="X261" s="208"/>
      <c r="Y261" s="255">
        <f>VLOOKUP(D261,derm!$D$4:$H$285,5,FALSE)</f>
        <v>2.0000000000000001E-4</v>
      </c>
      <c r="Z261" s="468">
        <f>VLOOKUP($C261,ToxValues!$C$4:$N$283,11,FALSE)</f>
        <v>58.69</v>
      </c>
      <c r="AA261" s="468" t="str">
        <f>VLOOKUP($D261,derm!$D$4:$K$285,6,FALSE)</f>
        <v>--</v>
      </c>
      <c r="AB261" s="468" t="str">
        <f>VLOOKUP($D261,derm!$D$4:$K$285,7,FALSE)</f>
        <v>--</v>
      </c>
      <c r="AC261" s="468" t="str">
        <f>VLOOKUP($D261,derm!$D$4:$K$285,8,FALSE)</f>
        <v>--</v>
      </c>
      <c r="AD261" s="468" t="str">
        <f>VLOOKUP($D261,derm!$D$4:$L$285,9,FALSE)</f>
        <v>--</v>
      </c>
      <c r="AE261" s="255"/>
      <c r="AF261" s="255" t="str">
        <f>VLOOKUP($C261,ToxValues!$C$4:$J$284,7,FALSE)</f>
        <v>--</v>
      </c>
      <c r="AG261" s="255">
        <f>VLOOKUP($C261,ToxValues!$C$4:$J$284,3,FALSE)</f>
        <v>0.02</v>
      </c>
      <c r="AH261" s="255">
        <f>VLOOKUP($C261,ToxValues!$C$4:$J$284,5,FALSE)</f>
        <v>8.0000000000000004E-4</v>
      </c>
      <c r="AI261" s="497" t="str">
        <f>VLOOKUP($C261,ToxValues!$C$4:$L$284,10,FALSE)</f>
        <v>--</v>
      </c>
    </row>
    <row r="262" spans="1:35" x14ac:dyDescent="0.25">
      <c r="A262" s="318" t="s">
        <v>34</v>
      </c>
      <c r="B262" s="319" t="s">
        <v>49</v>
      </c>
      <c r="C262" s="208" t="s">
        <v>1846</v>
      </c>
      <c r="D262" s="20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57"/>
        <v>--</v>
      </c>
      <c r="H262" s="490" t="str">
        <f t="shared" si="52"/>
        <v/>
      </c>
      <c r="I262" s="490"/>
      <c r="J262" s="490" t="str">
        <f t="shared" si="53"/>
        <v/>
      </c>
      <c r="K262" s="490" t="str">
        <f t="shared" si="54"/>
        <v>--</v>
      </c>
      <c r="L262" s="490" t="str">
        <f t="shared" si="55"/>
        <v/>
      </c>
      <c r="M262" s="490"/>
      <c r="N262" s="490" t="str">
        <f t="shared" ref="N262:N285" si="59">IFERROR((ELCR*ATc*365*24)/(ET_child*ED_child*EF_child*AE262),"--")</f>
        <v>--</v>
      </c>
      <c r="O262" s="490" t="str">
        <f t="shared" ref="O262:O285" si="60">IFERROR(((ELCR*BW_child*ATc*365*1000)/(IRw_child*ED_child*EF_child*AF262)),"--")</f>
        <v>--</v>
      </c>
      <c r="P262" s="490" t="str">
        <f t="shared" si="58"/>
        <v>--</v>
      </c>
      <c r="Q262" s="490" t="str">
        <f>IFERROR(DA_event_child_res_carc*1000/([0]!Kp*ET_child),"--")</f>
        <v>--</v>
      </c>
      <c r="R262" s="490" t="str">
        <f t="shared" ref="R262:R285" si="61">IFERROR((DA_event_child_res_carc*1000)/(Y262*AD262*(T262+U262)),"--")</f>
        <v>--</v>
      </c>
      <c r="S262" s="490" t="str">
        <f t="shared" ref="S262:S285" si="62">IFERROR((DA_event_child_res_carc*1000)/(2*AD262*Y262*SQRT((6*AB262*ET_child)/PI())),"--")</f>
        <v>--</v>
      </c>
      <c r="T262" s="490"/>
      <c r="U262" s="490" t="str">
        <f>IFERROR((2*'Child Res carc'!tao_event*V262),"--")</f>
        <v>--</v>
      </c>
      <c r="V262" s="255" t="str">
        <f>IFERROR((1+(3*[0]!B)+(3*[0]!B^2))/((1+[0]!B)^2),"--")</f>
        <v>--</v>
      </c>
      <c r="W262" s="490" t="str">
        <f t="shared" ref="W262:W285" si="63">IFERROR((ELCR*ATc*365*1000*BW_child)/(AI262*SA_childGW*EF_child*ED_child),"--")</f>
        <v>--</v>
      </c>
      <c r="X262" s="208"/>
      <c r="Y262" s="255" t="str">
        <f>VLOOKUP(D262,derm!$D$4:$H$285,5,FALSE)</f>
        <v>--</v>
      </c>
      <c r="Z262" s="468" t="str">
        <f>VLOOKUP($C262,ToxValues!$C$4:$N$283,11,FALSE)</f>
        <v>--</v>
      </c>
      <c r="AA262" s="468" t="str">
        <f>VLOOKUP($D262,derm!$D$4:$K$285,6,FALSE)</f>
        <v>--</v>
      </c>
      <c r="AB262" s="468" t="str">
        <f>VLOOKUP($D262,derm!$D$4:$K$285,7,FALSE)</f>
        <v>--</v>
      </c>
      <c r="AC262" s="468" t="str">
        <f>VLOOKUP($D262,derm!$D$4:$K$285,8,FALSE)</f>
        <v>--</v>
      </c>
      <c r="AD262" s="468" t="str">
        <f>VLOOKUP($D262,derm!$D$4:$L$285,9,FALSE)</f>
        <v>--</v>
      </c>
      <c r="AE262" s="255"/>
      <c r="AF262" s="255" t="str">
        <f>VLOOKUP($C262,ToxValues!$C$4:$J$284,7,FALSE)</f>
        <v>--</v>
      </c>
      <c r="AG262" s="255" t="str">
        <f>VLOOKUP($C262,ToxValues!$C$4:$J$284,3,FALSE)</f>
        <v>--</v>
      </c>
      <c r="AH262" s="255" t="str">
        <f>VLOOKUP($C262,ToxValues!$C$4:$J$284,5,FALSE)</f>
        <v>--</v>
      </c>
      <c r="AI262" s="497" t="str">
        <f>VLOOKUP($C262,ToxValues!$C$4:$L$284,10,FALSE)</f>
        <v>--</v>
      </c>
    </row>
    <row r="263" spans="1:35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 t="str">
        <f t="shared" si="57"/>
        <v>--</v>
      </c>
      <c r="H263" s="490" t="str">
        <f t="shared" ref="H263:H285" si="64">IFERROR((((1/$M263)+(1/$O263)+(1/$P263))^-1),"")</f>
        <v/>
      </c>
      <c r="I263" s="490"/>
      <c r="J263" s="490" t="str">
        <f t="shared" ref="J263:J285" si="65">IFERROR((1/((1/$M263)+(1/$O263))),"")</f>
        <v/>
      </c>
      <c r="K263" s="490" t="str">
        <f t="shared" ref="K263:K285" si="66">IFERROR(($O263),"")</f>
        <v>--</v>
      </c>
      <c r="L263" s="490" t="str">
        <f t="shared" ref="L263:L285" si="67">IFERROR((1/((1/$O263)+(1/$P263))),"")</f>
        <v/>
      </c>
      <c r="M263" s="490"/>
      <c r="N263" s="490" t="str">
        <f t="shared" si="59"/>
        <v>--</v>
      </c>
      <c r="O263" s="490" t="str">
        <f t="shared" si="60"/>
        <v>--</v>
      </c>
      <c r="P263" s="490" t="str">
        <f t="shared" si="58"/>
        <v>--</v>
      </c>
      <c r="Q263" s="490" t="str">
        <f>IFERROR(DA_event_child_res_carc*1000/([0]!Kp*ET_child),"--")</f>
        <v>--</v>
      </c>
      <c r="R263" s="490" t="str">
        <f t="shared" si="61"/>
        <v>--</v>
      </c>
      <c r="S263" s="490" t="str">
        <f t="shared" si="62"/>
        <v>--</v>
      </c>
      <c r="T263" s="490"/>
      <c r="U263" s="490" t="str">
        <f>IFERROR((2*'Child Res carc'!tao_event*V263),"--")</f>
        <v>--</v>
      </c>
      <c r="V263" s="255" t="str">
        <f>IFERROR((1+(3*[0]!B)+(3*[0]!B^2))/((1+[0]!B)^2),"--")</f>
        <v>--</v>
      </c>
      <c r="W263" s="490" t="str">
        <f t="shared" si="63"/>
        <v>--</v>
      </c>
      <c r="X263" s="208"/>
      <c r="Y263" s="255">
        <f>VLOOKUP(D263,derm!$D$4:$H$285,5,FALSE)</f>
        <v>1E-3</v>
      </c>
      <c r="Z263" s="468">
        <f>VLOOKUP($C263,ToxValues!$C$4:$N$283,11,FALSE)</f>
        <v>78.959999999999994</v>
      </c>
      <c r="AA263" s="468" t="str">
        <f>VLOOKUP($D263,derm!$D$4:$K$285,6,FALSE)</f>
        <v>--</v>
      </c>
      <c r="AB263" s="468" t="str">
        <f>VLOOKUP($D263,derm!$D$4:$K$285,7,FALSE)</f>
        <v>--</v>
      </c>
      <c r="AC263" s="468" t="str">
        <f>VLOOKUP($D263,derm!$D$4:$K$285,8,FALSE)</f>
        <v>--</v>
      </c>
      <c r="AD263" s="468" t="str">
        <f>VLOOKUP($D263,derm!$D$4:$L$285,9,FALSE)</f>
        <v>--</v>
      </c>
      <c r="AE263" s="255"/>
      <c r="AF263" s="255" t="str">
        <f>VLOOKUP($C263,ToxValues!$C$4:$J$284,7,FALSE)</f>
        <v>--</v>
      </c>
      <c r="AG263" s="255">
        <f>VLOOKUP($C263,ToxValues!$C$4:$J$284,3,FALSE)</f>
        <v>5.0000000000000001E-3</v>
      </c>
      <c r="AH263" s="255">
        <f>VLOOKUP($C263,ToxValues!$C$4:$J$284,5,FALSE)</f>
        <v>5.0000000000000001E-3</v>
      </c>
      <c r="AI263" s="497" t="str">
        <f>VLOOKUP($C263,ToxValues!$C$4:$L$284,10,FALSE)</f>
        <v>--</v>
      </c>
    </row>
    <row r="264" spans="1:35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 t="str">
        <f t="shared" si="57"/>
        <v>--</v>
      </c>
      <c r="H264" s="490" t="str">
        <f t="shared" si="64"/>
        <v/>
      </c>
      <c r="I264" s="490"/>
      <c r="J264" s="490" t="str">
        <f t="shared" si="65"/>
        <v/>
      </c>
      <c r="K264" s="490" t="str">
        <f t="shared" si="66"/>
        <v>--</v>
      </c>
      <c r="L264" s="490" t="str">
        <f t="shared" si="67"/>
        <v/>
      </c>
      <c r="M264" s="490"/>
      <c r="N264" s="490" t="str">
        <f t="shared" si="59"/>
        <v>--</v>
      </c>
      <c r="O264" s="490" t="str">
        <f t="shared" si="60"/>
        <v>--</v>
      </c>
      <c r="P264" s="490" t="str">
        <f t="shared" si="58"/>
        <v>--</v>
      </c>
      <c r="Q264" s="490" t="str">
        <f>IFERROR(DA_event_child_res_carc*1000/([0]!Kp*ET_child),"--")</f>
        <v>--</v>
      </c>
      <c r="R264" s="490" t="str">
        <f t="shared" si="61"/>
        <v>--</v>
      </c>
      <c r="S264" s="490" t="str">
        <f t="shared" si="62"/>
        <v>--</v>
      </c>
      <c r="T264" s="490"/>
      <c r="U264" s="490" t="str">
        <f>IFERROR((2*'Child Res carc'!tao_event*V264),"--")</f>
        <v>--</v>
      </c>
      <c r="V264" s="255" t="str">
        <f>IFERROR((1+(3*[0]!B)+(3*[0]!B^2))/((1+[0]!B)^2),"--")</f>
        <v>--</v>
      </c>
      <c r="W264" s="490" t="str">
        <f t="shared" si="63"/>
        <v>--</v>
      </c>
      <c r="X264" s="208"/>
      <c r="Y264" s="255">
        <f>VLOOKUP(D264,derm!$D$4:$H$285,5,FALSE)</f>
        <v>5.9999999999999995E-4</v>
      </c>
      <c r="Z264" s="468">
        <f>VLOOKUP($C264,ToxValues!$C$4:$N$283,11,FALSE)</f>
        <v>107.87</v>
      </c>
      <c r="AA264" s="468" t="str">
        <f>VLOOKUP($D264,derm!$D$4:$K$285,6,FALSE)</f>
        <v>--</v>
      </c>
      <c r="AB264" s="468" t="str">
        <f>VLOOKUP($D264,derm!$D$4:$K$285,7,FALSE)</f>
        <v>--</v>
      </c>
      <c r="AC264" s="468" t="str">
        <f>VLOOKUP($D264,derm!$D$4:$K$285,8,FALSE)</f>
        <v>--</v>
      </c>
      <c r="AD264" s="468" t="str">
        <f>VLOOKUP($D264,derm!$D$4:$L$285,9,FALSE)</f>
        <v>--</v>
      </c>
      <c r="AE264" s="255"/>
      <c r="AF264" s="255" t="str">
        <f>VLOOKUP($C264,ToxValues!$C$4:$J$284,7,FALSE)</f>
        <v>--</v>
      </c>
      <c r="AG264" s="255">
        <f>VLOOKUP($C264,ToxValues!$C$4:$J$284,3,FALSE)</f>
        <v>5.0000000000000001E-3</v>
      </c>
      <c r="AH264" s="255">
        <f>VLOOKUP($C264,ToxValues!$C$4:$J$284,5,FALSE)</f>
        <v>2.0000000000000001E-4</v>
      </c>
      <c r="AI264" s="497" t="str">
        <f>VLOOKUP($C264,ToxValues!$C$4:$L$284,10,FALSE)</f>
        <v>--</v>
      </c>
    </row>
    <row r="265" spans="1:35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57"/>
        <v>--</v>
      </c>
      <c r="H265" s="490" t="str">
        <f t="shared" si="64"/>
        <v/>
      </c>
      <c r="I265" s="490"/>
      <c r="J265" s="490" t="str">
        <f t="shared" si="65"/>
        <v/>
      </c>
      <c r="K265" s="490" t="str">
        <f t="shared" si="66"/>
        <v>--</v>
      </c>
      <c r="L265" s="490" t="str">
        <f t="shared" si="67"/>
        <v/>
      </c>
      <c r="M265" s="490"/>
      <c r="N265" s="490" t="str">
        <f t="shared" si="59"/>
        <v>--</v>
      </c>
      <c r="O265" s="490" t="str">
        <f t="shared" si="60"/>
        <v>--</v>
      </c>
      <c r="P265" s="490" t="str">
        <f t="shared" si="58"/>
        <v>--</v>
      </c>
      <c r="Q265" s="490" t="str">
        <f>IFERROR(DA_event_child_res_carc*1000/([0]!Kp*ET_child),"--")</f>
        <v>--</v>
      </c>
      <c r="R265" s="490" t="str">
        <f t="shared" si="61"/>
        <v>--</v>
      </c>
      <c r="S265" s="490" t="str">
        <f t="shared" si="62"/>
        <v>--</v>
      </c>
      <c r="T265" s="490"/>
      <c r="U265" s="490" t="str">
        <f>IFERROR((2*'Child Res carc'!tao_event*V265),"--")</f>
        <v>--</v>
      </c>
      <c r="V265" s="255" t="str">
        <f>IFERROR((1+(3*[0]!B)+(3*[0]!B^2))/((1+[0]!B)^2),"--")</f>
        <v>--</v>
      </c>
      <c r="W265" s="490" t="str">
        <f t="shared" si="63"/>
        <v>--</v>
      </c>
      <c r="X265" s="208"/>
      <c r="Y265" s="255" t="str">
        <f>VLOOKUP(D265,derm!$D$4:$H$285,5,FALSE)</f>
        <v>--</v>
      </c>
      <c r="Z265" s="468" t="str">
        <f>VLOOKUP($C265,ToxValues!$C$4:$N$283,11,FALSE)</f>
        <v>--</v>
      </c>
      <c r="AA265" s="468" t="str">
        <f>VLOOKUP($D265,derm!$D$4:$K$285,6,FALSE)</f>
        <v>--</v>
      </c>
      <c r="AB265" s="468" t="str">
        <f>VLOOKUP($D265,derm!$D$4:$K$285,7,FALSE)</f>
        <v>--</v>
      </c>
      <c r="AC265" s="468" t="str">
        <f>VLOOKUP($D265,derm!$D$4:$K$285,8,FALSE)</f>
        <v>--</v>
      </c>
      <c r="AD265" s="468" t="str">
        <f>VLOOKUP($D265,derm!$D$4:$L$285,9,FALSE)</f>
        <v>--</v>
      </c>
      <c r="AE265" s="255"/>
      <c r="AF265" s="255" t="str">
        <f>VLOOKUP($C265,ToxValues!$C$4:$J$284,7,FALSE)</f>
        <v>--</v>
      </c>
      <c r="AG265" s="255" t="str">
        <f>VLOOKUP($C265,ToxValues!$C$4:$J$284,3,FALSE)</f>
        <v>--</v>
      </c>
      <c r="AH265" s="255" t="str">
        <f>VLOOKUP($C265,ToxValues!$C$4:$J$284,5,FALSE)</f>
        <v>--</v>
      </c>
      <c r="AI265" s="497" t="str">
        <f>VLOOKUP($C265,ToxValues!$C$4:$L$284,10,FALSE)</f>
        <v>--</v>
      </c>
    </row>
    <row r="266" spans="1:35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 t="str">
        <f t="shared" si="57"/>
        <v>--</v>
      </c>
      <c r="H266" s="490" t="str">
        <f t="shared" si="64"/>
        <v/>
      </c>
      <c r="I266" s="490"/>
      <c r="J266" s="490" t="str">
        <f t="shared" si="65"/>
        <v/>
      </c>
      <c r="K266" s="490" t="str">
        <f t="shared" si="66"/>
        <v>--</v>
      </c>
      <c r="L266" s="490" t="str">
        <f t="shared" si="67"/>
        <v/>
      </c>
      <c r="M266" s="490"/>
      <c r="N266" s="490" t="str">
        <f t="shared" si="59"/>
        <v>--</v>
      </c>
      <c r="O266" s="490" t="str">
        <f t="shared" si="60"/>
        <v>--</v>
      </c>
      <c r="P266" s="490" t="str">
        <f t="shared" si="58"/>
        <v>--</v>
      </c>
      <c r="Q266" s="490" t="str">
        <f>IFERROR(DA_event_child_res_carc*1000/([0]!Kp*ET_child),"--")</f>
        <v>--</v>
      </c>
      <c r="R266" s="490" t="str">
        <f t="shared" si="61"/>
        <v>--</v>
      </c>
      <c r="S266" s="490" t="str">
        <f t="shared" si="62"/>
        <v>--</v>
      </c>
      <c r="T266" s="490"/>
      <c r="U266" s="490" t="str">
        <f>IFERROR((2*'Child Res carc'!tao_event*V266),"--")</f>
        <v>--</v>
      </c>
      <c r="V266" s="255" t="str">
        <f>IFERROR((1+(3*[0]!B)+(3*[0]!B^2))/((1+[0]!B)^2),"--")</f>
        <v>--</v>
      </c>
      <c r="W266" s="490" t="str">
        <f t="shared" si="63"/>
        <v>--</v>
      </c>
      <c r="X266" s="208"/>
      <c r="Y266" s="255">
        <f>VLOOKUP(D266,derm!$D$4:$H$285,5,FALSE)</f>
        <v>1E-3</v>
      </c>
      <c r="Z266" s="468">
        <f>VLOOKUP($C266,ToxValues!$C$4:$N$283,11,FALSE)</f>
        <v>87.62</v>
      </c>
      <c r="AA266" s="468" t="str">
        <f>VLOOKUP($D266,derm!$D$4:$K$285,6,FALSE)</f>
        <v>--</v>
      </c>
      <c r="AB266" s="468" t="str">
        <f>VLOOKUP($D266,derm!$D$4:$K$285,7,FALSE)</f>
        <v>--</v>
      </c>
      <c r="AC266" s="468" t="str">
        <f>VLOOKUP($D266,derm!$D$4:$K$285,8,FALSE)</f>
        <v>--</v>
      </c>
      <c r="AD266" s="468" t="str">
        <f>VLOOKUP($D266,derm!$D$4:$L$285,9,FALSE)</f>
        <v>--</v>
      </c>
      <c r="AE266" s="255"/>
      <c r="AF266" s="255" t="str">
        <f>VLOOKUP($C266,ToxValues!$C$4:$J$284,7,FALSE)</f>
        <v>--</v>
      </c>
      <c r="AG266" s="255">
        <f>VLOOKUP($C266,ToxValues!$C$4:$J$284,3,FALSE)</f>
        <v>0.6</v>
      </c>
      <c r="AH266" s="255">
        <f>VLOOKUP($C266,ToxValues!$C$4:$J$284,5,FALSE)</f>
        <v>0.6</v>
      </c>
      <c r="AI266" s="497" t="str">
        <f>VLOOKUP($C266,ToxValues!$C$4:$L$284,10,FALSE)</f>
        <v>--</v>
      </c>
    </row>
    <row r="267" spans="1:35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 t="str">
        <f t="shared" si="57"/>
        <v>--</v>
      </c>
      <c r="H267" s="490" t="str">
        <f t="shared" si="64"/>
        <v/>
      </c>
      <c r="I267" s="490"/>
      <c r="J267" s="490" t="str">
        <f t="shared" si="65"/>
        <v/>
      </c>
      <c r="K267" s="490" t="str">
        <f t="shared" si="66"/>
        <v>--</v>
      </c>
      <c r="L267" s="490" t="str">
        <f t="shared" si="67"/>
        <v/>
      </c>
      <c r="M267" s="490"/>
      <c r="N267" s="490" t="str">
        <f t="shared" si="59"/>
        <v>--</v>
      </c>
      <c r="O267" s="490" t="str">
        <f t="shared" si="60"/>
        <v>--</v>
      </c>
      <c r="P267" s="490" t="str">
        <f t="shared" si="58"/>
        <v>--</v>
      </c>
      <c r="Q267" s="490" t="str">
        <f>IFERROR(DA_event_child_res_carc*1000/([0]!Kp*ET_child),"--")</f>
        <v>--</v>
      </c>
      <c r="R267" s="490" t="str">
        <f t="shared" si="61"/>
        <v>--</v>
      </c>
      <c r="S267" s="490" t="str">
        <f t="shared" si="62"/>
        <v>--</v>
      </c>
      <c r="T267" s="490"/>
      <c r="U267" s="490" t="str">
        <f>IFERROR((2*'Child Res carc'!tao_event*V267),"--")</f>
        <v>--</v>
      </c>
      <c r="V267" s="255" t="str">
        <f>IFERROR((1+(3*[0]!B)+(3*[0]!B^2))/((1+[0]!B)^2),"--")</f>
        <v>--</v>
      </c>
      <c r="W267" s="490" t="str">
        <f t="shared" si="63"/>
        <v>--</v>
      </c>
      <c r="X267" s="208"/>
      <c r="Y267" s="255">
        <f>VLOOKUP(D267,derm!$D$4:$H$285,5,FALSE)</f>
        <v>1E-3</v>
      </c>
      <c r="Z267" s="468">
        <f>VLOOKUP($C267,ToxValues!$C$4:$N$283,11,FALSE)</f>
        <v>204.38</v>
      </c>
      <c r="AA267" s="468" t="str">
        <f>VLOOKUP($D267,derm!$D$4:$K$285,6,FALSE)</f>
        <v>--</v>
      </c>
      <c r="AB267" s="468" t="str">
        <f>VLOOKUP($D267,derm!$D$4:$K$285,7,FALSE)</f>
        <v>--</v>
      </c>
      <c r="AC267" s="468" t="str">
        <f>VLOOKUP($D267,derm!$D$4:$K$285,8,FALSE)</f>
        <v>--</v>
      </c>
      <c r="AD267" s="468" t="str">
        <f>VLOOKUP($D267,derm!$D$4:$L$285,9,FALSE)</f>
        <v>--</v>
      </c>
      <c r="AE267" s="255"/>
      <c r="AF267" s="255" t="str">
        <f>VLOOKUP($C267,ToxValues!$C$4:$J$284,7,FALSE)</f>
        <v>--</v>
      </c>
      <c r="AG267" s="255">
        <f>VLOOKUP($C267,ToxValues!$C$4:$J$284,3,FALSE)</f>
        <v>1.0000000000000001E-5</v>
      </c>
      <c r="AH267" s="255">
        <f>VLOOKUP($C267,ToxValues!$C$4:$J$284,5,FALSE)</f>
        <v>1.0000000000000001E-5</v>
      </c>
      <c r="AI267" s="497" t="str">
        <f>VLOOKUP($C267,ToxValues!$C$4:$L$284,10,FALSE)</f>
        <v>--</v>
      </c>
    </row>
    <row r="268" spans="1:35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 t="str">
        <f t="shared" si="57"/>
        <v>--</v>
      </c>
      <c r="H268" s="490" t="str">
        <f t="shared" si="64"/>
        <v/>
      </c>
      <c r="I268" s="490"/>
      <c r="J268" s="490" t="str">
        <f t="shared" si="65"/>
        <v/>
      </c>
      <c r="K268" s="490" t="str">
        <f t="shared" si="66"/>
        <v>--</v>
      </c>
      <c r="L268" s="490" t="str">
        <f t="shared" si="67"/>
        <v/>
      </c>
      <c r="M268" s="490"/>
      <c r="N268" s="490" t="str">
        <f t="shared" si="59"/>
        <v>--</v>
      </c>
      <c r="O268" s="490" t="str">
        <f t="shared" si="60"/>
        <v>--</v>
      </c>
      <c r="P268" s="490" t="str">
        <f t="shared" si="58"/>
        <v>--</v>
      </c>
      <c r="Q268" s="490" t="str">
        <f>IFERROR(DA_event_child_res_carc*1000/([0]!Kp*ET_child),"--")</f>
        <v>--</v>
      </c>
      <c r="R268" s="490" t="str">
        <f t="shared" si="61"/>
        <v>--</v>
      </c>
      <c r="S268" s="490" t="str">
        <f t="shared" si="62"/>
        <v>--</v>
      </c>
      <c r="T268" s="490"/>
      <c r="U268" s="490" t="str">
        <f>IFERROR((2*'Child Res carc'!tao_event*V268),"--")</f>
        <v>--</v>
      </c>
      <c r="V268" s="255" t="str">
        <f>IFERROR((1+(3*[0]!B)+(3*[0]!B^2))/((1+[0]!B)^2),"--")</f>
        <v>--</v>
      </c>
      <c r="W268" s="490" t="str">
        <f t="shared" si="63"/>
        <v>--</v>
      </c>
      <c r="X268" s="208"/>
      <c r="Y268" s="255">
        <f>VLOOKUP(D268,derm!$D$4:$H$285,5,FALSE)</f>
        <v>1E-3</v>
      </c>
      <c r="Z268" s="468">
        <f>VLOOKUP($C268,ToxValues!$C$4:$N$283,11,FALSE)</f>
        <v>118.71</v>
      </c>
      <c r="AA268" s="468" t="str">
        <f>VLOOKUP($D268,derm!$D$4:$K$285,6,FALSE)</f>
        <v>--</v>
      </c>
      <c r="AB268" s="468" t="str">
        <f>VLOOKUP($D268,derm!$D$4:$K$285,7,FALSE)</f>
        <v>--</v>
      </c>
      <c r="AC268" s="468" t="str">
        <f>VLOOKUP($D268,derm!$D$4:$K$285,8,FALSE)</f>
        <v>--</v>
      </c>
      <c r="AD268" s="468" t="str">
        <f>VLOOKUP($D268,derm!$D$4:$L$285,9,FALSE)</f>
        <v>--</v>
      </c>
      <c r="AE268" s="255"/>
      <c r="AF268" s="255" t="str">
        <f>VLOOKUP($C268,ToxValues!$C$4:$J$284,7,FALSE)</f>
        <v>--</v>
      </c>
      <c r="AG268" s="255">
        <f>VLOOKUP($C268,ToxValues!$C$4:$J$284,3,FALSE)</f>
        <v>0.6</v>
      </c>
      <c r="AH268" s="255">
        <f>VLOOKUP($C268,ToxValues!$C$4:$J$284,5,FALSE)</f>
        <v>0.6</v>
      </c>
      <c r="AI268" s="497" t="str">
        <f>VLOOKUP($C268,ToxValues!$C$4:$L$284,10,FALSE)</f>
        <v>--</v>
      </c>
    </row>
    <row r="269" spans="1:35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57"/>
        <v>--</v>
      </c>
      <c r="H269" s="490" t="str">
        <f t="shared" si="64"/>
        <v/>
      </c>
      <c r="I269" s="490"/>
      <c r="J269" s="490" t="str">
        <f t="shared" si="65"/>
        <v/>
      </c>
      <c r="K269" s="490" t="str">
        <f t="shared" si="66"/>
        <v>--</v>
      </c>
      <c r="L269" s="490" t="str">
        <f t="shared" si="67"/>
        <v/>
      </c>
      <c r="M269" s="490"/>
      <c r="N269" s="490" t="str">
        <f t="shared" si="59"/>
        <v>--</v>
      </c>
      <c r="O269" s="490" t="str">
        <f t="shared" si="60"/>
        <v>--</v>
      </c>
      <c r="P269" s="490" t="str">
        <f t="shared" si="58"/>
        <v>--</v>
      </c>
      <c r="Q269" s="490" t="str">
        <f>IFERROR(DA_event_child_res_carc*1000/([0]!Kp*ET_child),"--")</f>
        <v>--</v>
      </c>
      <c r="R269" s="490" t="str">
        <f t="shared" si="61"/>
        <v>--</v>
      </c>
      <c r="S269" s="490" t="str">
        <f t="shared" si="62"/>
        <v>--</v>
      </c>
      <c r="T269" s="490"/>
      <c r="U269" s="490" t="str">
        <f>IFERROR((2*'Child Res carc'!tao_event*V269),"--")</f>
        <v>--</v>
      </c>
      <c r="V269" s="255" t="str">
        <f>IFERROR((1+(3*[0]!B)+(3*[0]!B^2))/((1+[0]!B)^2),"--")</f>
        <v>--</v>
      </c>
      <c r="W269" s="490" t="str">
        <f t="shared" si="63"/>
        <v>--</v>
      </c>
      <c r="X269" s="208"/>
      <c r="Y269" s="255">
        <f>VLOOKUP(D269,derm!$D$4:$H$285,5,FALSE)</f>
        <v>1E-3</v>
      </c>
      <c r="Z269" s="468" t="str">
        <f>VLOOKUP($C269,ToxValues!$C$4:$N$283,11,FALSE)</f>
        <v>--</v>
      </c>
      <c r="AA269" s="468" t="str">
        <f>VLOOKUP($D269,derm!$D$4:$K$285,6,FALSE)</f>
        <v>--</v>
      </c>
      <c r="AB269" s="468" t="str">
        <f>VLOOKUP($D269,derm!$D$4:$K$285,7,FALSE)</f>
        <v>--</v>
      </c>
      <c r="AC269" s="468" t="str">
        <f>VLOOKUP($D269,derm!$D$4:$K$285,8,FALSE)</f>
        <v>--</v>
      </c>
      <c r="AD269" s="468" t="str">
        <f>VLOOKUP($D269,derm!$D$4:$L$285,9,FALSE)</f>
        <v>--</v>
      </c>
      <c r="AE269" s="255"/>
      <c r="AF269" s="255" t="str">
        <f>VLOOKUP($C269,ToxValues!$C$4:$J$284,7,FALSE)</f>
        <v>--</v>
      </c>
      <c r="AG269" s="255" t="str">
        <f>VLOOKUP($C269,ToxValues!$C$4:$J$284,3,FALSE)</f>
        <v>--</v>
      </c>
      <c r="AH269" s="255" t="str">
        <f>VLOOKUP($C269,ToxValues!$C$4:$J$284,5,FALSE)</f>
        <v>--</v>
      </c>
      <c r="AI269" s="497" t="str">
        <f>VLOOKUP($C269,ToxValues!$C$4:$L$284,10,FALSE)</f>
        <v>--</v>
      </c>
    </row>
    <row r="270" spans="1:35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 t="str">
        <f t="shared" si="57"/>
        <v>--</v>
      </c>
      <c r="H270" s="490" t="str">
        <f t="shared" si="64"/>
        <v/>
      </c>
      <c r="I270" s="490"/>
      <c r="J270" s="490" t="str">
        <f t="shared" si="65"/>
        <v/>
      </c>
      <c r="K270" s="490" t="str">
        <f t="shared" si="66"/>
        <v>--</v>
      </c>
      <c r="L270" s="490" t="str">
        <f t="shared" si="67"/>
        <v/>
      </c>
      <c r="M270" s="490"/>
      <c r="N270" s="490" t="str">
        <f t="shared" si="59"/>
        <v>--</v>
      </c>
      <c r="O270" s="490" t="str">
        <f t="shared" si="60"/>
        <v>--</v>
      </c>
      <c r="P270" s="490" t="str">
        <f t="shared" si="58"/>
        <v>--</v>
      </c>
      <c r="Q270" s="490" t="str">
        <f>IFERROR(DA_event_child_res_carc*1000/([0]!Kp*ET_child),"--")</f>
        <v>--</v>
      </c>
      <c r="R270" s="490" t="str">
        <f t="shared" si="61"/>
        <v>--</v>
      </c>
      <c r="S270" s="490" t="str">
        <f t="shared" si="62"/>
        <v>--</v>
      </c>
      <c r="T270" s="490"/>
      <c r="U270" s="490" t="str">
        <f>IFERROR((2*'Child Res carc'!tao_event*V270),"--")</f>
        <v>--</v>
      </c>
      <c r="V270" s="255" t="str">
        <f>IFERROR((1+(3*[0]!B)+(3*[0]!B^2))/((1+[0]!B)^2),"--")</f>
        <v>--</v>
      </c>
      <c r="W270" s="490" t="str">
        <f t="shared" si="63"/>
        <v>--</v>
      </c>
      <c r="X270" s="208"/>
      <c r="Y270" s="255">
        <f>VLOOKUP(D270,derm!$D$4:$H$285,5,FALSE)</f>
        <v>5.9999999999999995E-4</v>
      </c>
      <c r="Z270" s="468">
        <f>VLOOKUP($C270,ToxValues!$C$4:$N$283,11,FALSE)</f>
        <v>65.38</v>
      </c>
      <c r="AA270" s="468" t="str">
        <f>VLOOKUP($D270,derm!$D$4:$K$285,6,FALSE)</f>
        <v>--</v>
      </c>
      <c r="AB270" s="468" t="str">
        <f>VLOOKUP($D270,derm!$D$4:$K$285,7,FALSE)</f>
        <v>--</v>
      </c>
      <c r="AC270" s="468" t="str">
        <f>VLOOKUP($D270,derm!$D$4:$K$285,8,FALSE)</f>
        <v>--</v>
      </c>
      <c r="AD270" s="468" t="str">
        <f>VLOOKUP($D270,derm!$D$4:$L$285,9,FALSE)</f>
        <v>--</v>
      </c>
      <c r="AE270" s="255"/>
      <c r="AF270" s="255" t="str">
        <f>VLOOKUP($C270,ToxValues!$C$4:$J$284,7,FALSE)</f>
        <v>--</v>
      </c>
      <c r="AG270" s="255">
        <f>VLOOKUP($C270,ToxValues!$C$4:$J$284,3,FALSE)</f>
        <v>0.3</v>
      </c>
      <c r="AH270" s="255">
        <f>VLOOKUP($C270,ToxValues!$C$4:$J$284,5,FALSE)</f>
        <v>0.3</v>
      </c>
      <c r="AI270" s="497" t="str">
        <f>VLOOKUP($C270,ToxValues!$C$4:$L$284,10,FALSE)</f>
        <v>--</v>
      </c>
    </row>
    <row r="271" spans="1:35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57"/>
        <v>--</v>
      </c>
      <c r="H271" s="490" t="str">
        <f t="shared" si="64"/>
        <v/>
      </c>
      <c r="I271" s="490"/>
      <c r="J271" s="490" t="str">
        <f t="shared" si="65"/>
        <v/>
      </c>
      <c r="K271" s="490" t="str">
        <f t="shared" si="66"/>
        <v>--</v>
      </c>
      <c r="L271" s="490" t="str">
        <f t="shared" si="67"/>
        <v/>
      </c>
      <c r="M271" s="490"/>
      <c r="N271" s="490" t="str">
        <f t="shared" si="59"/>
        <v>--</v>
      </c>
      <c r="O271" s="490" t="str">
        <f t="shared" si="60"/>
        <v>--</v>
      </c>
      <c r="P271" s="490" t="str">
        <f t="shared" si="58"/>
        <v>--</v>
      </c>
      <c r="Q271" s="490" t="str">
        <f>IFERROR(DA_event_child_res_carc*1000/([0]!Kp*ET_child),"--")</f>
        <v>--</v>
      </c>
      <c r="R271" s="490" t="str">
        <f t="shared" si="61"/>
        <v>--</v>
      </c>
      <c r="S271" s="490" t="str">
        <f t="shared" si="62"/>
        <v>--</v>
      </c>
      <c r="T271" s="490"/>
      <c r="U271" s="490" t="str">
        <f>IFERROR((2*'Child Res carc'!tao_event*V271),"--")</f>
        <v>--</v>
      </c>
      <c r="V271" s="255" t="str">
        <f>IFERROR((1+(3*[0]!B)+(3*[0]!B^2))/((1+[0]!B)^2),"--")</f>
        <v>--</v>
      </c>
      <c r="W271" s="490" t="str">
        <f t="shared" si="63"/>
        <v>--</v>
      </c>
      <c r="X271" s="208"/>
      <c r="Y271" s="255">
        <f>VLOOKUP(D271,derm!$D$4:$H$285,5,FALSE)</f>
        <v>1E-3</v>
      </c>
      <c r="Z271" s="468">
        <f>VLOOKUP($C271,ToxValues!$C$4:$N$283,11,FALSE)</f>
        <v>17.03</v>
      </c>
      <c r="AA271" s="468" t="str">
        <f>VLOOKUP($D271,derm!$D$4:$K$285,6,FALSE)</f>
        <v>--</v>
      </c>
      <c r="AB271" s="468" t="str">
        <f>VLOOKUP($D271,derm!$D$4:$K$285,7,FALSE)</f>
        <v>--</v>
      </c>
      <c r="AC271" s="468" t="str">
        <f>VLOOKUP($D271,derm!$D$4:$K$285,8,FALSE)</f>
        <v>--</v>
      </c>
      <c r="AD271" s="468" t="str">
        <f>VLOOKUP($D271,derm!$D$4:$L$285,9,FALSE)</f>
        <v>--</v>
      </c>
      <c r="AE271" s="255"/>
      <c r="AF271" s="255" t="str">
        <f>VLOOKUP($C271,ToxValues!$C$4:$J$284,7,FALSE)</f>
        <v>--</v>
      </c>
      <c r="AG271" s="255" t="str">
        <f>VLOOKUP($C271,ToxValues!$C$4:$J$284,3,FALSE)</f>
        <v>--</v>
      </c>
      <c r="AH271" s="255" t="str">
        <f>VLOOKUP($C271,ToxValues!$C$4:$J$284,5,FALSE)</f>
        <v>--</v>
      </c>
      <c r="AI271" s="497" t="str">
        <f>VLOOKUP($C271,ToxValues!$C$4:$L$284,10,FALSE)</f>
        <v>--</v>
      </c>
    </row>
    <row r="272" spans="1:35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57"/>
        <v>2.5900485367999775E-3</v>
      </c>
      <c r="H272" s="490" t="str">
        <f t="shared" si="64"/>
        <v/>
      </c>
      <c r="I272" s="490"/>
      <c r="J272" s="490" t="str">
        <f t="shared" si="65"/>
        <v/>
      </c>
      <c r="K272" s="490">
        <f t="shared" si="66"/>
        <v>2.6071428571428572</v>
      </c>
      <c r="L272" s="490">
        <f t="shared" si="67"/>
        <v>2.5900485367999773</v>
      </c>
      <c r="M272" s="490"/>
      <c r="N272" s="490" t="str">
        <f t="shared" si="59"/>
        <v>--</v>
      </c>
      <c r="O272" s="490">
        <f t="shared" si="60"/>
        <v>2.6071428571428572</v>
      </c>
      <c r="P272" s="490">
        <f t="shared" si="58"/>
        <v>395.0216450216451</v>
      </c>
      <c r="Q272" s="490">
        <f>IFERROR(DA_event_child_res_carc*1000/([0]!Kp*ET_child),"--")</f>
        <v>395.0216450216451</v>
      </c>
      <c r="R272" s="490" t="str">
        <f t="shared" si="61"/>
        <v>--</v>
      </c>
      <c r="S272" s="490" t="str">
        <f t="shared" si="62"/>
        <v>--</v>
      </c>
      <c r="T272" s="490"/>
      <c r="U272" s="490" t="str">
        <f>IFERROR((2*'Child Res carc'!tao_event*V272),"--")</f>
        <v>--</v>
      </c>
      <c r="V272" s="255" t="str">
        <f>IFERROR((1+(3*[0]!B)+(3*[0]!B^2))/((1+[0]!B)^2),"--")</f>
        <v>--</v>
      </c>
      <c r="W272" s="490">
        <f t="shared" si="63"/>
        <v>3.950216450216451E-4</v>
      </c>
      <c r="X272" s="208"/>
      <c r="Y272" s="255">
        <f>VLOOKUP(D272,derm!$D$4:$H$285,5,FALSE)</f>
        <v>1E-3</v>
      </c>
      <c r="Z272" s="468">
        <f>VLOOKUP($C272,ToxValues!$C$4:$N$283,11,FALSE)</f>
        <v>79.900000000000006</v>
      </c>
      <c r="AA272" s="468" t="str">
        <f>VLOOKUP($D272,derm!$D$4:$K$285,6,FALSE)</f>
        <v>--</v>
      </c>
      <c r="AB272" s="468" t="str">
        <f>VLOOKUP($D272,derm!$D$4:$K$285,7,FALSE)</f>
        <v>--</v>
      </c>
      <c r="AC272" s="468" t="str">
        <f>VLOOKUP($D272,derm!$D$4:$K$285,8,FALSE)</f>
        <v>--</v>
      </c>
      <c r="AD272" s="468" t="str">
        <f>VLOOKUP($D272,derm!$D$4:$L$285,9,FALSE)</f>
        <v>--</v>
      </c>
      <c r="AE272" s="255"/>
      <c r="AF272" s="255">
        <f>VLOOKUP($C272,ToxValues!$C$4:$J$284,7,FALSE)</f>
        <v>0.7</v>
      </c>
      <c r="AG272" s="255">
        <f>VLOOKUP($C272,ToxValues!$C$4:$J$284,3,FALSE)</f>
        <v>4.0000000000000001E-3</v>
      </c>
      <c r="AH272" s="255">
        <f>VLOOKUP($C272,ToxValues!$C$4:$J$284,5,FALSE)</f>
        <v>4.0000000000000001E-3</v>
      </c>
      <c r="AI272" s="497">
        <f>VLOOKUP($C272,ToxValues!$C$4:$L$284,10,FALSE)</f>
        <v>0.7</v>
      </c>
    </row>
    <row r="273" spans="1:35" x14ac:dyDescent="0.25">
      <c r="A273" s="318" t="s">
        <v>3</v>
      </c>
      <c r="B273" s="319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 t="str">
        <f t="shared" si="57"/>
        <v>--</v>
      </c>
      <c r="H273" s="490" t="str">
        <f t="shared" si="64"/>
        <v/>
      </c>
      <c r="I273" s="490"/>
      <c r="J273" s="490" t="str">
        <f t="shared" si="65"/>
        <v/>
      </c>
      <c r="K273" s="490" t="str">
        <f t="shared" si="66"/>
        <v>--</v>
      </c>
      <c r="L273" s="490" t="str">
        <f t="shared" si="67"/>
        <v/>
      </c>
      <c r="M273" s="490"/>
      <c r="N273" s="490" t="str">
        <f t="shared" si="59"/>
        <v>--</v>
      </c>
      <c r="O273" s="490" t="str">
        <f t="shared" si="60"/>
        <v>--</v>
      </c>
      <c r="P273" s="490" t="str">
        <f t="shared" si="58"/>
        <v>--</v>
      </c>
      <c r="Q273" s="490" t="str">
        <f>IFERROR(DA_event_child_res_carc*1000/([0]!Kp*ET_child),"--")</f>
        <v>--</v>
      </c>
      <c r="R273" s="490" t="str">
        <f t="shared" si="61"/>
        <v>--</v>
      </c>
      <c r="S273" s="490" t="str">
        <f t="shared" si="62"/>
        <v>--</v>
      </c>
      <c r="T273" s="490"/>
      <c r="U273" s="490" t="str">
        <f>IFERROR((2*'Child Res carc'!tao_event*V273),"--")</f>
        <v>--</v>
      </c>
      <c r="V273" s="255" t="str">
        <f>IFERROR((1+(3*[0]!B)+(3*[0]!B^2))/((1+[0]!B)^2),"--")</f>
        <v>--</v>
      </c>
      <c r="W273" s="490" t="str">
        <f t="shared" si="63"/>
        <v>--</v>
      </c>
      <c r="X273" s="208"/>
      <c r="Y273" s="255">
        <f>VLOOKUP(D273,derm!$D$4:$H$285,5,FALSE)</f>
        <v>1E-3</v>
      </c>
      <c r="Z273" s="468">
        <f>VLOOKUP($C273,ToxValues!$C$4:$N$283,11,FALSE)</f>
        <v>51.48</v>
      </c>
      <c r="AA273" s="468" t="str">
        <f>VLOOKUP($D273,derm!$D$4:$K$285,6,FALSE)</f>
        <v>--</v>
      </c>
      <c r="AB273" s="468" t="str">
        <f>VLOOKUP($D273,derm!$D$4:$K$285,7,FALSE)</f>
        <v>--</v>
      </c>
      <c r="AC273" s="468" t="str">
        <f>VLOOKUP($D273,derm!$D$4:$K$285,8,FALSE)</f>
        <v>--</v>
      </c>
      <c r="AD273" s="468" t="str">
        <f>VLOOKUP($D273,derm!$D$4:$L$285,9,FALSE)</f>
        <v>--</v>
      </c>
      <c r="AE273" s="255"/>
      <c r="AF273" s="255" t="str">
        <f>VLOOKUP($C273,ToxValues!$C$4:$J$284,7,FALSE)</f>
        <v>--</v>
      </c>
      <c r="AG273" s="255">
        <f>VLOOKUP($C273,ToxValues!$C$4:$J$284,3,FALSE)</f>
        <v>0.1</v>
      </c>
      <c r="AH273" s="255">
        <f>VLOOKUP($C273,ToxValues!$C$4:$J$284,5,FALSE)</f>
        <v>0.1</v>
      </c>
      <c r="AI273" s="497" t="str">
        <f>VLOOKUP($C273,ToxValues!$C$4:$L$284,10,FALSE)</f>
        <v>--</v>
      </c>
    </row>
    <row r="274" spans="1:35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57"/>
        <v>--</v>
      </c>
      <c r="H274" s="490" t="str">
        <f t="shared" si="64"/>
        <v/>
      </c>
      <c r="I274" s="490"/>
      <c r="J274" s="490" t="str">
        <f t="shared" si="65"/>
        <v/>
      </c>
      <c r="K274" s="490" t="str">
        <f t="shared" si="66"/>
        <v>--</v>
      </c>
      <c r="L274" s="490" t="str">
        <f t="shared" si="67"/>
        <v/>
      </c>
      <c r="M274" s="490"/>
      <c r="N274" s="490" t="str">
        <f t="shared" si="59"/>
        <v>--</v>
      </c>
      <c r="O274" s="490" t="str">
        <f t="shared" si="60"/>
        <v>--</v>
      </c>
      <c r="P274" s="490" t="str">
        <f t="shared" si="58"/>
        <v>--</v>
      </c>
      <c r="Q274" s="490" t="str">
        <f>IFERROR(DA_event_child_res_carc*1000/([0]!Kp*ET_child),"--")</f>
        <v>--</v>
      </c>
      <c r="R274" s="490" t="str">
        <f t="shared" si="61"/>
        <v>--</v>
      </c>
      <c r="S274" s="490" t="str">
        <f t="shared" si="62"/>
        <v>--</v>
      </c>
      <c r="T274" s="490"/>
      <c r="U274" s="490" t="str">
        <f>IFERROR((2*'Child Res carc'!tao_event*V274),"--")</f>
        <v>--</v>
      </c>
      <c r="V274" s="255" t="str">
        <f>IFERROR((1+(3*[0]!B)+(3*[0]!B^2))/((1+[0]!B)^2),"--")</f>
        <v>--</v>
      </c>
      <c r="W274" s="490" t="str">
        <f t="shared" si="63"/>
        <v>--</v>
      </c>
      <c r="X274" s="208"/>
      <c r="Y274" s="255" t="str">
        <f>VLOOKUP(D274,derm!$D$4:$H$285,5,FALSE)</f>
        <v>--</v>
      </c>
      <c r="Z274" s="468" t="str">
        <f>VLOOKUP($C274,ToxValues!$C$4:$N$283,11,FALSE)</f>
        <v>--</v>
      </c>
      <c r="AA274" s="468" t="str">
        <f>VLOOKUP($D274,derm!$D$4:$K$285,6,FALSE)</f>
        <v>--</v>
      </c>
      <c r="AB274" s="468" t="str">
        <f>VLOOKUP($D274,derm!$D$4:$K$285,7,FALSE)</f>
        <v>--</v>
      </c>
      <c r="AC274" s="468" t="str">
        <f>VLOOKUP($D274,derm!$D$4:$K$285,8,FALSE)</f>
        <v>--</v>
      </c>
      <c r="AD274" s="468" t="str">
        <f>VLOOKUP($D274,derm!$D$4:$L$285,9,FALSE)</f>
        <v>--</v>
      </c>
      <c r="AE274" s="255"/>
      <c r="AF274" s="255" t="str">
        <f>VLOOKUP($C274,ToxValues!$C$4:$J$284,7,FALSE)</f>
        <v>--</v>
      </c>
      <c r="AG274" s="255" t="str">
        <f>VLOOKUP($C274,ToxValues!$C$4:$J$284,3,FALSE)</f>
        <v>--</v>
      </c>
      <c r="AH274" s="255" t="str">
        <f>VLOOKUP($C274,ToxValues!$C$4:$J$284,5,FALSE)</f>
        <v>--</v>
      </c>
      <c r="AI274" s="497" t="str">
        <f>VLOOKUP($C274,ToxValues!$C$4:$L$284,10,FALSE)</f>
        <v>--</v>
      </c>
    </row>
    <row r="275" spans="1:35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 t="str">
        <f t="shared" si="57"/>
        <v>--</v>
      </c>
      <c r="H275" s="490" t="str">
        <f t="shared" si="64"/>
        <v/>
      </c>
      <c r="I275" s="490"/>
      <c r="J275" s="490" t="str">
        <f t="shared" si="65"/>
        <v/>
      </c>
      <c r="K275" s="490" t="str">
        <f t="shared" si="66"/>
        <v>--</v>
      </c>
      <c r="L275" s="490" t="str">
        <f t="shared" si="67"/>
        <v/>
      </c>
      <c r="M275" s="490"/>
      <c r="N275" s="490" t="str">
        <f t="shared" si="59"/>
        <v>--</v>
      </c>
      <c r="O275" s="490" t="str">
        <f t="shared" si="60"/>
        <v>--</v>
      </c>
      <c r="P275" s="490" t="str">
        <f t="shared" si="58"/>
        <v>--</v>
      </c>
      <c r="Q275" s="490" t="str">
        <f>IFERROR(DA_event_child_res_carc*1000/([0]!Kp*ET_child),"--")</f>
        <v>--</v>
      </c>
      <c r="R275" s="490" t="str">
        <f t="shared" si="61"/>
        <v>--</v>
      </c>
      <c r="S275" s="490" t="str">
        <f t="shared" si="62"/>
        <v>--</v>
      </c>
      <c r="T275" s="490"/>
      <c r="U275" s="490" t="str">
        <f>IFERROR((2*'Child Res carc'!tao_event*V275),"--")</f>
        <v>--</v>
      </c>
      <c r="V275" s="255" t="str">
        <f>IFERROR((1+(3*[0]!B)+(3*[0]!B^2))/((1+[0]!B)^2),"--")</f>
        <v>--</v>
      </c>
      <c r="W275" s="490" t="str">
        <f t="shared" si="63"/>
        <v>--</v>
      </c>
      <c r="X275" s="208"/>
      <c r="Y275" s="255">
        <f>VLOOKUP(D275,derm!$D$4:$H$285,5,FALSE)</f>
        <v>1E-3</v>
      </c>
      <c r="Z275" s="468">
        <f>VLOOKUP($C275,ToxValues!$C$4:$N$283,11,FALSE)</f>
        <v>70.91</v>
      </c>
      <c r="AA275" s="468" t="str">
        <f>VLOOKUP($D275,derm!$D$4:$K$285,6,FALSE)</f>
        <v>--</v>
      </c>
      <c r="AB275" s="468" t="str">
        <f>VLOOKUP($D275,derm!$D$4:$K$285,7,FALSE)</f>
        <v>--</v>
      </c>
      <c r="AC275" s="468" t="str">
        <f>VLOOKUP($D275,derm!$D$4:$K$285,8,FALSE)</f>
        <v>--</v>
      </c>
      <c r="AD275" s="468" t="str">
        <f>VLOOKUP($D275,derm!$D$4:$L$285,9,FALSE)</f>
        <v>--</v>
      </c>
      <c r="AE275" s="255"/>
      <c r="AF275" s="255" t="str">
        <f>VLOOKUP($C275,ToxValues!$C$4:$J$284,7,FALSE)</f>
        <v>--</v>
      </c>
      <c r="AG275" s="255">
        <f>VLOOKUP($C275,ToxValues!$C$4:$J$284,3,FALSE)</f>
        <v>0.1</v>
      </c>
      <c r="AH275" s="255">
        <f>VLOOKUP($C275,ToxValues!$C$4:$J$284,5,FALSE)</f>
        <v>0.1</v>
      </c>
      <c r="AI275" s="497" t="str">
        <f>VLOOKUP($C275,ToxValues!$C$4:$L$284,10,FALSE)</f>
        <v>--</v>
      </c>
    </row>
    <row r="276" spans="1:35" x14ac:dyDescent="0.25">
      <c r="A276" s="318" t="s">
        <v>3</v>
      </c>
      <c r="B276" s="319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 t="str">
        <f t="shared" si="57"/>
        <v>--</v>
      </c>
      <c r="H276" s="490" t="str">
        <f t="shared" si="64"/>
        <v/>
      </c>
      <c r="I276" s="490"/>
      <c r="J276" s="490" t="str">
        <f t="shared" si="65"/>
        <v/>
      </c>
      <c r="K276" s="490" t="str">
        <f t="shared" si="66"/>
        <v>--</v>
      </c>
      <c r="L276" s="490" t="str">
        <f t="shared" si="67"/>
        <v/>
      </c>
      <c r="M276" s="490"/>
      <c r="N276" s="490" t="str">
        <f t="shared" si="59"/>
        <v>--</v>
      </c>
      <c r="O276" s="490" t="str">
        <f t="shared" si="60"/>
        <v>--</v>
      </c>
      <c r="P276" s="490" t="str">
        <f t="shared" si="58"/>
        <v>--</v>
      </c>
      <c r="Q276" s="490" t="str">
        <f>IFERROR(DA_event_child_res_carc*1000/([0]!Kp*ET_child),"--")</f>
        <v>--</v>
      </c>
      <c r="R276" s="490" t="str">
        <f t="shared" si="61"/>
        <v>--</v>
      </c>
      <c r="S276" s="490" t="str">
        <f t="shared" si="62"/>
        <v>--</v>
      </c>
      <c r="T276" s="490"/>
      <c r="U276" s="490" t="str">
        <f>IFERROR((2*'Child Res carc'!tao_event*V276),"--")</f>
        <v>--</v>
      </c>
      <c r="V276" s="255" t="str">
        <f>IFERROR((1+(3*[0]!B)+(3*[0]!B^2))/((1+[0]!B)^2),"--")</f>
        <v>--</v>
      </c>
      <c r="W276" s="490" t="str">
        <f t="shared" si="63"/>
        <v>--</v>
      </c>
      <c r="X276" s="208"/>
      <c r="Y276" s="255">
        <f>VLOOKUP(D276,derm!$D$4:$H$285,5,FALSE)</f>
        <v>1E-3</v>
      </c>
      <c r="Z276" s="468">
        <f>VLOOKUP($C276,ToxValues!$C$4:$N$283,11,FALSE)</f>
        <v>67.45</v>
      </c>
      <c r="AA276" s="468" t="str">
        <f>VLOOKUP($D276,derm!$D$4:$K$285,6,FALSE)</f>
        <v>--</v>
      </c>
      <c r="AB276" s="468" t="str">
        <f>VLOOKUP($D276,derm!$D$4:$K$285,7,FALSE)</f>
        <v>--</v>
      </c>
      <c r="AC276" s="468" t="str">
        <f>VLOOKUP($D276,derm!$D$4:$K$285,8,FALSE)</f>
        <v>--</v>
      </c>
      <c r="AD276" s="468" t="str">
        <f>VLOOKUP($D276,derm!$D$4:$L$285,9,FALSE)</f>
        <v>--</v>
      </c>
      <c r="AE276" s="255"/>
      <c r="AF276" s="255" t="str">
        <f>VLOOKUP($C276,ToxValues!$C$4:$J$284,7,FALSE)</f>
        <v>--</v>
      </c>
      <c r="AG276" s="255">
        <f>VLOOKUP($C276,ToxValues!$C$4:$J$284,3,FALSE)</f>
        <v>0.03</v>
      </c>
      <c r="AH276" s="255">
        <f>VLOOKUP($C276,ToxValues!$C$4:$J$284,5,FALSE)</f>
        <v>0.03</v>
      </c>
      <c r="AI276" s="497" t="str">
        <f>VLOOKUP($C276,ToxValues!$C$4:$L$284,10,FALSE)</f>
        <v>--</v>
      </c>
    </row>
    <row r="277" spans="1:35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 t="str">
        <f t="shared" si="57"/>
        <v>--</v>
      </c>
      <c r="H277" s="490" t="str">
        <f t="shared" si="64"/>
        <v/>
      </c>
      <c r="I277" s="490"/>
      <c r="J277" s="490" t="str">
        <f t="shared" si="65"/>
        <v/>
      </c>
      <c r="K277" s="490" t="str">
        <f t="shared" si="66"/>
        <v>--</v>
      </c>
      <c r="L277" s="490" t="str">
        <f t="shared" si="67"/>
        <v/>
      </c>
      <c r="M277" s="490"/>
      <c r="N277" s="490" t="str">
        <f t="shared" si="59"/>
        <v>--</v>
      </c>
      <c r="O277" s="490" t="str">
        <f t="shared" si="60"/>
        <v>--</v>
      </c>
      <c r="P277" s="490" t="str">
        <f t="shared" si="58"/>
        <v>--</v>
      </c>
      <c r="Q277" s="490" t="str">
        <f>IFERROR(DA_event_child_res_carc*1000/([0]!Kp*ET_child),"--")</f>
        <v>--</v>
      </c>
      <c r="R277" s="490" t="str">
        <f t="shared" si="61"/>
        <v>--</v>
      </c>
      <c r="S277" s="490" t="str">
        <f t="shared" si="62"/>
        <v>--</v>
      </c>
      <c r="T277" s="490"/>
      <c r="U277" s="490" t="str">
        <f>IFERROR((2*'Child Res carc'!tao_event*V277),"--")</f>
        <v>--</v>
      </c>
      <c r="V277" s="255" t="str">
        <f>IFERROR((1+(3*[0]!B)+(3*[0]!B^2))/((1+[0]!B)^2),"--")</f>
        <v>--</v>
      </c>
      <c r="W277" s="490" t="str">
        <f t="shared" si="63"/>
        <v>--</v>
      </c>
      <c r="X277" s="208"/>
      <c r="Y277" s="255">
        <f>VLOOKUP(D277,derm!$D$4:$H$285,5,FALSE)</f>
        <v>1E-3</v>
      </c>
      <c r="Z277" s="468">
        <f>VLOOKUP($C277,ToxValues!$C$4:$N$283,11,FALSE)</f>
        <v>90.44</v>
      </c>
      <c r="AA277" s="468" t="str">
        <f>VLOOKUP($D277,derm!$D$4:$K$285,6,FALSE)</f>
        <v>--</v>
      </c>
      <c r="AB277" s="468" t="str">
        <f>VLOOKUP($D277,derm!$D$4:$K$285,7,FALSE)</f>
        <v>--</v>
      </c>
      <c r="AC277" s="468" t="str">
        <f>VLOOKUP($D277,derm!$D$4:$K$285,8,FALSE)</f>
        <v>--</v>
      </c>
      <c r="AD277" s="468" t="str">
        <f>VLOOKUP($D277,derm!$D$4:$L$285,9,FALSE)</f>
        <v>--</v>
      </c>
      <c r="AE277" s="255"/>
      <c r="AF277" s="255" t="str">
        <f>VLOOKUP($C277,ToxValues!$C$4:$J$284,7,FALSE)</f>
        <v>--</v>
      </c>
      <c r="AG277" s="255">
        <f>VLOOKUP($C277,ToxValues!$C$4:$J$284,3,FALSE)</f>
        <v>0.03</v>
      </c>
      <c r="AH277" s="255">
        <f>VLOOKUP($C277,ToxValues!$C$4:$J$284,5,FALSE)</f>
        <v>0.03</v>
      </c>
      <c r="AI277" s="497" t="str">
        <f>VLOOKUP($C277,ToxValues!$C$4:$L$284,10,FALSE)</f>
        <v>--</v>
      </c>
    </row>
    <row r="278" spans="1:35" x14ac:dyDescent="0.25">
      <c r="A278" s="318" t="s">
        <v>3</v>
      </c>
      <c r="B278" s="319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 t="str">
        <f t="shared" si="57"/>
        <v>--</v>
      </c>
      <c r="H278" s="490" t="str">
        <f t="shared" si="64"/>
        <v/>
      </c>
      <c r="I278" s="490"/>
      <c r="J278" s="490" t="str">
        <f t="shared" si="65"/>
        <v/>
      </c>
      <c r="K278" s="490" t="str">
        <f t="shared" si="66"/>
        <v>--</v>
      </c>
      <c r="L278" s="490" t="str">
        <f t="shared" si="67"/>
        <v/>
      </c>
      <c r="M278" s="490"/>
      <c r="N278" s="490" t="str">
        <f t="shared" si="59"/>
        <v>--</v>
      </c>
      <c r="O278" s="490" t="str">
        <f t="shared" si="60"/>
        <v>--</v>
      </c>
      <c r="P278" s="490" t="str">
        <f t="shared" si="58"/>
        <v>--</v>
      </c>
      <c r="Q278" s="490" t="str">
        <f>IFERROR(DA_event_child_res_carc*1000/([0]!Kp*ET_child),"--")</f>
        <v>--</v>
      </c>
      <c r="R278" s="490" t="str">
        <f t="shared" si="61"/>
        <v>--</v>
      </c>
      <c r="S278" s="490" t="str">
        <f t="shared" si="62"/>
        <v>--</v>
      </c>
      <c r="T278" s="490"/>
      <c r="U278" s="490" t="str">
        <f>IFERROR((2*'Child Res carc'!tao_event*V278),"--")</f>
        <v>--</v>
      </c>
      <c r="V278" s="255" t="str">
        <f>IFERROR((1+(3*[0]!B)+(3*[0]!B^2))/((1+[0]!B)^2),"--")</f>
        <v>--</v>
      </c>
      <c r="W278" s="490" t="str">
        <f t="shared" si="63"/>
        <v>--</v>
      </c>
      <c r="X278" s="208"/>
      <c r="Y278" s="255">
        <f>VLOOKUP(D278,derm!$D$4:$H$285,5,FALSE)</f>
        <v>1E-3</v>
      </c>
      <c r="Z278" s="468">
        <f>VLOOKUP($C278,ToxValues!$C$4:$N$283,11,FALSE)</f>
        <v>27.03</v>
      </c>
      <c r="AA278" s="468" t="str">
        <f>VLOOKUP($D278,derm!$D$4:$K$285,6,FALSE)</f>
        <v>--</v>
      </c>
      <c r="AB278" s="468" t="str">
        <f>VLOOKUP($D278,derm!$D$4:$K$285,7,FALSE)</f>
        <v>--</v>
      </c>
      <c r="AC278" s="468" t="str">
        <f>VLOOKUP($D278,derm!$D$4:$K$285,8,FALSE)</f>
        <v>--</v>
      </c>
      <c r="AD278" s="468" t="str">
        <f>VLOOKUP($D278,derm!$D$4:$L$285,9,FALSE)</f>
        <v>--</v>
      </c>
      <c r="AE278" s="255"/>
      <c r="AF278" s="255" t="str">
        <f>VLOOKUP($C278,ToxValues!$C$4:$J$284,7,FALSE)</f>
        <v>--</v>
      </c>
      <c r="AG278" s="255">
        <f>VLOOKUP($C278,ToxValues!$C$4:$J$284,3,FALSE)</f>
        <v>5.9999999999999995E-4</v>
      </c>
      <c r="AH278" s="255">
        <f>VLOOKUP($C278,ToxValues!$C$4:$J$284,5,FALSE)</f>
        <v>5.9999999999999995E-4</v>
      </c>
      <c r="AI278" s="497" t="str">
        <f>VLOOKUP($C278,ToxValues!$C$4:$L$284,10,FALSE)</f>
        <v>--</v>
      </c>
    </row>
    <row r="279" spans="1:35" x14ac:dyDescent="0.25">
      <c r="A279" s="318" t="s">
        <v>3</v>
      </c>
      <c r="B279" s="319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 t="str">
        <f t="shared" si="57"/>
        <v>--</v>
      </c>
      <c r="H279" s="490" t="str">
        <f t="shared" si="64"/>
        <v/>
      </c>
      <c r="I279" s="490"/>
      <c r="J279" s="490" t="str">
        <f t="shared" si="65"/>
        <v/>
      </c>
      <c r="K279" s="490" t="str">
        <f t="shared" si="66"/>
        <v>--</v>
      </c>
      <c r="L279" s="490" t="str">
        <f t="shared" si="67"/>
        <v/>
      </c>
      <c r="M279" s="490"/>
      <c r="N279" s="490" t="str">
        <f t="shared" si="59"/>
        <v>--</v>
      </c>
      <c r="O279" s="490" t="str">
        <f t="shared" si="60"/>
        <v>--</v>
      </c>
      <c r="P279" s="490" t="str">
        <f t="shared" si="58"/>
        <v>--</v>
      </c>
      <c r="Q279" s="490" t="str">
        <f>IFERROR(DA_event_child_res_carc*1000/([0]!Kp*ET_child),"--")</f>
        <v>--</v>
      </c>
      <c r="R279" s="490" t="str">
        <f t="shared" si="61"/>
        <v>--</v>
      </c>
      <c r="S279" s="490" t="str">
        <f t="shared" si="62"/>
        <v>--</v>
      </c>
      <c r="T279" s="490"/>
      <c r="U279" s="490" t="str">
        <f>IFERROR((2*'Child Res carc'!tao_event*V279),"--")</f>
        <v>--</v>
      </c>
      <c r="V279" s="255" t="str">
        <f>IFERROR((1+(3*[0]!B)+(3*[0]!B^2))/((1+[0]!B)^2),"--")</f>
        <v>--</v>
      </c>
      <c r="W279" s="490" t="str">
        <f t="shared" si="63"/>
        <v>--</v>
      </c>
      <c r="X279" s="208"/>
      <c r="Y279" s="255">
        <f>VLOOKUP(D279,derm!$D$4:$H$285,5,FALSE)</f>
        <v>1E-3</v>
      </c>
      <c r="Z279" s="468">
        <f>VLOOKUP($C279,ToxValues!$C$4:$N$283,11,FALSE)</f>
        <v>27.03</v>
      </c>
      <c r="AA279" s="468" t="str">
        <f>VLOOKUP($D279,derm!$D$4:$K$285,6,FALSE)</f>
        <v>--</v>
      </c>
      <c r="AB279" s="468" t="str">
        <f>VLOOKUP($D279,derm!$D$4:$K$285,7,FALSE)</f>
        <v>--</v>
      </c>
      <c r="AC279" s="468" t="str">
        <f>VLOOKUP($D279,derm!$D$4:$K$285,8,FALSE)</f>
        <v>--</v>
      </c>
      <c r="AD279" s="468" t="str">
        <f>VLOOKUP($D279,derm!$D$4:$L$285,9,FALSE)</f>
        <v>--</v>
      </c>
      <c r="AE279" s="255"/>
      <c r="AF279" s="255" t="str">
        <f>VLOOKUP($C279,ToxValues!$C$4:$J$284,7,FALSE)</f>
        <v>--</v>
      </c>
      <c r="AG279" s="255">
        <f>VLOOKUP($C279,ToxValues!$C$4:$J$284,3,FALSE)</f>
        <v>5.9999999999999995E-4</v>
      </c>
      <c r="AH279" s="255">
        <f>VLOOKUP($C279,ToxValues!$C$4:$J$284,5,FALSE)</f>
        <v>5.9999999999999995E-4</v>
      </c>
      <c r="AI279" s="497" t="str">
        <f>VLOOKUP($C279,ToxValues!$C$4:$L$284,10,FALSE)</f>
        <v>--</v>
      </c>
    </row>
    <row r="280" spans="1:35" x14ac:dyDescent="0.25">
      <c r="A280" s="318" t="s">
        <v>3</v>
      </c>
      <c r="B280" s="319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 t="str">
        <f t="shared" si="57"/>
        <v>--</v>
      </c>
      <c r="H280" s="490" t="str">
        <f t="shared" si="64"/>
        <v/>
      </c>
      <c r="I280" s="490"/>
      <c r="J280" s="490" t="str">
        <f t="shared" si="65"/>
        <v/>
      </c>
      <c r="K280" s="490" t="str">
        <f t="shared" si="66"/>
        <v>--</v>
      </c>
      <c r="L280" s="490" t="str">
        <f t="shared" si="67"/>
        <v/>
      </c>
      <c r="M280" s="490"/>
      <c r="N280" s="490" t="str">
        <f t="shared" si="59"/>
        <v>--</v>
      </c>
      <c r="O280" s="490" t="str">
        <f t="shared" si="60"/>
        <v>--</v>
      </c>
      <c r="P280" s="490" t="str">
        <f t="shared" si="58"/>
        <v>--</v>
      </c>
      <c r="Q280" s="490" t="str">
        <f>IFERROR(DA_event_child_res_carc*1000/([0]!Kp*ET_child),"--")</f>
        <v>--</v>
      </c>
      <c r="R280" s="490" t="str">
        <f t="shared" si="61"/>
        <v>--</v>
      </c>
      <c r="S280" s="490" t="str">
        <f t="shared" si="62"/>
        <v>--</v>
      </c>
      <c r="T280" s="490"/>
      <c r="U280" s="490" t="str">
        <f>IFERROR((2*'Child Res carc'!tao_event*V280),"--")</f>
        <v>--</v>
      </c>
      <c r="V280" s="255" t="str">
        <f>IFERROR((1+(3*[0]!B)+(3*[0]!B^2))/((1+[0]!B)^2),"--")</f>
        <v>--</v>
      </c>
      <c r="W280" s="490" t="str">
        <f t="shared" si="63"/>
        <v>--</v>
      </c>
      <c r="X280" s="208"/>
      <c r="Y280" s="255">
        <f>VLOOKUP(D280,derm!$D$4:$H$285,5,FALSE)</f>
        <v>1E-3</v>
      </c>
      <c r="Z280" s="468">
        <f>VLOOKUP($C280,ToxValues!$C$4:$N$283,11,FALSE)</f>
        <v>49.01</v>
      </c>
      <c r="AA280" s="468" t="str">
        <f>VLOOKUP($D280,derm!$D$4:$K$285,6,FALSE)</f>
        <v>--</v>
      </c>
      <c r="AB280" s="468" t="str">
        <f>VLOOKUP($D280,derm!$D$4:$K$285,7,FALSE)</f>
        <v>--</v>
      </c>
      <c r="AC280" s="468" t="str">
        <f>VLOOKUP($D280,derm!$D$4:$K$285,8,FALSE)</f>
        <v>--</v>
      </c>
      <c r="AD280" s="468" t="str">
        <f>VLOOKUP($D280,derm!$D$4:$L$285,9,FALSE)</f>
        <v>--</v>
      </c>
      <c r="AE280" s="255"/>
      <c r="AF280" s="255" t="str">
        <f>VLOOKUP($C280,ToxValues!$C$4:$J$284,7,FALSE)</f>
        <v>--</v>
      </c>
      <c r="AG280" s="255">
        <f>VLOOKUP($C280,ToxValues!$C$4:$J$284,3,FALSE)</f>
        <v>1E-3</v>
      </c>
      <c r="AH280" s="255">
        <f>VLOOKUP($C280,ToxValues!$C$4:$J$284,5,FALSE)</f>
        <v>1E-3</v>
      </c>
      <c r="AI280" s="497" t="str">
        <f>VLOOKUP($C280,ToxValues!$C$4:$L$284,10,FALSE)</f>
        <v>--</v>
      </c>
    </row>
    <row r="281" spans="1:35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 t="str">
        <f t="shared" si="57"/>
        <v>--</v>
      </c>
      <c r="H281" s="490" t="str">
        <f t="shared" si="64"/>
        <v/>
      </c>
      <c r="I281" s="490"/>
      <c r="J281" s="490" t="str">
        <f t="shared" si="65"/>
        <v/>
      </c>
      <c r="K281" s="490" t="str">
        <f t="shared" si="66"/>
        <v>--</v>
      </c>
      <c r="L281" s="490" t="str">
        <f t="shared" si="67"/>
        <v/>
      </c>
      <c r="M281" s="490"/>
      <c r="N281" s="490" t="str">
        <f t="shared" si="59"/>
        <v>--</v>
      </c>
      <c r="O281" s="490" t="str">
        <f t="shared" si="60"/>
        <v>--</v>
      </c>
      <c r="P281" s="490" t="str">
        <f t="shared" si="58"/>
        <v>--</v>
      </c>
      <c r="Q281" s="490" t="str">
        <f>IFERROR(DA_event_child_res_carc*1000/([0]!Kp*ET_child),"--")</f>
        <v>--</v>
      </c>
      <c r="R281" s="490" t="str">
        <f t="shared" si="61"/>
        <v>--</v>
      </c>
      <c r="S281" s="490" t="str">
        <f t="shared" si="62"/>
        <v>--</v>
      </c>
      <c r="T281" s="490"/>
      <c r="U281" s="490" t="str">
        <f>IFERROR((2*'Child Res carc'!tao_event*V281),"--")</f>
        <v>--</v>
      </c>
      <c r="V281" s="255" t="str">
        <f>IFERROR((1+(3*[0]!B)+(3*[0]!B^2))/((1+[0]!B)^2),"--")</f>
        <v>--</v>
      </c>
      <c r="W281" s="490" t="str">
        <f t="shared" si="63"/>
        <v>--</v>
      </c>
      <c r="X281" s="208"/>
      <c r="Y281" s="255">
        <f>VLOOKUP(D281,derm!$D$4:$H$285,5,FALSE)</f>
        <v>1E-3</v>
      </c>
      <c r="Z281" s="468">
        <f>VLOOKUP($C281,ToxValues!$C$4:$N$283,11,FALSE)</f>
        <v>41.99</v>
      </c>
      <c r="AA281" s="468" t="str">
        <f>VLOOKUP($D281,derm!$D$4:$K$285,6,FALSE)</f>
        <v>--</v>
      </c>
      <c r="AB281" s="468" t="str">
        <f>VLOOKUP($D281,derm!$D$4:$K$285,7,FALSE)</f>
        <v>--</v>
      </c>
      <c r="AC281" s="468" t="str">
        <f>VLOOKUP($D281,derm!$D$4:$K$285,8,FALSE)</f>
        <v>--</v>
      </c>
      <c r="AD281" s="468" t="str">
        <f>VLOOKUP($D281,derm!$D$4:$L$285,9,FALSE)</f>
        <v>--</v>
      </c>
      <c r="AE281" s="255"/>
      <c r="AF281" s="255" t="str">
        <f>VLOOKUP($C281,ToxValues!$C$4:$J$284,7,FALSE)</f>
        <v>--</v>
      </c>
      <c r="AG281" s="255">
        <f>VLOOKUP($C281,ToxValues!$C$4:$J$284,3,FALSE)</f>
        <v>0.05</v>
      </c>
      <c r="AH281" s="255">
        <f>VLOOKUP($C281,ToxValues!$C$4:$J$284,5,FALSE)</f>
        <v>0.05</v>
      </c>
      <c r="AI281" s="497" t="str">
        <f>VLOOKUP($C281,ToxValues!$C$4:$L$284,10,FALSE)</f>
        <v>--</v>
      </c>
    </row>
    <row r="282" spans="1:35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 t="str">
        <f t="shared" si="57"/>
        <v>--</v>
      </c>
      <c r="H282" s="490" t="str">
        <f t="shared" si="64"/>
        <v/>
      </c>
      <c r="I282" s="490"/>
      <c r="J282" s="490" t="str">
        <f t="shared" si="65"/>
        <v/>
      </c>
      <c r="K282" s="490" t="str">
        <f t="shared" si="66"/>
        <v>--</v>
      </c>
      <c r="L282" s="490" t="str">
        <f t="shared" si="67"/>
        <v/>
      </c>
      <c r="M282" s="490"/>
      <c r="N282" s="490" t="str">
        <f t="shared" si="59"/>
        <v>--</v>
      </c>
      <c r="O282" s="490" t="str">
        <f t="shared" si="60"/>
        <v>--</v>
      </c>
      <c r="P282" s="490" t="str">
        <f t="shared" si="58"/>
        <v>--</v>
      </c>
      <c r="Q282" s="490" t="str">
        <f>IFERROR(DA_event_child_res_carc*1000/([0]!Kp*ET_child),"--")</f>
        <v>--</v>
      </c>
      <c r="R282" s="490" t="str">
        <f t="shared" si="61"/>
        <v>--</v>
      </c>
      <c r="S282" s="490" t="str">
        <f t="shared" si="62"/>
        <v>--</v>
      </c>
      <c r="T282" s="490"/>
      <c r="U282" s="490" t="str">
        <f>IFERROR((2*'Child Res carc'!tao_event*V282),"--")</f>
        <v>--</v>
      </c>
      <c r="V282" s="255" t="str">
        <f>IFERROR((1+(3*[0]!B)+(3*[0]!B^2))/((1+[0]!B)^2),"--")</f>
        <v>--</v>
      </c>
      <c r="W282" s="490" t="str">
        <f t="shared" si="63"/>
        <v>--</v>
      </c>
      <c r="X282" s="208"/>
      <c r="Y282" s="255">
        <f>VLOOKUP(D282,derm!$D$4:$H$285,5,FALSE)</f>
        <v>1E-3</v>
      </c>
      <c r="Z282" s="468">
        <f>VLOOKUP($C282,ToxValues!$C$4:$N$283,11,FALSE)</f>
        <v>62</v>
      </c>
      <c r="AA282" s="468" t="str">
        <f>VLOOKUP($D282,derm!$D$4:$K$285,6,FALSE)</f>
        <v>--</v>
      </c>
      <c r="AB282" s="468" t="str">
        <f>VLOOKUP($D282,derm!$D$4:$K$285,7,FALSE)</f>
        <v>--</v>
      </c>
      <c r="AC282" s="468" t="str">
        <f>VLOOKUP($D282,derm!$D$4:$K$285,8,FALSE)</f>
        <v>--</v>
      </c>
      <c r="AD282" s="468" t="str">
        <f>VLOOKUP($D282,derm!$D$4:$L$285,9,FALSE)</f>
        <v>--</v>
      </c>
      <c r="AE282" s="255"/>
      <c r="AF282" s="255" t="str">
        <f>VLOOKUP($C282,ToxValues!$C$4:$J$284,7,FALSE)</f>
        <v>--</v>
      </c>
      <c r="AG282" s="255">
        <f>VLOOKUP($C282,ToxValues!$C$4:$J$284,3,FALSE)</f>
        <v>1.6</v>
      </c>
      <c r="AH282" s="255">
        <f>VLOOKUP($C282,ToxValues!$C$4:$J$284,5,FALSE)</f>
        <v>1.6</v>
      </c>
      <c r="AI282" s="497" t="str">
        <f>VLOOKUP($C282,ToxValues!$C$4:$L$284,10,FALSE)</f>
        <v>--</v>
      </c>
    </row>
    <row r="283" spans="1:35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 t="str">
        <f t="shared" si="57"/>
        <v>--</v>
      </c>
      <c r="H283" s="490" t="str">
        <f t="shared" si="64"/>
        <v/>
      </c>
      <c r="I283" s="490"/>
      <c r="J283" s="490" t="str">
        <f t="shared" si="65"/>
        <v/>
      </c>
      <c r="K283" s="490" t="str">
        <f t="shared" si="66"/>
        <v>--</v>
      </c>
      <c r="L283" s="490" t="str">
        <f t="shared" si="67"/>
        <v/>
      </c>
      <c r="M283" s="490"/>
      <c r="N283" s="490" t="str">
        <f t="shared" si="59"/>
        <v>--</v>
      </c>
      <c r="O283" s="490" t="str">
        <f t="shared" si="60"/>
        <v>--</v>
      </c>
      <c r="P283" s="490" t="str">
        <f t="shared" si="58"/>
        <v>--</v>
      </c>
      <c r="Q283" s="490" t="str">
        <f>IFERROR(DA_event_child_res_carc*1000/([0]!Kp*ET_child),"--")</f>
        <v>--</v>
      </c>
      <c r="R283" s="490" t="str">
        <f t="shared" si="61"/>
        <v>--</v>
      </c>
      <c r="S283" s="490" t="str">
        <f t="shared" si="62"/>
        <v>--</v>
      </c>
      <c r="T283" s="490"/>
      <c r="U283" s="490" t="str">
        <f>IFERROR((2*'Child Res carc'!tao_event*V283),"--")</f>
        <v>--</v>
      </c>
      <c r="V283" s="255" t="str">
        <f>IFERROR((1+(3*[0]!B)+(3*[0]!B^2))/((1+[0]!B)^2),"--")</f>
        <v>--</v>
      </c>
      <c r="W283" s="490" t="str">
        <f t="shared" si="63"/>
        <v>--</v>
      </c>
      <c r="X283" s="208"/>
      <c r="Y283" s="255">
        <f>VLOOKUP(D283,derm!$D$4:$H$285,5,FALSE)</f>
        <v>1E-3</v>
      </c>
      <c r="Z283" s="468">
        <f>VLOOKUP($C283,ToxValues!$C$4:$N$283,11,FALSE)</f>
        <v>47.01</v>
      </c>
      <c r="AA283" s="468" t="str">
        <f>VLOOKUP($D283,derm!$D$4:$K$285,6,FALSE)</f>
        <v>--</v>
      </c>
      <c r="AB283" s="468" t="str">
        <f>VLOOKUP($D283,derm!$D$4:$K$285,7,FALSE)</f>
        <v>--</v>
      </c>
      <c r="AC283" s="468" t="str">
        <f>VLOOKUP($D283,derm!$D$4:$K$285,8,FALSE)</f>
        <v>--</v>
      </c>
      <c r="AD283" s="468" t="str">
        <f>VLOOKUP($D283,derm!$D$4:$L$285,9,FALSE)</f>
        <v>--</v>
      </c>
      <c r="AE283" s="255"/>
      <c r="AF283" s="255" t="str">
        <f>VLOOKUP($C283,ToxValues!$C$4:$J$284,7,FALSE)</f>
        <v>--</v>
      </c>
      <c r="AG283" s="255">
        <f>VLOOKUP($C283,ToxValues!$C$4:$J$284,3,FALSE)</f>
        <v>0.1</v>
      </c>
      <c r="AH283" s="255">
        <f>VLOOKUP($C283,ToxValues!$C$4:$J$284,5,FALSE)</f>
        <v>0.1</v>
      </c>
      <c r="AI283" s="497" t="str">
        <f>VLOOKUP($C283,ToxValues!$C$4:$L$284,10,FALSE)</f>
        <v>--</v>
      </c>
    </row>
    <row r="284" spans="1:35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57"/>
        <v>--</v>
      </c>
      <c r="H284" s="490" t="str">
        <f t="shared" si="64"/>
        <v/>
      </c>
      <c r="I284" s="490"/>
      <c r="J284" s="490" t="str">
        <f t="shared" si="65"/>
        <v/>
      </c>
      <c r="K284" s="490" t="str">
        <f t="shared" si="66"/>
        <v>--</v>
      </c>
      <c r="L284" s="490" t="str">
        <f t="shared" si="67"/>
        <v/>
      </c>
      <c r="M284" s="490"/>
      <c r="N284" s="490" t="str">
        <f t="shared" si="59"/>
        <v>--</v>
      </c>
      <c r="O284" s="490" t="str">
        <f t="shared" si="60"/>
        <v>--</v>
      </c>
      <c r="P284" s="490" t="str">
        <f t="shared" si="58"/>
        <v>--</v>
      </c>
      <c r="Q284" s="490" t="str">
        <f>IFERROR(DA_event_child_res_carc*1000/([0]!Kp*ET_child),"--")</f>
        <v>--</v>
      </c>
      <c r="R284" s="490" t="str">
        <f t="shared" si="61"/>
        <v>--</v>
      </c>
      <c r="S284" s="490" t="str">
        <f t="shared" si="62"/>
        <v>--</v>
      </c>
      <c r="T284" s="490"/>
      <c r="U284" s="490" t="str">
        <f>IFERROR((2*'Child Res carc'!tao_event*V284),"--")</f>
        <v>--</v>
      </c>
      <c r="V284" s="255" t="str">
        <f>IFERROR((1+(3*[0]!B)+(3*[0]!B^2))/((1+[0]!B)^2),"--")</f>
        <v>--</v>
      </c>
      <c r="W284" s="490" t="str">
        <f t="shared" si="63"/>
        <v>--</v>
      </c>
      <c r="X284" s="208"/>
      <c r="Y284" s="255" t="str">
        <f>VLOOKUP(D284,derm!$D$4:$H$285,5,FALSE)</f>
        <v>--</v>
      </c>
      <c r="Z284" s="468" t="str">
        <f>VLOOKUP($C284,ToxValues!$C$4:$N$283,11,FALSE)</f>
        <v>--</v>
      </c>
      <c r="AA284" s="468" t="str">
        <f>VLOOKUP($D284,derm!$D$4:$K$285,6,FALSE)</f>
        <v>--</v>
      </c>
      <c r="AB284" s="468" t="str">
        <f>VLOOKUP($D284,derm!$D$4:$K$285,7,FALSE)</f>
        <v>--</v>
      </c>
      <c r="AC284" s="468" t="str">
        <f>VLOOKUP($D284,derm!$D$4:$K$285,8,FALSE)</f>
        <v>--</v>
      </c>
      <c r="AD284" s="468" t="str">
        <f>VLOOKUP($D284,derm!$D$4:$L$285,9,FALSE)</f>
        <v>--</v>
      </c>
      <c r="AE284" s="255"/>
      <c r="AF284" s="255" t="str">
        <f>VLOOKUP($C284,ToxValues!$C$4:$J$284,7,FALSE)</f>
        <v>--</v>
      </c>
      <c r="AG284" s="255" t="str">
        <f>VLOOKUP($C284,ToxValues!$C$4:$J$284,3,FALSE)</f>
        <v>--</v>
      </c>
      <c r="AH284" s="255" t="str">
        <f>VLOOKUP($C284,ToxValues!$C$4:$J$284,5,FALSE)</f>
        <v>--</v>
      </c>
      <c r="AI284" s="497" t="str">
        <f>VLOOKUP($C284,ToxValues!$C$4:$L$284,10,FALSE)</f>
        <v>--</v>
      </c>
    </row>
    <row r="285" spans="1:35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57"/>
        <v>--</v>
      </c>
      <c r="H285" s="498" t="str">
        <f t="shared" si="64"/>
        <v/>
      </c>
      <c r="I285" s="498"/>
      <c r="J285" s="498" t="str">
        <f t="shared" si="65"/>
        <v/>
      </c>
      <c r="K285" s="498" t="str">
        <f t="shared" si="66"/>
        <v>--</v>
      </c>
      <c r="L285" s="498" t="str">
        <f t="shared" si="67"/>
        <v/>
      </c>
      <c r="M285" s="498"/>
      <c r="N285" s="498" t="str">
        <f t="shared" si="59"/>
        <v>--</v>
      </c>
      <c r="O285" s="498" t="str">
        <f t="shared" si="60"/>
        <v>--</v>
      </c>
      <c r="P285" s="498" t="str">
        <f t="shared" si="58"/>
        <v>--</v>
      </c>
      <c r="Q285" s="498" t="str">
        <f>IFERROR(DA_event_child_res_carc*1000/([0]!Kp*ET_child),"--")</f>
        <v>--</v>
      </c>
      <c r="R285" s="490" t="str">
        <f t="shared" si="61"/>
        <v>--</v>
      </c>
      <c r="S285" s="498" t="str">
        <f t="shared" si="62"/>
        <v>--</v>
      </c>
      <c r="T285" s="498"/>
      <c r="U285" s="498" t="str">
        <f>IFERROR((2*'Child Res carc'!tao_event*V285),"--")</f>
        <v>--</v>
      </c>
      <c r="V285" s="308" t="str">
        <f>IFERROR((1+(3*[0]!B)+(3*[0]!B^2))/((1+[0]!B)^2),"--")</f>
        <v>--</v>
      </c>
      <c r="W285" s="498" t="str">
        <f t="shared" si="63"/>
        <v>--</v>
      </c>
      <c r="X285" s="288"/>
      <c r="Y285" s="308" t="str">
        <f>VLOOKUP(D285,derm!$D$4:$H$285,5,FALSE)</f>
        <v>--</v>
      </c>
      <c r="Z285" s="499" t="str">
        <f>VLOOKUP($C285,ToxValues!$C$4:$N$283,11,FALSE)</f>
        <v>--</v>
      </c>
      <c r="AA285" s="499" t="str">
        <f>VLOOKUP($D285,derm!$D$4:$K$285,6,FALSE)</f>
        <v>--</v>
      </c>
      <c r="AB285" s="499" t="str">
        <f>VLOOKUP($D285,derm!$D$4:$K$285,7,FALSE)</f>
        <v>--</v>
      </c>
      <c r="AC285" s="499" t="str">
        <f>VLOOKUP($D285,derm!$D$4:$K$285,8,FALSE)</f>
        <v>--</v>
      </c>
      <c r="AD285" s="499" t="str">
        <f>VLOOKUP($D285,derm!$D$4:$L$285,9,FALSE)</f>
        <v>--</v>
      </c>
      <c r="AE285" s="308"/>
      <c r="AF285" s="308" t="str">
        <f>VLOOKUP($C285,ToxValues!$C$4:$J$284,7,FALSE)</f>
        <v>--</v>
      </c>
      <c r="AG285" s="308" t="str">
        <f>VLOOKUP($C285,ToxValues!$C$4:$J$284,3,FALSE)</f>
        <v>--</v>
      </c>
      <c r="AH285" s="308" t="str">
        <f>VLOOKUP($C285,ToxValues!$C$4:$J$284,5,FALSE)</f>
        <v>--</v>
      </c>
      <c r="AI285" s="500" t="str">
        <f>VLOOKUP($C285,ToxValues!$C$4:$L$284,10,FALSE)</f>
        <v>--</v>
      </c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  <colBreaks count="1" manualBreakCount="1">
    <brk id="19" max="28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285"/>
  <sheetViews>
    <sheetView view="pageBreakPreview" zoomScale="60" zoomScaleNormal="80" workbookViewId="0">
      <pane xSplit="4" ySplit="3" topLeftCell="N64" activePane="bottomRight" state="frozen"/>
      <selection activeCell="AL62" sqref="AL62"/>
      <selection pane="topRight" activeCell="AL62" sqref="AL62"/>
      <selection pane="bottomLeft" activeCell="AL62" sqref="AL62"/>
      <selection pane="bottomRight" activeCell="X64" sqref="X64"/>
    </sheetView>
  </sheetViews>
  <sheetFormatPr defaultColWidth="9.109375" defaultRowHeight="13.2" x14ac:dyDescent="0.25"/>
  <cols>
    <col min="1" max="1" width="6.33203125" style="310" bestFit="1" customWidth="1"/>
    <col min="2" max="2" width="50.88671875" style="310" bestFit="1" customWidth="1"/>
    <col min="3" max="3" width="11.109375" style="279" bestFit="1" customWidth="1"/>
    <col min="4" max="4" width="11.109375" style="279" hidden="1" customWidth="1"/>
    <col min="5" max="5" width="4.33203125" style="279" customWidth="1"/>
    <col min="6" max="13" width="11.109375" style="279" customWidth="1"/>
    <col min="14" max="14" width="12.5546875" style="279" customWidth="1"/>
    <col min="15" max="17" width="11.6640625" style="324" customWidth="1"/>
    <col min="18" max="19" width="13.109375" style="324" customWidth="1"/>
    <col min="20" max="21" width="13" style="324" customWidth="1"/>
    <col min="22" max="24" width="13.109375" style="324" customWidth="1"/>
    <col min="25" max="26" width="13.109375" style="279" customWidth="1"/>
    <col min="27" max="27" width="13.109375" style="279" hidden="1" customWidth="1"/>
    <col min="28" max="31" width="13.109375" style="466" customWidth="1"/>
    <col min="32" max="32" width="13.109375" style="472" customWidth="1"/>
    <col min="33" max="34" width="14.6640625" style="472" customWidth="1"/>
    <col min="35" max="16384" width="9.109375" style="310"/>
  </cols>
  <sheetData>
    <row r="1" spans="1:34" s="329" customFormat="1" ht="28.5" customHeight="1" thickBot="1" x14ac:dyDescent="0.3">
      <c r="A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 t="s">
        <v>2500</v>
      </c>
      <c r="N1" s="331"/>
      <c r="O1" s="332" t="s">
        <v>2496</v>
      </c>
      <c r="P1" s="332" t="s">
        <v>2512</v>
      </c>
      <c r="Q1" s="332" t="s">
        <v>2497</v>
      </c>
      <c r="R1" s="334" t="s">
        <v>2498</v>
      </c>
      <c r="S1" s="332"/>
      <c r="T1" s="332"/>
      <c r="U1" s="332"/>
      <c r="V1" s="332" t="s">
        <v>2493</v>
      </c>
      <c r="W1" s="332" t="s">
        <v>2492</v>
      </c>
      <c r="X1" s="332"/>
      <c r="Y1" s="331"/>
      <c r="Z1" s="331"/>
      <c r="AA1" s="331"/>
      <c r="AB1" s="466"/>
      <c r="AC1" s="466"/>
      <c r="AD1" s="466"/>
      <c r="AE1" s="466"/>
      <c r="AF1" s="469"/>
      <c r="AG1" s="469"/>
      <c r="AH1" s="469"/>
    </row>
    <row r="2" spans="1:34" ht="31.5" customHeight="1" x14ac:dyDescent="0.35">
      <c r="A2" s="312"/>
      <c r="B2" s="313"/>
      <c r="C2" s="282"/>
      <c r="D2" s="282"/>
      <c r="E2" s="282"/>
      <c r="F2" s="282"/>
      <c r="G2" s="282" t="s">
        <v>2510</v>
      </c>
      <c r="H2" s="282" t="s">
        <v>2513</v>
      </c>
      <c r="I2" s="282" t="s">
        <v>2518</v>
      </c>
      <c r="J2" s="282" t="s">
        <v>2514</v>
      </c>
      <c r="K2" s="282" t="s">
        <v>2515</v>
      </c>
      <c r="L2" s="282" t="s">
        <v>2516</v>
      </c>
      <c r="M2" s="511" t="s">
        <v>2501</v>
      </c>
      <c r="N2" s="512" t="s">
        <v>2504</v>
      </c>
      <c r="O2" s="511" t="s">
        <v>2499</v>
      </c>
      <c r="P2" s="511" t="s">
        <v>2479</v>
      </c>
      <c r="Q2" s="511" t="s">
        <v>2479</v>
      </c>
      <c r="R2" s="511" t="s">
        <v>2479</v>
      </c>
      <c r="S2" s="512" t="s">
        <v>2556</v>
      </c>
      <c r="T2" s="512" t="s">
        <v>2557</v>
      </c>
      <c r="U2" s="511" t="s">
        <v>2494</v>
      </c>
      <c r="V2" s="513" t="s">
        <v>2490</v>
      </c>
      <c r="W2" s="514" t="s">
        <v>2532</v>
      </c>
      <c r="X2" s="511" t="s">
        <v>2488</v>
      </c>
      <c r="Y2" s="513" t="s">
        <v>2555</v>
      </c>
      <c r="Z2" s="513" t="s">
        <v>2483</v>
      </c>
      <c r="AA2" s="513" t="s">
        <v>1789</v>
      </c>
      <c r="AB2" s="515" t="s">
        <v>2480</v>
      </c>
      <c r="AC2" s="515" t="s">
        <v>2487</v>
      </c>
      <c r="AD2" s="515" t="s">
        <v>2481</v>
      </c>
      <c r="AE2" s="515" t="s">
        <v>2482</v>
      </c>
      <c r="AF2" s="516" t="s">
        <v>1849</v>
      </c>
      <c r="AG2" s="516" t="s">
        <v>1838</v>
      </c>
      <c r="AH2" s="501" t="s">
        <v>1839</v>
      </c>
    </row>
    <row r="3" spans="1:34" ht="29.25" customHeight="1" x14ac:dyDescent="0.25">
      <c r="A3" s="316" t="s">
        <v>1841</v>
      </c>
      <c r="B3" s="317" t="s">
        <v>1781</v>
      </c>
      <c r="C3" s="240" t="s">
        <v>1842</v>
      </c>
      <c r="D3" s="240" t="s">
        <v>1842</v>
      </c>
      <c r="E3" s="240" t="s">
        <v>2491</v>
      </c>
      <c r="F3" s="519"/>
      <c r="G3" s="519" t="s">
        <v>2495</v>
      </c>
      <c r="H3" s="519" t="s">
        <v>2506</v>
      </c>
      <c r="I3" s="519" t="s">
        <v>2517</v>
      </c>
      <c r="J3" s="519" t="s">
        <v>2508</v>
      </c>
      <c r="K3" s="519" t="s">
        <v>2507</v>
      </c>
      <c r="L3" s="519" t="s">
        <v>2509</v>
      </c>
      <c r="M3" s="519" t="s">
        <v>2474</v>
      </c>
      <c r="N3" s="521" t="s">
        <v>1868</v>
      </c>
      <c r="O3" s="325" t="s">
        <v>2533</v>
      </c>
      <c r="P3" s="325" t="s">
        <v>2533</v>
      </c>
      <c r="Q3" s="325" t="s">
        <v>2485</v>
      </c>
      <c r="R3" s="521" t="s">
        <v>2474</v>
      </c>
      <c r="S3" s="521" t="s">
        <v>2474</v>
      </c>
      <c r="T3" s="325" t="s">
        <v>2478</v>
      </c>
      <c r="U3" s="325"/>
      <c r="V3" s="325"/>
      <c r="W3" s="531" t="s">
        <v>2489</v>
      </c>
      <c r="X3" s="521" t="s">
        <v>2526</v>
      </c>
      <c r="Y3" s="240"/>
      <c r="Z3" s="240" t="s">
        <v>2318</v>
      </c>
      <c r="AA3" s="240" t="s">
        <v>2319</v>
      </c>
      <c r="AB3" s="523" t="s">
        <v>2320</v>
      </c>
      <c r="AC3" s="523" t="s">
        <v>2484</v>
      </c>
      <c r="AD3" s="523" t="s">
        <v>2322</v>
      </c>
      <c r="AE3" s="523" t="s">
        <v>2320</v>
      </c>
      <c r="AF3" s="305" t="s">
        <v>2505</v>
      </c>
      <c r="AG3" s="305" t="s">
        <v>1864</v>
      </c>
      <c r="AH3" s="524" t="s">
        <v>1864</v>
      </c>
    </row>
    <row r="4" spans="1:34" ht="29.25" hidden="1" customHeight="1" x14ac:dyDescent="0.25">
      <c r="A4" s="318"/>
      <c r="B4" s="319"/>
      <c r="C4" s="208"/>
      <c r="D4" s="208"/>
      <c r="E4" s="208"/>
      <c r="F4" s="503"/>
      <c r="G4" s="503"/>
      <c r="H4" s="503"/>
      <c r="I4" s="503"/>
      <c r="J4" s="503"/>
      <c r="K4" s="503"/>
      <c r="L4" s="503"/>
      <c r="M4" s="503"/>
      <c r="N4" s="504"/>
      <c r="O4" s="490"/>
      <c r="P4" s="490"/>
      <c r="Q4" s="490"/>
      <c r="R4" s="504"/>
      <c r="S4" s="504"/>
      <c r="T4" s="490"/>
      <c r="U4" s="490"/>
      <c r="V4" s="490"/>
      <c r="W4" s="490"/>
      <c r="X4" s="504"/>
      <c r="Y4" s="208"/>
      <c r="Z4" s="208"/>
      <c r="AA4" s="208"/>
      <c r="AB4" s="505"/>
      <c r="AC4" s="505"/>
      <c r="AD4" s="505"/>
      <c r="AE4" s="505"/>
      <c r="AF4" s="255"/>
      <c r="AG4" s="255"/>
      <c r="AH4" s="497"/>
    </row>
    <row r="5" spans="1:34" ht="29.25" hidden="1" customHeight="1" x14ac:dyDescent="0.25">
      <c r="A5" s="318"/>
      <c r="B5" s="319"/>
      <c r="C5" s="208"/>
      <c r="D5" s="208"/>
      <c r="E5" s="208"/>
      <c r="F5" s="503"/>
      <c r="G5" s="503"/>
      <c r="H5" s="503"/>
      <c r="I5" s="503"/>
      <c r="J5" s="503"/>
      <c r="K5" s="503"/>
      <c r="L5" s="503"/>
      <c r="M5" s="503"/>
      <c r="N5" s="504"/>
      <c r="O5" s="490"/>
      <c r="P5" s="490"/>
      <c r="Q5" s="490"/>
      <c r="R5" s="504"/>
      <c r="S5" s="504"/>
      <c r="T5" s="490"/>
      <c r="U5" s="490"/>
      <c r="V5" s="490"/>
      <c r="W5" s="490"/>
      <c r="X5" s="504"/>
      <c r="Y5" s="208"/>
      <c r="Z5" s="208"/>
      <c r="AA5" s="208"/>
      <c r="AB5" s="505"/>
      <c r="AC5" s="505"/>
      <c r="AD5" s="505"/>
      <c r="AE5" s="505"/>
      <c r="AF5" s="255"/>
      <c r="AG5" s="255"/>
      <c r="AH5" s="497"/>
    </row>
    <row r="6" spans="1:34" x14ac:dyDescent="0.25">
      <c r="A6" s="318" t="s">
        <v>407</v>
      </c>
      <c r="B6" s="319" t="s">
        <v>547</v>
      </c>
      <c r="C6" s="208" t="s">
        <v>546</v>
      </c>
      <c r="D6" s="208">
        <v>630206</v>
      </c>
      <c r="E6" s="208" t="str">
        <f>IFERROR(VLOOKUP(C6,RSL_Composite!$A$4:$K$767,11,FALSE),"--")</f>
        <v>--</v>
      </c>
      <c r="F6" s="208" t="s">
        <v>2474</v>
      </c>
      <c r="G6" s="490">
        <f t="shared" ref="G6:G69" si="0">IF(MIN(H6:L6)&gt;0,MIN(H6:L6),"--")</f>
        <v>46.928571428571438</v>
      </c>
      <c r="H6" s="490" t="str">
        <f t="shared" ref="H6" si="1">IFERROR((1/((1/$M6)+(1/$O6)+(1/$P6))),"--")</f>
        <v>--</v>
      </c>
      <c r="I6" s="490" t="str">
        <f>IFERROR((1/((1/$P6)+(1/$O6))),"--")</f>
        <v>--</v>
      </c>
      <c r="J6" s="490" t="str">
        <f t="shared" ref="J6" si="2">IFERROR(($M6),"")</f>
        <v>--</v>
      </c>
      <c r="K6" s="490" t="str">
        <f t="shared" ref="K6" si="3">IFERROR((1/((1/$M6)+(1/$O6))),"")</f>
        <v/>
      </c>
      <c r="L6" s="490">
        <f t="shared" ref="L6:L70" si="4">IFERROR(($O6),"")</f>
        <v>46.928571428571438</v>
      </c>
      <c r="M6" s="490" t="str">
        <f t="shared" ref="M6:M38" si="5">IFERROR(N6*1000/k,"--")</f>
        <v>--</v>
      </c>
      <c r="N6" s="490" t="str">
        <f t="shared" ref="N6:N37" si="6">IFERROR((HQ*ATnc_child*365*24*AF6)/(ET_child*ED_child*EF_child),"--")</f>
        <v>--</v>
      </c>
      <c r="O6" s="490">
        <f t="shared" ref="O6:O69" si="7">IFERROR(((HQ*BW_child*ATnc_child*AG6*365*1000)/(IRw_child*ED_child*EF_child)),"--")</f>
        <v>46.928571428571438</v>
      </c>
      <c r="P6" s="490" t="str">
        <f>R6</f>
        <v>--</v>
      </c>
      <c r="Q6" s="490"/>
      <c r="R6" s="490" t="str">
        <f>IF(Y38="A",T6,S6)</f>
        <v>--</v>
      </c>
      <c r="S6" s="490" t="str">
        <f t="shared" ref="S6:S69" si="8">IFERROR((DAevent_nc_child*1000)/(Z6*AE6*(U6+V6)),"--")</f>
        <v>--</v>
      </c>
      <c r="T6" s="490" t="str">
        <f t="shared" ref="T6:T69" si="9">IFERROR((DAevent_nc_child*1000)/(2*AE6*Z6*SQRT((6*AC6*ET_child)/PI())),"--")</f>
        <v>--</v>
      </c>
      <c r="U6" s="490" t="str">
        <f t="shared" ref="U6:U69" si="10">IFERROR(ET_child/(1+B),"--")</f>
        <v>--</v>
      </c>
      <c r="V6" s="490" t="str">
        <f t="shared" ref="V6:V69" si="11">IFERROR((2*AC6*W6),"--")</f>
        <v>--</v>
      </c>
      <c r="W6" s="255" t="str">
        <f>IFERROR((1+(3*AB6)+(3*AB6^2))/((1+AB6)^2),"--")</f>
        <v>--</v>
      </c>
      <c r="X6" s="490">
        <f t="shared" ref="X6:X69" si="12">IFERROR((HQ*ATnc_child*365*BW_child*AH6*1000)/(SA_childGW*EF_child*ED_child),"--")</f>
        <v>7.1103896103896112E-3</v>
      </c>
      <c r="Y6" s="208" t="str">
        <f t="shared" ref="Y6:Y69" si="13">IF(ET_child&lt;t_star,"A","B")</f>
        <v>A</v>
      </c>
      <c r="Z6" s="255">
        <f>VLOOKUP(D6,derm!$D$4:$H$285,5,FALSE)</f>
        <v>1.5900000000000001E-2</v>
      </c>
      <c r="AA6" s="468">
        <f>VLOOKUP($C6,ToxValues!$C$4:$N$283,11,FALSE)</f>
        <v>167.85</v>
      </c>
      <c r="AB6" s="468" t="str">
        <f>VLOOKUP($D6,derm!$D$4:$K$285,6,FALSE)</f>
        <v>--</v>
      </c>
      <c r="AC6" s="468" t="str">
        <f>VLOOKUP($D6,derm!$D$4:$K$285,7,FALSE)</f>
        <v>--</v>
      </c>
      <c r="AD6" s="468" t="str">
        <f>VLOOKUP($D6,derm!$D$4:$K$285,8,FALSE)</f>
        <v>--</v>
      </c>
      <c r="AE6" s="468" t="str">
        <f>VLOOKUP($D6,derm!$D$4:$L$285,9,FALSE)</f>
        <v>--</v>
      </c>
      <c r="AF6" s="255" t="str">
        <f>VLOOKUP(C6,ToxValues!$C$4:$J$284,4,FALSE)</f>
        <v>--</v>
      </c>
      <c r="AG6" s="255">
        <f>VLOOKUP($C6,ToxValues!$C$4:$J$284,3,FALSE)</f>
        <v>0.03</v>
      </c>
      <c r="AH6" s="497">
        <f>VLOOKUP($C6,ToxValues!$C$4:$J$284,5,FALSE)</f>
        <v>0.03</v>
      </c>
    </row>
    <row r="7" spans="1:34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>
        <f t="shared" si="0"/>
        <v>2400.9763891904836</v>
      </c>
      <c r="H7" s="490">
        <f>IFERROR((1/((1/$M7)+(1/$O7)+(1/$P7))),"--")</f>
        <v>2400.9763891904836</v>
      </c>
      <c r="I7" s="490">
        <f>IFERROR((1/((1/$P7)+(1/$O7))),"")</f>
        <v>2655.739991394666</v>
      </c>
      <c r="J7" s="490">
        <f>IFERROR(($M7),"")</f>
        <v>25028.571428571431</v>
      </c>
      <c r="K7" s="490">
        <f>IFERROR((1/((1/$M7)+(1/$O7))),"")</f>
        <v>2780.9523809523807</v>
      </c>
      <c r="L7" s="490">
        <f t="shared" si="4"/>
        <v>3128.5714285714284</v>
      </c>
      <c r="M7" s="490">
        <f t="shared" si="5"/>
        <v>25028.571428571431</v>
      </c>
      <c r="N7" s="490">
        <f t="shared" si="6"/>
        <v>12.514285714285716</v>
      </c>
      <c r="O7" s="490">
        <f t="shared" si="7"/>
        <v>3128.5714285714284</v>
      </c>
      <c r="P7" s="490">
        <f t="shared" ref="P7:P70" si="14">R7</f>
        <v>17572.165481217311</v>
      </c>
      <c r="Q7" s="490"/>
      <c r="R7" s="490">
        <f t="shared" ref="R7:R70" si="15">IF(Y39="A",T7,S7)</f>
        <v>17572.165481217311</v>
      </c>
      <c r="S7" s="490">
        <f t="shared" si="8"/>
        <v>16884.844936985679</v>
      </c>
      <c r="T7" s="490">
        <f t="shared" si="9"/>
        <v>17572.165481217311</v>
      </c>
      <c r="U7" s="490">
        <f t="shared" si="10"/>
        <v>0.90909090909090906</v>
      </c>
      <c r="V7" s="490">
        <f t="shared" si="11"/>
        <v>1.3190082644628098</v>
      </c>
      <c r="W7" s="255">
        <f>IFERROR((1+(3*AB7)+(3*AB7^2))/((1+AB7)^2),"--")</f>
        <v>1.0991735537190082</v>
      </c>
      <c r="X7" s="490">
        <f t="shared" si="12"/>
        <v>0.47402597402597407</v>
      </c>
      <c r="Y7" s="208" t="str">
        <f t="shared" si="13"/>
        <v>A</v>
      </c>
      <c r="Z7" s="255">
        <f>VLOOKUP(D7,derm!$D$4:$H$285,5,FALSE)</f>
        <v>1.26E-2</v>
      </c>
      <c r="AA7" s="468">
        <f>VLOOKUP($C7,ToxValues!$C$4:$N$283,11,FALSE)</f>
        <v>133.41</v>
      </c>
      <c r="AB7" s="468">
        <f>VLOOKUP($D7,derm!$D$4:$K$285,6,FALSE)</f>
        <v>0.1</v>
      </c>
      <c r="AC7" s="468">
        <f>VLOOKUP($D7,derm!$D$4:$K$285,7,FALSE)</f>
        <v>0.6</v>
      </c>
      <c r="AD7" s="468">
        <f>VLOOKUP($D7,derm!$D$4:$K$285,8,FALSE)</f>
        <v>1.43</v>
      </c>
      <c r="AE7" s="468">
        <f>VLOOKUP($D7,derm!$D$4:$L$285,9,FALSE)</f>
        <v>1</v>
      </c>
      <c r="AF7" s="255">
        <f>VLOOKUP(C7,ToxValues!$C$4:$J$284,4,FALSE)</f>
        <v>5</v>
      </c>
      <c r="AG7" s="255">
        <f>VLOOKUP($C7,ToxValues!$C$4:$J$284,3,FALSE)</f>
        <v>2</v>
      </c>
      <c r="AH7" s="497">
        <f>VLOOKUP($C7,ToxValues!$C$4:$J$284,5,FALSE)</f>
        <v>2</v>
      </c>
    </row>
    <row r="8" spans="1:34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si="0"/>
        <v>27.881675965586329</v>
      </c>
      <c r="H8" s="490" t="str">
        <f t="shared" ref="H8:H71" si="16">IFERROR((1/((1/$M8)+(1/$O8)+(1/$P8))),"--")</f>
        <v>--</v>
      </c>
      <c r="I8" s="490">
        <f t="shared" ref="I8:I71" si="17">IFERROR((1/((1/$P8)+(1/$O8))),"")</f>
        <v>27.881675965586329</v>
      </c>
      <c r="J8" s="490" t="str">
        <f t="shared" ref="J8:J71" si="18">IFERROR(($M8),"")</f>
        <v>--</v>
      </c>
      <c r="K8" s="490" t="str">
        <f t="shared" ref="K8:K71" si="19">IFERROR((1/((1/$M8)+(1/$O8))),"")</f>
        <v/>
      </c>
      <c r="L8" s="490">
        <f t="shared" si="4"/>
        <v>31.285714285714285</v>
      </c>
      <c r="M8" s="490" t="str">
        <f t="shared" si="5"/>
        <v>--</v>
      </c>
      <c r="N8" s="490" t="str">
        <f t="shared" si="6"/>
        <v>--</v>
      </c>
      <c r="O8" s="490">
        <f t="shared" si="7"/>
        <v>31.285714285714285</v>
      </c>
      <c r="P8" s="490">
        <f t="shared" si="14"/>
        <v>256.25391550627745</v>
      </c>
      <c r="Q8" s="490"/>
      <c r="R8" s="490">
        <f t="shared" si="15"/>
        <v>256.25391550627745</v>
      </c>
      <c r="S8" s="490">
        <f t="shared" si="8"/>
        <v>238.82326737972537</v>
      </c>
      <c r="T8" s="490">
        <f t="shared" si="9"/>
        <v>256.25391550627745</v>
      </c>
      <c r="U8" s="490">
        <f t="shared" si="10"/>
        <v>1</v>
      </c>
      <c r="V8" s="490">
        <f t="shared" si="11"/>
        <v>1.86</v>
      </c>
      <c r="W8" s="255">
        <f t="shared" ref="W8:W71" si="20">IFERROR((1+(3*AB8)+(3*AB8^2))/((1+AB8)^2),"--")</f>
        <v>1</v>
      </c>
      <c r="X8" s="490">
        <f t="shared" si="12"/>
        <v>4.7402597402597417E-3</v>
      </c>
      <c r="Y8" s="208" t="str">
        <f t="shared" si="13"/>
        <v>A</v>
      </c>
      <c r="Z8" s="255">
        <f>VLOOKUP(D8,derm!$D$4:$H$285,5,FALSE)</f>
        <v>6.94E-3</v>
      </c>
      <c r="AA8" s="468">
        <f>VLOOKUP($C8,ToxValues!$C$4:$N$283,11,FALSE)</f>
        <v>167.85</v>
      </c>
      <c r="AB8" s="468">
        <f>VLOOKUP($D8,derm!$D$4:$K$285,6,FALSE)</f>
        <v>0</v>
      </c>
      <c r="AC8" s="468">
        <f>VLOOKUP($D8,derm!$D$4:$K$285,7,FALSE)</f>
        <v>0.93</v>
      </c>
      <c r="AD8" s="468">
        <f>VLOOKUP($D8,derm!$D$4:$K$285,8,FALSE)</f>
        <v>2.2400000000000002</v>
      </c>
      <c r="AE8" s="468">
        <f>VLOOKUP($D8,derm!$D$4:$L$285,9,FALSE)</f>
        <v>1</v>
      </c>
      <c r="AF8" s="255" t="str">
        <f>VLOOKUP(C8,ToxValues!$C$4:$J$284,4,FALSE)</f>
        <v>--</v>
      </c>
      <c r="AG8" s="255">
        <f>VLOOKUP($C8,ToxValues!$C$4:$J$284,3,FALSE)</f>
        <v>0.02</v>
      </c>
      <c r="AH8" s="497">
        <f>VLOOKUP($C8,ToxValues!$C$4:$J$284,5,FALSE)</f>
        <v>0.02</v>
      </c>
    </row>
    <row r="9" spans="1:34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>
        <f t="shared" si="0"/>
        <v>35755.102040816331</v>
      </c>
      <c r="H9" s="490" t="str">
        <f t="shared" si="16"/>
        <v>--</v>
      </c>
      <c r="I9" s="490" t="str">
        <f t="shared" si="17"/>
        <v/>
      </c>
      <c r="J9" s="490">
        <f t="shared" si="18"/>
        <v>150171.42857142861</v>
      </c>
      <c r="K9" s="490">
        <f t="shared" si="19"/>
        <v>35755.102040816331</v>
      </c>
      <c r="L9" s="490">
        <f t="shared" si="4"/>
        <v>46928.571428571428</v>
      </c>
      <c r="M9" s="490">
        <f t="shared" si="5"/>
        <v>150171.42857142861</v>
      </c>
      <c r="N9" s="490">
        <f t="shared" si="6"/>
        <v>75.085714285714303</v>
      </c>
      <c r="O9" s="490">
        <f t="shared" si="7"/>
        <v>46928.571428571428</v>
      </c>
      <c r="P9" s="490" t="str">
        <f t="shared" si="14"/>
        <v>--</v>
      </c>
      <c r="Q9" s="490"/>
      <c r="R9" s="490" t="str">
        <f t="shared" si="15"/>
        <v>--</v>
      </c>
      <c r="S9" s="490" t="str">
        <f t="shared" si="8"/>
        <v>--</v>
      </c>
      <c r="T9" s="490" t="str">
        <f t="shared" si="9"/>
        <v>--</v>
      </c>
      <c r="U9" s="490" t="str">
        <f t="shared" si="10"/>
        <v>--</v>
      </c>
      <c r="V9" s="490" t="str">
        <f t="shared" si="11"/>
        <v>--</v>
      </c>
      <c r="W9" s="255" t="str">
        <f t="shared" si="20"/>
        <v>--</v>
      </c>
      <c r="X9" s="490">
        <f t="shared" si="12"/>
        <v>7.1103896103896114</v>
      </c>
      <c r="Y9" s="208" t="str">
        <f t="shared" si="13"/>
        <v>A</v>
      </c>
      <c r="Z9" s="255">
        <f>VLOOKUP(D9,derm!$D$4:$H$285,5,FALSE)</f>
        <v>1.7500000000000002E-2</v>
      </c>
      <c r="AA9" s="468">
        <f>VLOOKUP($C9,ToxValues!$C$4:$N$283,11,FALSE)</f>
        <v>187.38</v>
      </c>
      <c r="AB9" s="468" t="str">
        <f>VLOOKUP($D9,derm!$D$4:$K$285,6,FALSE)</f>
        <v>--</v>
      </c>
      <c r="AC9" s="468" t="str">
        <f>VLOOKUP($D9,derm!$D$4:$K$285,7,FALSE)</f>
        <v>--</v>
      </c>
      <c r="AD9" s="468" t="str">
        <f>VLOOKUP($D9,derm!$D$4:$K$285,8,FALSE)</f>
        <v>--</v>
      </c>
      <c r="AE9" s="468" t="str">
        <f>VLOOKUP($D9,derm!$D$4:$L$285,9,FALSE)</f>
        <v>--</v>
      </c>
      <c r="AF9" s="255">
        <f>VLOOKUP(C9,ToxValues!$C$4:$J$284,4,FALSE)</f>
        <v>30</v>
      </c>
      <c r="AG9" s="255">
        <f>VLOOKUP($C9,ToxValues!$C$4:$J$284,3,FALSE)</f>
        <v>30</v>
      </c>
      <c r="AH9" s="497">
        <f>VLOOKUP($C9,ToxValues!$C$4:$J$284,5,FALSE)</f>
        <v>30</v>
      </c>
    </row>
    <row r="10" spans="1:34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0"/>
        <v>0.8546588992870604</v>
      </c>
      <c r="H10" s="490">
        <f t="shared" si="16"/>
        <v>0.8546588992870604</v>
      </c>
      <c r="I10" s="490">
        <f t="shared" si="17"/>
        <v>5.8411560203550055</v>
      </c>
      <c r="J10" s="490">
        <f t="shared" si="18"/>
        <v>1.0011428571428573</v>
      </c>
      <c r="K10" s="490">
        <f t="shared" si="19"/>
        <v>0.86305418719211835</v>
      </c>
      <c r="L10" s="490">
        <f t="shared" si="4"/>
        <v>6.257142857142858</v>
      </c>
      <c r="M10" s="490">
        <f t="shared" si="5"/>
        <v>1.0011428571428573</v>
      </c>
      <c r="N10" s="490">
        <f t="shared" si="6"/>
        <v>5.0057142857142867E-4</v>
      </c>
      <c r="O10" s="490">
        <f t="shared" si="7"/>
        <v>6.257142857142858</v>
      </c>
      <c r="P10" s="490">
        <f t="shared" si="14"/>
        <v>87.860827406086557</v>
      </c>
      <c r="Q10" s="490"/>
      <c r="R10" s="490">
        <f t="shared" si="15"/>
        <v>87.860827406086557</v>
      </c>
      <c r="S10" s="490">
        <f t="shared" si="8"/>
        <v>85.502520567455633</v>
      </c>
      <c r="T10" s="490">
        <f t="shared" si="9"/>
        <v>87.860827406086557</v>
      </c>
      <c r="U10" s="490">
        <f t="shared" si="10"/>
        <v>1</v>
      </c>
      <c r="V10" s="490">
        <f t="shared" si="11"/>
        <v>1.2</v>
      </c>
      <c r="W10" s="255">
        <f t="shared" si="20"/>
        <v>1</v>
      </c>
      <c r="X10" s="490">
        <f t="shared" si="12"/>
        <v>9.4805194805194814E-4</v>
      </c>
      <c r="Y10" s="208" t="str">
        <f t="shared" si="13"/>
        <v>A</v>
      </c>
      <c r="Z10" s="255">
        <f>VLOOKUP(D10,derm!$D$4:$H$285,5,FALSE)</f>
        <v>5.0400000000000002E-3</v>
      </c>
      <c r="AA10" s="468">
        <f>VLOOKUP($C10,ToxValues!$C$4:$N$283,11,FALSE)</f>
        <v>133.41</v>
      </c>
      <c r="AB10" s="468">
        <f>VLOOKUP($D10,derm!$D$4:$K$285,6,FALSE)</f>
        <v>0</v>
      </c>
      <c r="AC10" s="468">
        <f>VLOOKUP($D10,derm!$D$4:$K$285,7,FALSE)</f>
        <v>0.6</v>
      </c>
      <c r="AD10" s="468">
        <f>VLOOKUP($D10,derm!$D$4:$K$285,8,FALSE)</f>
        <v>1.43</v>
      </c>
      <c r="AE10" s="468">
        <f>VLOOKUP($D10,derm!$D$4:$L$285,9,FALSE)</f>
        <v>1</v>
      </c>
      <c r="AF10" s="255">
        <f>VLOOKUP(C10,ToxValues!$C$4:$J$284,4,FALSE)</f>
        <v>2.0000000000000001E-4</v>
      </c>
      <c r="AG10" s="255">
        <f>VLOOKUP($C10,ToxValues!$C$4:$J$284,3,FALSE)</f>
        <v>4.0000000000000001E-3</v>
      </c>
      <c r="AH10" s="497">
        <f>VLOOKUP($C10,ToxValues!$C$4:$J$284,5,FALSE)</f>
        <v>4.0000000000000001E-3</v>
      </c>
    </row>
    <row r="11" spans="1:34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0"/>
        <v>290.11018358278392</v>
      </c>
      <c r="H11" s="490" t="str">
        <f t="shared" si="16"/>
        <v>--</v>
      </c>
      <c r="I11" s="490">
        <f t="shared" si="17"/>
        <v>290.11018358278392</v>
      </c>
      <c r="J11" s="490" t="str">
        <f t="shared" si="18"/>
        <v>--</v>
      </c>
      <c r="K11" s="490" t="str">
        <f t="shared" si="19"/>
        <v/>
      </c>
      <c r="L11" s="490">
        <f t="shared" si="4"/>
        <v>312.85714285714283</v>
      </c>
      <c r="M11" s="490" t="str">
        <f t="shared" si="5"/>
        <v>--</v>
      </c>
      <c r="N11" s="490" t="str">
        <f t="shared" si="6"/>
        <v>--</v>
      </c>
      <c r="O11" s="490">
        <f t="shared" si="7"/>
        <v>312.85714285714283</v>
      </c>
      <c r="P11" s="490">
        <f t="shared" si="14"/>
        <v>3990.1176264812634</v>
      </c>
      <c r="Q11" s="490"/>
      <c r="R11" s="490">
        <f t="shared" si="15"/>
        <v>3990.1176264812634</v>
      </c>
      <c r="S11" s="490">
        <f t="shared" si="8"/>
        <v>3990.1176264812634</v>
      </c>
      <c r="T11" s="490">
        <f t="shared" si="9"/>
        <v>4121.6953058155241</v>
      </c>
      <c r="U11" s="490">
        <f t="shared" si="10"/>
        <v>1</v>
      </c>
      <c r="V11" s="490">
        <f t="shared" si="11"/>
        <v>0.76</v>
      </c>
      <c r="W11" s="255">
        <f t="shared" si="20"/>
        <v>1</v>
      </c>
      <c r="X11" s="490">
        <f t="shared" si="12"/>
        <v>4.7402597402597411E-2</v>
      </c>
      <c r="Y11" s="208" t="str">
        <f t="shared" si="13"/>
        <v>B</v>
      </c>
      <c r="Z11" s="255">
        <f>VLOOKUP(D11,derm!$D$4:$H$285,5,FALSE)</f>
        <v>6.7499999999999999E-3</v>
      </c>
      <c r="AA11" s="468">
        <f>VLOOKUP($C11,ToxValues!$C$4:$N$283,11,FALSE)</f>
        <v>98.96</v>
      </c>
      <c r="AB11" s="468">
        <f>VLOOKUP($D11,derm!$D$4:$K$285,6,FALSE)</f>
        <v>0</v>
      </c>
      <c r="AC11" s="468">
        <f>VLOOKUP($D11,derm!$D$4:$K$285,7,FALSE)</f>
        <v>0.38</v>
      </c>
      <c r="AD11" s="468">
        <f>VLOOKUP($D11,derm!$D$4:$K$285,8,FALSE)</f>
        <v>0.92</v>
      </c>
      <c r="AE11" s="468">
        <f>VLOOKUP($D11,derm!$D$4:$L$285,9,FALSE)</f>
        <v>1</v>
      </c>
      <c r="AF11" s="255" t="str">
        <f>VLOOKUP(C11,ToxValues!$C$4:$J$284,4,FALSE)</f>
        <v>--</v>
      </c>
      <c r="AG11" s="255">
        <f>VLOOKUP($C11,ToxValues!$C$4:$J$284,3,FALSE)</f>
        <v>0.2</v>
      </c>
      <c r="AH11" s="497">
        <f>VLOOKUP($C11,ToxValues!$C$4:$J$284,5,FALSE)</f>
        <v>0.2</v>
      </c>
    </row>
    <row r="12" spans="1:34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>
        <f t="shared" si="0"/>
        <v>64.507276456130711</v>
      </c>
      <c r="H12" s="490">
        <f t="shared" si="16"/>
        <v>64.507276456130711</v>
      </c>
      <c r="I12" s="490">
        <f t="shared" si="17"/>
        <v>68.949974130221577</v>
      </c>
      <c r="J12" s="490">
        <f t="shared" si="18"/>
        <v>1001.1428571428573</v>
      </c>
      <c r="K12" s="490">
        <f t="shared" si="19"/>
        <v>72.546583850931668</v>
      </c>
      <c r="L12" s="490">
        <f t="shared" si="4"/>
        <v>78.214285714285708</v>
      </c>
      <c r="M12" s="490">
        <f t="shared" si="5"/>
        <v>1001.1428571428573</v>
      </c>
      <c r="N12" s="490">
        <f t="shared" si="6"/>
        <v>0.50057142857142867</v>
      </c>
      <c r="O12" s="490">
        <f t="shared" si="7"/>
        <v>78.214285714285708</v>
      </c>
      <c r="P12" s="490">
        <f t="shared" si="14"/>
        <v>582.11265107816837</v>
      </c>
      <c r="Q12" s="490"/>
      <c r="R12" s="490">
        <f t="shared" si="15"/>
        <v>582.11265107816837</v>
      </c>
      <c r="S12" s="490">
        <f t="shared" si="8"/>
        <v>582.11265107816837</v>
      </c>
      <c r="T12" s="490">
        <f t="shared" si="9"/>
        <v>602.45517557063522</v>
      </c>
      <c r="U12" s="490">
        <f t="shared" si="10"/>
        <v>1</v>
      </c>
      <c r="V12" s="490">
        <f t="shared" si="11"/>
        <v>0.74</v>
      </c>
      <c r="W12" s="255">
        <f t="shared" si="20"/>
        <v>1</v>
      </c>
      <c r="X12" s="490">
        <f t="shared" si="12"/>
        <v>1.1850649350649353E-2</v>
      </c>
      <c r="Y12" s="208" t="str">
        <f t="shared" si="13"/>
        <v>B</v>
      </c>
      <c r="Z12" s="255">
        <f>VLOOKUP(D12,derm!$D$4:$H$285,5,FALSE)</f>
        <v>1.17E-2</v>
      </c>
      <c r="AA12" s="468">
        <f>VLOOKUP($C12,ToxValues!$C$4:$N$283,11,FALSE)</f>
        <v>96.94</v>
      </c>
      <c r="AB12" s="468">
        <f>VLOOKUP($D12,derm!$D$4:$K$285,6,FALSE)</f>
        <v>0</v>
      </c>
      <c r="AC12" s="468">
        <f>VLOOKUP($D12,derm!$D$4:$K$285,7,FALSE)</f>
        <v>0.37</v>
      </c>
      <c r="AD12" s="468">
        <f>VLOOKUP($D12,derm!$D$4:$K$285,8,FALSE)</f>
        <v>0.89</v>
      </c>
      <c r="AE12" s="468">
        <f>VLOOKUP($D12,derm!$D$4:$L$285,9,FALSE)</f>
        <v>1</v>
      </c>
      <c r="AF12" s="255">
        <f>VLOOKUP(C12,ToxValues!$C$4:$J$284,4,FALSE)</f>
        <v>0.2</v>
      </c>
      <c r="AG12" s="255">
        <f>VLOOKUP($C12,ToxValues!$C$4:$J$284,3,FALSE)</f>
        <v>0.05</v>
      </c>
      <c r="AH12" s="497">
        <f>VLOOKUP($C12,ToxValues!$C$4:$J$284,5,FALSE)</f>
        <v>0.05</v>
      </c>
    </row>
    <row r="13" spans="1:34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0"/>
        <v>--</v>
      </c>
      <c r="H13" s="490" t="str">
        <f t="shared" si="16"/>
        <v>--</v>
      </c>
      <c r="I13" s="490" t="str">
        <f t="shared" si="17"/>
        <v/>
      </c>
      <c r="J13" s="490" t="str">
        <f t="shared" si="18"/>
        <v>--</v>
      </c>
      <c r="K13" s="490" t="str">
        <f t="shared" si="19"/>
        <v/>
      </c>
      <c r="L13" s="490" t="str">
        <f t="shared" si="4"/>
        <v>--</v>
      </c>
      <c r="M13" s="490" t="str">
        <f t="shared" si="5"/>
        <v>--</v>
      </c>
      <c r="N13" s="490" t="str">
        <f t="shared" si="6"/>
        <v>--</v>
      </c>
      <c r="O13" s="490" t="str">
        <f t="shared" si="7"/>
        <v>--</v>
      </c>
      <c r="P13" s="490" t="str">
        <f t="shared" si="14"/>
        <v>--</v>
      </c>
      <c r="Q13" s="490"/>
      <c r="R13" s="490" t="str">
        <f t="shared" si="15"/>
        <v>--</v>
      </c>
      <c r="S13" s="490" t="str">
        <f t="shared" si="8"/>
        <v>--</v>
      </c>
      <c r="T13" s="490" t="str">
        <f t="shared" si="9"/>
        <v>--</v>
      </c>
      <c r="U13" s="490" t="str">
        <f t="shared" si="10"/>
        <v>--</v>
      </c>
      <c r="V13" s="490" t="str">
        <f t="shared" si="11"/>
        <v>--</v>
      </c>
      <c r="W13" s="255" t="str">
        <f t="shared" si="20"/>
        <v>--</v>
      </c>
      <c r="X13" s="490" t="str">
        <f t="shared" si="12"/>
        <v>--</v>
      </c>
      <c r="Y13" s="208" t="str">
        <f t="shared" si="13"/>
        <v>A</v>
      </c>
      <c r="Z13" s="255" t="str">
        <f>VLOOKUP(D13,derm!$D$4:$H$285,5,FALSE)</f>
        <v>--</v>
      </c>
      <c r="AA13" s="468" t="str">
        <f>VLOOKUP($C13,ToxValues!$C$4:$N$283,11,FALSE)</f>
        <v>--</v>
      </c>
      <c r="AB13" s="468" t="str">
        <f>VLOOKUP($D13,derm!$D$4:$K$285,6,FALSE)</f>
        <v>--</v>
      </c>
      <c r="AC13" s="468" t="str">
        <f>VLOOKUP($D13,derm!$D$4:$K$285,7,FALSE)</f>
        <v>--</v>
      </c>
      <c r="AD13" s="468" t="str">
        <f>VLOOKUP($D13,derm!$D$4:$K$285,8,FALSE)</f>
        <v>--</v>
      </c>
      <c r="AE13" s="468" t="str">
        <f>VLOOKUP($D13,derm!$D$4:$L$285,9,FALSE)</f>
        <v>--</v>
      </c>
      <c r="AF13" s="255" t="str">
        <f>VLOOKUP(C13,ToxValues!$C$4:$J$284,4,FALSE)</f>
        <v>--</v>
      </c>
      <c r="AG13" s="255" t="str">
        <f>VLOOKUP($C13,ToxValues!$C$4:$J$284,3,FALSE)</f>
        <v>--</v>
      </c>
      <c r="AH13" s="497" t="str">
        <f>VLOOKUP($C13,ToxValues!$C$4:$J$284,5,FALSE)</f>
        <v>--</v>
      </c>
    </row>
    <row r="14" spans="1:34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>
        <f t="shared" si="0"/>
        <v>1.2514285714285713</v>
      </c>
      <c r="H14" s="490" t="str">
        <f t="shared" si="16"/>
        <v>--</v>
      </c>
      <c r="I14" s="490" t="str">
        <f t="shared" si="17"/>
        <v/>
      </c>
      <c r="J14" s="490" t="str">
        <f t="shared" si="18"/>
        <v>--</v>
      </c>
      <c r="K14" s="490" t="str">
        <f t="shared" si="19"/>
        <v/>
      </c>
      <c r="L14" s="490">
        <f t="shared" si="4"/>
        <v>1.2514285714285713</v>
      </c>
      <c r="M14" s="490" t="str">
        <f t="shared" si="5"/>
        <v>--</v>
      </c>
      <c r="N14" s="490" t="str">
        <f t="shared" si="6"/>
        <v>--</v>
      </c>
      <c r="O14" s="490">
        <f t="shared" si="7"/>
        <v>1.2514285714285713</v>
      </c>
      <c r="P14" s="490" t="str">
        <f t="shared" si="14"/>
        <v>--</v>
      </c>
      <c r="Q14" s="490"/>
      <c r="R14" s="490" t="str">
        <f t="shared" si="15"/>
        <v>--</v>
      </c>
      <c r="S14" s="490" t="str">
        <f t="shared" si="8"/>
        <v>--</v>
      </c>
      <c r="T14" s="490" t="str">
        <f t="shared" si="9"/>
        <v>--</v>
      </c>
      <c r="U14" s="490" t="str">
        <f t="shared" si="10"/>
        <v>--</v>
      </c>
      <c r="V14" s="490" t="str">
        <f t="shared" si="11"/>
        <v>--</v>
      </c>
      <c r="W14" s="255" t="str">
        <f t="shared" si="20"/>
        <v>--</v>
      </c>
      <c r="X14" s="490">
        <f t="shared" si="12"/>
        <v>1.8961038961038965E-4</v>
      </c>
      <c r="Y14" s="208" t="str">
        <f t="shared" si="13"/>
        <v>A</v>
      </c>
      <c r="Z14" s="255">
        <f>VLOOKUP(D14,derm!$D$4:$H$285,5,FALSE)</f>
        <v>7.3800000000000004E-2</v>
      </c>
      <c r="AA14" s="468">
        <f>VLOOKUP($C14,ToxValues!$C$4:$N$283,11,FALSE)</f>
        <v>181.45</v>
      </c>
      <c r="AB14" s="468" t="str">
        <f>VLOOKUP($D14,derm!$D$4:$K$285,6,FALSE)</f>
        <v>--</v>
      </c>
      <c r="AC14" s="468" t="str">
        <f>VLOOKUP($D14,derm!$D$4:$K$285,7,FALSE)</f>
        <v>--</v>
      </c>
      <c r="AD14" s="468" t="str">
        <f>VLOOKUP($D14,derm!$D$4:$K$285,8,FALSE)</f>
        <v>--</v>
      </c>
      <c r="AE14" s="468" t="str">
        <f>VLOOKUP($D14,derm!$D$4:$L$285,9,FALSE)</f>
        <v>--</v>
      </c>
      <c r="AF14" s="255" t="str">
        <f>VLOOKUP(C14,ToxValues!$C$4:$J$284,4,FALSE)</f>
        <v>--</v>
      </c>
      <c r="AG14" s="255">
        <f>VLOOKUP($C14,ToxValues!$C$4:$J$284,3,FALSE)</f>
        <v>8.0000000000000004E-4</v>
      </c>
      <c r="AH14" s="497">
        <f>VLOOKUP($C14,ToxValues!$C$4:$J$284,5,FALSE)</f>
        <v>8.0000000000000004E-4</v>
      </c>
    </row>
    <row r="15" spans="1:34" ht="15" customHeight="1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0"/>
        <v>1.2110599078341016</v>
      </c>
      <c r="H15" s="490" t="str">
        <f t="shared" si="16"/>
        <v>--</v>
      </c>
      <c r="I15" s="490" t="str">
        <f t="shared" si="17"/>
        <v/>
      </c>
      <c r="J15" s="490">
        <f t="shared" si="18"/>
        <v>1.501714285714286</v>
      </c>
      <c r="K15" s="490">
        <f t="shared" si="19"/>
        <v>1.2110599078341016</v>
      </c>
      <c r="L15" s="490">
        <f t="shared" si="4"/>
        <v>6.257142857142858</v>
      </c>
      <c r="M15" s="490">
        <f t="shared" si="5"/>
        <v>1.501714285714286</v>
      </c>
      <c r="N15" s="490">
        <f t="shared" si="6"/>
        <v>7.5085714285714296E-4</v>
      </c>
      <c r="O15" s="490">
        <f t="shared" si="7"/>
        <v>6.257142857142858</v>
      </c>
      <c r="P15" s="490" t="str">
        <f t="shared" si="14"/>
        <v>--</v>
      </c>
      <c r="Q15" s="490"/>
      <c r="R15" s="490" t="str">
        <f t="shared" si="15"/>
        <v>--</v>
      </c>
      <c r="S15" s="490" t="str">
        <f t="shared" si="8"/>
        <v>--</v>
      </c>
      <c r="T15" s="490" t="str">
        <f t="shared" si="9"/>
        <v>--</v>
      </c>
      <c r="U15" s="490" t="str">
        <f t="shared" si="10"/>
        <v>--</v>
      </c>
      <c r="V15" s="490" t="str">
        <f t="shared" si="11"/>
        <v>--</v>
      </c>
      <c r="W15" s="255" t="str">
        <f t="shared" si="20"/>
        <v>--</v>
      </c>
      <c r="X15" s="490">
        <f t="shared" si="12"/>
        <v>9.4805194805194814E-4</v>
      </c>
      <c r="Y15" s="208" t="str">
        <f t="shared" si="13"/>
        <v>A</v>
      </c>
      <c r="Z15" s="255">
        <f>VLOOKUP(D15,derm!$D$4:$H$285,5,FALSE)</f>
        <v>7.5199999999999998E-3</v>
      </c>
      <c r="AA15" s="468">
        <f>VLOOKUP($C15,ToxValues!$C$4:$N$283,11,FALSE)</f>
        <v>147.43</v>
      </c>
      <c r="AB15" s="468" t="str">
        <f>VLOOKUP($D15,derm!$D$4:$K$285,6,FALSE)</f>
        <v>--</v>
      </c>
      <c r="AC15" s="468" t="str">
        <f>VLOOKUP($D15,derm!$D$4:$K$285,7,FALSE)</f>
        <v>--</v>
      </c>
      <c r="AD15" s="468" t="str">
        <f>VLOOKUP($D15,derm!$D$4:$K$285,8,FALSE)</f>
        <v>--</v>
      </c>
      <c r="AE15" s="468" t="str">
        <f>VLOOKUP($D15,derm!$D$4:$L$285,9,FALSE)</f>
        <v>--</v>
      </c>
      <c r="AF15" s="255">
        <f>VLOOKUP(C15,ToxValues!$C$4:$J$284,4,FALSE)</f>
        <v>2.9999999999999997E-4</v>
      </c>
      <c r="AG15" s="255">
        <f>VLOOKUP($C15,ToxValues!$C$4:$J$284,3,FALSE)</f>
        <v>4.0000000000000001E-3</v>
      </c>
      <c r="AH15" s="497">
        <f>VLOOKUP($C15,ToxValues!$C$4:$J$284,5,FALSE)</f>
        <v>4.0000000000000001E-3</v>
      </c>
    </row>
    <row r="16" spans="1:34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0"/>
        <v>3.9931161241413808</v>
      </c>
      <c r="H16" s="490">
        <f t="shared" si="16"/>
        <v>3.9931161241413808</v>
      </c>
      <c r="I16" s="490">
        <f t="shared" si="17"/>
        <v>6.6425259911989167</v>
      </c>
      <c r="J16" s="490">
        <f t="shared" si="18"/>
        <v>10.011428571428574</v>
      </c>
      <c r="K16" s="490">
        <f t="shared" si="19"/>
        <v>6.10452961672474</v>
      </c>
      <c r="L16" s="490">
        <f t="shared" si="4"/>
        <v>15.642857142857142</v>
      </c>
      <c r="M16" s="490">
        <f t="shared" si="5"/>
        <v>10.011428571428574</v>
      </c>
      <c r="N16" s="490">
        <f t="shared" si="6"/>
        <v>5.0057142857142869E-3</v>
      </c>
      <c r="O16" s="490">
        <f t="shared" si="7"/>
        <v>15.642857142857142</v>
      </c>
      <c r="P16" s="490">
        <f t="shared" si="14"/>
        <v>11.544918003255482</v>
      </c>
      <c r="Q16" s="490"/>
      <c r="R16" s="490">
        <f t="shared" si="15"/>
        <v>11.544918003255482</v>
      </c>
      <c r="S16" s="490">
        <f t="shared" si="8"/>
        <v>9.2875860915265811</v>
      </c>
      <c r="T16" s="490">
        <f t="shared" si="9"/>
        <v>11.544918003255482</v>
      </c>
      <c r="U16" s="490">
        <f t="shared" si="10"/>
        <v>0.76923076923076916</v>
      </c>
      <c r="V16" s="490">
        <f t="shared" si="11"/>
        <v>2.8505325443786984</v>
      </c>
      <c r="W16" s="255">
        <f t="shared" si="20"/>
        <v>1.2840236686390532</v>
      </c>
      <c r="X16" s="490">
        <f t="shared" si="12"/>
        <v>2.3701298701298708E-3</v>
      </c>
      <c r="Y16" s="208" t="str">
        <f t="shared" si="13"/>
        <v>A</v>
      </c>
      <c r="Z16" s="255">
        <f>VLOOKUP(D16,derm!$D$4:$H$285,5,FALSE)</f>
        <v>7.0499999999999993E-2</v>
      </c>
      <c r="AA16" s="468">
        <f>VLOOKUP($C16,ToxValues!$C$4:$N$283,11,FALSE)</f>
        <v>181.45</v>
      </c>
      <c r="AB16" s="468">
        <f>VLOOKUP($D16,derm!$D$4:$K$285,6,FALSE)</f>
        <v>0.3</v>
      </c>
      <c r="AC16" s="468">
        <f>VLOOKUP($D16,derm!$D$4:$K$285,7,FALSE)</f>
        <v>1.1100000000000001</v>
      </c>
      <c r="AD16" s="468">
        <f>VLOOKUP($D16,derm!$D$4:$K$285,8,FALSE)</f>
        <v>2.66</v>
      </c>
      <c r="AE16" s="468">
        <f>VLOOKUP($D16,derm!$D$4:$L$285,9,FALSE)</f>
        <v>1</v>
      </c>
      <c r="AF16" s="255">
        <f>VLOOKUP(C16,ToxValues!$C$4:$J$284,4,FALSE)</f>
        <v>2E-3</v>
      </c>
      <c r="AG16" s="255">
        <f>VLOOKUP($C16,ToxValues!$C$4:$J$284,3,FALSE)</f>
        <v>0.01</v>
      </c>
      <c r="AH16" s="497">
        <f>VLOOKUP($C16,ToxValues!$C$4:$J$284,5,FALSE)</f>
        <v>0.01</v>
      </c>
    </row>
    <row r="17" spans="1:34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>
        <f t="shared" si="0"/>
        <v>35.040000000000006</v>
      </c>
      <c r="H17" s="490" t="str">
        <f t="shared" si="16"/>
        <v>--</v>
      </c>
      <c r="I17" s="490" t="str">
        <f t="shared" si="17"/>
        <v/>
      </c>
      <c r="J17" s="490">
        <f t="shared" si="18"/>
        <v>35.040000000000006</v>
      </c>
      <c r="K17" s="490" t="str">
        <f t="shared" si="19"/>
        <v/>
      </c>
      <c r="L17" s="490" t="str">
        <f t="shared" si="4"/>
        <v>--</v>
      </c>
      <c r="M17" s="490">
        <f t="shared" si="5"/>
        <v>35.040000000000006</v>
      </c>
      <c r="N17" s="490">
        <f t="shared" si="6"/>
        <v>1.7520000000000004E-2</v>
      </c>
      <c r="O17" s="490" t="str">
        <f t="shared" si="7"/>
        <v>--</v>
      </c>
      <c r="P17" s="490" t="str">
        <f t="shared" si="14"/>
        <v>--</v>
      </c>
      <c r="Q17" s="490"/>
      <c r="R17" s="490" t="str">
        <f t="shared" si="15"/>
        <v>--</v>
      </c>
      <c r="S17" s="490" t="str">
        <f t="shared" si="8"/>
        <v>--</v>
      </c>
      <c r="T17" s="490" t="str">
        <f t="shared" si="9"/>
        <v>--</v>
      </c>
      <c r="U17" s="490" t="str">
        <f t="shared" si="10"/>
        <v>--</v>
      </c>
      <c r="V17" s="490" t="str">
        <f t="shared" si="11"/>
        <v>--</v>
      </c>
      <c r="W17" s="255" t="str">
        <f t="shared" si="20"/>
        <v>--</v>
      </c>
      <c r="X17" s="490" t="str">
        <f t="shared" si="12"/>
        <v>--</v>
      </c>
      <c r="Y17" s="208" t="str">
        <f t="shared" si="13"/>
        <v>A</v>
      </c>
      <c r="Z17" s="255">
        <f>VLOOKUP(D17,derm!$D$4:$H$285,5,FALSE)</f>
        <v>8.5699999999999998E-2</v>
      </c>
      <c r="AA17" s="468">
        <f>VLOOKUP($C17,ToxValues!$C$4:$N$283,11,FALSE)</f>
        <v>120.2</v>
      </c>
      <c r="AB17" s="468" t="str">
        <f>VLOOKUP($D17,derm!$D$4:$K$285,6,FALSE)</f>
        <v>--</v>
      </c>
      <c r="AC17" s="468" t="str">
        <f>VLOOKUP($D17,derm!$D$4:$K$285,7,FALSE)</f>
        <v>--</v>
      </c>
      <c r="AD17" s="468" t="str">
        <f>VLOOKUP($D17,derm!$D$4:$K$285,8,FALSE)</f>
        <v>--</v>
      </c>
      <c r="AE17" s="468" t="str">
        <f>VLOOKUP($D17,derm!$D$4:$L$285,9,FALSE)</f>
        <v>--</v>
      </c>
      <c r="AF17" s="255">
        <f>VLOOKUP(C17,ToxValues!$C$4:$J$284,4,FALSE)</f>
        <v>7.0000000000000001E-3</v>
      </c>
      <c r="AG17" s="255" t="str">
        <f>VLOOKUP($C17,ToxValues!$C$4:$J$284,3,FALSE)</f>
        <v>--</v>
      </c>
      <c r="AH17" s="497" t="str">
        <f>VLOOKUP($C17,ToxValues!$C$4:$J$284,5,FALSE)</f>
        <v>--</v>
      </c>
    </row>
    <row r="18" spans="1:34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0"/>
        <v>0.23836734693877551</v>
      </c>
      <c r="H18" s="490" t="str">
        <f t="shared" si="16"/>
        <v>--</v>
      </c>
      <c r="I18" s="490" t="str">
        <f t="shared" si="17"/>
        <v/>
      </c>
      <c r="J18" s="490">
        <f t="shared" si="18"/>
        <v>1.0011428571428573</v>
      </c>
      <c r="K18" s="490">
        <f t="shared" si="19"/>
        <v>0.23836734693877551</v>
      </c>
      <c r="L18" s="490">
        <f t="shared" si="4"/>
        <v>0.31285714285714283</v>
      </c>
      <c r="M18" s="490">
        <f t="shared" si="5"/>
        <v>1.0011428571428573</v>
      </c>
      <c r="N18" s="490">
        <f t="shared" si="6"/>
        <v>5.0057142857142867E-4</v>
      </c>
      <c r="O18" s="490">
        <f t="shared" si="7"/>
        <v>0.31285714285714283</v>
      </c>
      <c r="P18" s="490" t="str">
        <f t="shared" si="14"/>
        <v>--</v>
      </c>
      <c r="Q18" s="490"/>
      <c r="R18" s="490" t="str">
        <f t="shared" si="15"/>
        <v>--</v>
      </c>
      <c r="S18" s="490" t="str">
        <f t="shared" si="8"/>
        <v>--</v>
      </c>
      <c r="T18" s="490" t="str">
        <f t="shared" si="9"/>
        <v>--</v>
      </c>
      <c r="U18" s="490" t="str">
        <f t="shared" si="10"/>
        <v>--</v>
      </c>
      <c r="V18" s="490" t="str">
        <f t="shared" si="11"/>
        <v>--</v>
      </c>
      <c r="W18" s="255" t="str">
        <f t="shared" si="20"/>
        <v>--</v>
      </c>
      <c r="X18" s="490">
        <f t="shared" si="12"/>
        <v>4.7402597402597414E-5</v>
      </c>
      <c r="Y18" s="208" t="str">
        <f t="shared" si="13"/>
        <v>A</v>
      </c>
      <c r="Z18" s="255">
        <f>VLOOKUP(D18,derm!$D$4:$H$285,5,FALSE)</f>
        <v>6.8500000000000002E-3</v>
      </c>
      <c r="AA18" s="468">
        <f>VLOOKUP($C18,ToxValues!$C$4:$N$283,11,FALSE)</f>
        <v>236.33</v>
      </c>
      <c r="AB18" s="468" t="str">
        <f>VLOOKUP($D18,derm!$D$4:$K$285,6,FALSE)</f>
        <v>--</v>
      </c>
      <c r="AC18" s="468" t="str">
        <f>VLOOKUP($D18,derm!$D$4:$K$285,7,FALSE)</f>
        <v>--</v>
      </c>
      <c r="AD18" s="468" t="str">
        <f>VLOOKUP($D18,derm!$D$4:$K$285,8,FALSE)</f>
        <v>--</v>
      </c>
      <c r="AE18" s="468" t="str">
        <f>VLOOKUP($D18,derm!$D$4:$L$285,9,FALSE)</f>
        <v>--</v>
      </c>
      <c r="AF18" s="255">
        <f>VLOOKUP(C18,ToxValues!$C$4:$J$284,4,FALSE)</f>
        <v>2.0000000000000001E-4</v>
      </c>
      <c r="AG18" s="255">
        <f>VLOOKUP($C18,ToxValues!$C$4:$J$284,3,FALSE)</f>
        <v>2.0000000000000001E-4</v>
      </c>
      <c r="AH18" s="497">
        <f>VLOOKUP($C18,ToxValues!$C$4:$J$284,5,FALSE)</f>
        <v>2.0000000000000001E-4</v>
      </c>
    </row>
    <row r="19" spans="1:34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0"/>
        <v>10.289214952451452</v>
      </c>
      <c r="H19" s="490">
        <f t="shared" si="16"/>
        <v>10.289214952451452</v>
      </c>
      <c r="I19" s="490">
        <f t="shared" si="17"/>
        <v>13.334704100471528</v>
      </c>
      <c r="J19" s="490">
        <f t="shared" si="18"/>
        <v>45.051428571428573</v>
      </c>
      <c r="K19" s="490">
        <f t="shared" si="19"/>
        <v>10.726530612244897</v>
      </c>
      <c r="L19" s="490">
        <f t="shared" si="4"/>
        <v>14.078571428571426</v>
      </c>
      <c r="M19" s="490">
        <f t="shared" si="5"/>
        <v>45.051428571428573</v>
      </c>
      <c r="N19" s="490">
        <f t="shared" si="6"/>
        <v>2.2525714285714288E-2</v>
      </c>
      <c r="O19" s="490">
        <f t="shared" si="7"/>
        <v>14.078571428571426</v>
      </c>
      <c r="P19" s="490">
        <f t="shared" si="14"/>
        <v>252.37509037652029</v>
      </c>
      <c r="Q19" s="490"/>
      <c r="R19" s="490">
        <f t="shared" si="15"/>
        <v>252.37509037652029</v>
      </c>
      <c r="S19" s="490">
        <f t="shared" si="8"/>
        <v>224.35913196988545</v>
      </c>
      <c r="T19" s="490">
        <f t="shared" si="9"/>
        <v>252.37509037652029</v>
      </c>
      <c r="U19" s="490">
        <f t="shared" si="10"/>
        <v>1</v>
      </c>
      <c r="V19" s="490">
        <f t="shared" si="11"/>
        <v>2.42</v>
      </c>
      <c r="W19" s="255">
        <f t="shared" si="20"/>
        <v>1</v>
      </c>
      <c r="X19" s="490">
        <f t="shared" si="12"/>
        <v>2.133116883116883E-3</v>
      </c>
      <c r="Y19" s="208" t="str">
        <f t="shared" si="13"/>
        <v>A</v>
      </c>
      <c r="Z19" s="255">
        <f>VLOOKUP(D19,derm!$D$4:$H$285,5,FALSE)</f>
        <v>2.7799999999999999E-3</v>
      </c>
      <c r="AA19" s="468">
        <f>VLOOKUP($C19,ToxValues!$C$4:$N$283,11,FALSE)</f>
        <v>187.86</v>
      </c>
      <c r="AB19" s="468">
        <f>VLOOKUP($D19,derm!$D$4:$K$285,6,FALSE)</f>
        <v>0</v>
      </c>
      <c r="AC19" s="468">
        <f>VLOOKUP($D19,derm!$D$4:$K$285,7,FALSE)</f>
        <v>1.21</v>
      </c>
      <c r="AD19" s="468">
        <f>VLOOKUP($D19,derm!$D$4:$K$285,8,FALSE)</f>
        <v>2.9</v>
      </c>
      <c r="AE19" s="468">
        <f>VLOOKUP($D19,derm!$D$4:$L$285,9,FALSE)</f>
        <v>1</v>
      </c>
      <c r="AF19" s="255">
        <f>VLOOKUP(C19,ToxValues!$C$4:$J$284,4,FALSE)</f>
        <v>8.9999999999999993E-3</v>
      </c>
      <c r="AG19" s="255">
        <f>VLOOKUP($C19,ToxValues!$C$4:$J$284,3,FALSE)</f>
        <v>8.9999999999999993E-3</v>
      </c>
      <c r="AH19" s="497">
        <f>VLOOKUP($C19,ToxValues!$C$4:$J$284,5,FALSE)</f>
        <v>8.9999999999999993E-3</v>
      </c>
    </row>
    <row r="20" spans="1:34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>
        <f t="shared" si="0"/>
        <v>77.093253904435059</v>
      </c>
      <c r="H20" s="490">
        <f t="shared" si="16"/>
        <v>77.093253904435059</v>
      </c>
      <c r="I20" s="490">
        <f t="shared" si="17"/>
        <v>83.525127016814039</v>
      </c>
      <c r="J20" s="490">
        <f t="shared" si="18"/>
        <v>1001.1428571428573</v>
      </c>
      <c r="K20" s="490">
        <f t="shared" si="19"/>
        <v>123.42857142857143</v>
      </c>
      <c r="L20" s="490">
        <f t="shared" si="4"/>
        <v>140.78571428571428</v>
      </c>
      <c r="M20" s="490">
        <f t="shared" si="5"/>
        <v>1001.1428571428573</v>
      </c>
      <c r="N20" s="490">
        <f t="shared" si="6"/>
        <v>0.50057142857142867</v>
      </c>
      <c r="O20" s="490">
        <f t="shared" si="7"/>
        <v>140.78571428571428</v>
      </c>
      <c r="P20" s="490">
        <f t="shared" si="14"/>
        <v>205.36192918604391</v>
      </c>
      <c r="Q20" s="490"/>
      <c r="R20" s="490">
        <f t="shared" si="15"/>
        <v>205.36192918604391</v>
      </c>
      <c r="S20" s="490">
        <f t="shared" si="8"/>
        <v>189.08394256437583</v>
      </c>
      <c r="T20" s="490">
        <f t="shared" si="9"/>
        <v>205.36192918604391</v>
      </c>
      <c r="U20" s="490">
        <f t="shared" si="10"/>
        <v>0.83333333333333337</v>
      </c>
      <c r="V20" s="490">
        <f t="shared" si="11"/>
        <v>1.6961111111111113</v>
      </c>
      <c r="W20" s="255">
        <f t="shared" si="20"/>
        <v>1.1944444444444446</v>
      </c>
      <c r="X20" s="490">
        <f t="shared" si="12"/>
        <v>2.1331168831168836E-2</v>
      </c>
      <c r="Y20" s="208" t="str">
        <f t="shared" si="13"/>
        <v>A</v>
      </c>
      <c r="Z20" s="255">
        <f>VLOOKUP(D20,derm!$D$4:$H$285,5,FALSE)</f>
        <v>4.4600000000000001E-2</v>
      </c>
      <c r="AA20" s="468">
        <f>VLOOKUP($C20,ToxValues!$C$4:$N$283,11,FALSE)</f>
        <v>147</v>
      </c>
      <c r="AB20" s="468">
        <f>VLOOKUP($D20,derm!$D$4:$K$285,6,FALSE)</f>
        <v>0.2</v>
      </c>
      <c r="AC20" s="468">
        <f>VLOOKUP($D20,derm!$D$4:$K$285,7,FALSE)</f>
        <v>0.71</v>
      </c>
      <c r="AD20" s="468">
        <f>VLOOKUP($D20,derm!$D$4:$K$285,8,FALSE)</f>
        <v>1.71</v>
      </c>
      <c r="AE20" s="468">
        <f>VLOOKUP($D20,derm!$D$4:$L$285,9,FALSE)</f>
        <v>1</v>
      </c>
      <c r="AF20" s="255">
        <f>VLOOKUP(C20,ToxValues!$C$4:$J$284,4,FALSE)</f>
        <v>0.2</v>
      </c>
      <c r="AG20" s="255">
        <f>VLOOKUP($C20,ToxValues!$C$4:$J$284,3,FALSE)</f>
        <v>0.09</v>
      </c>
      <c r="AH20" s="497">
        <f>VLOOKUP($C20,ToxValues!$C$4:$J$284,5,FALSE)</f>
        <v>0.09</v>
      </c>
    </row>
    <row r="21" spans="1:34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0"/>
        <v>7.1369536785445256</v>
      </c>
      <c r="H21" s="490">
        <f t="shared" si="16"/>
        <v>7.1369536785445256</v>
      </c>
      <c r="I21" s="490">
        <f t="shared" si="17"/>
        <v>8.9624213075225097</v>
      </c>
      <c r="J21" s="490">
        <f t="shared" si="18"/>
        <v>35.040000000000006</v>
      </c>
      <c r="K21" s="490">
        <f t="shared" si="19"/>
        <v>7.4028169014084515</v>
      </c>
      <c r="L21" s="490">
        <f t="shared" si="4"/>
        <v>9.3857142857142861</v>
      </c>
      <c r="M21" s="490">
        <f t="shared" si="5"/>
        <v>35.040000000000006</v>
      </c>
      <c r="N21" s="490">
        <f t="shared" si="6"/>
        <v>1.7520000000000004E-2</v>
      </c>
      <c r="O21" s="490">
        <f t="shared" si="7"/>
        <v>9.3857142857142861</v>
      </c>
      <c r="P21" s="490">
        <f t="shared" si="14"/>
        <v>198.72459510181992</v>
      </c>
      <c r="Q21" s="490"/>
      <c r="R21" s="490">
        <f t="shared" si="15"/>
        <v>198.72459510181992</v>
      </c>
      <c r="S21" s="490">
        <f t="shared" si="8"/>
        <v>192.38067127677522</v>
      </c>
      <c r="T21" s="490">
        <f t="shared" si="9"/>
        <v>198.72459510181992</v>
      </c>
      <c r="U21" s="490">
        <f t="shared" si="10"/>
        <v>1</v>
      </c>
      <c r="V21" s="490">
        <f t="shared" si="11"/>
        <v>0.76</v>
      </c>
      <c r="W21" s="255">
        <f t="shared" si="20"/>
        <v>1</v>
      </c>
      <c r="X21" s="490">
        <f t="shared" si="12"/>
        <v>1.4220779220779224E-3</v>
      </c>
      <c r="Y21" s="208" t="str">
        <f t="shared" si="13"/>
        <v>B</v>
      </c>
      <c r="Z21" s="255">
        <f>VLOOKUP(D21,derm!$D$4:$H$285,5,FALSE)</f>
        <v>4.1999999999999997E-3</v>
      </c>
      <c r="AA21" s="468">
        <f>VLOOKUP($C21,ToxValues!$C$4:$N$283,11,FALSE)</f>
        <v>98.96</v>
      </c>
      <c r="AB21" s="468">
        <f>VLOOKUP($D21,derm!$D$4:$K$285,6,FALSE)</f>
        <v>0</v>
      </c>
      <c r="AC21" s="468">
        <f>VLOOKUP($D21,derm!$D$4:$K$285,7,FALSE)</f>
        <v>0.38</v>
      </c>
      <c r="AD21" s="468">
        <f>VLOOKUP($D21,derm!$D$4:$K$285,8,FALSE)</f>
        <v>0.92</v>
      </c>
      <c r="AE21" s="468">
        <f>VLOOKUP($D21,derm!$D$4:$L$285,9,FALSE)</f>
        <v>1</v>
      </c>
      <c r="AF21" s="255">
        <f>VLOOKUP(C21,ToxValues!$C$4:$J$284,4,FALSE)</f>
        <v>7.0000000000000001E-3</v>
      </c>
      <c r="AG21" s="255">
        <f>VLOOKUP($C21,ToxValues!$C$4:$J$284,3,FALSE)</f>
        <v>6.0000000000000001E-3</v>
      </c>
      <c r="AH21" s="497">
        <f>VLOOKUP($C21,ToxValues!$C$4:$J$284,5,FALSE)</f>
        <v>6.0000000000000001E-3</v>
      </c>
    </row>
    <row r="22" spans="1:34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0"/>
        <v>17.328722151916079</v>
      </c>
      <c r="H22" s="490">
        <f t="shared" si="16"/>
        <v>17.328722151916079</v>
      </c>
      <c r="I22" s="490">
        <f t="shared" si="17"/>
        <v>128.78735819947985</v>
      </c>
      <c r="J22" s="490">
        <f t="shared" si="18"/>
        <v>20.022857142857148</v>
      </c>
      <c r="K22" s="490">
        <f t="shared" si="19"/>
        <v>17.529738743746531</v>
      </c>
      <c r="L22" s="490">
        <f t="shared" si="4"/>
        <v>140.78571428571428</v>
      </c>
      <c r="M22" s="490">
        <f t="shared" si="5"/>
        <v>20.022857142857148</v>
      </c>
      <c r="N22" s="490">
        <f t="shared" si="6"/>
        <v>1.0011428571428574E-2</v>
      </c>
      <c r="O22" s="490">
        <f t="shared" si="7"/>
        <v>140.78571428571428</v>
      </c>
      <c r="P22" s="490">
        <f t="shared" si="14"/>
        <v>1511.158702473075</v>
      </c>
      <c r="Q22" s="490"/>
      <c r="R22" s="490">
        <f t="shared" si="15"/>
        <v>1511.158702473075</v>
      </c>
      <c r="S22" s="490">
        <f t="shared" si="8"/>
        <v>1475.4294510270608</v>
      </c>
      <c r="T22" s="490">
        <f t="shared" si="9"/>
        <v>1511.158702473075</v>
      </c>
      <c r="U22" s="490">
        <f t="shared" si="10"/>
        <v>1</v>
      </c>
      <c r="V22" s="490">
        <f t="shared" si="11"/>
        <v>0.92</v>
      </c>
      <c r="W22" s="255">
        <f t="shared" si="20"/>
        <v>1</v>
      </c>
      <c r="X22" s="490">
        <f t="shared" si="12"/>
        <v>2.1331168831168836E-2</v>
      </c>
      <c r="Y22" s="208" t="str">
        <f t="shared" si="13"/>
        <v>A</v>
      </c>
      <c r="Z22" s="255">
        <f>VLOOKUP(D22,derm!$D$4:$H$285,5,FALSE)</f>
        <v>7.5300000000000002E-3</v>
      </c>
      <c r="AA22" s="468">
        <f>VLOOKUP($C22,ToxValues!$C$4:$N$283,11,FALSE)</f>
        <v>112.99</v>
      </c>
      <c r="AB22" s="468">
        <f>VLOOKUP($D22,derm!$D$4:$K$285,6,FALSE)</f>
        <v>0</v>
      </c>
      <c r="AC22" s="468">
        <f>VLOOKUP($D22,derm!$D$4:$K$285,7,FALSE)</f>
        <v>0.46</v>
      </c>
      <c r="AD22" s="468">
        <f>VLOOKUP($D22,derm!$D$4:$K$285,8,FALSE)</f>
        <v>1.1000000000000001</v>
      </c>
      <c r="AE22" s="468">
        <f>VLOOKUP($D22,derm!$D$4:$L$285,9,FALSE)</f>
        <v>1</v>
      </c>
      <c r="AF22" s="255">
        <f>VLOOKUP(C22,ToxValues!$C$4:$J$284,4,FALSE)</f>
        <v>4.0000000000000001E-3</v>
      </c>
      <c r="AG22" s="255">
        <f>VLOOKUP($C22,ToxValues!$C$4:$J$284,3,FALSE)</f>
        <v>0.09</v>
      </c>
      <c r="AH22" s="497">
        <f>VLOOKUP($C22,ToxValues!$C$4:$J$284,5,FALSE)</f>
        <v>0.09</v>
      </c>
    </row>
    <row r="23" spans="1:34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>
        <f t="shared" si="0"/>
        <v>15.642857142857142</v>
      </c>
      <c r="H23" s="490" t="str">
        <f t="shared" si="16"/>
        <v>--</v>
      </c>
      <c r="I23" s="490" t="str">
        <f t="shared" si="17"/>
        <v/>
      </c>
      <c r="J23" s="490" t="str">
        <f t="shared" si="18"/>
        <v>--</v>
      </c>
      <c r="K23" s="490" t="str">
        <f t="shared" si="19"/>
        <v/>
      </c>
      <c r="L23" s="490">
        <f t="shared" si="4"/>
        <v>15.642857142857142</v>
      </c>
      <c r="M23" s="490" t="str">
        <f t="shared" si="5"/>
        <v>--</v>
      </c>
      <c r="N23" s="490" t="str">
        <f t="shared" si="6"/>
        <v>--</v>
      </c>
      <c r="O23" s="490">
        <f t="shared" si="7"/>
        <v>15.642857142857142</v>
      </c>
      <c r="P23" s="490" t="str">
        <f t="shared" si="14"/>
        <v>--</v>
      </c>
      <c r="Q23" s="490"/>
      <c r="R23" s="490" t="str">
        <f t="shared" si="15"/>
        <v>--</v>
      </c>
      <c r="S23" s="490" t="str">
        <f t="shared" si="8"/>
        <v>--</v>
      </c>
      <c r="T23" s="490" t="str">
        <f t="shared" si="9"/>
        <v>--</v>
      </c>
      <c r="U23" s="490" t="str">
        <f t="shared" si="10"/>
        <v>--</v>
      </c>
      <c r="V23" s="490" t="str">
        <f t="shared" si="11"/>
        <v>--</v>
      </c>
      <c r="W23" s="255" t="str">
        <f t="shared" si="20"/>
        <v>--</v>
      </c>
      <c r="X23" s="490">
        <f t="shared" si="12"/>
        <v>2.3701298701298708E-3</v>
      </c>
      <c r="Y23" s="208" t="str">
        <f t="shared" si="13"/>
        <v>A</v>
      </c>
      <c r="Z23" s="255">
        <f>VLOOKUP(D23,derm!$D$4:$H$285,5,FALSE)</f>
        <v>6.2100000000000002E-2</v>
      </c>
      <c r="AA23" s="468">
        <f>VLOOKUP($C23,ToxValues!$C$4:$N$283,11,FALSE)</f>
        <v>120.2</v>
      </c>
      <c r="AB23" s="468" t="str">
        <f>VLOOKUP($D23,derm!$D$4:$K$285,6,FALSE)</f>
        <v>--</v>
      </c>
      <c r="AC23" s="468" t="str">
        <f>VLOOKUP($D23,derm!$D$4:$K$285,7,FALSE)</f>
        <v>--</v>
      </c>
      <c r="AD23" s="468" t="str">
        <f>VLOOKUP($D23,derm!$D$4:$K$285,8,FALSE)</f>
        <v>--</v>
      </c>
      <c r="AE23" s="468" t="str">
        <f>VLOOKUP($D23,derm!$D$4:$L$285,9,FALSE)</f>
        <v>--</v>
      </c>
      <c r="AF23" s="255" t="str">
        <f>VLOOKUP(C23,ToxValues!$C$4:$J$284,4,FALSE)</f>
        <v>--</v>
      </c>
      <c r="AG23" s="255">
        <f>VLOOKUP($C23,ToxValues!$C$4:$J$284,3,FALSE)</f>
        <v>0.01</v>
      </c>
      <c r="AH23" s="497">
        <f>VLOOKUP($C23,ToxValues!$C$4:$J$284,5,FALSE)</f>
        <v>0.01</v>
      </c>
    </row>
    <row r="24" spans="1:34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0"/>
        <v>--</v>
      </c>
      <c r="H24" s="490" t="str">
        <f t="shared" si="16"/>
        <v>--</v>
      </c>
      <c r="I24" s="490" t="str">
        <f t="shared" si="17"/>
        <v/>
      </c>
      <c r="J24" s="490" t="str">
        <f t="shared" si="18"/>
        <v>--</v>
      </c>
      <c r="K24" s="490" t="str">
        <f t="shared" si="19"/>
        <v/>
      </c>
      <c r="L24" s="490" t="str">
        <f t="shared" si="4"/>
        <v>--</v>
      </c>
      <c r="M24" s="490" t="str">
        <f t="shared" si="5"/>
        <v>--</v>
      </c>
      <c r="N24" s="490" t="str">
        <f t="shared" si="6"/>
        <v>--</v>
      </c>
      <c r="O24" s="490" t="str">
        <f t="shared" si="7"/>
        <v>--</v>
      </c>
      <c r="P24" s="490" t="str">
        <f t="shared" si="14"/>
        <v>--</v>
      </c>
      <c r="Q24" s="490"/>
      <c r="R24" s="490" t="str">
        <f t="shared" si="15"/>
        <v>--</v>
      </c>
      <c r="S24" s="490" t="str">
        <f t="shared" si="8"/>
        <v>--</v>
      </c>
      <c r="T24" s="490" t="str">
        <f t="shared" si="9"/>
        <v>--</v>
      </c>
      <c r="U24" s="490">
        <f t="shared" si="10"/>
        <v>0.76923076923076916</v>
      </c>
      <c r="V24" s="490">
        <f t="shared" si="11"/>
        <v>1.8233136094674554</v>
      </c>
      <c r="W24" s="255">
        <f t="shared" si="20"/>
        <v>1.2840236686390532</v>
      </c>
      <c r="X24" s="490" t="str">
        <f t="shared" si="12"/>
        <v>--</v>
      </c>
      <c r="Y24" s="208" t="str">
        <f t="shared" si="13"/>
        <v>A</v>
      </c>
      <c r="Z24" s="255" t="str">
        <f>VLOOKUP(D24,derm!$D$4:$H$285,5,FALSE)</f>
        <v>--</v>
      </c>
      <c r="AA24" s="468" t="str">
        <f>VLOOKUP($C24,ToxValues!$C$4:$N$283,11,FALSE)</f>
        <v>--</v>
      </c>
      <c r="AB24" s="468">
        <f>VLOOKUP($D24,derm!$D$4:$K$285,6,FALSE)</f>
        <v>0.3</v>
      </c>
      <c r="AC24" s="468">
        <f>VLOOKUP($D24,derm!$D$4:$K$285,7,FALSE)</f>
        <v>0.71</v>
      </c>
      <c r="AD24" s="468">
        <f>VLOOKUP($D24,derm!$D$4:$K$285,8,FALSE)</f>
        <v>1.71</v>
      </c>
      <c r="AE24" s="468">
        <f>VLOOKUP($D24,derm!$D$4:$L$285,9,FALSE)</f>
        <v>1</v>
      </c>
      <c r="AF24" s="255" t="str">
        <f>VLOOKUP(C24,ToxValues!$C$4:$J$284,4,FALSE)</f>
        <v>--</v>
      </c>
      <c r="AG24" s="255" t="str">
        <f>VLOOKUP($C24,ToxValues!$C$4:$J$284,3,FALSE)</f>
        <v>--</v>
      </c>
      <c r="AH24" s="497" t="str">
        <f>VLOOKUP($C24,ToxValues!$C$4:$J$284,5,FALSE)</f>
        <v>--</v>
      </c>
    </row>
    <row r="25" spans="1:34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>
        <f t="shared" si="0"/>
        <v>31.285714285714285</v>
      </c>
      <c r="H25" s="490" t="str">
        <f t="shared" si="16"/>
        <v>--</v>
      </c>
      <c r="I25" s="490" t="str">
        <f t="shared" si="17"/>
        <v/>
      </c>
      <c r="J25" s="490" t="str">
        <f t="shared" si="18"/>
        <v>--</v>
      </c>
      <c r="K25" s="490" t="str">
        <f t="shared" si="19"/>
        <v/>
      </c>
      <c r="L25" s="490">
        <f t="shared" si="4"/>
        <v>31.285714285714285</v>
      </c>
      <c r="M25" s="490" t="str">
        <f t="shared" si="5"/>
        <v>--</v>
      </c>
      <c r="N25" s="490" t="str">
        <f t="shared" si="6"/>
        <v>--</v>
      </c>
      <c r="O25" s="490">
        <f t="shared" si="7"/>
        <v>31.285714285714285</v>
      </c>
      <c r="P25" s="490" t="str">
        <f t="shared" si="14"/>
        <v>--</v>
      </c>
      <c r="Q25" s="490"/>
      <c r="R25" s="490" t="str">
        <f t="shared" si="15"/>
        <v>--</v>
      </c>
      <c r="S25" s="490" t="str">
        <f t="shared" si="8"/>
        <v>--</v>
      </c>
      <c r="T25" s="490" t="str">
        <f t="shared" si="9"/>
        <v>--</v>
      </c>
      <c r="U25" s="490" t="str">
        <f t="shared" si="10"/>
        <v>--</v>
      </c>
      <c r="V25" s="490" t="str">
        <f t="shared" si="11"/>
        <v>--</v>
      </c>
      <c r="W25" s="255" t="str">
        <f t="shared" si="20"/>
        <v>--</v>
      </c>
      <c r="X25" s="490">
        <f t="shared" si="12"/>
        <v>4.7402597402597417E-3</v>
      </c>
      <c r="Y25" s="208" t="str">
        <f t="shared" si="13"/>
        <v>A</v>
      </c>
      <c r="Z25" s="255">
        <f>VLOOKUP(D25,derm!$D$4:$H$285,5,FALSE)</f>
        <v>7.7600000000000004E-3</v>
      </c>
      <c r="AA25" s="468">
        <f>VLOOKUP($C25,ToxValues!$C$4:$N$283,11,FALSE)</f>
        <v>112.99</v>
      </c>
      <c r="AB25" s="468" t="str">
        <f>VLOOKUP($D25,derm!$D$4:$K$285,6,FALSE)</f>
        <v>--</v>
      </c>
      <c r="AC25" s="468" t="str">
        <f>VLOOKUP($D25,derm!$D$4:$K$285,7,FALSE)</f>
        <v>--</v>
      </c>
      <c r="AD25" s="468" t="str">
        <f>VLOOKUP($D25,derm!$D$4:$K$285,8,FALSE)</f>
        <v>--</v>
      </c>
      <c r="AE25" s="468" t="str">
        <f>VLOOKUP($D25,derm!$D$4:$L$285,9,FALSE)</f>
        <v>--</v>
      </c>
      <c r="AF25" s="255" t="str">
        <f>VLOOKUP(C25,ToxValues!$C$4:$J$284,4,FALSE)</f>
        <v>--</v>
      </c>
      <c r="AG25" s="255">
        <f>VLOOKUP($C25,ToxValues!$C$4:$J$284,3,FALSE)</f>
        <v>0.02</v>
      </c>
      <c r="AH25" s="497">
        <f>VLOOKUP($C25,ToxValues!$C$4:$J$284,5,FALSE)</f>
        <v>0.02</v>
      </c>
    </row>
    <row r="26" spans="1:34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0"/>
        <v>63.527877781616276</v>
      </c>
      <c r="H26" s="490">
        <f t="shared" si="16"/>
        <v>63.527877781616276</v>
      </c>
      <c r="I26" s="490">
        <f t="shared" si="17"/>
        <v>64.551919054803221</v>
      </c>
      <c r="J26" s="490">
        <f t="shared" si="18"/>
        <v>4004.5714285714294</v>
      </c>
      <c r="K26" s="490">
        <f t="shared" si="19"/>
        <v>106.58555133079849</v>
      </c>
      <c r="L26" s="490">
        <f t="shared" si="4"/>
        <v>109.50000000000003</v>
      </c>
      <c r="M26" s="490">
        <f t="shared" si="5"/>
        <v>4004.5714285714294</v>
      </c>
      <c r="N26" s="490">
        <f t="shared" si="6"/>
        <v>2.0022857142857147</v>
      </c>
      <c r="O26" s="490">
        <f t="shared" si="7"/>
        <v>109.50000000000003</v>
      </c>
      <c r="P26" s="490">
        <f t="shared" si="14"/>
        <v>157.25777358813565</v>
      </c>
      <c r="Q26" s="490"/>
      <c r="R26" s="490">
        <f t="shared" si="15"/>
        <v>157.25777358813565</v>
      </c>
      <c r="S26" s="490">
        <f t="shared" si="8"/>
        <v>144.79275660681415</v>
      </c>
      <c r="T26" s="490">
        <f t="shared" si="9"/>
        <v>157.25777358813565</v>
      </c>
      <c r="U26" s="490">
        <f t="shared" si="10"/>
        <v>0.83333333333333337</v>
      </c>
      <c r="V26" s="490">
        <f t="shared" si="11"/>
        <v>1.6961111111111113</v>
      </c>
      <c r="W26" s="255">
        <f t="shared" si="20"/>
        <v>1.1944444444444446</v>
      </c>
      <c r="X26" s="490">
        <f t="shared" si="12"/>
        <v>1.6590909090909094E-2</v>
      </c>
      <c r="Y26" s="208" t="str">
        <f t="shared" si="13"/>
        <v>A</v>
      </c>
      <c r="Z26" s="255">
        <f>VLOOKUP(D26,derm!$D$4:$H$285,5,FALSE)</f>
        <v>4.53E-2</v>
      </c>
      <c r="AA26" s="468">
        <f>VLOOKUP($C26,ToxValues!$C$4:$N$283,11,FALSE)</f>
        <v>147</v>
      </c>
      <c r="AB26" s="468">
        <f>VLOOKUP($D26,derm!$D$4:$K$285,6,FALSE)</f>
        <v>0.2</v>
      </c>
      <c r="AC26" s="468">
        <f>VLOOKUP($D26,derm!$D$4:$K$285,7,FALSE)</f>
        <v>0.71</v>
      </c>
      <c r="AD26" s="468">
        <f>VLOOKUP($D26,derm!$D$4:$K$285,8,FALSE)</f>
        <v>1.71</v>
      </c>
      <c r="AE26" s="468">
        <f>VLOOKUP($D26,derm!$D$4:$L$285,9,FALSE)</f>
        <v>1</v>
      </c>
      <c r="AF26" s="255">
        <f>VLOOKUP(C26,ToxValues!$C$4:$J$284,4,FALSE)</f>
        <v>0.8</v>
      </c>
      <c r="AG26" s="255">
        <f>VLOOKUP($C26,ToxValues!$C$4:$J$284,3,FALSE)</f>
        <v>7.0000000000000007E-2</v>
      </c>
      <c r="AH26" s="497">
        <f>VLOOKUP($C26,ToxValues!$C$4:$J$284,5,FALSE)</f>
        <v>7.0000000000000007E-2</v>
      </c>
    </row>
    <row r="27" spans="1:34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0"/>
        <v>--</v>
      </c>
      <c r="H27" s="490" t="str">
        <f t="shared" si="16"/>
        <v>--</v>
      </c>
      <c r="I27" s="490" t="str">
        <f t="shared" si="17"/>
        <v/>
      </c>
      <c r="J27" s="490" t="str">
        <f t="shared" si="18"/>
        <v>--</v>
      </c>
      <c r="K27" s="490" t="str">
        <f t="shared" si="19"/>
        <v/>
      </c>
      <c r="L27" s="490" t="str">
        <f t="shared" si="4"/>
        <v>--</v>
      </c>
      <c r="M27" s="490" t="str">
        <f t="shared" si="5"/>
        <v>--</v>
      </c>
      <c r="N27" s="490" t="str">
        <f t="shared" si="6"/>
        <v>--</v>
      </c>
      <c r="O27" s="490" t="str">
        <f t="shared" si="7"/>
        <v>--</v>
      </c>
      <c r="P27" s="490" t="str">
        <f t="shared" si="14"/>
        <v>--</v>
      </c>
      <c r="Q27" s="490"/>
      <c r="R27" s="490" t="str">
        <f t="shared" si="15"/>
        <v>--</v>
      </c>
      <c r="S27" s="490" t="str">
        <f t="shared" si="8"/>
        <v>--</v>
      </c>
      <c r="T27" s="490" t="str">
        <f t="shared" si="9"/>
        <v>--</v>
      </c>
      <c r="U27" s="490" t="str">
        <f t="shared" si="10"/>
        <v>--</v>
      </c>
      <c r="V27" s="490" t="str">
        <f t="shared" si="11"/>
        <v>--</v>
      </c>
      <c r="W27" s="255" t="str">
        <f t="shared" si="20"/>
        <v>--</v>
      </c>
      <c r="X27" s="490" t="str">
        <f t="shared" si="12"/>
        <v>--</v>
      </c>
      <c r="Y27" s="208" t="str">
        <f t="shared" si="13"/>
        <v>A</v>
      </c>
      <c r="Z27" s="255" t="str">
        <f>VLOOKUP(D27,derm!$D$4:$H$285,5,FALSE)</f>
        <v>--</v>
      </c>
      <c r="AA27" s="468" t="str">
        <f>VLOOKUP($C27,ToxValues!$C$4:$N$283,11,FALSE)</f>
        <v>--</v>
      </c>
      <c r="AB27" s="468" t="str">
        <f>VLOOKUP($D27,derm!$D$4:$K$285,6,FALSE)</f>
        <v>--</v>
      </c>
      <c r="AC27" s="468" t="str">
        <f>VLOOKUP($D27,derm!$D$4:$K$285,7,FALSE)</f>
        <v>--</v>
      </c>
      <c r="AD27" s="468" t="str">
        <f>VLOOKUP($D27,derm!$D$4:$K$285,8,FALSE)</f>
        <v>--</v>
      </c>
      <c r="AE27" s="468" t="str">
        <f>VLOOKUP($D27,derm!$D$4:$L$285,9,FALSE)</f>
        <v>--</v>
      </c>
      <c r="AF27" s="255" t="str">
        <f>VLOOKUP(C27,ToxValues!$C$4:$J$284,4,FALSE)</f>
        <v>--</v>
      </c>
      <c r="AG27" s="255" t="str">
        <f>VLOOKUP($C27,ToxValues!$C$4:$J$284,3,FALSE)</f>
        <v>--</v>
      </c>
      <c r="AH27" s="497" t="str">
        <f>VLOOKUP($C27,ToxValues!$C$4:$J$284,5,FALSE)</f>
        <v>--</v>
      </c>
    </row>
    <row r="28" spans="1:34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>
        <f t="shared" si="0"/>
        <v>896.76541615480494</v>
      </c>
      <c r="H28" s="490">
        <f t="shared" si="16"/>
        <v>896.76541615480494</v>
      </c>
      <c r="I28" s="490">
        <f t="shared" si="17"/>
        <v>930.09024112635996</v>
      </c>
      <c r="J28" s="490">
        <f t="shared" si="18"/>
        <v>25028.571428571431</v>
      </c>
      <c r="K28" s="490">
        <f t="shared" si="19"/>
        <v>904.64716006884657</v>
      </c>
      <c r="L28" s="490">
        <f t="shared" si="4"/>
        <v>938.57142857142844</v>
      </c>
      <c r="M28" s="490">
        <f t="shared" si="5"/>
        <v>25028.571428571431</v>
      </c>
      <c r="N28" s="490">
        <f t="shared" si="6"/>
        <v>12.514285714285716</v>
      </c>
      <c r="O28" s="490">
        <f t="shared" si="7"/>
        <v>938.57142857142844</v>
      </c>
      <c r="P28" s="490">
        <f t="shared" si="14"/>
        <v>102928.52645556192</v>
      </c>
      <c r="Q28" s="490"/>
      <c r="R28" s="490">
        <f t="shared" si="15"/>
        <v>102928.52645556192</v>
      </c>
      <c r="S28" s="490">
        <f t="shared" si="8"/>
        <v>95990.355730615483</v>
      </c>
      <c r="T28" s="490">
        <f t="shared" si="9"/>
        <v>102928.52645556192</v>
      </c>
      <c r="U28" s="490">
        <f t="shared" si="10"/>
        <v>1</v>
      </c>
      <c r="V28" s="490">
        <f t="shared" si="11"/>
        <v>0.54</v>
      </c>
      <c r="W28" s="255">
        <f t="shared" si="20"/>
        <v>1</v>
      </c>
      <c r="X28" s="490">
        <f t="shared" si="12"/>
        <v>0.14220779220779223</v>
      </c>
      <c r="Y28" s="208" t="str">
        <f t="shared" si="13"/>
        <v>B</v>
      </c>
      <c r="Z28" s="255">
        <f>VLOOKUP(D28,derm!$D$4:$H$285,5,FALSE)</f>
        <v>9.6199999999999996E-4</v>
      </c>
      <c r="AA28" s="468">
        <f>VLOOKUP($C28,ToxValues!$C$4:$N$283,11,FALSE)</f>
        <v>72.11</v>
      </c>
      <c r="AB28" s="468">
        <f>VLOOKUP($D28,derm!$D$4:$K$285,6,FALSE)</f>
        <v>0</v>
      </c>
      <c r="AC28" s="468">
        <f>VLOOKUP($D28,derm!$D$4:$K$285,7,FALSE)</f>
        <v>0.27</v>
      </c>
      <c r="AD28" s="468">
        <f>VLOOKUP($D28,derm!$D$4:$K$285,8,FALSE)</f>
        <v>0.65</v>
      </c>
      <c r="AE28" s="468">
        <f>VLOOKUP($D28,derm!$D$4:$L$285,9,FALSE)</f>
        <v>1</v>
      </c>
      <c r="AF28" s="255">
        <f>VLOOKUP(C28,ToxValues!$C$4:$J$284,4,FALSE)</f>
        <v>5</v>
      </c>
      <c r="AG28" s="255">
        <f>VLOOKUP($C28,ToxValues!$C$4:$J$284,3,FALSE)</f>
        <v>0.6</v>
      </c>
      <c r="AH28" s="497">
        <f>VLOOKUP($C28,ToxValues!$C$4:$J$284,5,FALSE)</f>
        <v>0.6</v>
      </c>
    </row>
    <row r="29" spans="1:34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>
        <f t="shared" si="0"/>
        <v>31.285714285714285</v>
      </c>
      <c r="H29" s="490" t="str">
        <f t="shared" si="16"/>
        <v>--</v>
      </c>
      <c r="I29" s="490" t="str">
        <f t="shared" si="17"/>
        <v/>
      </c>
      <c r="J29" s="490" t="str">
        <f t="shared" si="18"/>
        <v>--</v>
      </c>
      <c r="K29" s="490" t="str">
        <f t="shared" si="19"/>
        <v/>
      </c>
      <c r="L29" s="490">
        <f t="shared" si="4"/>
        <v>31.285714285714285</v>
      </c>
      <c r="M29" s="490" t="str">
        <f t="shared" si="5"/>
        <v>--</v>
      </c>
      <c r="N29" s="490" t="str">
        <f t="shared" si="6"/>
        <v>--</v>
      </c>
      <c r="O29" s="490">
        <f t="shared" si="7"/>
        <v>31.285714285714285</v>
      </c>
      <c r="P29" s="490" t="str">
        <f t="shared" si="14"/>
        <v>--</v>
      </c>
      <c r="Q29" s="490"/>
      <c r="R29" s="490" t="str">
        <f t="shared" si="15"/>
        <v>--</v>
      </c>
      <c r="S29" s="490" t="str">
        <f t="shared" si="8"/>
        <v>--</v>
      </c>
      <c r="T29" s="490" t="str">
        <f t="shared" si="9"/>
        <v>--</v>
      </c>
      <c r="U29" s="490" t="str">
        <f t="shared" si="10"/>
        <v>--</v>
      </c>
      <c r="V29" s="490" t="str">
        <f t="shared" si="11"/>
        <v>--</v>
      </c>
      <c r="W29" s="255" t="str">
        <f t="shared" si="20"/>
        <v>--</v>
      </c>
      <c r="X29" s="490">
        <f t="shared" si="12"/>
        <v>4.7402597402597417E-3</v>
      </c>
      <c r="Y29" s="208" t="str">
        <f t="shared" si="13"/>
        <v>A</v>
      </c>
      <c r="Z29" s="255">
        <f>VLOOKUP(D29,derm!$D$4:$H$285,5,FALSE)</f>
        <v>5.7200000000000001E-2</v>
      </c>
      <c r="AA29" s="468">
        <f>VLOOKUP($C29,ToxValues!$C$4:$N$283,11,FALSE)</f>
        <v>126.59</v>
      </c>
      <c r="AB29" s="468" t="str">
        <f>VLOOKUP($D29,derm!$D$4:$K$285,6,FALSE)</f>
        <v>--</v>
      </c>
      <c r="AC29" s="468" t="str">
        <f>VLOOKUP($D29,derm!$D$4:$K$285,7,FALSE)</f>
        <v>--</v>
      </c>
      <c r="AD29" s="468" t="str">
        <f>VLOOKUP($D29,derm!$D$4:$K$285,8,FALSE)</f>
        <v>--</v>
      </c>
      <c r="AE29" s="468" t="str">
        <f>VLOOKUP($D29,derm!$D$4:$L$285,9,FALSE)</f>
        <v>--</v>
      </c>
      <c r="AF29" s="255" t="str">
        <f>VLOOKUP(C29,ToxValues!$C$4:$J$284,4,FALSE)</f>
        <v>--</v>
      </c>
      <c r="AG29" s="255">
        <f>VLOOKUP($C29,ToxValues!$C$4:$J$284,3,FALSE)</f>
        <v>0.02</v>
      </c>
      <c r="AH29" s="497">
        <f>VLOOKUP($C29,ToxValues!$C$4:$J$284,5,FALSE)</f>
        <v>0.02</v>
      </c>
    </row>
    <row r="30" spans="1:34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>
        <f t="shared" si="0"/>
        <v>7.4342291371994351</v>
      </c>
      <c r="H30" s="490" t="str">
        <f t="shared" si="16"/>
        <v>--</v>
      </c>
      <c r="I30" s="490" t="str">
        <f t="shared" si="17"/>
        <v/>
      </c>
      <c r="J30" s="490">
        <f t="shared" si="18"/>
        <v>150.17142857142861</v>
      </c>
      <c r="K30" s="490">
        <f t="shared" si="19"/>
        <v>7.4342291371994351</v>
      </c>
      <c r="L30" s="490">
        <f t="shared" si="4"/>
        <v>7.8214285714285712</v>
      </c>
      <c r="M30" s="490">
        <f t="shared" si="5"/>
        <v>150.17142857142861</v>
      </c>
      <c r="N30" s="490">
        <f t="shared" si="6"/>
        <v>7.5085714285714297E-2</v>
      </c>
      <c r="O30" s="490">
        <f t="shared" si="7"/>
        <v>7.8214285714285712</v>
      </c>
      <c r="P30" s="490" t="str">
        <f t="shared" si="14"/>
        <v>--</v>
      </c>
      <c r="Q30" s="490"/>
      <c r="R30" s="490" t="str">
        <f t="shared" si="15"/>
        <v>--</v>
      </c>
      <c r="S30" s="490" t="str">
        <f t="shared" si="8"/>
        <v>--</v>
      </c>
      <c r="T30" s="490" t="str">
        <f t="shared" si="9"/>
        <v>--</v>
      </c>
      <c r="U30" s="490" t="str">
        <f t="shared" si="10"/>
        <v>--</v>
      </c>
      <c r="V30" s="490" t="str">
        <f t="shared" si="11"/>
        <v>--</v>
      </c>
      <c r="W30" s="255" t="str">
        <f t="shared" si="20"/>
        <v>--</v>
      </c>
      <c r="X30" s="490">
        <f t="shared" si="12"/>
        <v>1.1850649350649354E-3</v>
      </c>
      <c r="Y30" s="208" t="str">
        <f t="shared" si="13"/>
        <v>A</v>
      </c>
      <c r="Z30" s="255">
        <f>VLOOKUP(D30,derm!$D$4:$H$285,5,FALSE)</f>
        <v>3.5500000000000002E-3</v>
      </c>
      <c r="AA30" s="468">
        <f>VLOOKUP($C30,ToxValues!$C$4:$N$283,11,FALSE)</f>
        <v>100.16</v>
      </c>
      <c r="AB30" s="468" t="str">
        <f>VLOOKUP($D30,derm!$D$4:$K$285,6,FALSE)</f>
        <v>--</v>
      </c>
      <c r="AC30" s="468" t="str">
        <f>VLOOKUP($D30,derm!$D$4:$K$285,7,FALSE)</f>
        <v>--</v>
      </c>
      <c r="AD30" s="468" t="str">
        <f>VLOOKUP($D30,derm!$D$4:$K$285,8,FALSE)</f>
        <v>--</v>
      </c>
      <c r="AE30" s="468" t="str">
        <f>VLOOKUP($D30,derm!$D$4:$L$285,9,FALSE)</f>
        <v>--</v>
      </c>
      <c r="AF30" s="255">
        <f>VLOOKUP(C30,ToxValues!$C$4:$J$284,4,FALSE)</f>
        <v>0.03</v>
      </c>
      <c r="AG30" s="255">
        <f>VLOOKUP($C30,ToxValues!$C$4:$J$284,3,FALSE)</f>
        <v>5.0000000000000001E-3</v>
      </c>
      <c r="AH30" s="497">
        <f>VLOOKUP($C30,ToxValues!$C$4:$J$284,5,FALSE)</f>
        <v>5.0000000000000001E-3</v>
      </c>
    </row>
    <row r="31" spans="1:34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>
        <f t="shared" si="0"/>
        <v>31.285714285714285</v>
      </c>
      <c r="H31" s="490" t="str">
        <f t="shared" si="16"/>
        <v>--</v>
      </c>
      <c r="I31" s="490" t="str">
        <f t="shared" si="17"/>
        <v/>
      </c>
      <c r="J31" s="490" t="str">
        <f t="shared" si="18"/>
        <v>--</v>
      </c>
      <c r="K31" s="490" t="str">
        <f t="shared" si="19"/>
        <v/>
      </c>
      <c r="L31" s="490">
        <f t="shared" si="4"/>
        <v>31.285714285714285</v>
      </c>
      <c r="M31" s="490" t="str">
        <f t="shared" si="5"/>
        <v>--</v>
      </c>
      <c r="N31" s="490" t="str">
        <f t="shared" si="6"/>
        <v>--</v>
      </c>
      <c r="O31" s="490">
        <f t="shared" si="7"/>
        <v>31.285714285714285</v>
      </c>
      <c r="P31" s="490" t="str">
        <f t="shared" si="14"/>
        <v>--</v>
      </c>
      <c r="Q31" s="490"/>
      <c r="R31" s="490" t="str">
        <f t="shared" si="15"/>
        <v>--</v>
      </c>
      <c r="S31" s="490" t="str">
        <f t="shared" si="8"/>
        <v>--</v>
      </c>
      <c r="T31" s="490" t="str">
        <f t="shared" si="9"/>
        <v>--</v>
      </c>
      <c r="U31" s="490" t="str">
        <f t="shared" si="10"/>
        <v>--</v>
      </c>
      <c r="V31" s="490" t="str">
        <f t="shared" si="11"/>
        <v>--</v>
      </c>
      <c r="W31" s="255" t="str">
        <f t="shared" si="20"/>
        <v>--</v>
      </c>
      <c r="X31" s="490">
        <f t="shared" si="12"/>
        <v>4.7402597402597417E-3</v>
      </c>
      <c r="Y31" s="208" t="str">
        <f t="shared" si="13"/>
        <v>A</v>
      </c>
      <c r="Z31" s="255">
        <f>VLOOKUP(D31,derm!$D$4:$H$285,5,FALSE)</f>
        <v>4.9799999999999997E-2</v>
      </c>
      <c r="AA31" s="468">
        <f>VLOOKUP($C31,ToxValues!$C$4:$N$283,11,FALSE)</f>
        <v>126.59</v>
      </c>
      <c r="AB31" s="468" t="str">
        <f>VLOOKUP($D31,derm!$D$4:$K$285,6,FALSE)</f>
        <v>--</v>
      </c>
      <c r="AC31" s="468" t="str">
        <f>VLOOKUP($D31,derm!$D$4:$K$285,7,FALSE)</f>
        <v>--</v>
      </c>
      <c r="AD31" s="468" t="str">
        <f>VLOOKUP($D31,derm!$D$4:$K$285,8,FALSE)</f>
        <v>--</v>
      </c>
      <c r="AE31" s="468" t="str">
        <f>VLOOKUP($D31,derm!$D$4:$L$285,9,FALSE)</f>
        <v>--</v>
      </c>
      <c r="AF31" s="255" t="str">
        <f>VLOOKUP(C31,ToxValues!$C$4:$J$284,4,FALSE)</f>
        <v>--</v>
      </c>
      <c r="AG31" s="255">
        <f>VLOOKUP($C31,ToxValues!$C$4:$J$284,3,FALSE)</f>
        <v>0.02</v>
      </c>
      <c r="AH31" s="497">
        <f>VLOOKUP($C31,ToxValues!$C$4:$J$284,5,FALSE)</f>
        <v>0.02</v>
      </c>
    </row>
    <row r="32" spans="1:34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>
        <f t="shared" si="0"/>
        <v>119.7912553250369</v>
      </c>
      <c r="H32" s="490">
        <f t="shared" si="16"/>
        <v>119.7912553250369</v>
      </c>
      <c r="I32" s="490">
        <f t="shared" si="17"/>
        <v>120.754510085742</v>
      </c>
      <c r="J32" s="490">
        <f t="shared" si="18"/>
        <v>15017.142857142861</v>
      </c>
      <c r="K32" s="490">
        <f t="shared" si="19"/>
        <v>124.1086186540732</v>
      </c>
      <c r="L32" s="490">
        <f t="shared" si="4"/>
        <v>125.14285714285714</v>
      </c>
      <c r="M32" s="490">
        <f t="shared" si="5"/>
        <v>15017.142857142861</v>
      </c>
      <c r="N32" s="490">
        <f t="shared" si="6"/>
        <v>7.5085714285714307</v>
      </c>
      <c r="O32" s="490">
        <f t="shared" si="7"/>
        <v>125.14285714285714</v>
      </c>
      <c r="P32" s="490">
        <f t="shared" si="14"/>
        <v>3443.5663835006326</v>
      </c>
      <c r="Q32" s="490"/>
      <c r="R32" s="490">
        <f t="shared" si="15"/>
        <v>3443.5663835006326</v>
      </c>
      <c r="S32" s="490">
        <f t="shared" si="8"/>
        <v>3339.2693038355401</v>
      </c>
      <c r="T32" s="490">
        <f t="shared" si="9"/>
        <v>3443.5663835006326</v>
      </c>
      <c r="U32" s="490">
        <f t="shared" si="10"/>
        <v>1</v>
      </c>
      <c r="V32" s="490">
        <f t="shared" si="11"/>
        <v>0.78</v>
      </c>
      <c r="W32" s="255">
        <f t="shared" si="20"/>
        <v>1</v>
      </c>
      <c r="X32" s="490">
        <f t="shared" si="12"/>
        <v>1.8961038961038967E-2</v>
      </c>
      <c r="Y32" s="208" t="str">
        <f t="shared" si="13"/>
        <v>B</v>
      </c>
      <c r="Z32" s="255">
        <f>VLOOKUP(D32,derm!$D$4:$H$285,5,FALSE)</f>
        <v>3.1900000000000001E-3</v>
      </c>
      <c r="AA32" s="468">
        <f>VLOOKUP($C32,ToxValues!$C$4:$N$283,11,FALSE)</f>
        <v>100.16</v>
      </c>
      <c r="AB32" s="468">
        <f>VLOOKUP($D32,derm!$D$4:$K$285,6,FALSE)</f>
        <v>0</v>
      </c>
      <c r="AC32" s="468">
        <f>VLOOKUP($D32,derm!$D$4:$K$285,7,FALSE)</f>
        <v>0.39</v>
      </c>
      <c r="AD32" s="468">
        <f>VLOOKUP($D32,derm!$D$4:$K$285,8,FALSE)</f>
        <v>0.93</v>
      </c>
      <c r="AE32" s="468">
        <f>VLOOKUP($D32,derm!$D$4:$L$285,9,FALSE)</f>
        <v>1</v>
      </c>
      <c r="AF32" s="255">
        <f>VLOOKUP(C32,ToxValues!$C$4:$J$284,4,FALSE)</f>
        <v>3</v>
      </c>
      <c r="AG32" s="255">
        <f>VLOOKUP($C32,ToxValues!$C$4:$J$284,3,FALSE)</f>
        <v>0.08</v>
      </c>
      <c r="AH32" s="497">
        <f>VLOOKUP($C32,ToxValues!$C$4:$J$284,5,FALSE)</f>
        <v>0.08</v>
      </c>
    </row>
    <row r="33" spans="1:34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>
        <f t="shared" si="0"/>
        <v>1395.1990866276581</v>
      </c>
      <c r="H33" s="490" t="str">
        <f t="shared" si="16"/>
        <v>--</v>
      </c>
      <c r="I33" s="490" t="str">
        <f t="shared" si="17"/>
        <v/>
      </c>
      <c r="J33" s="490">
        <f t="shared" si="18"/>
        <v>155177.14285714287</v>
      </c>
      <c r="K33" s="490">
        <f t="shared" si="19"/>
        <v>1395.1990866276581</v>
      </c>
      <c r="L33" s="490">
        <f t="shared" si="4"/>
        <v>1407.8571428571429</v>
      </c>
      <c r="M33" s="490">
        <f t="shared" si="5"/>
        <v>155177.14285714287</v>
      </c>
      <c r="N33" s="490">
        <f t="shared" si="6"/>
        <v>77.588571428571441</v>
      </c>
      <c r="O33" s="490">
        <f t="shared" si="7"/>
        <v>1407.8571428571429</v>
      </c>
      <c r="P33" s="490" t="str">
        <f t="shared" si="14"/>
        <v>--</v>
      </c>
      <c r="Q33" s="490"/>
      <c r="R33" s="490" t="str">
        <f t="shared" si="15"/>
        <v>--</v>
      </c>
      <c r="S33" s="490" t="str">
        <f t="shared" si="8"/>
        <v>--</v>
      </c>
      <c r="T33" s="490" t="str">
        <f t="shared" si="9"/>
        <v>--</v>
      </c>
      <c r="U33" s="490" t="str">
        <f t="shared" si="10"/>
        <v>--</v>
      </c>
      <c r="V33" s="490" t="str">
        <f t="shared" si="11"/>
        <v>--</v>
      </c>
      <c r="W33" s="255" t="str">
        <f t="shared" si="20"/>
        <v>--</v>
      </c>
      <c r="X33" s="490">
        <f t="shared" si="12"/>
        <v>0.21331168831168834</v>
      </c>
      <c r="Y33" s="208" t="str">
        <f t="shared" si="13"/>
        <v>A</v>
      </c>
      <c r="Z33" s="255">
        <f>VLOOKUP(D33,derm!$D$4:$H$285,5,FALSE)</f>
        <v>5.1199999999999998E-4</v>
      </c>
      <c r="AA33" s="468">
        <f>VLOOKUP($C33,ToxValues!$C$4:$N$283,11,FALSE)</f>
        <v>58.08</v>
      </c>
      <c r="AB33" s="468" t="str">
        <f>VLOOKUP($D33,derm!$D$4:$K$285,6,FALSE)</f>
        <v>--</v>
      </c>
      <c r="AC33" s="468" t="str">
        <f>VLOOKUP($D33,derm!$D$4:$K$285,7,FALSE)</f>
        <v>--</v>
      </c>
      <c r="AD33" s="468" t="str">
        <f>VLOOKUP($D33,derm!$D$4:$K$285,8,FALSE)</f>
        <v>--</v>
      </c>
      <c r="AE33" s="468" t="str">
        <f>VLOOKUP($D33,derm!$D$4:$L$285,9,FALSE)</f>
        <v>--</v>
      </c>
      <c r="AF33" s="255">
        <f>VLOOKUP(C33,ToxValues!$C$4:$J$284,4,FALSE)</f>
        <v>31</v>
      </c>
      <c r="AG33" s="255">
        <f>VLOOKUP($C33,ToxValues!$C$4:$J$284,3,FALSE)</f>
        <v>0.9</v>
      </c>
      <c r="AH33" s="497">
        <f>VLOOKUP($C33,ToxValues!$C$4:$J$284,5,FALSE)</f>
        <v>0.9</v>
      </c>
    </row>
    <row r="34" spans="1:34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>
        <f t="shared" si="0"/>
        <v>300.34285714285721</v>
      </c>
      <c r="H34" s="490" t="str">
        <f t="shared" si="16"/>
        <v>--</v>
      </c>
      <c r="I34" s="490" t="str">
        <f t="shared" si="17"/>
        <v/>
      </c>
      <c r="J34" s="490">
        <f t="shared" si="18"/>
        <v>300.34285714285721</v>
      </c>
      <c r="K34" s="490" t="str">
        <f t="shared" si="19"/>
        <v/>
      </c>
      <c r="L34" s="490" t="str">
        <f t="shared" si="4"/>
        <v>--</v>
      </c>
      <c r="M34" s="490">
        <f t="shared" si="5"/>
        <v>300.34285714285721</v>
      </c>
      <c r="N34" s="490">
        <f t="shared" si="6"/>
        <v>0.15017142857142859</v>
      </c>
      <c r="O34" s="490" t="str">
        <f t="shared" si="7"/>
        <v>--</v>
      </c>
      <c r="P34" s="490" t="str">
        <f t="shared" si="14"/>
        <v>--</v>
      </c>
      <c r="Q34" s="490"/>
      <c r="R34" s="490" t="str">
        <f t="shared" si="15"/>
        <v>--</v>
      </c>
      <c r="S34" s="490" t="str">
        <f t="shared" si="8"/>
        <v>--</v>
      </c>
      <c r="T34" s="490" t="str">
        <f t="shared" si="9"/>
        <v>--</v>
      </c>
      <c r="U34" s="490" t="str">
        <f t="shared" si="10"/>
        <v>--</v>
      </c>
      <c r="V34" s="490" t="str">
        <f t="shared" si="11"/>
        <v>--</v>
      </c>
      <c r="W34" s="255" t="str">
        <f t="shared" si="20"/>
        <v>--</v>
      </c>
      <c r="X34" s="490" t="str">
        <f t="shared" si="12"/>
        <v>--</v>
      </c>
      <c r="Y34" s="208" t="str">
        <f t="shared" si="13"/>
        <v>A</v>
      </c>
      <c r="Z34" s="255">
        <f>VLOOKUP(D34,derm!$D$4:$H$285,5,FALSE)</f>
        <v>5.4799999999999998E-4</v>
      </c>
      <c r="AA34" s="468">
        <f>VLOOKUP($C34,ToxValues!$C$4:$N$283,11,FALSE)</f>
        <v>41.05</v>
      </c>
      <c r="AB34" s="468" t="str">
        <f>VLOOKUP($D34,derm!$D$4:$K$285,6,FALSE)</f>
        <v>--</v>
      </c>
      <c r="AC34" s="468" t="str">
        <f>VLOOKUP($D34,derm!$D$4:$K$285,7,FALSE)</f>
        <v>--</v>
      </c>
      <c r="AD34" s="468" t="str">
        <f>VLOOKUP($D34,derm!$D$4:$K$285,8,FALSE)</f>
        <v>--</v>
      </c>
      <c r="AE34" s="468" t="str">
        <f>VLOOKUP($D34,derm!$D$4:$L$285,9,FALSE)</f>
        <v>--</v>
      </c>
      <c r="AF34" s="255">
        <f>VLOOKUP(C34,ToxValues!$C$4:$J$284,4,FALSE)</f>
        <v>0.06</v>
      </c>
      <c r="AG34" s="255" t="str">
        <f>VLOOKUP($C34,ToxValues!$C$4:$J$284,3,FALSE)</f>
        <v>--</v>
      </c>
      <c r="AH34" s="497" t="str">
        <f>VLOOKUP($C34,ToxValues!$C$4:$J$284,5,FALSE)</f>
        <v>--</v>
      </c>
    </row>
    <row r="35" spans="1:34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>
        <f t="shared" si="0"/>
        <v>8.8689388385198173E-2</v>
      </c>
      <c r="H35" s="490">
        <f t="shared" si="16"/>
        <v>8.8689388385198173E-2</v>
      </c>
      <c r="I35" s="490">
        <f t="shared" si="17"/>
        <v>0.77716888938818041</v>
      </c>
      <c r="J35" s="490">
        <f t="shared" si="18"/>
        <v>0.10011428571428575</v>
      </c>
      <c r="K35" s="490">
        <f t="shared" si="19"/>
        <v>8.8753799392097293E-2</v>
      </c>
      <c r="L35" s="490">
        <f t="shared" si="4"/>
        <v>0.78214285714285725</v>
      </c>
      <c r="M35" s="490">
        <f t="shared" si="5"/>
        <v>0.10011428571428575</v>
      </c>
      <c r="N35" s="490">
        <f t="shared" si="6"/>
        <v>5.0057142857142875E-5</v>
      </c>
      <c r="O35" s="490">
        <f t="shared" si="7"/>
        <v>0.78214285714285725</v>
      </c>
      <c r="P35" s="490">
        <f t="shared" si="14"/>
        <v>122.20768722456637</v>
      </c>
      <c r="Q35" s="490"/>
      <c r="R35" s="490">
        <f t="shared" si="15"/>
        <v>122.20768722456637</v>
      </c>
      <c r="S35" s="490">
        <f t="shared" si="8"/>
        <v>110.0216257301819</v>
      </c>
      <c r="T35" s="490">
        <f t="shared" si="9"/>
        <v>122.20768722456637</v>
      </c>
      <c r="U35" s="490">
        <f t="shared" si="10"/>
        <v>1</v>
      </c>
      <c r="V35" s="490">
        <f t="shared" si="11"/>
        <v>0.44</v>
      </c>
      <c r="W35" s="255">
        <f t="shared" si="20"/>
        <v>1</v>
      </c>
      <c r="X35" s="490">
        <f t="shared" si="12"/>
        <v>1.1850649350649352E-4</v>
      </c>
      <c r="Y35" s="208" t="str">
        <f t="shared" si="13"/>
        <v>B</v>
      </c>
      <c r="Z35" s="255">
        <f>VLOOKUP(D35,derm!$D$4:$H$285,5,FALSE)</f>
        <v>7.4799999999999997E-4</v>
      </c>
      <c r="AA35" s="468">
        <f>VLOOKUP($C35,ToxValues!$C$4:$N$283,11,FALSE)</f>
        <v>56.06</v>
      </c>
      <c r="AB35" s="468">
        <f>VLOOKUP($D35,derm!$D$4:$K$285,6,FALSE)</f>
        <v>0</v>
      </c>
      <c r="AC35" s="468">
        <f>VLOOKUP($D35,derm!$D$4:$K$285,7,FALSE)</f>
        <v>0.22</v>
      </c>
      <c r="AD35" s="468">
        <f>VLOOKUP($D35,derm!$D$4:$K$285,8,FALSE)</f>
        <v>0.53</v>
      </c>
      <c r="AE35" s="468">
        <f>VLOOKUP($D35,derm!$D$4:$L$285,9,FALSE)</f>
        <v>1</v>
      </c>
      <c r="AF35" s="255">
        <f>VLOOKUP(C35,ToxValues!$C$4:$J$284,4,FALSE)</f>
        <v>2.0000000000000002E-5</v>
      </c>
      <c r="AG35" s="255">
        <f>VLOOKUP($C35,ToxValues!$C$4:$J$284,3,FALSE)</f>
        <v>5.0000000000000001E-4</v>
      </c>
      <c r="AH35" s="497">
        <f>VLOOKUP($C35,ToxValues!$C$4:$J$284,5,FALSE)</f>
        <v>5.0000000000000001E-4</v>
      </c>
    </row>
    <row r="36" spans="1:34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0"/>
        <v>8.6190136635086745</v>
      </c>
      <c r="H36" s="490">
        <f t="shared" si="16"/>
        <v>8.6190136635086745</v>
      </c>
      <c r="I36" s="490">
        <f t="shared" si="17"/>
        <v>61.970493965257013</v>
      </c>
      <c r="J36" s="490">
        <f t="shared" si="18"/>
        <v>10.011428571428574</v>
      </c>
      <c r="K36" s="490">
        <f t="shared" si="19"/>
        <v>8.630541871921185</v>
      </c>
      <c r="L36" s="490">
        <f t="shared" si="4"/>
        <v>62.571428571428569</v>
      </c>
      <c r="M36" s="490">
        <f t="shared" si="5"/>
        <v>10.011428571428574</v>
      </c>
      <c r="N36" s="490">
        <f t="shared" si="6"/>
        <v>5.0057142857142869E-3</v>
      </c>
      <c r="O36" s="490">
        <f t="shared" si="7"/>
        <v>62.571428571428569</v>
      </c>
      <c r="P36" s="490">
        <f t="shared" si="14"/>
        <v>6452.5861830234217</v>
      </c>
      <c r="Q36" s="490"/>
      <c r="R36" s="490">
        <f t="shared" si="15"/>
        <v>6452.5861830234217</v>
      </c>
      <c r="S36" s="490">
        <f t="shared" si="8"/>
        <v>5755.5363529137221</v>
      </c>
      <c r="T36" s="490">
        <f t="shared" si="9"/>
        <v>6452.5861830234217</v>
      </c>
      <c r="U36" s="490">
        <f t="shared" si="10"/>
        <v>1</v>
      </c>
      <c r="V36" s="490">
        <f t="shared" si="11"/>
        <v>0.42</v>
      </c>
      <c r="W36" s="255">
        <f t="shared" si="20"/>
        <v>1</v>
      </c>
      <c r="X36" s="490">
        <f t="shared" si="12"/>
        <v>9.4805194805194833E-3</v>
      </c>
      <c r="Y36" s="208" t="str">
        <f t="shared" si="13"/>
        <v>B</v>
      </c>
      <c r="Z36" s="255">
        <f>VLOOKUP(D36,derm!$D$4:$H$285,5,FALSE)</f>
        <v>1.16E-3</v>
      </c>
      <c r="AA36" s="468">
        <f>VLOOKUP($C36,ToxValues!$C$4:$N$283,11,FALSE)</f>
        <v>53.06</v>
      </c>
      <c r="AB36" s="468">
        <f>VLOOKUP($D36,derm!$D$4:$K$285,6,FALSE)</f>
        <v>0</v>
      </c>
      <c r="AC36" s="468">
        <f>VLOOKUP($D36,derm!$D$4:$K$285,7,FALSE)</f>
        <v>0.21</v>
      </c>
      <c r="AD36" s="468">
        <f>VLOOKUP($D36,derm!$D$4:$K$285,8,FALSE)</f>
        <v>0.51</v>
      </c>
      <c r="AE36" s="468">
        <f>VLOOKUP($D36,derm!$D$4:$L$285,9,FALSE)</f>
        <v>1</v>
      </c>
      <c r="AF36" s="255">
        <f>VLOOKUP(C36,ToxValues!$C$4:$J$284,4,FALSE)</f>
        <v>2E-3</v>
      </c>
      <c r="AG36" s="255">
        <f>VLOOKUP($C36,ToxValues!$C$4:$J$284,3,FALSE)</f>
        <v>0.04</v>
      </c>
      <c r="AH36" s="497">
        <f>VLOOKUP($C36,ToxValues!$C$4:$J$284,5,FALSE)</f>
        <v>0.04</v>
      </c>
    </row>
    <row r="37" spans="1:34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>
        <f t="shared" si="0"/>
        <v>5.0057142857142871</v>
      </c>
      <c r="H37" s="490" t="str">
        <f t="shared" si="16"/>
        <v>--</v>
      </c>
      <c r="I37" s="490" t="str">
        <f t="shared" si="17"/>
        <v/>
      </c>
      <c r="J37" s="490">
        <f t="shared" si="18"/>
        <v>5.0057142857142871</v>
      </c>
      <c r="K37" s="490" t="str">
        <f t="shared" si="19"/>
        <v/>
      </c>
      <c r="L37" s="490" t="str">
        <f t="shared" si="4"/>
        <v>--</v>
      </c>
      <c r="M37" s="490">
        <f t="shared" si="5"/>
        <v>5.0057142857142871</v>
      </c>
      <c r="N37" s="490">
        <f t="shared" si="6"/>
        <v>2.5028571428571435E-3</v>
      </c>
      <c r="O37" s="490" t="str">
        <f t="shared" si="7"/>
        <v>--</v>
      </c>
      <c r="P37" s="490" t="str">
        <f t="shared" si="14"/>
        <v>--</v>
      </c>
      <c r="Q37" s="490"/>
      <c r="R37" s="490" t="str">
        <f t="shared" si="15"/>
        <v>--</v>
      </c>
      <c r="S37" s="490" t="str">
        <f t="shared" si="8"/>
        <v>--</v>
      </c>
      <c r="T37" s="490" t="str">
        <f t="shared" si="9"/>
        <v>--</v>
      </c>
      <c r="U37" s="490">
        <f t="shared" si="10"/>
        <v>1</v>
      </c>
      <c r="V37" s="490">
        <f t="shared" si="11"/>
        <v>0.57999999999999996</v>
      </c>
      <c r="W37" s="255">
        <f t="shared" si="20"/>
        <v>1</v>
      </c>
      <c r="X37" s="490" t="str">
        <f t="shared" si="12"/>
        <v>--</v>
      </c>
      <c r="Y37" s="208" t="str">
        <f t="shared" si="13"/>
        <v>B</v>
      </c>
      <c r="Z37" s="255">
        <f>VLOOKUP(D37,derm!$D$4:$H$285,5,FALSE)</f>
        <v>1.12E-2</v>
      </c>
      <c r="AA37" s="468">
        <f>VLOOKUP($C37,ToxValues!$C$4:$N$283,11,FALSE)</f>
        <v>76.53</v>
      </c>
      <c r="AB37" s="468">
        <f>VLOOKUP($D37,derm!$D$4:$K$285,6,FALSE)</f>
        <v>0</v>
      </c>
      <c r="AC37" s="468">
        <f>VLOOKUP($D37,derm!$D$4:$K$285,7,FALSE)</f>
        <v>0.28999999999999998</v>
      </c>
      <c r="AD37" s="468">
        <f>VLOOKUP($D37,derm!$D$4:$K$285,8,FALSE)</f>
        <v>0.69</v>
      </c>
      <c r="AE37" s="468">
        <f>VLOOKUP($D37,derm!$D$4:$L$285,9,FALSE)</f>
        <v>1</v>
      </c>
      <c r="AF37" s="255">
        <f>VLOOKUP(C37,ToxValues!$C$4:$J$284,4,FALSE)</f>
        <v>1E-3</v>
      </c>
      <c r="AG37" s="255" t="str">
        <f>VLOOKUP($C37,ToxValues!$C$4:$J$284,3,FALSE)</f>
        <v>--</v>
      </c>
      <c r="AH37" s="497" t="str">
        <f>VLOOKUP($C37,ToxValues!$C$4:$J$284,5,FALSE)</f>
        <v>--</v>
      </c>
    </row>
    <row r="38" spans="1:34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0"/>
        <v>5.2667810356605171</v>
      </c>
      <c r="H38" s="490">
        <f t="shared" si="16"/>
        <v>5.2667810356605171</v>
      </c>
      <c r="I38" s="490">
        <f t="shared" si="17"/>
        <v>5.458210247554816</v>
      </c>
      <c r="J38" s="490">
        <f t="shared" si="18"/>
        <v>150.17142857142861</v>
      </c>
      <c r="K38" s="490">
        <f t="shared" si="19"/>
        <v>6.0068571428571431</v>
      </c>
      <c r="L38" s="490">
        <f t="shared" si="4"/>
        <v>6.257142857142858</v>
      </c>
      <c r="M38" s="490">
        <f t="shared" si="5"/>
        <v>150.17142857142861</v>
      </c>
      <c r="N38" s="490">
        <f t="shared" ref="N38:N69" si="21">IFERROR((HQ*ATnc_child*365*24*AF38)/(ET_child*ED_child*EF_child),"--")</f>
        <v>7.5085714285714297E-2</v>
      </c>
      <c r="O38" s="490">
        <f t="shared" si="7"/>
        <v>6.257142857142858</v>
      </c>
      <c r="P38" s="490">
        <f t="shared" si="14"/>
        <v>42.748037635967783</v>
      </c>
      <c r="Q38" s="490"/>
      <c r="R38" s="490">
        <f t="shared" si="15"/>
        <v>42.748037635967783</v>
      </c>
      <c r="S38" s="490">
        <f t="shared" si="8"/>
        <v>41.140030725403776</v>
      </c>
      <c r="T38" s="490">
        <f t="shared" si="9"/>
        <v>42.748037635967783</v>
      </c>
      <c r="U38" s="490">
        <f t="shared" si="10"/>
        <v>0.90909090909090906</v>
      </c>
      <c r="V38" s="490">
        <f t="shared" si="11"/>
        <v>0.63752066115702466</v>
      </c>
      <c r="W38" s="255">
        <f t="shared" si="20"/>
        <v>1.0991735537190082</v>
      </c>
      <c r="X38" s="490">
        <f t="shared" si="12"/>
        <v>9.4805194805194814E-4</v>
      </c>
      <c r="Y38" s="208" t="str">
        <f t="shared" si="13"/>
        <v>B</v>
      </c>
      <c r="Z38" s="255">
        <f>VLOOKUP(D38,derm!$D$4:$H$285,5,FALSE)</f>
        <v>1.49E-2</v>
      </c>
      <c r="AA38" s="468">
        <f>VLOOKUP($C38,ToxValues!$C$4:$N$283,11,FALSE)</f>
        <v>78.11</v>
      </c>
      <c r="AB38" s="468">
        <f>VLOOKUP($D38,derm!$D$4:$K$285,6,FALSE)</f>
        <v>0.1</v>
      </c>
      <c r="AC38" s="468">
        <f>VLOOKUP($D38,derm!$D$4:$K$285,7,FALSE)</f>
        <v>0.28999999999999998</v>
      </c>
      <c r="AD38" s="468">
        <f>VLOOKUP($D38,derm!$D$4:$K$285,8,FALSE)</f>
        <v>0.7</v>
      </c>
      <c r="AE38" s="468">
        <f>VLOOKUP($D38,derm!$D$4:$L$285,9,FALSE)</f>
        <v>1</v>
      </c>
      <c r="AF38" s="255">
        <f>VLOOKUP(C38,ToxValues!$C$4:$J$284,4,FALSE)</f>
        <v>0.03</v>
      </c>
      <c r="AG38" s="255">
        <f>VLOOKUP($C38,ToxValues!$C$4:$J$284,3,FALSE)</f>
        <v>4.0000000000000001E-3</v>
      </c>
      <c r="AH38" s="497">
        <f>VLOOKUP($C38,ToxValues!$C$4:$J$284,5,FALSE)</f>
        <v>4.0000000000000001E-3</v>
      </c>
    </row>
    <row r="39" spans="1:34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>
        <f t="shared" si="0"/>
        <v>12.013714285714286</v>
      </c>
      <c r="H39" s="490" t="str">
        <f t="shared" si="16"/>
        <v>--</v>
      </c>
      <c r="I39" s="490" t="str">
        <f t="shared" si="17"/>
        <v/>
      </c>
      <c r="J39" s="490">
        <f t="shared" si="18"/>
        <v>300.34285714285721</v>
      </c>
      <c r="K39" s="490">
        <f t="shared" si="19"/>
        <v>12.013714285714286</v>
      </c>
      <c r="L39" s="490">
        <f t="shared" si="4"/>
        <v>12.514285714285716</v>
      </c>
      <c r="M39" s="490">
        <f t="shared" ref="M39:M70" si="22">IFERROR(N39*1000/k,"--")</f>
        <v>300.34285714285721</v>
      </c>
      <c r="N39" s="490">
        <f t="shared" si="21"/>
        <v>0.15017142857142859</v>
      </c>
      <c r="O39" s="490">
        <f t="shared" si="7"/>
        <v>12.514285714285716</v>
      </c>
      <c r="P39" s="490" t="str">
        <f t="shared" si="14"/>
        <v>--</v>
      </c>
      <c r="Q39" s="490"/>
      <c r="R39" s="490" t="str">
        <f t="shared" si="15"/>
        <v>--</v>
      </c>
      <c r="S39" s="490" t="str">
        <f t="shared" si="8"/>
        <v>--</v>
      </c>
      <c r="T39" s="490" t="str">
        <f t="shared" si="9"/>
        <v>--</v>
      </c>
      <c r="U39" s="490" t="str">
        <f t="shared" si="10"/>
        <v>--</v>
      </c>
      <c r="V39" s="490" t="str">
        <f t="shared" si="11"/>
        <v>--</v>
      </c>
      <c r="W39" s="255" t="str">
        <f t="shared" si="20"/>
        <v>--</v>
      </c>
      <c r="X39" s="490">
        <f t="shared" si="12"/>
        <v>1.8961038961038963E-3</v>
      </c>
      <c r="Y39" s="208" t="str">
        <f t="shared" si="13"/>
        <v>A</v>
      </c>
      <c r="Z39" s="255">
        <f>VLOOKUP(D39,derm!$D$4:$H$285,5,FALSE)</f>
        <v>0.02</v>
      </c>
      <c r="AA39" s="468">
        <f>VLOOKUP($C39,ToxValues!$C$4:$N$283,11,FALSE)</f>
        <v>157.01</v>
      </c>
      <c r="AB39" s="468" t="str">
        <f>VLOOKUP($D39,derm!$D$4:$K$285,6,FALSE)</f>
        <v>--</v>
      </c>
      <c r="AC39" s="468" t="str">
        <f>VLOOKUP($D39,derm!$D$4:$K$285,7,FALSE)</f>
        <v>--</v>
      </c>
      <c r="AD39" s="468" t="str">
        <f>VLOOKUP($D39,derm!$D$4:$K$285,8,FALSE)</f>
        <v>--</v>
      </c>
      <c r="AE39" s="468" t="str">
        <f>VLOOKUP($D39,derm!$D$4:$L$285,9,FALSE)</f>
        <v>--</v>
      </c>
      <c r="AF39" s="255">
        <f>VLOOKUP(C39,ToxValues!$C$4:$J$284,4,FALSE)</f>
        <v>0.06</v>
      </c>
      <c r="AG39" s="255">
        <f>VLOOKUP($C39,ToxValues!$C$4:$J$284,3,FALSE)</f>
        <v>8.0000000000000002E-3</v>
      </c>
      <c r="AH39" s="497">
        <f>VLOOKUP($C39,ToxValues!$C$4:$J$284,5,FALSE)</f>
        <v>8.0000000000000002E-3</v>
      </c>
    </row>
    <row r="40" spans="1:34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>
        <f t="shared" si="0"/>
        <v>200.22857142857148</v>
      </c>
      <c r="H40" s="490" t="str">
        <f t="shared" si="16"/>
        <v>--</v>
      </c>
      <c r="I40" s="490" t="str">
        <f t="shared" si="17"/>
        <v/>
      </c>
      <c r="J40" s="490">
        <f t="shared" si="18"/>
        <v>200.22857142857148</v>
      </c>
      <c r="K40" s="490" t="str">
        <f t="shared" si="19"/>
        <v/>
      </c>
      <c r="L40" s="490" t="str">
        <f t="shared" si="4"/>
        <v>--</v>
      </c>
      <c r="M40" s="490">
        <f t="shared" si="22"/>
        <v>200.22857142857148</v>
      </c>
      <c r="N40" s="490">
        <f t="shared" si="21"/>
        <v>0.10011428571428574</v>
      </c>
      <c r="O40" s="490" t="str">
        <f t="shared" si="7"/>
        <v>--</v>
      </c>
      <c r="P40" s="490" t="str">
        <f t="shared" si="14"/>
        <v>--</v>
      </c>
      <c r="Q40" s="490"/>
      <c r="R40" s="490" t="str">
        <f t="shared" si="15"/>
        <v>--</v>
      </c>
      <c r="S40" s="490" t="str">
        <f t="shared" si="8"/>
        <v>--</v>
      </c>
      <c r="T40" s="490" t="str">
        <f t="shared" si="9"/>
        <v>--</v>
      </c>
      <c r="U40" s="490" t="str">
        <f t="shared" si="10"/>
        <v>--</v>
      </c>
      <c r="V40" s="490" t="str">
        <f t="shared" si="11"/>
        <v>--</v>
      </c>
      <c r="W40" s="255" t="str">
        <f t="shared" si="20"/>
        <v>--</v>
      </c>
      <c r="X40" s="490" t="str">
        <f t="shared" si="12"/>
        <v>--</v>
      </c>
      <c r="Y40" s="208" t="str">
        <f t="shared" si="13"/>
        <v>A</v>
      </c>
      <c r="Z40" s="255">
        <f>VLOOKUP(D40,derm!$D$4:$H$285,5,FALSE)</f>
        <v>2.5500000000000002E-3</v>
      </c>
      <c r="AA40" s="468">
        <f>VLOOKUP($C40,ToxValues!$C$4:$N$283,11,FALSE)</f>
        <v>129.38</v>
      </c>
      <c r="AB40" s="468" t="str">
        <f>VLOOKUP($D40,derm!$D$4:$K$285,6,FALSE)</f>
        <v>--</v>
      </c>
      <c r="AC40" s="468" t="str">
        <f>VLOOKUP($D40,derm!$D$4:$K$285,7,FALSE)</f>
        <v>--</v>
      </c>
      <c r="AD40" s="468" t="str">
        <f>VLOOKUP($D40,derm!$D$4:$K$285,8,FALSE)</f>
        <v>--</v>
      </c>
      <c r="AE40" s="468" t="str">
        <f>VLOOKUP($D40,derm!$D$4:$L$285,9,FALSE)</f>
        <v>--</v>
      </c>
      <c r="AF40" s="255">
        <f>VLOOKUP(C40,ToxValues!$C$4:$J$284,4,FALSE)</f>
        <v>0.04</v>
      </c>
      <c r="AG40" s="255" t="str">
        <f>VLOOKUP($C40,ToxValues!$C$4:$J$284,3,FALSE)</f>
        <v>--</v>
      </c>
      <c r="AH40" s="497" t="str">
        <f>VLOOKUP($C40,ToxValues!$C$4:$J$284,5,FALSE)</f>
        <v>--</v>
      </c>
    </row>
    <row r="41" spans="1:34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0"/>
        <v>29.272014946985006</v>
      </c>
      <c r="H41" s="490" t="str">
        <f t="shared" si="16"/>
        <v>--</v>
      </c>
      <c r="I41" s="490">
        <f t="shared" si="17"/>
        <v>29.272014946985006</v>
      </c>
      <c r="J41" s="490" t="str">
        <f t="shared" si="18"/>
        <v>--</v>
      </c>
      <c r="K41" s="490" t="str">
        <f t="shared" si="19"/>
        <v/>
      </c>
      <c r="L41" s="490">
        <f t="shared" si="4"/>
        <v>31.285714285714285</v>
      </c>
      <c r="M41" s="490" t="str">
        <f t="shared" si="22"/>
        <v>--</v>
      </c>
      <c r="N41" s="490" t="str">
        <f t="shared" si="21"/>
        <v>--</v>
      </c>
      <c r="O41" s="490">
        <f t="shared" si="7"/>
        <v>31.285714285714285</v>
      </c>
      <c r="P41" s="490">
        <f t="shared" si="14"/>
        <v>454.78283603967992</v>
      </c>
      <c r="Q41" s="490"/>
      <c r="R41" s="490">
        <f t="shared" si="15"/>
        <v>454.78283603967992</v>
      </c>
      <c r="S41" s="490">
        <f t="shared" si="8"/>
        <v>427.23517739740987</v>
      </c>
      <c r="T41" s="490">
        <f t="shared" si="9"/>
        <v>454.78283603967992</v>
      </c>
      <c r="U41" s="490">
        <f t="shared" si="10"/>
        <v>1</v>
      </c>
      <c r="V41" s="490">
        <f t="shared" si="11"/>
        <v>1.76</v>
      </c>
      <c r="W41" s="255">
        <f t="shared" si="20"/>
        <v>1</v>
      </c>
      <c r="X41" s="490">
        <f t="shared" si="12"/>
        <v>4.7402597402597417E-3</v>
      </c>
      <c r="Y41" s="208" t="str">
        <f t="shared" si="13"/>
        <v>A</v>
      </c>
      <c r="Z41" s="255">
        <f>VLOOKUP(D41,derm!$D$4:$H$285,5,FALSE)</f>
        <v>4.0200000000000001E-3</v>
      </c>
      <c r="AA41" s="468">
        <f>VLOOKUP($C41,ToxValues!$C$4:$N$283,11,FALSE)</f>
        <v>163.83000000000001</v>
      </c>
      <c r="AB41" s="468">
        <f>VLOOKUP($D41,derm!$D$4:$K$285,6,FALSE)</f>
        <v>0</v>
      </c>
      <c r="AC41" s="468">
        <f>VLOOKUP($D41,derm!$D$4:$K$285,7,FALSE)</f>
        <v>0.88</v>
      </c>
      <c r="AD41" s="468">
        <f>VLOOKUP($D41,derm!$D$4:$K$285,8,FALSE)</f>
        <v>2.12</v>
      </c>
      <c r="AE41" s="468">
        <f>VLOOKUP($D41,derm!$D$4:$L$285,9,FALSE)</f>
        <v>1</v>
      </c>
      <c r="AF41" s="255" t="str">
        <f>VLOOKUP(C41,ToxValues!$C$4:$J$284,4,FALSE)</f>
        <v>--</v>
      </c>
      <c r="AG41" s="255">
        <f>VLOOKUP($C41,ToxValues!$C$4:$J$284,3,FALSE)</f>
        <v>0.02</v>
      </c>
      <c r="AH41" s="497">
        <f>VLOOKUP($C41,ToxValues!$C$4:$J$284,5,FALSE)</f>
        <v>0.02</v>
      </c>
    </row>
    <row r="42" spans="1:34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0"/>
        <v>29.195186977914311</v>
      </c>
      <c r="H42" s="490" t="str">
        <f t="shared" si="16"/>
        <v>--</v>
      </c>
      <c r="I42" s="490">
        <f t="shared" si="17"/>
        <v>29.195186977914311</v>
      </c>
      <c r="J42" s="490" t="str">
        <f t="shared" si="18"/>
        <v>--</v>
      </c>
      <c r="K42" s="490" t="str">
        <f t="shared" si="19"/>
        <v/>
      </c>
      <c r="L42" s="490">
        <f t="shared" si="4"/>
        <v>31.285714285714285</v>
      </c>
      <c r="M42" s="490" t="str">
        <f t="shared" si="22"/>
        <v>--</v>
      </c>
      <c r="N42" s="490" t="str">
        <f t="shared" si="21"/>
        <v>--</v>
      </c>
      <c r="O42" s="490">
        <f t="shared" si="7"/>
        <v>31.285714285714285</v>
      </c>
      <c r="P42" s="490">
        <f t="shared" si="14"/>
        <v>436.91956326093924</v>
      </c>
      <c r="Q42" s="490"/>
      <c r="R42" s="490">
        <f t="shared" si="15"/>
        <v>436.91956326093924</v>
      </c>
      <c r="S42" s="490">
        <f t="shared" si="8"/>
        <v>306.55498546593424</v>
      </c>
      <c r="T42" s="490">
        <f t="shared" si="9"/>
        <v>436.91956326093924</v>
      </c>
      <c r="U42" s="490">
        <f t="shared" si="10"/>
        <v>1</v>
      </c>
      <c r="V42" s="490">
        <f t="shared" si="11"/>
        <v>5.58</v>
      </c>
      <c r="W42" s="255">
        <f t="shared" si="20"/>
        <v>1</v>
      </c>
      <c r="X42" s="490">
        <f t="shared" si="12"/>
        <v>4.7402597402597417E-3</v>
      </c>
      <c r="Y42" s="208" t="str">
        <f t="shared" si="13"/>
        <v>A</v>
      </c>
      <c r="Z42" s="255">
        <f>VLOOKUP(D42,derm!$D$4:$H$285,5,FALSE)</f>
        <v>2.3500000000000001E-3</v>
      </c>
      <c r="AA42" s="468">
        <f>VLOOKUP($C42,ToxValues!$C$4:$N$283,11,FALSE)</f>
        <v>252.73</v>
      </c>
      <c r="AB42" s="468">
        <f>VLOOKUP($D42,derm!$D$4:$K$285,6,FALSE)</f>
        <v>0</v>
      </c>
      <c r="AC42" s="468">
        <f>VLOOKUP($D42,derm!$D$4:$K$285,7,FALSE)</f>
        <v>2.79</v>
      </c>
      <c r="AD42" s="468">
        <f>VLOOKUP($D42,derm!$D$4:$K$285,8,FALSE)</f>
        <v>6.7</v>
      </c>
      <c r="AE42" s="468">
        <f>VLOOKUP($D42,derm!$D$4:$L$285,9,FALSE)</f>
        <v>1</v>
      </c>
      <c r="AF42" s="255" t="str">
        <f>VLOOKUP(C42,ToxValues!$C$4:$J$284,4,FALSE)</f>
        <v>--</v>
      </c>
      <c r="AG42" s="255">
        <f>VLOOKUP($C42,ToxValues!$C$4:$J$284,3,FALSE)</f>
        <v>0.02</v>
      </c>
      <c r="AH42" s="497">
        <f>VLOOKUP($C42,ToxValues!$C$4:$J$284,5,FALSE)</f>
        <v>0.02</v>
      </c>
    </row>
    <row r="43" spans="1:34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>
        <f t="shared" si="0"/>
        <v>1.9578314866130904</v>
      </c>
      <c r="H43" s="490">
        <f t="shared" si="16"/>
        <v>1.9578314866130904</v>
      </c>
      <c r="I43" s="490">
        <f t="shared" si="17"/>
        <v>2.1239771819664686</v>
      </c>
      <c r="J43" s="490">
        <f t="shared" si="18"/>
        <v>25.028571428571436</v>
      </c>
      <c r="K43" s="490">
        <f t="shared" si="19"/>
        <v>2.0137931034482759</v>
      </c>
      <c r="L43" s="490">
        <f t="shared" si="4"/>
        <v>2.19</v>
      </c>
      <c r="M43" s="490">
        <f t="shared" si="22"/>
        <v>25.028571428571436</v>
      </c>
      <c r="N43" s="490">
        <f t="shared" si="21"/>
        <v>1.2514285714285717E-2</v>
      </c>
      <c r="O43" s="490">
        <f t="shared" si="7"/>
        <v>2.19</v>
      </c>
      <c r="P43" s="490">
        <f t="shared" si="14"/>
        <v>70.453067091807441</v>
      </c>
      <c r="Q43" s="490"/>
      <c r="R43" s="490">
        <f t="shared" si="15"/>
        <v>70.453067091807441</v>
      </c>
      <c r="S43" s="490">
        <f t="shared" si="8"/>
        <v>67.928713932644499</v>
      </c>
      <c r="T43" s="490">
        <f t="shared" si="9"/>
        <v>70.453067091807441</v>
      </c>
      <c r="U43" s="490">
        <f t="shared" si="10"/>
        <v>1</v>
      </c>
      <c r="V43" s="490">
        <f t="shared" si="11"/>
        <v>0.72</v>
      </c>
      <c r="W43" s="255">
        <f t="shared" si="20"/>
        <v>1</v>
      </c>
      <c r="X43" s="490">
        <f t="shared" si="12"/>
        <v>3.3181818181818182E-4</v>
      </c>
      <c r="Y43" s="208" t="str">
        <f t="shared" si="13"/>
        <v>B</v>
      </c>
      <c r="Z43" s="255">
        <f>VLOOKUP(D43,derm!$D$4:$H$285,5,FALSE)</f>
        <v>2.8400000000000001E-3</v>
      </c>
      <c r="AA43" s="468">
        <f>VLOOKUP($C43,ToxValues!$C$4:$N$283,11,FALSE)</f>
        <v>94.94</v>
      </c>
      <c r="AB43" s="468">
        <f>VLOOKUP($D43,derm!$D$4:$K$285,6,FALSE)</f>
        <v>0</v>
      </c>
      <c r="AC43" s="468">
        <f>VLOOKUP($D43,derm!$D$4:$K$285,7,FALSE)</f>
        <v>0.36</v>
      </c>
      <c r="AD43" s="468">
        <f>VLOOKUP($D43,derm!$D$4:$K$285,8,FALSE)</f>
        <v>0.87</v>
      </c>
      <c r="AE43" s="468">
        <f>VLOOKUP($D43,derm!$D$4:$L$285,9,FALSE)</f>
        <v>1</v>
      </c>
      <c r="AF43" s="255">
        <f>VLOOKUP(C43,ToxValues!$C$4:$J$284,4,FALSE)</f>
        <v>5.0000000000000001E-3</v>
      </c>
      <c r="AG43" s="255">
        <f>VLOOKUP($C43,ToxValues!$C$4:$J$284,3,FALSE)</f>
        <v>1.4E-3</v>
      </c>
      <c r="AH43" s="497">
        <f>VLOOKUP($C43,ToxValues!$C$4:$J$284,5,FALSE)</f>
        <v>1.4E-3</v>
      </c>
    </row>
    <row r="44" spans="1:34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>
        <f t="shared" si="0"/>
        <v>135.02132493852196</v>
      </c>
      <c r="H44" s="490">
        <f t="shared" si="16"/>
        <v>135.02132493852196</v>
      </c>
      <c r="I44" s="490">
        <f t="shared" si="17"/>
        <v>140.43268545650483</v>
      </c>
      <c r="J44" s="490">
        <f t="shared" si="18"/>
        <v>3504.0000000000005</v>
      </c>
      <c r="K44" s="490">
        <f t="shared" si="19"/>
        <v>149.74358974358972</v>
      </c>
      <c r="L44" s="490">
        <f t="shared" si="4"/>
        <v>156.42857142857142</v>
      </c>
      <c r="M44" s="490">
        <f t="shared" si="22"/>
        <v>3504.0000000000005</v>
      </c>
      <c r="N44" s="490">
        <f t="shared" si="21"/>
        <v>1.7520000000000002</v>
      </c>
      <c r="O44" s="490">
        <f t="shared" si="7"/>
        <v>156.42857142857142</v>
      </c>
      <c r="P44" s="490">
        <f t="shared" si="14"/>
        <v>1373.3333937364189</v>
      </c>
      <c r="Q44" s="490"/>
      <c r="R44" s="490">
        <f t="shared" si="15"/>
        <v>1373.3333937364189</v>
      </c>
      <c r="S44" s="490">
        <f t="shared" si="8"/>
        <v>1325.4289570079045</v>
      </c>
      <c r="T44" s="490">
        <f t="shared" si="9"/>
        <v>1373.3333937364189</v>
      </c>
      <c r="U44" s="490">
        <f t="shared" si="10"/>
        <v>0.90909090909090906</v>
      </c>
      <c r="V44" s="490">
        <f t="shared" si="11"/>
        <v>0.65950413223140492</v>
      </c>
      <c r="W44" s="255">
        <f t="shared" si="20"/>
        <v>1.0991735537190082</v>
      </c>
      <c r="X44" s="490">
        <f t="shared" si="12"/>
        <v>2.3701298701298706E-2</v>
      </c>
      <c r="Y44" s="208" t="str">
        <f t="shared" si="13"/>
        <v>B</v>
      </c>
      <c r="Z44" s="255">
        <f>VLOOKUP(D44,derm!$D$4:$H$285,5,FALSE)</f>
        <v>1.14E-2</v>
      </c>
      <c r="AA44" s="468">
        <f>VLOOKUP($C44,ToxValues!$C$4:$N$283,11,FALSE)</f>
        <v>76.13</v>
      </c>
      <c r="AB44" s="468">
        <f>VLOOKUP($D44,derm!$D$4:$K$285,6,FALSE)</f>
        <v>0.1</v>
      </c>
      <c r="AC44" s="468">
        <f>VLOOKUP($D44,derm!$D$4:$K$285,7,FALSE)</f>
        <v>0.3</v>
      </c>
      <c r="AD44" s="468">
        <f>VLOOKUP($D44,derm!$D$4:$K$285,8,FALSE)</f>
        <v>0.72</v>
      </c>
      <c r="AE44" s="468">
        <f>VLOOKUP($D44,derm!$D$4:$L$285,9,FALSE)</f>
        <v>1</v>
      </c>
      <c r="AF44" s="255">
        <f>VLOOKUP(C44,ToxValues!$C$4:$J$284,4,FALSE)</f>
        <v>0.7</v>
      </c>
      <c r="AG44" s="255">
        <f>VLOOKUP($C44,ToxValues!$C$4:$J$284,3,FALSE)</f>
        <v>0.1</v>
      </c>
      <c r="AH44" s="497">
        <f>VLOOKUP($C44,ToxValues!$C$4:$J$284,5,FALSE)</f>
        <v>0.1</v>
      </c>
    </row>
    <row r="45" spans="1:34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0"/>
        <v>4.9071436990040072</v>
      </c>
      <c r="H45" s="490">
        <f t="shared" si="16"/>
        <v>4.9071436990040072</v>
      </c>
      <c r="I45" s="490">
        <f t="shared" si="17"/>
        <v>4.9557250876930734</v>
      </c>
      <c r="J45" s="490">
        <f t="shared" si="18"/>
        <v>500.57142857142867</v>
      </c>
      <c r="K45" s="490">
        <f t="shared" si="19"/>
        <v>6.1798941798941804</v>
      </c>
      <c r="L45" s="490">
        <f t="shared" si="4"/>
        <v>6.257142857142858</v>
      </c>
      <c r="M45" s="490">
        <f t="shared" si="22"/>
        <v>500.57142857142867</v>
      </c>
      <c r="N45" s="490">
        <f t="shared" si="21"/>
        <v>0.25028571428571433</v>
      </c>
      <c r="O45" s="490">
        <f t="shared" si="7"/>
        <v>6.257142857142858</v>
      </c>
      <c r="P45" s="490">
        <f t="shared" si="14"/>
        <v>23.826845277771383</v>
      </c>
      <c r="Q45" s="490"/>
      <c r="R45" s="490">
        <f t="shared" si="15"/>
        <v>23.826845277771383</v>
      </c>
      <c r="S45" s="490">
        <f t="shared" si="8"/>
        <v>22.167337281530266</v>
      </c>
      <c r="T45" s="490">
        <f t="shared" si="9"/>
        <v>23.826845277771383</v>
      </c>
      <c r="U45" s="490">
        <f t="shared" si="10"/>
        <v>0.90909090909090906</v>
      </c>
      <c r="V45" s="490">
        <f t="shared" si="11"/>
        <v>1.7147107438016529</v>
      </c>
      <c r="W45" s="255">
        <f t="shared" si="20"/>
        <v>1.0991735537190082</v>
      </c>
      <c r="X45" s="490">
        <f t="shared" si="12"/>
        <v>9.4805194805194814E-4</v>
      </c>
      <c r="Y45" s="208" t="str">
        <f t="shared" si="13"/>
        <v>A</v>
      </c>
      <c r="Z45" s="255">
        <f>VLOOKUP(D45,derm!$D$4:$H$285,5,FALSE)</f>
        <v>1.6299999999999999E-2</v>
      </c>
      <c r="AA45" s="468">
        <f>VLOOKUP($C45,ToxValues!$C$4:$N$283,11,FALSE)</f>
        <v>153.82</v>
      </c>
      <c r="AB45" s="468">
        <f>VLOOKUP($D45,derm!$D$4:$K$285,6,FALSE)</f>
        <v>0.1</v>
      </c>
      <c r="AC45" s="468">
        <f>VLOOKUP($D45,derm!$D$4:$K$285,7,FALSE)</f>
        <v>0.78</v>
      </c>
      <c r="AD45" s="468">
        <f>VLOOKUP($D45,derm!$D$4:$K$285,8,FALSE)</f>
        <v>1.86</v>
      </c>
      <c r="AE45" s="468">
        <f>VLOOKUP($D45,derm!$D$4:$L$285,9,FALSE)</f>
        <v>1</v>
      </c>
      <c r="AF45" s="255">
        <f>VLOOKUP(C45,ToxValues!$C$4:$J$284,4,FALSE)</f>
        <v>0.1</v>
      </c>
      <c r="AG45" s="255">
        <f>VLOOKUP($C45,ToxValues!$C$4:$J$284,3,FALSE)</f>
        <v>4.0000000000000001E-3</v>
      </c>
      <c r="AH45" s="497">
        <f>VLOOKUP($C45,ToxValues!$C$4:$J$284,5,FALSE)</f>
        <v>4.0000000000000001E-3</v>
      </c>
    </row>
    <row r="46" spans="1:34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>
        <f t="shared" si="0"/>
        <v>21.226464296327869</v>
      </c>
      <c r="H46" s="490">
        <f t="shared" si="16"/>
        <v>21.226464296327869</v>
      </c>
      <c r="I46" s="490">
        <f t="shared" si="17"/>
        <v>23.193478448972474</v>
      </c>
      <c r="J46" s="490">
        <f t="shared" si="18"/>
        <v>250.28571428571433</v>
      </c>
      <c r="K46" s="490">
        <f t="shared" si="19"/>
        <v>27.80952380952381</v>
      </c>
      <c r="L46" s="490">
        <f t="shared" si="4"/>
        <v>31.285714285714285</v>
      </c>
      <c r="M46" s="490">
        <f t="shared" si="22"/>
        <v>250.28571428571433</v>
      </c>
      <c r="N46" s="490">
        <f t="shared" si="21"/>
        <v>0.12514285714285717</v>
      </c>
      <c r="O46" s="490">
        <f t="shared" si="7"/>
        <v>31.285714285714285</v>
      </c>
      <c r="P46" s="490">
        <f t="shared" si="14"/>
        <v>89.669227971806592</v>
      </c>
      <c r="Q46" s="490"/>
      <c r="R46" s="490">
        <f t="shared" si="15"/>
        <v>89.669227971806592</v>
      </c>
      <c r="S46" s="490">
        <f t="shared" si="8"/>
        <v>87.534052163405761</v>
      </c>
      <c r="T46" s="490">
        <f t="shared" si="9"/>
        <v>89.669227971806592</v>
      </c>
      <c r="U46" s="490">
        <f t="shared" si="10"/>
        <v>0.90909090909090906</v>
      </c>
      <c r="V46" s="490">
        <f t="shared" si="11"/>
        <v>1.0112396694214876</v>
      </c>
      <c r="W46" s="255">
        <f t="shared" si="20"/>
        <v>1.0991735537190082</v>
      </c>
      <c r="X46" s="490">
        <f t="shared" si="12"/>
        <v>4.7402597402597417E-3</v>
      </c>
      <c r="Y46" s="208" t="str">
        <f t="shared" si="13"/>
        <v>A</v>
      </c>
      <c r="Z46" s="255">
        <f>VLOOKUP(D46,derm!$D$4:$H$285,5,FALSE)</f>
        <v>2.8199999999999999E-2</v>
      </c>
      <c r="AA46" s="468">
        <f>VLOOKUP($C46,ToxValues!$C$4:$N$283,11,FALSE)</f>
        <v>112.56</v>
      </c>
      <c r="AB46" s="468">
        <f>VLOOKUP($D46,derm!$D$4:$K$285,6,FALSE)</f>
        <v>0.1</v>
      </c>
      <c r="AC46" s="468">
        <f>VLOOKUP($D46,derm!$D$4:$K$285,7,FALSE)</f>
        <v>0.46</v>
      </c>
      <c r="AD46" s="468">
        <f>VLOOKUP($D46,derm!$D$4:$K$285,8,FALSE)</f>
        <v>1.0900000000000001</v>
      </c>
      <c r="AE46" s="468">
        <f>VLOOKUP($D46,derm!$D$4:$L$285,9,FALSE)</f>
        <v>1</v>
      </c>
      <c r="AF46" s="255">
        <f>VLOOKUP(C46,ToxValues!$C$4:$J$284,4,FALSE)</f>
        <v>0.05</v>
      </c>
      <c r="AG46" s="255">
        <f>VLOOKUP($C46,ToxValues!$C$4:$J$284,3,FALSE)</f>
        <v>0.02</v>
      </c>
      <c r="AH46" s="497">
        <f>VLOOKUP($C46,ToxValues!$C$4:$J$284,5,FALSE)</f>
        <v>0.02</v>
      </c>
    </row>
    <row r="47" spans="1:34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>
        <f t="shared" si="0"/>
        <v>50057.142857142862</v>
      </c>
      <c r="H47" s="490" t="str">
        <f t="shared" si="16"/>
        <v>--</v>
      </c>
      <c r="I47" s="490" t="str">
        <f t="shared" si="17"/>
        <v/>
      </c>
      <c r="J47" s="490">
        <f t="shared" si="18"/>
        <v>50057.142857142862</v>
      </c>
      <c r="K47" s="490" t="str">
        <f t="shared" si="19"/>
        <v/>
      </c>
      <c r="L47" s="490" t="str">
        <f t="shared" si="4"/>
        <v>--</v>
      </c>
      <c r="M47" s="490">
        <f t="shared" si="22"/>
        <v>50057.142857142862</v>
      </c>
      <c r="N47" s="490">
        <f t="shared" si="21"/>
        <v>25.028571428571432</v>
      </c>
      <c r="O47" s="490" t="str">
        <f t="shared" si="7"/>
        <v>--</v>
      </c>
      <c r="P47" s="490" t="str">
        <f t="shared" si="14"/>
        <v>--</v>
      </c>
      <c r="Q47" s="490"/>
      <c r="R47" s="490" t="str">
        <f t="shared" si="15"/>
        <v>--</v>
      </c>
      <c r="S47" s="490" t="str">
        <f t="shared" si="8"/>
        <v>--</v>
      </c>
      <c r="T47" s="490" t="str">
        <f t="shared" si="9"/>
        <v>--</v>
      </c>
      <c r="U47" s="490">
        <f t="shared" si="10"/>
        <v>1</v>
      </c>
      <c r="V47" s="490">
        <f t="shared" si="11"/>
        <v>0.48</v>
      </c>
      <c r="W47" s="255">
        <f t="shared" si="20"/>
        <v>1</v>
      </c>
      <c r="X47" s="490" t="str">
        <f t="shared" si="12"/>
        <v>--</v>
      </c>
      <c r="Y47" s="208" t="str">
        <f t="shared" si="13"/>
        <v>B</v>
      </c>
      <c r="Z47" s="255">
        <f>VLOOKUP(D47,derm!$D$4:$H$285,5,FALSE)</f>
        <v>6.0699999999999999E-3</v>
      </c>
      <c r="AA47" s="468">
        <f>VLOOKUP($C47,ToxValues!$C$4:$N$283,11,FALSE)</f>
        <v>64.52</v>
      </c>
      <c r="AB47" s="468">
        <f>VLOOKUP($D47,derm!$D$4:$K$285,6,FALSE)</f>
        <v>0</v>
      </c>
      <c r="AC47" s="468">
        <f>VLOOKUP($D47,derm!$D$4:$K$285,7,FALSE)</f>
        <v>0.24</v>
      </c>
      <c r="AD47" s="468">
        <f>VLOOKUP($D47,derm!$D$4:$K$285,8,FALSE)</f>
        <v>0.59</v>
      </c>
      <c r="AE47" s="468">
        <f>VLOOKUP($D47,derm!$D$4:$L$285,9,FALSE)</f>
        <v>1</v>
      </c>
      <c r="AF47" s="255">
        <f>VLOOKUP(C47,ToxValues!$C$4:$J$284,4,FALSE)</f>
        <v>10</v>
      </c>
      <c r="AG47" s="255" t="str">
        <f>VLOOKUP($C47,ToxValues!$C$4:$J$284,3,FALSE)</f>
        <v>--</v>
      </c>
      <c r="AH47" s="497" t="str">
        <f>VLOOKUP($C47,ToxValues!$C$4:$J$284,5,FALSE)</f>
        <v>--</v>
      </c>
    </row>
    <row r="48" spans="1:34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0"/>
        <v>13.966978259736633</v>
      </c>
      <c r="H48" s="490">
        <f t="shared" si="16"/>
        <v>13.966978259736633</v>
      </c>
      <c r="I48" s="490">
        <f t="shared" si="17"/>
        <v>14.376292859005504</v>
      </c>
      <c r="J48" s="490">
        <f t="shared" si="18"/>
        <v>490.56000000000006</v>
      </c>
      <c r="K48" s="490">
        <f t="shared" si="19"/>
        <v>15.159456118665018</v>
      </c>
      <c r="L48" s="490">
        <f t="shared" si="4"/>
        <v>15.642857142857142</v>
      </c>
      <c r="M48" s="490">
        <f t="shared" si="22"/>
        <v>490.56000000000006</v>
      </c>
      <c r="N48" s="490">
        <f t="shared" si="21"/>
        <v>0.24528000000000003</v>
      </c>
      <c r="O48" s="490">
        <f t="shared" si="7"/>
        <v>15.642857142857142</v>
      </c>
      <c r="P48" s="490">
        <f t="shared" si="14"/>
        <v>177.55616379250651</v>
      </c>
      <c r="Q48" s="490"/>
      <c r="R48" s="490">
        <f t="shared" si="15"/>
        <v>177.55616379250651</v>
      </c>
      <c r="S48" s="490">
        <f t="shared" si="8"/>
        <v>173.50877526572992</v>
      </c>
      <c r="T48" s="490">
        <f t="shared" si="9"/>
        <v>177.55616379250651</v>
      </c>
      <c r="U48" s="490">
        <f t="shared" si="10"/>
        <v>1</v>
      </c>
      <c r="V48" s="490">
        <f t="shared" si="11"/>
        <v>1</v>
      </c>
      <c r="W48" s="255">
        <f t="shared" si="20"/>
        <v>1</v>
      </c>
      <c r="X48" s="490">
        <f t="shared" si="12"/>
        <v>2.3701298701298708E-3</v>
      </c>
      <c r="Y48" s="208" t="str">
        <f t="shared" si="13"/>
        <v>A</v>
      </c>
      <c r="Z48" s="255">
        <f>VLOOKUP(D48,derm!$D$4:$H$285,5,FALSE)</f>
        <v>6.8300000000000001E-3</v>
      </c>
      <c r="AA48" s="468">
        <f>VLOOKUP($C48,ToxValues!$C$4:$N$283,11,FALSE)</f>
        <v>119.38</v>
      </c>
      <c r="AB48" s="468">
        <f>VLOOKUP($D48,derm!$D$4:$K$285,6,FALSE)</f>
        <v>0</v>
      </c>
      <c r="AC48" s="468">
        <f>VLOOKUP($D48,derm!$D$4:$K$285,7,FALSE)</f>
        <v>0.5</v>
      </c>
      <c r="AD48" s="468">
        <f>VLOOKUP($D48,derm!$D$4:$K$285,8,FALSE)</f>
        <v>1.19</v>
      </c>
      <c r="AE48" s="468">
        <f>VLOOKUP($D48,derm!$D$4:$L$285,9,FALSE)</f>
        <v>1</v>
      </c>
      <c r="AF48" s="255">
        <f>VLOOKUP(C48,ToxValues!$C$4:$J$284,4,FALSE)</f>
        <v>9.8000000000000004E-2</v>
      </c>
      <c r="AG48" s="255">
        <f>VLOOKUP($C48,ToxValues!$C$4:$J$284,3,FALSE)</f>
        <v>0.01</v>
      </c>
      <c r="AH48" s="497">
        <f>VLOOKUP($C48,ToxValues!$C$4:$J$284,5,FALSE)</f>
        <v>0.01</v>
      </c>
    </row>
    <row r="49" spans="1:34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>
        <f t="shared" si="0"/>
        <v>450.51428571428579</v>
      </c>
      <c r="H49" s="490" t="str">
        <f t="shared" si="16"/>
        <v>--</v>
      </c>
      <c r="I49" s="490" t="str">
        <f t="shared" si="17"/>
        <v/>
      </c>
      <c r="J49" s="490">
        <f t="shared" si="18"/>
        <v>450.51428571428579</v>
      </c>
      <c r="K49" s="490" t="str">
        <f t="shared" si="19"/>
        <v/>
      </c>
      <c r="L49" s="490" t="str">
        <f t="shared" si="4"/>
        <v>--</v>
      </c>
      <c r="M49" s="490">
        <f t="shared" si="22"/>
        <v>450.51428571428579</v>
      </c>
      <c r="N49" s="490">
        <f t="shared" si="21"/>
        <v>0.22525714285714291</v>
      </c>
      <c r="O49" s="490" t="str">
        <f t="shared" si="7"/>
        <v>--</v>
      </c>
      <c r="P49" s="490" t="str">
        <f t="shared" si="14"/>
        <v>--</v>
      </c>
      <c r="Q49" s="490"/>
      <c r="R49" s="490" t="str">
        <f t="shared" si="15"/>
        <v>--</v>
      </c>
      <c r="S49" s="490" t="str">
        <f t="shared" si="8"/>
        <v>--</v>
      </c>
      <c r="T49" s="490" t="str">
        <f t="shared" si="9"/>
        <v>--</v>
      </c>
      <c r="U49" s="490">
        <f t="shared" si="10"/>
        <v>1</v>
      </c>
      <c r="V49" s="490">
        <f t="shared" si="11"/>
        <v>0.4</v>
      </c>
      <c r="W49" s="255">
        <f t="shared" si="20"/>
        <v>1</v>
      </c>
      <c r="X49" s="490" t="str">
        <f t="shared" si="12"/>
        <v>--</v>
      </c>
      <c r="Y49" s="208" t="str">
        <f t="shared" si="13"/>
        <v>B</v>
      </c>
      <c r="Z49" s="255">
        <f>VLOOKUP(D49,derm!$D$4:$H$285,5,FALSE)</f>
        <v>3.2799999999999999E-3</v>
      </c>
      <c r="AA49" s="468">
        <f>VLOOKUP($C49,ToxValues!$C$4:$N$283,11,FALSE)</f>
        <v>50.49</v>
      </c>
      <c r="AB49" s="468">
        <f>VLOOKUP($D49,derm!$D$4:$K$285,6,FALSE)</f>
        <v>0</v>
      </c>
      <c r="AC49" s="468">
        <f>VLOOKUP($D49,derm!$D$4:$K$285,7,FALSE)</f>
        <v>0.2</v>
      </c>
      <c r="AD49" s="468">
        <f>VLOOKUP($D49,derm!$D$4:$K$285,8,FALSE)</f>
        <v>0.49</v>
      </c>
      <c r="AE49" s="468">
        <f>VLOOKUP($D49,derm!$D$4:$L$285,9,FALSE)</f>
        <v>1</v>
      </c>
      <c r="AF49" s="255">
        <f>VLOOKUP(C49,ToxValues!$C$4:$J$284,4,FALSE)</f>
        <v>0.09</v>
      </c>
      <c r="AG49" s="255" t="str">
        <f>VLOOKUP($C49,ToxValues!$C$4:$J$284,3,FALSE)</f>
        <v>--</v>
      </c>
      <c r="AH49" s="497" t="str">
        <f>VLOOKUP($C49,ToxValues!$C$4:$J$284,5,FALSE)</f>
        <v>--</v>
      </c>
    </row>
    <row r="50" spans="1:34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>
        <f t="shared" si="0"/>
        <v>3.128571428571429</v>
      </c>
      <c r="H50" s="490" t="str">
        <f t="shared" si="16"/>
        <v>--</v>
      </c>
      <c r="I50" s="490" t="str">
        <f t="shared" si="17"/>
        <v/>
      </c>
      <c r="J50" s="490" t="str">
        <f t="shared" si="18"/>
        <v>--</v>
      </c>
      <c r="K50" s="490" t="str">
        <f t="shared" si="19"/>
        <v/>
      </c>
      <c r="L50" s="490">
        <f t="shared" si="4"/>
        <v>3.128571428571429</v>
      </c>
      <c r="M50" s="490" t="str">
        <f t="shared" si="22"/>
        <v>--</v>
      </c>
      <c r="N50" s="490" t="str">
        <f t="shared" si="21"/>
        <v>--</v>
      </c>
      <c r="O50" s="490">
        <f t="shared" si="7"/>
        <v>3.128571428571429</v>
      </c>
      <c r="P50" s="490" t="str">
        <f t="shared" si="14"/>
        <v>--</v>
      </c>
      <c r="Q50" s="490"/>
      <c r="R50" s="490" t="str">
        <f t="shared" si="15"/>
        <v>--</v>
      </c>
      <c r="S50" s="490" t="str">
        <f t="shared" si="8"/>
        <v>--</v>
      </c>
      <c r="T50" s="490" t="str">
        <f t="shared" si="9"/>
        <v>--</v>
      </c>
      <c r="U50" s="490" t="str">
        <f t="shared" si="10"/>
        <v>--</v>
      </c>
      <c r="V50" s="490" t="str">
        <f t="shared" si="11"/>
        <v>--</v>
      </c>
      <c r="W50" s="255" t="str">
        <f t="shared" si="20"/>
        <v>--</v>
      </c>
      <c r="X50" s="490">
        <f t="shared" si="12"/>
        <v>4.7402597402597407E-4</v>
      </c>
      <c r="Y50" s="208" t="str">
        <f t="shared" si="13"/>
        <v>A</v>
      </c>
      <c r="Z50" s="255">
        <f>VLOOKUP(D50,derm!$D$4:$H$285,5,FALSE)</f>
        <v>1.0999999999999999E-2</v>
      </c>
      <c r="AA50" s="468">
        <f>VLOOKUP($C50,ToxValues!$C$4:$N$283,11,FALSE)</f>
        <v>96.94</v>
      </c>
      <c r="AB50" s="468" t="str">
        <f>VLOOKUP($D50,derm!$D$4:$K$285,6,FALSE)</f>
        <v>--</v>
      </c>
      <c r="AC50" s="468" t="str">
        <f>VLOOKUP($D50,derm!$D$4:$K$285,7,FALSE)</f>
        <v>--</v>
      </c>
      <c r="AD50" s="468" t="str">
        <f>VLOOKUP($D50,derm!$D$4:$K$285,8,FALSE)</f>
        <v>--</v>
      </c>
      <c r="AE50" s="468" t="str">
        <f>VLOOKUP($D50,derm!$D$4:$L$285,9,FALSE)</f>
        <v>--</v>
      </c>
      <c r="AF50" s="255" t="str">
        <f>VLOOKUP(C50,ToxValues!$C$4:$J$284,4,FALSE)</f>
        <v>--</v>
      </c>
      <c r="AG50" s="255">
        <f>VLOOKUP($C50,ToxValues!$C$4:$J$284,3,FALSE)</f>
        <v>2E-3</v>
      </c>
      <c r="AH50" s="497">
        <f>VLOOKUP($C50,ToxValues!$C$4:$J$284,5,FALSE)</f>
        <v>2E-3</v>
      </c>
    </row>
    <row r="51" spans="1:34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0"/>
        <v>--</v>
      </c>
      <c r="H51" s="490" t="str">
        <f t="shared" si="16"/>
        <v>--</v>
      </c>
      <c r="I51" s="490" t="str">
        <f t="shared" si="17"/>
        <v/>
      </c>
      <c r="J51" s="490" t="str">
        <f t="shared" si="18"/>
        <v>--</v>
      </c>
      <c r="K51" s="490" t="str">
        <f t="shared" si="19"/>
        <v/>
      </c>
      <c r="L51" s="490" t="str">
        <f t="shared" si="4"/>
        <v>--</v>
      </c>
      <c r="M51" s="490" t="str">
        <f t="shared" si="22"/>
        <v>--</v>
      </c>
      <c r="N51" s="490" t="str">
        <f t="shared" si="21"/>
        <v>--</v>
      </c>
      <c r="O51" s="490" t="str">
        <f t="shared" si="7"/>
        <v>--</v>
      </c>
      <c r="P51" s="490" t="str">
        <f t="shared" si="14"/>
        <v>--</v>
      </c>
      <c r="Q51" s="490"/>
      <c r="R51" s="490" t="str">
        <f t="shared" si="15"/>
        <v>--</v>
      </c>
      <c r="S51" s="490" t="str">
        <f t="shared" si="8"/>
        <v>--</v>
      </c>
      <c r="T51" s="490" t="str">
        <f t="shared" si="9"/>
        <v>--</v>
      </c>
      <c r="U51" s="490" t="str">
        <f t="shared" si="10"/>
        <v>--</v>
      </c>
      <c r="V51" s="490" t="str">
        <f t="shared" si="11"/>
        <v>--</v>
      </c>
      <c r="W51" s="255" t="str">
        <f t="shared" si="20"/>
        <v>--</v>
      </c>
      <c r="X51" s="490" t="str">
        <f t="shared" si="12"/>
        <v>--</v>
      </c>
      <c r="Y51" s="208" t="str">
        <f t="shared" si="13"/>
        <v>A</v>
      </c>
      <c r="Z51" s="255" t="str">
        <f>VLOOKUP(D51,derm!$D$4:$H$285,5,FALSE)</f>
        <v>--</v>
      </c>
      <c r="AA51" s="468" t="str">
        <f>VLOOKUP($C51,ToxValues!$C$4:$N$283,11,FALSE)</f>
        <v>--</v>
      </c>
      <c r="AB51" s="468" t="str">
        <f>VLOOKUP($D51,derm!$D$4:$K$285,6,FALSE)</f>
        <v>--</v>
      </c>
      <c r="AC51" s="468" t="str">
        <f>VLOOKUP($D51,derm!$D$4:$K$285,7,FALSE)</f>
        <v>--</v>
      </c>
      <c r="AD51" s="468" t="str">
        <f>VLOOKUP($D51,derm!$D$4:$K$285,8,FALSE)</f>
        <v>--</v>
      </c>
      <c r="AE51" s="468" t="str">
        <f>VLOOKUP($D51,derm!$D$4:$L$285,9,FALSE)</f>
        <v>--</v>
      </c>
      <c r="AF51" s="255" t="str">
        <f>VLOOKUP(C51,ToxValues!$C$4:$J$284,4,FALSE)</f>
        <v>--</v>
      </c>
      <c r="AG51" s="255" t="str">
        <f>VLOOKUP($C51,ToxValues!$C$4:$J$284,3,FALSE)</f>
        <v>--</v>
      </c>
      <c r="AH51" s="497" t="str">
        <f>VLOOKUP($C51,ToxValues!$C$4:$J$284,5,FALSE)</f>
        <v>--</v>
      </c>
    </row>
    <row r="52" spans="1:34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0"/>
        <v>29.347116446592391</v>
      </c>
      <c r="H52" s="490" t="str">
        <f t="shared" si="16"/>
        <v>--</v>
      </c>
      <c r="I52" s="490">
        <f t="shared" si="17"/>
        <v>29.347116446592391</v>
      </c>
      <c r="J52" s="490" t="str">
        <f t="shared" si="18"/>
        <v>--</v>
      </c>
      <c r="K52" s="490" t="str">
        <f t="shared" si="19"/>
        <v/>
      </c>
      <c r="L52" s="490">
        <f t="shared" si="4"/>
        <v>31.285714285714285</v>
      </c>
      <c r="M52" s="490" t="str">
        <f t="shared" si="22"/>
        <v>--</v>
      </c>
      <c r="N52" s="490" t="str">
        <f t="shared" si="21"/>
        <v>--</v>
      </c>
      <c r="O52" s="490">
        <f t="shared" si="7"/>
        <v>31.285714285714285</v>
      </c>
      <c r="P52" s="490">
        <f t="shared" si="14"/>
        <v>473.61318666978337</v>
      </c>
      <c r="Q52" s="490"/>
      <c r="R52" s="490">
        <f t="shared" si="15"/>
        <v>473.61318666978337</v>
      </c>
      <c r="S52" s="490">
        <f t="shared" si="8"/>
        <v>396.19040672147338</v>
      </c>
      <c r="T52" s="490">
        <f t="shared" si="9"/>
        <v>473.61318666978337</v>
      </c>
      <c r="U52" s="490">
        <f t="shared" si="10"/>
        <v>1</v>
      </c>
      <c r="V52" s="490">
        <f t="shared" si="11"/>
        <v>3.14</v>
      </c>
      <c r="W52" s="255">
        <f t="shared" si="20"/>
        <v>1</v>
      </c>
      <c r="X52" s="490">
        <f t="shared" si="12"/>
        <v>4.7402597402597417E-3</v>
      </c>
      <c r="Y52" s="208" t="str">
        <f t="shared" si="13"/>
        <v>A</v>
      </c>
      <c r="Z52" s="255">
        <f>VLOOKUP(D52,derm!$D$4:$H$285,5,FALSE)</f>
        <v>2.8900000000000002E-3</v>
      </c>
      <c r="AA52" s="468">
        <f>VLOOKUP($C52,ToxValues!$C$4:$N$283,11,FALSE)</f>
        <v>208.28</v>
      </c>
      <c r="AB52" s="468">
        <f>VLOOKUP($D52,derm!$D$4:$K$285,6,FALSE)</f>
        <v>0</v>
      </c>
      <c r="AC52" s="468">
        <f>VLOOKUP($D52,derm!$D$4:$K$285,7,FALSE)</f>
        <v>1.57</v>
      </c>
      <c r="AD52" s="468">
        <f>VLOOKUP($D52,derm!$D$4:$K$285,8,FALSE)</f>
        <v>3.77</v>
      </c>
      <c r="AE52" s="468">
        <f>VLOOKUP($D52,derm!$D$4:$L$285,9,FALSE)</f>
        <v>1</v>
      </c>
      <c r="AF52" s="255" t="str">
        <f>VLOOKUP(C52,ToxValues!$C$4:$J$284,4,FALSE)</f>
        <v>--</v>
      </c>
      <c r="AG52" s="255">
        <f>VLOOKUP($C52,ToxValues!$C$4:$J$284,3,FALSE)</f>
        <v>0.02</v>
      </c>
      <c r="AH52" s="497">
        <f>VLOOKUP($C52,ToxValues!$C$4:$J$284,5,FALSE)</f>
        <v>0.02</v>
      </c>
    </row>
    <row r="53" spans="1:34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>
        <f t="shared" si="0"/>
        <v>8.7819548872180473</v>
      </c>
      <c r="H53" s="490" t="str">
        <f t="shared" si="16"/>
        <v>--</v>
      </c>
      <c r="I53" s="490" t="str">
        <f t="shared" si="17"/>
        <v/>
      </c>
      <c r="J53" s="490">
        <f t="shared" si="18"/>
        <v>20.022857142857148</v>
      </c>
      <c r="K53" s="490">
        <f t="shared" si="19"/>
        <v>8.7819548872180473</v>
      </c>
      <c r="L53" s="490">
        <f t="shared" si="4"/>
        <v>15.642857142857142</v>
      </c>
      <c r="M53" s="490">
        <f t="shared" si="22"/>
        <v>20.022857142857148</v>
      </c>
      <c r="N53" s="490">
        <f t="shared" si="21"/>
        <v>1.0011428571428574E-2</v>
      </c>
      <c r="O53" s="490">
        <f t="shared" si="7"/>
        <v>15.642857142857142</v>
      </c>
      <c r="P53" s="490" t="str">
        <f t="shared" si="14"/>
        <v>--</v>
      </c>
      <c r="Q53" s="490"/>
      <c r="R53" s="490" t="str">
        <f t="shared" si="15"/>
        <v>--</v>
      </c>
      <c r="S53" s="490" t="str">
        <f t="shared" si="8"/>
        <v>--</v>
      </c>
      <c r="T53" s="490" t="str">
        <f t="shared" si="9"/>
        <v>--</v>
      </c>
      <c r="U53" s="490" t="str">
        <f t="shared" si="10"/>
        <v>--</v>
      </c>
      <c r="V53" s="490" t="str">
        <f t="shared" si="11"/>
        <v>--</v>
      </c>
      <c r="W53" s="255" t="str">
        <f t="shared" si="20"/>
        <v>--</v>
      </c>
      <c r="X53" s="490">
        <f t="shared" si="12"/>
        <v>2.3701298701298708E-3</v>
      </c>
      <c r="Y53" s="208" t="str">
        <f t="shared" si="13"/>
        <v>A</v>
      </c>
      <c r="Z53" s="255">
        <f>VLOOKUP(D53,derm!$D$4:$H$285,5,FALSE)</f>
        <v>2.2300000000000002E-3</v>
      </c>
      <c r="AA53" s="468">
        <f>VLOOKUP($C53,ToxValues!$C$4:$N$283,11,FALSE)</f>
        <v>173.84</v>
      </c>
      <c r="AB53" s="468" t="str">
        <f>VLOOKUP($D53,derm!$D$4:$K$285,6,FALSE)</f>
        <v>--</v>
      </c>
      <c r="AC53" s="468" t="str">
        <f>VLOOKUP($D53,derm!$D$4:$K$285,7,FALSE)</f>
        <v>--</v>
      </c>
      <c r="AD53" s="468" t="str">
        <f>VLOOKUP($D53,derm!$D$4:$K$285,8,FALSE)</f>
        <v>--</v>
      </c>
      <c r="AE53" s="468" t="str">
        <f>VLOOKUP($D53,derm!$D$4:$L$285,9,FALSE)</f>
        <v>--</v>
      </c>
      <c r="AF53" s="255">
        <f>VLOOKUP(C53,ToxValues!$C$4:$J$284,4,FALSE)</f>
        <v>4.0000000000000001E-3</v>
      </c>
      <c r="AG53" s="255">
        <f>VLOOKUP($C53,ToxValues!$C$4:$J$284,3,FALSE)</f>
        <v>0.01</v>
      </c>
      <c r="AH53" s="497">
        <f>VLOOKUP($C53,ToxValues!$C$4:$J$284,5,FALSE)</f>
        <v>0.01</v>
      </c>
    </row>
    <row r="54" spans="1:34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>
        <f t="shared" si="0"/>
        <v>179.63820923730074</v>
      </c>
      <c r="H54" s="490">
        <f t="shared" si="16"/>
        <v>179.63820923730074</v>
      </c>
      <c r="I54" s="490">
        <f t="shared" si="17"/>
        <v>280.18836819229392</v>
      </c>
      <c r="J54" s="490">
        <f t="shared" si="18"/>
        <v>500.57142857142867</v>
      </c>
      <c r="K54" s="490">
        <f t="shared" si="19"/>
        <v>192.52747252747253</v>
      </c>
      <c r="L54" s="490">
        <f t="shared" si="4"/>
        <v>312.85714285714283</v>
      </c>
      <c r="M54" s="490">
        <f t="shared" si="22"/>
        <v>500.57142857142867</v>
      </c>
      <c r="N54" s="490">
        <f t="shared" si="21"/>
        <v>0.25028571428571433</v>
      </c>
      <c r="O54" s="490">
        <f t="shared" si="7"/>
        <v>312.85714285714283</v>
      </c>
      <c r="P54" s="490">
        <f t="shared" si="14"/>
        <v>2683.2635516252117</v>
      </c>
      <c r="Q54" s="490"/>
      <c r="R54" s="490">
        <f t="shared" si="15"/>
        <v>2683.2635516252117</v>
      </c>
      <c r="S54" s="490">
        <f t="shared" si="8"/>
        <v>2621.9700980473153</v>
      </c>
      <c r="T54" s="490">
        <f t="shared" si="9"/>
        <v>2683.2635516252117</v>
      </c>
      <c r="U54" s="490">
        <f t="shared" si="10"/>
        <v>1</v>
      </c>
      <c r="V54" s="490">
        <f t="shared" si="11"/>
        <v>1.02</v>
      </c>
      <c r="W54" s="255">
        <f t="shared" si="20"/>
        <v>1</v>
      </c>
      <c r="X54" s="490">
        <f t="shared" si="12"/>
        <v>4.7402597402597411E-2</v>
      </c>
      <c r="Y54" s="208" t="str">
        <f t="shared" si="13"/>
        <v>A</v>
      </c>
      <c r="Z54" s="255">
        <f>VLOOKUP(D54,derm!$D$4:$H$285,5,FALSE)</f>
        <v>8.9499999999999996E-3</v>
      </c>
      <c r="AA54" s="468">
        <f>VLOOKUP($C54,ToxValues!$C$4:$N$283,11,FALSE)</f>
        <v>120.91</v>
      </c>
      <c r="AB54" s="468">
        <f>VLOOKUP($D54,derm!$D$4:$K$285,6,FALSE)</f>
        <v>0</v>
      </c>
      <c r="AC54" s="468">
        <f>VLOOKUP($D54,derm!$D$4:$K$285,7,FALSE)</f>
        <v>0.51</v>
      </c>
      <c r="AD54" s="468">
        <f>VLOOKUP($D54,derm!$D$4:$K$285,8,FALSE)</f>
        <v>1.22</v>
      </c>
      <c r="AE54" s="468">
        <f>VLOOKUP($D54,derm!$D$4:$L$285,9,FALSE)</f>
        <v>1</v>
      </c>
      <c r="AF54" s="255">
        <f>VLOOKUP(C54,ToxValues!$C$4:$J$284,4,FALSE)</f>
        <v>0.1</v>
      </c>
      <c r="AG54" s="255">
        <f>VLOOKUP($C54,ToxValues!$C$4:$J$284,3,FALSE)</f>
        <v>0.2</v>
      </c>
      <c r="AH54" s="497">
        <f>VLOOKUP($C54,ToxValues!$C$4:$J$284,5,FALSE)</f>
        <v>0.2</v>
      </c>
    </row>
    <row r="55" spans="1:34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0"/>
        <v>96.914659700746114</v>
      </c>
      <c r="H55" s="490">
        <f t="shared" si="16"/>
        <v>96.914659700746114</v>
      </c>
      <c r="I55" s="490">
        <f t="shared" si="17"/>
        <v>98.828050342143939</v>
      </c>
      <c r="J55" s="490">
        <f t="shared" si="18"/>
        <v>5005.7142857142862</v>
      </c>
      <c r="K55" s="490">
        <f t="shared" si="19"/>
        <v>151.68831168831167</v>
      </c>
      <c r="L55" s="490">
        <f t="shared" si="4"/>
        <v>156.42857142857142</v>
      </c>
      <c r="M55" s="490">
        <f t="shared" si="22"/>
        <v>5005.7142857142862</v>
      </c>
      <c r="N55" s="490">
        <f t="shared" si="21"/>
        <v>2.5028571428571431</v>
      </c>
      <c r="O55" s="490">
        <f t="shared" si="7"/>
        <v>156.42857142857142</v>
      </c>
      <c r="P55" s="490">
        <f t="shared" si="14"/>
        <v>268.39220271802839</v>
      </c>
      <c r="Q55" s="490"/>
      <c r="R55" s="490">
        <f t="shared" si="15"/>
        <v>268.39220271802839</v>
      </c>
      <c r="S55" s="490">
        <f t="shared" si="8"/>
        <v>261.75493608852838</v>
      </c>
      <c r="T55" s="490">
        <f t="shared" si="9"/>
        <v>268.39220271802839</v>
      </c>
      <c r="U55" s="490">
        <f t="shared" si="10"/>
        <v>0.83333333333333337</v>
      </c>
      <c r="V55" s="490">
        <f t="shared" si="11"/>
        <v>1.0033333333333334</v>
      </c>
      <c r="W55" s="255">
        <f t="shared" si="20"/>
        <v>1.1944444444444446</v>
      </c>
      <c r="X55" s="490">
        <f t="shared" si="12"/>
        <v>2.3701298701298706E-2</v>
      </c>
      <c r="Y55" s="208" t="str">
        <f t="shared" si="13"/>
        <v>A</v>
      </c>
      <c r="Z55" s="255">
        <f>VLOOKUP(D55,derm!$D$4:$H$285,5,FALSE)</f>
        <v>4.9299999999999997E-2</v>
      </c>
      <c r="AA55" s="468">
        <f>VLOOKUP($C55,ToxValues!$C$4:$N$283,11,FALSE)</f>
        <v>106.17</v>
      </c>
      <c r="AB55" s="468">
        <f>VLOOKUP($D55,derm!$D$4:$K$285,6,FALSE)</f>
        <v>0.2</v>
      </c>
      <c r="AC55" s="468">
        <f>VLOOKUP($D55,derm!$D$4:$K$285,7,FALSE)</f>
        <v>0.42</v>
      </c>
      <c r="AD55" s="468">
        <f>VLOOKUP($D55,derm!$D$4:$K$285,8,FALSE)</f>
        <v>1.01</v>
      </c>
      <c r="AE55" s="468">
        <f>VLOOKUP($D55,derm!$D$4:$L$285,9,FALSE)</f>
        <v>1</v>
      </c>
      <c r="AF55" s="255">
        <f>VLOOKUP(C55,ToxValues!$C$4:$J$284,4,FALSE)</f>
        <v>1</v>
      </c>
      <c r="AG55" s="255">
        <f>VLOOKUP($C55,ToxValues!$C$4:$J$284,3,FALSE)</f>
        <v>0.1</v>
      </c>
      <c r="AH55" s="497">
        <f>VLOOKUP($C55,ToxValues!$C$4:$J$284,5,FALSE)</f>
        <v>0.1</v>
      </c>
    </row>
    <row r="56" spans="1:34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>
        <f t="shared" si="0"/>
        <v>42.330440479014335</v>
      </c>
      <c r="H56" s="490">
        <f t="shared" si="16"/>
        <v>42.330440479014335</v>
      </c>
      <c r="I56" s="490">
        <f t="shared" si="17"/>
        <v>308.75677802851351</v>
      </c>
      <c r="J56" s="490">
        <f t="shared" si="18"/>
        <v>49.056000000000012</v>
      </c>
      <c r="K56" s="490">
        <f t="shared" si="19"/>
        <v>42.406639004149383</v>
      </c>
      <c r="L56" s="490">
        <f t="shared" si="4"/>
        <v>312.85714285714283</v>
      </c>
      <c r="M56" s="490">
        <f t="shared" si="22"/>
        <v>49.056000000000012</v>
      </c>
      <c r="N56" s="490">
        <f t="shared" si="21"/>
        <v>2.4528000000000005E-2</v>
      </c>
      <c r="O56" s="490">
        <f t="shared" si="7"/>
        <v>312.85714285714283</v>
      </c>
      <c r="P56" s="490">
        <f t="shared" si="14"/>
        <v>23558.089938076897</v>
      </c>
      <c r="Q56" s="490"/>
      <c r="R56" s="490">
        <f t="shared" si="15"/>
        <v>23558.089938076897</v>
      </c>
      <c r="S56" s="490">
        <f t="shared" si="8"/>
        <v>19731.350900182068</v>
      </c>
      <c r="T56" s="490">
        <f t="shared" si="9"/>
        <v>23558.089938076897</v>
      </c>
      <c r="U56" s="490">
        <f t="shared" si="10"/>
        <v>1</v>
      </c>
      <c r="V56" s="490">
        <f t="shared" si="11"/>
        <v>0.32</v>
      </c>
      <c r="W56" s="255">
        <f t="shared" si="20"/>
        <v>1</v>
      </c>
      <c r="X56" s="490">
        <f t="shared" si="12"/>
        <v>4.7402597402597411E-2</v>
      </c>
      <c r="Y56" s="208" t="str">
        <f t="shared" si="13"/>
        <v>B</v>
      </c>
      <c r="Z56" s="255">
        <f>VLOOKUP(D56,derm!$D$4:$H$285,5,FALSE)</f>
        <v>1.82E-3</v>
      </c>
      <c r="AA56" s="468">
        <f>VLOOKUP($C56,ToxValues!$C$4:$N$283,11,FALSE)</f>
        <v>30.03</v>
      </c>
      <c r="AB56" s="468">
        <f>VLOOKUP($D56,derm!$D$4:$K$285,6,FALSE)</f>
        <v>0</v>
      </c>
      <c r="AC56" s="468">
        <f>VLOOKUP($D56,derm!$D$4:$K$285,7,FALSE)</f>
        <v>0.16</v>
      </c>
      <c r="AD56" s="468">
        <f>VLOOKUP($D56,derm!$D$4:$K$285,8,FALSE)</f>
        <v>0.38</v>
      </c>
      <c r="AE56" s="468">
        <f>VLOOKUP($D56,derm!$D$4:$L$285,9,FALSE)</f>
        <v>1</v>
      </c>
      <c r="AF56" s="255">
        <f>VLOOKUP(C56,ToxValues!$C$4:$J$284,4,FALSE)</f>
        <v>9.7999999999999997E-3</v>
      </c>
      <c r="AG56" s="255">
        <f>VLOOKUP($C56,ToxValues!$C$4:$J$284,3,FALSE)</f>
        <v>0.2</v>
      </c>
      <c r="AH56" s="497">
        <f>VLOOKUP($C56,ToxValues!$C$4:$J$284,5,FALSE)</f>
        <v>0.2</v>
      </c>
    </row>
    <row r="57" spans="1:34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0"/>
        <v>0.46867733897661967</v>
      </c>
      <c r="H57" s="490" t="str">
        <f t="shared" si="16"/>
        <v>--</v>
      </c>
      <c r="I57" s="490">
        <f t="shared" si="17"/>
        <v>0.46867733897661967</v>
      </c>
      <c r="J57" s="490" t="str">
        <f t="shared" si="18"/>
        <v>--</v>
      </c>
      <c r="K57" s="490" t="str">
        <f t="shared" si="19"/>
        <v/>
      </c>
      <c r="L57" s="490">
        <f t="shared" si="4"/>
        <v>1.5642857142857145</v>
      </c>
      <c r="M57" s="490" t="str">
        <f t="shared" si="22"/>
        <v>--</v>
      </c>
      <c r="N57" s="490" t="str">
        <f t="shared" si="21"/>
        <v>--</v>
      </c>
      <c r="O57" s="490">
        <f t="shared" si="7"/>
        <v>1.5642857142857145</v>
      </c>
      <c r="P57" s="490">
        <f t="shared" si="14"/>
        <v>0.66916727043432234</v>
      </c>
      <c r="Q57" s="490"/>
      <c r="R57" s="490">
        <f t="shared" si="15"/>
        <v>0.66916727043432234</v>
      </c>
      <c r="S57" s="490">
        <f t="shared" si="8"/>
        <v>0.33890274026170875</v>
      </c>
      <c r="T57" s="490">
        <f t="shared" si="9"/>
        <v>0.66916727043432234</v>
      </c>
      <c r="U57" s="490">
        <f t="shared" si="10"/>
        <v>0.66666666666666663</v>
      </c>
      <c r="V57" s="490">
        <f t="shared" si="11"/>
        <v>8.9266666666666659</v>
      </c>
      <c r="W57" s="255">
        <f t="shared" si="20"/>
        <v>1.4444444444444444</v>
      </c>
      <c r="X57" s="490">
        <f t="shared" si="12"/>
        <v>2.3701298701298703E-4</v>
      </c>
      <c r="Y57" s="208" t="str">
        <f t="shared" si="13"/>
        <v>A</v>
      </c>
      <c r="Z57" s="255">
        <f>VLOOKUP(D57,derm!$D$4:$H$285,5,FALSE)</f>
        <v>8.1000000000000003E-2</v>
      </c>
      <c r="AA57" s="468">
        <f>VLOOKUP($C57,ToxValues!$C$4:$N$283,11,FALSE)</f>
        <v>260.76</v>
      </c>
      <c r="AB57" s="468">
        <f>VLOOKUP($D57,derm!$D$4:$K$285,6,FALSE)</f>
        <v>0.5</v>
      </c>
      <c r="AC57" s="468">
        <f>VLOOKUP($D57,derm!$D$4:$K$285,7,FALSE)</f>
        <v>3.09</v>
      </c>
      <c r="AD57" s="468">
        <f>VLOOKUP($D57,derm!$D$4:$K$285,8,FALSE)</f>
        <v>7.42</v>
      </c>
      <c r="AE57" s="468">
        <f>VLOOKUP($D57,derm!$D$4:$L$285,9,FALSE)</f>
        <v>0.9</v>
      </c>
      <c r="AF57" s="255" t="str">
        <f>VLOOKUP(C57,ToxValues!$C$4:$J$284,4,FALSE)</f>
        <v>--</v>
      </c>
      <c r="AG57" s="255">
        <f>VLOOKUP($C57,ToxValues!$C$4:$J$284,3,FALSE)</f>
        <v>1E-3</v>
      </c>
      <c r="AH57" s="497">
        <f>VLOOKUP($C57,ToxValues!$C$4:$J$284,5,FALSE)</f>
        <v>1E-3</v>
      </c>
    </row>
    <row r="58" spans="1:34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0"/>
        <v>--</v>
      </c>
      <c r="H58" s="490" t="str">
        <f t="shared" si="16"/>
        <v>--</v>
      </c>
      <c r="I58" s="490" t="str">
        <f t="shared" si="17"/>
        <v/>
      </c>
      <c r="J58" s="490" t="str">
        <f t="shared" si="18"/>
        <v>--</v>
      </c>
      <c r="K58" s="490" t="str">
        <f t="shared" si="19"/>
        <v/>
      </c>
      <c r="L58" s="490" t="str">
        <f t="shared" si="4"/>
        <v>--</v>
      </c>
      <c r="M58" s="490" t="str">
        <f t="shared" si="22"/>
        <v>--</v>
      </c>
      <c r="N58" s="490" t="str">
        <f t="shared" si="21"/>
        <v>--</v>
      </c>
      <c r="O58" s="490" t="str">
        <f t="shared" si="7"/>
        <v>--</v>
      </c>
      <c r="P58" s="490" t="str">
        <f t="shared" si="14"/>
        <v>--</v>
      </c>
      <c r="Q58" s="490"/>
      <c r="R58" s="490" t="str">
        <f t="shared" si="15"/>
        <v>--</v>
      </c>
      <c r="S58" s="490" t="str">
        <f t="shared" si="8"/>
        <v>--</v>
      </c>
      <c r="T58" s="490" t="str">
        <f t="shared" si="9"/>
        <v>--</v>
      </c>
      <c r="U58" s="490">
        <f t="shared" si="10"/>
        <v>1</v>
      </c>
      <c r="V58" s="490">
        <f t="shared" si="11"/>
        <v>1.34</v>
      </c>
      <c r="W58" s="255">
        <f t="shared" si="20"/>
        <v>1</v>
      </c>
      <c r="X58" s="490" t="str">
        <f t="shared" si="12"/>
        <v>--</v>
      </c>
      <c r="Y58" s="208" t="str">
        <f t="shared" si="13"/>
        <v>A</v>
      </c>
      <c r="Z58" s="255" t="str">
        <f>VLOOKUP(D58,derm!$D$4:$H$285,5,FALSE)</f>
        <v>--</v>
      </c>
      <c r="AA58" s="468" t="str">
        <f>VLOOKUP($C58,ToxValues!$C$4:$N$283,11,FALSE)</f>
        <v>--</v>
      </c>
      <c r="AB58" s="468">
        <f>VLOOKUP($D58,derm!$D$4:$K$285,6,FALSE)</f>
        <v>0</v>
      </c>
      <c r="AC58" s="468">
        <f>VLOOKUP($D58,derm!$D$4:$K$285,7,FALSE)</f>
        <v>0.67</v>
      </c>
      <c r="AD58" s="468">
        <f>VLOOKUP($D58,derm!$D$4:$K$285,8,FALSE)</f>
        <v>1.6</v>
      </c>
      <c r="AE58" s="468">
        <f>VLOOKUP($D58,derm!$D$4:$L$285,9,FALSE)</f>
        <v>1</v>
      </c>
      <c r="AF58" s="255" t="str">
        <f>VLOOKUP(C58,ToxValues!$C$4:$J$284,4,FALSE)</f>
        <v>--</v>
      </c>
      <c r="AG58" s="255" t="str">
        <f>VLOOKUP($C58,ToxValues!$C$4:$J$284,3,FALSE)</f>
        <v>--</v>
      </c>
      <c r="AH58" s="497" t="str">
        <f>VLOOKUP($C58,ToxValues!$C$4:$J$284,5,FALSE)</f>
        <v>--</v>
      </c>
    </row>
    <row r="59" spans="1:34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>
        <f t="shared" si="0"/>
        <v>469.28571428571422</v>
      </c>
      <c r="H59" s="490" t="str">
        <f t="shared" si="16"/>
        <v>--</v>
      </c>
      <c r="I59" s="490" t="str">
        <f t="shared" si="17"/>
        <v/>
      </c>
      <c r="J59" s="490" t="str">
        <f t="shared" si="18"/>
        <v>--</v>
      </c>
      <c r="K59" s="490" t="str">
        <f t="shared" si="19"/>
        <v/>
      </c>
      <c r="L59" s="490">
        <f t="shared" si="4"/>
        <v>469.28571428571422</v>
      </c>
      <c r="M59" s="490" t="str">
        <f t="shared" si="22"/>
        <v>--</v>
      </c>
      <c r="N59" s="490" t="str">
        <f t="shared" si="21"/>
        <v>--</v>
      </c>
      <c r="O59" s="490">
        <f t="shared" si="7"/>
        <v>469.28571428571422</v>
      </c>
      <c r="P59" s="490" t="str">
        <f t="shared" si="14"/>
        <v>--</v>
      </c>
      <c r="Q59" s="490"/>
      <c r="R59" s="490" t="str">
        <f t="shared" si="15"/>
        <v>--</v>
      </c>
      <c r="S59" s="490" t="str">
        <f t="shared" si="8"/>
        <v>--</v>
      </c>
      <c r="T59" s="490" t="str">
        <f t="shared" si="9"/>
        <v>--</v>
      </c>
      <c r="U59" s="490" t="str">
        <f t="shared" si="10"/>
        <v>--</v>
      </c>
      <c r="V59" s="490" t="str">
        <f t="shared" si="11"/>
        <v>--</v>
      </c>
      <c r="W59" s="255" t="str">
        <f t="shared" si="20"/>
        <v>--</v>
      </c>
      <c r="X59" s="490">
        <f t="shared" si="12"/>
        <v>7.1103896103896114E-2</v>
      </c>
      <c r="Y59" s="208" t="str">
        <f t="shared" si="13"/>
        <v>A</v>
      </c>
      <c r="Z59" s="255">
        <f>VLOOKUP(D59,derm!$D$4:$H$285,5,FALSE)</f>
        <v>1.92E-3</v>
      </c>
      <c r="AA59" s="468">
        <f>VLOOKUP($C59,ToxValues!$C$4:$N$283,11,FALSE)</f>
        <v>74.12</v>
      </c>
      <c r="AB59" s="468" t="str">
        <f>VLOOKUP($D59,derm!$D$4:$K$285,6,FALSE)</f>
        <v>--</v>
      </c>
      <c r="AC59" s="468" t="str">
        <f>VLOOKUP($D59,derm!$D$4:$K$285,7,FALSE)</f>
        <v>--</v>
      </c>
      <c r="AD59" s="468" t="str">
        <f>VLOOKUP($D59,derm!$D$4:$K$285,8,FALSE)</f>
        <v>--</v>
      </c>
      <c r="AE59" s="468" t="str">
        <f>VLOOKUP($D59,derm!$D$4:$L$285,9,FALSE)</f>
        <v>--</v>
      </c>
      <c r="AF59" s="255" t="str">
        <f>VLOOKUP(C59,ToxValues!$C$4:$J$284,4,FALSE)</f>
        <v>--</v>
      </c>
      <c r="AG59" s="255">
        <f>VLOOKUP($C59,ToxValues!$C$4:$J$284,3,FALSE)</f>
        <v>0.3</v>
      </c>
      <c r="AH59" s="497">
        <f>VLOOKUP($C59,ToxValues!$C$4:$J$284,5,FALSE)</f>
        <v>0.3</v>
      </c>
    </row>
    <row r="60" spans="1:34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>
        <f t="shared" si="0"/>
        <v>145.09316770186334</v>
      </c>
      <c r="H60" s="490" t="str">
        <f t="shared" si="16"/>
        <v>--</v>
      </c>
      <c r="I60" s="490" t="str">
        <f t="shared" si="17"/>
        <v/>
      </c>
      <c r="J60" s="490">
        <f t="shared" si="18"/>
        <v>2002.2857142857147</v>
      </c>
      <c r="K60" s="490">
        <f t="shared" si="19"/>
        <v>145.09316770186334</v>
      </c>
      <c r="L60" s="490">
        <f t="shared" si="4"/>
        <v>156.42857142857142</v>
      </c>
      <c r="M60" s="490">
        <f t="shared" si="22"/>
        <v>2002.2857142857147</v>
      </c>
      <c r="N60" s="490">
        <f t="shared" si="21"/>
        <v>1.0011428571428573</v>
      </c>
      <c r="O60" s="490">
        <f t="shared" si="7"/>
        <v>156.42857142857142</v>
      </c>
      <c r="P60" s="490" t="str">
        <f t="shared" si="14"/>
        <v>--</v>
      </c>
      <c r="Q60" s="490"/>
      <c r="R60" s="490" t="str">
        <f t="shared" si="15"/>
        <v>--</v>
      </c>
      <c r="S60" s="490" t="str">
        <f t="shared" si="8"/>
        <v>--</v>
      </c>
      <c r="T60" s="490" t="str">
        <f t="shared" si="9"/>
        <v>--</v>
      </c>
      <c r="U60" s="490" t="str">
        <f t="shared" si="10"/>
        <v>--</v>
      </c>
      <c r="V60" s="490" t="str">
        <f t="shared" si="11"/>
        <v>--</v>
      </c>
      <c r="W60" s="255" t="str">
        <f t="shared" si="20"/>
        <v>--</v>
      </c>
      <c r="X60" s="490">
        <f t="shared" si="12"/>
        <v>2.3701298701298706E-2</v>
      </c>
      <c r="Y60" s="208" t="str">
        <f t="shared" si="13"/>
        <v>A</v>
      </c>
      <c r="Z60" s="255">
        <f>VLOOKUP(D60,derm!$D$4:$H$285,5,FALSE)</f>
        <v>8.9700000000000002E-2</v>
      </c>
      <c r="AA60" s="468">
        <f>VLOOKUP($C60,ToxValues!$C$4:$N$283,11,FALSE)</f>
        <v>120.2</v>
      </c>
      <c r="AB60" s="468" t="str">
        <f>VLOOKUP($D60,derm!$D$4:$K$285,6,FALSE)</f>
        <v>--</v>
      </c>
      <c r="AC60" s="468" t="str">
        <f>VLOOKUP($D60,derm!$D$4:$K$285,7,FALSE)</f>
        <v>--</v>
      </c>
      <c r="AD60" s="468" t="str">
        <f>VLOOKUP($D60,derm!$D$4:$K$285,8,FALSE)</f>
        <v>--</v>
      </c>
      <c r="AE60" s="468" t="str">
        <f>VLOOKUP($D60,derm!$D$4:$L$285,9,FALSE)</f>
        <v>--</v>
      </c>
      <c r="AF60" s="255">
        <f>VLOOKUP(C60,ToxValues!$C$4:$J$284,4,FALSE)</f>
        <v>0.4</v>
      </c>
      <c r="AG60" s="255">
        <f>VLOOKUP($C60,ToxValues!$C$4:$J$284,3,FALSE)</f>
        <v>0.1</v>
      </c>
      <c r="AH60" s="497">
        <f>VLOOKUP($C60,ToxValues!$C$4:$J$284,5,FALSE)</f>
        <v>0.1</v>
      </c>
    </row>
    <row r="61" spans="1:34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>
        <f t="shared" si="0"/>
        <v>751.05648587344058</v>
      </c>
      <c r="H61" s="490">
        <f t="shared" si="16"/>
        <v>751.05648587344058</v>
      </c>
      <c r="I61" s="490">
        <f t="shared" si="17"/>
        <v>780.3264983135158</v>
      </c>
      <c r="J61" s="490">
        <f t="shared" si="18"/>
        <v>20022.857142857145</v>
      </c>
      <c r="K61" s="490">
        <f t="shared" si="19"/>
        <v>752.73899033297528</v>
      </c>
      <c r="L61" s="490">
        <f t="shared" si="4"/>
        <v>782.14285714285711</v>
      </c>
      <c r="M61" s="490">
        <f t="shared" si="22"/>
        <v>20022.857142857145</v>
      </c>
      <c r="N61" s="490">
        <f t="shared" si="21"/>
        <v>10.011428571428572</v>
      </c>
      <c r="O61" s="490">
        <f t="shared" si="7"/>
        <v>782.14285714285711</v>
      </c>
      <c r="P61" s="490">
        <f t="shared" si="14"/>
        <v>336016.6433173978</v>
      </c>
      <c r="Q61" s="490"/>
      <c r="R61" s="490">
        <f t="shared" si="15"/>
        <v>336016.6433173978</v>
      </c>
      <c r="S61" s="490">
        <f t="shared" si="8"/>
        <v>281434.62882704835</v>
      </c>
      <c r="T61" s="490">
        <f t="shared" si="9"/>
        <v>336016.6433173978</v>
      </c>
      <c r="U61" s="490">
        <f t="shared" si="10"/>
        <v>1</v>
      </c>
      <c r="V61" s="490">
        <f t="shared" si="11"/>
        <v>0.32</v>
      </c>
      <c r="W61" s="255">
        <f t="shared" si="20"/>
        <v>1</v>
      </c>
      <c r="X61" s="490">
        <f t="shared" si="12"/>
        <v>0.11850649350649352</v>
      </c>
      <c r="Y61" s="208" t="str">
        <f t="shared" si="13"/>
        <v>B</v>
      </c>
      <c r="Z61" s="255">
        <f>VLOOKUP(D61,derm!$D$4:$H$285,5,FALSE)</f>
        <v>3.19E-4</v>
      </c>
      <c r="AA61" s="468">
        <f>VLOOKUP($C61,ToxValues!$C$4:$N$283,11,FALSE)</f>
        <v>32.04</v>
      </c>
      <c r="AB61" s="468">
        <f>VLOOKUP($D61,derm!$D$4:$K$285,6,FALSE)</f>
        <v>0</v>
      </c>
      <c r="AC61" s="468">
        <f>VLOOKUP($D61,derm!$D$4:$K$285,7,FALSE)</f>
        <v>0.16</v>
      </c>
      <c r="AD61" s="468">
        <f>VLOOKUP($D61,derm!$D$4:$K$285,8,FALSE)</f>
        <v>0.39</v>
      </c>
      <c r="AE61" s="468">
        <f>VLOOKUP($D61,derm!$D$4:$L$285,9,FALSE)</f>
        <v>1</v>
      </c>
      <c r="AF61" s="255">
        <f>VLOOKUP(C61,ToxValues!$C$4:$J$284,4,FALSE)</f>
        <v>4</v>
      </c>
      <c r="AG61" s="255">
        <f>VLOOKUP($C61,ToxValues!$C$4:$J$284,3,FALSE)</f>
        <v>0.5</v>
      </c>
      <c r="AH61" s="497">
        <f>VLOOKUP($C61,ToxValues!$C$4:$J$284,5,FALSE)</f>
        <v>0.5</v>
      </c>
    </row>
    <row r="62" spans="1:34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0"/>
        <v>9.0277177107008342</v>
      </c>
      <c r="H62" s="490">
        <f t="shared" si="16"/>
        <v>9.0277177107008342</v>
      </c>
      <c r="I62" s="490">
        <f t="shared" si="17"/>
        <v>9.0549350710495364</v>
      </c>
      <c r="J62" s="490">
        <f t="shared" si="18"/>
        <v>3003.4285714285716</v>
      </c>
      <c r="K62" s="490">
        <f t="shared" si="19"/>
        <v>9.3564753004005343</v>
      </c>
      <c r="L62" s="490">
        <f t="shared" si="4"/>
        <v>9.3857142857142861</v>
      </c>
      <c r="M62" s="490">
        <f t="shared" si="22"/>
        <v>3003.4285714285716</v>
      </c>
      <c r="N62" s="490">
        <f t="shared" si="21"/>
        <v>1.5017142857142858</v>
      </c>
      <c r="O62" s="490">
        <f t="shared" si="7"/>
        <v>9.3857142857142861</v>
      </c>
      <c r="P62" s="490">
        <f t="shared" si="14"/>
        <v>256.92978786076679</v>
      </c>
      <c r="Q62" s="490"/>
      <c r="R62" s="490">
        <f t="shared" si="15"/>
        <v>256.92978786076679</v>
      </c>
      <c r="S62" s="490">
        <f t="shared" si="8"/>
        <v>244.94934581747313</v>
      </c>
      <c r="T62" s="490">
        <f t="shared" si="9"/>
        <v>256.92978786076679</v>
      </c>
      <c r="U62" s="490">
        <f t="shared" si="10"/>
        <v>1</v>
      </c>
      <c r="V62" s="490">
        <f t="shared" si="11"/>
        <v>0.64</v>
      </c>
      <c r="W62" s="255">
        <f t="shared" si="20"/>
        <v>1</v>
      </c>
      <c r="X62" s="490">
        <f t="shared" si="12"/>
        <v>1.4220779220779224E-3</v>
      </c>
      <c r="Y62" s="208" t="str">
        <f t="shared" si="13"/>
        <v>B</v>
      </c>
      <c r="Z62" s="255">
        <f>VLOOKUP(D62,derm!$D$4:$H$285,5,FALSE)</f>
        <v>3.5400000000000002E-3</v>
      </c>
      <c r="AA62" s="468">
        <f>VLOOKUP($C62,ToxValues!$C$4:$N$283,11,FALSE)</f>
        <v>84.93</v>
      </c>
      <c r="AB62" s="468">
        <f>VLOOKUP($D62,derm!$D$4:$K$285,6,FALSE)</f>
        <v>0</v>
      </c>
      <c r="AC62" s="468">
        <f>VLOOKUP($D62,derm!$D$4:$K$285,7,FALSE)</f>
        <v>0.32</v>
      </c>
      <c r="AD62" s="468">
        <f>VLOOKUP($D62,derm!$D$4:$K$285,8,FALSE)</f>
        <v>0.76</v>
      </c>
      <c r="AE62" s="468">
        <f>VLOOKUP($D62,derm!$D$4:$L$285,9,FALSE)</f>
        <v>1</v>
      </c>
      <c r="AF62" s="255">
        <f>VLOOKUP(C62,ToxValues!$C$4:$J$284,4,FALSE)</f>
        <v>0.6</v>
      </c>
      <c r="AG62" s="255">
        <f>VLOOKUP($C62,ToxValues!$C$4:$J$284,3,FALSE)</f>
        <v>6.0000000000000001E-3</v>
      </c>
      <c r="AH62" s="497">
        <f>VLOOKUP($C62,ToxValues!$C$4:$J$284,5,FALSE)</f>
        <v>6.0000000000000001E-3</v>
      </c>
    </row>
    <row r="63" spans="1:34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>
        <f t="shared" si="0"/>
        <v>15017.142857142861</v>
      </c>
      <c r="H63" s="490" t="str">
        <f t="shared" si="16"/>
        <v>--</v>
      </c>
      <c r="I63" s="490" t="str">
        <f t="shared" si="17"/>
        <v/>
      </c>
      <c r="J63" s="490">
        <f t="shared" si="18"/>
        <v>15017.142857142861</v>
      </c>
      <c r="K63" s="490" t="str">
        <f t="shared" si="19"/>
        <v/>
      </c>
      <c r="L63" s="490" t="str">
        <f t="shared" si="4"/>
        <v>--</v>
      </c>
      <c r="M63" s="490">
        <f t="shared" si="22"/>
        <v>15017.142857142861</v>
      </c>
      <c r="N63" s="490">
        <f t="shared" si="21"/>
        <v>7.5085714285714307</v>
      </c>
      <c r="O63" s="490" t="str">
        <f t="shared" si="7"/>
        <v>--</v>
      </c>
      <c r="P63" s="490" t="str">
        <f t="shared" si="14"/>
        <v>--</v>
      </c>
      <c r="Q63" s="490"/>
      <c r="R63" s="490" t="str">
        <f t="shared" si="15"/>
        <v>--</v>
      </c>
      <c r="S63" s="490" t="str">
        <f t="shared" si="8"/>
        <v>--</v>
      </c>
      <c r="T63" s="490" t="str">
        <f t="shared" si="9"/>
        <v>--</v>
      </c>
      <c r="U63" s="490" t="str">
        <f t="shared" si="10"/>
        <v>--</v>
      </c>
      <c r="V63" s="490" t="str">
        <f t="shared" si="11"/>
        <v>--</v>
      </c>
      <c r="W63" s="255" t="str">
        <f t="shared" si="20"/>
        <v>--</v>
      </c>
      <c r="X63" s="490" t="str">
        <f t="shared" si="12"/>
        <v>--</v>
      </c>
      <c r="Y63" s="208" t="str">
        <f t="shared" si="13"/>
        <v>A</v>
      </c>
      <c r="Z63" s="255">
        <f>VLOOKUP(D63,derm!$D$4:$H$285,5,FALSE)</f>
        <v>2.1099999999999999E-3</v>
      </c>
      <c r="AA63" s="468">
        <f>VLOOKUP($C63,ToxValues!$C$4:$N$283,11,FALSE)</f>
        <v>88.15</v>
      </c>
      <c r="AB63" s="468" t="str">
        <f>VLOOKUP($D63,derm!$D$4:$K$285,6,FALSE)</f>
        <v>--</v>
      </c>
      <c r="AC63" s="468" t="str">
        <f>VLOOKUP($D63,derm!$D$4:$K$285,7,FALSE)</f>
        <v>--</v>
      </c>
      <c r="AD63" s="468" t="str">
        <f>VLOOKUP($D63,derm!$D$4:$K$285,8,FALSE)</f>
        <v>--</v>
      </c>
      <c r="AE63" s="468" t="str">
        <f>VLOOKUP($D63,derm!$D$4:$L$285,9,FALSE)</f>
        <v>--</v>
      </c>
      <c r="AF63" s="255">
        <f>VLOOKUP(C63,ToxValues!$C$4:$J$284,4,FALSE)</f>
        <v>3</v>
      </c>
      <c r="AG63" s="255" t="str">
        <f>VLOOKUP($C63,ToxValues!$C$4:$J$284,3,FALSE)</f>
        <v>--</v>
      </c>
      <c r="AH63" s="497" t="str">
        <f>VLOOKUP($C63,ToxValues!$C$4:$J$284,5,FALSE)</f>
        <v>--</v>
      </c>
    </row>
    <row r="64" spans="1:34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>
        <f t="shared" si="0"/>
        <v>8.411322986266665</v>
      </c>
      <c r="H64" s="490">
        <f t="shared" si="16"/>
        <v>8.411322986266665</v>
      </c>
      <c r="I64" s="490">
        <f t="shared" si="17"/>
        <v>19.121629316480551</v>
      </c>
      <c r="J64" s="490">
        <f t="shared" si="18"/>
        <v>15.01714285714286</v>
      </c>
      <c r="K64" s="490">
        <f t="shared" si="19"/>
        <v>10.146718146718149</v>
      </c>
      <c r="L64" s="490">
        <f t="shared" si="4"/>
        <v>31.285714285714285</v>
      </c>
      <c r="M64" s="490">
        <f t="shared" si="22"/>
        <v>15.01714285714286</v>
      </c>
      <c r="N64" s="490">
        <f t="shared" si="21"/>
        <v>7.5085714285714296E-3</v>
      </c>
      <c r="O64" s="490">
        <f t="shared" si="7"/>
        <v>31.285714285714285</v>
      </c>
      <c r="P64" s="490">
        <f t="shared" si="14"/>
        <v>49.180339744900166</v>
      </c>
      <c r="Q64" s="490"/>
      <c r="R64" s="490">
        <f t="shared" si="15"/>
        <v>49.180339744900166</v>
      </c>
      <c r="S64" s="490">
        <f t="shared" si="8"/>
        <v>46.852651392255417</v>
      </c>
      <c r="T64" s="490">
        <f t="shared" si="9"/>
        <v>49.180339744900166</v>
      </c>
      <c r="U64" s="490">
        <f t="shared" si="10"/>
        <v>0.83333333333333337</v>
      </c>
      <c r="V64" s="490">
        <f t="shared" si="11"/>
        <v>1.3377777777777782</v>
      </c>
      <c r="W64" s="255">
        <f t="shared" si="20"/>
        <v>1.1944444444444446</v>
      </c>
      <c r="X64" s="490">
        <f t="shared" si="12"/>
        <v>4.7402597402597417E-3</v>
      </c>
      <c r="Y64" s="208" t="str">
        <f t="shared" si="13"/>
        <v>A</v>
      </c>
      <c r="Z64" s="255">
        <f>VLOOKUP(D64,derm!$D$4:$H$285,5,FALSE)</f>
        <v>4.6600000000000003E-2</v>
      </c>
      <c r="AA64" s="468">
        <f>VLOOKUP($C64,ToxValues!$C$4:$N$283,11,FALSE)</f>
        <v>128.18</v>
      </c>
      <c r="AB64" s="468">
        <f>VLOOKUP($D64,derm!$D$4:$K$285,6,FALSE)</f>
        <v>0.2</v>
      </c>
      <c r="AC64" s="468">
        <f>VLOOKUP($D64,derm!$D$4:$K$285,7,FALSE)</f>
        <v>0.56000000000000005</v>
      </c>
      <c r="AD64" s="468">
        <f>VLOOKUP($D64,derm!$D$4:$K$285,8,FALSE)</f>
        <v>1.34</v>
      </c>
      <c r="AE64" s="468">
        <f>VLOOKUP($D64,derm!$D$4:$L$285,9,FALSE)</f>
        <v>1</v>
      </c>
      <c r="AF64" s="255">
        <f>VLOOKUP(C64,ToxValues!$C$4:$J$284,4,FALSE)</f>
        <v>3.0000000000000001E-3</v>
      </c>
      <c r="AG64" s="255">
        <f>VLOOKUP($C64,ToxValues!$C$4:$J$284,3,FALSE)</f>
        <v>0.02</v>
      </c>
      <c r="AH64" s="497">
        <f>VLOOKUP($C64,ToxValues!$C$4:$J$284,5,FALSE)</f>
        <v>0.02</v>
      </c>
    </row>
    <row r="65" spans="1:34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>
        <f t="shared" si="0"/>
        <v>78.214285714285708</v>
      </c>
      <c r="H65" s="490" t="str">
        <f t="shared" si="16"/>
        <v>--</v>
      </c>
      <c r="I65" s="490" t="str">
        <f t="shared" si="17"/>
        <v/>
      </c>
      <c r="J65" s="490" t="str">
        <f t="shared" si="18"/>
        <v>--</v>
      </c>
      <c r="K65" s="490" t="str">
        <f t="shared" si="19"/>
        <v/>
      </c>
      <c r="L65" s="490">
        <f t="shared" si="4"/>
        <v>78.214285714285708</v>
      </c>
      <c r="M65" s="490" t="str">
        <f t="shared" si="22"/>
        <v>--</v>
      </c>
      <c r="N65" s="490" t="str">
        <f t="shared" si="21"/>
        <v>--</v>
      </c>
      <c r="O65" s="490">
        <f t="shared" si="7"/>
        <v>78.214285714285708</v>
      </c>
      <c r="P65" s="490" t="str">
        <f t="shared" si="14"/>
        <v>--</v>
      </c>
      <c r="Q65" s="490"/>
      <c r="R65" s="490" t="str">
        <f t="shared" si="15"/>
        <v>--</v>
      </c>
      <c r="S65" s="490" t="str">
        <f t="shared" si="8"/>
        <v>--</v>
      </c>
      <c r="T65" s="490" t="str">
        <f t="shared" si="9"/>
        <v>--</v>
      </c>
      <c r="U65" s="490" t="str">
        <f t="shared" si="10"/>
        <v>--</v>
      </c>
      <c r="V65" s="490" t="str">
        <f t="shared" si="11"/>
        <v>--</v>
      </c>
      <c r="W65" s="255" t="str">
        <f t="shared" si="20"/>
        <v>--</v>
      </c>
      <c r="X65" s="490">
        <f t="shared" si="12"/>
        <v>1.1850649350649353E-2</v>
      </c>
      <c r="Y65" s="208" t="str">
        <f t="shared" si="13"/>
        <v>A</v>
      </c>
      <c r="Z65" s="255">
        <f>VLOOKUP(D65,derm!$D$4:$H$285,5,FALSE)</f>
        <v>0.22500000000000001</v>
      </c>
      <c r="AA65" s="468">
        <f>VLOOKUP($C65,ToxValues!$C$4:$N$283,11,FALSE)</f>
        <v>134.22</v>
      </c>
      <c r="AB65" s="468" t="str">
        <f>VLOOKUP($D65,derm!$D$4:$K$285,6,FALSE)</f>
        <v>--</v>
      </c>
      <c r="AC65" s="468" t="str">
        <f>VLOOKUP($D65,derm!$D$4:$K$285,7,FALSE)</f>
        <v>--</v>
      </c>
      <c r="AD65" s="468" t="str">
        <f>VLOOKUP($D65,derm!$D$4:$K$285,8,FALSE)</f>
        <v>--</v>
      </c>
      <c r="AE65" s="468" t="str">
        <f>VLOOKUP($D65,derm!$D$4:$L$285,9,FALSE)</f>
        <v>--</v>
      </c>
      <c r="AF65" s="255" t="str">
        <f>VLOOKUP(C65,ToxValues!$C$4:$J$284,4,FALSE)</f>
        <v>--</v>
      </c>
      <c r="AG65" s="255">
        <f>VLOOKUP($C65,ToxValues!$C$4:$J$284,3,FALSE)</f>
        <v>0.05</v>
      </c>
      <c r="AH65" s="497">
        <f>VLOOKUP($C65,ToxValues!$C$4:$J$284,5,FALSE)</f>
        <v>0.05</v>
      </c>
    </row>
    <row r="66" spans="1:34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>
        <f t="shared" si="0"/>
        <v>151.68831168831167</v>
      </c>
      <c r="H66" s="490" t="str">
        <f t="shared" si="16"/>
        <v>--</v>
      </c>
      <c r="I66" s="490" t="str">
        <f t="shared" si="17"/>
        <v/>
      </c>
      <c r="J66" s="490">
        <f t="shared" si="18"/>
        <v>5005.7142857142862</v>
      </c>
      <c r="K66" s="490">
        <f t="shared" si="19"/>
        <v>151.68831168831167</v>
      </c>
      <c r="L66" s="490">
        <f t="shared" si="4"/>
        <v>156.42857142857142</v>
      </c>
      <c r="M66" s="490">
        <f t="shared" si="22"/>
        <v>5005.7142857142862</v>
      </c>
      <c r="N66" s="490">
        <f t="shared" si="21"/>
        <v>2.5028571428571431</v>
      </c>
      <c r="O66" s="490">
        <f t="shared" si="7"/>
        <v>156.42857142857142</v>
      </c>
      <c r="P66" s="490" t="str">
        <f t="shared" si="14"/>
        <v>--</v>
      </c>
      <c r="Q66" s="490"/>
      <c r="R66" s="490" t="str">
        <f t="shared" si="15"/>
        <v>--</v>
      </c>
      <c r="S66" s="490" t="str">
        <f t="shared" si="8"/>
        <v>--</v>
      </c>
      <c r="T66" s="490" t="str">
        <f t="shared" si="9"/>
        <v>--</v>
      </c>
      <c r="U66" s="490" t="str">
        <f t="shared" si="10"/>
        <v>--</v>
      </c>
      <c r="V66" s="490" t="str">
        <f t="shared" si="11"/>
        <v>--</v>
      </c>
      <c r="W66" s="255" t="str">
        <f t="shared" si="20"/>
        <v>--</v>
      </c>
      <c r="X66" s="490">
        <f t="shared" si="12"/>
        <v>2.3701298701298706E-2</v>
      </c>
      <c r="Y66" s="208" t="str">
        <f t="shared" si="13"/>
        <v>A</v>
      </c>
      <c r="Z66" s="255">
        <f>VLOOKUP(D66,derm!$D$4:$H$285,5,FALSE)</f>
        <v>9.3899999999999997E-2</v>
      </c>
      <c r="AA66" s="468">
        <f>VLOOKUP($C66,ToxValues!$C$4:$N$283,11,FALSE)</f>
        <v>120.2</v>
      </c>
      <c r="AB66" s="468" t="str">
        <f>VLOOKUP($D66,derm!$D$4:$K$285,6,FALSE)</f>
        <v>--</v>
      </c>
      <c r="AC66" s="468" t="str">
        <f>VLOOKUP($D66,derm!$D$4:$K$285,7,FALSE)</f>
        <v>--</v>
      </c>
      <c r="AD66" s="468" t="str">
        <f>VLOOKUP($D66,derm!$D$4:$K$285,8,FALSE)</f>
        <v>--</v>
      </c>
      <c r="AE66" s="468" t="str">
        <f>VLOOKUP($D66,derm!$D$4:$L$285,9,FALSE)</f>
        <v>--</v>
      </c>
      <c r="AF66" s="255">
        <f>VLOOKUP(C66,ToxValues!$C$4:$J$284,4,FALSE)</f>
        <v>1</v>
      </c>
      <c r="AG66" s="255">
        <f>VLOOKUP($C66,ToxValues!$C$4:$J$284,3,FALSE)</f>
        <v>0.1</v>
      </c>
      <c r="AH66" s="497">
        <f>VLOOKUP($C66,ToxValues!$C$4:$J$284,5,FALSE)</f>
        <v>0.1</v>
      </c>
    </row>
    <row r="67" spans="1:34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0"/>
        <v>--</v>
      </c>
      <c r="H67" s="490" t="str">
        <f t="shared" si="16"/>
        <v>--</v>
      </c>
      <c r="I67" s="490" t="str">
        <f t="shared" si="17"/>
        <v/>
      </c>
      <c r="J67" s="490" t="str">
        <f t="shared" si="18"/>
        <v>--</v>
      </c>
      <c r="K67" s="490" t="str">
        <f t="shared" si="19"/>
        <v/>
      </c>
      <c r="L67" s="490" t="str">
        <f t="shared" si="4"/>
        <v>--</v>
      </c>
      <c r="M67" s="490" t="str">
        <f t="shared" si="22"/>
        <v>--</v>
      </c>
      <c r="N67" s="490" t="str">
        <f t="shared" si="21"/>
        <v>--</v>
      </c>
      <c r="O67" s="490" t="str">
        <f t="shared" si="7"/>
        <v>--</v>
      </c>
      <c r="P67" s="490" t="str">
        <f t="shared" si="14"/>
        <v>--</v>
      </c>
      <c r="Q67" s="490"/>
      <c r="R67" s="490" t="str">
        <f t="shared" si="15"/>
        <v>--</v>
      </c>
      <c r="S67" s="490" t="str">
        <f t="shared" si="8"/>
        <v>--</v>
      </c>
      <c r="T67" s="490" t="str">
        <f t="shared" si="9"/>
        <v>--</v>
      </c>
      <c r="U67" s="490" t="str">
        <f t="shared" si="10"/>
        <v>--</v>
      </c>
      <c r="V67" s="490" t="str">
        <f t="shared" si="11"/>
        <v>--</v>
      </c>
      <c r="W67" s="255" t="str">
        <f t="shared" si="20"/>
        <v>--</v>
      </c>
      <c r="X67" s="490" t="str">
        <f t="shared" si="12"/>
        <v>--</v>
      </c>
      <c r="Y67" s="208" t="str">
        <f t="shared" si="13"/>
        <v>A</v>
      </c>
      <c r="Z67" s="255" t="str">
        <f>VLOOKUP(D67,derm!$D$4:$H$285,5,FALSE)</f>
        <v>--</v>
      </c>
      <c r="AA67" s="468" t="str">
        <f>VLOOKUP($C67,ToxValues!$C$4:$N$283,11,FALSE)</f>
        <v>--</v>
      </c>
      <c r="AB67" s="468" t="str">
        <f>VLOOKUP($D67,derm!$D$4:$K$285,6,FALSE)</f>
        <v>--</v>
      </c>
      <c r="AC67" s="468" t="str">
        <f>VLOOKUP($D67,derm!$D$4:$K$285,7,FALSE)</f>
        <v>--</v>
      </c>
      <c r="AD67" s="468" t="str">
        <f>VLOOKUP($D67,derm!$D$4:$K$285,8,FALSE)</f>
        <v>--</v>
      </c>
      <c r="AE67" s="468" t="str">
        <f>VLOOKUP($D67,derm!$D$4:$L$285,9,FALSE)</f>
        <v>--</v>
      </c>
      <c r="AF67" s="255" t="str">
        <f>VLOOKUP(C67,ToxValues!$C$4:$J$284,4,FALSE)</f>
        <v>--</v>
      </c>
      <c r="AG67" s="255" t="str">
        <f>VLOOKUP($C67,ToxValues!$C$4:$J$284,3,FALSE)</f>
        <v>--</v>
      </c>
      <c r="AH67" s="497" t="str">
        <f>VLOOKUP($C67,ToxValues!$C$4:$J$284,5,FALSE)</f>
        <v>--</v>
      </c>
    </row>
    <row r="68" spans="1:34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0"/>
        <v>--</v>
      </c>
      <c r="H68" s="490" t="str">
        <f t="shared" si="16"/>
        <v>--</v>
      </c>
      <c r="I68" s="490" t="str">
        <f t="shared" si="17"/>
        <v/>
      </c>
      <c r="J68" s="490" t="str">
        <f t="shared" si="18"/>
        <v>--</v>
      </c>
      <c r="K68" s="490" t="str">
        <f t="shared" si="19"/>
        <v/>
      </c>
      <c r="L68" s="490" t="str">
        <f t="shared" si="4"/>
        <v>--</v>
      </c>
      <c r="M68" s="490" t="str">
        <f t="shared" si="22"/>
        <v>--</v>
      </c>
      <c r="N68" s="490" t="str">
        <f t="shared" si="21"/>
        <v>--</v>
      </c>
      <c r="O68" s="490" t="str">
        <f t="shared" si="7"/>
        <v>--</v>
      </c>
      <c r="P68" s="490" t="str">
        <f t="shared" si="14"/>
        <v>--</v>
      </c>
      <c r="Q68" s="490"/>
      <c r="R68" s="490" t="str">
        <f t="shared" si="15"/>
        <v>--</v>
      </c>
      <c r="S68" s="490" t="str">
        <f t="shared" si="8"/>
        <v>--</v>
      </c>
      <c r="T68" s="490" t="str">
        <f t="shared" si="9"/>
        <v>--</v>
      </c>
      <c r="U68" s="490" t="str">
        <f t="shared" si="10"/>
        <v>--</v>
      </c>
      <c r="V68" s="490" t="str">
        <f t="shared" si="11"/>
        <v>--</v>
      </c>
      <c r="W68" s="255" t="str">
        <f t="shared" si="20"/>
        <v>--</v>
      </c>
      <c r="X68" s="490" t="str">
        <f t="shared" si="12"/>
        <v>--</v>
      </c>
      <c r="Y68" s="208" t="str">
        <f t="shared" si="13"/>
        <v>A</v>
      </c>
      <c r="Z68" s="255">
        <f>VLOOKUP(D68,derm!$D$4:$H$285,5,FALSE)</f>
        <v>0.30099999999999999</v>
      </c>
      <c r="AA68" s="468" t="str">
        <f>VLOOKUP($C68,ToxValues!$C$4:$N$283,11,FALSE)</f>
        <v>--</v>
      </c>
      <c r="AB68" s="468" t="str">
        <f>VLOOKUP($D68,derm!$D$4:$K$285,6,FALSE)</f>
        <v>--</v>
      </c>
      <c r="AC68" s="468" t="str">
        <f>VLOOKUP($D68,derm!$D$4:$K$285,7,FALSE)</f>
        <v>--</v>
      </c>
      <c r="AD68" s="468" t="str">
        <f>VLOOKUP($D68,derm!$D$4:$K$285,8,FALSE)</f>
        <v>--</v>
      </c>
      <c r="AE68" s="468" t="str">
        <f>VLOOKUP($D68,derm!$D$4:$L$285,9,FALSE)</f>
        <v>--</v>
      </c>
      <c r="AF68" s="255" t="str">
        <f>VLOOKUP(C68,ToxValues!$C$4:$J$284,4,FALSE)</f>
        <v>--</v>
      </c>
      <c r="AG68" s="255" t="str">
        <f>VLOOKUP($C68,ToxValues!$C$4:$J$284,3,FALSE)</f>
        <v>--</v>
      </c>
      <c r="AH68" s="497" t="str">
        <f>VLOOKUP($C68,ToxValues!$C$4:$J$284,5,FALSE)</f>
        <v>--</v>
      </c>
    </row>
    <row r="69" spans="1:34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>
        <f t="shared" si="0"/>
        <v>208.98665478191441</v>
      </c>
      <c r="H69" s="490">
        <f t="shared" si="16"/>
        <v>208.98665478191441</v>
      </c>
      <c r="I69" s="490">
        <f t="shared" si="17"/>
        <v>218.09190845429055</v>
      </c>
      <c r="J69" s="490">
        <f t="shared" si="18"/>
        <v>5005.7142857142862</v>
      </c>
      <c r="K69" s="490">
        <f t="shared" si="19"/>
        <v>294.45378151260502</v>
      </c>
      <c r="L69" s="490">
        <f t="shared" si="4"/>
        <v>312.85714285714283</v>
      </c>
      <c r="M69" s="490">
        <f t="shared" si="22"/>
        <v>5005.7142857142862</v>
      </c>
      <c r="N69" s="490">
        <f t="shared" si="21"/>
        <v>2.5028571428571431</v>
      </c>
      <c r="O69" s="490">
        <f t="shared" si="7"/>
        <v>312.85714285714283</v>
      </c>
      <c r="P69" s="490">
        <f t="shared" si="14"/>
        <v>720.00678085398386</v>
      </c>
      <c r="Q69" s="490"/>
      <c r="R69" s="490">
        <f t="shared" si="15"/>
        <v>720.00678085398386</v>
      </c>
      <c r="S69" s="490">
        <f t="shared" si="8"/>
        <v>703.85222265838297</v>
      </c>
      <c r="T69" s="490">
        <f t="shared" si="9"/>
        <v>720.00678085398386</v>
      </c>
      <c r="U69" s="490">
        <f t="shared" si="10"/>
        <v>0.90909090909090906</v>
      </c>
      <c r="V69" s="490">
        <f t="shared" si="11"/>
        <v>0.90132231404958663</v>
      </c>
      <c r="W69" s="255">
        <f t="shared" si="20"/>
        <v>1.0991735537190082</v>
      </c>
      <c r="X69" s="490">
        <f t="shared" si="12"/>
        <v>4.7402597402597411E-2</v>
      </c>
      <c r="Y69" s="208" t="str">
        <f t="shared" si="13"/>
        <v>B</v>
      </c>
      <c r="Z69" s="255">
        <f>VLOOKUP(D69,derm!$D$4:$H$285,5,FALSE)</f>
        <v>3.7199999999999997E-2</v>
      </c>
      <c r="AA69" s="468">
        <f>VLOOKUP($C69,ToxValues!$C$4:$N$283,11,FALSE)</f>
        <v>104.15</v>
      </c>
      <c r="AB69" s="468">
        <f>VLOOKUP($D69,derm!$D$4:$K$285,6,FALSE)</f>
        <v>0.1</v>
      </c>
      <c r="AC69" s="468">
        <f>VLOOKUP($D69,derm!$D$4:$K$285,7,FALSE)</f>
        <v>0.41</v>
      </c>
      <c r="AD69" s="468">
        <f>VLOOKUP($D69,derm!$D$4:$K$285,8,FALSE)</f>
        <v>0.98</v>
      </c>
      <c r="AE69" s="468">
        <f>VLOOKUP($D69,derm!$D$4:$L$285,9,FALSE)</f>
        <v>1</v>
      </c>
      <c r="AF69" s="255">
        <f>VLOOKUP(C69,ToxValues!$C$4:$J$284,4,FALSE)</f>
        <v>1</v>
      </c>
      <c r="AG69" s="255">
        <f>VLOOKUP($C69,ToxValues!$C$4:$J$284,3,FALSE)</f>
        <v>0.2</v>
      </c>
      <c r="AH69" s="497">
        <f>VLOOKUP($C69,ToxValues!$C$4:$J$284,5,FALSE)</f>
        <v>0.2</v>
      </c>
    </row>
    <row r="70" spans="1:34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ref="G70:G82" si="23">IF(MIN(H70:L70)&gt;0,MIN(H70:L70),"--")</f>
        <v>--</v>
      </c>
      <c r="H70" s="490" t="str">
        <f t="shared" si="16"/>
        <v>--</v>
      </c>
      <c r="I70" s="490" t="str">
        <f t="shared" si="17"/>
        <v/>
      </c>
      <c r="J70" s="490" t="str">
        <f t="shared" si="18"/>
        <v>--</v>
      </c>
      <c r="K70" s="490" t="str">
        <f t="shared" si="19"/>
        <v/>
      </c>
      <c r="L70" s="490" t="str">
        <f t="shared" si="4"/>
        <v>--</v>
      </c>
      <c r="M70" s="490" t="str">
        <f t="shared" si="22"/>
        <v>--</v>
      </c>
      <c r="N70" s="490" t="str">
        <f t="shared" ref="N70:N82" si="24">IFERROR((HQ*ATnc_child*365*24*AF70)/(ET_child*ED_child*EF_child),"--")</f>
        <v>--</v>
      </c>
      <c r="O70" s="490" t="str">
        <f t="shared" ref="O70:O133" si="25">IFERROR(((HQ*BW_child*ATnc_child*AG70*365*1000)/(IRw_child*ED_child*EF_child)),"--")</f>
        <v>--</v>
      </c>
      <c r="P70" s="490" t="str">
        <f t="shared" si="14"/>
        <v>--</v>
      </c>
      <c r="Q70" s="490"/>
      <c r="R70" s="490" t="str">
        <f t="shared" si="15"/>
        <v>--</v>
      </c>
      <c r="S70" s="490" t="str">
        <f t="shared" ref="S70:S133" si="26">IFERROR((DAevent_nc_child*1000)/(Z70*AE70*(U70+V70)),"--")</f>
        <v>--</v>
      </c>
      <c r="T70" s="490" t="str">
        <f t="shared" ref="T70:T133" si="27">IFERROR((DAevent_nc_child*1000)/(2*AE70*Z70*SQRT((6*AC70*ET_child)/PI())),"--")</f>
        <v>--</v>
      </c>
      <c r="U70" s="490" t="str">
        <f t="shared" ref="U70:U133" si="28">IFERROR(ET_child/(1+B),"--")</f>
        <v>--</v>
      </c>
      <c r="V70" s="490" t="str">
        <f t="shared" ref="V70:V133" si="29">IFERROR((2*AC70*W70),"--")</f>
        <v>--</v>
      </c>
      <c r="W70" s="255" t="str">
        <f t="shared" si="20"/>
        <v>--</v>
      </c>
      <c r="X70" s="490" t="str">
        <f t="shared" ref="X70:X133" si="30">IFERROR((HQ*ATnc_child*365*BW_child*AH70*1000)/(SA_childGW*EF_child*ED_child),"--")</f>
        <v>--</v>
      </c>
      <c r="Y70" s="208" t="str">
        <f t="shared" ref="Y70:Y133" si="31">IF(ET_child&lt;t_star,"A","B")</f>
        <v>A</v>
      </c>
      <c r="Z70" s="255">
        <f>VLOOKUP(D70,derm!$D$4:$H$285,5,FALSE)</f>
        <v>0.14899999999999999</v>
      </c>
      <c r="AA70" s="468" t="str">
        <f>VLOOKUP($C70,ToxValues!$C$4:$N$283,11,FALSE)</f>
        <v>--</v>
      </c>
      <c r="AB70" s="468" t="str">
        <f>VLOOKUP($D70,derm!$D$4:$K$285,6,FALSE)</f>
        <v>--</v>
      </c>
      <c r="AC70" s="468" t="str">
        <f>VLOOKUP($D70,derm!$D$4:$K$285,7,FALSE)</f>
        <v>--</v>
      </c>
      <c r="AD70" s="468" t="str">
        <f>VLOOKUP($D70,derm!$D$4:$K$285,8,FALSE)</f>
        <v>--</v>
      </c>
      <c r="AE70" s="468" t="str">
        <f>VLOOKUP($D70,derm!$D$4:$L$285,9,FALSE)</f>
        <v>--</v>
      </c>
      <c r="AF70" s="255" t="str">
        <f>VLOOKUP(C70,ToxValues!$C$4:$J$284,4,FALSE)</f>
        <v>--</v>
      </c>
      <c r="AG70" s="255" t="str">
        <f>VLOOKUP($C70,ToxValues!$C$4:$J$284,3,FALSE)</f>
        <v>--</v>
      </c>
      <c r="AH70" s="497" t="str">
        <f>VLOOKUP($C70,ToxValues!$C$4:$J$284,5,FALSE)</f>
        <v>--</v>
      </c>
    </row>
    <row r="71" spans="1:34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si="23"/>
        <v>5.764838522135781</v>
      </c>
      <c r="H71" s="490">
        <f t="shared" si="16"/>
        <v>5.764838522135781</v>
      </c>
      <c r="I71" s="490">
        <f t="shared" si="17"/>
        <v>5.9357360087241435</v>
      </c>
      <c r="J71" s="490">
        <f t="shared" si="18"/>
        <v>200.22857142857148</v>
      </c>
      <c r="K71" s="490">
        <f t="shared" si="19"/>
        <v>8.9654584221748408</v>
      </c>
      <c r="L71" s="490">
        <f t="shared" ref="L71:L134" si="32">IFERROR(($O71),"")</f>
        <v>9.3857142857142861</v>
      </c>
      <c r="M71" s="490">
        <f t="shared" ref="M71:M82" si="33">IFERROR(N71*1000/k,"--")</f>
        <v>200.22857142857148</v>
      </c>
      <c r="N71" s="490">
        <f t="shared" si="24"/>
        <v>0.10011428571428574</v>
      </c>
      <c r="O71" s="490">
        <f t="shared" si="25"/>
        <v>9.3857142857142861</v>
      </c>
      <c r="P71" s="490">
        <f t="shared" ref="P71:P134" si="34">R71</f>
        <v>16.148253055643828</v>
      </c>
      <c r="Q71" s="490"/>
      <c r="R71" s="490">
        <f t="shared" ref="R71:R134" si="35">IF(Y103="A",T71,S71)</f>
        <v>16.148253055643828</v>
      </c>
      <c r="S71" s="490">
        <f t="shared" si="26"/>
        <v>14.158309612477943</v>
      </c>
      <c r="T71" s="490">
        <f t="shared" si="27"/>
        <v>16.148253055643828</v>
      </c>
      <c r="U71" s="490">
        <f t="shared" si="28"/>
        <v>0.83333333333333337</v>
      </c>
      <c r="V71" s="490">
        <f t="shared" si="29"/>
        <v>2.1738888888888894</v>
      </c>
      <c r="W71" s="255">
        <f t="shared" si="20"/>
        <v>1.1944444444444446</v>
      </c>
      <c r="X71" s="490">
        <f t="shared" si="30"/>
        <v>1.4220779220779224E-3</v>
      </c>
      <c r="Y71" s="208" t="str">
        <f t="shared" si="31"/>
        <v>A</v>
      </c>
      <c r="Z71" s="255">
        <f>VLOOKUP(D71,derm!$D$4:$H$285,5,FALSE)</f>
        <v>3.3399999999999999E-2</v>
      </c>
      <c r="AA71" s="468">
        <f>VLOOKUP($C71,ToxValues!$C$4:$N$283,11,FALSE)</f>
        <v>165.83</v>
      </c>
      <c r="AB71" s="468">
        <f>VLOOKUP($D71,derm!$D$4:$K$285,6,FALSE)</f>
        <v>0.2</v>
      </c>
      <c r="AC71" s="468">
        <f>VLOOKUP($D71,derm!$D$4:$K$285,7,FALSE)</f>
        <v>0.91</v>
      </c>
      <c r="AD71" s="468">
        <f>VLOOKUP($D71,derm!$D$4:$K$285,8,FALSE)</f>
        <v>2.1800000000000002</v>
      </c>
      <c r="AE71" s="468">
        <f>VLOOKUP($D71,derm!$D$4:$L$285,9,FALSE)</f>
        <v>1</v>
      </c>
      <c r="AF71" s="255">
        <f>VLOOKUP(C71,ToxValues!$C$4:$J$284,4,FALSE)</f>
        <v>0.04</v>
      </c>
      <c r="AG71" s="255">
        <f>VLOOKUP($C71,ToxValues!$C$4:$J$284,3,FALSE)</f>
        <v>6.0000000000000001E-3</v>
      </c>
      <c r="AH71" s="497">
        <f>VLOOKUP($C71,ToxValues!$C$4:$J$284,5,FALSE)</f>
        <v>6.0000000000000001E-3</v>
      </c>
    </row>
    <row r="72" spans="1:34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>
        <f t="shared" si="23"/>
        <v>93.345860817870218</v>
      </c>
      <c r="H72" s="490">
        <f t="shared" ref="H72:H135" si="36">IFERROR((1/((1/$M72)+(1/$O72)+(1/$P72))),"--")</f>
        <v>93.345860817870218</v>
      </c>
      <c r="I72" s="490">
        <f t="shared" ref="I72:I135" si="37">IFERROR((1/((1/$P72)+(1/$O72))),"")</f>
        <v>93.695304207028798</v>
      </c>
      <c r="J72" s="490">
        <f t="shared" ref="J72:J82" si="38">IFERROR(($M72),"")</f>
        <v>25028.571428571431</v>
      </c>
      <c r="K72" s="490">
        <f t="shared" ref="K72:K135" si="39">IFERROR((1/((1/$M72)+(1/$O72))),"")</f>
        <v>124.52025586353945</v>
      </c>
      <c r="L72" s="490">
        <f t="shared" si="32"/>
        <v>125.14285714285714</v>
      </c>
      <c r="M72" s="490">
        <f t="shared" si="33"/>
        <v>25028.571428571431</v>
      </c>
      <c r="N72" s="490">
        <f t="shared" si="24"/>
        <v>12.514285714285716</v>
      </c>
      <c r="O72" s="490">
        <f t="shared" si="25"/>
        <v>125.14285714285714</v>
      </c>
      <c r="P72" s="490">
        <f t="shared" si="34"/>
        <v>372.85247895959674</v>
      </c>
      <c r="Q72" s="490"/>
      <c r="R72" s="490">
        <f t="shared" si="35"/>
        <v>372.85247895959674</v>
      </c>
      <c r="S72" s="490">
        <f t="shared" si="26"/>
        <v>363.22621778600745</v>
      </c>
      <c r="T72" s="490">
        <f t="shared" si="27"/>
        <v>372.85247895959674</v>
      </c>
      <c r="U72" s="490">
        <f t="shared" si="28"/>
        <v>0.90909090909090906</v>
      </c>
      <c r="V72" s="490">
        <f>IFERROR((2*tao_event*W72),"--")</f>
        <v>0.76942148760330564</v>
      </c>
      <c r="W72" s="255">
        <f t="shared" ref="W72:W135" si="40">IFERROR((1+(3*AB72)+(3*AB72^2))/((1+AB72)^2),"--")</f>
        <v>1.0991735537190082</v>
      </c>
      <c r="X72" s="490">
        <f t="shared" si="30"/>
        <v>1.8961038961038967E-2</v>
      </c>
      <c r="Y72" s="208" t="str">
        <f t="shared" si="31"/>
        <v>B</v>
      </c>
      <c r="Z72" s="255">
        <f>VLOOKUP(D72,derm!$D$4:$H$285,5,FALSE)</f>
        <v>3.1099999999999999E-2</v>
      </c>
      <c r="AA72" s="468">
        <f>VLOOKUP($C72,ToxValues!$C$4:$N$283,11,FALSE)</f>
        <v>92.14</v>
      </c>
      <c r="AB72" s="468">
        <f>VLOOKUP($D72,derm!$D$4:$K$285,6,FALSE)</f>
        <v>0.1</v>
      </c>
      <c r="AC72" s="468">
        <f>VLOOKUP($D72,derm!$D$4:$K$285,7,FALSE)</f>
        <v>0.35</v>
      </c>
      <c r="AD72" s="468">
        <f>VLOOKUP($D72,derm!$D$4:$K$285,8,FALSE)</f>
        <v>0.84</v>
      </c>
      <c r="AE72" s="468">
        <f>VLOOKUP($D72,derm!$D$4:$L$285,9,FALSE)</f>
        <v>1</v>
      </c>
      <c r="AF72" s="255">
        <f>VLOOKUP(C72,ToxValues!$C$4:$J$284,4,FALSE)</f>
        <v>5</v>
      </c>
      <c r="AG72" s="255">
        <f>VLOOKUP($C72,ToxValues!$C$4:$J$284,3,FALSE)</f>
        <v>0.08</v>
      </c>
      <c r="AH72" s="497">
        <f>VLOOKUP($C72,ToxValues!$C$4:$J$284,5,FALSE)</f>
        <v>0.08</v>
      </c>
    </row>
    <row r="73" spans="1:34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>
        <f t="shared" si="23"/>
        <v>28.334231805929925</v>
      </c>
      <c r="H73" s="490" t="str">
        <f t="shared" si="36"/>
        <v>--</v>
      </c>
      <c r="I73" s="490" t="str">
        <f t="shared" si="37"/>
        <v/>
      </c>
      <c r="J73" s="490">
        <f t="shared" si="38"/>
        <v>300.34285714285721</v>
      </c>
      <c r="K73" s="490">
        <f t="shared" si="39"/>
        <v>28.334231805929925</v>
      </c>
      <c r="L73" s="490">
        <f t="shared" si="32"/>
        <v>31.285714285714285</v>
      </c>
      <c r="M73" s="490">
        <f t="shared" si="33"/>
        <v>300.34285714285721</v>
      </c>
      <c r="N73" s="490">
        <f t="shared" si="24"/>
        <v>0.15017142857142859</v>
      </c>
      <c r="O73" s="490">
        <f t="shared" si="25"/>
        <v>31.285714285714285</v>
      </c>
      <c r="P73" s="490" t="str">
        <f t="shared" si="34"/>
        <v>--</v>
      </c>
      <c r="Q73" s="490"/>
      <c r="R73" s="490" t="str">
        <f t="shared" si="35"/>
        <v>--</v>
      </c>
      <c r="S73" s="490" t="str">
        <f t="shared" si="26"/>
        <v>--</v>
      </c>
      <c r="T73" s="490" t="str">
        <f t="shared" si="27"/>
        <v>--</v>
      </c>
      <c r="U73" s="490" t="str">
        <f t="shared" si="28"/>
        <v>--</v>
      </c>
      <c r="V73" s="490" t="str">
        <f t="shared" si="29"/>
        <v>--</v>
      </c>
      <c r="W73" s="255" t="str">
        <f t="shared" si="40"/>
        <v>--</v>
      </c>
      <c r="X73" s="490">
        <f t="shared" si="30"/>
        <v>4.7402597402597417E-3</v>
      </c>
      <c r="Y73" s="208" t="str">
        <f t="shared" si="31"/>
        <v>A</v>
      </c>
      <c r="Z73" s="255">
        <f>VLOOKUP(D73,derm!$D$4:$H$285,5,FALSE)</f>
        <v>1.0999999999999999E-2</v>
      </c>
      <c r="AA73" s="468">
        <f>VLOOKUP($C73,ToxValues!$C$4:$N$283,11,FALSE)</f>
        <v>96.94</v>
      </c>
      <c r="AB73" s="468" t="str">
        <f>VLOOKUP($D73,derm!$D$4:$K$285,6,FALSE)</f>
        <v>--</v>
      </c>
      <c r="AC73" s="468" t="str">
        <f>VLOOKUP($D73,derm!$D$4:$K$285,7,FALSE)</f>
        <v>--</v>
      </c>
      <c r="AD73" s="468" t="str">
        <f>VLOOKUP($D73,derm!$D$4:$K$285,8,FALSE)</f>
        <v>--</v>
      </c>
      <c r="AE73" s="468" t="str">
        <f>VLOOKUP($D73,derm!$D$4:$L$285,9,FALSE)</f>
        <v>--</v>
      </c>
      <c r="AF73" s="255">
        <f>VLOOKUP(C73,ToxValues!$C$4:$J$284,4,FALSE)</f>
        <v>0.06</v>
      </c>
      <c r="AG73" s="255">
        <f>VLOOKUP($C73,ToxValues!$C$4:$J$284,3,FALSE)</f>
        <v>0.02</v>
      </c>
      <c r="AH73" s="497">
        <f>VLOOKUP($C73,ToxValues!$C$4:$J$284,5,FALSE)</f>
        <v>0.02</v>
      </c>
    </row>
    <row r="74" spans="1:34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23"/>
        <v>--</v>
      </c>
      <c r="H74" s="490" t="str">
        <f t="shared" si="36"/>
        <v>--</v>
      </c>
      <c r="I74" s="490" t="str">
        <f t="shared" si="37"/>
        <v/>
      </c>
      <c r="J74" s="490" t="str">
        <f t="shared" si="38"/>
        <v>--</v>
      </c>
      <c r="K74" s="490" t="str">
        <f t="shared" si="39"/>
        <v/>
      </c>
      <c r="L74" s="490" t="str">
        <f t="shared" si="32"/>
        <v>--</v>
      </c>
      <c r="M74" s="490" t="str">
        <f t="shared" si="33"/>
        <v>--</v>
      </c>
      <c r="N74" s="490" t="str">
        <f t="shared" si="24"/>
        <v>--</v>
      </c>
      <c r="O74" s="490" t="str">
        <f t="shared" si="25"/>
        <v>--</v>
      </c>
      <c r="P74" s="490" t="str">
        <f t="shared" si="34"/>
        <v>--</v>
      </c>
      <c r="Q74" s="490"/>
      <c r="R74" s="490" t="str">
        <f t="shared" si="35"/>
        <v>--</v>
      </c>
      <c r="S74" s="490" t="str">
        <f t="shared" si="26"/>
        <v>--</v>
      </c>
      <c r="T74" s="490" t="str">
        <f t="shared" si="27"/>
        <v>--</v>
      </c>
      <c r="U74" s="490" t="str">
        <f t="shared" si="28"/>
        <v>--</v>
      </c>
      <c r="V74" s="490" t="str">
        <f t="shared" si="29"/>
        <v>--</v>
      </c>
      <c r="W74" s="255" t="str">
        <f t="shared" si="40"/>
        <v>--</v>
      </c>
      <c r="X74" s="490" t="str">
        <f t="shared" si="30"/>
        <v>--</v>
      </c>
      <c r="Y74" s="208" t="str">
        <f t="shared" si="31"/>
        <v>A</v>
      </c>
      <c r="Z74" s="255" t="str">
        <f>VLOOKUP(D74,derm!$D$4:$H$285,5,FALSE)</f>
        <v>--</v>
      </c>
      <c r="AA74" s="468" t="str">
        <f>VLOOKUP($C74,ToxValues!$C$4:$N$283,11,FALSE)</f>
        <v>--</v>
      </c>
      <c r="AB74" s="468" t="str">
        <f>VLOOKUP($D74,derm!$D$4:$K$285,6,FALSE)</f>
        <v>--</v>
      </c>
      <c r="AC74" s="468" t="str">
        <f>VLOOKUP($D74,derm!$D$4:$K$285,7,FALSE)</f>
        <v>--</v>
      </c>
      <c r="AD74" s="468" t="str">
        <f>VLOOKUP($D74,derm!$D$4:$K$285,8,FALSE)</f>
        <v>--</v>
      </c>
      <c r="AE74" s="468" t="str">
        <f>VLOOKUP($D74,derm!$D$4:$L$285,9,FALSE)</f>
        <v>--</v>
      </c>
      <c r="AF74" s="255" t="str">
        <f>VLOOKUP(C74,ToxValues!$C$4:$J$284,4,FALSE)</f>
        <v>--</v>
      </c>
      <c r="AG74" s="255" t="str">
        <f>VLOOKUP($C74,ToxValues!$C$4:$J$284,3,FALSE)</f>
        <v>--</v>
      </c>
      <c r="AH74" s="497" t="str">
        <f>VLOOKUP($C74,ToxValues!$C$4:$J$284,5,FALSE)</f>
        <v>--</v>
      </c>
    </row>
    <row r="75" spans="1:34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23"/>
        <v>--</v>
      </c>
      <c r="H75" s="490" t="str">
        <f t="shared" si="36"/>
        <v>--</v>
      </c>
      <c r="I75" s="490" t="str">
        <f t="shared" si="37"/>
        <v/>
      </c>
      <c r="J75" s="490" t="str">
        <f t="shared" si="38"/>
        <v>--</v>
      </c>
      <c r="K75" s="490" t="str">
        <f t="shared" si="39"/>
        <v/>
      </c>
      <c r="L75" s="490" t="str">
        <f t="shared" si="32"/>
        <v>--</v>
      </c>
      <c r="M75" s="490" t="str">
        <f t="shared" si="33"/>
        <v>--</v>
      </c>
      <c r="N75" s="490" t="str">
        <f t="shared" si="24"/>
        <v>--</v>
      </c>
      <c r="O75" s="490" t="str">
        <f t="shared" si="25"/>
        <v>--</v>
      </c>
      <c r="P75" s="490" t="str">
        <f t="shared" si="34"/>
        <v>--</v>
      </c>
      <c r="Q75" s="490"/>
      <c r="R75" s="490" t="str">
        <f t="shared" si="35"/>
        <v>--</v>
      </c>
      <c r="S75" s="490" t="str">
        <f t="shared" si="26"/>
        <v>--</v>
      </c>
      <c r="T75" s="490" t="str">
        <f t="shared" si="27"/>
        <v>--</v>
      </c>
      <c r="U75" s="490" t="str">
        <f t="shared" si="28"/>
        <v>--</v>
      </c>
      <c r="V75" s="490" t="str">
        <f t="shared" si="29"/>
        <v>--</v>
      </c>
      <c r="W75" s="255" t="str">
        <f t="shared" si="40"/>
        <v>--</v>
      </c>
      <c r="X75" s="490" t="str">
        <f t="shared" si="30"/>
        <v>--</v>
      </c>
      <c r="Y75" s="208" t="str">
        <f t="shared" si="31"/>
        <v>A</v>
      </c>
      <c r="Z75" s="255">
        <f>VLOOKUP(D75,derm!$D$4:$H$285,5,FALSE)</f>
        <v>1.66E-2</v>
      </c>
      <c r="AA75" s="468">
        <f>VLOOKUP($C75,ToxValues!$C$4:$N$283,11,FALSE)</f>
        <v>125</v>
      </c>
      <c r="AB75" s="468" t="str">
        <f>VLOOKUP($D75,derm!$D$4:$K$285,6,FALSE)</f>
        <v>--</v>
      </c>
      <c r="AC75" s="468" t="str">
        <f>VLOOKUP($D75,derm!$D$4:$K$285,7,FALSE)</f>
        <v>--</v>
      </c>
      <c r="AD75" s="468" t="str">
        <f>VLOOKUP($D75,derm!$D$4:$K$285,8,FALSE)</f>
        <v>--</v>
      </c>
      <c r="AE75" s="468" t="str">
        <f>VLOOKUP($D75,derm!$D$4:$L$285,9,FALSE)</f>
        <v>--</v>
      </c>
      <c r="AF75" s="255" t="str">
        <f>VLOOKUP(C75,ToxValues!$C$4:$J$284,4,FALSE)</f>
        <v>--</v>
      </c>
      <c r="AG75" s="255" t="str">
        <f>VLOOKUP($C75,ToxValues!$C$4:$J$284,3,FALSE)</f>
        <v>--</v>
      </c>
      <c r="AH75" s="497" t="str">
        <f>VLOOKUP($C75,ToxValues!$C$4:$J$284,5,FALSE)</f>
        <v>--</v>
      </c>
    </row>
    <row r="76" spans="1:34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23"/>
        <v>0.63112629619337679</v>
      </c>
      <c r="H76" s="490">
        <f t="shared" si="36"/>
        <v>0.63112629619337679</v>
      </c>
      <c r="I76" s="490">
        <f t="shared" si="37"/>
        <v>0.67358978937934477</v>
      </c>
      <c r="J76" s="490">
        <f t="shared" si="38"/>
        <v>10.011428571428574</v>
      </c>
      <c r="K76" s="490">
        <f t="shared" si="39"/>
        <v>0.72546583850931678</v>
      </c>
      <c r="L76" s="490">
        <f t="shared" si="32"/>
        <v>0.78214285714285725</v>
      </c>
      <c r="M76" s="490">
        <f t="shared" si="33"/>
        <v>10.011428571428574</v>
      </c>
      <c r="N76" s="490">
        <f t="shared" si="24"/>
        <v>5.0057142857142869E-3</v>
      </c>
      <c r="O76" s="490">
        <f t="shared" si="25"/>
        <v>0.78214285714285725</v>
      </c>
      <c r="P76" s="490">
        <f t="shared" si="34"/>
        <v>4.853326149705576</v>
      </c>
      <c r="Q76" s="490"/>
      <c r="R76" s="490">
        <f t="shared" si="35"/>
        <v>4.853326149705576</v>
      </c>
      <c r="S76" s="490">
        <f t="shared" si="26"/>
        <v>4.6774077501023337</v>
      </c>
      <c r="T76" s="490">
        <f t="shared" si="27"/>
        <v>4.853326149705576</v>
      </c>
      <c r="U76" s="490">
        <f t="shared" si="28"/>
        <v>0.90909090909090906</v>
      </c>
      <c r="V76" s="490">
        <f t="shared" si="29"/>
        <v>1.2750413223140493</v>
      </c>
      <c r="W76" s="255">
        <f t="shared" si="40"/>
        <v>1.0991735537190082</v>
      </c>
      <c r="X76" s="490">
        <f t="shared" si="30"/>
        <v>1.1850649350649352E-4</v>
      </c>
      <c r="Y76" s="208" t="str">
        <f t="shared" si="31"/>
        <v>A</v>
      </c>
      <c r="Z76" s="255">
        <f>VLOOKUP(D76,derm!$D$4:$H$285,5,FALSE)</f>
        <v>1.1599999999999999E-2</v>
      </c>
      <c r="AA76" s="468">
        <f>VLOOKUP($C76,ToxValues!$C$4:$N$283,11,FALSE)</f>
        <v>131.38999999999999</v>
      </c>
      <c r="AB76" s="468">
        <f>VLOOKUP($D76,derm!$D$4:$K$285,6,FALSE)</f>
        <v>0.1</v>
      </c>
      <c r="AC76" s="468">
        <f>VLOOKUP($D76,derm!$D$4:$K$285,7,FALSE)</f>
        <v>0.57999999999999996</v>
      </c>
      <c r="AD76" s="468">
        <f>VLOOKUP($D76,derm!$D$4:$K$285,8,FALSE)</f>
        <v>1.39</v>
      </c>
      <c r="AE76" s="468">
        <f>VLOOKUP($D76,derm!$D$4:$L$285,9,FALSE)</f>
        <v>1</v>
      </c>
      <c r="AF76" s="255">
        <f>VLOOKUP(C76,ToxValues!$C$4:$J$284,4,FALSE)</f>
        <v>2E-3</v>
      </c>
      <c r="AG76" s="255">
        <f>VLOOKUP($C76,ToxValues!$C$4:$J$284,3,FALSE)</f>
        <v>5.0000000000000001E-4</v>
      </c>
      <c r="AH76" s="497">
        <f>VLOOKUP($C76,ToxValues!$C$4:$J$284,5,FALSE)</f>
        <v>5.0000000000000001E-4</v>
      </c>
    </row>
    <row r="77" spans="1:34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>
        <f t="shared" si="23"/>
        <v>356.10907028899732</v>
      </c>
      <c r="H77" s="490">
        <f t="shared" si="36"/>
        <v>356.10907028899732</v>
      </c>
      <c r="I77" s="490">
        <f t="shared" si="37"/>
        <v>396.39435106069686</v>
      </c>
      <c r="J77" s="490">
        <f t="shared" si="38"/>
        <v>3504.0000000000005</v>
      </c>
      <c r="K77" s="490">
        <f t="shared" si="39"/>
        <v>413.85826771653535</v>
      </c>
      <c r="L77" s="490">
        <f t="shared" si="32"/>
        <v>469.28571428571422</v>
      </c>
      <c r="M77" s="490">
        <f t="shared" si="33"/>
        <v>3504.0000000000005</v>
      </c>
      <c r="N77" s="490">
        <f t="shared" si="24"/>
        <v>1.7520000000000002</v>
      </c>
      <c r="O77" s="490">
        <f t="shared" si="25"/>
        <v>469.28571428571422</v>
      </c>
      <c r="P77" s="490">
        <f t="shared" si="34"/>
        <v>2552.0472926550506</v>
      </c>
      <c r="Q77" s="490"/>
      <c r="R77" s="490">
        <f t="shared" si="35"/>
        <v>2552.0472926550506</v>
      </c>
      <c r="S77" s="490">
        <f t="shared" si="26"/>
        <v>2440.5453173097949</v>
      </c>
      <c r="T77" s="490">
        <f t="shared" si="27"/>
        <v>2552.0472926550506</v>
      </c>
      <c r="U77" s="490">
        <f t="shared" si="28"/>
        <v>0.90909090909090906</v>
      </c>
      <c r="V77" s="490">
        <f t="shared" si="29"/>
        <v>1.3849586776859504</v>
      </c>
      <c r="W77" s="255">
        <f t="shared" si="40"/>
        <v>1.0991735537190082</v>
      </c>
      <c r="X77" s="490">
        <f t="shared" si="30"/>
        <v>7.1103896103896114E-2</v>
      </c>
      <c r="Y77" s="208" t="str">
        <f t="shared" si="31"/>
        <v>A</v>
      </c>
      <c r="Z77" s="255">
        <f>VLOOKUP(D77,derm!$D$4:$H$285,5,FALSE)</f>
        <v>1.2699999999999999E-2</v>
      </c>
      <c r="AA77" s="468">
        <f>VLOOKUP($C77,ToxValues!$C$4:$N$283,11,FALSE)</f>
        <v>137.37</v>
      </c>
      <c r="AB77" s="468">
        <f>VLOOKUP($D77,derm!$D$4:$K$285,6,FALSE)</f>
        <v>0.1</v>
      </c>
      <c r="AC77" s="468">
        <f>VLOOKUP($D77,derm!$D$4:$K$285,7,FALSE)</f>
        <v>0.63</v>
      </c>
      <c r="AD77" s="468">
        <f>VLOOKUP($D77,derm!$D$4:$K$285,8,FALSE)</f>
        <v>1.51</v>
      </c>
      <c r="AE77" s="468">
        <f>VLOOKUP($D77,derm!$D$4:$L$285,9,FALSE)</f>
        <v>1</v>
      </c>
      <c r="AF77" s="255">
        <f>VLOOKUP(C77,ToxValues!$C$4:$J$284,4,FALSE)</f>
        <v>0.7</v>
      </c>
      <c r="AG77" s="255">
        <f>VLOOKUP($C77,ToxValues!$C$4:$J$284,3,FALSE)</f>
        <v>0.3</v>
      </c>
      <c r="AH77" s="497">
        <f>VLOOKUP($C77,ToxValues!$C$4:$J$284,5,FALSE)</f>
        <v>0.3</v>
      </c>
    </row>
    <row r="78" spans="1:34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>
        <f t="shared" si="23"/>
        <v>610.45296167247398</v>
      </c>
      <c r="H78" s="490" t="str">
        <f t="shared" si="36"/>
        <v>--</v>
      </c>
      <c r="I78" s="490" t="str">
        <f t="shared" si="37"/>
        <v/>
      </c>
      <c r="J78" s="490">
        <f t="shared" si="38"/>
        <v>1001.1428571428573</v>
      </c>
      <c r="K78" s="490">
        <f t="shared" si="39"/>
        <v>610.45296167247398</v>
      </c>
      <c r="L78" s="490">
        <f t="shared" si="32"/>
        <v>1564.2857142857142</v>
      </c>
      <c r="M78" s="490">
        <f t="shared" si="33"/>
        <v>1001.1428571428573</v>
      </c>
      <c r="N78" s="490">
        <f t="shared" si="24"/>
        <v>0.50057142857142867</v>
      </c>
      <c r="O78" s="490">
        <f t="shared" si="25"/>
        <v>1564.2857142857142</v>
      </c>
      <c r="P78" s="490" t="str">
        <f t="shared" si="34"/>
        <v>--</v>
      </c>
      <c r="Q78" s="490"/>
      <c r="R78" s="490" t="str">
        <f t="shared" si="35"/>
        <v>--</v>
      </c>
      <c r="S78" s="490" t="str">
        <f t="shared" si="26"/>
        <v>--</v>
      </c>
      <c r="T78" s="490" t="str">
        <f t="shared" si="27"/>
        <v>--</v>
      </c>
      <c r="U78" s="490" t="str">
        <f t="shared" si="28"/>
        <v>--</v>
      </c>
      <c r="V78" s="490" t="str">
        <f t="shared" si="29"/>
        <v>--</v>
      </c>
      <c r="W78" s="255" t="str">
        <f t="shared" si="40"/>
        <v>--</v>
      </c>
      <c r="X78" s="490">
        <f t="shared" si="30"/>
        <v>0.23701298701298704</v>
      </c>
      <c r="Y78" s="208" t="str">
        <f t="shared" si="31"/>
        <v>A</v>
      </c>
      <c r="Z78" s="255">
        <f>VLOOKUP(D78,derm!$D$4:$H$285,5,FALSE)</f>
        <v>1.57E-3</v>
      </c>
      <c r="AA78" s="468">
        <f>VLOOKUP($C78,ToxValues!$C$4:$N$283,11,FALSE)</f>
        <v>86.09</v>
      </c>
      <c r="AB78" s="468" t="str">
        <f>VLOOKUP($D78,derm!$D$4:$K$285,6,FALSE)</f>
        <v>--</v>
      </c>
      <c r="AC78" s="468" t="str">
        <f>VLOOKUP($D78,derm!$D$4:$K$285,7,FALSE)</f>
        <v>--</v>
      </c>
      <c r="AD78" s="468" t="str">
        <f>VLOOKUP($D78,derm!$D$4:$K$285,8,FALSE)</f>
        <v>--</v>
      </c>
      <c r="AE78" s="468" t="str">
        <f>VLOOKUP($D78,derm!$D$4:$L$285,9,FALSE)</f>
        <v>--</v>
      </c>
      <c r="AF78" s="255">
        <f>VLOOKUP(C78,ToxValues!$C$4:$J$284,4,FALSE)</f>
        <v>0.2</v>
      </c>
      <c r="AG78" s="255">
        <f>VLOOKUP($C78,ToxValues!$C$4:$J$284,3,FALSE)</f>
        <v>1</v>
      </c>
      <c r="AH78" s="497">
        <f>VLOOKUP($C78,ToxValues!$C$4:$J$284,5,FALSE)</f>
        <v>1</v>
      </c>
    </row>
    <row r="79" spans="1:34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23"/>
        <v>4.3281456311057411</v>
      </c>
      <c r="H79" s="490">
        <f t="shared" si="36"/>
        <v>4.3281456311057411</v>
      </c>
      <c r="I79" s="490">
        <f t="shared" si="37"/>
        <v>4.3658949473142439</v>
      </c>
      <c r="J79" s="490">
        <f t="shared" si="38"/>
        <v>500.57142857142867</v>
      </c>
      <c r="K79" s="490">
        <f t="shared" si="39"/>
        <v>4.6492702344095536</v>
      </c>
      <c r="L79" s="490">
        <f t="shared" si="32"/>
        <v>4.6928571428571431</v>
      </c>
      <c r="M79" s="490">
        <f t="shared" si="33"/>
        <v>500.57142857142867</v>
      </c>
      <c r="N79" s="490">
        <f t="shared" si="24"/>
        <v>0.25028571428571433</v>
      </c>
      <c r="O79" s="490">
        <f t="shared" si="25"/>
        <v>4.6928571428571431</v>
      </c>
      <c r="P79" s="490">
        <f t="shared" si="34"/>
        <v>62.663272903607982</v>
      </c>
      <c r="Q79" s="490"/>
      <c r="R79" s="490">
        <f t="shared" si="35"/>
        <v>62.663272903607982</v>
      </c>
      <c r="S79" s="490">
        <f t="shared" si="26"/>
        <v>57.330755421447549</v>
      </c>
      <c r="T79" s="490">
        <f t="shared" si="27"/>
        <v>62.663272903607982</v>
      </c>
      <c r="U79" s="490">
        <f t="shared" si="28"/>
        <v>1</v>
      </c>
      <c r="V79" s="490">
        <f t="shared" si="29"/>
        <v>0.48</v>
      </c>
      <c r="W79" s="255">
        <f t="shared" si="40"/>
        <v>1</v>
      </c>
      <c r="X79" s="616">
        <f t="shared" si="30"/>
        <v>7.1103896103896118E-4</v>
      </c>
      <c r="Y79" s="208" t="str">
        <f t="shared" si="31"/>
        <v>B</v>
      </c>
      <c r="Z79" s="255">
        <f>VLOOKUP(D79,derm!$D$4:$H$285,5,FALSE)</f>
        <v>8.3800000000000003E-3</v>
      </c>
      <c r="AA79" s="468">
        <f>VLOOKUP($C79,ToxValues!$C$4:$N$283,11,FALSE)</f>
        <v>62.5</v>
      </c>
      <c r="AB79" s="468">
        <f>VLOOKUP($D79,derm!$D$4:$K$285,6,FALSE)</f>
        <v>0</v>
      </c>
      <c r="AC79" s="468">
        <f>VLOOKUP($D79,derm!$D$4:$K$285,7,FALSE)</f>
        <v>0.24</v>
      </c>
      <c r="AD79" s="468">
        <f>VLOOKUP($D79,derm!$D$4:$K$285,8,FALSE)</f>
        <v>0.56999999999999995</v>
      </c>
      <c r="AE79" s="468">
        <f>VLOOKUP($D79,derm!$D$4:$L$285,9,FALSE)</f>
        <v>1</v>
      </c>
      <c r="AF79" s="255">
        <f>VLOOKUP(C79,ToxValues!$C$4:$J$284,4,FALSE)</f>
        <v>0.1</v>
      </c>
      <c r="AG79" s="255">
        <f>VLOOKUP($C79,ToxValues!$C$4:$J$284,3,FALSE)</f>
        <v>3.0000000000000001E-3</v>
      </c>
      <c r="AH79" s="497">
        <f>VLOOKUP($C79,ToxValues!$C$4:$J$284,5,FALSE)</f>
        <v>3.0000000000000001E-3</v>
      </c>
    </row>
    <row r="80" spans="1:34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23"/>
        <v>--</v>
      </c>
      <c r="H80" s="490" t="str">
        <f t="shared" si="36"/>
        <v>--</v>
      </c>
      <c r="I80" s="490" t="str">
        <f t="shared" si="37"/>
        <v/>
      </c>
      <c r="J80" s="490" t="str">
        <f t="shared" si="38"/>
        <v>--</v>
      </c>
      <c r="K80" s="490" t="str">
        <f t="shared" si="39"/>
        <v/>
      </c>
      <c r="L80" s="490" t="str">
        <f t="shared" si="32"/>
        <v>--</v>
      </c>
      <c r="M80" s="490" t="str">
        <f t="shared" si="33"/>
        <v>--</v>
      </c>
      <c r="N80" s="490" t="str">
        <f t="shared" si="24"/>
        <v>--</v>
      </c>
      <c r="O80" s="490" t="str">
        <f t="shared" si="25"/>
        <v>--</v>
      </c>
      <c r="P80" s="490" t="str">
        <f t="shared" si="34"/>
        <v>--</v>
      </c>
      <c r="Q80" s="490"/>
      <c r="R80" s="490" t="str">
        <f t="shared" si="35"/>
        <v>--</v>
      </c>
      <c r="S80" s="490" t="str">
        <f t="shared" si="26"/>
        <v>--</v>
      </c>
      <c r="T80" s="490" t="str">
        <f t="shared" si="27"/>
        <v>--</v>
      </c>
      <c r="U80" s="490" t="str">
        <f t="shared" si="28"/>
        <v>--</v>
      </c>
      <c r="V80" s="490" t="str">
        <f t="shared" si="29"/>
        <v>--</v>
      </c>
      <c r="W80" s="255" t="str">
        <f t="shared" si="40"/>
        <v>--</v>
      </c>
      <c r="X80" s="490" t="str">
        <f t="shared" si="30"/>
        <v>--</v>
      </c>
      <c r="Y80" s="208" t="str">
        <f t="shared" si="31"/>
        <v>A</v>
      </c>
      <c r="Z80" s="255" t="str">
        <f>VLOOKUP(D80,derm!$D$4:$H$285,5,FALSE)</f>
        <v>--</v>
      </c>
      <c r="AA80" s="468" t="str">
        <f>VLOOKUP($C80,ToxValues!$C$4:$N$283,11,FALSE)</f>
        <v>--</v>
      </c>
      <c r="AB80" s="468" t="str">
        <f>VLOOKUP($D80,derm!$D$4:$K$285,6,FALSE)</f>
        <v>--</v>
      </c>
      <c r="AC80" s="468" t="str">
        <f>VLOOKUP($D80,derm!$D$4:$K$285,7,FALSE)</f>
        <v>--</v>
      </c>
      <c r="AD80" s="468" t="str">
        <f>VLOOKUP($D80,derm!$D$4:$K$285,8,FALSE)</f>
        <v>--</v>
      </c>
      <c r="AE80" s="468" t="str">
        <f>VLOOKUP($D80,derm!$D$4:$L$285,9,FALSE)</f>
        <v>--</v>
      </c>
      <c r="AF80" s="255" t="str">
        <f>VLOOKUP(C80,ToxValues!$C$4:$J$284,4,FALSE)</f>
        <v>--</v>
      </c>
      <c r="AG80" s="255" t="str">
        <f>VLOOKUP($C80,ToxValues!$C$4:$J$284,3,FALSE)</f>
        <v>--</v>
      </c>
      <c r="AH80" s="497" t="str">
        <f>VLOOKUP($C80,ToxValues!$C$4:$J$284,5,FALSE)</f>
        <v>--</v>
      </c>
    </row>
    <row r="81" spans="1:34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>
        <f t="shared" si="23"/>
        <v>192.52747252747253</v>
      </c>
      <c r="H81" s="490" t="str">
        <f t="shared" si="36"/>
        <v>--</v>
      </c>
      <c r="I81" s="490" t="str">
        <f t="shared" si="37"/>
        <v/>
      </c>
      <c r="J81" s="490">
        <f t="shared" si="38"/>
        <v>500.57142857142867</v>
      </c>
      <c r="K81" s="490">
        <f t="shared" si="39"/>
        <v>192.52747252747253</v>
      </c>
      <c r="L81" s="490">
        <f t="shared" si="32"/>
        <v>312.85714285714283</v>
      </c>
      <c r="M81" s="490">
        <f t="shared" si="33"/>
        <v>500.57142857142867</v>
      </c>
      <c r="N81" s="490">
        <f t="shared" si="24"/>
        <v>0.25028571428571433</v>
      </c>
      <c r="O81" s="490">
        <f t="shared" si="25"/>
        <v>312.85714285714283</v>
      </c>
      <c r="P81" s="490" t="str">
        <f t="shared" si="34"/>
        <v>--</v>
      </c>
      <c r="Q81" s="490"/>
      <c r="R81" s="490" t="str">
        <f t="shared" si="35"/>
        <v>--</v>
      </c>
      <c r="S81" s="490" t="str">
        <f t="shared" si="26"/>
        <v>--</v>
      </c>
      <c r="T81" s="490" t="str">
        <f t="shared" si="27"/>
        <v>--</v>
      </c>
      <c r="U81" s="490" t="str">
        <f t="shared" si="28"/>
        <v>--</v>
      </c>
      <c r="V81" s="490" t="str">
        <f t="shared" si="29"/>
        <v>--</v>
      </c>
      <c r="W81" s="255" t="str">
        <f t="shared" si="40"/>
        <v>--</v>
      </c>
      <c r="X81" s="490">
        <f t="shared" si="30"/>
        <v>4.7402597402597411E-2</v>
      </c>
      <c r="Y81" s="208" t="str">
        <f t="shared" si="31"/>
        <v>A</v>
      </c>
      <c r="Z81" s="255">
        <f>VLOOKUP(D81,derm!$D$4:$H$285,5,FALSE)</f>
        <v>4.7100000000000003E-2</v>
      </c>
      <c r="AA81" s="468">
        <f>VLOOKUP($C81,ToxValues!$C$4:$N$283,11,FALSE)</f>
        <v>106.17</v>
      </c>
      <c r="AB81" s="468" t="str">
        <f>VLOOKUP($D81,derm!$D$4:$K$285,6,FALSE)</f>
        <v>--</v>
      </c>
      <c r="AC81" s="468" t="str">
        <f>VLOOKUP($D81,derm!$D$4:$K$285,7,FALSE)</f>
        <v>--</v>
      </c>
      <c r="AD81" s="468" t="str">
        <f>VLOOKUP($D81,derm!$D$4:$K$285,8,FALSE)</f>
        <v>--</v>
      </c>
      <c r="AE81" s="468" t="str">
        <f>VLOOKUP($D81,derm!$D$4:$L$285,9,FALSE)</f>
        <v>--</v>
      </c>
      <c r="AF81" s="255">
        <f>VLOOKUP(C81,ToxValues!$C$4:$J$284,4,FALSE)</f>
        <v>0.1</v>
      </c>
      <c r="AG81" s="255">
        <f>VLOOKUP($C81,ToxValues!$C$4:$J$284,3,FALSE)</f>
        <v>0.2</v>
      </c>
      <c r="AH81" s="497">
        <f>VLOOKUP($C81,ToxValues!$C$4:$J$284,5,FALSE)</f>
        <v>0.2</v>
      </c>
    </row>
    <row r="82" spans="1:34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>
        <f t="shared" si="23"/>
        <v>192.52747252747253</v>
      </c>
      <c r="H82" s="490" t="str">
        <f t="shared" si="36"/>
        <v>--</v>
      </c>
      <c r="I82" s="490" t="str">
        <f t="shared" si="37"/>
        <v/>
      </c>
      <c r="J82" s="490">
        <f t="shared" si="38"/>
        <v>500.57142857142867</v>
      </c>
      <c r="K82" s="490">
        <f t="shared" si="39"/>
        <v>192.52747252747253</v>
      </c>
      <c r="L82" s="490">
        <f t="shared" si="32"/>
        <v>312.85714285714283</v>
      </c>
      <c r="M82" s="490">
        <f t="shared" si="33"/>
        <v>500.57142857142867</v>
      </c>
      <c r="N82" s="490">
        <f t="shared" si="24"/>
        <v>0.25028571428571433</v>
      </c>
      <c r="O82" s="490">
        <f t="shared" si="25"/>
        <v>312.85714285714283</v>
      </c>
      <c r="P82" s="490" t="str">
        <f t="shared" si="34"/>
        <v>--</v>
      </c>
      <c r="Q82" s="490"/>
      <c r="R82" s="490" t="str">
        <f t="shared" si="35"/>
        <v>--</v>
      </c>
      <c r="S82" s="490" t="str">
        <f t="shared" si="26"/>
        <v>--</v>
      </c>
      <c r="T82" s="490" t="str">
        <f t="shared" si="27"/>
        <v>--</v>
      </c>
      <c r="U82" s="490" t="str">
        <f t="shared" si="28"/>
        <v>--</v>
      </c>
      <c r="V82" s="490" t="str">
        <f t="shared" si="29"/>
        <v>--</v>
      </c>
      <c r="W82" s="255" t="str">
        <f t="shared" si="40"/>
        <v>--</v>
      </c>
      <c r="X82" s="490">
        <f t="shared" si="30"/>
        <v>4.7402597402597411E-2</v>
      </c>
      <c r="Y82" s="208" t="str">
        <f t="shared" si="31"/>
        <v>A</v>
      </c>
      <c r="Z82" s="255">
        <f>VLOOKUP(D82,derm!$D$4:$H$285,5,FALSE)</f>
        <v>0.05</v>
      </c>
      <c r="AA82" s="468">
        <f>VLOOKUP($C82,ToxValues!$C$4:$N$283,11,FALSE)</f>
        <v>106.17</v>
      </c>
      <c r="AB82" s="468" t="str">
        <f>VLOOKUP($D82,derm!$D$4:$K$285,6,FALSE)</f>
        <v>--</v>
      </c>
      <c r="AC82" s="468" t="str">
        <f>VLOOKUP($D82,derm!$D$4:$K$285,7,FALSE)</f>
        <v>--</v>
      </c>
      <c r="AD82" s="468" t="str">
        <f>VLOOKUP($D82,derm!$D$4:$K$285,8,FALSE)</f>
        <v>--</v>
      </c>
      <c r="AE82" s="468" t="str">
        <f>VLOOKUP($D82,derm!$D$4:$L$285,9,FALSE)</f>
        <v>--</v>
      </c>
      <c r="AF82" s="255">
        <f>VLOOKUP(C82,ToxValues!$C$4:$J$284,4,FALSE)</f>
        <v>0.1</v>
      </c>
      <c r="AG82" s="255">
        <f>VLOOKUP($C82,ToxValues!$C$4:$J$284,3,FALSE)</f>
        <v>0.2</v>
      </c>
      <c r="AH82" s="497">
        <f>VLOOKUP($C82,ToxValues!$C$4:$J$284,5,FALSE)</f>
        <v>0.2</v>
      </c>
    </row>
    <row r="83" spans="1:34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ref="G83:G146" si="41">IF(MIN(H83:L83)&gt;0,MIN(H83:L83),"--")</f>
        <v>--</v>
      </c>
      <c r="H83" s="490" t="str">
        <f t="shared" si="36"/>
        <v>--</v>
      </c>
      <c r="I83" s="490" t="str">
        <f t="shared" si="37"/>
        <v/>
      </c>
      <c r="J83" s="490"/>
      <c r="K83" s="490" t="str">
        <f t="shared" si="39"/>
        <v/>
      </c>
      <c r="L83" s="490" t="str">
        <f t="shared" si="32"/>
        <v>--</v>
      </c>
      <c r="M83" s="208"/>
      <c r="N83" s="490"/>
      <c r="O83" s="490" t="str">
        <f t="shared" si="25"/>
        <v>--</v>
      </c>
      <c r="P83" s="490" t="str">
        <f t="shared" si="34"/>
        <v>--</v>
      </c>
      <c r="Q83" s="490"/>
      <c r="R83" s="490" t="str">
        <f t="shared" si="35"/>
        <v>--</v>
      </c>
      <c r="S83" s="490" t="str">
        <f t="shared" si="26"/>
        <v>--</v>
      </c>
      <c r="T83" s="490" t="str">
        <f t="shared" si="27"/>
        <v>--</v>
      </c>
      <c r="U83" s="490" t="str">
        <f t="shared" si="28"/>
        <v>--</v>
      </c>
      <c r="V83" s="490" t="str">
        <f t="shared" si="29"/>
        <v>--</v>
      </c>
      <c r="W83" s="255" t="str">
        <f t="shared" si="40"/>
        <v>--</v>
      </c>
      <c r="X83" s="490" t="str">
        <f t="shared" si="30"/>
        <v>--</v>
      </c>
      <c r="Y83" s="208" t="str">
        <f t="shared" si="31"/>
        <v>A</v>
      </c>
      <c r="Z83" s="255" t="str">
        <f>VLOOKUP(D83,derm!$D$4:$H$285,5,FALSE)</f>
        <v>--</v>
      </c>
      <c r="AA83" s="468" t="str">
        <f>VLOOKUP($C83,ToxValues!$C$4:$N$283,11,FALSE)</f>
        <v>--</v>
      </c>
      <c r="AB83" s="468" t="str">
        <f>VLOOKUP($D83,derm!$D$4:$K$285,6,FALSE)</f>
        <v>--</v>
      </c>
      <c r="AC83" s="468" t="str">
        <f>VLOOKUP($D83,derm!$D$4:$K$285,7,FALSE)</f>
        <v>--</v>
      </c>
      <c r="AD83" s="468" t="str">
        <f>VLOOKUP($D83,derm!$D$4:$K$285,8,FALSE)</f>
        <v>--</v>
      </c>
      <c r="AE83" s="468" t="str">
        <f>VLOOKUP($D83,derm!$D$4:$L$285,9,FALSE)</f>
        <v>--</v>
      </c>
      <c r="AF83" s="255" t="str">
        <f>VLOOKUP(C83,ToxValues!$C$4:$J$284,4,FALSE)</f>
        <v>--</v>
      </c>
      <c r="AG83" s="255" t="str">
        <f>VLOOKUP($C83,ToxValues!$C$4:$J$284,3,FALSE)</f>
        <v>--</v>
      </c>
      <c r="AH83" s="497" t="str">
        <f>VLOOKUP($C83,ToxValues!$C$4:$J$284,5,FALSE)</f>
        <v>--</v>
      </c>
    </row>
    <row r="84" spans="1:34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41"/>
        <v>--</v>
      </c>
      <c r="H84" s="490" t="str">
        <f t="shared" si="36"/>
        <v>--</v>
      </c>
      <c r="I84" s="490" t="str">
        <f t="shared" si="37"/>
        <v/>
      </c>
      <c r="J84" s="490"/>
      <c r="K84" s="490" t="str">
        <f t="shared" si="39"/>
        <v/>
      </c>
      <c r="L84" s="490" t="str">
        <f t="shared" si="32"/>
        <v>--</v>
      </c>
      <c r="M84" s="208"/>
      <c r="N84" s="490"/>
      <c r="O84" s="490" t="str">
        <f t="shared" si="25"/>
        <v>--</v>
      </c>
      <c r="P84" s="490" t="str">
        <f t="shared" si="34"/>
        <v>--</v>
      </c>
      <c r="Q84" s="490"/>
      <c r="R84" s="490" t="str">
        <f t="shared" si="35"/>
        <v>--</v>
      </c>
      <c r="S84" s="490" t="str">
        <f t="shared" si="26"/>
        <v>--</v>
      </c>
      <c r="T84" s="490" t="str">
        <f t="shared" si="27"/>
        <v>--</v>
      </c>
      <c r="U84" s="490" t="str">
        <f t="shared" si="28"/>
        <v>--</v>
      </c>
      <c r="V84" s="490" t="str">
        <f t="shared" si="29"/>
        <v>--</v>
      </c>
      <c r="W84" s="255" t="str">
        <f t="shared" si="40"/>
        <v>--</v>
      </c>
      <c r="X84" s="490" t="str">
        <f t="shared" si="30"/>
        <v>--</v>
      </c>
      <c r="Y84" s="208" t="str">
        <f t="shared" si="31"/>
        <v>A</v>
      </c>
      <c r="Z84" s="255" t="str">
        <f>VLOOKUP(D84,derm!$D$4:$H$285,5,FALSE)</f>
        <v>--</v>
      </c>
      <c r="AA84" s="468" t="str">
        <f>VLOOKUP($C84,ToxValues!$C$4:$N$283,11,FALSE)</f>
        <v>--</v>
      </c>
      <c r="AB84" s="468" t="str">
        <f>VLOOKUP($D84,derm!$D$4:$K$285,6,FALSE)</f>
        <v>--</v>
      </c>
      <c r="AC84" s="468" t="str">
        <f>VLOOKUP($D84,derm!$D$4:$K$285,7,FALSE)</f>
        <v>--</v>
      </c>
      <c r="AD84" s="468" t="str">
        <f>VLOOKUP($D84,derm!$D$4:$K$285,8,FALSE)</f>
        <v>--</v>
      </c>
      <c r="AE84" s="468" t="str">
        <f>VLOOKUP($D84,derm!$D$4:$L$285,9,FALSE)</f>
        <v>--</v>
      </c>
      <c r="AF84" s="255" t="str">
        <f>VLOOKUP(C84,ToxValues!$C$4:$J$284,4,FALSE)</f>
        <v>--</v>
      </c>
      <c r="AG84" s="255" t="str">
        <f>VLOOKUP($C84,ToxValues!$C$4:$J$284,3,FALSE)</f>
        <v>--</v>
      </c>
      <c r="AH84" s="497" t="str">
        <f>VLOOKUP($C84,ToxValues!$C$4:$J$284,5,FALSE)</f>
        <v>--</v>
      </c>
    </row>
    <row r="85" spans="1:34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41"/>
        <v>--</v>
      </c>
      <c r="H85" s="490" t="str">
        <f t="shared" si="36"/>
        <v>--</v>
      </c>
      <c r="I85" s="490" t="str">
        <f t="shared" si="37"/>
        <v/>
      </c>
      <c r="J85" s="490"/>
      <c r="K85" s="490" t="str">
        <f t="shared" si="39"/>
        <v/>
      </c>
      <c r="L85" s="490" t="str">
        <f t="shared" si="32"/>
        <v>--</v>
      </c>
      <c r="M85" s="208"/>
      <c r="N85" s="490"/>
      <c r="O85" s="490" t="str">
        <f t="shared" si="25"/>
        <v>--</v>
      </c>
      <c r="P85" s="490" t="str">
        <f t="shared" si="34"/>
        <v>--</v>
      </c>
      <c r="Q85" s="490"/>
      <c r="R85" s="490" t="str">
        <f t="shared" si="35"/>
        <v>--</v>
      </c>
      <c r="S85" s="490" t="str">
        <f t="shared" si="26"/>
        <v>--</v>
      </c>
      <c r="T85" s="490" t="str">
        <f t="shared" si="27"/>
        <v>--</v>
      </c>
      <c r="U85" s="490" t="str">
        <f t="shared" si="28"/>
        <v>--</v>
      </c>
      <c r="V85" s="490" t="str">
        <f t="shared" si="29"/>
        <v>--</v>
      </c>
      <c r="W85" s="255" t="str">
        <f t="shared" si="40"/>
        <v>--</v>
      </c>
      <c r="X85" s="490" t="str">
        <f t="shared" si="30"/>
        <v>--</v>
      </c>
      <c r="Y85" s="208" t="str">
        <f t="shared" si="31"/>
        <v>A</v>
      </c>
      <c r="Z85" s="255" t="str">
        <f>VLOOKUP(D85,derm!$D$4:$H$285,5,FALSE)</f>
        <v>--</v>
      </c>
      <c r="AA85" s="468" t="str">
        <f>VLOOKUP($C85,ToxValues!$C$4:$N$283,11,FALSE)</f>
        <v>--</v>
      </c>
      <c r="AB85" s="468" t="str">
        <f>VLOOKUP($D85,derm!$D$4:$K$285,6,FALSE)</f>
        <v>--</v>
      </c>
      <c r="AC85" s="468" t="str">
        <f>VLOOKUP($D85,derm!$D$4:$K$285,7,FALSE)</f>
        <v>--</v>
      </c>
      <c r="AD85" s="468" t="str">
        <f>VLOOKUP($D85,derm!$D$4:$K$285,8,FALSE)</f>
        <v>--</v>
      </c>
      <c r="AE85" s="468" t="str">
        <f>VLOOKUP($D85,derm!$D$4:$L$285,9,FALSE)</f>
        <v>--</v>
      </c>
      <c r="AF85" s="255" t="str">
        <f>VLOOKUP(C85,ToxValues!$C$4:$J$284,4,FALSE)</f>
        <v>--</v>
      </c>
      <c r="AG85" s="255" t="str">
        <f>VLOOKUP($C85,ToxValues!$C$4:$J$284,3,FALSE)</f>
        <v>--</v>
      </c>
      <c r="AH85" s="497" t="str">
        <f>VLOOKUP($C85,ToxValues!$C$4:$J$284,5,FALSE)</f>
        <v>--</v>
      </c>
    </row>
    <row r="86" spans="1:34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41"/>
        <v>--</v>
      </c>
      <c r="H86" s="490" t="str">
        <f t="shared" si="36"/>
        <v>--</v>
      </c>
      <c r="I86" s="490" t="str">
        <f t="shared" si="37"/>
        <v/>
      </c>
      <c r="J86" s="490"/>
      <c r="K86" s="490" t="str">
        <f t="shared" si="39"/>
        <v/>
      </c>
      <c r="L86" s="490" t="str">
        <f t="shared" si="32"/>
        <v>--</v>
      </c>
      <c r="M86" s="208"/>
      <c r="N86" s="490"/>
      <c r="O86" s="490" t="str">
        <f t="shared" si="25"/>
        <v>--</v>
      </c>
      <c r="P86" s="490" t="str">
        <f t="shared" si="34"/>
        <v>--</v>
      </c>
      <c r="Q86" s="490"/>
      <c r="R86" s="490" t="str">
        <f t="shared" si="35"/>
        <v>--</v>
      </c>
      <c r="S86" s="490" t="str">
        <f t="shared" si="26"/>
        <v>--</v>
      </c>
      <c r="T86" s="490" t="str">
        <f t="shared" si="27"/>
        <v>--</v>
      </c>
      <c r="U86" s="490" t="str">
        <f t="shared" si="28"/>
        <v>--</v>
      </c>
      <c r="V86" s="490" t="str">
        <f t="shared" si="29"/>
        <v>--</v>
      </c>
      <c r="W86" s="255" t="str">
        <f t="shared" si="40"/>
        <v>--</v>
      </c>
      <c r="X86" s="490" t="str">
        <f t="shared" si="30"/>
        <v>--</v>
      </c>
      <c r="Y86" s="208" t="str">
        <f t="shared" si="31"/>
        <v>A</v>
      </c>
      <c r="Z86" s="255" t="str">
        <f>VLOOKUP(D86,derm!$D$4:$H$285,5,FALSE)</f>
        <v>--</v>
      </c>
      <c r="AA86" s="468" t="str">
        <f>VLOOKUP($C86,ToxValues!$C$4:$N$283,11,FALSE)</f>
        <v>--</v>
      </c>
      <c r="AB86" s="468" t="str">
        <f>VLOOKUP($D86,derm!$D$4:$K$285,6,FALSE)</f>
        <v>--</v>
      </c>
      <c r="AC86" s="468" t="str">
        <f>VLOOKUP($D86,derm!$D$4:$K$285,7,FALSE)</f>
        <v>--</v>
      </c>
      <c r="AD86" s="468" t="str">
        <f>VLOOKUP($D86,derm!$D$4:$K$285,8,FALSE)</f>
        <v>--</v>
      </c>
      <c r="AE86" s="468" t="str">
        <f>VLOOKUP($D86,derm!$D$4:$L$285,9,FALSE)</f>
        <v>--</v>
      </c>
      <c r="AF86" s="255" t="str">
        <f>VLOOKUP(C86,ToxValues!$C$4:$J$284,4,FALSE)</f>
        <v>--</v>
      </c>
      <c r="AG86" s="255" t="str">
        <f>VLOOKUP($C86,ToxValues!$C$4:$J$284,3,FALSE)</f>
        <v>--</v>
      </c>
      <c r="AH86" s="497" t="str">
        <f>VLOOKUP($C86,ToxValues!$C$4:$J$284,5,FALSE)</f>
        <v>--</v>
      </c>
    </row>
    <row r="87" spans="1:34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>MIN(I87:L87)</f>
        <v>6.6425259911989167</v>
      </c>
      <c r="H87" s="490" t="str">
        <f t="shared" si="36"/>
        <v>--</v>
      </c>
      <c r="I87" s="490">
        <f t="shared" si="37"/>
        <v>6.6425259911989167</v>
      </c>
      <c r="J87" s="490"/>
      <c r="K87" s="490" t="str">
        <f t="shared" si="39"/>
        <v/>
      </c>
      <c r="L87" s="490">
        <f t="shared" si="32"/>
        <v>15.642857142857142</v>
      </c>
      <c r="M87" s="208"/>
      <c r="N87" s="490"/>
      <c r="O87" s="490">
        <f t="shared" si="25"/>
        <v>15.642857142857142</v>
      </c>
      <c r="P87" s="490">
        <f t="shared" si="34"/>
        <v>11.544918003255482</v>
      </c>
      <c r="Q87" s="490"/>
      <c r="R87" s="490">
        <f t="shared" si="35"/>
        <v>11.544918003255482</v>
      </c>
      <c r="S87" s="490">
        <f t="shared" si="26"/>
        <v>9.2875860915265811</v>
      </c>
      <c r="T87" s="490">
        <f t="shared" si="27"/>
        <v>11.544918003255482</v>
      </c>
      <c r="U87" s="490">
        <f t="shared" si="28"/>
        <v>0.76923076923076916</v>
      </c>
      <c r="V87" s="490">
        <f t="shared" si="29"/>
        <v>2.8505325443786984</v>
      </c>
      <c r="W87" s="255">
        <f t="shared" si="40"/>
        <v>1.2840236686390532</v>
      </c>
      <c r="X87" s="490">
        <f t="shared" si="30"/>
        <v>2.3701298701298708E-3</v>
      </c>
      <c r="Y87" s="208" t="str">
        <f t="shared" si="31"/>
        <v>A</v>
      </c>
      <c r="Z87" s="255">
        <f>VLOOKUP(D87,derm!$D$4:$H$285,5,FALSE)</f>
        <v>7.0499999999999993E-2</v>
      </c>
      <c r="AA87" s="468">
        <f>VLOOKUP($C87,ToxValues!$C$4:$N$283,11,FALSE)</f>
        <v>181.45</v>
      </c>
      <c r="AB87" s="468">
        <f>VLOOKUP($D87,derm!$D$4:$K$285,6,FALSE)</f>
        <v>0.3</v>
      </c>
      <c r="AC87" s="468">
        <f>VLOOKUP($D87,derm!$D$4:$K$285,7,FALSE)</f>
        <v>1.1100000000000001</v>
      </c>
      <c r="AD87" s="468">
        <f>VLOOKUP($D87,derm!$D$4:$K$285,8,FALSE)</f>
        <v>2.66</v>
      </c>
      <c r="AE87" s="468">
        <f>VLOOKUP($D87,derm!$D$4:$L$285,9,FALSE)</f>
        <v>1</v>
      </c>
      <c r="AF87" s="255"/>
      <c r="AG87" s="255">
        <f>VLOOKUP($C87,ToxValues!$C$4:$J$284,3,FALSE)</f>
        <v>0.01</v>
      </c>
      <c r="AH87" s="497">
        <f>VLOOKUP($C87,ToxValues!$C$4:$J$284,5,FALSE)</f>
        <v>0.01</v>
      </c>
    </row>
    <row r="88" spans="1:34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>
        <f t="shared" si="41"/>
        <v>83.525127016814039</v>
      </c>
      <c r="H88" s="490" t="str">
        <f t="shared" si="36"/>
        <v>--</v>
      </c>
      <c r="I88" s="490">
        <f t="shared" si="37"/>
        <v>83.525127016814039</v>
      </c>
      <c r="J88" s="490"/>
      <c r="K88" s="490" t="str">
        <f t="shared" si="39"/>
        <v/>
      </c>
      <c r="L88" s="490">
        <f t="shared" si="32"/>
        <v>140.78571428571428</v>
      </c>
      <c r="M88" s="208"/>
      <c r="N88" s="490"/>
      <c r="O88" s="490">
        <f t="shared" si="25"/>
        <v>140.78571428571428</v>
      </c>
      <c r="P88" s="490">
        <f t="shared" si="34"/>
        <v>205.36192918604391</v>
      </c>
      <c r="Q88" s="490"/>
      <c r="R88" s="490">
        <f t="shared" si="35"/>
        <v>205.36192918604391</v>
      </c>
      <c r="S88" s="490">
        <f t="shared" si="26"/>
        <v>189.08394256437583</v>
      </c>
      <c r="T88" s="490">
        <f t="shared" si="27"/>
        <v>205.36192918604391</v>
      </c>
      <c r="U88" s="490">
        <f t="shared" si="28"/>
        <v>0.83333333333333337</v>
      </c>
      <c r="V88" s="490">
        <f t="shared" si="29"/>
        <v>1.6961111111111113</v>
      </c>
      <c r="W88" s="255">
        <f t="shared" si="40"/>
        <v>1.1944444444444446</v>
      </c>
      <c r="X88" s="490">
        <f t="shared" si="30"/>
        <v>2.1331168831168836E-2</v>
      </c>
      <c r="Y88" s="208" t="str">
        <f t="shared" si="31"/>
        <v>A</v>
      </c>
      <c r="Z88" s="255">
        <f>VLOOKUP(D88,derm!$D$4:$H$285,5,FALSE)</f>
        <v>4.4600000000000001E-2</v>
      </c>
      <c r="AA88" s="468">
        <f>VLOOKUP($C88,ToxValues!$C$4:$N$283,11,FALSE)</f>
        <v>147</v>
      </c>
      <c r="AB88" s="468">
        <f>VLOOKUP($D88,derm!$D$4:$K$285,6,FALSE)</f>
        <v>0.2</v>
      </c>
      <c r="AC88" s="468">
        <f>VLOOKUP($D88,derm!$D$4:$K$285,7,FALSE)</f>
        <v>0.71</v>
      </c>
      <c r="AD88" s="468">
        <f>VLOOKUP($D88,derm!$D$4:$K$285,8,FALSE)</f>
        <v>1.71</v>
      </c>
      <c r="AE88" s="468">
        <f>VLOOKUP($D88,derm!$D$4:$L$285,9,FALSE)</f>
        <v>1</v>
      </c>
      <c r="AF88" s="255"/>
      <c r="AG88" s="255">
        <f>VLOOKUP($C88,ToxValues!$C$4:$J$284,3,FALSE)</f>
        <v>0.09</v>
      </c>
      <c r="AH88" s="497">
        <f>VLOOKUP($C88,ToxValues!$C$4:$J$284,5,FALSE)</f>
        <v>0.09</v>
      </c>
    </row>
    <row r="89" spans="1:34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41"/>
        <v>--</v>
      </c>
      <c r="H89" s="490" t="str">
        <f t="shared" si="36"/>
        <v>--</v>
      </c>
      <c r="I89" s="490" t="str">
        <f t="shared" si="37"/>
        <v/>
      </c>
      <c r="J89" s="490"/>
      <c r="K89" s="490" t="str">
        <f t="shared" si="39"/>
        <v/>
      </c>
      <c r="L89" s="490" t="str">
        <f t="shared" si="32"/>
        <v>--</v>
      </c>
      <c r="M89" s="208"/>
      <c r="N89" s="490"/>
      <c r="O89" s="490" t="str">
        <f t="shared" si="25"/>
        <v>--</v>
      </c>
      <c r="P89" s="490" t="str">
        <f t="shared" si="34"/>
        <v>--</v>
      </c>
      <c r="Q89" s="490"/>
      <c r="R89" s="490" t="str">
        <f t="shared" si="35"/>
        <v>--</v>
      </c>
      <c r="S89" s="490" t="str">
        <f t="shared" si="26"/>
        <v>--</v>
      </c>
      <c r="T89" s="490" t="str">
        <f t="shared" si="27"/>
        <v>--</v>
      </c>
      <c r="U89" s="490">
        <f t="shared" si="28"/>
        <v>0.76923076923076916</v>
      </c>
      <c r="V89" s="490">
        <f t="shared" si="29"/>
        <v>1.8233136094674554</v>
      </c>
      <c r="W89" s="255">
        <f t="shared" si="40"/>
        <v>1.2840236686390532</v>
      </c>
      <c r="X89" s="490" t="str">
        <f t="shared" si="30"/>
        <v>--</v>
      </c>
      <c r="Y89" s="208" t="str">
        <f t="shared" si="31"/>
        <v>A</v>
      </c>
      <c r="Z89" s="255" t="str">
        <f>VLOOKUP(D89,derm!$D$4:$H$285,5,FALSE)</f>
        <v>--</v>
      </c>
      <c r="AA89" s="468" t="str">
        <f>VLOOKUP($C89,ToxValues!$C$4:$N$283,11,FALSE)</f>
        <v>--</v>
      </c>
      <c r="AB89" s="468">
        <f>VLOOKUP($D89,derm!$D$4:$K$285,6,FALSE)</f>
        <v>0.3</v>
      </c>
      <c r="AC89" s="468">
        <f>VLOOKUP($D89,derm!$D$4:$K$285,7,FALSE)</f>
        <v>0.71</v>
      </c>
      <c r="AD89" s="468">
        <f>VLOOKUP($D89,derm!$D$4:$K$285,8,FALSE)</f>
        <v>1.71</v>
      </c>
      <c r="AE89" s="468">
        <f>VLOOKUP($D89,derm!$D$4:$L$285,9,FALSE)</f>
        <v>1</v>
      </c>
      <c r="AF89" s="255"/>
      <c r="AG89" s="255" t="str">
        <f>VLOOKUP($C89,ToxValues!$C$4:$J$284,3,FALSE)</f>
        <v>--</v>
      </c>
      <c r="AH89" s="497" t="str">
        <f>VLOOKUP($C89,ToxValues!$C$4:$J$284,5,FALSE)</f>
        <v>--</v>
      </c>
    </row>
    <row r="90" spans="1:34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41"/>
        <v>64.551919054803221</v>
      </c>
      <c r="H90" s="490" t="str">
        <f t="shared" si="36"/>
        <v>--</v>
      </c>
      <c r="I90" s="490">
        <f t="shared" si="37"/>
        <v>64.551919054803221</v>
      </c>
      <c r="J90" s="490"/>
      <c r="K90" s="490" t="str">
        <f t="shared" si="39"/>
        <v/>
      </c>
      <c r="L90" s="490">
        <f t="shared" si="32"/>
        <v>109.50000000000003</v>
      </c>
      <c r="M90" s="208"/>
      <c r="N90" s="490"/>
      <c r="O90" s="490">
        <f t="shared" si="25"/>
        <v>109.50000000000003</v>
      </c>
      <c r="P90" s="490">
        <f t="shared" si="34"/>
        <v>157.25777358813565</v>
      </c>
      <c r="Q90" s="490"/>
      <c r="R90" s="490">
        <f t="shared" si="35"/>
        <v>157.25777358813565</v>
      </c>
      <c r="S90" s="490">
        <f t="shared" si="26"/>
        <v>144.79275660681415</v>
      </c>
      <c r="T90" s="490">
        <f t="shared" si="27"/>
        <v>157.25777358813565</v>
      </c>
      <c r="U90" s="490">
        <f t="shared" si="28"/>
        <v>0.83333333333333337</v>
      </c>
      <c r="V90" s="490">
        <f t="shared" si="29"/>
        <v>1.6961111111111113</v>
      </c>
      <c r="W90" s="255">
        <f t="shared" si="40"/>
        <v>1.1944444444444446</v>
      </c>
      <c r="X90" s="490">
        <f t="shared" si="30"/>
        <v>1.6590909090909094E-2</v>
      </c>
      <c r="Y90" s="208" t="str">
        <f t="shared" si="31"/>
        <v>A</v>
      </c>
      <c r="Z90" s="255">
        <f>VLOOKUP(D90,derm!$D$4:$H$285,5,FALSE)</f>
        <v>4.53E-2</v>
      </c>
      <c r="AA90" s="468">
        <f>VLOOKUP($C90,ToxValues!$C$4:$N$283,11,FALSE)</f>
        <v>147</v>
      </c>
      <c r="AB90" s="468">
        <f>VLOOKUP($D90,derm!$D$4:$K$285,6,FALSE)</f>
        <v>0.2</v>
      </c>
      <c r="AC90" s="468">
        <f>VLOOKUP($D90,derm!$D$4:$K$285,7,FALSE)</f>
        <v>0.71</v>
      </c>
      <c r="AD90" s="468">
        <f>VLOOKUP($D90,derm!$D$4:$K$285,8,FALSE)</f>
        <v>1.71</v>
      </c>
      <c r="AE90" s="468">
        <f>VLOOKUP($D90,derm!$D$4:$L$285,9,FALSE)</f>
        <v>1</v>
      </c>
      <c r="AF90" s="255"/>
      <c r="AG90" s="255">
        <f>VLOOKUP($C90,ToxValues!$C$4:$J$284,3,FALSE)</f>
        <v>7.0000000000000007E-2</v>
      </c>
      <c r="AH90" s="497">
        <f>VLOOKUP($C90,ToxValues!$C$4:$J$284,5,FALSE)</f>
        <v>7.0000000000000007E-2</v>
      </c>
    </row>
    <row r="91" spans="1:34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>
        <f t="shared" si="41"/>
        <v>46.928571428571438</v>
      </c>
      <c r="H91" s="490" t="str">
        <f t="shared" si="36"/>
        <v>--</v>
      </c>
      <c r="I91" s="490" t="str">
        <f t="shared" si="37"/>
        <v/>
      </c>
      <c r="J91" s="490"/>
      <c r="K91" s="490" t="str">
        <f t="shared" si="39"/>
        <v/>
      </c>
      <c r="L91" s="490">
        <f t="shared" si="32"/>
        <v>46.928571428571438</v>
      </c>
      <c r="M91" s="208"/>
      <c r="N91" s="490"/>
      <c r="O91" s="490">
        <f t="shared" si="25"/>
        <v>46.928571428571438</v>
      </c>
      <c r="P91" s="490" t="str">
        <f t="shared" si="34"/>
        <v>--</v>
      </c>
      <c r="Q91" s="490"/>
      <c r="R91" s="490" t="str">
        <f t="shared" si="35"/>
        <v>--</v>
      </c>
      <c r="S91" s="490" t="str">
        <f t="shared" si="26"/>
        <v>--</v>
      </c>
      <c r="T91" s="490" t="str">
        <f t="shared" si="27"/>
        <v>--</v>
      </c>
      <c r="U91" s="490" t="str">
        <f t="shared" si="28"/>
        <v>--</v>
      </c>
      <c r="V91" s="490" t="str">
        <f t="shared" si="29"/>
        <v>--</v>
      </c>
      <c r="W91" s="255" t="str">
        <f t="shared" si="40"/>
        <v>--</v>
      </c>
      <c r="X91" s="490">
        <f t="shared" si="30"/>
        <v>7.1103896103896112E-3</v>
      </c>
      <c r="Y91" s="208" t="str">
        <f t="shared" si="31"/>
        <v>A</v>
      </c>
      <c r="Z91" s="255">
        <f>VLOOKUP(D91,derm!$D$4:$H$285,5,FALSE)</f>
        <v>7.0999999999999994E-2</v>
      </c>
      <c r="AA91" s="468">
        <f>VLOOKUP($C91,ToxValues!$C$4:$N$283,11,FALSE)</f>
        <v>231.89</v>
      </c>
      <c r="AB91" s="468" t="str">
        <f>VLOOKUP($D91,derm!$D$4:$K$285,6,FALSE)</f>
        <v>--</v>
      </c>
      <c r="AC91" s="468" t="str">
        <f>VLOOKUP($D91,derm!$D$4:$K$285,7,FALSE)</f>
        <v>--</v>
      </c>
      <c r="AD91" s="468" t="str">
        <f>VLOOKUP($D91,derm!$D$4:$K$285,8,FALSE)</f>
        <v>--</v>
      </c>
      <c r="AE91" s="468" t="str">
        <f>VLOOKUP($D91,derm!$D$4:$L$285,9,FALSE)</f>
        <v>--</v>
      </c>
      <c r="AF91" s="255"/>
      <c r="AG91" s="255">
        <f>VLOOKUP($C91,ToxValues!$C$4:$J$284,3,FALSE)</f>
        <v>0.03</v>
      </c>
      <c r="AH91" s="497">
        <f>VLOOKUP($C91,ToxValues!$C$4:$J$284,5,FALSE)</f>
        <v>0.03</v>
      </c>
    </row>
    <row r="92" spans="1:34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>
        <f t="shared" si="41"/>
        <v>156.42857142857142</v>
      </c>
      <c r="H92" s="490" t="str">
        <f t="shared" si="36"/>
        <v>--</v>
      </c>
      <c r="I92" s="490" t="str">
        <f t="shared" si="37"/>
        <v/>
      </c>
      <c r="J92" s="490"/>
      <c r="K92" s="490" t="str">
        <f t="shared" si="39"/>
        <v/>
      </c>
      <c r="L92" s="490">
        <f t="shared" si="32"/>
        <v>156.42857142857142</v>
      </c>
      <c r="M92" s="208"/>
      <c r="N92" s="490"/>
      <c r="O92" s="490">
        <f t="shared" si="25"/>
        <v>156.42857142857142</v>
      </c>
      <c r="P92" s="490" t="str">
        <f t="shared" si="34"/>
        <v>--</v>
      </c>
      <c r="Q92" s="490"/>
      <c r="R92" s="490" t="str">
        <f t="shared" si="35"/>
        <v>--</v>
      </c>
      <c r="S92" s="490" t="str">
        <f t="shared" si="26"/>
        <v>--</v>
      </c>
      <c r="T92" s="490" t="str">
        <f t="shared" si="27"/>
        <v>--</v>
      </c>
      <c r="U92" s="490" t="str">
        <f t="shared" si="28"/>
        <v>--</v>
      </c>
      <c r="V92" s="490" t="str">
        <f t="shared" si="29"/>
        <v>--</v>
      </c>
      <c r="W92" s="255" t="str">
        <f t="shared" si="40"/>
        <v>--</v>
      </c>
      <c r="X92" s="490">
        <f t="shared" si="30"/>
        <v>2.3701298701298706E-2</v>
      </c>
      <c r="Y92" s="208" t="str">
        <f t="shared" si="31"/>
        <v>A</v>
      </c>
      <c r="Z92" s="255">
        <f>VLOOKUP(D92,derm!$D$4:$H$285,5,FALSE)</f>
        <v>3.6200000000000003E-2</v>
      </c>
      <c r="AA92" s="468">
        <f>VLOOKUP($C92,ToxValues!$C$4:$N$283,11,FALSE)</f>
        <v>197.45</v>
      </c>
      <c r="AB92" s="468" t="str">
        <f>VLOOKUP($D92,derm!$D$4:$K$285,6,FALSE)</f>
        <v>--</v>
      </c>
      <c r="AC92" s="468" t="str">
        <f>VLOOKUP($D92,derm!$D$4:$K$285,7,FALSE)</f>
        <v>--</v>
      </c>
      <c r="AD92" s="468" t="str">
        <f>VLOOKUP($D92,derm!$D$4:$K$285,8,FALSE)</f>
        <v>--</v>
      </c>
      <c r="AE92" s="468" t="str">
        <f>VLOOKUP($D92,derm!$D$4:$L$285,9,FALSE)</f>
        <v>--</v>
      </c>
      <c r="AF92" s="255"/>
      <c r="AG92" s="255">
        <f>VLOOKUP($C92,ToxValues!$C$4:$J$284,3,FALSE)</f>
        <v>0.1</v>
      </c>
      <c r="AH92" s="497">
        <f>VLOOKUP($C92,ToxValues!$C$4:$J$284,5,FALSE)</f>
        <v>0.1</v>
      </c>
    </row>
    <row r="93" spans="1:34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41"/>
        <v>0.90104897982912258</v>
      </c>
      <c r="H93" s="490" t="str">
        <f t="shared" si="36"/>
        <v>--</v>
      </c>
      <c r="I93" s="490">
        <f t="shared" si="37"/>
        <v>0.90104897982912258</v>
      </c>
      <c r="J93" s="490"/>
      <c r="K93" s="490" t="str">
        <f t="shared" si="39"/>
        <v/>
      </c>
      <c r="L93" s="490">
        <f t="shared" si="32"/>
        <v>1.5642857142857145</v>
      </c>
      <c r="M93" s="208"/>
      <c r="N93" s="490"/>
      <c r="O93" s="490">
        <f t="shared" si="25"/>
        <v>1.5642857142857145</v>
      </c>
      <c r="P93" s="490">
        <f t="shared" si="34"/>
        <v>2.1251809102118773</v>
      </c>
      <c r="Q93" s="490"/>
      <c r="R93" s="490">
        <f t="shared" si="35"/>
        <v>2.1251809102118773</v>
      </c>
      <c r="S93" s="490">
        <f t="shared" si="26"/>
        <v>1.6780287688812208</v>
      </c>
      <c r="T93" s="490">
        <f t="shared" si="27"/>
        <v>2.1251809102118773</v>
      </c>
      <c r="U93" s="490">
        <f t="shared" si="28"/>
        <v>0.83333333333333337</v>
      </c>
      <c r="V93" s="490">
        <f t="shared" si="29"/>
        <v>3.2488888888888896</v>
      </c>
      <c r="W93" s="255">
        <f t="shared" si="40"/>
        <v>1.1944444444444446</v>
      </c>
      <c r="X93" s="490">
        <f t="shared" si="30"/>
        <v>2.3701298701298703E-4</v>
      </c>
      <c r="Y93" s="208" t="str">
        <f t="shared" si="31"/>
        <v>A</v>
      </c>
      <c r="Z93" s="255">
        <f>VLOOKUP(D93,derm!$D$4:$H$285,5,FALSE)</f>
        <v>3.4599999999999999E-2</v>
      </c>
      <c r="AA93" s="468">
        <f>VLOOKUP($C93,ToxValues!$C$4:$N$283,11,FALSE)</f>
        <v>197.45</v>
      </c>
      <c r="AB93" s="468">
        <f>VLOOKUP($D93,derm!$D$4:$K$285,6,FALSE)</f>
        <v>0.2</v>
      </c>
      <c r="AC93" s="468">
        <f>VLOOKUP($D93,derm!$D$4:$K$285,7,FALSE)</f>
        <v>1.36</v>
      </c>
      <c r="AD93" s="468">
        <f>VLOOKUP($D93,derm!$D$4:$K$285,8,FALSE)</f>
        <v>3.27</v>
      </c>
      <c r="AE93" s="468">
        <f>VLOOKUP($D93,derm!$D$4:$L$285,9,FALSE)</f>
        <v>1</v>
      </c>
      <c r="AF93" s="255"/>
      <c r="AG93" s="255">
        <f>VLOOKUP($C93,ToxValues!$C$4:$J$284,3,FALSE)</f>
        <v>1E-3</v>
      </c>
      <c r="AH93" s="497">
        <f>VLOOKUP($C93,ToxValues!$C$4:$J$284,5,FALSE)</f>
        <v>1E-3</v>
      </c>
    </row>
    <row r="94" spans="1:34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>
        <f t="shared" si="41"/>
        <v>3.4748755560629232</v>
      </c>
      <c r="H94" s="490" t="str">
        <f t="shared" si="36"/>
        <v>--</v>
      </c>
      <c r="I94" s="490">
        <f t="shared" si="37"/>
        <v>3.4748755560629232</v>
      </c>
      <c r="J94" s="490"/>
      <c r="K94" s="490" t="str">
        <f t="shared" si="39"/>
        <v/>
      </c>
      <c r="L94" s="490">
        <f t="shared" si="32"/>
        <v>4.6928571428571431</v>
      </c>
      <c r="M94" s="208"/>
      <c r="N94" s="490"/>
      <c r="O94" s="490">
        <f t="shared" si="25"/>
        <v>4.6928571428571431</v>
      </c>
      <c r="P94" s="490">
        <f t="shared" si="34"/>
        <v>13.388621593804674</v>
      </c>
      <c r="Q94" s="490"/>
      <c r="R94" s="490">
        <f t="shared" si="35"/>
        <v>13.388621593804674</v>
      </c>
      <c r="S94" s="490">
        <f t="shared" si="26"/>
        <v>12.232707470984163</v>
      </c>
      <c r="T94" s="490">
        <f t="shared" si="27"/>
        <v>13.388621593804674</v>
      </c>
      <c r="U94" s="490">
        <f t="shared" si="28"/>
        <v>0.90909090909090906</v>
      </c>
      <c r="V94" s="490">
        <f t="shared" si="29"/>
        <v>1.9125619834710741</v>
      </c>
      <c r="W94" s="255">
        <f t="shared" si="40"/>
        <v>1.0991735537190082</v>
      </c>
      <c r="X94" s="490">
        <f t="shared" si="30"/>
        <v>7.1103896103896118E-4</v>
      </c>
      <c r="Y94" s="208" t="str">
        <f t="shared" si="31"/>
        <v>A</v>
      </c>
      <c r="Z94" s="255">
        <f>VLOOKUP(D94,derm!$D$4:$H$285,5,FALSE)</f>
        <v>2.06E-2</v>
      </c>
      <c r="AA94" s="468">
        <f>VLOOKUP($C94,ToxValues!$C$4:$N$283,11,FALSE)</f>
        <v>163</v>
      </c>
      <c r="AB94" s="468">
        <f>VLOOKUP($D94,derm!$D$4:$K$285,6,FALSE)</f>
        <v>0.1</v>
      </c>
      <c r="AC94" s="468">
        <f>VLOOKUP($D94,derm!$D$4:$K$285,7,FALSE)</f>
        <v>0.87</v>
      </c>
      <c r="AD94" s="468">
        <f>VLOOKUP($D94,derm!$D$4:$K$285,8,FALSE)</f>
        <v>2.1</v>
      </c>
      <c r="AE94" s="468">
        <f>VLOOKUP($D94,derm!$D$4:$L$285,9,FALSE)</f>
        <v>1</v>
      </c>
      <c r="AF94" s="255"/>
      <c r="AG94" s="255">
        <f>VLOOKUP($C94,ToxValues!$C$4:$J$284,3,FALSE)</f>
        <v>3.0000000000000001E-3</v>
      </c>
      <c r="AH94" s="497">
        <f>VLOOKUP($C94,ToxValues!$C$4:$J$284,5,FALSE)</f>
        <v>3.0000000000000001E-3</v>
      </c>
    </row>
    <row r="95" spans="1:34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>
        <f t="shared" si="41"/>
        <v>27.362369363691794</v>
      </c>
      <c r="H95" s="490" t="str">
        <f t="shared" si="36"/>
        <v>--</v>
      </c>
      <c r="I95" s="490">
        <f t="shared" si="37"/>
        <v>27.362369363691794</v>
      </c>
      <c r="J95" s="490"/>
      <c r="K95" s="490" t="str">
        <f t="shared" si="39"/>
        <v/>
      </c>
      <c r="L95" s="490">
        <f t="shared" si="32"/>
        <v>31.285714285714285</v>
      </c>
      <c r="M95" s="208"/>
      <c r="N95" s="490"/>
      <c r="O95" s="490">
        <f t="shared" si="25"/>
        <v>31.285714285714285</v>
      </c>
      <c r="P95" s="490">
        <f t="shared" si="34"/>
        <v>218.19424167563298</v>
      </c>
      <c r="Q95" s="490"/>
      <c r="R95" s="490">
        <f t="shared" si="35"/>
        <v>218.19424167563298</v>
      </c>
      <c r="S95" s="490">
        <f t="shared" si="26"/>
        <v>213.17951701114148</v>
      </c>
      <c r="T95" s="490">
        <f t="shared" si="27"/>
        <v>218.19424167563298</v>
      </c>
      <c r="U95" s="490">
        <f t="shared" si="28"/>
        <v>1</v>
      </c>
      <c r="V95" s="490">
        <f t="shared" si="29"/>
        <v>1.04</v>
      </c>
      <c r="W95" s="255">
        <f t="shared" si="40"/>
        <v>1</v>
      </c>
      <c r="X95" s="490">
        <f t="shared" si="30"/>
        <v>4.7402597402597417E-3</v>
      </c>
      <c r="Y95" s="208" t="str">
        <f t="shared" si="31"/>
        <v>A</v>
      </c>
      <c r="Z95" s="255">
        <f>VLOOKUP(D95,derm!$D$4:$H$285,5,FALSE)</f>
        <v>1.09E-2</v>
      </c>
      <c r="AA95" s="468">
        <f>VLOOKUP($C95,ToxValues!$C$4:$N$283,11,FALSE)</f>
        <v>122.17</v>
      </c>
      <c r="AB95" s="468">
        <f>VLOOKUP($D95,derm!$D$4:$K$285,6,FALSE)</f>
        <v>0</v>
      </c>
      <c r="AC95" s="468">
        <f>VLOOKUP($D95,derm!$D$4:$K$285,7,FALSE)</f>
        <v>0.52</v>
      </c>
      <c r="AD95" s="468">
        <f>VLOOKUP($D95,derm!$D$4:$K$285,8,FALSE)</f>
        <v>1.24</v>
      </c>
      <c r="AE95" s="468">
        <f>VLOOKUP($D95,derm!$D$4:$L$285,9,FALSE)</f>
        <v>1</v>
      </c>
      <c r="AF95" s="255"/>
      <c r="AG95" s="255">
        <f>VLOOKUP($C95,ToxValues!$C$4:$J$284,3,FALSE)</f>
        <v>0.02</v>
      </c>
      <c r="AH95" s="497">
        <f>VLOOKUP($C95,ToxValues!$C$4:$J$284,5,FALSE)</f>
        <v>0.02</v>
      </c>
    </row>
    <row r="96" spans="1:34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>
        <f t="shared" si="41"/>
        <v>3.0181616244078855</v>
      </c>
      <c r="H96" s="490" t="str">
        <f t="shared" si="36"/>
        <v>--</v>
      </c>
      <c r="I96" s="490">
        <f t="shared" si="37"/>
        <v>3.0181616244078855</v>
      </c>
      <c r="J96" s="490"/>
      <c r="K96" s="490" t="str">
        <f t="shared" si="39"/>
        <v/>
      </c>
      <c r="L96" s="490">
        <f t="shared" si="32"/>
        <v>3.128571428571429</v>
      </c>
      <c r="M96" s="208"/>
      <c r="N96" s="490"/>
      <c r="O96" s="490">
        <f t="shared" si="25"/>
        <v>3.128571428571429</v>
      </c>
      <c r="P96" s="490">
        <f t="shared" si="34"/>
        <v>85.52260640682421</v>
      </c>
      <c r="Q96" s="490"/>
      <c r="R96" s="490">
        <f t="shared" si="35"/>
        <v>85.52260640682421</v>
      </c>
      <c r="S96" s="490">
        <f t="shared" si="26"/>
        <v>76.815098691617905</v>
      </c>
      <c r="T96" s="490">
        <f t="shared" si="27"/>
        <v>85.52260640682421</v>
      </c>
      <c r="U96" s="490">
        <f t="shared" si="28"/>
        <v>1</v>
      </c>
      <c r="V96" s="490">
        <f t="shared" si="29"/>
        <v>2.2999999999999998</v>
      </c>
      <c r="W96" s="255">
        <f t="shared" si="40"/>
        <v>1</v>
      </c>
      <c r="X96" s="490">
        <f t="shared" si="30"/>
        <v>4.7402597402597407E-4</v>
      </c>
      <c r="Y96" s="208" t="str">
        <f t="shared" si="31"/>
        <v>A</v>
      </c>
      <c r="Z96" s="255">
        <f>VLOOKUP(D96,derm!$D$4:$H$285,5,FALSE)</f>
        <v>1.8699999999999999E-3</v>
      </c>
      <c r="AA96" s="468">
        <f>VLOOKUP($C96,ToxValues!$C$4:$N$283,11,FALSE)</f>
        <v>184.11</v>
      </c>
      <c r="AB96" s="468">
        <f>VLOOKUP($D96,derm!$D$4:$K$285,6,FALSE)</f>
        <v>0</v>
      </c>
      <c r="AC96" s="468">
        <f>VLOOKUP($D96,derm!$D$4:$K$285,7,FALSE)</f>
        <v>1.1499999999999999</v>
      </c>
      <c r="AD96" s="468">
        <f>VLOOKUP($D96,derm!$D$4:$K$285,8,FALSE)</f>
        <v>2.76</v>
      </c>
      <c r="AE96" s="468">
        <f>VLOOKUP($D96,derm!$D$4:$L$285,9,FALSE)</f>
        <v>1</v>
      </c>
      <c r="AF96" s="255"/>
      <c r="AG96" s="255">
        <f>VLOOKUP($C96,ToxValues!$C$4:$J$284,3,FALSE)</f>
        <v>2E-3</v>
      </c>
      <c r="AH96" s="497">
        <f>VLOOKUP($C96,ToxValues!$C$4:$J$284,5,FALSE)</f>
        <v>2E-3</v>
      </c>
    </row>
    <row r="97" spans="1:34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>
        <f t="shared" si="41"/>
        <v>2.9529832280002206</v>
      </c>
      <c r="H97" s="490" t="str">
        <f t="shared" si="36"/>
        <v>--</v>
      </c>
      <c r="I97" s="490">
        <f t="shared" si="37"/>
        <v>2.9529832280002206</v>
      </c>
      <c r="J97" s="490"/>
      <c r="K97" s="490" t="str">
        <f t="shared" si="39"/>
        <v/>
      </c>
      <c r="L97" s="490">
        <f t="shared" si="32"/>
        <v>3.128571428571429</v>
      </c>
      <c r="M97" s="208"/>
      <c r="N97" s="490"/>
      <c r="O97" s="490">
        <f t="shared" si="25"/>
        <v>3.128571428571429</v>
      </c>
      <c r="P97" s="490">
        <f t="shared" si="34"/>
        <v>52.615260741427171</v>
      </c>
      <c r="Q97" s="490"/>
      <c r="R97" s="490">
        <f t="shared" si="35"/>
        <v>52.615260741427171</v>
      </c>
      <c r="S97" s="490">
        <f t="shared" si="26"/>
        <v>47.501400315253129</v>
      </c>
      <c r="T97" s="490">
        <f t="shared" si="27"/>
        <v>52.615260741427171</v>
      </c>
      <c r="U97" s="490">
        <f t="shared" si="28"/>
        <v>1</v>
      </c>
      <c r="V97" s="490">
        <f t="shared" si="29"/>
        <v>2.2400000000000002</v>
      </c>
      <c r="W97" s="255">
        <f t="shared" si="40"/>
        <v>1</v>
      </c>
      <c r="X97" s="490">
        <f t="shared" si="30"/>
        <v>4.7402597402597407E-4</v>
      </c>
      <c r="Y97" s="208" t="str">
        <f t="shared" si="31"/>
        <v>A</v>
      </c>
      <c r="Z97" s="255">
        <f>VLOOKUP(D97,derm!$D$4:$H$285,5,FALSE)</f>
        <v>3.0799999999999998E-3</v>
      </c>
      <c r="AA97" s="468">
        <f>VLOOKUP($C97,ToxValues!$C$4:$N$283,11,FALSE)</f>
        <v>182.14</v>
      </c>
      <c r="AB97" s="468">
        <f>VLOOKUP($D97,derm!$D$4:$K$285,6,FALSE)</f>
        <v>0</v>
      </c>
      <c r="AC97" s="468">
        <f>VLOOKUP($D97,derm!$D$4:$K$285,7,FALSE)</f>
        <v>1.1200000000000001</v>
      </c>
      <c r="AD97" s="468">
        <f>VLOOKUP($D97,derm!$D$4:$K$285,8,FALSE)</f>
        <v>2.69</v>
      </c>
      <c r="AE97" s="468">
        <f>VLOOKUP($D97,derm!$D$4:$L$285,9,FALSE)</f>
        <v>1</v>
      </c>
      <c r="AF97" s="255"/>
      <c r="AG97" s="255">
        <f>VLOOKUP($C97,ToxValues!$C$4:$J$284,3,FALSE)</f>
        <v>2E-3</v>
      </c>
      <c r="AH97" s="497">
        <f>VLOOKUP($C97,ToxValues!$C$4:$J$284,5,FALSE)</f>
        <v>2E-3</v>
      </c>
    </row>
    <row r="98" spans="1:34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>
        <f t="shared" si="41"/>
        <v>0.9385714285714285</v>
      </c>
      <c r="H98" s="490" t="str">
        <f t="shared" si="36"/>
        <v>--</v>
      </c>
      <c r="I98" s="490" t="str">
        <f t="shared" si="37"/>
        <v/>
      </c>
      <c r="J98" s="490"/>
      <c r="K98" s="490" t="str">
        <f t="shared" si="39"/>
        <v/>
      </c>
      <c r="L98" s="490">
        <f t="shared" si="32"/>
        <v>0.9385714285714285</v>
      </c>
      <c r="M98" s="208"/>
      <c r="N98" s="490"/>
      <c r="O98" s="490">
        <f t="shared" si="25"/>
        <v>0.9385714285714285</v>
      </c>
      <c r="P98" s="490" t="str">
        <f t="shared" si="34"/>
        <v>--</v>
      </c>
      <c r="Q98" s="490"/>
      <c r="R98" s="490" t="str">
        <f t="shared" si="35"/>
        <v>--</v>
      </c>
      <c r="S98" s="490" t="str">
        <f t="shared" si="26"/>
        <v>--</v>
      </c>
      <c r="T98" s="490" t="str">
        <f t="shared" si="27"/>
        <v>--</v>
      </c>
      <c r="U98" s="490" t="str">
        <f t="shared" si="28"/>
        <v>--</v>
      </c>
      <c r="V98" s="490" t="str">
        <f t="shared" si="29"/>
        <v>--</v>
      </c>
      <c r="W98" s="255" t="str">
        <f t="shared" si="40"/>
        <v>--</v>
      </c>
      <c r="X98" s="490">
        <f t="shared" si="30"/>
        <v>1.4220779220779222E-4</v>
      </c>
      <c r="Y98" s="208" t="str">
        <f t="shared" si="31"/>
        <v>A</v>
      </c>
      <c r="Z98" s="255">
        <f>VLOOKUP(D98,derm!$D$4:$H$285,5,FALSE)</f>
        <v>1.2E-2</v>
      </c>
      <c r="AA98" s="468">
        <f>VLOOKUP($C98,ToxValues!$C$4:$N$283,11,FALSE)</f>
        <v>122.17</v>
      </c>
      <c r="AB98" s="468" t="str">
        <f>VLOOKUP($D98,derm!$D$4:$K$285,6,FALSE)</f>
        <v>--</v>
      </c>
      <c r="AC98" s="468" t="str">
        <f>VLOOKUP($D98,derm!$D$4:$K$285,7,FALSE)</f>
        <v>--</v>
      </c>
      <c r="AD98" s="468" t="str">
        <f>VLOOKUP($D98,derm!$D$4:$K$285,8,FALSE)</f>
        <v>--</v>
      </c>
      <c r="AE98" s="468" t="str">
        <f>VLOOKUP($D98,derm!$D$4:$L$285,9,FALSE)</f>
        <v>--</v>
      </c>
      <c r="AF98" s="255"/>
      <c r="AG98" s="255">
        <f>VLOOKUP($C98,ToxValues!$C$4:$J$284,3,FALSE)</f>
        <v>5.9999999999999995E-4</v>
      </c>
      <c r="AH98" s="497">
        <f>VLOOKUP($C98,ToxValues!$C$4:$J$284,5,FALSE)</f>
        <v>5.9999999999999995E-4</v>
      </c>
    </row>
    <row r="99" spans="1:34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>
        <f t="shared" si="41"/>
        <v>1.4599969987626364</v>
      </c>
      <c r="H99" s="490" t="str">
        <f t="shared" si="36"/>
        <v>--</v>
      </c>
      <c r="I99" s="490">
        <f t="shared" si="37"/>
        <v>1.4599969987626364</v>
      </c>
      <c r="J99" s="490"/>
      <c r="K99" s="490" t="str">
        <f t="shared" si="39"/>
        <v/>
      </c>
      <c r="L99" s="490">
        <f t="shared" si="32"/>
        <v>1.5642857142857145</v>
      </c>
      <c r="M99" s="208"/>
      <c r="N99" s="490"/>
      <c r="O99" s="490">
        <f t="shared" si="25"/>
        <v>1.5642857142857145</v>
      </c>
      <c r="P99" s="490">
        <f t="shared" si="34"/>
        <v>21.89932474102644</v>
      </c>
      <c r="Q99" s="490"/>
      <c r="R99" s="490">
        <f t="shared" si="35"/>
        <v>21.89932474102644</v>
      </c>
      <c r="S99" s="490">
        <f t="shared" si="26"/>
        <v>19.770853104186436</v>
      </c>
      <c r="T99" s="490">
        <f t="shared" si="27"/>
        <v>21.89932474102644</v>
      </c>
      <c r="U99" s="490">
        <f t="shared" si="28"/>
        <v>1</v>
      </c>
      <c r="V99" s="490">
        <f t="shared" si="29"/>
        <v>2.2400000000000002</v>
      </c>
      <c r="W99" s="255">
        <f t="shared" si="40"/>
        <v>1</v>
      </c>
      <c r="X99" s="490">
        <f t="shared" si="30"/>
        <v>2.3701298701298703E-4</v>
      </c>
      <c r="Y99" s="208" t="str">
        <f t="shared" si="31"/>
        <v>A</v>
      </c>
      <c r="Z99" s="255">
        <f>VLOOKUP(D99,derm!$D$4:$H$285,5,FALSE)</f>
        <v>3.7000000000000002E-3</v>
      </c>
      <c r="AA99" s="468">
        <f>VLOOKUP($C99,ToxValues!$C$4:$N$283,11,FALSE)</f>
        <v>182.14</v>
      </c>
      <c r="AB99" s="468">
        <f>VLOOKUP($D99,derm!$D$4:$K$285,6,FALSE)</f>
        <v>0</v>
      </c>
      <c r="AC99" s="468">
        <f>VLOOKUP($D99,derm!$D$4:$K$285,7,FALSE)</f>
        <v>1.1200000000000001</v>
      </c>
      <c r="AD99" s="468">
        <f>VLOOKUP($D99,derm!$D$4:$K$285,8,FALSE)</f>
        <v>2.69</v>
      </c>
      <c r="AE99" s="468">
        <f>VLOOKUP($D99,derm!$D$4:$L$285,9,FALSE)</f>
        <v>1</v>
      </c>
      <c r="AF99" s="255"/>
      <c r="AG99" s="255">
        <f>VLOOKUP($C99,ToxValues!$C$4:$J$284,3,FALSE)</f>
        <v>1E-3</v>
      </c>
      <c r="AH99" s="497">
        <f>VLOOKUP($C99,ToxValues!$C$4:$J$284,5,FALSE)</f>
        <v>1E-3</v>
      </c>
    </row>
    <row r="100" spans="1:34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>
        <f t="shared" si="41"/>
        <v>125.14285714285714</v>
      </c>
      <c r="H100" s="490" t="str">
        <f t="shared" si="36"/>
        <v>--</v>
      </c>
      <c r="I100" s="490" t="str">
        <f t="shared" si="37"/>
        <v/>
      </c>
      <c r="J100" s="490"/>
      <c r="K100" s="490" t="str">
        <f t="shared" si="39"/>
        <v/>
      </c>
      <c r="L100" s="490">
        <f t="shared" si="32"/>
        <v>125.14285714285714</v>
      </c>
      <c r="M100" s="208"/>
      <c r="N100" s="490"/>
      <c r="O100" s="490">
        <f t="shared" si="25"/>
        <v>125.14285714285714</v>
      </c>
      <c r="P100" s="490" t="str">
        <f t="shared" si="34"/>
        <v>--</v>
      </c>
      <c r="Q100" s="490"/>
      <c r="R100" s="490" t="str">
        <f t="shared" si="35"/>
        <v>--</v>
      </c>
      <c r="S100" s="490" t="str">
        <f t="shared" si="26"/>
        <v>--</v>
      </c>
      <c r="T100" s="490" t="str">
        <f t="shared" si="27"/>
        <v>--</v>
      </c>
      <c r="U100" s="490" t="str">
        <f t="shared" si="28"/>
        <v>--</v>
      </c>
      <c r="V100" s="490" t="str">
        <f t="shared" si="29"/>
        <v>--</v>
      </c>
      <c r="W100" s="255" t="str">
        <f t="shared" si="40"/>
        <v>--</v>
      </c>
      <c r="X100" s="490">
        <f t="shared" si="30"/>
        <v>1.8961038961038967E-2</v>
      </c>
      <c r="Y100" s="208" t="str">
        <f t="shared" si="31"/>
        <v>A</v>
      </c>
      <c r="Z100" s="255">
        <f>VLOOKUP(D100,derm!$D$4:$H$285,5,FALSE)</f>
        <v>7.4899999999999994E-2</v>
      </c>
      <c r="AA100" s="468">
        <f>VLOOKUP($C100,ToxValues!$C$4:$N$283,11,FALSE)</f>
        <v>162.62</v>
      </c>
      <c r="AB100" s="468" t="str">
        <f>VLOOKUP($D100,derm!$D$4:$K$285,6,FALSE)</f>
        <v>--</v>
      </c>
      <c r="AC100" s="468" t="str">
        <f>VLOOKUP($D100,derm!$D$4:$K$285,7,FALSE)</f>
        <v>--</v>
      </c>
      <c r="AD100" s="468" t="str">
        <f>VLOOKUP($D100,derm!$D$4:$K$285,8,FALSE)</f>
        <v>--</v>
      </c>
      <c r="AE100" s="468" t="str">
        <f>VLOOKUP($D100,derm!$D$4:$L$285,9,FALSE)</f>
        <v>--</v>
      </c>
      <c r="AF100" s="255"/>
      <c r="AG100" s="255">
        <f>VLOOKUP($C100,ToxValues!$C$4:$J$284,3,FALSE)</f>
        <v>0.08</v>
      </c>
      <c r="AH100" s="497">
        <f>VLOOKUP($C100,ToxValues!$C$4:$J$284,5,FALSE)</f>
        <v>0.08</v>
      </c>
    </row>
    <row r="101" spans="1:34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>
        <f t="shared" si="41"/>
        <v>7.0522245515775301</v>
      </c>
      <c r="H101" s="490" t="str">
        <f t="shared" si="36"/>
        <v>--</v>
      </c>
      <c r="I101" s="490">
        <f t="shared" si="37"/>
        <v>7.0522245515775301</v>
      </c>
      <c r="J101" s="490"/>
      <c r="K101" s="490" t="str">
        <f t="shared" si="39"/>
        <v/>
      </c>
      <c r="L101" s="490">
        <f t="shared" si="32"/>
        <v>7.8214285714285712</v>
      </c>
      <c r="M101" s="208"/>
      <c r="N101" s="490"/>
      <c r="O101" s="490">
        <f t="shared" si="25"/>
        <v>7.8214285714285712</v>
      </c>
      <c r="P101" s="490">
        <f t="shared" si="34"/>
        <v>71.708505385242418</v>
      </c>
      <c r="Q101" s="490"/>
      <c r="R101" s="490">
        <f t="shared" si="35"/>
        <v>71.708505385242418</v>
      </c>
      <c r="S101" s="490">
        <f t="shared" si="26"/>
        <v>69.961563691934217</v>
      </c>
      <c r="T101" s="490">
        <f t="shared" si="27"/>
        <v>71.708505385242418</v>
      </c>
      <c r="U101" s="490">
        <f t="shared" si="28"/>
        <v>1</v>
      </c>
      <c r="V101" s="490">
        <f t="shared" si="29"/>
        <v>1.1200000000000001</v>
      </c>
      <c r="W101" s="255">
        <f t="shared" si="40"/>
        <v>1</v>
      </c>
      <c r="X101" s="490">
        <f t="shared" si="30"/>
        <v>1.1850649350649354E-3</v>
      </c>
      <c r="Y101" s="208" t="str">
        <f t="shared" si="31"/>
        <v>A</v>
      </c>
      <c r="Z101" s="255">
        <f>VLOOKUP(D101,derm!$D$4:$H$285,5,FALSE)</f>
        <v>7.9900000000000006E-3</v>
      </c>
      <c r="AA101" s="468">
        <f>VLOOKUP($C101,ToxValues!$C$4:$N$283,11,FALSE)</f>
        <v>128.56</v>
      </c>
      <c r="AB101" s="468">
        <f>VLOOKUP($D101,derm!$D$4:$K$285,6,FALSE)</f>
        <v>0</v>
      </c>
      <c r="AC101" s="468">
        <f>VLOOKUP($D101,derm!$D$4:$K$285,7,FALSE)</f>
        <v>0.56000000000000005</v>
      </c>
      <c r="AD101" s="468">
        <f>VLOOKUP($D101,derm!$D$4:$K$285,8,FALSE)</f>
        <v>1.34</v>
      </c>
      <c r="AE101" s="468">
        <f>VLOOKUP($D101,derm!$D$4:$L$285,9,FALSE)</f>
        <v>1</v>
      </c>
      <c r="AF101" s="255"/>
      <c r="AG101" s="255">
        <f>VLOOKUP($C101,ToxValues!$C$4:$J$284,3,FALSE)</f>
        <v>5.0000000000000001E-3</v>
      </c>
      <c r="AH101" s="497">
        <f>VLOOKUP($C101,ToxValues!$C$4:$J$284,5,FALSE)</f>
        <v>5.0000000000000001E-3</v>
      </c>
    </row>
    <row r="102" spans="1:34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>
        <f t="shared" si="41"/>
        <v>6.257142857142858</v>
      </c>
      <c r="H102" s="490" t="str">
        <f t="shared" si="36"/>
        <v>--</v>
      </c>
      <c r="I102" s="490" t="str">
        <f t="shared" si="37"/>
        <v/>
      </c>
      <c r="J102" s="490"/>
      <c r="K102" s="490" t="str">
        <f t="shared" si="39"/>
        <v/>
      </c>
      <c r="L102" s="490">
        <f t="shared" si="32"/>
        <v>6.257142857142858</v>
      </c>
      <c r="M102" s="208"/>
      <c r="N102" s="490"/>
      <c r="O102" s="490">
        <f t="shared" si="25"/>
        <v>6.257142857142858</v>
      </c>
      <c r="P102" s="490" t="str">
        <f t="shared" si="34"/>
        <v>--</v>
      </c>
      <c r="Q102" s="490"/>
      <c r="R102" s="490" t="str">
        <f t="shared" si="35"/>
        <v>--</v>
      </c>
      <c r="S102" s="490" t="str">
        <f t="shared" si="26"/>
        <v>--</v>
      </c>
      <c r="T102" s="490" t="str">
        <f t="shared" si="27"/>
        <v>--</v>
      </c>
      <c r="U102" s="490" t="str">
        <f t="shared" si="28"/>
        <v>--</v>
      </c>
      <c r="V102" s="490" t="str">
        <f t="shared" si="29"/>
        <v>--</v>
      </c>
      <c r="W102" s="255" t="str">
        <f t="shared" si="40"/>
        <v>--</v>
      </c>
      <c r="X102" s="490">
        <f t="shared" si="30"/>
        <v>9.4805194805194814E-4</v>
      </c>
      <c r="Y102" s="208" t="str">
        <f t="shared" si="31"/>
        <v>A</v>
      </c>
      <c r="Z102" s="255">
        <f>VLOOKUP(D102,derm!$D$4:$H$285,5,FALSE)</f>
        <v>9.1700000000000004E-2</v>
      </c>
      <c r="AA102" s="468">
        <f>VLOOKUP($C102,ToxValues!$C$4:$N$283,11,FALSE)</f>
        <v>142.19999999999999</v>
      </c>
      <c r="AB102" s="468" t="str">
        <f>VLOOKUP($D102,derm!$D$4:$K$285,6,FALSE)</f>
        <v>--</v>
      </c>
      <c r="AC102" s="468" t="str">
        <f>VLOOKUP($D102,derm!$D$4:$K$285,7,FALSE)</f>
        <v>--</v>
      </c>
      <c r="AD102" s="468" t="str">
        <f>VLOOKUP($D102,derm!$D$4:$K$285,8,FALSE)</f>
        <v>--</v>
      </c>
      <c r="AE102" s="468" t="str">
        <f>VLOOKUP($D102,derm!$D$4:$L$285,9,FALSE)</f>
        <v>--</v>
      </c>
      <c r="AF102" s="255"/>
      <c r="AG102" s="255">
        <f>VLOOKUP($C102,ToxValues!$C$4:$J$284,3,FALSE)</f>
        <v>4.0000000000000001E-3</v>
      </c>
      <c r="AH102" s="497">
        <f>VLOOKUP($C102,ToxValues!$C$4:$J$284,5,FALSE)</f>
        <v>4.0000000000000001E-3</v>
      </c>
    </row>
    <row r="103" spans="1:34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>
        <f t="shared" si="41"/>
        <v>71.649081427540168</v>
      </c>
      <c r="H103" s="490" t="str">
        <f t="shared" si="36"/>
        <v>--</v>
      </c>
      <c r="I103" s="490">
        <f t="shared" si="37"/>
        <v>71.649081427540168</v>
      </c>
      <c r="J103" s="490"/>
      <c r="K103" s="490" t="str">
        <f t="shared" si="39"/>
        <v/>
      </c>
      <c r="L103" s="490">
        <f t="shared" si="32"/>
        <v>78.214285714285708</v>
      </c>
      <c r="M103" s="208"/>
      <c r="N103" s="490"/>
      <c r="O103" s="490">
        <f t="shared" si="25"/>
        <v>78.214285714285708</v>
      </c>
      <c r="P103" s="490">
        <f t="shared" si="34"/>
        <v>853.58832431971746</v>
      </c>
      <c r="Q103" s="490"/>
      <c r="R103" s="490">
        <f t="shared" si="35"/>
        <v>853.58832431971746</v>
      </c>
      <c r="S103" s="490">
        <f t="shared" si="26"/>
        <v>831.7646025049379</v>
      </c>
      <c r="T103" s="490">
        <f t="shared" si="27"/>
        <v>853.58832431971746</v>
      </c>
      <c r="U103" s="490">
        <f t="shared" si="28"/>
        <v>1</v>
      </c>
      <c r="V103" s="490">
        <f t="shared" si="29"/>
        <v>0.86</v>
      </c>
      <c r="W103" s="255">
        <f t="shared" si="40"/>
        <v>1</v>
      </c>
      <c r="X103" s="490">
        <f t="shared" si="30"/>
        <v>1.1850649350649353E-2</v>
      </c>
      <c r="Y103" s="208" t="str">
        <f t="shared" si="31"/>
        <v>A</v>
      </c>
      <c r="Z103" s="255">
        <f>VLOOKUP(D103,derm!$D$4:$H$285,5,FALSE)</f>
        <v>7.6600000000000001E-3</v>
      </c>
      <c r="AA103" s="468">
        <f>VLOOKUP($C103,ToxValues!$C$4:$N$283,11,FALSE)</f>
        <v>108.14</v>
      </c>
      <c r="AB103" s="468">
        <f>VLOOKUP($D103,derm!$D$4:$K$285,6,FALSE)</f>
        <v>0</v>
      </c>
      <c r="AC103" s="468">
        <f>VLOOKUP($D103,derm!$D$4:$K$285,7,FALSE)</f>
        <v>0.43</v>
      </c>
      <c r="AD103" s="468">
        <f>VLOOKUP($D103,derm!$D$4:$K$285,8,FALSE)</f>
        <v>1.03</v>
      </c>
      <c r="AE103" s="468">
        <f>VLOOKUP($D103,derm!$D$4:$L$285,9,FALSE)</f>
        <v>1</v>
      </c>
      <c r="AF103" s="255"/>
      <c r="AG103" s="255">
        <f>VLOOKUP($C103,ToxValues!$C$4:$J$284,3,FALSE)</f>
        <v>0.05</v>
      </c>
      <c r="AH103" s="497">
        <f>VLOOKUP($C103,ToxValues!$C$4:$J$284,5,FALSE)</f>
        <v>0.05</v>
      </c>
    </row>
    <row r="104" spans="1:34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>
        <f t="shared" si="41"/>
        <v>15.642857142857142</v>
      </c>
      <c r="H104" s="490" t="str">
        <f t="shared" si="36"/>
        <v>--</v>
      </c>
      <c r="I104" s="490" t="str">
        <f t="shared" si="37"/>
        <v/>
      </c>
      <c r="J104" s="490"/>
      <c r="K104" s="490" t="str">
        <f t="shared" si="39"/>
        <v/>
      </c>
      <c r="L104" s="490">
        <f t="shared" si="32"/>
        <v>15.642857142857142</v>
      </c>
      <c r="M104" s="208"/>
      <c r="N104" s="490"/>
      <c r="O104" s="490">
        <f t="shared" si="25"/>
        <v>15.642857142857142</v>
      </c>
      <c r="P104" s="490" t="str">
        <f t="shared" si="34"/>
        <v>--</v>
      </c>
      <c r="Q104" s="490"/>
      <c r="R104" s="490" t="str">
        <f t="shared" si="35"/>
        <v>--</v>
      </c>
      <c r="S104" s="490" t="str">
        <f t="shared" si="26"/>
        <v>--</v>
      </c>
      <c r="T104" s="490" t="str">
        <f t="shared" si="27"/>
        <v>--</v>
      </c>
      <c r="U104" s="490" t="str">
        <f t="shared" si="28"/>
        <v>--</v>
      </c>
      <c r="V104" s="490" t="str">
        <f t="shared" si="29"/>
        <v>--</v>
      </c>
      <c r="W104" s="255" t="str">
        <f t="shared" si="40"/>
        <v>--</v>
      </c>
      <c r="X104" s="490">
        <f t="shared" si="30"/>
        <v>2.3701298701298708E-3</v>
      </c>
      <c r="Y104" s="208" t="str">
        <f t="shared" si="31"/>
        <v>A</v>
      </c>
      <c r="Z104" s="255">
        <f>VLOOKUP(D104,derm!$D$4:$H$285,5,FALSE)</f>
        <v>4.4600000000000004E-3</v>
      </c>
      <c r="AA104" s="468">
        <f>VLOOKUP($C104,ToxValues!$C$4:$N$283,11,FALSE)</f>
        <v>138.13</v>
      </c>
      <c r="AB104" s="468" t="str">
        <f>VLOOKUP($D104,derm!$D$4:$K$285,6,FALSE)</f>
        <v>--</v>
      </c>
      <c r="AC104" s="468" t="str">
        <f>VLOOKUP($D104,derm!$D$4:$K$285,7,FALSE)</f>
        <v>--</v>
      </c>
      <c r="AD104" s="468" t="str">
        <f>VLOOKUP($D104,derm!$D$4:$K$285,8,FALSE)</f>
        <v>--</v>
      </c>
      <c r="AE104" s="468" t="str">
        <f>VLOOKUP($D104,derm!$D$4:$L$285,9,FALSE)</f>
        <v>--</v>
      </c>
      <c r="AF104" s="255"/>
      <c r="AG104" s="255">
        <f>VLOOKUP($C104,ToxValues!$C$4:$J$284,3,FALSE)</f>
        <v>0.01</v>
      </c>
      <c r="AH104" s="497">
        <f>VLOOKUP($C104,ToxValues!$C$4:$J$284,5,FALSE)</f>
        <v>0.01</v>
      </c>
    </row>
    <row r="105" spans="1:34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41"/>
        <v>--</v>
      </c>
      <c r="H105" s="490" t="str">
        <f t="shared" si="36"/>
        <v>--</v>
      </c>
      <c r="I105" s="490" t="str">
        <f t="shared" si="37"/>
        <v/>
      </c>
      <c r="J105" s="490"/>
      <c r="K105" s="490" t="str">
        <f t="shared" si="39"/>
        <v/>
      </c>
      <c r="L105" s="490" t="str">
        <f t="shared" si="32"/>
        <v>--</v>
      </c>
      <c r="M105" s="208"/>
      <c r="N105" s="490"/>
      <c r="O105" s="490" t="str">
        <f t="shared" si="25"/>
        <v>--</v>
      </c>
      <c r="P105" s="490" t="str">
        <f t="shared" si="34"/>
        <v>--</v>
      </c>
      <c r="Q105" s="490"/>
      <c r="R105" s="490" t="str">
        <f t="shared" si="35"/>
        <v>--</v>
      </c>
      <c r="S105" s="490" t="str">
        <f t="shared" si="26"/>
        <v>--</v>
      </c>
      <c r="T105" s="490" t="str">
        <f t="shared" si="27"/>
        <v>--</v>
      </c>
      <c r="U105" s="490">
        <f t="shared" si="28"/>
        <v>1</v>
      </c>
      <c r="V105" s="490">
        <f t="shared" si="29"/>
        <v>1.28</v>
      </c>
      <c r="W105" s="255">
        <f t="shared" si="40"/>
        <v>1</v>
      </c>
      <c r="X105" s="490" t="str">
        <f t="shared" si="30"/>
        <v>--</v>
      </c>
      <c r="Y105" s="208" t="str">
        <f t="shared" si="31"/>
        <v>A</v>
      </c>
      <c r="Z105" s="255" t="str">
        <f>VLOOKUP(D105,derm!$D$4:$H$285,5,FALSE)</f>
        <v>--</v>
      </c>
      <c r="AA105" s="468" t="str">
        <f>VLOOKUP($C105,ToxValues!$C$4:$N$283,11,FALSE)</f>
        <v>--</v>
      </c>
      <c r="AB105" s="468">
        <f>VLOOKUP($D105,derm!$D$4:$K$285,6,FALSE)</f>
        <v>0</v>
      </c>
      <c r="AC105" s="468">
        <f>VLOOKUP($D105,derm!$D$4:$K$285,7,FALSE)</f>
        <v>0.64</v>
      </c>
      <c r="AD105" s="468">
        <f>VLOOKUP($D105,derm!$D$4:$K$285,8,FALSE)</f>
        <v>1.54</v>
      </c>
      <c r="AE105" s="468">
        <f>VLOOKUP($D105,derm!$D$4:$L$285,9,FALSE)</f>
        <v>1</v>
      </c>
      <c r="AF105" s="255"/>
      <c r="AG105" s="255" t="str">
        <f>VLOOKUP($C105,ToxValues!$C$4:$J$284,3,FALSE)</f>
        <v>--</v>
      </c>
      <c r="AH105" s="497" t="str">
        <f>VLOOKUP($C105,ToxValues!$C$4:$J$284,5,FALSE)</f>
        <v>--</v>
      </c>
    </row>
    <row r="106" spans="1:34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 t="str">
        <f t="shared" si="41"/>
        <v>--</v>
      </c>
      <c r="H106" s="490" t="str">
        <f t="shared" si="36"/>
        <v>--</v>
      </c>
      <c r="I106" s="490" t="str">
        <f t="shared" si="37"/>
        <v/>
      </c>
      <c r="J106" s="490"/>
      <c r="K106" s="490" t="str">
        <f t="shared" si="39"/>
        <v/>
      </c>
      <c r="L106" s="490" t="str">
        <f t="shared" si="32"/>
        <v>--</v>
      </c>
      <c r="M106" s="208"/>
      <c r="N106" s="490"/>
      <c r="O106" s="490" t="str">
        <f t="shared" si="25"/>
        <v>--</v>
      </c>
      <c r="P106" s="490" t="str">
        <f t="shared" si="34"/>
        <v>--</v>
      </c>
      <c r="Q106" s="490"/>
      <c r="R106" s="490" t="str">
        <f t="shared" si="35"/>
        <v>--</v>
      </c>
      <c r="S106" s="490" t="str">
        <f t="shared" si="26"/>
        <v>--</v>
      </c>
      <c r="T106" s="490" t="str">
        <f t="shared" si="27"/>
        <v>--</v>
      </c>
      <c r="U106" s="490">
        <f t="shared" si="28"/>
        <v>0.90909090909090906</v>
      </c>
      <c r="V106" s="490">
        <f t="shared" si="29"/>
        <v>6.1553719008264451</v>
      </c>
      <c r="W106" s="255">
        <f t="shared" si="40"/>
        <v>1.0991735537190082</v>
      </c>
      <c r="X106" s="490" t="str">
        <f t="shared" si="30"/>
        <v>--</v>
      </c>
      <c r="Y106" s="208" t="str">
        <f t="shared" si="31"/>
        <v>A</v>
      </c>
      <c r="Z106" s="255">
        <f>VLOOKUP(D106,derm!$D$4:$H$285,5,FALSE)</f>
        <v>1.2800000000000001E-2</v>
      </c>
      <c r="AA106" s="468">
        <f>VLOOKUP($C106,ToxValues!$C$4:$N$283,11,FALSE)</f>
        <v>253.13</v>
      </c>
      <c r="AB106" s="468">
        <f>VLOOKUP($D106,derm!$D$4:$K$285,6,FALSE)</f>
        <v>0.1</v>
      </c>
      <c r="AC106" s="468">
        <f>VLOOKUP($D106,derm!$D$4:$K$285,7,FALSE)</f>
        <v>2.8</v>
      </c>
      <c r="AD106" s="468">
        <f>VLOOKUP($D106,derm!$D$4:$K$285,8,FALSE)</f>
        <v>6.72</v>
      </c>
      <c r="AE106" s="468">
        <f>VLOOKUP($D106,derm!$D$4:$L$285,9,FALSE)</f>
        <v>1</v>
      </c>
      <c r="AF106" s="255"/>
      <c r="AG106" s="255" t="str">
        <f>VLOOKUP($C106,ToxValues!$C$4:$J$284,3,FALSE)</f>
        <v>--</v>
      </c>
      <c r="AH106" s="497" t="str">
        <f>VLOOKUP($C106,ToxValues!$C$4:$J$284,5,FALSE)</f>
        <v>--</v>
      </c>
    </row>
    <row r="107" spans="1:34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>
        <f t="shared" si="41"/>
        <v>1.3871850524314242</v>
      </c>
      <c r="H107" s="490" t="str">
        <f t="shared" si="36"/>
        <v>--</v>
      </c>
      <c r="I107" s="490">
        <f t="shared" si="37"/>
        <v>1.3871850524314242</v>
      </c>
      <c r="J107" s="490"/>
      <c r="K107" s="490" t="str">
        <f t="shared" si="39"/>
        <v/>
      </c>
      <c r="L107" s="490">
        <f t="shared" si="32"/>
        <v>1.5642857142857145</v>
      </c>
      <c r="M107" s="208"/>
      <c r="N107" s="490"/>
      <c r="O107" s="490">
        <f t="shared" si="25"/>
        <v>1.5642857142857145</v>
      </c>
      <c r="P107" s="490">
        <f t="shared" si="34"/>
        <v>12.252657544411043</v>
      </c>
      <c r="Q107" s="490"/>
      <c r="R107" s="490">
        <f t="shared" si="35"/>
        <v>12.252657544411043</v>
      </c>
      <c r="S107" s="490">
        <f t="shared" si="26"/>
        <v>11.972771621185442</v>
      </c>
      <c r="T107" s="490">
        <f t="shared" si="27"/>
        <v>12.252657544411043</v>
      </c>
      <c r="U107" s="490">
        <f t="shared" si="28"/>
        <v>1</v>
      </c>
      <c r="V107" s="490">
        <f t="shared" si="29"/>
        <v>1.02</v>
      </c>
      <c r="W107" s="255">
        <f t="shared" si="40"/>
        <v>1</v>
      </c>
      <c r="X107" s="490">
        <f t="shared" si="30"/>
        <v>2.3701298701298703E-4</v>
      </c>
      <c r="Y107" s="208" t="str">
        <f t="shared" si="31"/>
        <v>A</v>
      </c>
      <c r="Z107" s="255">
        <f>VLOOKUP(D107,derm!$D$4:$H$285,5,FALSE)</f>
        <v>9.7999999999999997E-3</v>
      </c>
      <c r="AA107" s="468">
        <f>VLOOKUP($C107,ToxValues!$C$4:$N$283,11,FALSE)</f>
        <v>122.17</v>
      </c>
      <c r="AB107" s="468">
        <f>VLOOKUP($D107,derm!$D$4:$K$285,6,FALSE)</f>
        <v>0</v>
      </c>
      <c r="AC107" s="468">
        <f>VLOOKUP($D107,derm!$D$4:$K$285,7,FALSE)</f>
        <v>0.51</v>
      </c>
      <c r="AD107" s="468">
        <f>VLOOKUP($D107,derm!$D$4:$K$285,8,FALSE)</f>
        <v>1.24</v>
      </c>
      <c r="AE107" s="468">
        <f>VLOOKUP($D107,derm!$D$4:$L$285,9,FALSE)</f>
        <v>1</v>
      </c>
      <c r="AF107" s="255"/>
      <c r="AG107" s="255">
        <f>VLOOKUP($C107,ToxValues!$C$4:$J$284,3,FALSE)</f>
        <v>1E-3</v>
      </c>
      <c r="AH107" s="497">
        <f>VLOOKUP($C107,ToxValues!$C$4:$J$284,5,FALSE)</f>
        <v>1E-3</v>
      </c>
    </row>
    <row r="108" spans="1:34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41"/>
        <v>--</v>
      </c>
      <c r="H108" s="490" t="str">
        <f t="shared" si="36"/>
        <v>--</v>
      </c>
      <c r="I108" s="490" t="str">
        <f t="shared" si="37"/>
        <v/>
      </c>
      <c r="J108" s="490"/>
      <c r="K108" s="490" t="str">
        <f t="shared" si="39"/>
        <v/>
      </c>
      <c r="L108" s="490" t="str">
        <f t="shared" si="32"/>
        <v>--</v>
      </c>
      <c r="M108" s="208"/>
      <c r="N108" s="490"/>
      <c r="O108" s="490" t="str">
        <f t="shared" si="25"/>
        <v>--</v>
      </c>
      <c r="P108" s="490" t="str">
        <f t="shared" si="34"/>
        <v>--</v>
      </c>
      <c r="Q108" s="490"/>
      <c r="R108" s="490" t="str">
        <f t="shared" si="35"/>
        <v>--</v>
      </c>
      <c r="S108" s="490" t="str">
        <f t="shared" si="26"/>
        <v>--</v>
      </c>
      <c r="T108" s="490" t="str">
        <f t="shared" si="27"/>
        <v>--</v>
      </c>
      <c r="U108" s="490" t="str">
        <f t="shared" si="28"/>
        <v>--</v>
      </c>
      <c r="V108" s="490" t="str">
        <f t="shared" si="29"/>
        <v>--</v>
      </c>
      <c r="W108" s="255" t="str">
        <f t="shared" si="40"/>
        <v>--</v>
      </c>
      <c r="X108" s="490" t="str">
        <f t="shared" si="30"/>
        <v>--</v>
      </c>
      <c r="Y108" s="208" t="str">
        <f t="shared" si="31"/>
        <v>A</v>
      </c>
      <c r="Z108" s="255" t="str">
        <f>VLOOKUP(D108,derm!$D$4:$H$285,5,FALSE)</f>
        <v>--</v>
      </c>
      <c r="AA108" s="468" t="str">
        <f>VLOOKUP($C108,ToxValues!$C$4:$N$283,11,FALSE)</f>
        <v>--</v>
      </c>
      <c r="AB108" s="468" t="str">
        <f>VLOOKUP($D108,derm!$D$4:$K$285,6,FALSE)</f>
        <v>--</v>
      </c>
      <c r="AC108" s="468" t="str">
        <f>VLOOKUP($D108,derm!$D$4:$K$285,7,FALSE)</f>
        <v>--</v>
      </c>
      <c r="AD108" s="468" t="str">
        <f>VLOOKUP($D108,derm!$D$4:$K$285,8,FALSE)</f>
        <v>--</v>
      </c>
      <c r="AE108" s="468" t="str">
        <f>VLOOKUP($D108,derm!$D$4:$L$285,9,FALSE)</f>
        <v>--</v>
      </c>
      <c r="AF108" s="255"/>
      <c r="AG108" s="255" t="str">
        <f>VLOOKUP($C108,ToxValues!$C$4:$J$284,3,FALSE)</f>
        <v>--</v>
      </c>
      <c r="AH108" s="497" t="str">
        <f>VLOOKUP($C108,ToxValues!$C$4:$J$284,5,FALSE)</f>
        <v>--</v>
      </c>
    </row>
    <row r="109" spans="1:34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>
        <f t="shared" si="41"/>
        <v>71.562820618675531</v>
      </c>
      <c r="H109" s="490" t="str">
        <f t="shared" si="36"/>
        <v>--</v>
      </c>
      <c r="I109" s="490">
        <f t="shared" si="37"/>
        <v>71.562820618675531</v>
      </c>
      <c r="J109" s="490"/>
      <c r="K109" s="490" t="str">
        <f t="shared" si="39"/>
        <v/>
      </c>
      <c r="L109" s="490">
        <f t="shared" si="32"/>
        <v>78.214285714285708</v>
      </c>
      <c r="M109" s="208"/>
      <c r="N109" s="490"/>
      <c r="O109" s="490">
        <f t="shared" si="25"/>
        <v>78.214285714285708</v>
      </c>
      <c r="P109" s="490">
        <f t="shared" si="34"/>
        <v>841.50406232806131</v>
      </c>
      <c r="Q109" s="490"/>
      <c r="R109" s="490">
        <f t="shared" si="35"/>
        <v>841.50406232806131</v>
      </c>
      <c r="S109" s="490">
        <f t="shared" si="26"/>
        <v>819.98929925197228</v>
      </c>
      <c r="T109" s="490">
        <f t="shared" si="27"/>
        <v>841.50406232806131</v>
      </c>
      <c r="U109" s="490">
        <f t="shared" si="28"/>
        <v>1</v>
      </c>
      <c r="V109" s="490">
        <f t="shared" si="29"/>
        <v>0.86</v>
      </c>
      <c r="W109" s="255">
        <f t="shared" si="40"/>
        <v>1</v>
      </c>
      <c r="X109" s="490">
        <f t="shared" si="30"/>
        <v>1.1850649350649353E-2</v>
      </c>
      <c r="Y109" s="208" t="str">
        <f t="shared" si="31"/>
        <v>A</v>
      </c>
      <c r="Z109" s="255">
        <f>VLOOKUP(D109,derm!$D$4:$H$285,5,FALSE)</f>
        <v>7.77E-3</v>
      </c>
      <c r="AA109" s="468">
        <f>VLOOKUP($C109,ToxValues!$C$4:$N$283,11,FALSE)</f>
        <v>108.14</v>
      </c>
      <c r="AB109" s="468">
        <f>VLOOKUP($D109,derm!$D$4:$K$285,6,FALSE)</f>
        <v>0</v>
      </c>
      <c r="AC109" s="468">
        <f>VLOOKUP($D109,derm!$D$4:$K$285,7,FALSE)</f>
        <v>0.43</v>
      </c>
      <c r="AD109" s="468">
        <f>VLOOKUP($D109,derm!$D$4:$K$285,8,FALSE)</f>
        <v>1.03</v>
      </c>
      <c r="AE109" s="468">
        <f>VLOOKUP($D109,derm!$D$4:$L$285,9,FALSE)</f>
        <v>1</v>
      </c>
      <c r="AF109" s="255"/>
      <c r="AG109" s="255">
        <f>VLOOKUP($C109,ToxValues!$C$4:$J$284,3,FALSE)</f>
        <v>0.05</v>
      </c>
      <c r="AH109" s="497">
        <f>VLOOKUP($C109,ToxValues!$C$4:$J$284,5,FALSE)</f>
        <v>0.05</v>
      </c>
    </row>
    <row r="110" spans="1:34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41"/>
        <v>--</v>
      </c>
      <c r="H110" s="490" t="str">
        <f t="shared" si="36"/>
        <v>--</v>
      </c>
      <c r="I110" s="490" t="str">
        <f t="shared" si="37"/>
        <v/>
      </c>
      <c r="J110" s="490"/>
      <c r="K110" s="490" t="str">
        <f t="shared" si="39"/>
        <v/>
      </c>
      <c r="L110" s="490" t="str">
        <f t="shared" si="32"/>
        <v>--</v>
      </c>
      <c r="M110" s="208"/>
      <c r="N110" s="490"/>
      <c r="O110" s="490" t="str">
        <f t="shared" si="25"/>
        <v>--</v>
      </c>
      <c r="P110" s="490" t="str">
        <f t="shared" si="34"/>
        <v>--</v>
      </c>
      <c r="Q110" s="490"/>
      <c r="R110" s="490" t="str">
        <f t="shared" si="35"/>
        <v>--</v>
      </c>
      <c r="S110" s="490" t="str">
        <f t="shared" si="26"/>
        <v>--</v>
      </c>
      <c r="T110" s="490" t="str">
        <f t="shared" si="27"/>
        <v>--</v>
      </c>
      <c r="U110" s="490" t="str">
        <f t="shared" si="28"/>
        <v>--</v>
      </c>
      <c r="V110" s="490" t="str">
        <f t="shared" si="29"/>
        <v>--</v>
      </c>
      <c r="W110" s="255" t="str">
        <f t="shared" si="40"/>
        <v>--</v>
      </c>
      <c r="X110" s="490" t="str">
        <f t="shared" si="30"/>
        <v>--</v>
      </c>
      <c r="Y110" s="208" t="str">
        <f t="shared" si="31"/>
        <v>A</v>
      </c>
      <c r="Z110" s="255" t="str">
        <f>VLOOKUP(D110,derm!$D$4:$H$285,5,FALSE)</f>
        <v>--</v>
      </c>
      <c r="AA110" s="468" t="str">
        <f>VLOOKUP($C110,ToxValues!$C$4:$N$283,11,FALSE)</f>
        <v>--</v>
      </c>
      <c r="AB110" s="468" t="str">
        <f>VLOOKUP($D110,derm!$D$4:$K$285,6,FALSE)</f>
        <v>--</v>
      </c>
      <c r="AC110" s="468" t="str">
        <f>VLOOKUP($D110,derm!$D$4:$K$285,7,FALSE)</f>
        <v>--</v>
      </c>
      <c r="AD110" s="468" t="str">
        <f>VLOOKUP($D110,derm!$D$4:$K$285,8,FALSE)</f>
        <v>--</v>
      </c>
      <c r="AE110" s="468" t="str">
        <f>VLOOKUP($D110,derm!$D$4:$L$285,9,FALSE)</f>
        <v>--</v>
      </c>
      <c r="AF110" s="255"/>
      <c r="AG110" s="255" t="str">
        <f>VLOOKUP($C110,ToxValues!$C$4:$J$284,3,FALSE)</f>
        <v>--</v>
      </c>
      <c r="AH110" s="497" t="str">
        <f>VLOOKUP($C110,ToxValues!$C$4:$J$284,5,FALSE)</f>
        <v>--</v>
      </c>
    </row>
    <row r="111" spans="1:34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>
        <f t="shared" si="41"/>
        <v>0.11722948526760642</v>
      </c>
      <c r="H111" s="490" t="str">
        <f t="shared" si="36"/>
        <v>--</v>
      </c>
      <c r="I111" s="490">
        <f t="shared" si="37"/>
        <v>0.11722948526760642</v>
      </c>
      <c r="J111" s="490"/>
      <c r="K111" s="490" t="str">
        <f t="shared" si="39"/>
        <v/>
      </c>
      <c r="L111" s="490">
        <f t="shared" si="32"/>
        <v>0.12514285714285714</v>
      </c>
      <c r="M111" s="208"/>
      <c r="N111" s="490"/>
      <c r="O111" s="490">
        <f t="shared" si="25"/>
        <v>0.12514285714285714</v>
      </c>
      <c r="P111" s="490">
        <f t="shared" si="34"/>
        <v>1.8538788469750682</v>
      </c>
      <c r="Q111" s="490"/>
      <c r="R111" s="490">
        <f t="shared" si="35"/>
        <v>1.8538788469750682</v>
      </c>
      <c r="S111" s="490">
        <f t="shared" si="26"/>
        <v>1.600898257433212</v>
      </c>
      <c r="T111" s="490">
        <f t="shared" si="27"/>
        <v>1.8538788469750682</v>
      </c>
      <c r="U111" s="490">
        <f t="shared" si="28"/>
        <v>1</v>
      </c>
      <c r="V111" s="490">
        <f t="shared" si="29"/>
        <v>2.76</v>
      </c>
      <c r="W111" s="255">
        <f t="shared" si="40"/>
        <v>1</v>
      </c>
      <c r="X111" s="490">
        <f t="shared" si="30"/>
        <v>1.8961038961038961E-5</v>
      </c>
      <c r="Y111" s="208" t="str">
        <f t="shared" si="31"/>
        <v>A</v>
      </c>
      <c r="Z111" s="255">
        <f>VLOOKUP(D111,derm!$D$4:$H$285,5,FALSE)</f>
        <v>3.15E-3</v>
      </c>
      <c r="AA111" s="468">
        <f>VLOOKUP($C111,ToxValues!$C$4:$N$283,11,FALSE)</f>
        <v>198.14</v>
      </c>
      <c r="AB111" s="468">
        <f>VLOOKUP($D111,derm!$D$4:$K$285,6,FALSE)</f>
        <v>0</v>
      </c>
      <c r="AC111" s="468">
        <f>VLOOKUP($D111,derm!$D$4:$K$285,7,FALSE)</f>
        <v>1.38</v>
      </c>
      <c r="AD111" s="468">
        <f>VLOOKUP($D111,derm!$D$4:$K$285,8,FALSE)</f>
        <v>3.3</v>
      </c>
      <c r="AE111" s="468">
        <f>VLOOKUP($D111,derm!$D$4:$L$285,9,FALSE)</f>
        <v>1</v>
      </c>
      <c r="AF111" s="255"/>
      <c r="AG111" s="255">
        <f>VLOOKUP($C111,ToxValues!$C$4:$J$284,3,FALSE)</f>
        <v>8.0000000000000007E-5</v>
      </c>
      <c r="AH111" s="497">
        <f>VLOOKUP($C111,ToxValues!$C$4:$J$284,5,FALSE)</f>
        <v>8.0000000000000007E-5</v>
      </c>
    </row>
    <row r="112" spans="1:34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41"/>
        <v>--</v>
      </c>
      <c r="H112" s="490" t="str">
        <f t="shared" si="36"/>
        <v>--</v>
      </c>
      <c r="I112" s="490" t="str">
        <f t="shared" si="37"/>
        <v/>
      </c>
      <c r="J112" s="490"/>
      <c r="K112" s="490" t="str">
        <f t="shared" si="39"/>
        <v/>
      </c>
      <c r="L112" s="490" t="str">
        <f t="shared" si="32"/>
        <v>--</v>
      </c>
      <c r="M112" s="208"/>
      <c r="N112" s="490"/>
      <c r="O112" s="490" t="str">
        <f t="shared" si="25"/>
        <v>--</v>
      </c>
      <c r="P112" s="490" t="str">
        <f t="shared" si="34"/>
        <v>--</v>
      </c>
      <c r="Q112" s="490"/>
      <c r="R112" s="490" t="str">
        <f t="shared" si="35"/>
        <v>--</v>
      </c>
      <c r="S112" s="490" t="str">
        <f t="shared" si="26"/>
        <v>--</v>
      </c>
      <c r="T112" s="490" t="str">
        <f t="shared" si="27"/>
        <v>--</v>
      </c>
      <c r="U112" s="490" t="str">
        <f t="shared" si="28"/>
        <v>--</v>
      </c>
      <c r="V112" s="490" t="str">
        <f t="shared" si="29"/>
        <v>--</v>
      </c>
      <c r="W112" s="255" t="str">
        <f t="shared" si="40"/>
        <v>--</v>
      </c>
      <c r="X112" s="490" t="str">
        <f t="shared" si="30"/>
        <v>--</v>
      </c>
      <c r="Y112" s="208" t="str">
        <f t="shared" si="31"/>
        <v>A</v>
      </c>
      <c r="Z112" s="255" t="str">
        <f>VLOOKUP(D112,derm!$D$4:$H$285,5,FALSE)</f>
        <v>--</v>
      </c>
      <c r="AA112" s="468" t="str">
        <f>VLOOKUP($C112,ToxValues!$C$4:$N$283,11,FALSE)</f>
        <v>--</v>
      </c>
      <c r="AB112" s="468" t="str">
        <f>VLOOKUP($D112,derm!$D$4:$K$285,6,FALSE)</f>
        <v>--</v>
      </c>
      <c r="AC112" s="468" t="str">
        <f>VLOOKUP($D112,derm!$D$4:$K$285,7,FALSE)</f>
        <v>--</v>
      </c>
      <c r="AD112" s="468" t="str">
        <f>VLOOKUP($D112,derm!$D$4:$K$285,8,FALSE)</f>
        <v>--</v>
      </c>
      <c r="AE112" s="468" t="str">
        <f>VLOOKUP($D112,derm!$D$4:$L$285,9,FALSE)</f>
        <v>--</v>
      </c>
      <c r="AF112" s="255"/>
      <c r="AG112" s="255" t="str">
        <f>VLOOKUP($C112,ToxValues!$C$4:$J$284,3,FALSE)</f>
        <v>--</v>
      </c>
      <c r="AH112" s="497" t="str">
        <f>VLOOKUP($C112,ToxValues!$C$4:$J$284,5,FALSE)</f>
        <v>--</v>
      </c>
    </row>
    <row r="113" spans="1:34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>
        <f t="shared" si="41"/>
        <v>109.73160918894789</v>
      </c>
      <c r="H113" s="490" t="str">
        <f t="shared" si="36"/>
        <v>--</v>
      </c>
      <c r="I113" s="490">
        <f t="shared" si="37"/>
        <v>109.73160918894789</v>
      </c>
      <c r="J113" s="490"/>
      <c r="K113" s="490" t="str">
        <f t="shared" si="39"/>
        <v/>
      </c>
      <c r="L113" s="490">
        <f t="shared" si="32"/>
        <v>156.42857142857142</v>
      </c>
      <c r="M113" s="208"/>
      <c r="N113" s="490"/>
      <c r="O113" s="490">
        <f t="shared" si="25"/>
        <v>156.42857142857142</v>
      </c>
      <c r="P113" s="490">
        <f t="shared" si="34"/>
        <v>367.58619924574799</v>
      </c>
      <c r="Q113" s="490"/>
      <c r="R113" s="490">
        <f t="shared" si="35"/>
        <v>367.58619924574799</v>
      </c>
      <c r="S113" s="490">
        <f t="shared" si="26"/>
        <v>349.13110268558779</v>
      </c>
      <c r="T113" s="490">
        <f t="shared" si="27"/>
        <v>367.58619924574799</v>
      </c>
      <c r="U113" s="490">
        <f t="shared" si="28"/>
        <v>0.90909090909090906</v>
      </c>
      <c r="V113" s="490">
        <f t="shared" si="29"/>
        <v>1.472892561983471</v>
      </c>
      <c r="W113" s="255">
        <f t="shared" si="40"/>
        <v>1.0991735537190082</v>
      </c>
      <c r="X113" s="490">
        <f t="shared" si="30"/>
        <v>2.3701298701298706E-2</v>
      </c>
      <c r="Y113" s="208" t="str">
        <f t="shared" si="31"/>
        <v>A</v>
      </c>
      <c r="Z113" s="255">
        <f>VLOOKUP(D113,derm!$D$4:$H$285,5,FALSE)</f>
        <v>2.8500000000000001E-2</v>
      </c>
      <c r="AA113" s="468">
        <f>VLOOKUP($C113,ToxValues!$C$4:$N$283,11,FALSE)</f>
        <v>142.59</v>
      </c>
      <c r="AB113" s="468">
        <f>VLOOKUP($D113,derm!$D$4:$K$285,6,FALSE)</f>
        <v>0.1</v>
      </c>
      <c r="AC113" s="468">
        <f>VLOOKUP($D113,derm!$D$4:$K$285,7,FALSE)</f>
        <v>0.67</v>
      </c>
      <c r="AD113" s="468">
        <f>VLOOKUP($D113,derm!$D$4:$K$285,8,FALSE)</f>
        <v>1.61</v>
      </c>
      <c r="AE113" s="468">
        <f>VLOOKUP($D113,derm!$D$4:$L$285,9,FALSE)</f>
        <v>1</v>
      </c>
      <c r="AF113" s="255"/>
      <c r="AG113" s="255">
        <f>VLOOKUP($C113,ToxValues!$C$4:$J$284,3,FALSE)</f>
        <v>0.1</v>
      </c>
      <c r="AH113" s="497">
        <f>VLOOKUP($C113,ToxValues!$C$4:$J$284,5,FALSE)</f>
        <v>0.1</v>
      </c>
    </row>
    <row r="114" spans="1:34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>
        <f t="shared" si="41"/>
        <v>6.257142857142858</v>
      </c>
      <c r="H114" s="490" t="str">
        <f t="shared" si="36"/>
        <v>--</v>
      </c>
      <c r="I114" s="490" t="str">
        <f t="shared" si="37"/>
        <v/>
      </c>
      <c r="J114" s="490"/>
      <c r="K114" s="490" t="str">
        <f t="shared" si="39"/>
        <v/>
      </c>
      <c r="L114" s="490">
        <f t="shared" si="32"/>
        <v>6.257142857142858</v>
      </c>
      <c r="M114" s="208"/>
      <c r="N114" s="490"/>
      <c r="O114" s="490">
        <f t="shared" si="25"/>
        <v>6.257142857142858</v>
      </c>
      <c r="P114" s="490" t="str">
        <f t="shared" si="34"/>
        <v>--</v>
      </c>
      <c r="Q114" s="490"/>
      <c r="R114" s="490" t="str">
        <f t="shared" si="35"/>
        <v>--</v>
      </c>
      <c r="S114" s="490" t="str">
        <f t="shared" si="26"/>
        <v>--</v>
      </c>
      <c r="T114" s="490" t="str">
        <f t="shared" si="27"/>
        <v>--</v>
      </c>
      <c r="U114" s="490" t="str">
        <f t="shared" si="28"/>
        <v>--</v>
      </c>
      <c r="V114" s="490" t="str">
        <f t="shared" si="29"/>
        <v>--</v>
      </c>
      <c r="W114" s="255" t="str">
        <f t="shared" si="40"/>
        <v>--</v>
      </c>
      <c r="X114" s="490">
        <f t="shared" si="30"/>
        <v>9.4805194805194814E-4</v>
      </c>
      <c r="Y114" s="208" t="str">
        <f t="shared" si="31"/>
        <v>A</v>
      </c>
      <c r="Z114" s="255">
        <f>VLOOKUP(D114,derm!$D$4:$H$285,5,FALSE)</f>
        <v>4.96E-3</v>
      </c>
      <c r="AA114" s="468">
        <f>VLOOKUP($C114,ToxValues!$C$4:$N$283,11,FALSE)</f>
        <v>127.57</v>
      </c>
      <c r="AB114" s="468" t="str">
        <f>VLOOKUP($D114,derm!$D$4:$K$285,6,FALSE)</f>
        <v>--</v>
      </c>
      <c r="AC114" s="468" t="str">
        <f>VLOOKUP($D114,derm!$D$4:$K$285,7,FALSE)</f>
        <v>--</v>
      </c>
      <c r="AD114" s="468" t="str">
        <f>VLOOKUP($D114,derm!$D$4:$K$285,8,FALSE)</f>
        <v>--</v>
      </c>
      <c r="AE114" s="468" t="str">
        <f>VLOOKUP($D114,derm!$D$4:$L$285,9,FALSE)</f>
        <v>--</v>
      </c>
      <c r="AF114" s="255"/>
      <c r="AG114" s="255">
        <f>VLOOKUP($C114,ToxValues!$C$4:$J$284,3,FALSE)</f>
        <v>4.0000000000000001E-3</v>
      </c>
      <c r="AH114" s="497">
        <f>VLOOKUP($C114,ToxValues!$C$4:$J$284,5,FALSE)</f>
        <v>4.0000000000000001E-3</v>
      </c>
    </row>
    <row r="115" spans="1:34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41"/>
        <v>--</v>
      </c>
      <c r="H115" s="490" t="str">
        <f t="shared" si="36"/>
        <v>--</v>
      </c>
      <c r="I115" s="490" t="str">
        <f t="shared" si="37"/>
        <v/>
      </c>
      <c r="J115" s="490"/>
      <c r="K115" s="490" t="str">
        <f t="shared" si="39"/>
        <v/>
      </c>
      <c r="L115" s="490" t="str">
        <f t="shared" si="32"/>
        <v>--</v>
      </c>
      <c r="M115" s="208"/>
      <c r="N115" s="490"/>
      <c r="O115" s="490" t="str">
        <f t="shared" si="25"/>
        <v>--</v>
      </c>
      <c r="P115" s="490" t="str">
        <f t="shared" si="34"/>
        <v>--</v>
      </c>
      <c r="Q115" s="490"/>
      <c r="R115" s="490" t="str">
        <f t="shared" si="35"/>
        <v>--</v>
      </c>
      <c r="S115" s="490" t="str">
        <f t="shared" si="26"/>
        <v>--</v>
      </c>
      <c r="T115" s="490" t="str">
        <f t="shared" si="27"/>
        <v>--</v>
      </c>
      <c r="U115" s="490" t="str">
        <f t="shared" si="28"/>
        <v>--</v>
      </c>
      <c r="V115" s="490" t="str">
        <f t="shared" si="29"/>
        <v>--</v>
      </c>
      <c r="W115" s="255" t="str">
        <f t="shared" si="40"/>
        <v>--</v>
      </c>
      <c r="X115" s="490" t="str">
        <f t="shared" si="30"/>
        <v>--</v>
      </c>
      <c r="Y115" s="208" t="str">
        <f t="shared" si="31"/>
        <v>A</v>
      </c>
      <c r="Z115" s="255" t="str">
        <f>VLOOKUP(D115,derm!$D$4:$H$285,5,FALSE)</f>
        <v>--</v>
      </c>
      <c r="AA115" s="468" t="str">
        <f>VLOOKUP($C115,ToxValues!$C$4:$N$283,11,FALSE)</f>
        <v>--</v>
      </c>
      <c r="AB115" s="468" t="str">
        <f>VLOOKUP($D115,derm!$D$4:$K$285,6,FALSE)</f>
        <v>--</v>
      </c>
      <c r="AC115" s="468" t="str">
        <f>VLOOKUP($D115,derm!$D$4:$K$285,7,FALSE)</f>
        <v>--</v>
      </c>
      <c r="AD115" s="468" t="str">
        <f>VLOOKUP($D115,derm!$D$4:$K$285,8,FALSE)</f>
        <v>--</v>
      </c>
      <c r="AE115" s="468" t="str">
        <f>VLOOKUP($D115,derm!$D$4:$L$285,9,FALSE)</f>
        <v>--</v>
      </c>
      <c r="AF115" s="255"/>
      <c r="AG115" s="255" t="str">
        <f>VLOOKUP($C115,ToxValues!$C$4:$J$284,3,FALSE)</f>
        <v>--</v>
      </c>
      <c r="AH115" s="497" t="str">
        <f>VLOOKUP($C115,ToxValues!$C$4:$J$284,5,FALSE)</f>
        <v>--</v>
      </c>
    </row>
    <row r="116" spans="1:34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>
        <f t="shared" si="41"/>
        <v>143.48684322469623</v>
      </c>
      <c r="H116" s="490" t="str">
        <f t="shared" si="36"/>
        <v>--</v>
      </c>
      <c r="I116" s="490">
        <f t="shared" si="37"/>
        <v>143.48684322469623</v>
      </c>
      <c r="J116" s="490"/>
      <c r="K116" s="490" t="str">
        <f t="shared" si="39"/>
        <v/>
      </c>
      <c r="L116" s="490">
        <f t="shared" si="32"/>
        <v>156.42857142857142</v>
      </c>
      <c r="M116" s="208"/>
      <c r="N116" s="490"/>
      <c r="O116" s="490">
        <f t="shared" si="25"/>
        <v>156.42857142857142</v>
      </c>
      <c r="P116" s="490">
        <f t="shared" si="34"/>
        <v>1734.3465687769326</v>
      </c>
      <c r="Q116" s="490"/>
      <c r="R116" s="490">
        <f t="shared" si="35"/>
        <v>1734.3465687769326</v>
      </c>
      <c r="S116" s="490">
        <f t="shared" si="26"/>
        <v>1690.0044708721018</v>
      </c>
      <c r="T116" s="490">
        <f t="shared" si="27"/>
        <v>1734.3465687769326</v>
      </c>
      <c r="U116" s="490">
        <f t="shared" si="28"/>
        <v>1</v>
      </c>
      <c r="V116" s="490">
        <f t="shared" si="29"/>
        <v>0.86</v>
      </c>
      <c r="W116" s="255">
        <f t="shared" si="40"/>
        <v>1</v>
      </c>
      <c r="X116" s="490">
        <f t="shared" si="30"/>
        <v>2.3701298701298706E-2</v>
      </c>
      <c r="Y116" s="208" t="str">
        <f t="shared" si="31"/>
        <v>A</v>
      </c>
      <c r="Z116" s="255">
        <f>VLOOKUP(D116,derm!$D$4:$H$285,5,FALSE)</f>
        <v>7.5399999999999998E-3</v>
      </c>
      <c r="AA116" s="468">
        <f>VLOOKUP($C116,ToxValues!$C$4:$N$283,11,FALSE)</f>
        <v>108.14</v>
      </c>
      <c r="AB116" s="468">
        <f>VLOOKUP($D116,derm!$D$4:$K$285,6,FALSE)</f>
        <v>0</v>
      </c>
      <c r="AC116" s="468">
        <f>VLOOKUP($D116,derm!$D$4:$K$285,7,FALSE)</f>
        <v>0.43</v>
      </c>
      <c r="AD116" s="468">
        <f>VLOOKUP($D116,derm!$D$4:$K$285,8,FALSE)</f>
        <v>1.03</v>
      </c>
      <c r="AE116" s="468">
        <f>VLOOKUP($D116,derm!$D$4:$L$285,9,FALSE)</f>
        <v>1</v>
      </c>
      <c r="AF116" s="255"/>
      <c r="AG116" s="255">
        <f>VLOOKUP($C116,ToxValues!$C$4:$J$284,3,FALSE)</f>
        <v>0.1</v>
      </c>
      <c r="AH116" s="497">
        <f>VLOOKUP($C116,ToxValues!$C$4:$J$284,5,FALSE)</f>
        <v>0.1</v>
      </c>
    </row>
    <row r="117" spans="1:34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>
        <f t="shared" si="41"/>
        <v>6.257142857142858</v>
      </c>
      <c r="H117" s="490" t="str">
        <f t="shared" si="36"/>
        <v>--</v>
      </c>
      <c r="I117" s="490" t="str">
        <f t="shared" si="37"/>
        <v/>
      </c>
      <c r="J117" s="490"/>
      <c r="K117" s="490" t="str">
        <f t="shared" si="39"/>
        <v/>
      </c>
      <c r="L117" s="490">
        <f t="shared" si="32"/>
        <v>6.257142857142858</v>
      </c>
      <c r="M117" s="208"/>
      <c r="N117" s="490"/>
      <c r="O117" s="490">
        <f t="shared" si="25"/>
        <v>6.257142857142858</v>
      </c>
      <c r="P117" s="490" t="str">
        <f t="shared" si="34"/>
        <v>--</v>
      </c>
      <c r="Q117" s="490"/>
      <c r="R117" s="490" t="str">
        <f t="shared" si="35"/>
        <v>--</v>
      </c>
      <c r="S117" s="490" t="str">
        <f t="shared" si="26"/>
        <v>--</v>
      </c>
      <c r="T117" s="490" t="str">
        <f t="shared" si="27"/>
        <v>--</v>
      </c>
      <c r="U117" s="490" t="str">
        <f t="shared" si="28"/>
        <v>--</v>
      </c>
      <c r="V117" s="490" t="str">
        <f t="shared" si="29"/>
        <v>--</v>
      </c>
      <c r="W117" s="255" t="str">
        <f t="shared" si="40"/>
        <v>--</v>
      </c>
      <c r="X117" s="490">
        <f t="shared" si="30"/>
        <v>9.4805194805194814E-4</v>
      </c>
      <c r="Y117" s="208" t="str">
        <f t="shared" si="31"/>
        <v>A</v>
      </c>
      <c r="Z117" s="255">
        <f>VLOOKUP(D117,derm!$D$4:$H$285,5,FALSE)</f>
        <v>2.2100000000000002E-3</v>
      </c>
      <c r="AA117" s="468">
        <f>VLOOKUP($C117,ToxValues!$C$4:$N$283,11,FALSE)</f>
        <v>138.13</v>
      </c>
      <c r="AB117" s="468" t="str">
        <f>VLOOKUP($D117,derm!$D$4:$K$285,6,FALSE)</f>
        <v>--</v>
      </c>
      <c r="AC117" s="468" t="str">
        <f>VLOOKUP($D117,derm!$D$4:$K$285,7,FALSE)</f>
        <v>--</v>
      </c>
      <c r="AD117" s="468" t="str">
        <f>VLOOKUP($D117,derm!$D$4:$K$285,8,FALSE)</f>
        <v>--</v>
      </c>
      <c r="AE117" s="468" t="str">
        <f>VLOOKUP($D117,derm!$D$4:$L$285,9,FALSE)</f>
        <v>--</v>
      </c>
      <c r="AF117" s="255"/>
      <c r="AG117" s="255">
        <f>VLOOKUP($C117,ToxValues!$C$4:$J$284,3,FALSE)</f>
        <v>4.0000000000000001E-3</v>
      </c>
      <c r="AH117" s="497">
        <f>VLOOKUP($C117,ToxValues!$C$4:$J$284,5,FALSE)</f>
        <v>4.0000000000000001E-3</v>
      </c>
    </row>
    <row r="118" spans="1:34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41"/>
        <v>--</v>
      </c>
      <c r="H118" s="490" t="str">
        <f t="shared" si="36"/>
        <v>--</v>
      </c>
      <c r="I118" s="490" t="str">
        <f t="shared" si="37"/>
        <v/>
      </c>
      <c r="J118" s="490"/>
      <c r="K118" s="490" t="str">
        <f t="shared" si="39"/>
        <v/>
      </c>
      <c r="L118" s="490" t="str">
        <f t="shared" si="32"/>
        <v>--</v>
      </c>
      <c r="M118" s="208"/>
      <c r="N118" s="490"/>
      <c r="O118" s="490" t="str">
        <f t="shared" si="25"/>
        <v>--</v>
      </c>
      <c r="P118" s="490" t="str">
        <f t="shared" si="34"/>
        <v>--</v>
      </c>
      <c r="Q118" s="490"/>
      <c r="R118" s="490" t="str">
        <f t="shared" si="35"/>
        <v>--</v>
      </c>
      <c r="S118" s="490" t="str">
        <f t="shared" si="26"/>
        <v>--</v>
      </c>
      <c r="T118" s="490" t="str">
        <f t="shared" si="27"/>
        <v>--</v>
      </c>
      <c r="U118" s="490">
        <f t="shared" si="28"/>
        <v>1</v>
      </c>
      <c r="V118" s="490">
        <f t="shared" si="29"/>
        <v>1.28</v>
      </c>
      <c r="W118" s="255">
        <f t="shared" si="40"/>
        <v>1</v>
      </c>
      <c r="X118" s="490" t="str">
        <f t="shared" si="30"/>
        <v>--</v>
      </c>
      <c r="Y118" s="208" t="str">
        <f t="shared" si="31"/>
        <v>A</v>
      </c>
      <c r="Z118" s="255" t="str">
        <f>VLOOKUP(D118,derm!$D$4:$H$285,5,FALSE)</f>
        <v>--</v>
      </c>
      <c r="AA118" s="468" t="str">
        <f>VLOOKUP($C118,ToxValues!$C$4:$N$283,11,FALSE)</f>
        <v>--</v>
      </c>
      <c r="AB118" s="468">
        <f>VLOOKUP($D118,derm!$D$4:$K$285,6,FALSE)</f>
        <v>0</v>
      </c>
      <c r="AC118" s="468">
        <f>VLOOKUP($D118,derm!$D$4:$K$285,7,FALSE)</f>
        <v>0.64</v>
      </c>
      <c r="AD118" s="468">
        <f>VLOOKUP($D118,derm!$D$4:$K$285,8,FALSE)</f>
        <v>1.54</v>
      </c>
      <c r="AE118" s="468">
        <f>VLOOKUP($D118,derm!$D$4:$L$285,9,FALSE)</f>
        <v>1</v>
      </c>
      <c r="AF118" s="255"/>
      <c r="AG118" s="255" t="str">
        <f>VLOOKUP($C118,ToxValues!$C$4:$J$284,3,FALSE)</f>
        <v>--</v>
      </c>
      <c r="AH118" s="497" t="str">
        <f>VLOOKUP($C118,ToxValues!$C$4:$J$284,5,FALSE)</f>
        <v>--</v>
      </c>
    </row>
    <row r="119" spans="1:34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>
        <f t="shared" si="41"/>
        <v>93.857142857142875</v>
      </c>
      <c r="H119" s="490" t="str">
        <f t="shared" si="36"/>
        <v>--</v>
      </c>
      <c r="I119" s="490" t="str">
        <f t="shared" si="37"/>
        <v/>
      </c>
      <c r="J119" s="490"/>
      <c r="K119" s="490" t="str">
        <f t="shared" si="39"/>
        <v/>
      </c>
      <c r="L119" s="490">
        <f t="shared" si="32"/>
        <v>93.857142857142875</v>
      </c>
      <c r="M119" s="208"/>
      <c r="N119" s="490"/>
      <c r="O119" s="490">
        <f t="shared" si="25"/>
        <v>93.857142857142875</v>
      </c>
      <c r="P119" s="490" t="str">
        <f t="shared" si="34"/>
        <v>--</v>
      </c>
      <c r="Q119" s="490"/>
      <c r="R119" s="490" t="str">
        <f t="shared" si="35"/>
        <v>--</v>
      </c>
      <c r="S119" s="490" t="str">
        <f t="shared" si="26"/>
        <v>--</v>
      </c>
      <c r="T119" s="490" t="str">
        <f t="shared" si="27"/>
        <v>--</v>
      </c>
      <c r="U119" s="490" t="str">
        <f t="shared" si="28"/>
        <v>--</v>
      </c>
      <c r="V119" s="490" t="str">
        <f t="shared" si="29"/>
        <v>--</v>
      </c>
      <c r="W119" s="255" t="str">
        <f t="shared" si="40"/>
        <v>--</v>
      </c>
      <c r="X119" s="490">
        <f t="shared" si="30"/>
        <v>1.4220779220779222E-2</v>
      </c>
      <c r="Y119" s="208" t="str">
        <f t="shared" si="31"/>
        <v>A</v>
      </c>
      <c r="Z119" s="255">
        <f>VLOOKUP(D119,derm!$D$4:$H$285,5,FALSE)</f>
        <v>8.5999999999999993E-2</v>
      </c>
      <c r="AA119" s="468">
        <f>VLOOKUP($C119,ToxValues!$C$4:$N$283,11,FALSE)</f>
        <v>154.21</v>
      </c>
      <c r="AB119" s="468" t="str">
        <f>VLOOKUP($D119,derm!$D$4:$K$285,6,FALSE)</f>
        <v>--</v>
      </c>
      <c r="AC119" s="468" t="str">
        <f>VLOOKUP($D119,derm!$D$4:$K$285,7,FALSE)</f>
        <v>--</v>
      </c>
      <c r="AD119" s="468" t="str">
        <f>VLOOKUP($D119,derm!$D$4:$K$285,8,FALSE)</f>
        <v>--</v>
      </c>
      <c r="AE119" s="468" t="str">
        <f>VLOOKUP($D119,derm!$D$4:$L$285,9,FALSE)</f>
        <v>--</v>
      </c>
      <c r="AF119" s="255"/>
      <c r="AG119" s="255">
        <f>VLOOKUP($C119,ToxValues!$C$4:$J$284,3,FALSE)</f>
        <v>0.06</v>
      </c>
      <c r="AH119" s="497">
        <f>VLOOKUP($C119,ToxValues!$C$4:$J$284,5,FALSE)</f>
        <v>0.06</v>
      </c>
    </row>
    <row r="120" spans="1:34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41"/>
        <v>--</v>
      </c>
      <c r="H120" s="490" t="str">
        <f t="shared" si="36"/>
        <v>--</v>
      </c>
      <c r="I120" s="490" t="str">
        <f t="shared" si="37"/>
        <v/>
      </c>
      <c r="J120" s="490"/>
      <c r="K120" s="490" t="str">
        <f t="shared" si="39"/>
        <v/>
      </c>
      <c r="L120" s="490" t="str">
        <f t="shared" si="32"/>
        <v>--</v>
      </c>
      <c r="M120" s="208"/>
      <c r="N120" s="490"/>
      <c r="O120" s="490" t="str">
        <f t="shared" si="25"/>
        <v>--</v>
      </c>
      <c r="P120" s="490" t="str">
        <f t="shared" si="34"/>
        <v>--</v>
      </c>
      <c r="Q120" s="490"/>
      <c r="R120" s="490" t="str">
        <f t="shared" si="35"/>
        <v>--</v>
      </c>
      <c r="S120" s="490" t="str">
        <f t="shared" si="26"/>
        <v>--</v>
      </c>
      <c r="T120" s="490" t="str">
        <f t="shared" si="27"/>
        <v>--</v>
      </c>
      <c r="U120" s="490" t="str">
        <f t="shared" si="28"/>
        <v>--</v>
      </c>
      <c r="V120" s="490" t="str">
        <f t="shared" si="29"/>
        <v>--</v>
      </c>
      <c r="W120" s="255" t="str">
        <f t="shared" si="40"/>
        <v>--</v>
      </c>
      <c r="X120" s="490" t="str">
        <f t="shared" si="30"/>
        <v>--</v>
      </c>
      <c r="Y120" s="208" t="str">
        <f t="shared" si="31"/>
        <v>A</v>
      </c>
      <c r="Z120" s="255" t="str">
        <f>VLOOKUP(D120,derm!$D$4:$H$285,5,FALSE)</f>
        <v>--</v>
      </c>
      <c r="AA120" s="468" t="str">
        <f>VLOOKUP($C120,ToxValues!$C$4:$N$283,11,FALSE)</f>
        <v>--</v>
      </c>
      <c r="AB120" s="468" t="str">
        <f>VLOOKUP($D120,derm!$D$4:$K$285,6,FALSE)</f>
        <v>--</v>
      </c>
      <c r="AC120" s="468" t="str">
        <f>VLOOKUP($D120,derm!$D$4:$K$285,7,FALSE)</f>
        <v>--</v>
      </c>
      <c r="AD120" s="468" t="str">
        <f>VLOOKUP($D120,derm!$D$4:$K$285,8,FALSE)</f>
        <v>--</v>
      </c>
      <c r="AE120" s="468" t="str">
        <f>VLOOKUP($D120,derm!$D$4:$L$285,9,FALSE)</f>
        <v>--</v>
      </c>
      <c r="AF120" s="255"/>
      <c r="AG120" s="255" t="str">
        <f>VLOOKUP($C120,ToxValues!$C$4:$J$284,3,FALSE)</f>
        <v>--</v>
      </c>
      <c r="AH120" s="497" t="str">
        <f>VLOOKUP($C120,ToxValues!$C$4:$J$284,5,FALSE)</f>
        <v>--</v>
      </c>
    </row>
    <row r="121" spans="1:34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>
        <f t="shared" si="41"/>
        <v>10.734521338046637</v>
      </c>
      <c r="H121" s="490" t="str">
        <f t="shared" si="36"/>
        <v>--</v>
      </c>
      <c r="I121" s="490">
        <f t="shared" si="37"/>
        <v>10.734521338046637</v>
      </c>
      <c r="J121" s="490"/>
      <c r="K121" s="490" t="str">
        <f t="shared" si="39"/>
        <v/>
      </c>
      <c r="L121" s="490">
        <f t="shared" si="32"/>
        <v>10.95</v>
      </c>
      <c r="M121" s="208"/>
      <c r="N121" s="490"/>
      <c r="O121" s="490">
        <f t="shared" si="25"/>
        <v>10.95</v>
      </c>
      <c r="P121" s="490">
        <f t="shared" si="34"/>
        <v>545.49720880043151</v>
      </c>
      <c r="Q121" s="490"/>
      <c r="R121" s="490">
        <f t="shared" si="35"/>
        <v>545.49720880043151</v>
      </c>
      <c r="S121" s="490">
        <f t="shared" si="26"/>
        <v>524.69668219193841</v>
      </c>
      <c r="T121" s="490">
        <f t="shared" si="27"/>
        <v>545.49720880043151</v>
      </c>
      <c r="U121" s="490">
        <f t="shared" si="28"/>
        <v>1</v>
      </c>
      <c r="V121" s="490">
        <f t="shared" si="29"/>
        <v>0.7</v>
      </c>
      <c r="W121" s="255">
        <f t="shared" si="40"/>
        <v>1</v>
      </c>
      <c r="X121" s="490">
        <f t="shared" si="30"/>
        <v>1.6590909090909093E-3</v>
      </c>
      <c r="Y121" s="208" t="str">
        <f t="shared" si="31"/>
        <v>B</v>
      </c>
      <c r="Z121" s="255">
        <f>VLOOKUP(D121,derm!$D$4:$H$285,5,FALSE)</f>
        <v>1.8600000000000001E-3</v>
      </c>
      <c r="AA121" s="468">
        <f>VLOOKUP($C121,ToxValues!$C$4:$N$283,11,FALSE)</f>
        <v>93.13</v>
      </c>
      <c r="AB121" s="468">
        <f>VLOOKUP($D121,derm!$D$4:$K$285,6,FALSE)</f>
        <v>0</v>
      </c>
      <c r="AC121" s="468">
        <f>VLOOKUP($D121,derm!$D$4:$K$285,7,FALSE)</f>
        <v>0.35</v>
      </c>
      <c r="AD121" s="468">
        <f>VLOOKUP($D121,derm!$D$4:$K$285,8,FALSE)</f>
        <v>0.85</v>
      </c>
      <c r="AE121" s="468">
        <f>VLOOKUP($D121,derm!$D$4:$L$285,9,FALSE)</f>
        <v>1</v>
      </c>
      <c r="AF121" s="255"/>
      <c r="AG121" s="255">
        <f>VLOOKUP($C121,ToxValues!$C$4:$J$284,3,FALSE)</f>
        <v>7.0000000000000001E-3</v>
      </c>
      <c r="AH121" s="497">
        <f>VLOOKUP($C121,ToxValues!$C$4:$J$284,5,FALSE)</f>
        <v>7.0000000000000001E-3</v>
      </c>
    </row>
    <row r="122" spans="1:34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>
        <f t="shared" si="41"/>
        <v>469.28571428571422</v>
      </c>
      <c r="H122" s="490" t="str">
        <f t="shared" si="36"/>
        <v>--</v>
      </c>
      <c r="I122" s="490" t="str">
        <f t="shared" si="37"/>
        <v/>
      </c>
      <c r="J122" s="490"/>
      <c r="K122" s="490" t="str">
        <f t="shared" si="39"/>
        <v/>
      </c>
      <c r="L122" s="490">
        <f t="shared" si="32"/>
        <v>469.28571428571422</v>
      </c>
      <c r="M122" s="208"/>
      <c r="N122" s="490"/>
      <c r="O122" s="490">
        <f t="shared" si="25"/>
        <v>469.28571428571422</v>
      </c>
      <c r="P122" s="490" t="str">
        <f t="shared" si="34"/>
        <v>--</v>
      </c>
      <c r="Q122" s="490"/>
      <c r="R122" s="490" t="str">
        <f t="shared" si="35"/>
        <v>--</v>
      </c>
      <c r="S122" s="490" t="str">
        <f t="shared" si="26"/>
        <v>--</v>
      </c>
      <c r="T122" s="490" t="str">
        <f t="shared" si="27"/>
        <v>--</v>
      </c>
      <c r="U122" s="490" t="str">
        <f t="shared" si="28"/>
        <v>--</v>
      </c>
      <c r="V122" s="490" t="str">
        <f t="shared" si="29"/>
        <v>--</v>
      </c>
      <c r="W122" s="255" t="str">
        <f t="shared" si="40"/>
        <v>--</v>
      </c>
      <c r="X122" s="490">
        <f t="shared" si="30"/>
        <v>7.1103896103896114E-2</v>
      </c>
      <c r="Y122" s="208" t="str">
        <f t="shared" si="31"/>
        <v>A</v>
      </c>
      <c r="Z122" s="255">
        <f>VLOOKUP(D122,derm!$D$4:$H$285,5,FALSE)</f>
        <v>0.14199999999999999</v>
      </c>
      <c r="AA122" s="468">
        <f>VLOOKUP($C122,ToxValues!$C$4:$N$283,11,FALSE)</f>
        <v>178.24</v>
      </c>
      <c r="AB122" s="468" t="str">
        <f>VLOOKUP($D122,derm!$D$4:$K$285,6,FALSE)</f>
        <v>--</v>
      </c>
      <c r="AC122" s="468" t="str">
        <f>VLOOKUP($D122,derm!$D$4:$K$285,7,FALSE)</f>
        <v>--</v>
      </c>
      <c r="AD122" s="468" t="str">
        <f>VLOOKUP($D122,derm!$D$4:$K$285,8,FALSE)</f>
        <v>--</v>
      </c>
      <c r="AE122" s="468" t="str">
        <f>VLOOKUP($D122,derm!$D$4:$L$285,9,FALSE)</f>
        <v>--</v>
      </c>
      <c r="AF122" s="255"/>
      <c r="AG122" s="255">
        <f>VLOOKUP($C122,ToxValues!$C$4:$J$284,3,FALSE)</f>
        <v>0.3</v>
      </c>
      <c r="AH122" s="497">
        <f>VLOOKUP($C122,ToxValues!$C$4:$J$284,5,FALSE)</f>
        <v>0.3</v>
      </c>
    </row>
    <row r="123" spans="1:34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 t="str">
        <f t="shared" si="41"/>
        <v>--</v>
      </c>
      <c r="H123" s="490" t="str">
        <f t="shared" si="36"/>
        <v>--</v>
      </c>
      <c r="I123" s="490" t="str">
        <f t="shared" si="37"/>
        <v/>
      </c>
      <c r="J123" s="490"/>
      <c r="K123" s="490" t="str">
        <f t="shared" si="39"/>
        <v/>
      </c>
      <c r="L123" s="490" t="str">
        <f t="shared" si="32"/>
        <v>--</v>
      </c>
      <c r="M123" s="208"/>
      <c r="N123" s="490"/>
      <c r="O123" s="490" t="str">
        <f t="shared" si="25"/>
        <v>--</v>
      </c>
      <c r="P123" s="490" t="str">
        <f t="shared" si="34"/>
        <v>--</v>
      </c>
      <c r="Q123" s="490"/>
      <c r="R123" s="490" t="str">
        <f t="shared" si="35"/>
        <v>--</v>
      </c>
      <c r="S123" s="490" t="str">
        <f t="shared" si="26"/>
        <v>--</v>
      </c>
      <c r="T123" s="490" t="str">
        <f t="shared" si="27"/>
        <v>--</v>
      </c>
      <c r="U123" s="490" t="str">
        <f t="shared" si="28"/>
        <v>--</v>
      </c>
      <c r="V123" s="490" t="str">
        <f t="shared" si="29"/>
        <v>--</v>
      </c>
      <c r="W123" s="255" t="str">
        <f t="shared" si="40"/>
        <v>--</v>
      </c>
      <c r="X123" s="490" t="str">
        <f t="shared" si="30"/>
        <v>--</v>
      </c>
      <c r="Y123" s="208" t="str">
        <f t="shared" si="31"/>
        <v>A</v>
      </c>
      <c r="Z123" s="255">
        <f>VLOOKUP(D123,derm!$D$4:$H$285,5,FALSE)</f>
        <v>5.1400000000000001E-2</v>
      </c>
      <c r="AA123" s="468">
        <f>VLOOKUP($C123,ToxValues!$C$4:$N$283,11,FALSE)</f>
        <v>182.23</v>
      </c>
      <c r="AB123" s="468" t="str">
        <f>VLOOKUP($D123,derm!$D$4:$K$285,6,FALSE)</f>
        <v>--</v>
      </c>
      <c r="AC123" s="468" t="str">
        <f>VLOOKUP($D123,derm!$D$4:$K$285,7,FALSE)</f>
        <v>--</v>
      </c>
      <c r="AD123" s="468" t="str">
        <f>VLOOKUP($D123,derm!$D$4:$K$285,8,FALSE)</f>
        <v>--</v>
      </c>
      <c r="AE123" s="468" t="str">
        <f>VLOOKUP($D123,derm!$D$4:$L$285,9,FALSE)</f>
        <v>--</v>
      </c>
      <c r="AF123" s="255"/>
      <c r="AG123" s="255" t="str">
        <f>VLOOKUP($C123,ToxValues!$C$4:$J$284,3,FALSE)</f>
        <v>--</v>
      </c>
      <c r="AH123" s="497" t="str">
        <f>VLOOKUP($C123,ToxValues!$C$4:$J$284,5,FALSE)</f>
        <v>--</v>
      </c>
    </row>
    <row r="124" spans="1:34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41"/>
        <v>4.591362397838604</v>
      </c>
      <c r="H124" s="490" t="str">
        <f t="shared" si="36"/>
        <v>--</v>
      </c>
      <c r="I124" s="490">
        <f t="shared" si="37"/>
        <v>4.591362397838604</v>
      </c>
      <c r="J124" s="490"/>
      <c r="K124" s="490" t="str">
        <f t="shared" si="39"/>
        <v/>
      </c>
      <c r="L124" s="490">
        <f t="shared" si="32"/>
        <v>4.6928571428571431</v>
      </c>
      <c r="M124" s="208"/>
      <c r="N124" s="490"/>
      <c r="O124" s="490">
        <f t="shared" si="25"/>
        <v>4.6928571428571431</v>
      </c>
      <c r="P124" s="490">
        <f t="shared" si="34"/>
        <v>212.29284156738225</v>
      </c>
      <c r="Q124" s="490"/>
      <c r="R124" s="490">
        <f t="shared" si="35"/>
        <v>212.29284156738225</v>
      </c>
      <c r="S124" s="490">
        <f t="shared" si="26"/>
        <v>190.67818746016658</v>
      </c>
      <c r="T124" s="490">
        <f t="shared" si="27"/>
        <v>212.29284156738225</v>
      </c>
      <c r="U124" s="490">
        <f t="shared" si="28"/>
        <v>1</v>
      </c>
      <c r="V124" s="490">
        <f t="shared" si="29"/>
        <v>2.2999999999999998</v>
      </c>
      <c r="W124" s="255">
        <f t="shared" si="40"/>
        <v>1</v>
      </c>
      <c r="X124" s="490">
        <f t="shared" si="30"/>
        <v>7.1103896103896118E-4</v>
      </c>
      <c r="Y124" s="208" t="str">
        <f t="shared" si="31"/>
        <v>A</v>
      </c>
      <c r="Z124" s="255">
        <f>VLOOKUP(D124,derm!$D$4:$H$285,5,FALSE)</f>
        <v>1.1299999999999999E-3</v>
      </c>
      <c r="AA124" s="468">
        <f>VLOOKUP($C124,ToxValues!$C$4:$N$283,11,FALSE)</f>
        <v>184.24</v>
      </c>
      <c r="AB124" s="468">
        <f>VLOOKUP($D124,derm!$D$4:$K$285,6,FALSE)</f>
        <v>0</v>
      </c>
      <c r="AC124" s="468">
        <f>VLOOKUP($D124,derm!$D$4:$K$285,7,FALSE)</f>
        <v>1.1499999999999999</v>
      </c>
      <c r="AD124" s="468">
        <f>VLOOKUP($D124,derm!$D$4:$K$285,8,FALSE)</f>
        <v>2.76</v>
      </c>
      <c r="AE124" s="468">
        <f>VLOOKUP($D124,derm!$D$4:$L$285,9,FALSE)</f>
        <v>1</v>
      </c>
      <c r="AF124" s="255"/>
      <c r="AG124" s="255">
        <f>VLOOKUP($C124,ToxValues!$C$4:$J$284,3,FALSE)</f>
        <v>3.0000000000000001E-3</v>
      </c>
      <c r="AH124" s="497">
        <f>VLOOKUP($C124,ToxValues!$C$4:$J$284,5,FALSE)</f>
        <v>3.0000000000000001E-3</v>
      </c>
    </row>
    <row r="125" spans="1:34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 t="str">
        <f t="shared" si="41"/>
        <v>--</v>
      </c>
      <c r="H125" s="490" t="str">
        <f t="shared" si="36"/>
        <v>--</v>
      </c>
      <c r="I125" s="490" t="str">
        <f t="shared" si="37"/>
        <v/>
      </c>
      <c r="J125" s="490"/>
      <c r="K125" s="490" t="str">
        <f t="shared" si="39"/>
        <v/>
      </c>
      <c r="L125" s="490" t="str">
        <f t="shared" si="32"/>
        <v>--</v>
      </c>
      <c r="M125" s="208"/>
      <c r="N125" s="490"/>
      <c r="O125" s="490" t="str">
        <f t="shared" si="25"/>
        <v>--</v>
      </c>
      <c r="P125" s="490" t="str">
        <f t="shared" si="34"/>
        <v>--</v>
      </c>
      <c r="Q125" s="490"/>
      <c r="R125" s="490" t="str">
        <f t="shared" si="35"/>
        <v>--</v>
      </c>
      <c r="S125" s="490" t="str">
        <f t="shared" si="26"/>
        <v>--</v>
      </c>
      <c r="T125" s="490" t="str">
        <f t="shared" si="27"/>
        <v>--</v>
      </c>
      <c r="U125" s="490">
        <f t="shared" si="28"/>
        <v>0.26315789473684209</v>
      </c>
      <c r="V125" s="490">
        <f t="shared" si="29"/>
        <v>9.2559002770083083</v>
      </c>
      <c r="W125" s="255">
        <f t="shared" si="40"/>
        <v>2.2797783933518003</v>
      </c>
      <c r="X125" s="490" t="str">
        <f t="shared" si="30"/>
        <v>--</v>
      </c>
      <c r="Y125" s="208" t="str">
        <f t="shared" si="31"/>
        <v>A</v>
      </c>
      <c r="Z125" s="255">
        <f>VLOOKUP(D125,derm!$D$4:$H$285,5,FALSE)</f>
        <v>0.55200000000000005</v>
      </c>
      <c r="AA125" s="468">
        <f>VLOOKUP($C125,ToxValues!$C$4:$N$283,11,FALSE)</f>
        <v>228.3</v>
      </c>
      <c r="AB125" s="468">
        <f>VLOOKUP($D125,derm!$D$4:$K$285,6,FALSE)</f>
        <v>2.8</v>
      </c>
      <c r="AC125" s="468">
        <f>VLOOKUP($D125,derm!$D$4:$K$285,7,FALSE)</f>
        <v>2.0299999999999998</v>
      </c>
      <c r="AD125" s="468">
        <f>VLOOKUP($D125,derm!$D$4:$K$285,8,FALSE)</f>
        <v>8.5299999999999994</v>
      </c>
      <c r="AE125" s="468">
        <f>VLOOKUP($D125,derm!$D$4:$L$285,9,FALSE)</f>
        <v>1</v>
      </c>
      <c r="AF125" s="255"/>
      <c r="AG125" s="255" t="str">
        <f>VLOOKUP($C125,ToxValues!$C$4:$J$284,3,FALSE)</f>
        <v>--</v>
      </c>
      <c r="AH125" s="497" t="str">
        <f>VLOOKUP($C125,ToxValues!$C$4:$J$284,5,FALSE)</f>
        <v>--</v>
      </c>
    </row>
    <row r="126" spans="1:34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 t="str">
        <f t="shared" si="41"/>
        <v>--</v>
      </c>
      <c r="H126" s="490" t="str">
        <f t="shared" si="36"/>
        <v>--</v>
      </c>
      <c r="I126" s="490" t="str">
        <f t="shared" si="37"/>
        <v/>
      </c>
      <c r="J126" s="490"/>
      <c r="K126" s="490" t="str">
        <f t="shared" si="39"/>
        <v/>
      </c>
      <c r="L126" s="490" t="str">
        <f t="shared" si="32"/>
        <v>--</v>
      </c>
      <c r="M126" s="208"/>
      <c r="N126" s="490"/>
      <c r="O126" s="490" t="str">
        <f t="shared" si="25"/>
        <v>--</v>
      </c>
      <c r="P126" s="490" t="str">
        <f t="shared" si="34"/>
        <v>--</v>
      </c>
      <c r="Q126" s="490"/>
      <c r="R126" s="490" t="str">
        <f t="shared" si="35"/>
        <v>--</v>
      </c>
      <c r="S126" s="490" t="str">
        <f t="shared" si="26"/>
        <v>--</v>
      </c>
      <c r="T126" s="490" t="str">
        <f t="shared" si="27"/>
        <v>--</v>
      </c>
      <c r="U126" s="490">
        <f t="shared" si="28"/>
        <v>0.18867924528301888</v>
      </c>
      <c r="V126" s="490">
        <f t="shared" si="29"/>
        <v>13.286244215023141</v>
      </c>
      <c r="W126" s="255">
        <f t="shared" si="40"/>
        <v>2.4695621217515131</v>
      </c>
      <c r="X126" s="490" t="str">
        <f t="shared" si="30"/>
        <v>--</v>
      </c>
      <c r="Y126" s="208" t="str">
        <f t="shared" si="31"/>
        <v>A</v>
      </c>
      <c r="Z126" s="255">
        <f>VLOOKUP(D126,derm!$D$4:$H$285,5,FALSE)</f>
        <v>0.71299999999999997</v>
      </c>
      <c r="AA126" s="468">
        <f>VLOOKUP($C126,ToxValues!$C$4:$N$283,11,FALSE)</f>
        <v>252.32</v>
      </c>
      <c r="AB126" s="468">
        <f>VLOOKUP($D126,derm!$D$4:$K$285,6,FALSE)</f>
        <v>4.3</v>
      </c>
      <c r="AC126" s="468">
        <f>VLOOKUP($D126,derm!$D$4:$K$285,7,FALSE)</f>
        <v>2.69</v>
      </c>
      <c r="AD126" s="468">
        <f>VLOOKUP($D126,derm!$D$4:$K$285,8,FALSE)</f>
        <v>11.67</v>
      </c>
      <c r="AE126" s="468">
        <f>VLOOKUP($D126,derm!$D$4:$L$285,9,FALSE)</f>
        <v>1</v>
      </c>
      <c r="AF126" s="255"/>
      <c r="AG126" s="255" t="str">
        <f>VLOOKUP($C126,ToxValues!$C$4:$J$284,3,FALSE)</f>
        <v>--</v>
      </c>
      <c r="AH126" s="497" t="str">
        <f>VLOOKUP($C126,ToxValues!$C$4:$J$284,5,FALSE)</f>
        <v>--</v>
      </c>
    </row>
    <row r="127" spans="1:34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 t="str">
        <f t="shared" si="41"/>
        <v>--</v>
      </c>
      <c r="H127" s="490" t="str">
        <f t="shared" si="36"/>
        <v>--</v>
      </c>
      <c r="I127" s="490" t="str">
        <f t="shared" si="37"/>
        <v/>
      </c>
      <c r="J127" s="490"/>
      <c r="K127" s="490" t="str">
        <f t="shared" si="39"/>
        <v/>
      </c>
      <c r="L127" s="490" t="str">
        <f t="shared" si="32"/>
        <v>--</v>
      </c>
      <c r="M127" s="208"/>
      <c r="N127" s="490"/>
      <c r="O127" s="490" t="str">
        <f t="shared" si="25"/>
        <v>--</v>
      </c>
      <c r="P127" s="490" t="str">
        <f t="shared" si="34"/>
        <v>--</v>
      </c>
      <c r="Q127" s="490"/>
      <c r="R127" s="490" t="str">
        <f t="shared" si="35"/>
        <v>--</v>
      </c>
      <c r="S127" s="490" t="str">
        <f t="shared" si="26"/>
        <v>--</v>
      </c>
      <c r="T127" s="490" t="str">
        <f t="shared" si="27"/>
        <v>--</v>
      </c>
      <c r="U127" s="490">
        <f t="shared" si="28"/>
        <v>0.18867924528301888</v>
      </c>
      <c r="V127" s="490">
        <f t="shared" si="29"/>
        <v>13.681374154503382</v>
      </c>
      <c r="W127" s="255">
        <f t="shared" si="40"/>
        <v>2.4695621217515131</v>
      </c>
      <c r="X127" s="490" t="str">
        <f t="shared" si="30"/>
        <v>--</v>
      </c>
      <c r="Y127" s="208" t="str">
        <f t="shared" si="31"/>
        <v>A</v>
      </c>
      <c r="Z127" s="255">
        <f>VLOOKUP(D127,derm!$D$4:$H$285,5,FALSE)</f>
        <v>0.41699999999999998</v>
      </c>
      <c r="AA127" s="468">
        <f>VLOOKUP($C127,ToxValues!$C$4:$N$283,11,FALSE)</f>
        <v>252.32</v>
      </c>
      <c r="AB127" s="468">
        <f>VLOOKUP($D127,derm!$D$4:$K$285,6,FALSE)</f>
        <v>4.3</v>
      </c>
      <c r="AC127" s="468">
        <f>VLOOKUP($D127,derm!$D$4:$K$285,7,FALSE)</f>
        <v>2.77</v>
      </c>
      <c r="AD127" s="468">
        <f>VLOOKUP($D127,derm!$D$4:$K$285,8,FALSE)</f>
        <v>12.03</v>
      </c>
      <c r="AE127" s="468">
        <f>VLOOKUP($D127,derm!$D$4:$L$285,9,FALSE)</f>
        <v>1</v>
      </c>
      <c r="AF127" s="255"/>
      <c r="AG127" s="255" t="str">
        <f>VLOOKUP($C127,ToxValues!$C$4:$J$284,3,FALSE)</f>
        <v>--</v>
      </c>
      <c r="AH127" s="497" t="str">
        <f>VLOOKUP($C127,ToxValues!$C$4:$J$284,5,FALSE)</f>
        <v>--</v>
      </c>
    </row>
    <row r="128" spans="1:34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41"/>
        <v>--</v>
      </c>
      <c r="H128" s="490" t="str">
        <f t="shared" si="36"/>
        <v>--</v>
      </c>
      <c r="I128" s="490" t="str">
        <f t="shared" si="37"/>
        <v/>
      </c>
      <c r="J128" s="490"/>
      <c r="K128" s="490" t="str">
        <f t="shared" si="39"/>
        <v/>
      </c>
      <c r="L128" s="490" t="str">
        <f t="shared" si="32"/>
        <v>--</v>
      </c>
      <c r="M128" s="208"/>
      <c r="N128" s="490"/>
      <c r="O128" s="490" t="str">
        <f t="shared" si="25"/>
        <v>--</v>
      </c>
      <c r="P128" s="490" t="str">
        <f t="shared" si="34"/>
        <v>--</v>
      </c>
      <c r="Q128" s="490"/>
      <c r="R128" s="490" t="str">
        <f t="shared" si="35"/>
        <v>--</v>
      </c>
      <c r="S128" s="490" t="str">
        <f t="shared" si="26"/>
        <v>--</v>
      </c>
      <c r="T128" s="490" t="str">
        <f t="shared" si="27"/>
        <v>--</v>
      </c>
      <c r="U128" s="490" t="str">
        <f t="shared" si="28"/>
        <v>--</v>
      </c>
      <c r="V128" s="490" t="str">
        <f t="shared" si="29"/>
        <v>--</v>
      </c>
      <c r="W128" s="255" t="str">
        <f t="shared" si="40"/>
        <v>--</v>
      </c>
      <c r="X128" s="490" t="str">
        <f t="shared" si="30"/>
        <v>--</v>
      </c>
      <c r="Y128" s="208" t="str">
        <f t="shared" si="31"/>
        <v>A</v>
      </c>
      <c r="Z128" s="255" t="str">
        <f>VLOOKUP(D128,derm!$D$4:$H$285,5,FALSE)</f>
        <v>--</v>
      </c>
      <c r="AA128" s="468" t="str">
        <f>VLOOKUP($C128,ToxValues!$C$4:$N$283,11,FALSE)</f>
        <v>--</v>
      </c>
      <c r="AB128" s="468" t="str">
        <f>VLOOKUP($D128,derm!$D$4:$K$285,6,FALSE)</f>
        <v>--</v>
      </c>
      <c r="AC128" s="468" t="str">
        <f>VLOOKUP($D128,derm!$D$4:$K$285,7,FALSE)</f>
        <v>--</v>
      </c>
      <c r="AD128" s="468" t="str">
        <f>VLOOKUP($D128,derm!$D$4:$K$285,8,FALSE)</f>
        <v>--</v>
      </c>
      <c r="AE128" s="468" t="str">
        <f>VLOOKUP($D128,derm!$D$4:$L$285,9,FALSE)</f>
        <v>--</v>
      </c>
      <c r="AF128" s="255"/>
      <c r="AG128" s="255" t="str">
        <f>VLOOKUP($C128,ToxValues!$C$4:$J$284,3,FALSE)</f>
        <v>--</v>
      </c>
      <c r="AH128" s="497" t="str">
        <f>VLOOKUP($C128,ToxValues!$C$4:$J$284,5,FALSE)</f>
        <v>--</v>
      </c>
    </row>
    <row r="129" spans="1:34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 t="str">
        <f t="shared" si="41"/>
        <v>--</v>
      </c>
      <c r="H129" s="490" t="str">
        <f t="shared" si="36"/>
        <v>--</v>
      </c>
      <c r="I129" s="490" t="str">
        <f t="shared" si="37"/>
        <v/>
      </c>
      <c r="J129" s="490"/>
      <c r="K129" s="490" t="str">
        <f t="shared" si="39"/>
        <v/>
      </c>
      <c r="L129" s="490" t="str">
        <f t="shared" si="32"/>
        <v>--</v>
      </c>
      <c r="M129" s="208"/>
      <c r="N129" s="490"/>
      <c r="O129" s="490" t="str">
        <f t="shared" si="25"/>
        <v>--</v>
      </c>
      <c r="P129" s="490" t="str">
        <f t="shared" si="34"/>
        <v>--</v>
      </c>
      <c r="Q129" s="490"/>
      <c r="R129" s="490" t="str">
        <f t="shared" si="35"/>
        <v>--</v>
      </c>
      <c r="S129" s="490" t="str">
        <f t="shared" si="26"/>
        <v>--</v>
      </c>
      <c r="T129" s="490" t="str">
        <f t="shared" si="27"/>
        <v>--</v>
      </c>
      <c r="U129" s="490" t="str">
        <f t="shared" si="28"/>
        <v>--</v>
      </c>
      <c r="V129" s="490" t="str">
        <f t="shared" si="29"/>
        <v>--</v>
      </c>
      <c r="W129" s="255" t="str">
        <f t="shared" si="40"/>
        <v>--</v>
      </c>
      <c r="X129" s="490" t="str">
        <f t="shared" si="30"/>
        <v>--</v>
      </c>
      <c r="Y129" s="208" t="str">
        <f t="shared" si="31"/>
        <v>A</v>
      </c>
      <c r="Z129" s="255">
        <f>VLOOKUP(D129,derm!$D$4:$H$285,5,FALSE)</f>
        <v>0.69099999999999995</v>
      </c>
      <c r="AA129" s="468">
        <f>VLOOKUP($C129,ToxValues!$C$4:$N$283,11,FALSE)</f>
        <v>252.32</v>
      </c>
      <c r="AB129" s="468" t="str">
        <f>VLOOKUP($D129,derm!$D$4:$K$285,6,FALSE)</f>
        <v>--</v>
      </c>
      <c r="AC129" s="468" t="str">
        <f>VLOOKUP($D129,derm!$D$4:$K$285,7,FALSE)</f>
        <v>--</v>
      </c>
      <c r="AD129" s="468" t="str">
        <f>VLOOKUP($D129,derm!$D$4:$K$285,8,FALSE)</f>
        <v>--</v>
      </c>
      <c r="AE129" s="468" t="str">
        <f>VLOOKUP($D129,derm!$D$4:$L$285,9,FALSE)</f>
        <v>--</v>
      </c>
      <c r="AF129" s="255"/>
      <c r="AG129" s="255" t="str">
        <f>VLOOKUP($C129,ToxValues!$C$4:$J$284,3,FALSE)</f>
        <v>--</v>
      </c>
      <c r="AH129" s="497" t="str">
        <f>VLOOKUP($C129,ToxValues!$C$4:$J$284,5,FALSE)</f>
        <v>--</v>
      </c>
    </row>
    <row r="130" spans="1:34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>
        <f t="shared" si="41"/>
        <v>5828.1602903504809</v>
      </c>
      <c r="H130" s="490" t="str">
        <f t="shared" si="36"/>
        <v>--</v>
      </c>
      <c r="I130" s="490">
        <f t="shared" si="37"/>
        <v>5828.1602903504809</v>
      </c>
      <c r="J130" s="490"/>
      <c r="K130" s="490" t="str">
        <f t="shared" si="39"/>
        <v/>
      </c>
      <c r="L130" s="490">
        <f t="shared" si="32"/>
        <v>6257.1428571428569</v>
      </c>
      <c r="M130" s="208"/>
      <c r="N130" s="490"/>
      <c r="O130" s="490">
        <f t="shared" si="25"/>
        <v>6257.1428571428569</v>
      </c>
      <c r="P130" s="490">
        <f t="shared" si="34"/>
        <v>85009.588626710247</v>
      </c>
      <c r="Q130" s="490"/>
      <c r="R130" s="490">
        <f t="shared" si="35"/>
        <v>85009.588626710247</v>
      </c>
      <c r="S130" s="490">
        <f t="shared" si="26"/>
        <v>83067.725230171578</v>
      </c>
      <c r="T130" s="490">
        <f t="shared" si="27"/>
        <v>85009.588626710247</v>
      </c>
      <c r="U130" s="490">
        <f t="shared" si="28"/>
        <v>1</v>
      </c>
      <c r="V130" s="490">
        <f t="shared" si="29"/>
        <v>1.02</v>
      </c>
      <c r="W130" s="255">
        <f t="shared" si="40"/>
        <v>1</v>
      </c>
      <c r="X130" s="490">
        <f t="shared" si="30"/>
        <v>0.94805194805194815</v>
      </c>
      <c r="Y130" s="208" t="str">
        <f t="shared" si="31"/>
        <v>A</v>
      </c>
      <c r="Z130" s="255">
        <f>VLOOKUP(D130,derm!$D$4:$H$285,5,FALSE)</f>
        <v>5.6499999999999996E-3</v>
      </c>
      <c r="AA130" s="468">
        <f>VLOOKUP($C130,ToxValues!$C$4:$N$283,11,FALSE)</f>
        <v>122.12</v>
      </c>
      <c r="AB130" s="468">
        <f>VLOOKUP($D130,derm!$D$4:$K$285,6,FALSE)</f>
        <v>0</v>
      </c>
      <c r="AC130" s="468">
        <f>VLOOKUP($D130,derm!$D$4:$K$285,7,FALSE)</f>
        <v>0.51</v>
      </c>
      <c r="AD130" s="468">
        <f>VLOOKUP($D130,derm!$D$4:$K$285,8,FALSE)</f>
        <v>1.24</v>
      </c>
      <c r="AE130" s="468">
        <f>VLOOKUP($D130,derm!$D$4:$L$285,9,FALSE)</f>
        <v>1</v>
      </c>
      <c r="AF130" s="255"/>
      <c r="AG130" s="255">
        <f>VLOOKUP($C130,ToxValues!$C$4:$J$284,3,FALSE)</f>
        <v>4</v>
      </c>
      <c r="AH130" s="497">
        <f>VLOOKUP($C130,ToxValues!$C$4:$J$284,5,FALSE)</f>
        <v>4</v>
      </c>
    </row>
    <row r="131" spans="1:34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>
        <f t="shared" si="41"/>
        <v>156.42857142857142</v>
      </c>
      <c r="H131" s="490" t="str">
        <f t="shared" si="36"/>
        <v>--</v>
      </c>
      <c r="I131" s="490" t="str">
        <f t="shared" si="37"/>
        <v/>
      </c>
      <c r="J131" s="490"/>
      <c r="K131" s="490" t="str">
        <f t="shared" si="39"/>
        <v/>
      </c>
      <c r="L131" s="490">
        <f t="shared" si="32"/>
        <v>156.42857142857142</v>
      </c>
      <c r="M131" s="208"/>
      <c r="N131" s="490"/>
      <c r="O131" s="490">
        <f t="shared" si="25"/>
        <v>156.42857142857142</v>
      </c>
      <c r="P131" s="490" t="str">
        <f t="shared" si="34"/>
        <v>--</v>
      </c>
      <c r="Q131" s="490"/>
      <c r="R131" s="490" t="str">
        <f t="shared" si="35"/>
        <v>--</v>
      </c>
      <c r="S131" s="490" t="str">
        <f t="shared" si="26"/>
        <v>--</v>
      </c>
      <c r="T131" s="490" t="str">
        <f t="shared" si="27"/>
        <v>--</v>
      </c>
      <c r="U131" s="490" t="str">
        <f t="shared" si="28"/>
        <v>--</v>
      </c>
      <c r="V131" s="490" t="str">
        <f t="shared" si="29"/>
        <v>--</v>
      </c>
      <c r="W131" s="255" t="str">
        <f t="shared" si="40"/>
        <v>--</v>
      </c>
      <c r="X131" s="490">
        <f t="shared" si="30"/>
        <v>2.3701298701298706E-2</v>
      </c>
      <c r="Y131" s="208" t="str">
        <f t="shared" si="31"/>
        <v>A</v>
      </c>
      <c r="Z131" s="255">
        <f>VLOOKUP(D131,derm!$D$4:$H$285,5,FALSE)</f>
        <v>2.0899999999999998E-3</v>
      </c>
      <c r="AA131" s="468">
        <f>VLOOKUP($C131,ToxValues!$C$4:$N$283,11,FALSE)</f>
        <v>108.14</v>
      </c>
      <c r="AB131" s="468" t="str">
        <f>VLOOKUP($D131,derm!$D$4:$K$285,6,FALSE)</f>
        <v>--</v>
      </c>
      <c r="AC131" s="468" t="str">
        <f>VLOOKUP($D131,derm!$D$4:$K$285,7,FALSE)</f>
        <v>--</v>
      </c>
      <c r="AD131" s="468" t="str">
        <f>VLOOKUP($D131,derm!$D$4:$K$285,8,FALSE)</f>
        <v>--</v>
      </c>
      <c r="AE131" s="468" t="str">
        <f>VLOOKUP($D131,derm!$D$4:$L$285,9,FALSE)</f>
        <v>--</v>
      </c>
      <c r="AF131" s="255"/>
      <c r="AG131" s="255">
        <f>VLOOKUP($C131,ToxValues!$C$4:$J$284,3,FALSE)</f>
        <v>0.1</v>
      </c>
      <c r="AH131" s="497">
        <f>VLOOKUP($C131,ToxValues!$C$4:$J$284,5,FALSE)</f>
        <v>0.1</v>
      </c>
    </row>
    <row r="132" spans="1:34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>
        <f t="shared" si="41"/>
        <v>4.6928571428571431</v>
      </c>
      <c r="H132" s="490" t="str">
        <f t="shared" si="36"/>
        <v>--</v>
      </c>
      <c r="I132" s="490" t="str">
        <f t="shared" si="37"/>
        <v/>
      </c>
      <c r="J132" s="490"/>
      <c r="K132" s="490" t="str">
        <f t="shared" si="39"/>
        <v/>
      </c>
      <c r="L132" s="490">
        <f t="shared" si="32"/>
        <v>4.6928571428571431</v>
      </c>
      <c r="M132" s="208"/>
      <c r="N132" s="490"/>
      <c r="O132" s="490">
        <f t="shared" si="25"/>
        <v>4.6928571428571431</v>
      </c>
      <c r="P132" s="490" t="str">
        <f t="shared" si="34"/>
        <v>--</v>
      </c>
      <c r="Q132" s="490"/>
      <c r="R132" s="490" t="str">
        <f t="shared" si="35"/>
        <v>--</v>
      </c>
      <c r="S132" s="490" t="str">
        <f t="shared" si="26"/>
        <v>--</v>
      </c>
      <c r="T132" s="490" t="str">
        <f t="shared" si="27"/>
        <v>--</v>
      </c>
      <c r="U132" s="490" t="str">
        <f t="shared" si="28"/>
        <v>--</v>
      </c>
      <c r="V132" s="490" t="str">
        <f t="shared" si="29"/>
        <v>--</v>
      </c>
      <c r="W132" s="255" t="str">
        <f t="shared" si="40"/>
        <v>--</v>
      </c>
      <c r="X132" s="490">
        <f t="shared" si="30"/>
        <v>7.1103896103896118E-4</v>
      </c>
      <c r="Y132" s="208" t="str">
        <f t="shared" si="31"/>
        <v>A</v>
      </c>
      <c r="Z132" s="255">
        <f>VLOOKUP(D132,derm!$D$4:$H$285,5,FALSE)</f>
        <v>1.2199999999999999E-3</v>
      </c>
      <c r="AA132" s="468">
        <f>VLOOKUP($C132,ToxValues!$C$4:$N$283,11,FALSE)</f>
        <v>173.04</v>
      </c>
      <c r="AB132" s="468" t="str">
        <f>VLOOKUP($D132,derm!$D$4:$K$285,6,FALSE)</f>
        <v>--</v>
      </c>
      <c r="AC132" s="468" t="str">
        <f>VLOOKUP($D132,derm!$D$4:$K$285,7,FALSE)</f>
        <v>--</v>
      </c>
      <c r="AD132" s="468" t="str">
        <f>VLOOKUP($D132,derm!$D$4:$K$285,8,FALSE)</f>
        <v>--</v>
      </c>
      <c r="AE132" s="468" t="str">
        <f>VLOOKUP($D132,derm!$D$4:$L$285,9,FALSE)</f>
        <v>--</v>
      </c>
      <c r="AF132" s="255"/>
      <c r="AG132" s="255">
        <f>VLOOKUP($C132,ToxValues!$C$4:$J$284,3,FALSE)</f>
        <v>3.0000000000000001E-3</v>
      </c>
      <c r="AH132" s="497">
        <f>VLOOKUP($C132,ToxValues!$C$4:$J$284,5,FALSE)</f>
        <v>3.0000000000000001E-3</v>
      </c>
    </row>
    <row r="133" spans="1:34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 t="str">
        <f t="shared" si="41"/>
        <v>--</v>
      </c>
      <c r="H133" s="490" t="str">
        <f t="shared" si="36"/>
        <v>--</v>
      </c>
      <c r="I133" s="490" t="str">
        <f t="shared" si="37"/>
        <v/>
      </c>
      <c r="J133" s="490"/>
      <c r="K133" s="490" t="str">
        <f t="shared" si="39"/>
        <v/>
      </c>
      <c r="L133" s="490" t="str">
        <f t="shared" si="32"/>
        <v>--</v>
      </c>
      <c r="M133" s="208"/>
      <c r="N133" s="490"/>
      <c r="O133" s="490" t="str">
        <f t="shared" si="25"/>
        <v>--</v>
      </c>
      <c r="P133" s="490" t="str">
        <f t="shared" si="34"/>
        <v>--</v>
      </c>
      <c r="Q133" s="490"/>
      <c r="R133" s="490" t="str">
        <f t="shared" si="35"/>
        <v>--</v>
      </c>
      <c r="S133" s="490" t="str">
        <f t="shared" si="26"/>
        <v>--</v>
      </c>
      <c r="T133" s="490" t="str">
        <f t="shared" si="27"/>
        <v>--</v>
      </c>
      <c r="U133" s="490">
        <f t="shared" si="28"/>
        <v>1</v>
      </c>
      <c r="V133" s="490">
        <f t="shared" si="29"/>
        <v>1.36</v>
      </c>
      <c r="W133" s="255">
        <f t="shared" si="40"/>
        <v>1</v>
      </c>
      <c r="X133" s="490" t="str">
        <f t="shared" si="30"/>
        <v>--</v>
      </c>
      <c r="Y133" s="208" t="str">
        <f t="shared" si="31"/>
        <v>A</v>
      </c>
      <c r="Z133" s="255">
        <f>VLOOKUP(D133,derm!$D$4:$H$285,5,FALSE)</f>
        <v>1.7799999999999999E-3</v>
      </c>
      <c r="AA133" s="468">
        <f>VLOOKUP($C133,ToxValues!$C$4:$N$283,11,FALSE)</f>
        <v>143.01</v>
      </c>
      <c r="AB133" s="468">
        <f>VLOOKUP($D133,derm!$D$4:$K$285,6,FALSE)</f>
        <v>0</v>
      </c>
      <c r="AC133" s="468">
        <f>VLOOKUP($D133,derm!$D$4:$K$285,7,FALSE)</f>
        <v>0.68</v>
      </c>
      <c r="AD133" s="468">
        <f>VLOOKUP($D133,derm!$D$4:$K$285,8,FALSE)</f>
        <v>1.62</v>
      </c>
      <c r="AE133" s="468">
        <f>VLOOKUP($D133,derm!$D$4:$L$285,9,FALSE)</f>
        <v>1</v>
      </c>
      <c r="AF133" s="255"/>
      <c r="AG133" s="255" t="str">
        <f>VLOOKUP($C133,ToxValues!$C$4:$J$284,3,FALSE)</f>
        <v>--</v>
      </c>
      <c r="AH133" s="497" t="str">
        <f>VLOOKUP($C133,ToxValues!$C$4:$J$284,5,FALSE)</f>
        <v>--</v>
      </c>
    </row>
    <row r="134" spans="1:34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>
        <f t="shared" si="41"/>
        <v>62.571428571428569</v>
      </c>
      <c r="H134" s="490" t="str">
        <f t="shared" si="36"/>
        <v>--</v>
      </c>
      <c r="I134" s="490" t="str">
        <f t="shared" si="37"/>
        <v/>
      </c>
      <c r="J134" s="490"/>
      <c r="K134" s="490" t="str">
        <f t="shared" si="39"/>
        <v/>
      </c>
      <c r="L134" s="490">
        <f t="shared" si="32"/>
        <v>62.571428571428569</v>
      </c>
      <c r="M134" s="208"/>
      <c r="N134" s="490"/>
      <c r="O134" s="490">
        <f t="shared" ref="O134:O197" si="42">IFERROR(((HQ*BW_child*ATnc_child*AG134*365*1000)/(IRw_child*ED_child*EF_child)),"--")</f>
        <v>62.571428571428569</v>
      </c>
      <c r="P134" s="490" t="str">
        <f t="shared" si="34"/>
        <v>--</v>
      </c>
      <c r="Q134" s="490"/>
      <c r="R134" s="490" t="str">
        <f t="shared" si="35"/>
        <v>--</v>
      </c>
      <c r="S134" s="490" t="str">
        <f t="shared" ref="S134:S197" si="43">IFERROR((DAevent_nc_child*1000)/(Z134*AE134*(U134+V134)),"--")</f>
        <v>--</v>
      </c>
      <c r="T134" s="490" t="str">
        <f t="shared" ref="T134:T197" si="44">IFERROR((DAevent_nc_child*1000)/(2*AE134*Z134*SQRT((6*AC134*ET_child)/PI())),"--")</f>
        <v>--</v>
      </c>
      <c r="U134" s="490" t="str">
        <f t="shared" ref="U134:U197" si="45">IFERROR(ET_child/(1+B),"--")</f>
        <v>--</v>
      </c>
      <c r="V134" s="490" t="str">
        <f t="shared" ref="V134:V197" si="46">IFERROR((2*AC134*W134),"--")</f>
        <v>--</v>
      </c>
      <c r="W134" s="255" t="str">
        <f t="shared" si="40"/>
        <v>--</v>
      </c>
      <c r="X134" s="490">
        <f t="shared" ref="X134:X197" si="47">IFERROR((HQ*ATnc_child*365*BW_child*AH134*1000)/(SA_childGW*EF_child*ED_child),"--")</f>
        <v>9.4805194805194833E-3</v>
      </c>
      <c r="Y134" s="208" t="str">
        <f t="shared" ref="Y134:Y197" si="48">IF(ET_child&lt;t_star,"A","B")</f>
        <v>A</v>
      </c>
      <c r="Z134" s="255">
        <f>VLOOKUP(D134,derm!$D$4:$H$285,5,FALSE)</f>
        <v>7.6400000000000001E-3</v>
      </c>
      <c r="AA134" s="468">
        <f>VLOOKUP($C134,ToxValues!$C$4:$N$283,11,FALSE)</f>
        <v>171.07</v>
      </c>
      <c r="AB134" s="468" t="str">
        <f>VLOOKUP($D134,derm!$D$4:$K$285,6,FALSE)</f>
        <v>--</v>
      </c>
      <c r="AC134" s="468" t="str">
        <f>VLOOKUP($D134,derm!$D$4:$K$285,7,FALSE)</f>
        <v>--</v>
      </c>
      <c r="AD134" s="468" t="str">
        <f>VLOOKUP($D134,derm!$D$4:$K$285,8,FALSE)</f>
        <v>--</v>
      </c>
      <c r="AE134" s="468" t="str">
        <f>VLOOKUP($D134,derm!$D$4:$L$285,9,FALSE)</f>
        <v>--</v>
      </c>
      <c r="AF134" s="255"/>
      <c r="AG134" s="255">
        <f>VLOOKUP($C134,ToxValues!$C$4:$J$284,3,FALSE)</f>
        <v>0.04</v>
      </c>
      <c r="AH134" s="497">
        <f>VLOOKUP($C134,ToxValues!$C$4:$J$284,5,FALSE)</f>
        <v>0.04</v>
      </c>
    </row>
    <row r="135" spans="1:34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>
        <f t="shared" si="41"/>
        <v>0.45826623854135362</v>
      </c>
      <c r="H135" s="490" t="str">
        <f t="shared" si="36"/>
        <v>--</v>
      </c>
      <c r="I135" s="490">
        <f t="shared" si="37"/>
        <v>0.45826623854135362</v>
      </c>
      <c r="J135" s="490"/>
      <c r="K135" s="490" t="str">
        <f t="shared" si="39"/>
        <v/>
      </c>
      <c r="L135" s="490">
        <f t="shared" ref="L135:L198" si="49">IFERROR(($O135),"")</f>
        <v>31.285714285714285</v>
      </c>
      <c r="M135" s="208"/>
      <c r="N135" s="490"/>
      <c r="O135" s="490">
        <f t="shared" si="42"/>
        <v>31.285714285714285</v>
      </c>
      <c r="P135" s="490">
        <f t="shared" ref="P135:P198" si="50">R135</f>
        <v>0.46507860734546225</v>
      </c>
      <c r="Q135" s="490"/>
      <c r="R135" s="490">
        <f t="shared" ref="R135:R198" si="51">IF(Y167="A",T135,S135)</f>
        <v>0.46507860734546225</v>
      </c>
      <c r="S135" s="490">
        <f t="shared" si="43"/>
        <v>0.12920344794500141</v>
      </c>
      <c r="T135" s="490">
        <f t="shared" si="44"/>
        <v>0.46507860734546225</v>
      </c>
      <c r="U135" s="490">
        <f t="shared" si="45"/>
        <v>0.83333333333333337</v>
      </c>
      <c r="V135" s="490">
        <f t="shared" si="46"/>
        <v>39.751111111111122</v>
      </c>
      <c r="W135" s="255">
        <f t="shared" si="40"/>
        <v>1.1944444444444446</v>
      </c>
      <c r="X135" s="490">
        <f t="shared" si="47"/>
        <v>4.7402597402597417E-3</v>
      </c>
      <c r="Y135" s="208" t="str">
        <f t="shared" si="48"/>
        <v>A</v>
      </c>
      <c r="Z135" s="255">
        <f>VLOOKUP(D135,derm!$D$4:$H$285,5,FALSE)</f>
        <v>1.1299999999999999</v>
      </c>
      <c r="AA135" s="468">
        <f>VLOOKUP($C135,ToxValues!$C$4:$N$283,11,FALSE)</f>
        <v>390.57</v>
      </c>
      <c r="AB135" s="468">
        <f>VLOOKUP($D135,derm!$D$4:$K$285,6,FALSE)</f>
        <v>0.2</v>
      </c>
      <c r="AC135" s="468">
        <f>VLOOKUP($D135,derm!$D$4:$K$285,7,FALSE)</f>
        <v>16.64</v>
      </c>
      <c r="AD135" s="468">
        <f>VLOOKUP($D135,derm!$D$4:$K$285,8,FALSE)</f>
        <v>39.93</v>
      </c>
      <c r="AE135" s="468">
        <f>VLOOKUP($D135,derm!$D$4:$L$285,9,FALSE)</f>
        <v>0.8</v>
      </c>
      <c r="AF135" s="255"/>
      <c r="AG135" s="255">
        <f>VLOOKUP($C135,ToxValues!$C$4:$J$284,3,FALSE)</f>
        <v>0.02</v>
      </c>
      <c r="AH135" s="497">
        <f>VLOOKUP($C135,ToxValues!$C$4:$J$284,5,FALSE)</f>
        <v>0.02</v>
      </c>
    </row>
    <row r="136" spans="1:34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>
        <f t="shared" si="41"/>
        <v>312.85714285714283</v>
      </c>
      <c r="H136" s="490" t="str">
        <f t="shared" ref="H136:H199" si="52">IFERROR((1/((1/$M136)+(1/$O136)+(1/$P136))),"--")</f>
        <v>--</v>
      </c>
      <c r="I136" s="490" t="str">
        <f t="shared" ref="I136:I199" si="53">IFERROR((1/((1/$P136)+(1/$O136))),"")</f>
        <v/>
      </c>
      <c r="J136" s="490"/>
      <c r="K136" s="490" t="str">
        <f t="shared" ref="K136:K199" si="54">IFERROR((1/((1/$M136)+(1/$O136))),"")</f>
        <v/>
      </c>
      <c r="L136" s="490">
        <f t="shared" si="49"/>
        <v>312.85714285714283</v>
      </c>
      <c r="M136" s="208"/>
      <c r="N136" s="490"/>
      <c r="O136" s="490">
        <f t="shared" si="42"/>
        <v>312.85714285714283</v>
      </c>
      <c r="P136" s="490" t="str">
        <f t="shared" si="50"/>
        <v>--</v>
      </c>
      <c r="Q136" s="490"/>
      <c r="R136" s="490" t="str">
        <f t="shared" si="51"/>
        <v>--</v>
      </c>
      <c r="S136" s="490" t="str">
        <f t="shared" si="43"/>
        <v>--</v>
      </c>
      <c r="T136" s="490" t="str">
        <f t="shared" si="44"/>
        <v>--</v>
      </c>
      <c r="U136" s="490" t="str">
        <f t="shared" si="45"/>
        <v>--</v>
      </c>
      <c r="V136" s="490" t="str">
        <f t="shared" si="46"/>
        <v>--</v>
      </c>
      <c r="W136" s="255" t="str">
        <f t="shared" ref="W136:W199" si="55">IFERROR((1+(3*AB136)+(3*AB136^2))/((1+AB136)^2),"--")</f>
        <v>--</v>
      </c>
      <c r="X136" s="490">
        <f t="shared" si="47"/>
        <v>4.7402597402597411E-2</v>
      </c>
      <c r="Y136" s="208" t="str">
        <f t="shared" si="48"/>
        <v>A</v>
      </c>
      <c r="Z136" s="255">
        <f>VLOOKUP(D136,derm!$D$4:$H$285,5,FALSE)</f>
        <v>3.85E-2</v>
      </c>
      <c r="AA136" s="468">
        <f>VLOOKUP($C136,ToxValues!$C$4:$N$283,11,FALSE)</f>
        <v>312.37</v>
      </c>
      <c r="AB136" s="468" t="str">
        <f>VLOOKUP($D136,derm!$D$4:$K$285,6,FALSE)</f>
        <v>--</v>
      </c>
      <c r="AC136" s="468" t="str">
        <f>VLOOKUP($D136,derm!$D$4:$K$285,7,FALSE)</f>
        <v>--</v>
      </c>
      <c r="AD136" s="468" t="str">
        <f>VLOOKUP($D136,derm!$D$4:$K$285,8,FALSE)</f>
        <v>--</v>
      </c>
      <c r="AE136" s="468" t="str">
        <f>VLOOKUP($D136,derm!$D$4:$L$285,9,FALSE)</f>
        <v>--</v>
      </c>
      <c r="AF136" s="255"/>
      <c r="AG136" s="255">
        <f>VLOOKUP($C136,ToxValues!$C$4:$J$284,3,FALSE)</f>
        <v>0.2</v>
      </c>
      <c r="AH136" s="497">
        <f>VLOOKUP($C136,ToxValues!$C$4:$J$284,5,FALSE)</f>
        <v>0.2</v>
      </c>
    </row>
    <row r="137" spans="1:34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41"/>
        <v>--</v>
      </c>
      <c r="H137" s="490" t="str">
        <f t="shared" si="52"/>
        <v>--</v>
      </c>
      <c r="I137" s="490" t="str">
        <f t="shared" si="53"/>
        <v/>
      </c>
      <c r="J137" s="490"/>
      <c r="K137" s="490" t="str">
        <f t="shared" si="54"/>
        <v/>
      </c>
      <c r="L137" s="490" t="str">
        <f t="shared" si="49"/>
        <v>--</v>
      </c>
      <c r="M137" s="208"/>
      <c r="N137" s="490"/>
      <c r="O137" s="490" t="str">
        <f t="shared" si="42"/>
        <v>--</v>
      </c>
      <c r="P137" s="490" t="str">
        <f t="shared" si="50"/>
        <v>--</v>
      </c>
      <c r="Q137" s="490"/>
      <c r="R137" s="490" t="str">
        <f t="shared" si="51"/>
        <v>--</v>
      </c>
      <c r="S137" s="490" t="str">
        <f t="shared" si="43"/>
        <v>--</v>
      </c>
      <c r="T137" s="490" t="str">
        <f t="shared" si="44"/>
        <v>--</v>
      </c>
      <c r="U137" s="490" t="str">
        <f t="shared" si="45"/>
        <v>--</v>
      </c>
      <c r="V137" s="490" t="str">
        <f t="shared" si="46"/>
        <v>--</v>
      </c>
      <c r="W137" s="255" t="str">
        <f t="shared" si="55"/>
        <v>--</v>
      </c>
      <c r="X137" s="490" t="str">
        <f t="shared" si="47"/>
        <v>--</v>
      </c>
      <c r="Y137" s="208" t="str">
        <f t="shared" si="48"/>
        <v>A</v>
      </c>
      <c r="Z137" s="255" t="str">
        <f>VLOOKUP(D137,derm!$D$4:$H$285,5,FALSE)</f>
        <v>--</v>
      </c>
      <c r="AA137" s="468" t="str">
        <f>VLOOKUP($C137,ToxValues!$C$4:$N$283,11,FALSE)</f>
        <v>--</v>
      </c>
      <c r="AB137" s="468" t="str">
        <f>VLOOKUP($D137,derm!$D$4:$K$285,6,FALSE)</f>
        <v>--</v>
      </c>
      <c r="AC137" s="468" t="str">
        <f>VLOOKUP($D137,derm!$D$4:$K$285,7,FALSE)</f>
        <v>--</v>
      </c>
      <c r="AD137" s="468" t="str">
        <f>VLOOKUP($D137,derm!$D$4:$K$285,8,FALSE)</f>
        <v>--</v>
      </c>
      <c r="AE137" s="468" t="str">
        <f>VLOOKUP($D137,derm!$D$4:$L$285,9,FALSE)</f>
        <v>--</v>
      </c>
      <c r="AF137" s="255"/>
      <c r="AG137" s="255" t="str">
        <f>VLOOKUP($C137,ToxValues!$C$4:$J$284,3,FALSE)</f>
        <v>--</v>
      </c>
      <c r="AH137" s="497" t="str">
        <f>VLOOKUP($C137,ToxValues!$C$4:$J$284,5,FALSE)</f>
        <v>--</v>
      </c>
    </row>
    <row r="138" spans="1:34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>
        <f t="shared" si="41"/>
        <v>31.285714285714285</v>
      </c>
      <c r="H138" s="490" t="str">
        <f t="shared" si="52"/>
        <v>--</v>
      </c>
      <c r="I138" s="490" t="str">
        <f t="shared" si="53"/>
        <v/>
      </c>
      <c r="J138" s="490"/>
      <c r="K138" s="490" t="str">
        <f t="shared" si="54"/>
        <v/>
      </c>
      <c r="L138" s="490">
        <f t="shared" si="49"/>
        <v>31.285714285714285</v>
      </c>
      <c r="M138" s="208"/>
      <c r="N138" s="490"/>
      <c r="O138" s="490">
        <f t="shared" si="42"/>
        <v>31.285714285714285</v>
      </c>
      <c r="P138" s="490" t="str">
        <f t="shared" si="50"/>
        <v>--</v>
      </c>
      <c r="Q138" s="490"/>
      <c r="R138" s="490" t="str">
        <f t="shared" si="51"/>
        <v>--</v>
      </c>
      <c r="S138" s="490" t="str">
        <f t="shared" si="43"/>
        <v>--</v>
      </c>
      <c r="T138" s="490" t="str">
        <f t="shared" si="44"/>
        <v>--</v>
      </c>
      <c r="U138" s="490" t="str">
        <f t="shared" si="45"/>
        <v>--</v>
      </c>
      <c r="V138" s="490" t="str">
        <f t="shared" si="46"/>
        <v>--</v>
      </c>
      <c r="W138" s="255" t="str">
        <f t="shared" si="55"/>
        <v>--</v>
      </c>
      <c r="X138" s="490">
        <f t="shared" si="47"/>
        <v>4.7402597402597417E-3</v>
      </c>
      <c r="Y138" s="208" t="str">
        <f t="shared" si="48"/>
        <v>A</v>
      </c>
      <c r="Z138" s="255">
        <f>VLOOKUP(D138,derm!$D$4:$H$285,5,FALSE)</f>
        <v>3.3099999999999997E-2</v>
      </c>
      <c r="AA138" s="468">
        <f>VLOOKUP($C138,ToxValues!$C$4:$N$283,11,FALSE)</f>
        <v>325.19</v>
      </c>
      <c r="AB138" s="468" t="str">
        <f>VLOOKUP($D138,derm!$D$4:$K$285,6,FALSE)</f>
        <v>--</v>
      </c>
      <c r="AC138" s="468" t="str">
        <f>VLOOKUP($D138,derm!$D$4:$K$285,7,FALSE)</f>
        <v>--</v>
      </c>
      <c r="AD138" s="468" t="str">
        <f>VLOOKUP($D138,derm!$D$4:$K$285,8,FALSE)</f>
        <v>--</v>
      </c>
      <c r="AE138" s="468" t="str">
        <f>VLOOKUP($D138,derm!$D$4:$L$285,9,FALSE)</f>
        <v>--</v>
      </c>
      <c r="AF138" s="255"/>
      <c r="AG138" s="255">
        <f>VLOOKUP($C138,ToxValues!$C$4:$J$284,3,FALSE)</f>
        <v>0.02</v>
      </c>
      <c r="AH138" s="497">
        <f>VLOOKUP($C138,ToxValues!$C$4:$J$284,5,FALSE)</f>
        <v>0.02</v>
      </c>
    </row>
    <row r="139" spans="1:34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 t="str">
        <f t="shared" si="41"/>
        <v>--</v>
      </c>
      <c r="H139" s="490" t="str">
        <f t="shared" si="52"/>
        <v>--</v>
      </c>
      <c r="I139" s="490" t="str">
        <f t="shared" si="53"/>
        <v/>
      </c>
      <c r="J139" s="490"/>
      <c r="K139" s="490" t="str">
        <f t="shared" si="54"/>
        <v/>
      </c>
      <c r="L139" s="490" t="str">
        <f t="shared" si="49"/>
        <v>--</v>
      </c>
      <c r="M139" s="208"/>
      <c r="N139" s="490"/>
      <c r="O139" s="490" t="str">
        <f t="shared" si="42"/>
        <v>--</v>
      </c>
      <c r="P139" s="490" t="str">
        <f t="shared" si="50"/>
        <v>--</v>
      </c>
      <c r="Q139" s="490"/>
      <c r="R139" s="490" t="str">
        <f t="shared" si="51"/>
        <v>--</v>
      </c>
      <c r="S139" s="490" t="str">
        <f t="shared" si="43"/>
        <v>--</v>
      </c>
      <c r="T139" s="490" t="str">
        <f t="shared" si="44"/>
        <v>--</v>
      </c>
      <c r="U139" s="490">
        <f t="shared" si="45"/>
        <v>0.26315789473684209</v>
      </c>
      <c r="V139" s="490">
        <f t="shared" si="46"/>
        <v>9.2559002770083083</v>
      </c>
      <c r="W139" s="255">
        <f t="shared" si="55"/>
        <v>2.2797783933518003</v>
      </c>
      <c r="X139" s="490" t="str">
        <f t="shared" si="47"/>
        <v>--</v>
      </c>
      <c r="Y139" s="208" t="str">
        <f t="shared" si="48"/>
        <v>A</v>
      </c>
      <c r="Z139" s="255">
        <f>VLOOKUP(D139,derm!$D$4:$H$285,5,FALSE)</f>
        <v>0.59599999999999997</v>
      </c>
      <c r="AA139" s="468">
        <f>VLOOKUP($C139,ToxValues!$C$4:$N$283,11,FALSE)</f>
        <v>228.3</v>
      </c>
      <c r="AB139" s="468">
        <f>VLOOKUP($D139,derm!$D$4:$K$285,6,FALSE)</f>
        <v>2.8</v>
      </c>
      <c r="AC139" s="468">
        <f>VLOOKUP($D139,derm!$D$4:$K$285,7,FALSE)</f>
        <v>2.0299999999999998</v>
      </c>
      <c r="AD139" s="468">
        <f>VLOOKUP($D139,derm!$D$4:$K$285,8,FALSE)</f>
        <v>8.5299999999999994</v>
      </c>
      <c r="AE139" s="468">
        <f>VLOOKUP($D139,derm!$D$4:$L$285,9,FALSE)</f>
        <v>1</v>
      </c>
      <c r="AF139" s="255"/>
      <c r="AG139" s="255" t="str">
        <f>VLOOKUP($C139,ToxValues!$C$4:$J$284,3,FALSE)</f>
        <v>--</v>
      </c>
      <c r="AH139" s="497" t="str">
        <f>VLOOKUP($C139,ToxValues!$C$4:$J$284,5,FALSE)</f>
        <v>--</v>
      </c>
    </row>
    <row r="140" spans="1:34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>
        <f t="shared" si="41"/>
        <v>938.57142857142844</v>
      </c>
      <c r="H140" s="490" t="str">
        <f t="shared" si="52"/>
        <v>--</v>
      </c>
      <c r="I140" s="490" t="str">
        <f t="shared" si="53"/>
        <v/>
      </c>
      <c r="J140" s="490"/>
      <c r="K140" s="490" t="str">
        <f t="shared" si="54"/>
        <v/>
      </c>
      <c r="L140" s="490">
        <f t="shared" si="49"/>
        <v>938.57142857142844</v>
      </c>
      <c r="M140" s="208"/>
      <c r="N140" s="490"/>
      <c r="O140" s="490">
        <f t="shared" si="42"/>
        <v>938.57142857142844</v>
      </c>
      <c r="P140" s="490" t="str">
        <f t="shared" si="50"/>
        <v>--</v>
      </c>
      <c r="Q140" s="490"/>
      <c r="R140" s="490" t="str">
        <f t="shared" si="51"/>
        <v>--</v>
      </c>
      <c r="S140" s="490" t="str">
        <f t="shared" si="43"/>
        <v>--</v>
      </c>
      <c r="T140" s="490" t="str">
        <f t="shared" si="44"/>
        <v>--</v>
      </c>
      <c r="U140" s="490" t="str">
        <f t="shared" si="45"/>
        <v>--</v>
      </c>
      <c r="V140" s="490" t="str">
        <f t="shared" si="46"/>
        <v>--</v>
      </c>
      <c r="W140" s="255" t="str">
        <f t="shared" si="55"/>
        <v>--</v>
      </c>
      <c r="X140" s="490">
        <f t="shared" si="47"/>
        <v>0.14220779220779223</v>
      </c>
      <c r="Y140" s="208" t="str">
        <f t="shared" si="48"/>
        <v>A</v>
      </c>
      <c r="Z140" s="255">
        <f>VLOOKUP(D140,derm!$D$4:$H$285,5,FALSE)</f>
        <v>3.23</v>
      </c>
      <c r="AA140" s="468">
        <f>VLOOKUP($C140,ToxValues!$C$4:$N$283,11,FALSE)</f>
        <v>370.58</v>
      </c>
      <c r="AB140" s="468" t="str">
        <f>VLOOKUP($D140,derm!$D$4:$K$285,6,FALSE)</f>
        <v>--</v>
      </c>
      <c r="AC140" s="468" t="str">
        <f>VLOOKUP($D140,derm!$D$4:$K$285,7,FALSE)</f>
        <v>--</v>
      </c>
      <c r="AD140" s="468" t="str">
        <f>VLOOKUP($D140,derm!$D$4:$K$285,8,FALSE)</f>
        <v>--</v>
      </c>
      <c r="AE140" s="468" t="str">
        <f>VLOOKUP($D140,derm!$D$4:$L$285,9,FALSE)</f>
        <v>--</v>
      </c>
      <c r="AF140" s="255"/>
      <c r="AG140" s="255">
        <f>VLOOKUP($C140,ToxValues!$C$4:$J$284,3,FALSE)</f>
        <v>0.6</v>
      </c>
      <c r="AH140" s="497">
        <f>VLOOKUP($C140,ToxValues!$C$4:$J$284,5,FALSE)</f>
        <v>0.6</v>
      </c>
    </row>
    <row r="141" spans="1:34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 t="str">
        <f t="shared" si="41"/>
        <v>--</v>
      </c>
      <c r="H141" s="490" t="str">
        <f t="shared" si="52"/>
        <v>--</v>
      </c>
      <c r="I141" s="490" t="str">
        <f t="shared" si="53"/>
        <v/>
      </c>
      <c r="J141" s="490"/>
      <c r="K141" s="490" t="str">
        <f t="shared" si="54"/>
        <v/>
      </c>
      <c r="L141" s="490" t="str">
        <f t="shared" si="49"/>
        <v>--</v>
      </c>
      <c r="M141" s="208"/>
      <c r="N141" s="490"/>
      <c r="O141" s="490" t="str">
        <f t="shared" si="42"/>
        <v>--</v>
      </c>
      <c r="P141" s="490" t="str">
        <f t="shared" si="50"/>
        <v>--</v>
      </c>
      <c r="Q141" s="490"/>
      <c r="R141" s="490" t="str">
        <f t="shared" si="51"/>
        <v>--</v>
      </c>
      <c r="S141" s="490" t="str">
        <f t="shared" si="43"/>
        <v>--</v>
      </c>
      <c r="T141" s="490" t="str">
        <f t="shared" si="44"/>
        <v>--</v>
      </c>
      <c r="U141" s="490">
        <f t="shared" si="45"/>
        <v>9.3457943925233655E-2</v>
      </c>
      <c r="V141" s="490">
        <f t="shared" si="46"/>
        <v>21.172077910734565</v>
      </c>
      <c r="W141" s="255">
        <f t="shared" si="55"/>
        <v>2.7283605555070318</v>
      </c>
      <c r="X141" s="490" t="str">
        <f t="shared" si="47"/>
        <v>--</v>
      </c>
      <c r="Y141" s="208" t="str">
        <f t="shared" si="48"/>
        <v>A</v>
      </c>
      <c r="Z141" s="255">
        <f>VLOOKUP(D141,derm!$D$4:$H$285,5,FALSE)</f>
        <v>0.95299999999999996</v>
      </c>
      <c r="AA141" s="468">
        <f>VLOOKUP($C141,ToxValues!$C$4:$N$283,11,FALSE)</f>
        <v>278.36</v>
      </c>
      <c r="AB141" s="468">
        <f>VLOOKUP($D141,derm!$D$4:$K$285,6,FALSE)</f>
        <v>9.6999999999999993</v>
      </c>
      <c r="AC141" s="468">
        <f>VLOOKUP($D141,derm!$D$4:$K$285,7,FALSE)</f>
        <v>3.88</v>
      </c>
      <c r="AD141" s="468">
        <f>VLOOKUP($D141,derm!$D$4:$K$285,8,FALSE)</f>
        <v>17.57</v>
      </c>
      <c r="AE141" s="468">
        <f>VLOOKUP($D141,derm!$D$4:$L$285,9,FALSE)</f>
        <v>0.6</v>
      </c>
      <c r="AF141" s="255"/>
      <c r="AG141" s="255" t="str">
        <f>VLOOKUP($C141,ToxValues!$C$4:$J$284,3,FALSE)</f>
        <v>--</v>
      </c>
      <c r="AH141" s="497" t="str">
        <f>VLOOKUP($C141,ToxValues!$C$4:$J$284,5,FALSE)</f>
        <v>--</v>
      </c>
    </row>
    <row r="142" spans="1:34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>
        <f t="shared" si="41"/>
        <v>1.5642857142857145</v>
      </c>
      <c r="H142" s="490" t="str">
        <f t="shared" si="52"/>
        <v>--</v>
      </c>
      <c r="I142" s="490" t="str">
        <f t="shared" si="53"/>
        <v/>
      </c>
      <c r="J142" s="490"/>
      <c r="K142" s="490" t="str">
        <f t="shared" si="54"/>
        <v/>
      </c>
      <c r="L142" s="490">
        <f t="shared" si="49"/>
        <v>1.5642857142857145</v>
      </c>
      <c r="M142" s="208"/>
      <c r="N142" s="490"/>
      <c r="O142" s="490">
        <f t="shared" si="42"/>
        <v>1.5642857142857145</v>
      </c>
      <c r="P142" s="490" t="str">
        <f t="shared" si="50"/>
        <v>--</v>
      </c>
      <c r="Q142" s="490"/>
      <c r="R142" s="490" t="str">
        <f t="shared" si="51"/>
        <v>--</v>
      </c>
      <c r="S142" s="490" t="str">
        <f t="shared" si="43"/>
        <v>--</v>
      </c>
      <c r="T142" s="490" t="str">
        <f t="shared" si="44"/>
        <v>--</v>
      </c>
      <c r="U142" s="490" t="str">
        <f t="shared" si="45"/>
        <v>--</v>
      </c>
      <c r="V142" s="490" t="str">
        <f t="shared" si="46"/>
        <v>--</v>
      </c>
      <c r="W142" s="255" t="str">
        <f t="shared" si="55"/>
        <v>--</v>
      </c>
      <c r="X142" s="490">
        <f t="shared" si="47"/>
        <v>2.3701298701298703E-4</v>
      </c>
      <c r="Y142" s="208" t="str">
        <f t="shared" si="48"/>
        <v>A</v>
      </c>
      <c r="Z142" s="255">
        <f>VLOOKUP(D142,derm!$D$4:$H$285,5,FALSE)</f>
        <v>9.7500000000000003E-2</v>
      </c>
      <c r="AA142" s="468">
        <f>VLOOKUP($C142,ToxValues!$C$4:$N$283,11,FALSE)</f>
        <v>168.2</v>
      </c>
      <c r="AB142" s="468" t="str">
        <f>VLOOKUP($D142,derm!$D$4:$K$285,6,FALSE)</f>
        <v>--</v>
      </c>
      <c r="AC142" s="468" t="str">
        <f>VLOOKUP($D142,derm!$D$4:$K$285,7,FALSE)</f>
        <v>--</v>
      </c>
      <c r="AD142" s="468" t="str">
        <f>VLOOKUP($D142,derm!$D$4:$K$285,8,FALSE)</f>
        <v>--</v>
      </c>
      <c r="AE142" s="468" t="str">
        <f>VLOOKUP($D142,derm!$D$4:$L$285,9,FALSE)</f>
        <v>--</v>
      </c>
      <c r="AF142" s="255"/>
      <c r="AG142" s="255">
        <f>VLOOKUP($C142,ToxValues!$C$4:$J$284,3,FALSE)</f>
        <v>1E-3</v>
      </c>
      <c r="AH142" s="497">
        <f>VLOOKUP($C142,ToxValues!$C$4:$J$284,5,FALSE)</f>
        <v>1E-3</v>
      </c>
    </row>
    <row r="143" spans="1:34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41"/>
        <v>--</v>
      </c>
      <c r="H143" s="490" t="str">
        <f t="shared" si="52"/>
        <v>--</v>
      </c>
      <c r="I143" s="490" t="str">
        <f t="shared" si="53"/>
        <v/>
      </c>
      <c r="J143" s="490"/>
      <c r="K143" s="490" t="str">
        <f t="shared" si="54"/>
        <v/>
      </c>
      <c r="L143" s="490" t="str">
        <f t="shared" si="49"/>
        <v>--</v>
      </c>
      <c r="M143" s="208"/>
      <c r="N143" s="490"/>
      <c r="O143" s="490" t="str">
        <f t="shared" si="42"/>
        <v>--</v>
      </c>
      <c r="P143" s="490" t="str">
        <f t="shared" si="50"/>
        <v>--</v>
      </c>
      <c r="Q143" s="490"/>
      <c r="R143" s="490" t="str">
        <f t="shared" si="51"/>
        <v>--</v>
      </c>
      <c r="S143" s="490" t="str">
        <f t="shared" si="43"/>
        <v>--</v>
      </c>
      <c r="T143" s="490" t="str">
        <f t="shared" si="44"/>
        <v>--</v>
      </c>
      <c r="U143" s="490" t="str">
        <f t="shared" si="45"/>
        <v>--</v>
      </c>
      <c r="V143" s="490" t="str">
        <f t="shared" si="46"/>
        <v>--</v>
      </c>
      <c r="W143" s="255" t="str">
        <f t="shared" si="55"/>
        <v>--</v>
      </c>
      <c r="X143" s="490" t="str">
        <f t="shared" si="47"/>
        <v>--</v>
      </c>
      <c r="Y143" s="208" t="str">
        <f t="shared" si="48"/>
        <v>A</v>
      </c>
      <c r="Z143" s="255" t="str">
        <f>VLOOKUP(D143,derm!$D$4:$H$285,5,FALSE)</f>
        <v>--</v>
      </c>
      <c r="AA143" s="468" t="str">
        <f>VLOOKUP($C143,ToxValues!$C$4:$N$283,11,FALSE)</f>
        <v>--</v>
      </c>
      <c r="AB143" s="468" t="str">
        <f>VLOOKUP($D143,derm!$D$4:$K$285,6,FALSE)</f>
        <v>--</v>
      </c>
      <c r="AC143" s="468" t="str">
        <f>VLOOKUP($D143,derm!$D$4:$K$285,7,FALSE)</f>
        <v>--</v>
      </c>
      <c r="AD143" s="468" t="str">
        <f>VLOOKUP($D143,derm!$D$4:$K$285,8,FALSE)</f>
        <v>--</v>
      </c>
      <c r="AE143" s="468" t="str">
        <f>VLOOKUP($D143,derm!$D$4:$L$285,9,FALSE)</f>
        <v>--</v>
      </c>
      <c r="AF143" s="255"/>
      <c r="AG143" s="255" t="str">
        <f>VLOOKUP($C143,ToxValues!$C$4:$J$284,3,FALSE)</f>
        <v>--</v>
      </c>
      <c r="AH143" s="497" t="str">
        <f>VLOOKUP($C143,ToxValues!$C$4:$J$284,5,FALSE)</f>
        <v>--</v>
      </c>
    </row>
    <row r="144" spans="1:34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>
        <f t="shared" si="41"/>
        <v>1148.3056025289773</v>
      </c>
      <c r="H144" s="490" t="str">
        <f t="shared" si="52"/>
        <v>--</v>
      </c>
      <c r="I144" s="490">
        <f t="shared" si="53"/>
        <v>1148.3056025289773</v>
      </c>
      <c r="J144" s="490"/>
      <c r="K144" s="490" t="str">
        <f t="shared" si="54"/>
        <v/>
      </c>
      <c r="L144" s="490">
        <f t="shared" si="49"/>
        <v>1251.4285714285713</v>
      </c>
      <c r="M144" s="208"/>
      <c r="N144" s="490"/>
      <c r="O144" s="490">
        <f t="shared" si="42"/>
        <v>1251.4285714285713</v>
      </c>
      <c r="P144" s="490">
        <f t="shared" si="50"/>
        <v>13935.037509785278</v>
      </c>
      <c r="Q144" s="490"/>
      <c r="R144" s="490">
        <f t="shared" si="51"/>
        <v>13935.037509785278</v>
      </c>
      <c r="S144" s="490">
        <f t="shared" si="43"/>
        <v>11111.719972479468</v>
      </c>
      <c r="T144" s="490">
        <f t="shared" si="44"/>
        <v>13935.037509785278</v>
      </c>
      <c r="U144" s="490">
        <f t="shared" si="45"/>
        <v>1</v>
      </c>
      <c r="V144" s="490">
        <f t="shared" si="46"/>
        <v>3.74</v>
      </c>
      <c r="W144" s="255">
        <f t="shared" si="55"/>
        <v>1</v>
      </c>
      <c r="X144" s="490">
        <f t="shared" si="47"/>
        <v>0.18961038961038965</v>
      </c>
      <c r="Y144" s="208" t="str">
        <f t="shared" si="48"/>
        <v>A</v>
      </c>
      <c r="Z144" s="255">
        <f>VLOOKUP(D144,derm!$D$4:$H$285,5,FALSE)</f>
        <v>3.5999999999999999E-3</v>
      </c>
      <c r="AA144" s="468">
        <f>VLOOKUP($C144,ToxValues!$C$4:$N$283,11,FALSE)</f>
        <v>222.24</v>
      </c>
      <c r="AB144" s="468">
        <f>VLOOKUP($D144,derm!$D$4:$K$285,6,FALSE)</f>
        <v>0</v>
      </c>
      <c r="AC144" s="468">
        <f>VLOOKUP($D144,derm!$D$4:$K$285,7,FALSE)</f>
        <v>1.87</v>
      </c>
      <c r="AD144" s="468">
        <f>VLOOKUP($D144,derm!$D$4:$K$285,8,FALSE)</f>
        <v>4.5</v>
      </c>
      <c r="AE144" s="468">
        <f>VLOOKUP($D144,derm!$D$4:$L$285,9,FALSE)</f>
        <v>1</v>
      </c>
      <c r="AF144" s="255"/>
      <c r="AG144" s="255">
        <f>VLOOKUP($C144,ToxValues!$C$4:$J$284,3,FALSE)</f>
        <v>0.8</v>
      </c>
      <c r="AH144" s="497">
        <f>VLOOKUP($C144,ToxValues!$C$4:$J$284,5,FALSE)</f>
        <v>0.8</v>
      </c>
    </row>
    <row r="145" spans="1:34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41"/>
        <v>--</v>
      </c>
      <c r="H145" s="490" t="str">
        <f t="shared" si="52"/>
        <v>--</v>
      </c>
      <c r="I145" s="490" t="str">
        <f t="shared" si="53"/>
        <v/>
      </c>
      <c r="J145" s="490"/>
      <c r="K145" s="490" t="str">
        <f t="shared" si="54"/>
        <v/>
      </c>
      <c r="L145" s="490" t="str">
        <f t="shared" si="49"/>
        <v>--</v>
      </c>
      <c r="M145" s="208"/>
      <c r="N145" s="490"/>
      <c r="O145" s="490" t="str">
        <f t="shared" si="42"/>
        <v>--</v>
      </c>
      <c r="P145" s="490" t="str">
        <f t="shared" si="50"/>
        <v>--</v>
      </c>
      <c r="Q145" s="490"/>
      <c r="R145" s="490" t="str">
        <f t="shared" si="51"/>
        <v>--</v>
      </c>
      <c r="S145" s="490" t="str">
        <f t="shared" si="43"/>
        <v>--</v>
      </c>
      <c r="T145" s="490" t="str">
        <f t="shared" si="44"/>
        <v>--</v>
      </c>
      <c r="U145" s="490">
        <f t="shared" si="45"/>
        <v>1</v>
      </c>
      <c r="V145" s="490">
        <f t="shared" si="46"/>
        <v>2.62</v>
      </c>
      <c r="W145" s="255">
        <f t="shared" si="55"/>
        <v>1</v>
      </c>
      <c r="X145" s="490" t="str">
        <f t="shared" si="47"/>
        <v>--</v>
      </c>
      <c r="Y145" s="208" t="str">
        <f t="shared" si="48"/>
        <v>A</v>
      </c>
      <c r="Z145" s="255" t="str">
        <f>VLOOKUP(D145,derm!$D$4:$H$285,5,FALSE)</f>
        <v>--</v>
      </c>
      <c r="AA145" s="468" t="str">
        <f>VLOOKUP($C145,ToxValues!$C$4:$N$283,11,FALSE)</f>
        <v>--</v>
      </c>
      <c r="AB145" s="468">
        <f>VLOOKUP($D145,derm!$D$4:$K$285,6,FALSE)</f>
        <v>0</v>
      </c>
      <c r="AC145" s="468">
        <f>VLOOKUP($D145,derm!$D$4:$K$285,7,FALSE)</f>
        <v>1.31</v>
      </c>
      <c r="AD145" s="468">
        <f>VLOOKUP($D145,derm!$D$4:$K$285,8,FALSE)</f>
        <v>3.13</v>
      </c>
      <c r="AE145" s="468">
        <f>VLOOKUP($D145,derm!$D$4:$L$285,9,FALSE)</f>
        <v>1</v>
      </c>
      <c r="AF145" s="255"/>
      <c r="AG145" s="255" t="str">
        <f>VLOOKUP($C145,ToxValues!$C$4:$J$284,3,FALSE)</f>
        <v>--</v>
      </c>
      <c r="AH145" s="497" t="str">
        <f>VLOOKUP($C145,ToxValues!$C$4:$J$284,5,FALSE)</f>
        <v>--</v>
      </c>
    </row>
    <row r="146" spans="1:34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>
        <f t="shared" si="41"/>
        <v>66.430993662137823</v>
      </c>
      <c r="H146" s="490" t="str">
        <f t="shared" si="52"/>
        <v>--</v>
      </c>
      <c r="I146" s="490">
        <f t="shared" si="53"/>
        <v>66.430993662137823</v>
      </c>
      <c r="J146" s="490"/>
      <c r="K146" s="490" t="str">
        <f t="shared" si="54"/>
        <v/>
      </c>
      <c r="L146" s="490">
        <f t="shared" si="49"/>
        <v>156.42857142857142</v>
      </c>
      <c r="M146" s="208"/>
      <c r="N146" s="490"/>
      <c r="O146" s="490">
        <f t="shared" si="42"/>
        <v>156.42857142857142</v>
      </c>
      <c r="P146" s="490">
        <f t="shared" si="50"/>
        <v>115.46650137760147</v>
      </c>
      <c r="Q146" s="490"/>
      <c r="R146" s="490">
        <f t="shared" si="51"/>
        <v>115.46650137760147</v>
      </c>
      <c r="S146" s="490">
        <f t="shared" si="43"/>
        <v>62.362320228224903</v>
      </c>
      <c r="T146" s="490">
        <f t="shared" si="44"/>
        <v>115.46650137760147</v>
      </c>
      <c r="U146" s="490">
        <f t="shared" si="45"/>
        <v>0.83333333333333337</v>
      </c>
      <c r="V146" s="490">
        <f t="shared" si="46"/>
        <v>9.2211111111111119</v>
      </c>
      <c r="W146" s="255">
        <f t="shared" si="55"/>
        <v>1.1944444444444446</v>
      </c>
      <c r="X146" s="490">
        <f t="shared" si="47"/>
        <v>2.3701298701298706E-2</v>
      </c>
      <c r="Y146" s="208" t="str">
        <f t="shared" si="48"/>
        <v>A</v>
      </c>
      <c r="Z146" s="255">
        <f>VLOOKUP(D146,derm!$D$4:$H$285,5,FALSE)</f>
        <v>4.2000000000000003E-2</v>
      </c>
      <c r="AA146" s="468">
        <f>VLOOKUP($C146,ToxValues!$C$4:$N$283,11,FALSE)</f>
        <v>278.35000000000002</v>
      </c>
      <c r="AB146" s="468">
        <f>VLOOKUP($D146,derm!$D$4:$K$285,6,FALSE)</f>
        <v>0.2</v>
      </c>
      <c r="AC146" s="468">
        <f>VLOOKUP($D146,derm!$D$4:$K$285,7,FALSE)</f>
        <v>3.86</v>
      </c>
      <c r="AD146" s="468">
        <f>VLOOKUP($D146,derm!$D$4:$K$285,8,FALSE)</f>
        <v>9.27</v>
      </c>
      <c r="AE146" s="468">
        <f>VLOOKUP($D146,derm!$D$4:$L$285,9,FALSE)</f>
        <v>0.9</v>
      </c>
      <c r="AF146" s="255"/>
      <c r="AG146" s="255">
        <f>VLOOKUP($C146,ToxValues!$C$4:$J$284,3,FALSE)</f>
        <v>0.1</v>
      </c>
      <c r="AH146" s="497">
        <f>VLOOKUP($C146,ToxValues!$C$4:$J$284,5,FALSE)</f>
        <v>0.1</v>
      </c>
    </row>
    <row r="147" spans="1:34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>
        <f t="shared" ref="G147:G210" si="56">IF(MIN(H147:L147)&gt;0,MIN(H147:L147),"--")</f>
        <v>18.771428571428572</v>
      </c>
      <c r="H147" s="490" t="str">
        <f t="shared" si="52"/>
        <v>--</v>
      </c>
      <c r="I147" s="490" t="str">
        <f t="shared" si="53"/>
        <v/>
      </c>
      <c r="J147" s="490"/>
      <c r="K147" s="490" t="str">
        <f t="shared" si="54"/>
        <v/>
      </c>
      <c r="L147" s="490">
        <f t="shared" si="49"/>
        <v>18.771428571428572</v>
      </c>
      <c r="M147" s="208"/>
      <c r="N147" s="490"/>
      <c r="O147" s="490">
        <f t="shared" si="42"/>
        <v>18.771428571428572</v>
      </c>
      <c r="P147" s="490" t="str">
        <f t="shared" si="50"/>
        <v>--</v>
      </c>
      <c r="Q147" s="490"/>
      <c r="R147" s="490" t="str">
        <f t="shared" si="51"/>
        <v>--</v>
      </c>
      <c r="S147" s="490" t="str">
        <f t="shared" si="43"/>
        <v>--</v>
      </c>
      <c r="T147" s="490" t="str">
        <f t="shared" si="44"/>
        <v>--</v>
      </c>
      <c r="U147" s="490" t="str">
        <f t="shared" si="45"/>
        <v>--</v>
      </c>
      <c r="V147" s="490" t="str">
        <f t="shared" si="46"/>
        <v>--</v>
      </c>
      <c r="W147" s="255" t="str">
        <f t="shared" si="55"/>
        <v>--</v>
      </c>
      <c r="X147" s="490">
        <f t="shared" si="47"/>
        <v>2.8441558441558447E-3</v>
      </c>
      <c r="Y147" s="208" t="str">
        <f t="shared" si="48"/>
        <v>A</v>
      </c>
      <c r="Z147" s="255">
        <f>VLOOKUP(D147,derm!$D$4:$H$285,5,FALSE)</f>
        <v>2.4300000000000002</v>
      </c>
      <c r="AA147" s="468">
        <f>VLOOKUP($C147,ToxValues!$C$4:$N$283,11,FALSE)</f>
        <v>390.57</v>
      </c>
      <c r="AB147" s="468" t="str">
        <f>VLOOKUP($D147,derm!$D$4:$K$285,6,FALSE)</f>
        <v>--</v>
      </c>
      <c r="AC147" s="468" t="str">
        <f>VLOOKUP($D147,derm!$D$4:$K$285,7,FALSE)</f>
        <v>--</v>
      </c>
      <c r="AD147" s="468" t="str">
        <f>VLOOKUP($D147,derm!$D$4:$K$285,8,FALSE)</f>
        <v>--</v>
      </c>
      <c r="AE147" s="468" t="str">
        <f>VLOOKUP($D147,derm!$D$4:$L$285,9,FALSE)</f>
        <v>--</v>
      </c>
      <c r="AF147" s="255"/>
      <c r="AG147" s="255">
        <f>VLOOKUP($C147,ToxValues!$C$4:$J$284,3,FALSE)</f>
        <v>1.2E-2</v>
      </c>
      <c r="AH147" s="497">
        <f>VLOOKUP($C147,ToxValues!$C$4:$J$284,5,FALSE)</f>
        <v>1.2E-2</v>
      </c>
    </row>
    <row r="148" spans="1:34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>
        <f t="shared" si="56"/>
        <v>8.0574649070844426</v>
      </c>
      <c r="H148" s="490" t="str">
        <f t="shared" si="52"/>
        <v>--</v>
      </c>
      <c r="I148" s="490">
        <f t="shared" si="53"/>
        <v>8.0574649070844426</v>
      </c>
      <c r="J148" s="490"/>
      <c r="K148" s="490" t="str">
        <f t="shared" si="54"/>
        <v/>
      </c>
      <c r="L148" s="490">
        <f t="shared" si="49"/>
        <v>62.571428571428569</v>
      </c>
      <c r="M148" s="208"/>
      <c r="N148" s="490"/>
      <c r="O148" s="490">
        <f t="shared" si="42"/>
        <v>62.571428571428569</v>
      </c>
      <c r="P148" s="490">
        <f t="shared" si="50"/>
        <v>9.2484027212680271</v>
      </c>
      <c r="Q148" s="490"/>
      <c r="R148" s="490">
        <f t="shared" si="51"/>
        <v>9.2484027212680271</v>
      </c>
      <c r="S148" s="490">
        <f t="shared" si="43"/>
        <v>5.3078093144055432</v>
      </c>
      <c r="T148" s="490">
        <f t="shared" si="44"/>
        <v>9.2484027212680271</v>
      </c>
      <c r="U148" s="490">
        <f t="shared" si="45"/>
        <v>0.45454545454545453</v>
      </c>
      <c r="V148" s="490">
        <f t="shared" si="46"/>
        <v>5.3446280991735522</v>
      </c>
      <c r="W148" s="255">
        <f t="shared" si="55"/>
        <v>1.8429752066115699</v>
      </c>
      <c r="X148" s="490">
        <f t="shared" si="47"/>
        <v>9.4805194805194833E-3</v>
      </c>
      <c r="Y148" s="208" t="str">
        <f t="shared" si="48"/>
        <v>A</v>
      </c>
      <c r="Z148" s="255">
        <f>VLOOKUP(D148,derm!$D$4:$H$285,5,FALSE)</f>
        <v>0.308</v>
      </c>
      <c r="AA148" s="468">
        <f>VLOOKUP($C148,ToxValues!$C$4:$N$283,11,FALSE)</f>
        <v>202.26</v>
      </c>
      <c r="AB148" s="468">
        <f>VLOOKUP($D148,derm!$D$4:$K$285,6,FALSE)</f>
        <v>1.2</v>
      </c>
      <c r="AC148" s="468">
        <f>VLOOKUP($D148,derm!$D$4:$K$285,7,FALSE)</f>
        <v>1.45</v>
      </c>
      <c r="AD148" s="468">
        <f>VLOOKUP($D148,derm!$D$4:$K$285,8,FALSE)</f>
        <v>5.68</v>
      </c>
      <c r="AE148" s="468">
        <f>VLOOKUP($D148,derm!$D$4:$L$285,9,FALSE)</f>
        <v>1</v>
      </c>
      <c r="AF148" s="255"/>
      <c r="AG148" s="255">
        <f>VLOOKUP($C148,ToxValues!$C$4:$J$284,3,FALSE)</f>
        <v>0.04</v>
      </c>
      <c r="AH148" s="497">
        <f>VLOOKUP($C148,ToxValues!$C$4:$J$284,5,FALSE)</f>
        <v>0.04</v>
      </c>
    </row>
    <row r="149" spans="1:34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>
        <f t="shared" si="56"/>
        <v>62.571428571428569</v>
      </c>
      <c r="H149" s="490" t="str">
        <f t="shared" si="52"/>
        <v>--</v>
      </c>
      <c r="I149" s="490" t="str">
        <f t="shared" si="53"/>
        <v/>
      </c>
      <c r="J149" s="490"/>
      <c r="K149" s="490" t="str">
        <f t="shared" si="54"/>
        <v/>
      </c>
      <c r="L149" s="490">
        <f t="shared" si="49"/>
        <v>62.571428571428569</v>
      </c>
      <c r="M149" s="208"/>
      <c r="N149" s="490"/>
      <c r="O149" s="490">
        <f t="shared" si="42"/>
        <v>62.571428571428569</v>
      </c>
      <c r="P149" s="490" t="str">
        <f t="shared" si="50"/>
        <v>--</v>
      </c>
      <c r="Q149" s="490"/>
      <c r="R149" s="490" t="str">
        <f t="shared" si="51"/>
        <v>--</v>
      </c>
      <c r="S149" s="490" t="str">
        <f t="shared" si="43"/>
        <v>--</v>
      </c>
      <c r="T149" s="490" t="str">
        <f t="shared" si="44"/>
        <v>--</v>
      </c>
      <c r="U149" s="490" t="str">
        <f t="shared" si="45"/>
        <v>--</v>
      </c>
      <c r="V149" s="490" t="str">
        <f t="shared" si="46"/>
        <v>--</v>
      </c>
      <c r="W149" s="255" t="str">
        <f t="shared" si="55"/>
        <v>--</v>
      </c>
      <c r="X149" s="490">
        <f t="shared" si="47"/>
        <v>9.4805194805194833E-3</v>
      </c>
      <c r="Y149" s="208" t="str">
        <f t="shared" si="48"/>
        <v>A</v>
      </c>
      <c r="Z149" s="255">
        <f>VLOOKUP(D149,derm!$D$4:$H$285,5,FALSE)</f>
        <v>0.11</v>
      </c>
      <c r="AA149" s="468">
        <f>VLOOKUP($C149,ToxValues!$C$4:$N$283,11,FALSE)</f>
        <v>166.22</v>
      </c>
      <c r="AB149" s="468" t="str">
        <f>VLOOKUP($D149,derm!$D$4:$K$285,6,FALSE)</f>
        <v>--</v>
      </c>
      <c r="AC149" s="468" t="str">
        <f>VLOOKUP($D149,derm!$D$4:$K$285,7,FALSE)</f>
        <v>--</v>
      </c>
      <c r="AD149" s="468" t="str">
        <f>VLOOKUP($D149,derm!$D$4:$K$285,8,FALSE)</f>
        <v>--</v>
      </c>
      <c r="AE149" s="468" t="str">
        <f>VLOOKUP($D149,derm!$D$4:$L$285,9,FALSE)</f>
        <v>--</v>
      </c>
      <c r="AF149" s="255"/>
      <c r="AG149" s="255">
        <f>VLOOKUP($C149,ToxValues!$C$4:$J$284,3,FALSE)</f>
        <v>0.04</v>
      </c>
      <c r="AH149" s="497">
        <f>VLOOKUP($C149,ToxValues!$C$4:$J$284,5,FALSE)</f>
        <v>0.04</v>
      </c>
    </row>
    <row r="150" spans="1:34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56"/>
        <v>0.13081264278553439</v>
      </c>
      <c r="H150" s="490" t="str">
        <f t="shared" si="52"/>
        <v>--</v>
      </c>
      <c r="I150" s="490">
        <f t="shared" si="53"/>
        <v>0.13081264278553439</v>
      </c>
      <c r="J150" s="490"/>
      <c r="K150" s="490" t="str">
        <f t="shared" si="54"/>
        <v/>
      </c>
      <c r="L150" s="490">
        <f t="shared" si="49"/>
        <v>1.2514285714285713</v>
      </c>
      <c r="M150" s="208"/>
      <c r="N150" s="490"/>
      <c r="O150" s="490">
        <f t="shared" si="42"/>
        <v>1.2514285714285713</v>
      </c>
      <c r="P150" s="490">
        <f t="shared" si="50"/>
        <v>0.14608276975335002</v>
      </c>
      <c r="Q150" s="490"/>
      <c r="R150" s="490">
        <f t="shared" si="51"/>
        <v>0.14608276975335002</v>
      </c>
      <c r="S150" s="490">
        <f t="shared" si="43"/>
        <v>5.582477842445966E-2</v>
      </c>
      <c r="T150" s="490">
        <f t="shared" si="44"/>
        <v>0.14608276975335002</v>
      </c>
      <c r="U150" s="490">
        <f t="shared" si="45"/>
        <v>0.52631578947368418</v>
      </c>
      <c r="V150" s="490">
        <f t="shared" si="46"/>
        <v>14.331634349030471</v>
      </c>
      <c r="W150" s="255">
        <f t="shared" si="55"/>
        <v>1.6980609418282551</v>
      </c>
      <c r="X150" s="490">
        <f t="shared" si="47"/>
        <v>1.8961038961038965E-4</v>
      </c>
      <c r="Y150" s="208" t="str">
        <f t="shared" si="48"/>
        <v>A</v>
      </c>
      <c r="Z150" s="255">
        <f>VLOOKUP(D150,derm!$D$4:$H$285,5,FALSE)</f>
        <v>0.254</v>
      </c>
      <c r="AA150" s="468">
        <f>VLOOKUP($C150,ToxValues!$C$4:$N$283,11,FALSE)</f>
        <v>284.77999999999997</v>
      </c>
      <c r="AB150" s="468">
        <f>VLOOKUP($D150,derm!$D$4:$K$285,6,FALSE)</f>
        <v>0.9</v>
      </c>
      <c r="AC150" s="468">
        <f>VLOOKUP($D150,derm!$D$4:$K$285,7,FALSE)</f>
        <v>4.22</v>
      </c>
      <c r="AD150" s="468">
        <f>VLOOKUP($D150,derm!$D$4:$K$285,8,FALSE)</f>
        <v>16.21</v>
      </c>
      <c r="AE150" s="468">
        <f>VLOOKUP($D150,derm!$D$4:$L$285,9,FALSE)</f>
        <v>0.9</v>
      </c>
      <c r="AF150" s="255"/>
      <c r="AG150" s="255">
        <f>VLOOKUP($C150,ToxValues!$C$4:$J$284,3,FALSE)</f>
        <v>8.0000000000000004E-4</v>
      </c>
      <c r="AH150" s="497">
        <f>VLOOKUP($C150,ToxValues!$C$4:$J$284,5,FALSE)</f>
        <v>8.0000000000000004E-4</v>
      </c>
    </row>
    <row r="151" spans="1:34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56"/>
        <v>0.46867733897661967</v>
      </c>
      <c r="H151" s="490" t="str">
        <f t="shared" si="52"/>
        <v>--</v>
      </c>
      <c r="I151" s="490">
        <f t="shared" si="53"/>
        <v>0.46867733897661967</v>
      </c>
      <c r="J151" s="490"/>
      <c r="K151" s="490" t="str">
        <f t="shared" si="54"/>
        <v/>
      </c>
      <c r="L151" s="490">
        <f t="shared" si="49"/>
        <v>1.5642857142857145</v>
      </c>
      <c r="M151" s="208"/>
      <c r="N151" s="490"/>
      <c r="O151" s="490">
        <f t="shared" si="42"/>
        <v>1.5642857142857145</v>
      </c>
      <c r="P151" s="490">
        <f t="shared" si="50"/>
        <v>0.66916727043432234</v>
      </c>
      <c r="Q151" s="490"/>
      <c r="R151" s="490">
        <f t="shared" si="51"/>
        <v>0.66916727043432234</v>
      </c>
      <c r="S151" s="490">
        <f t="shared" si="43"/>
        <v>0.33890274026170875</v>
      </c>
      <c r="T151" s="490">
        <f t="shared" si="44"/>
        <v>0.66916727043432234</v>
      </c>
      <c r="U151" s="490">
        <f t="shared" si="45"/>
        <v>0.66666666666666663</v>
      </c>
      <c r="V151" s="490">
        <f t="shared" si="46"/>
        <v>8.9266666666666659</v>
      </c>
      <c r="W151" s="255">
        <f t="shared" si="55"/>
        <v>1.4444444444444444</v>
      </c>
      <c r="X151" s="490">
        <f t="shared" si="47"/>
        <v>2.3701298701298703E-4</v>
      </c>
      <c r="Y151" s="208" t="str">
        <f t="shared" si="48"/>
        <v>A</v>
      </c>
      <c r="Z151" s="255">
        <f>VLOOKUP(D151,derm!$D$4:$H$285,5,FALSE)</f>
        <v>8.1000000000000003E-2</v>
      </c>
      <c r="AA151" s="468">
        <f>VLOOKUP($C151,ToxValues!$C$4:$N$283,11,FALSE)</f>
        <v>260.76</v>
      </c>
      <c r="AB151" s="468">
        <f>VLOOKUP($D151,derm!$D$4:$K$285,6,FALSE)</f>
        <v>0.5</v>
      </c>
      <c r="AC151" s="468">
        <f>VLOOKUP($D151,derm!$D$4:$K$285,7,FALSE)</f>
        <v>3.09</v>
      </c>
      <c r="AD151" s="468">
        <f>VLOOKUP($D151,derm!$D$4:$K$285,8,FALSE)</f>
        <v>7.42</v>
      </c>
      <c r="AE151" s="468">
        <f>VLOOKUP($D151,derm!$D$4:$L$285,9,FALSE)</f>
        <v>0.9</v>
      </c>
      <c r="AF151" s="255"/>
      <c r="AG151" s="255">
        <f>VLOOKUP($C151,ToxValues!$C$4:$J$284,3,FALSE)</f>
        <v>1E-3</v>
      </c>
      <c r="AH151" s="497">
        <f>VLOOKUP($C151,ToxValues!$C$4:$J$284,5,FALSE)</f>
        <v>1E-3</v>
      </c>
    </row>
    <row r="152" spans="1:34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>
        <f t="shared" si="56"/>
        <v>9.3857142857142861</v>
      </c>
      <c r="H152" s="490" t="str">
        <f t="shared" si="52"/>
        <v>--</v>
      </c>
      <c r="I152" s="490" t="str">
        <f t="shared" si="53"/>
        <v/>
      </c>
      <c r="J152" s="490"/>
      <c r="K152" s="490" t="str">
        <f t="shared" si="54"/>
        <v/>
      </c>
      <c r="L152" s="490">
        <f t="shared" si="49"/>
        <v>9.3857142857142861</v>
      </c>
      <c r="M152" s="208"/>
      <c r="N152" s="490"/>
      <c r="O152" s="490">
        <f t="shared" si="42"/>
        <v>9.3857142857142861</v>
      </c>
      <c r="P152" s="490" t="str">
        <f t="shared" si="50"/>
        <v>--</v>
      </c>
      <c r="Q152" s="490"/>
      <c r="R152" s="490" t="str">
        <f t="shared" si="51"/>
        <v>--</v>
      </c>
      <c r="S152" s="490" t="str">
        <f t="shared" si="43"/>
        <v>--</v>
      </c>
      <c r="T152" s="490" t="str">
        <f t="shared" si="44"/>
        <v>--</v>
      </c>
      <c r="U152" s="490" t="str">
        <f t="shared" si="45"/>
        <v>--</v>
      </c>
      <c r="V152" s="490" t="str">
        <f t="shared" si="46"/>
        <v>--</v>
      </c>
      <c r="W152" s="255" t="str">
        <f t="shared" si="55"/>
        <v>--</v>
      </c>
      <c r="X152" s="490">
        <f t="shared" si="47"/>
        <v>1.4220779220779224E-3</v>
      </c>
      <c r="Y152" s="208" t="str">
        <f t="shared" si="48"/>
        <v>A</v>
      </c>
      <c r="Z152" s="255">
        <f>VLOOKUP(D152,derm!$D$4:$H$285,5,FALSE)</f>
        <v>0.10299999999999999</v>
      </c>
      <c r="AA152" s="468">
        <f>VLOOKUP($C152,ToxValues!$C$4:$N$283,11,FALSE)</f>
        <v>272.77</v>
      </c>
      <c r="AB152" s="468" t="str">
        <f>VLOOKUP($D152,derm!$D$4:$K$285,6,FALSE)</f>
        <v>--</v>
      </c>
      <c r="AC152" s="468" t="str">
        <f>VLOOKUP($D152,derm!$D$4:$K$285,7,FALSE)</f>
        <v>--</v>
      </c>
      <c r="AD152" s="468" t="str">
        <f>VLOOKUP($D152,derm!$D$4:$K$285,8,FALSE)</f>
        <v>--</v>
      </c>
      <c r="AE152" s="468" t="str">
        <f>VLOOKUP($D152,derm!$D$4:$L$285,9,FALSE)</f>
        <v>--</v>
      </c>
      <c r="AF152" s="255"/>
      <c r="AG152" s="255">
        <f>VLOOKUP($C152,ToxValues!$C$4:$J$284,3,FALSE)</f>
        <v>6.0000000000000001E-3</v>
      </c>
      <c r="AH152" s="497">
        <f>VLOOKUP($C152,ToxValues!$C$4:$J$284,5,FALSE)</f>
        <v>6.0000000000000001E-3</v>
      </c>
    </row>
    <row r="153" spans="1:34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56"/>
        <v>0.51153739111936003</v>
      </c>
      <c r="H153" s="490" t="str">
        <f t="shared" si="52"/>
        <v>--</v>
      </c>
      <c r="I153" s="490">
        <f t="shared" si="53"/>
        <v>0.51153739111936003</v>
      </c>
      <c r="J153" s="490"/>
      <c r="K153" s="490" t="str">
        <f t="shared" si="54"/>
        <v/>
      </c>
      <c r="L153" s="490">
        <f t="shared" si="49"/>
        <v>1.095</v>
      </c>
      <c r="M153" s="208"/>
      <c r="N153" s="490"/>
      <c r="O153" s="490">
        <f t="shared" si="42"/>
        <v>1.095</v>
      </c>
      <c r="P153" s="490">
        <f t="shared" si="50"/>
        <v>0.96001600573908707</v>
      </c>
      <c r="Q153" s="490"/>
      <c r="R153" s="490">
        <f t="shared" si="51"/>
        <v>0.96001600573908707</v>
      </c>
      <c r="S153" s="490">
        <f t="shared" si="43"/>
        <v>0.63902468298491233</v>
      </c>
      <c r="T153" s="490">
        <f t="shared" si="44"/>
        <v>0.96001600573908707</v>
      </c>
      <c r="U153" s="490">
        <f t="shared" si="45"/>
        <v>0.83333333333333337</v>
      </c>
      <c r="V153" s="490">
        <f t="shared" si="46"/>
        <v>5.422777777777779</v>
      </c>
      <c r="W153" s="255">
        <f t="shared" si="55"/>
        <v>1.1944444444444446</v>
      </c>
      <c r="X153" s="490">
        <f t="shared" si="47"/>
        <v>1.6590909090909091E-4</v>
      </c>
      <c r="Y153" s="208" t="str">
        <f t="shared" si="48"/>
        <v>A</v>
      </c>
      <c r="Z153" s="255">
        <f>VLOOKUP(D153,derm!$D$4:$H$285,5,FALSE)</f>
        <v>4.1500000000000002E-2</v>
      </c>
      <c r="AA153" s="468">
        <f>VLOOKUP($C153,ToxValues!$C$4:$N$283,11,FALSE)</f>
        <v>236.74</v>
      </c>
      <c r="AB153" s="468">
        <f>VLOOKUP($D153,derm!$D$4:$K$285,6,FALSE)</f>
        <v>0.2</v>
      </c>
      <c r="AC153" s="468">
        <f>VLOOKUP($D153,derm!$D$4:$K$285,7,FALSE)</f>
        <v>2.27</v>
      </c>
      <c r="AD153" s="468">
        <f>VLOOKUP($D153,derm!$D$4:$K$285,8,FALSE)</f>
        <v>5.44</v>
      </c>
      <c r="AE153" s="468">
        <f>VLOOKUP($D153,derm!$D$4:$L$285,9,FALSE)</f>
        <v>1</v>
      </c>
      <c r="AF153" s="255"/>
      <c r="AG153" s="255">
        <f>VLOOKUP($C153,ToxValues!$C$4:$J$284,3,FALSE)</f>
        <v>6.9999999999999999E-4</v>
      </c>
      <c r="AH153" s="497">
        <f>VLOOKUP($C153,ToxValues!$C$4:$J$284,5,FALSE)</f>
        <v>6.9999999999999999E-4</v>
      </c>
    </row>
    <row r="154" spans="1:34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 t="str">
        <f t="shared" si="56"/>
        <v>--</v>
      </c>
      <c r="H154" s="490" t="str">
        <f t="shared" si="52"/>
        <v>--</v>
      </c>
      <c r="I154" s="490" t="str">
        <f t="shared" si="53"/>
        <v/>
      </c>
      <c r="J154" s="490"/>
      <c r="K154" s="490" t="str">
        <f t="shared" si="54"/>
        <v/>
      </c>
      <c r="L154" s="490" t="str">
        <f t="shared" si="49"/>
        <v>--</v>
      </c>
      <c r="M154" s="208"/>
      <c r="N154" s="490"/>
      <c r="O154" s="490" t="str">
        <f t="shared" si="42"/>
        <v>--</v>
      </c>
      <c r="P154" s="490" t="str">
        <f t="shared" si="50"/>
        <v>--</v>
      </c>
      <c r="Q154" s="490"/>
      <c r="R154" s="490" t="str">
        <f t="shared" si="51"/>
        <v>--</v>
      </c>
      <c r="S154" s="490" t="str">
        <f t="shared" si="43"/>
        <v>--</v>
      </c>
      <c r="T154" s="490" t="str">
        <f t="shared" si="44"/>
        <v>--</v>
      </c>
      <c r="U154" s="490">
        <f t="shared" si="45"/>
        <v>0.12987012987012986</v>
      </c>
      <c r="V154" s="490">
        <f t="shared" si="46"/>
        <v>19.862054309327036</v>
      </c>
      <c r="W154" s="255">
        <f t="shared" si="55"/>
        <v>2.6272558610220949</v>
      </c>
      <c r="X154" s="490" t="str">
        <f t="shared" si="47"/>
        <v>--</v>
      </c>
      <c r="Y154" s="208" t="str">
        <f t="shared" si="48"/>
        <v>A</v>
      </c>
      <c r="Z154" s="255">
        <f>VLOOKUP(D154,derm!$D$4:$H$285,5,FALSE)</f>
        <v>1.0408204999999999</v>
      </c>
      <c r="AA154" s="468">
        <f>VLOOKUP($C154,ToxValues!$C$4:$N$283,11,FALSE)</f>
        <v>276.33999999999997</v>
      </c>
      <c r="AB154" s="468">
        <f>VLOOKUP($D154,derm!$D$4:$K$285,6,FALSE)</f>
        <v>6.7</v>
      </c>
      <c r="AC154" s="468">
        <f>VLOOKUP($D154,derm!$D$4:$K$285,7,FALSE)</f>
        <v>3.78</v>
      </c>
      <c r="AD154" s="468">
        <f>VLOOKUP($D154,derm!$D$4:$K$285,8,FALSE)</f>
        <v>16.829999999999998</v>
      </c>
      <c r="AE154" s="468">
        <f>VLOOKUP($D154,derm!$D$4:$L$285,9,FALSE)</f>
        <v>0.6</v>
      </c>
      <c r="AF154" s="255"/>
      <c r="AG154" s="255" t="str">
        <f>VLOOKUP($C154,ToxValues!$C$4:$J$284,3,FALSE)</f>
        <v>--</v>
      </c>
      <c r="AH154" s="497" t="str">
        <f>VLOOKUP($C154,ToxValues!$C$4:$J$284,5,FALSE)</f>
        <v>--</v>
      </c>
    </row>
    <row r="155" spans="1:34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56"/>
        <v>297.60307843894975</v>
      </c>
      <c r="H155" s="490" t="str">
        <f t="shared" si="52"/>
        <v>--</v>
      </c>
      <c r="I155" s="490">
        <f t="shared" si="53"/>
        <v>297.60307843894975</v>
      </c>
      <c r="J155" s="490"/>
      <c r="K155" s="490" t="str">
        <f t="shared" si="54"/>
        <v/>
      </c>
      <c r="L155" s="490">
        <f t="shared" si="49"/>
        <v>312.85714285714283</v>
      </c>
      <c r="M155" s="208"/>
      <c r="N155" s="490"/>
      <c r="O155" s="490">
        <f t="shared" si="42"/>
        <v>312.85714285714283</v>
      </c>
      <c r="P155" s="490">
        <f t="shared" si="50"/>
        <v>6103.7665944857126</v>
      </c>
      <c r="Q155" s="490"/>
      <c r="R155" s="490">
        <f t="shared" si="51"/>
        <v>6103.7665944857126</v>
      </c>
      <c r="S155" s="490">
        <f t="shared" si="43"/>
        <v>5925.0284239034809</v>
      </c>
      <c r="T155" s="490">
        <f t="shared" si="44"/>
        <v>6103.7665944857126</v>
      </c>
      <c r="U155" s="490">
        <f t="shared" si="45"/>
        <v>1</v>
      </c>
      <c r="V155" s="490">
        <f t="shared" si="46"/>
        <v>1.26</v>
      </c>
      <c r="W155" s="255">
        <f t="shared" si="55"/>
        <v>1</v>
      </c>
      <c r="X155" s="490">
        <f t="shared" si="47"/>
        <v>4.7402597402597411E-2</v>
      </c>
      <c r="Y155" s="208" t="str">
        <f t="shared" si="48"/>
        <v>A</v>
      </c>
      <c r="Z155" s="255">
        <f>VLOOKUP(D155,derm!$D$4:$H$285,5,FALSE)</f>
        <v>3.5400000000000002E-3</v>
      </c>
      <c r="AA155" s="468">
        <f>VLOOKUP($C155,ToxValues!$C$4:$N$283,11,FALSE)</f>
        <v>138.21</v>
      </c>
      <c r="AB155" s="468">
        <f>VLOOKUP($D155,derm!$D$4:$K$285,6,FALSE)</f>
        <v>0</v>
      </c>
      <c r="AC155" s="468">
        <f>VLOOKUP($D155,derm!$D$4:$K$285,7,FALSE)</f>
        <v>0.63</v>
      </c>
      <c r="AD155" s="468">
        <f>VLOOKUP($D155,derm!$D$4:$K$285,8,FALSE)</f>
        <v>1.52</v>
      </c>
      <c r="AE155" s="468">
        <f>VLOOKUP($D155,derm!$D$4:$L$285,9,FALSE)</f>
        <v>1</v>
      </c>
      <c r="AF155" s="255"/>
      <c r="AG155" s="255">
        <f>VLOOKUP($C155,ToxValues!$C$4:$J$284,3,FALSE)</f>
        <v>0.2</v>
      </c>
      <c r="AH155" s="497">
        <f>VLOOKUP($C155,ToxValues!$C$4:$J$284,5,FALSE)</f>
        <v>0.2</v>
      </c>
    </row>
    <row r="156" spans="1:34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>
        <f t="shared" si="56"/>
        <v>3.128571428571429</v>
      </c>
      <c r="H156" s="490" t="str">
        <f t="shared" si="52"/>
        <v>--</v>
      </c>
      <c r="I156" s="490" t="str">
        <f t="shared" si="53"/>
        <v/>
      </c>
      <c r="J156" s="490"/>
      <c r="K156" s="490" t="str">
        <f t="shared" si="54"/>
        <v/>
      </c>
      <c r="L156" s="490">
        <f t="shared" si="49"/>
        <v>3.128571428571429</v>
      </c>
      <c r="M156" s="208"/>
      <c r="N156" s="490"/>
      <c r="O156" s="490">
        <f t="shared" si="42"/>
        <v>3.128571428571429</v>
      </c>
      <c r="P156" s="490" t="str">
        <f t="shared" si="50"/>
        <v>--</v>
      </c>
      <c r="Q156" s="490"/>
      <c r="R156" s="490" t="str">
        <f t="shared" si="51"/>
        <v>--</v>
      </c>
      <c r="S156" s="490" t="str">
        <f t="shared" si="43"/>
        <v>--</v>
      </c>
      <c r="T156" s="490" t="str">
        <f t="shared" si="44"/>
        <v>--</v>
      </c>
      <c r="U156" s="490" t="str">
        <f t="shared" si="45"/>
        <v>--</v>
      </c>
      <c r="V156" s="490" t="str">
        <f t="shared" si="46"/>
        <v>--</v>
      </c>
      <c r="W156" s="255" t="str">
        <f t="shared" si="55"/>
        <v>--</v>
      </c>
      <c r="X156" s="490">
        <f t="shared" si="47"/>
        <v>4.7402597402597407E-4</v>
      </c>
      <c r="Y156" s="208" t="str">
        <f t="shared" si="48"/>
        <v>A</v>
      </c>
      <c r="Z156" s="255">
        <f>VLOOKUP(D156,derm!$D$4:$H$285,5,FALSE)</f>
        <v>6.4700000000000001E-4</v>
      </c>
      <c r="AA156" s="468">
        <f>VLOOKUP($C156,ToxValues!$C$4:$N$283,11,FALSE)</f>
        <v>94.5</v>
      </c>
      <c r="AB156" s="468" t="str">
        <f>VLOOKUP($D156,derm!$D$4:$K$285,6,FALSE)</f>
        <v>--</v>
      </c>
      <c r="AC156" s="468" t="str">
        <f>VLOOKUP($D156,derm!$D$4:$K$285,7,FALSE)</f>
        <v>--</v>
      </c>
      <c r="AD156" s="468" t="str">
        <f>VLOOKUP($D156,derm!$D$4:$K$285,8,FALSE)</f>
        <v>--</v>
      </c>
      <c r="AE156" s="468" t="str">
        <f>VLOOKUP($D156,derm!$D$4:$L$285,9,FALSE)</f>
        <v>--</v>
      </c>
      <c r="AF156" s="255"/>
      <c r="AG156" s="255">
        <f>VLOOKUP($C156,ToxValues!$C$4:$J$284,3,FALSE)</f>
        <v>2E-3</v>
      </c>
      <c r="AH156" s="497">
        <f>VLOOKUP($C156,ToxValues!$C$4:$J$284,5,FALSE)</f>
        <v>2E-3</v>
      </c>
    </row>
    <row r="157" spans="1:34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>
        <f t="shared" si="56"/>
        <v>19.121629316480551</v>
      </c>
      <c r="H157" s="490" t="str">
        <f t="shared" si="52"/>
        <v>--</v>
      </c>
      <c r="I157" s="490">
        <f t="shared" si="53"/>
        <v>19.121629316480551</v>
      </c>
      <c r="J157" s="490"/>
      <c r="K157" s="490" t="str">
        <f t="shared" si="54"/>
        <v/>
      </c>
      <c r="L157" s="490">
        <f t="shared" si="49"/>
        <v>31.285714285714285</v>
      </c>
      <c r="M157" s="208"/>
      <c r="N157" s="490"/>
      <c r="O157" s="490">
        <f t="shared" si="42"/>
        <v>31.285714285714285</v>
      </c>
      <c r="P157" s="490">
        <f t="shared" si="50"/>
        <v>49.180339744900166</v>
      </c>
      <c r="Q157" s="490"/>
      <c r="R157" s="490">
        <f t="shared" si="51"/>
        <v>49.180339744900166</v>
      </c>
      <c r="S157" s="490">
        <f t="shared" si="43"/>
        <v>46.852651392255417</v>
      </c>
      <c r="T157" s="490">
        <f t="shared" si="44"/>
        <v>49.180339744900166</v>
      </c>
      <c r="U157" s="490">
        <f t="shared" si="45"/>
        <v>0.83333333333333337</v>
      </c>
      <c r="V157" s="490">
        <f t="shared" si="46"/>
        <v>1.3377777777777782</v>
      </c>
      <c r="W157" s="255">
        <f t="shared" si="55"/>
        <v>1.1944444444444446</v>
      </c>
      <c r="X157" s="490">
        <f t="shared" si="47"/>
        <v>4.7402597402597417E-3</v>
      </c>
      <c r="Y157" s="208" t="str">
        <f t="shared" si="48"/>
        <v>A</v>
      </c>
      <c r="Z157" s="255">
        <f>VLOOKUP(D157,derm!$D$4:$H$285,5,FALSE)</f>
        <v>4.6600000000000003E-2</v>
      </c>
      <c r="AA157" s="468">
        <f>VLOOKUP($C157,ToxValues!$C$4:$N$283,11,FALSE)</f>
        <v>128.18</v>
      </c>
      <c r="AB157" s="468">
        <f>VLOOKUP($D157,derm!$D$4:$K$285,6,FALSE)</f>
        <v>0.2</v>
      </c>
      <c r="AC157" s="468">
        <f>VLOOKUP($D157,derm!$D$4:$K$285,7,FALSE)</f>
        <v>0.56000000000000005</v>
      </c>
      <c r="AD157" s="468">
        <f>VLOOKUP($D157,derm!$D$4:$K$285,8,FALSE)</f>
        <v>1.34</v>
      </c>
      <c r="AE157" s="468">
        <f>VLOOKUP($D157,derm!$D$4:$L$285,9,FALSE)</f>
        <v>1</v>
      </c>
      <c r="AF157" s="255"/>
      <c r="AG157" s="255">
        <f>VLOOKUP($C157,ToxValues!$C$4:$J$284,3,FALSE)</f>
        <v>0.02</v>
      </c>
      <c r="AH157" s="497">
        <f>VLOOKUP($C157,ToxValues!$C$4:$J$284,5,FALSE)</f>
        <v>0.02</v>
      </c>
    </row>
    <row r="158" spans="1:34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>
        <f t="shared" si="56"/>
        <v>3.128571428571429</v>
      </c>
      <c r="H158" s="490" t="str">
        <f t="shared" si="52"/>
        <v>--</v>
      </c>
      <c r="I158" s="490" t="str">
        <f t="shared" si="53"/>
        <v/>
      </c>
      <c r="J158" s="490"/>
      <c r="K158" s="490" t="str">
        <f t="shared" si="54"/>
        <v/>
      </c>
      <c r="L158" s="490">
        <f t="shared" si="49"/>
        <v>3.128571428571429</v>
      </c>
      <c r="M158" s="208"/>
      <c r="N158" s="490"/>
      <c r="O158" s="490">
        <f t="shared" si="42"/>
        <v>3.128571428571429</v>
      </c>
      <c r="P158" s="490" t="str">
        <f t="shared" si="50"/>
        <v>--</v>
      </c>
      <c r="Q158" s="490"/>
      <c r="R158" s="490" t="str">
        <f t="shared" si="51"/>
        <v>--</v>
      </c>
      <c r="S158" s="490" t="str">
        <f t="shared" si="43"/>
        <v>--</v>
      </c>
      <c r="T158" s="490" t="str">
        <f t="shared" si="44"/>
        <v>--</v>
      </c>
      <c r="U158" s="490" t="str">
        <f t="shared" si="45"/>
        <v>--</v>
      </c>
      <c r="V158" s="490" t="str">
        <f t="shared" si="46"/>
        <v>--</v>
      </c>
      <c r="W158" s="255" t="str">
        <f t="shared" si="55"/>
        <v>--</v>
      </c>
      <c r="X158" s="490">
        <f t="shared" si="47"/>
        <v>4.7402597402597407E-4</v>
      </c>
      <c r="Y158" s="208" t="str">
        <f t="shared" si="48"/>
        <v>A</v>
      </c>
      <c r="Z158" s="255">
        <f>VLOOKUP(D158,derm!$D$4:$H$285,5,FALSE)</f>
        <v>5.4099999999999999E-3</v>
      </c>
      <c r="AA158" s="468">
        <f>VLOOKUP($C158,ToxValues!$C$4:$N$283,11,FALSE)</f>
        <v>123.11</v>
      </c>
      <c r="AB158" s="468" t="str">
        <f>VLOOKUP($D158,derm!$D$4:$K$285,6,FALSE)</f>
        <v>--</v>
      </c>
      <c r="AC158" s="468" t="str">
        <f>VLOOKUP($D158,derm!$D$4:$K$285,7,FALSE)</f>
        <v>--</v>
      </c>
      <c r="AD158" s="468" t="str">
        <f>VLOOKUP($D158,derm!$D$4:$K$285,8,FALSE)</f>
        <v>--</v>
      </c>
      <c r="AE158" s="468" t="str">
        <f>VLOOKUP($D158,derm!$D$4:$L$285,9,FALSE)</f>
        <v>--</v>
      </c>
      <c r="AF158" s="255"/>
      <c r="AG158" s="255">
        <f>VLOOKUP($C158,ToxValues!$C$4:$J$284,3,FALSE)</f>
        <v>2E-3</v>
      </c>
      <c r="AH158" s="497">
        <f>VLOOKUP($C158,ToxValues!$C$4:$J$284,5,FALSE)</f>
        <v>2E-3</v>
      </c>
    </row>
    <row r="159" spans="1:34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56"/>
        <v>1.248403870333151E-2</v>
      </c>
      <c r="H159" s="490" t="str">
        <f t="shared" si="52"/>
        <v>--</v>
      </c>
      <c r="I159" s="490">
        <f t="shared" si="53"/>
        <v>1.248403870333151E-2</v>
      </c>
      <c r="J159" s="490"/>
      <c r="K159" s="490" t="str">
        <f t="shared" si="54"/>
        <v/>
      </c>
      <c r="L159" s="490">
        <f t="shared" si="49"/>
        <v>1.2514285714285716E-2</v>
      </c>
      <c r="M159" s="208"/>
      <c r="N159" s="490"/>
      <c r="O159" s="490">
        <f t="shared" si="42"/>
        <v>1.2514285714285716E-2</v>
      </c>
      <c r="P159" s="490">
        <f t="shared" si="50"/>
        <v>5.1650996998755589</v>
      </c>
      <c r="Q159" s="490"/>
      <c r="R159" s="490">
        <f t="shared" si="51"/>
        <v>5.1650996998755589</v>
      </c>
      <c r="S159" s="490">
        <f t="shared" si="43"/>
        <v>4.8424351213195838</v>
      </c>
      <c r="T159" s="490">
        <f t="shared" si="44"/>
        <v>5.1650996998755589</v>
      </c>
      <c r="U159" s="490">
        <f t="shared" si="45"/>
        <v>1</v>
      </c>
      <c r="V159" s="490">
        <f t="shared" si="46"/>
        <v>0.56000000000000005</v>
      </c>
      <c r="W159" s="255">
        <f t="shared" si="55"/>
        <v>1</v>
      </c>
      <c r="X159" s="490">
        <f t="shared" si="47"/>
        <v>1.8961038961038961E-6</v>
      </c>
      <c r="Y159" s="208" t="str">
        <f t="shared" si="48"/>
        <v>B</v>
      </c>
      <c r="Z159" s="255">
        <f>VLOOKUP(D159,derm!$D$4:$H$285,5,FALSE)</f>
        <v>2.5099999999999998E-4</v>
      </c>
      <c r="AA159" s="468">
        <f>VLOOKUP($C159,ToxValues!$C$4:$N$283,11,FALSE)</f>
        <v>74.08</v>
      </c>
      <c r="AB159" s="468">
        <f>VLOOKUP($D159,derm!$D$4:$K$285,6,FALSE)</f>
        <v>0</v>
      </c>
      <c r="AC159" s="468">
        <f>VLOOKUP($D159,derm!$D$4:$K$285,7,FALSE)</f>
        <v>0.28000000000000003</v>
      </c>
      <c r="AD159" s="468">
        <f>VLOOKUP($D159,derm!$D$4:$K$285,8,FALSE)</f>
        <v>0.67</v>
      </c>
      <c r="AE159" s="468">
        <f>VLOOKUP($D159,derm!$D$4:$L$285,9,FALSE)</f>
        <v>1</v>
      </c>
      <c r="AF159" s="255"/>
      <c r="AG159" s="255">
        <f>VLOOKUP($C159,ToxValues!$C$4:$J$284,3,FALSE)</f>
        <v>7.9999999999999996E-6</v>
      </c>
      <c r="AH159" s="497">
        <f>VLOOKUP($C159,ToxValues!$C$4:$J$284,5,FALSE)</f>
        <v>7.9999999999999996E-6</v>
      </c>
    </row>
    <row r="160" spans="1:34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 t="str">
        <f t="shared" si="56"/>
        <v>--</v>
      </c>
      <c r="H160" s="490" t="str">
        <f t="shared" si="52"/>
        <v>--</v>
      </c>
      <c r="I160" s="490" t="str">
        <f t="shared" si="53"/>
        <v/>
      </c>
      <c r="J160" s="490"/>
      <c r="K160" s="490" t="str">
        <f t="shared" si="54"/>
        <v/>
      </c>
      <c r="L160" s="490" t="str">
        <f t="shared" si="49"/>
        <v>--</v>
      </c>
      <c r="M160" s="208"/>
      <c r="N160" s="490"/>
      <c r="O160" s="490" t="str">
        <f t="shared" si="42"/>
        <v>--</v>
      </c>
      <c r="P160" s="490" t="str">
        <f t="shared" si="50"/>
        <v>--</v>
      </c>
      <c r="Q160" s="490"/>
      <c r="R160" s="490" t="str">
        <f t="shared" si="51"/>
        <v>--</v>
      </c>
      <c r="S160" s="490" t="str">
        <f t="shared" si="43"/>
        <v>--</v>
      </c>
      <c r="T160" s="490" t="str">
        <f t="shared" si="44"/>
        <v>--</v>
      </c>
      <c r="U160" s="490">
        <f t="shared" si="45"/>
        <v>1</v>
      </c>
      <c r="V160" s="490">
        <f t="shared" si="46"/>
        <v>1.1399999999999999</v>
      </c>
      <c r="W160" s="255">
        <f t="shared" si="55"/>
        <v>1</v>
      </c>
      <c r="X160" s="490" t="str">
        <f t="shared" si="47"/>
        <v>--</v>
      </c>
      <c r="Y160" s="208" t="str">
        <f t="shared" si="48"/>
        <v>A</v>
      </c>
      <c r="Z160" s="255">
        <f>VLOOKUP(D160,derm!$D$4:$H$285,5,FALSE)</f>
        <v>2.33E-3</v>
      </c>
      <c r="AA160" s="468">
        <f>VLOOKUP($C160,ToxValues!$C$4:$N$283,11,FALSE)</f>
        <v>130.19</v>
      </c>
      <c r="AB160" s="468">
        <f>VLOOKUP($D160,derm!$D$4:$K$285,6,FALSE)</f>
        <v>0</v>
      </c>
      <c r="AC160" s="468">
        <f>VLOOKUP($D160,derm!$D$4:$K$285,7,FALSE)</f>
        <v>0.56999999999999995</v>
      </c>
      <c r="AD160" s="468">
        <f>VLOOKUP($D160,derm!$D$4:$K$285,8,FALSE)</f>
        <v>1.37</v>
      </c>
      <c r="AE160" s="468">
        <f>VLOOKUP($D160,derm!$D$4:$L$285,9,FALSE)</f>
        <v>1</v>
      </c>
      <c r="AF160" s="255"/>
      <c r="AG160" s="255" t="str">
        <f>VLOOKUP($C160,ToxValues!$C$4:$J$284,3,FALSE)</f>
        <v>--</v>
      </c>
      <c r="AH160" s="497" t="str">
        <f>VLOOKUP($C160,ToxValues!$C$4:$J$284,5,FALSE)</f>
        <v>--</v>
      </c>
    </row>
    <row r="161" spans="1:34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 t="str">
        <f t="shared" si="56"/>
        <v>--</v>
      </c>
      <c r="H161" s="490" t="str">
        <f t="shared" si="52"/>
        <v>--</v>
      </c>
      <c r="I161" s="490" t="str">
        <f t="shared" si="53"/>
        <v/>
      </c>
      <c r="J161" s="490"/>
      <c r="K161" s="490" t="str">
        <f t="shared" si="54"/>
        <v/>
      </c>
      <c r="L161" s="490" t="str">
        <f t="shared" si="49"/>
        <v>--</v>
      </c>
      <c r="M161" s="208"/>
      <c r="N161" s="490"/>
      <c r="O161" s="490" t="str">
        <f t="shared" si="42"/>
        <v>--</v>
      </c>
      <c r="P161" s="490" t="str">
        <f t="shared" si="50"/>
        <v>--</v>
      </c>
      <c r="Q161" s="490"/>
      <c r="R161" s="490" t="str">
        <f t="shared" si="51"/>
        <v>--</v>
      </c>
      <c r="S161" s="490" t="str">
        <f t="shared" si="43"/>
        <v>--</v>
      </c>
      <c r="T161" s="490" t="str">
        <f t="shared" si="44"/>
        <v>--</v>
      </c>
      <c r="U161" s="490">
        <f t="shared" si="45"/>
        <v>0.90909090909090906</v>
      </c>
      <c r="V161" s="490">
        <f t="shared" si="46"/>
        <v>3.0337190082644621</v>
      </c>
      <c r="W161" s="255">
        <f t="shared" si="55"/>
        <v>1.0991735537190082</v>
      </c>
      <c r="X161" s="490" t="str">
        <f t="shared" si="47"/>
        <v>--</v>
      </c>
      <c r="Y161" s="208" t="str">
        <f t="shared" si="48"/>
        <v>A</v>
      </c>
      <c r="Z161" s="255">
        <f>VLOOKUP(D161,derm!$D$4:$H$285,5,FALSE)</f>
        <v>1.4500000000000001E-2</v>
      </c>
      <c r="AA161" s="468">
        <f>VLOOKUP($C161,ToxValues!$C$4:$N$283,11,FALSE)</f>
        <v>198.23</v>
      </c>
      <c r="AB161" s="468">
        <f>VLOOKUP($D161,derm!$D$4:$K$285,6,FALSE)</f>
        <v>0.1</v>
      </c>
      <c r="AC161" s="468">
        <f>VLOOKUP($D161,derm!$D$4:$K$285,7,FALSE)</f>
        <v>1.38</v>
      </c>
      <c r="AD161" s="468">
        <f>VLOOKUP($D161,derm!$D$4:$K$285,8,FALSE)</f>
        <v>3.31</v>
      </c>
      <c r="AE161" s="468">
        <f>VLOOKUP($D161,derm!$D$4:$L$285,9,FALSE)</f>
        <v>1</v>
      </c>
      <c r="AF161" s="255"/>
      <c r="AG161" s="255" t="str">
        <f>VLOOKUP($C161,ToxValues!$C$4:$J$284,3,FALSE)</f>
        <v>--</v>
      </c>
      <c r="AH161" s="497" t="str">
        <f>VLOOKUP($C161,ToxValues!$C$4:$J$284,5,FALSE)</f>
        <v>--</v>
      </c>
    </row>
    <row r="162" spans="1:34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>
        <f t="shared" si="56"/>
        <v>1.2514285714285713</v>
      </c>
      <c r="H162" s="490" t="str">
        <f t="shared" si="52"/>
        <v>--</v>
      </c>
      <c r="I162" s="490" t="str">
        <f t="shared" si="53"/>
        <v/>
      </c>
      <c r="J162" s="490"/>
      <c r="K162" s="490" t="str">
        <f t="shared" si="54"/>
        <v/>
      </c>
      <c r="L162" s="490">
        <f t="shared" si="49"/>
        <v>1.2514285714285713</v>
      </c>
      <c r="M162" s="208"/>
      <c r="N162" s="490"/>
      <c r="O162" s="490">
        <f t="shared" si="42"/>
        <v>1.2514285714285713</v>
      </c>
      <c r="P162" s="490" t="str">
        <f t="shared" si="50"/>
        <v>--</v>
      </c>
      <c r="Q162" s="490"/>
      <c r="R162" s="490" t="str">
        <f t="shared" si="51"/>
        <v>--</v>
      </c>
      <c r="S162" s="490" t="str">
        <f t="shared" si="43"/>
        <v>--</v>
      </c>
      <c r="T162" s="490" t="str">
        <f t="shared" si="44"/>
        <v>--</v>
      </c>
      <c r="U162" s="490" t="str">
        <f t="shared" si="45"/>
        <v>--</v>
      </c>
      <c r="V162" s="490" t="str">
        <f t="shared" si="46"/>
        <v>--</v>
      </c>
      <c r="W162" s="255" t="str">
        <f t="shared" si="55"/>
        <v>--</v>
      </c>
      <c r="X162" s="490">
        <f t="shared" si="47"/>
        <v>1.8961038961038965E-4</v>
      </c>
      <c r="Y162" s="208" t="str">
        <f t="shared" si="48"/>
        <v>A</v>
      </c>
      <c r="Z162" s="255">
        <f>VLOOKUP(D162,derm!$D$4:$H$285,5,FALSE)</f>
        <v>0.16800000000000001</v>
      </c>
      <c r="AA162" s="468">
        <f>VLOOKUP($C162,ToxValues!$C$4:$N$283,11,FALSE)</f>
        <v>250.34</v>
      </c>
      <c r="AB162" s="468" t="str">
        <f>VLOOKUP($D162,derm!$D$4:$K$285,6,FALSE)</f>
        <v>--</v>
      </c>
      <c r="AC162" s="468" t="str">
        <f>VLOOKUP($D162,derm!$D$4:$K$285,7,FALSE)</f>
        <v>--</v>
      </c>
      <c r="AD162" s="468" t="str">
        <f>VLOOKUP($D162,derm!$D$4:$K$285,8,FALSE)</f>
        <v>--</v>
      </c>
      <c r="AE162" s="468" t="str">
        <f>VLOOKUP($D162,derm!$D$4:$L$285,9,FALSE)</f>
        <v>--</v>
      </c>
      <c r="AF162" s="255"/>
      <c r="AG162" s="255">
        <f>VLOOKUP($C162,ToxValues!$C$4:$J$284,3,FALSE)</f>
        <v>8.0000000000000004E-4</v>
      </c>
      <c r="AH162" s="497">
        <f>VLOOKUP($C162,ToxValues!$C$4:$J$284,5,FALSE)</f>
        <v>8.0000000000000004E-4</v>
      </c>
    </row>
    <row r="163" spans="1:34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56"/>
        <v>1.6278034015755212</v>
      </c>
      <c r="H163" s="490" t="str">
        <f t="shared" si="52"/>
        <v>--</v>
      </c>
      <c r="I163" s="490">
        <f t="shared" si="53"/>
        <v>1.6278034015755212</v>
      </c>
      <c r="J163" s="490"/>
      <c r="K163" s="490" t="str">
        <f t="shared" si="54"/>
        <v/>
      </c>
      <c r="L163" s="490">
        <f t="shared" si="49"/>
        <v>7.8214285714285712</v>
      </c>
      <c r="M163" s="208"/>
      <c r="N163" s="490"/>
      <c r="O163" s="490">
        <f t="shared" si="42"/>
        <v>7.8214285714285712</v>
      </c>
      <c r="P163" s="490">
        <f t="shared" si="50"/>
        <v>2.0556213339680469</v>
      </c>
      <c r="Q163" s="490"/>
      <c r="R163" s="490">
        <f t="shared" si="51"/>
        <v>2.0556213339680469</v>
      </c>
      <c r="S163" s="490">
        <f t="shared" si="43"/>
        <v>0.68658686754769893</v>
      </c>
      <c r="T163" s="490">
        <f t="shared" si="44"/>
        <v>2.0556213339680469</v>
      </c>
      <c r="U163" s="490">
        <f t="shared" si="45"/>
        <v>0.2857142857142857</v>
      </c>
      <c r="V163" s="490">
        <f t="shared" si="46"/>
        <v>14.815102040816328</v>
      </c>
      <c r="W163" s="255">
        <f t="shared" si="55"/>
        <v>2.2244897959183674</v>
      </c>
      <c r="X163" s="490">
        <f t="shared" si="47"/>
        <v>1.1850649350649354E-3</v>
      </c>
      <c r="Y163" s="208" t="str">
        <f t="shared" si="48"/>
        <v>A</v>
      </c>
      <c r="Z163" s="255">
        <f>VLOOKUP(D163,derm!$D$4:$H$285,5,FALSE)</f>
        <v>0.127</v>
      </c>
      <c r="AA163" s="468">
        <f>VLOOKUP($C163,ToxValues!$C$4:$N$283,11,FALSE)</f>
        <v>266.33999999999997</v>
      </c>
      <c r="AB163" s="468">
        <f>VLOOKUP($D163,derm!$D$4:$K$285,6,FALSE)</f>
        <v>2.5</v>
      </c>
      <c r="AC163" s="468">
        <f>VLOOKUP($D163,derm!$D$4:$K$285,7,FALSE)</f>
        <v>3.33</v>
      </c>
      <c r="AD163" s="468">
        <f>VLOOKUP($D163,derm!$D$4:$K$285,8,FALSE)</f>
        <v>13.82</v>
      </c>
      <c r="AE163" s="468">
        <f>VLOOKUP($D163,derm!$D$4:$L$285,9,FALSE)</f>
        <v>0.9</v>
      </c>
      <c r="AF163" s="255"/>
      <c r="AG163" s="255">
        <f>VLOOKUP($C163,ToxValues!$C$4:$J$284,3,FALSE)</f>
        <v>5.0000000000000001E-3</v>
      </c>
      <c r="AH163" s="497">
        <f>VLOOKUP($C163,ToxValues!$C$4:$J$284,5,FALSE)</f>
        <v>5.0000000000000001E-3</v>
      </c>
    </row>
    <row r="164" spans="1:34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56"/>
        <v>--</v>
      </c>
      <c r="H164" s="490" t="str">
        <f t="shared" si="52"/>
        <v>--</v>
      </c>
      <c r="I164" s="490" t="str">
        <f t="shared" si="53"/>
        <v/>
      </c>
      <c r="J164" s="490"/>
      <c r="K164" s="490" t="str">
        <f t="shared" si="54"/>
        <v/>
      </c>
      <c r="L164" s="490" t="str">
        <f t="shared" si="49"/>
        <v>--</v>
      </c>
      <c r="M164" s="208"/>
      <c r="N164" s="490"/>
      <c r="O164" s="490" t="str">
        <f t="shared" si="42"/>
        <v>--</v>
      </c>
      <c r="P164" s="490" t="str">
        <f t="shared" si="50"/>
        <v>--</v>
      </c>
      <c r="Q164" s="490"/>
      <c r="R164" s="490" t="str">
        <f t="shared" si="51"/>
        <v>--</v>
      </c>
      <c r="S164" s="490" t="str">
        <f t="shared" si="43"/>
        <v>--</v>
      </c>
      <c r="T164" s="490" t="str">
        <f t="shared" si="44"/>
        <v>--</v>
      </c>
      <c r="U164" s="490">
        <f t="shared" si="45"/>
        <v>0.58823529411764708</v>
      </c>
      <c r="V164" s="490">
        <f t="shared" si="46"/>
        <v>3.3523875432525956</v>
      </c>
      <c r="W164" s="255">
        <f t="shared" si="55"/>
        <v>1.5813148788927336</v>
      </c>
      <c r="X164" s="490" t="str">
        <f t="shared" si="47"/>
        <v>--</v>
      </c>
      <c r="Y164" s="208" t="str">
        <f t="shared" si="48"/>
        <v>A</v>
      </c>
      <c r="Z164" s="255" t="str">
        <f>VLOOKUP(D164,derm!$D$4:$H$285,5,FALSE)</f>
        <v>--</v>
      </c>
      <c r="AA164" s="468" t="str">
        <f>VLOOKUP($C164,ToxValues!$C$4:$N$283,11,FALSE)</f>
        <v>--</v>
      </c>
      <c r="AB164" s="468">
        <f>VLOOKUP($D164,derm!$D$4:$K$285,6,FALSE)</f>
        <v>0.7</v>
      </c>
      <c r="AC164" s="468">
        <f>VLOOKUP($D164,derm!$D$4:$K$285,7,FALSE)</f>
        <v>1.06</v>
      </c>
      <c r="AD164" s="468">
        <f>VLOOKUP($D164,derm!$D$4:$K$285,8,FALSE)</f>
        <v>4.1100000000000003</v>
      </c>
      <c r="AE164" s="468">
        <f>VLOOKUP($D164,derm!$D$4:$L$285,9,FALSE)</f>
        <v>1</v>
      </c>
      <c r="AF164" s="255"/>
      <c r="AG164" s="255" t="str">
        <f>VLOOKUP($C164,ToxValues!$C$4:$J$284,3,FALSE)</f>
        <v>--</v>
      </c>
      <c r="AH164" s="497" t="str">
        <f>VLOOKUP($C164,ToxValues!$C$4:$J$284,5,FALSE)</f>
        <v>--</v>
      </c>
    </row>
    <row r="165" spans="1:34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>
        <f t="shared" si="56"/>
        <v>448.00442648569754</v>
      </c>
      <c r="H165" s="490" t="str">
        <f t="shared" si="52"/>
        <v>--</v>
      </c>
      <c r="I165" s="490">
        <f t="shared" si="53"/>
        <v>448.00442648569754</v>
      </c>
      <c r="J165" s="490"/>
      <c r="K165" s="490" t="str">
        <f t="shared" si="54"/>
        <v/>
      </c>
      <c r="L165" s="490">
        <f t="shared" si="49"/>
        <v>469.28571428571422</v>
      </c>
      <c r="M165" s="208"/>
      <c r="N165" s="490"/>
      <c r="O165" s="490">
        <f t="shared" si="42"/>
        <v>469.28571428571422</v>
      </c>
      <c r="P165" s="490">
        <f t="shared" si="50"/>
        <v>9879.1990062903133</v>
      </c>
      <c r="Q165" s="490"/>
      <c r="R165" s="490">
        <f t="shared" si="51"/>
        <v>9879.1990062903133</v>
      </c>
      <c r="S165" s="490">
        <f t="shared" si="43"/>
        <v>9525.2245343339564</v>
      </c>
      <c r="T165" s="490">
        <f t="shared" si="44"/>
        <v>9879.1990062903133</v>
      </c>
      <c r="U165" s="490">
        <f t="shared" si="45"/>
        <v>1</v>
      </c>
      <c r="V165" s="490">
        <f t="shared" si="46"/>
        <v>0.72</v>
      </c>
      <c r="W165" s="255">
        <f t="shared" si="55"/>
        <v>1</v>
      </c>
      <c r="X165" s="490">
        <f t="shared" si="47"/>
        <v>7.1103896103896114E-2</v>
      </c>
      <c r="Y165" s="208" t="str">
        <f t="shared" si="48"/>
        <v>B</v>
      </c>
      <c r="Z165" s="255">
        <f>VLOOKUP(D165,derm!$D$4:$H$285,5,FALSE)</f>
        <v>4.3400000000000001E-3</v>
      </c>
      <c r="AA165" s="468">
        <f>VLOOKUP($C165,ToxValues!$C$4:$N$283,11,FALSE)</f>
        <v>94.11</v>
      </c>
      <c r="AB165" s="468">
        <f>VLOOKUP($D165,derm!$D$4:$K$285,6,FALSE)</f>
        <v>0</v>
      </c>
      <c r="AC165" s="468">
        <f>VLOOKUP($D165,derm!$D$4:$K$285,7,FALSE)</f>
        <v>0.36</v>
      </c>
      <c r="AD165" s="468">
        <f>VLOOKUP($D165,derm!$D$4:$K$285,8,FALSE)</f>
        <v>0.86</v>
      </c>
      <c r="AE165" s="468">
        <f>VLOOKUP($D165,derm!$D$4:$L$285,9,FALSE)</f>
        <v>1</v>
      </c>
      <c r="AF165" s="255"/>
      <c r="AG165" s="255">
        <f>VLOOKUP($C165,ToxValues!$C$4:$J$284,3,FALSE)</f>
        <v>0.3</v>
      </c>
      <c r="AH165" s="497">
        <f>VLOOKUP($C165,ToxValues!$C$4:$J$284,5,FALSE)</f>
        <v>0.3</v>
      </c>
    </row>
    <row r="166" spans="1:34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>
        <f t="shared" si="56"/>
        <v>31285.714285714286</v>
      </c>
      <c r="H166" s="490" t="str">
        <f t="shared" si="52"/>
        <v>--</v>
      </c>
      <c r="I166" s="490" t="str">
        <f t="shared" si="53"/>
        <v/>
      </c>
      <c r="J166" s="490"/>
      <c r="K166" s="490" t="str">
        <f t="shared" si="54"/>
        <v/>
      </c>
      <c r="L166" s="490">
        <f t="shared" si="49"/>
        <v>31285.714285714286</v>
      </c>
      <c r="M166" s="208"/>
      <c r="N166" s="490"/>
      <c r="O166" s="490">
        <f t="shared" si="42"/>
        <v>31285.714285714286</v>
      </c>
      <c r="P166" s="490" t="str">
        <f t="shared" si="50"/>
        <v>--</v>
      </c>
      <c r="Q166" s="490"/>
      <c r="R166" s="490" t="str">
        <f t="shared" si="51"/>
        <v>--</v>
      </c>
      <c r="S166" s="490" t="str">
        <f t="shared" si="43"/>
        <v>--</v>
      </c>
      <c r="T166" s="490" t="str">
        <f t="shared" si="44"/>
        <v>--</v>
      </c>
      <c r="U166" s="490" t="str">
        <f t="shared" si="45"/>
        <v>--</v>
      </c>
      <c r="V166" s="490" t="str">
        <f t="shared" si="46"/>
        <v>--</v>
      </c>
      <c r="W166" s="255" t="str">
        <f t="shared" si="55"/>
        <v>--</v>
      </c>
      <c r="X166" s="490">
        <f t="shared" si="47"/>
        <v>4.7402597402597415</v>
      </c>
      <c r="Y166" s="208" t="str">
        <f t="shared" si="48"/>
        <v>A</v>
      </c>
      <c r="Z166" s="255">
        <f>VLOOKUP(D166,derm!$D$4:$H$285,5,FALSE)</f>
        <v>1.4300000000000001E-4</v>
      </c>
      <c r="AA166" s="468">
        <f>VLOOKUP($C166,ToxValues!$C$4:$N$283,11,FALSE)</f>
        <v>76.099999999999994</v>
      </c>
      <c r="AB166" s="468" t="str">
        <f>VLOOKUP($D166,derm!$D$4:$K$285,6,FALSE)</f>
        <v>--</v>
      </c>
      <c r="AC166" s="468" t="str">
        <f>VLOOKUP($D166,derm!$D$4:$K$285,7,FALSE)</f>
        <v>--</v>
      </c>
      <c r="AD166" s="468" t="str">
        <f>VLOOKUP($D166,derm!$D$4:$K$285,8,FALSE)</f>
        <v>--</v>
      </c>
      <c r="AE166" s="468" t="str">
        <f>VLOOKUP($D166,derm!$D$4:$L$285,9,FALSE)</f>
        <v>--</v>
      </c>
      <c r="AF166" s="255"/>
      <c r="AG166" s="255">
        <f>VLOOKUP($C166,ToxValues!$C$4:$J$284,3,FALSE)</f>
        <v>20</v>
      </c>
      <c r="AH166" s="497">
        <f>VLOOKUP($C166,ToxValues!$C$4:$J$284,5,FALSE)</f>
        <v>20</v>
      </c>
    </row>
    <row r="167" spans="1:34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>
        <f t="shared" si="56"/>
        <v>46.928571428571438</v>
      </c>
      <c r="H167" s="490" t="str">
        <f t="shared" si="52"/>
        <v>--</v>
      </c>
      <c r="I167" s="490" t="str">
        <f t="shared" si="53"/>
        <v/>
      </c>
      <c r="J167" s="490"/>
      <c r="K167" s="490" t="str">
        <f t="shared" si="54"/>
        <v/>
      </c>
      <c r="L167" s="490">
        <f t="shared" si="49"/>
        <v>46.928571428571438</v>
      </c>
      <c r="M167" s="208"/>
      <c r="N167" s="490"/>
      <c r="O167" s="490">
        <f t="shared" si="42"/>
        <v>46.928571428571438</v>
      </c>
      <c r="P167" s="490" t="str">
        <f t="shared" si="50"/>
        <v>--</v>
      </c>
      <c r="Q167" s="490"/>
      <c r="R167" s="490" t="str">
        <f t="shared" si="51"/>
        <v>--</v>
      </c>
      <c r="S167" s="490" t="str">
        <f t="shared" si="43"/>
        <v>--</v>
      </c>
      <c r="T167" s="490" t="str">
        <f t="shared" si="44"/>
        <v>--</v>
      </c>
      <c r="U167" s="490" t="str">
        <f t="shared" si="45"/>
        <v>--</v>
      </c>
      <c r="V167" s="490" t="str">
        <f t="shared" si="46"/>
        <v>--</v>
      </c>
      <c r="W167" s="255" t="str">
        <f t="shared" si="55"/>
        <v>--</v>
      </c>
      <c r="X167" s="490">
        <f t="shared" si="47"/>
        <v>7.1103896103896112E-3</v>
      </c>
      <c r="Y167" s="208" t="str">
        <f t="shared" si="48"/>
        <v>A</v>
      </c>
      <c r="Z167" s="255">
        <f>VLOOKUP(D167,derm!$D$4:$H$285,5,FALSE)</f>
        <v>0.20100000000000001</v>
      </c>
      <c r="AA167" s="468">
        <f>VLOOKUP($C167,ToxValues!$C$4:$N$283,11,FALSE)</f>
        <v>202.26</v>
      </c>
      <c r="AB167" s="468" t="str">
        <f>VLOOKUP($D167,derm!$D$4:$K$285,6,FALSE)</f>
        <v>--</v>
      </c>
      <c r="AC167" s="468" t="str">
        <f>VLOOKUP($D167,derm!$D$4:$K$285,7,FALSE)</f>
        <v>--</v>
      </c>
      <c r="AD167" s="468" t="str">
        <f>VLOOKUP($D167,derm!$D$4:$K$285,8,FALSE)</f>
        <v>--</v>
      </c>
      <c r="AE167" s="468" t="str">
        <f>VLOOKUP($D167,derm!$D$4:$L$285,9,FALSE)</f>
        <v>--</v>
      </c>
      <c r="AF167" s="255"/>
      <c r="AG167" s="255">
        <f>VLOOKUP($C167,ToxValues!$C$4:$J$284,3,FALSE)</f>
        <v>0.03</v>
      </c>
      <c r="AH167" s="497">
        <f>VLOOKUP($C167,ToxValues!$C$4:$J$284,5,FALSE)</f>
        <v>0.03</v>
      </c>
    </row>
    <row r="168" spans="1:34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>
        <f t="shared" si="56"/>
        <v>1407.8571428571429</v>
      </c>
      <c r="H168" s="490" t="str">
        <f t="shared" si="52"/>
        <v>--</v>
      </c>
      <c r="I168" s="490" t="str">
        <f t="shared" si="53"/>
        <v/>
      </c>
      <c r="J168" s="490"/>
      <c r="K168" s="490" t="str">
        <f t="shared" si="54"/>
        <v/>
      </c>
      <c r="L168" s="490">
        <f t="shared" si="49"/>
        <v>1407.8571428571429</v>
      </c>
      <c r="M168" s="208"/>
      <c r="N168" s="490"/>
      <c r="O168" s="490">
        <f t="shared" si="42"/>
        <v>1407.8571428571429</v>
      </c>
      <c r="P168" s="490" t="str">
        <f t="shared" si="50"/>
        <v>--</v>
      </c>
      <c r="Q168" s="490"/>
      <c r="R168" s="490" t="str">
        <f t="shared" si="51"/>
        <v>--</v>
      </c>
      <c r="S168" s="490" t="str">
        <f t="shared" si="43"/>
        <v>--</v>
      </c>
      <c r="T168" s="490" t="str">
        <f t="shared" si="44"/>
        <v>--</v>
      </c>
      <c r="U168" s="490" t="str">
        <f t="shared" si="45"/>
        <v>--</v>
      </c>
      <c r="V168" s="490" t="str">
        <f t="shared" si="46"/>
        <v>--</v>
      </c>
      <c r="W168" s="255" t="str">
        <f t="shared" si="55"/>
        <v>--</v>
      </c>
      <c r="X168" s="490">
        <f t="shared" si="47"/>
        <v>0.21331168831168834</v>
      </c>
      <c r="Y168" s="208" t="str">
        <f t="shared" si="48"/>
        <v>A</v>
      </c>
      <c r="Z168" s="255">
        <f>VLOOKUP(D168,derm!$D$4:$H$285,5,FALSE)</f>
        <v>1.25E-3</v>
      </c>
      <c r="AA168" s="468">
        <f>VLOOKUP($C168,ToxValues!$C$4:$N$283,11,FALSE)</f>
        <v>72.11</v>
      </c>
      <c r="AB168" s="468" t="str">
        <f>VLOOKUP($D168,derm!$D$4:$K$285,6,FALSE)</f>
        <v>--</v>
      </c>
      <c r="AC168" s="468" t="str">
        <f>VLOOKUP($D168,derm!$D$4:$K$285,7,FALSE)</f>
        <v>--</v>
      </c>
      <c r="AD168" s="468" t="str">
        <f>VLOOKUP($D168,derm!$D$4:$K$285,8,FALSE)</f>
        <v>--</v>
      </c>
      <c r="AE168" s="468" t="str">
        <f>VLOOKUP($D168,derm!$D$4:$L$285,9,FALSE)</f>
        <v>--</v>
      </c>
      <c r="AF168" s="255"/>
      <c r="AG168" s="255">
        <f>VLOOKUP($C168,ToxValues!$C$4:$J$284,3,FALSE)</f>
        <v>0.9</v>
      </c>
      <c r="AH168" s="497">
        <f>VLOOKUP($C168,ToxValues!$C$4:$J$284,5,FALSE)</f>
        <v>0.9</v>
      </c>
    </row>
    <row r="169" spans="1:34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56"/>
        <v>31.285714285714285</v>
      </c>
      <c r="H169" s="490" t="str">
        <f t="shared" si="52"/>
        <v>--</v>
      </c>
      <c r="I169" s="490" t="str">
        <f t="shared" si="53"/>
        <v/>
      </c>
      <c r="J169" s="490"/>
      <c r="K169" s="490" t="str">
        <f t="shared" si="54"/>
        <v/>
      </c>
      <c r="L169" s="490">
        <f t="shared" si="49"/>
        <v>31.285714285714285</v>
      </c>
      <c r="M169" s="208"/>
      <c r="N169" s="490"/>
      <c r="O169" s="490">
        <f t="shared" si="42"/>
        <v>31.285714285714285</v>
      </c>
      <c r="P169" s="490" t="str">
        <f t="shared" si="50"/>
        <v>--</v>
      </c>
      <c r="Q169" s="490"/>
      <c r="R169" s="490" t="str">
        <f t="shared" si="51"/>
        <v>--</v>
      </c>
      <c r="S169" s="490" t="str">
        <f t="shared" si="43"/>
        <v>--</v>
      </c>
      <c r="T169" s="490" t="str">
        <f t="shared" si="44"/>
        <v>--</v>
      </c>
      <c r="U169" s="490" t="str">
        <f t="shared" si="45"/>
        <v>--</v>
      </c>
      <c r="V169" s="490" t="str">
        <f t="shared" si="46"/>
        <v>--</v>
      </c>
      <c r="W169" s="255" t="str">
        <f t="shared" si="55"/>
        <v>--</v>
      </c>
      <c r="X169" s="490">
        <f t="shared" si="47"/>
        <v>4.7402597402597417E-3</v>
      </c>
      <c r="Y169" s="208" t="str">
        <f t="shared" si="48"/>
        <v>A</v>
      </c>
      <c r="Z169" s="255">
        <f>VLOOKUP(D169,derm!$D$4:$H$285,5,FALSE)</f>
        <v>1.4499999999999999E-3</v>
      </c>
      <c r="AA169" s="468">
        <f>VLOOKUP($C169,ToxValues!$C$4:$N$283,11,FALSE)</f>
        <v>163.38999999999999</v>
      </c>
      <c r="AB169" s="468" t="str">
        <f>VLOOKUP($D169,derm!$D$4:$K$285,6,FALSE)</f>
        <v>--</v>
      </c>
      <c r="AC169" s="468" t="str">
        <f>VLOOKUP($D169,derm!$D$4:$K$285,7,FALSE)</f>
        <v>--</v>
      </c>
      <c r="AD169" s="468" t="str">
        <f>VLOOKUP($D169,derm!$D$4:$K$285,8,FALSE)</f>
        <v>--</v>
      </c>
      <c r="AE169" s="468" t="str">
        <f>VLOOKUP($D169,derm!$D$4:$L$285,9,FALSE)</f>
        <v>--</v>
      </c>
      <c r="AF169" s="255"/>
      <c r="AG169" s="255">
        <f>VLOOKUP($C169,ToxValues!$C$4:$J$284,3,FALSE)</f>
        <v>0.02</v>
      </c>
      <c r="AH169" s="497">
        <f>VLOOKUP($C169,ToxValues!$C$4:$J$284,5,FALSE)</f>
        <v>0.02</v>
      </c>
    </row>
    <row r="170" spans="1:34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>
        <f t="shared" si="56"/>
        <v>46.928571428571438</v>
      </c>
      <c r="H170" s="490" t="str">
        <f t="shared" si="52"/>
        <v>--</v>
      </c>
      <c r="I170" s="490" t="str">
        <f t="shared" si="53"/>
        <v/>
      </c>
      <c r="J170" s="490"/>
      <c r="K170" s="490" t="str">
        <f t="shared" si="54"/>
        <v/>
      </c>
      <c r="L170" s="490">
        <f t="shared" si="49"/>
        <v>46.928571428571438</v>
      </c>
      <c r="M170" s="208"/>
      <c r="N170" s="490"/>
      <c r="O170" s="490">
        <f t="shared" si="42"/>
        <v>46.928571428571438</v>
      </c>
      <c r="P170" s="490" t="str">
        <f t="shared" si="50"/>
        <v>--</v>
      </c>
      <c r="Q170" s="490"/>
      <c r="R170" s="490" t="str">
        <f t="shared" si="51"/>
        <v>--</v>
      </c>
      <c r="S170" s="490" t="str">
        <f t="shared" si="43"/>
        <v>--</v>
      </c>
      <c r="T170" s="490" t="str">
        <f t="shared" si="44"/>
        <v>--</v>
      </c>
      <c r="U170" s="490" t="str">
        <f t="shared" si="45"/>
        <v>--</v>
      </c>
      <c r="V170" s="490" t="str">
        <f t="shared" si="46"/>
        <v>--</v>
      </c>
      <c r="W170" s="255" t="str">
        <f t="shared" si="55"/>
        <v>--</v>
      </c>
      <c r="X170" s="490">
        <f t="shared" si="47"/>
        <v>7.1103896103896112E-3</v>
      </c>
      <c r="Y170" s="208" t="str">
        <f t="shared" si="48"/>
        <v>A</v>
      </c>
      <c r="Z170" s="255">
        <f>VLOOKUP(D170,derm!$D$4:$H$285,5,FALSE)</f>
        <v>6.0700000000000001E-4</v>
      </c>
      <c r="AA170" s="468">
        <f>VLOOKUP($C170,ToxValues!$C$4:$N$283,11,FALSE)</f>
        <v>213.11</v>
      </c>
      <c r="AB170" s="468" t="str">
        <f>VLOOKUP($D170,derm!$D$4:$K$285,6,FALSE)</f>
        <v>--</v>
      </c>
      <c r="AC170" s="468" t="str">
        <f>VLOOKUP($D170,derm!$D$4:$K$285,7,FALSE)</f>
        <v>--</v>
      </c>
      <c r="AD170" s="468" t="str">
        <f>VLOOKUP($D170,derm!$D$4:$K$285,8,FALSE)</f>
        <v>--</v>
      </c>
      <c r="AE170" s="468" t="str">
        <f>VLOOKUP($D170,derm!$D$4:$L$285,9,FALSE)</f>
        <v>--</v>
      </c>
      <c r="AF170" s="255"/>
      <c r="AG170" s="255">
        <f>VLOOKUP($C170,ToxValues!$C$4:$J$284,3,FALSE)</f>
        <v>0.03</v>
      </c>
      <c r="AH170" s="497">
        <f>VLOOKUP($C170,ToxValues!$C$4:$J$284,5,FALSE)</f>
        <v>0.03</v>
      </c>
    </row>
    <row r="171" spans="1:34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>
        <f t="shared" si="56"/>
        <v>0.15642857142857142</v>
      </c>
      <c r="H171" s="490" t="str">
        <f t="shared" si="52"/>
        <v>--</v>
      </c>
      <c r="I171" s="490" t="str">
        <f t="shared" si="53"/>
        <v/>
      </c>
      <c r="J171" s="490"/>
      <c r="K171" s="490" t="str">
        <f t="shared" si="54"/>
        <v/>
      </c>
      <c r="L171" s="490">
        <f t="shared" si="49"/>
        <v>0.15642857142857142</v>
      </c>
      <c r="M171" s="208"/>
      <c r="N171" s="490"/>
      <c r="O171" s="490">
        <f t="shared" si="42"/>
        <v>0.15642857142857142</v>
      </c>
      <c r="P171" s="490" t="str">
        <f t="shared" si="50"/>
        <v>--</v>
      </c>
      <c r="Q171" s="490"/>
      <c r="R171" s="490" t="str">
        <f t="shared" si="51"/>
        <v>--</v>
      </c>
      <c r="S171" s="490" t="str">
        <f t="shared" si="43"/>
        <v>--</v>
      </c>
      <c r="T171" s="490" t="str">
        <f t="shared" si="44"/>
        <v>--</v>
      </c>
      <c r="U171" s="490" t="str">
        <f t="shared" si="45"/>
        <v>--</v>
      </c>
      <c r="V171" s="490" t="str">
        <f t="shared" si="46"/>
        <v>--</v>
      </c>
      <c r="W171" s="255" t="str">
        <f t="shared" si="55"/>
        <v>--</v>
      </c>
      <c r="X171" s="490">
        <f t="shared" si="47"/>
        <v>2.3701298701298707E-5</v>
      </c>
      <c r="Y171" s="208" t="str">
        <f t="shared" si="48"/>
        <v>A</v>
      </c>
      <c r="Z171" s="255">
        <f>VLOOKUP(D171,derm!$D$4:$H$285,5,FALSE)</f>
        <v>1.74E-3</v>
      </c>
      <c r="AA171" s="468">
        <f>VLOOKUP($C171,ToxValues!$C$4:$N$283,11,FALSE)</f>
        <v>168.11</v>
      </c>
      <c r="AB171" s="468" t="str">
        <f>VLOOKUP($D171,derm!$D$4:$K$285,6,FALSE)</f>
        <v>--</v>
      </c>
      <c r="AC171" s="468" t="str">
        <f>VLOOKUP($D171,derm!$D$4:$K$285,7,FALSE)</f>
        <v>--</v>
      </c>
      <c r="AD171" s="468" t="str">
        <f>VLOOKUP($D171,derm!$D$4:$K$285,8,FALSE)</f>
        <v>--</v>
      </c>
      <c r="AE171" s="468" t="str">
        <f>VLOOKUP($D171,derm!$D$4:$L$285,9,FALSE)</f>
        <v>--</v>
      </c>
      <c r="AF171" s="255"/>
      <c r="AG171" s="255">
        <f>VLOOKUP($C171,ToxValues!$C$4:$J$284,3,FALSE)</f>
        <v>1E-4</v>
      </c>
      <c r="AH171" s="497">
        <f>VLOOKUP($C171,ToxValues!$C$4:$J$284,5,FALSE)</f>
        <v>1E-4</v>
      </c>
    </row>
    <row r="172" spans="1:34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56"/>
        <v>0.78214285714285725</v>
      </c>
      <c r="H172" s="490" t="str">
        <f t="shared" si="52"/>
        <v>--</v>
      </c>
      <c r="I172" s="490" t="str">
        <f t="shared" si="53"/>
        <v/>
      </c>
      <c r="J172" s="490"/>
      <c r="K172" s="490" t="str">
        <f t="shared" si="54"/>
        <v/>
      </c>
      <c r="L172" s="490">
        <f t="shared" si="49"/>
        <v>0.78214285714285725</v>
      </c>
      <c r="M172" s="208"/>
      <c r="N172" s="490"/>
      <c r="O172" s="490">
        <f t="shared" si="42"/>
        <v>0.78214285714285725</v>
      </c>
      <c r="P172" s="490" t="str">
        <f t="shared" si="50"/>
        <v>--</v>
      </c>
      <c r="Q172" s="490"/>
      <c r="R172" s="490" t="str">
        <f t="shared" si="51"/>
        <v>--</v>
      </c>
      <c r="S172" s="490" t="str">
        <f t="shared" si="43"/>
        <v>--</v>
      </c>
      <c r="T172" s="490" t="str">
        <f t="shared" si="44"/>
        <v>--</v>
      </c>
      <c r="U172" s="490" t="str">
        <f t="shared" si="45"/>
        <v>--</v>
      </c>
      <c r="V172" s="490" t="str">
        <f t="shared" si="46"/>
        <v>--</v>
      </c>
      <c r="W172" s="255" t="str">
        <f t="shared" si="55"/>
        <v>--</v>
      </c>
      <c r="X172" s="490">
        <f t="shared" si="47"/>
        <v>1.1850649350649352E-4</v>
      </c>
      <c r="Y172" s="208" t="str">
        <f t="shared" si="48"/>
        <v>A</v>
      </c>
      <c r="Z172" s="255">
        <f>VLOOKUP(D172,derm!$D$4:$H$285,5,FALSE)</f>
        <v>9.6299999999999999E-4</v>
      </c>
      <c r="AA172" s="468">
        <f>VLOOKUP($C172,ToxValues!$C$4:$N$283,11,FALSE)</f>
        <v>227.13</v>
      </c>
      <c r="AB172" s="468" t="str">
        <f>VLOOKUP($D172,derm!$D$4:$K$285,6,FALSE)</f>
        <v>--</v>
      </c>
      <c r="AC172" s="468" t="str">
        <f>VLOOKUP($D172,derm!$D$4:$K$285,7,FALSE)</f>
        <v>--</v>
      </c>
      <c r="AD172" s="468" t="str">
        <f>VLOOKUP($D172,derm!$D$4:$K$285,8,FALSE)</f>
        <v>--</v>
      </c>
      <c r="AE172" s="468" t="str">
        <f>VLOOKUP($D172,derm!$D$4:$L$285,9,FALSE)</f>
        <v>--</v>
      </c>
      <c r="AF172" s="255"/>
      <c r="AG172" s="255">
        <f>VLOOKUP($C172,ToxValues!$C$4:$J$284,3,FALSE)</f>
        <v>5.0000000000000001E-4</v>
      </c>
      <c r="AH172" s="497">
        <f>VLOOKUP($C172,ToxValues!$C$4:$J$284,5,FALSE)</f>
        <v>5.0000000000000001E-4</v>
      </c>
    </row>
    <row r="173" spans="1:34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56"/>
        <v>2.9529832280002206</v>
      </c>
      <c r="H173" s="490" t="str">
        <f t="shared" si="52"/>
        <v>--</v>
      </c>
      <c r="I173" s="490">
        <f t="shared" si="53"/>
        <v>2.9529832280002206</v>
      </c>
      <c r="J173" s="490"/>
      <c r="K173" s="490" t="str">
        <f t="shared" si="54"/>
        <v/>
      </c>
      <c r="L173" s="490">
        <f t="shared" si="49"/>
        <v>3.128571428571429</v>
      </c>
      <c r="M173" s="208"/>
      <c r="N173" s="490"/>
      <c r="O173" s="490">
        <f t="shared" si="42"/>
        <v>3.128571428571429</v>
      </c>
      <c r="P173" s="490">
        <f t="shared" si="50"/>
        <v>52.615260741427171</v>
      </c>
      <c r="Q173" s="490"/>
      <c r="R173" s="490">
        <f t="shared" si="51"/>
        <v>52.615260741427171</v>
      </c>
      <c r="S173" s="490">
        <f t="shared" si="43"/>
        <v>47.501400315253129</v>
      </c>
      <c r="T173" s="490">
        <f t="shared" si="44"/>
        <v>52.615260741427171</v>
      </c>
      <c r="U173" s="490">
        <f t="shared" si="45"/>
        <v>1</v>
      </c>
      <c r="V173" s="490">
        <f t="shared" si="46"/>
        <v>2.2400000000000002</v>
      </c>
      <c r="W173" s="255">
        <f t="shared" si="55"/>
        <v>1</v>
      </c>
      <c r="X173" s="490">
        <f t="shared" si="47"/>
        <v>4.7402597402597407E-4</v>
      </c>
      <c r="Y173" s="208" t="str">
        <f t="shared" si="48"/>
        <v>A</v>
      </c>
      <c r="Z173" s="255">
        <f>VLOOKUP(D173,derm!$D$4:$H$285,5,FALSE)</f>
        <v>3.0799999999999998E-3</v>
      </c>
      <c r="AA173" s="468">
        <f>VLOOKUP($C173,ToxValues!$C$4:$N$283,11,FALSE)</f>
        <v>182.14</v>
      </c>
      <c r="AB173" s="468">
        <f>VLOOKUP($D173,derm!$D$4:$K$285,6,FALSE)</f>
        <v>0</v>
      </c>
      <c r="AC173" s="468">
        <f>VLOOKUP($D173,derm!$D$4:$K$285,7,FALSE)</f>
        <v>1.1200000000000001</v>
      </c>
      <c r="AD173" s="468">
        <f>VLOOKUP($D173,derm!$D$4:$K$285,8,FALSE)</f>
        <v>2.69</v>
      </c>
      <c r="AE173" s="468">
        <f>VLOOKUP($D173,derm!$D$4:$L$285,9,FALSE)</f>
        <v>1</v>
      </c>
      <c r="AF173" s="255"/>
      <c r="AG173" s="255">
        <f>VLOOKUP($C173,ToxValues!$C$4:$J$284,3,FALSE)</f>
        <v>2E-3</v>
      </c>
      <c r="AH173" s="497">
        <f>VLOOKUP($C173,ToxValues!$C$4:$J$284,5,FALSE)</f>
        <v>2E-3</v>
      </c>
    </row>
    <row r="174" spans="1:34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>
        <f t="shared" si="56"/>
        <v>1.4599969987626364</v>
      </c>
      <c r="H174" s="490" t="str">
        <f t="shared" si="52"/>
        <v>--</v>
      </c>
      <c r="I174" s="490">
        <f t="shared" si="53"/>
        <v>1.4599969987626364</v>
      </c>
      <c r="J174" s="490"/>
      <c r="K174" s="490" t="str">
        <f t="shared" si="54"/>
        <v/>
      </c>
      <c r="L174" s="490">
        <f t="shared" si="49"/>
        <v>1.5642857142857145</v>
      </c>
      <c r="M174" s="208"/>
      <c r="N174" s="490"/>
      <c r="O174" s="490">
        <f t="shared" si="42"/>
        <v>1.5642857142857145</v>
      </c>
      <c r="P174" s="490">
        <f t="shared" si="50"/>
        <v>21.89932474102644</v>
      </c>
      <c r="Q174" s="490"/>
      <c r="R174" s="490">
        <f t="shared" si="51"/>
        <v>21.89932474102644</v>
      </c>
      <c r="S174" s="490">
        <f t="shared" si="43"/>
        <v>19.770853104186436</v>
      </c>
      <c r="T174" s="490">
        <f t="shared" si="44"/>
        <v>21.89932474102644</v>
      </c>
      <c r="U174" s="490">
        <f t="shared" si="45"/>
        <v>1</v>
      </c>
      <c r="V174" s="490">
        <f t="shared" si="46"/>
        <v>2.2400000000000002</v>
      </c>
      <c r="W174" s="255">
        <f t="shared" si="55"/>
        <v>1</v>
      </c>
      <c r="X174" s="490">
        <f t="shared" si="47"/>
        <v>2.3701298701298703E-4</v>
      </c>
      <c r="Y174" s="208" t="str">
        <f t="shared" si="48"/>
        <v>A</v>
      </c>
      <c r="Z174" s="255">
        <f>VLOOKUP(D174,derm!$D$4:$H$285,5,FALSE)</f>
        <v>3.7000000000000002E-3</v>
      </c>
      <c r="AA174" s="468">
        <f>VLOOKUP($C174,ToxValues!$C$4:$N$283,11,FALSE)</f>
        <v>182.14</v>
      </c>
      <c r="AB174" s="468">
        <f>VLOOKUP($D174,derm!$D$4:$K$285,6,FALSE)</f>
        <v>0</v>
      </c>
      <c r="AC174" s="468">
        <f>VLOOKUP($D174,derm!$D$4:$K$285,7,FALSE)</f>
        <v>1.1200000000000001</v>
      </c>
      <c r="AD174" s="468">
        <f>VLOOKUP($D174,derm!$D$4:$K$285,8,FALSE)</f>
        <v>2.69</v>
      </c>
      <c r="AE174" s="468">
        <f>VLOOKUP($D174,derm!$D$4:$L$285,9,FALSE)</f>
        <v>1</v>
      </c>
      <c r="AF174" s="255"/>
      <c r="AG174" s="255">
        <f>VLOOKUP($C174,ToxValues!$C$4:$J$284,3,FALSE)</f>
        <v>1E-3</v>
      </c>
      <c r="AH174" s="497">
        <f>VLOOKUP($C174,ToxValues!$C$4:$J$284,5,FALSE)</f>
        <v>1E-3</v>
      </c>
    </row>
    <row r="175" spans="1:34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>
        <f t="shared" si="56"/>
        <v>3.128571428571429</v>
      </c>
      <c r="H175" s="490" t="str">
        <f t="shared" si="52"/>
        <v>--</v>
      </c>
      <c r="I175" s="490" t="str">
        <f t="shared" si="53"/>
        <v/>
      </c>
      <c r="J175" s="490"/>
      <c r="K175" s="490" t="str">
        <f t="shared" si="54"/>
        <v/>
      </c>
      <c r="L175" s="490">
        <f t="shared" si="49"/>
        <v>3.128571428571429</v>
      </c>
      <c r="M175" s="208"/>
      <c r="N175" s="490"/>
      <c r="O175" s="490">
        <f t="shared" si="42"/>
        <v>3.128571428571429</v>
      </c>
      <c r="P175" s="490" t="str">
        <f t="shared" si="50"/>
        <v>--</v>
      </c>
      <c r="Q175" s="490"/>
      <c r="R175" s="490" t="str">
        <f t="shared" si="51"/>
        <v>--</v>
      </c>
      <c r="S175" s="490" t="str">
        <f t="shared" si="43"/>
        <v>--</v>
      </c>
      <c r="T175" s="490" t="str">
        <f t="shared" si="44"/>
        <v>--</v>
      </c>
      <c r="U175" s="490" t="str">
        <f t="shared" si="45"/>
        <v>--</v>
      </c>
      <c r="V175" s="490" t="str">
        <f t="shared" si="46"/>
        <v>--</v>
      </c>
      <c r="W175" s="255" t="str">
        <f t="shared" si="55"/>
        <v>--</v>
      </c>
      <c r="X175" s="490">
        <f t="shared" si="47"/>
        <v>4.7402597402597407E-4</v>
      </c>
      <c r="Y175" s="208" t="str">
        <f t="shared" si="48"/>
        <v>A</v>
      </c>
      <c r="Z175" s="255">
        <f>VLOOKUP(D175,derm!$D$4:$H$285,5,FALSE)</f>
        <v>2.0400000000000001E-3</v>
      </c>
      <c r="AA175" s="468">
        <f>VLOOKUP($C175,ToxValues!$C$4:$N$283,11,FALSE)</f>
        <v>197.15</v>
      </c>
      <c r="AB175" s="468" t="str">
        <f>VLOOKUP($D175,derm!$D$4:$K$285,6,FALSE)</f>
        <v>--</v>
      </c>
      <c r="AC175" s="468" t="str">
        <f>VLOOKUP($D175,derm!$D$4:$K$285,7,FALSE)</f>
        <v>--</v>
      </c>
      <c r="AD175" s="468" t="str">
        <f>VLOOKUP($D175,derm!$D$4:$K$285,8,FALSE)</f>
        <v>--</v>
      </c>
      <c r="AE175" s="468" t="str">
        <f>VLOOKUP($D175,derm!$D$4:$L$285,9,FALSE)</f>
        <v>--</v>
      </c>
      <c r="AF175" s="255"/>
      <c r="AG175" s="255">
        <f>VLOOKUP($C175,ToxValues!$C$4:$J$284,3,FALSE)</f>
        <v>2E-3</v>
      </c>
      <c r="AH175" s="497">
        <f>VLOOKUP($C175,ToxValues!$C$4:$J$284,5,FALSE)</f>
        <v>2E-3</v>
      </c>
    </row>
    <row r="176" spans="1:34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56"/>
        <v>1.4078571428571427</v>
      </c>
      <c r="H176" s="490" t="str">
        <f t="shared" si="52"/>
        <v>--</v>
      </c>
      <c r="I176" s="490" t="str">
        <f t="shared" si="53"/>
        <v/>
      </c>
      <c r="J176" s="490"/>
      <c r="K176" s="490" t="str">
        <f t="shared" si="54"/>
        <v/>
      </c>
      <c r="L176" s="490">
        <f t="shared" si="49"/>
        <v>1.4078571428571427</v>
      </c>
      <c r="M176" s="208"/>
      <c r="N176" s="490"/>
      <c r="O176" s="490">
        <f t="shared" si="42"/>
        <v>1.4078571428571427</v>
      </c>
      <c r="P176" s="490" t="str">
        <f t="shared" si="50"/>
        <v>--</v>
      </c>
      <c r="Q176" s="490"/>
      <c r="R176" s="490" t="str">
        <f t="shared" si="51"/>
        <v>--</v>
      </c>
      <c r="S176" s="490" t="str">
        <f t="shared" si="43"/>
        <v>--</v>
      </c>
      <c r="T176" s="490" t="str">
        <f t="shared" si="44"/>
        <v>--</v>
      </c>
      <c r="U176" s="490" t="str">
        <f t="shared" si="45"/>
        <v>--</v>
      </c>
      <c r="V176" s="490" t="str">
        <f t="shared" si="46"/>
        <v>--</v>
      </c>
      <c r="W176" s="255" t="str">
        <f t="shared" si="55"/>
        <v>--</v>
      </c>
      <c r="X176" s="490">
        <f t="shared" si="47"/>
        <v>2.1331168831168832E-4</v>
      </c>
      <c r="Y176" s="208" t="str">
        <f t="shared" si="48"/>
        <v>A</v>
      </c>
      <c r="Z176" s="255">
        <f>VLOOKUP(D176,derm!$D$4:$H$285,5,FALSE)</f>
        <v>8.9899999999999997E-3</v>
      </c>
      <c r="AA176" s="468">
        <f>VLOOKUP($C176,ToxValues!$C$4:$N$283,11,FALSE)</f>
        <v>137.13999999999999</v>
      </c>
      <c r="AB176" s="468" t="str">
        <f>VLOOKUP($D176,derm!$D$4:$K$285,6,FALSE)</f>
        <v>--</v>
      </c>
      <c r="AC176" s="468" t="str">
        <f>VLOOKUP($D176,derm!$D$4:$K$285,7,FALSE)</f>
        <v>--</v>
      </c>
      <c r="AD176" s="468" t="str">
        <f>VLOOKUP($D176,derm!$D$4:$K$285,8,FALSE)</f>
        <v>--</v>
      </c>
      <c r="AE176" s="468" t="str">
        <f>VLOOKUP($D176,derm!$D$4:$L$285,9,FALSE)</f>
        <v>--</v>
      </c>
      <c r="AF176" s="255"/>
      <c r="AG176" s="255">
        <f>VLOOKUP($C176,ToxValues!$C$4:$J$284,3,FALSE)</f>
        <v>8.9999999999999998E-4</v>
      </c>
      <c r="AH176" s="497">
        <f>VLOOKUP($C176,ToxValues!$C$4:$J$284,5,FALSE)</f>
        <v>8.9999999999999998E-4</v>
      </c>
    </row>
    <row r="177" spans="1:34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>
        <f t="shared" si="56"/>
        <v>0.15642857142857142</v>
      </c>
      <c r="H177" s="490" t="str">
        <f t="shared" si="52"/>
        <v>--</v>
      </c>
      <c r="I177" s="490" t="str">
        <f t="shared" si="53"/>
        <v/>
      </c>
      <c r="J177" s="490"/>
      <c r="K177" s="490" t="str">
        <f t="shared" si="54"/>
        <v/>
      </c>
      <c r="L177" s="490">
        <f t="shared" si="49"/>
        <v>0.15642857142857142</v>
      </c>
      <c r="M177" s="208"/>
      <c r="N177" s="490"/>
      <c r="O177" s="490">
        <f t="shared" si="42"/>
        <v>0.15642857142857142</v>
      </c>
      <c r="P177" s="490" t="str">
        <f t="shared" si="50"/>
        <v>--</v>
      </c>
      <c r="Q177" s="490"/>
      <c r="R177" s="490" t="str">
        <f t="shared" si="51"/>
        <v>--</v>
      </c>
      <c r="S177" s="490" t="str">
        <f t="shared" si="43"/>
        <v>--</v>
      </c>
      <c r="T177" s="490" t="str">
        <f t="shared" si="44"/>
        <v>--</v>
      </c>
      <c r="U177" s="490" t="str">
        <f t="shared" si="45"/>
        <v>--</v>
      </c>
      <c r="V177" s="490" t="str">
        <f t="shared" si="46"/>
        <v>--</v>
      </c>
      <c r="W177" s="255" t="str">
        <f t="shared" si="55"/>
        <v>--</v>
      </c>
      <c r="X177" s="490">
        <f t="shared" si="47"/>
        <v>2.3701298701298707E-5</v>
      </c>
      <c r="Y177" s="208" t="str">
        <f t="shared" si="48"/>
        <v>A</v>
      </c>
      <c r="Z177" s="255">
        <f>VLOOKUP(D177,derm!$D$4:$H$285,5,FALSE)</f>
        <v>1.1299999999999999E-2</v>
      </c>
      <c r="AA177" s="468">
        <f>VLOOKUP($C177,ToxValues!$C$4:$N$283,11,FALSE)</f>
        <v>137.13999999999999</v>
      </c>
      <c r="AB177" s="468" t="str">
        <f>VLOOKUP($D177,derm!$D$4:$K$285,6,FALSE)</f>
        <v>--</v>
      </c>
      <c r="AC177" s="468" t="str">
        <f>VLOOKUP($D177,derm!$D$4:$K$285,7,FALSE)</f>
        <v>--</v>
      </c>
      <c r="AD177" s="468" t="str">
        <f>VLOOKUP($D177,derm!$D$4:$K$285,8,FALSE)</f>
        <v>--</v>
      </c>
      <c r="AE177" s="468" t="str">
        <f>VLOOKUP($D177,derm!$D$4:$L$285,9,FALSE)</f>
        <v>--</v>
      </c>
      <c r="AF177" s="255"/>
      <c r="AG177" s="255">
        <f>VLOOKUP($C177,ToxValues!$C$4:$J$284,3,FALSE)</f>
        <v>1E-4</v>
      </c>
      <c r="AH177" s="497">
        <f>VLOOKUP($C177,ToxValues!$C$4:$J$284,5,FALSE)</f>
        <v>1E-4</v>
      </c>
    </row>
    <row r="178" spans="1:34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>
        <f t="shared" si="56"/>
        <v>3.128571428571429</v>
      </c>
      <c r="H178" s="490" t="str">
        <f t="shared" si="52"/>
        <v>--</v>
      </c>
      <c r="I178" s="490" t="str">
        <f t="shared" si="53"/>
        <v/>
      </c>
      <c r="J178" s="490"/>
      <c r="K178" s="490" t="str">
        <f t="shared" si="54"/>
        <v/>
      </c>
      <c r="L178" s="490">
        <f t="shared" si="49"/>
        <v>3.128571428571429</v>
      </c>
      <c r="M178" s="208"/>
      <c r="N178" s="490"/>
      <c r="O178" s="490">
        <f t="shared" si="42"/>
        <v>3.128571428571429</v>
      </c>
      <c r="P178" s="490" t="str">
        <f t="shared" si="50"/>
        <v>--</v>
      </c>
      <c r="Q178" s="490"/>
      <c r="R178" s="490" t="str">
        <f t="shared" si="51"/>
        <v>--</v>
      </c>
      <c r="S178" s="490" t="str">
        <f t="shared" si="43"/>
        <v>--</v>
      </c>
      <c r="T178" s="490" t="str">
        <f t="shared" si="44"/>
        <v>--</v>
      </c>
      <c r="U178" s="490" t="str">
        <f t="shared" si="45"/>
        <v>--</v>
      </c>
      <c r="V178" s="490" t="str">
        <f t="shared" si="46"/>
        <v>--</v>
      </c>
      <c r="W178" s="255" t="str">
        <f t="shared" si="55"/>
        <v>--</v>
      </c>
      <c r="X178" s="490">
        <f t="shared" si="47"/>
        <v>4.7402597402597407E-4</v>
      </c>
      <c r="Y178" s="208" t="str">
        <f t="shared" si="48"/>
        <v>A</v>
      </c>
      <c r="Z178" s="255">
        <f>VLOOKUP(D178,derm!$D$4:$H$285,5,FALSE)</f>
        <v>2.0400000000000001E-3</v>
      </c>
      <c r="AA178" s="468">
        <f>VLOOKUP($C178,ToxValues!$C$4:$N$283,11,FALSE)</f>
        <v>197.15</v>
      </c>
      <c r="AB178" s="468" t="str">
        <f>VLOOKUP($D178,derm!$D$4:$K$285,6,FALSE)</f>
        <v>--</v>
      </c>
      <c r="AC178" s="468" t="str">
        <f>VLOOKUP($D178,derm!$D$4:$K$285,7,FALSE)</f>
        <v>--</v>
      </c>
      <c r="AD178" s="468" t="str">
        <f>VLOOKUP($D178,derm!$D$4:$K$285,8,FALSE)</f>
        <v>--</v>
      </c>
      <c r="AE178" s="468" t="str">
        <f>VLOOKUP($D178,derm!$D$4:$L$285,9,FALSE)</f>
        <v>--</v>
      </c>
      <c r="AF178" s="255"/>
      <c r="AG178" s="255">
        <f>VLOOKUP($C178,ToxValues!$C$4:$J$284,3,FALSE)</f>
        <v>2E-3</v>
      </c>
      <c r="AH178" s="497">
        <f>VLOOKUP($C178,ToxValues!$C$4:$J$284,5,FALSE)</f>
        <v>2E-3</v>
      </c>
    </row>
    <row r="179" spans="1:34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56"/>
        <v>6.257142857142858</v>
      </c>
      <c r="H179" s="490" t="str">
        <f t="shared" si="52"/>
        <v>--</v>
      </c>
      <c r="I179" s="490" t="str">
        <f t="shared" si="53"/>
        <v/>
      </c>
      <c r="J179" s="490"/>
      <c r="K179" s="490" t="str">
        <f t="shared" si="54"/>
        <v/>
      </c>
      <c r="L179" s="490">
        <f t="shared" si="49"/>
        <v>6.257142857142858</v>
      </c>
      <c r="M179" s="208"/>
      <c r="N179" s="490"/>
      <c r="O179" s="490">
        <f t="shared" si="42"/>
        <v>6.257142857142858</v>
      </c>
      <c r="P179" s="490" t="str">
        <f t="shared" si="50"/>
        <v>--</v>
      </c>
      <c r="Q179" s="490"/>
      <c r="R179" s="490" t="str">
        <f t="shared" si="51"/>
        <v>--</v>
      </c>
      <c r="S179" s="490" t="str">
        <f t="shared" si="43"/>
        <v>--</v>
      </c>
      <c r="T179" s="490" t="str">
        <f t="shared" si="44"/>
        <v>--</v>
      </c>
      <c r="U179" s="490" t="str">
        <f t="shared" si="45"/>
        <v>--</v>
      </c>
      <c r="V179" s="490" t="str">
        <f t="shared" si="46"/>
        <v>--</v>
      </c>
      <c r="W179" s="255" t="str">
        <f t="shared" si="55"/>
        <v>--</v>
      </c>
      <c r="X179" s="490">
        <f t="shared" si="47"/>
        <v>9.4805194805194814E-4</v>
      </c>
      <c r="Y179" s="208" t="str">
        <f t="shared" si="48"/>
        <v>A</v>
      </c>
      <c r="Z179" s="255">
        <f>VLOOKUP(D179,derm!$D$4:$H$285,5,FALSE)</f>
        <v>0.01</v>
      </c>
      <c r="AA179" s="468">
        <f>VLOOKUP($C179,ToxValues!$C$4:$N$283,11,FALSE)</f>
        <v>137.13999999999999</v>
      </c>
      <c r="AB179" s="468" t="str">
        <f>VLOOKUP($D179,derm!$D$4:$K$285,6,FALSE)</f>
        <v>--</v>
      </c>
      <c r="AC179" s="468" t="str">
        <f>VLOOKUP($D179,derm!$D$4:$K$285,7,FALSE)</f>
        <v>--</v>
      </c>
      <c r="AD179" s="468" t="str">
        <f>VLOOKUP($D179,derm!$D$4:$K$285,8,FALSE)</f>
        <v>--</v>
      </c>
      <c r="AE179" s="468" t="str">
        <f>VLOOKUP($D179,derm!$D$4:$L$285,9,FALSE)</f>
        <v>--</v>
      </c>
      <c r="AF179" s="255"/>
      <c r="AG179" s="255">
        <f>VLOOKUP($C179,ToxValues!$C$4:$J$284,3,FALSE)</f>
        <v>4.0000000000000001E-3</v>
      </c>
      <c r="AH179" s="497">
        <f>VLOOKUP($C179,ToxValues!$C$4:$J$284,5,FALSE)</f>
        <v>4.0000000000000001E-3</v>
      </c>
    </row>
    <row r="180" spans="1:34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>
        <f t="shared" si="56"/>
        <v>78.214285714285708</v>
      </c>
      <c r="H180" s="490" t="str">
        <f t="shared" si="52"/>
        <v>--</v>
      </c>
      <c r="I180" s="490" t="str">
        <f t="shared" si="53"/>
        <v/>
      </c>
      <c r="J180" s="490"/>
      <c r="K180" s="490" t="str">
        <f t="shared" si="54"/>
        <v/>
      </c>
      <c r="L180" s="490">
        <f t="shared" si="49"/>
        <v>78.214285714285708</v>
      </c>
      <c r="M180" s="208"/>
      <c r="N180" s="490"/>
      <c r="O180" s="490">
        <f t="shared" si="42"/>
        <v>78.214285714285708</v>
      </c>
      <c r="P180" s="490" t="str">
        <f t="shared" si="50"/>
        <v>--</v>
      </c>
      <c r="Q180" s="490"/>
      <c r="R180" s="490" t="str">
        <f t="shared" si="51"/>
        <v>--</v>
      </c>
      <c r="S180" s="490" t="str">
        <f t="shared" si="43"/>
        <v>--</v>
      </c>
      <c r="T180" s="490" t="str">
        <f t="shared" si="44"/>
        <v>--</v>
      </c>
      <c r="U180" s="490" t="str">
        <f t="shared" si="45"/>
        <v>--</v>
      </c>
      <c r="V180" s="490" t="str">
        <f t="shared" si="46"/>
        <v>--</v>
      </c>
      <c r="W180" s="255" t="str">
        <f t="shared" si="55"/>
        <v>--</v>
      </c>
      <c r="X180" s="490">
        <f t="shared" si="47"/>
        <v>1.1850649350649353E-2</v>
      </c>
      <c r="Y180" s="208" t="str">
        <f t="shared" si="48"/>
        <v>A</v>
      </c>
      <c r="Z180" s="255">
        <f>VLOOKUP(D180,derm!$D$4:$H$285,5,FALSE)</f>
        <v>4.3600000000000003E-5</v>
      </c>
      <c r="AA180" s="468">
        <f>VLOOKUP($C180,ToxValues!$C$4:$N$283,11,FALSE)</f>
        <v>296.16000000000003</v>
      </c>
      <c r="AB180" s="468" t="str">
        <f>VLOOKUP($D180,derm!$D$4:$K$285,6,FALSE)</f>
        <v>--</v>
      </c>
      <c r="AC180" s="468" t="str">
        <f>VLOOKUP($D180,derm!$D$4:$K$285,7,FALSE)</f>
        <v>--</v>
      </c>
      <c r="AD180" s="468" t="str">
        <f>VLOOKUP($D180,derm!$D$4:$K$285,8,FALSE)</f>
        <v>--</v>
      </c>
      <c r="AE180" s="468" t="str">
        <f>VLOOKUP($D180,derm!$D$4:$L$285,9,FALSE)</f>
        <v>--</v>
      </c>
      <c r="AF180" s="255"/>
      <c r="AG180" s="255">
        <f>VLOOKUP($C180,ToxValues!$C$4:$J$284,3,FALSE)</f>
        <v>0.05</v>
      </c>
      <c r="AH180" s="497">
        <f>VLOOKUP($C180,ToxValues!$C$4:$J$284,5,FALSE)</f>
        <v>0.05</v>
      </c>
    </row>
    <row r="181" spans="1:34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>
        <f t="shared" si="56"/>
        <v>3.128571428571429</v>
      </c>
      <c r="H181" s="490" t="str">
        <f t="shared" si="52"/>
        <v>--</v>
      </c>
      <c r="I181" s="490" t="str">
        <f t="shared" si="53"/>
        <v/>
      </c>
      <c r="J181" s="490"/>
      <c r="K181" s="490" t="str">
        <f t="shared" si="54"/>
        <v/>
      </c>
      <c r="L181" s="490">
        <f t="shared" si="49"/>
        <v>3.128571428571429</v>
      </c>
      <c r="M181" s="208"/>
      <c r="N181" s="490"/>
      <c r="O181" s="490">
        <f t="shared" si="42"/>
        <v>3.128571428571429</v>
      </c>
      <c r="P181" s="490" t="str">
        <f t="shared" si="50"/>
        <v>--</v>
      </c>
      <c r="Q181" s="490"/>
      <c r="R181" s="490" t="str">
        <f t="shared" si="51"/>
        <v>--</v>
      </c>
      <c r="S181" s="490" t="str">
        <f t="shared" si="43"/>
        <v>--</v>
      </c>
      <c r="T181" s="490" t="str">
        <f t="shared" si="44"/>
        <v>--</v>
      </c>
      <c r="U181" s="490" t="str">
        <f t="shared" si="45"/>
        <v>--</v>
      </c>
      <c r="V181" s="490" t="str">
        <f t="shared" si="46"/>
        <v>--</v>
      </c>
      <c r="W181" s="255" t="str">
        <f t="shared" si="55"/>
        <v>--</v>
      </c>
      <c r="X181" s="490">
        <f t="shared" si="47"/>
        <v>4.7402597402597407E-4</v>
      </c>
      <c r="Y181" s="208" t="str">
        <f t="shared" si="48"/>
        <v>A</v>
      </c>
      <c r="Z181" s="255">
        <f>VLOOKUP(D181,derm!$D$4:$H$285,5,FALSE)</f>
        <v>5.4099999999999999E-3</v>
      </c>
      <c r="AA181" s="468">
        <f>VLOOKUP($C181,ToxValues!$C$4:$N$283,11,FALSE)</f>
        <v>123.11</v>
      </c>
      <c r="AB181" s="468" t="str">
        <f>VLOOKUP($D181,derm!$D$4:$K$285,6,FALSE)</f>
        <v>--</v>
      </c>
      <c r="AC181" s="468" t="str">
        <f>VLOOKUP($D181,derm!$D$4:$K$285,7,FALSE)</f>
        <v>--</v>
      </c>
      <c r="AD181" s="468" t="str">
        <f>VLOOKUP($D181,derm!$D$4:$K$285,8,FALSE)</f>
        <v>--</v>
      </c>
      <c r="AE181" s="468" t="str">
        <f>VLOOKUP($D181,derm!$D$4:$L$285,9,FALSE)</f>
        <v>--</v>
      </c>
      <c r="AF181" s="255"/>
      <c r="AG181" s="255">
        <f>VLOOKUP($C181,ToxValues!$C$4:$J$284,3,FALSE)</f>
        <v>2E-3</v>
      </c>
      <c r="AH181" s="497">
        <f>VLOOKUP($C181,ToxValues!$C$4:$J$284,5,FALSE)</f>
        <v>2E-3</v>
      </c>
    </row>
    <row r="182" spans="1:34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56"/>
        <v>4.6928571428571431</v>
      </c>
      <c r="H182" s="490" t="str">
        <f t="shared" si="52"/>
        <v>--</v>
      </c>
      <c r="I182" s="490" t="str">
        <f t="shared" si="53"/>
        <v/>
      </c>
      <c r="J182" s="490"/>
      <c r="K182" s="490" t="str">
        <f t="shared" si="54"/>
        <v/>
      </c>
      <c r="L182" s="490">
        <f t="shared" si="49"/>
        <v>4.6928571428571431</v>
      </c>
      <c r="M182" s="208"/>
      <c r="N182" s="490"/>
      <c r="O182" s="490">
        <f t="shared" si="42"/>
        <v>4.6928571428571431</v>
      </c>
      <c r="P182" s="490" t="str">
        <f t="shared" si="50"/>
        <v>--</v>
      </c>
      <c r="Q182" s="490"/>
      <c r="R182" s="490" t="str">
        <f t="shared" si="51"/>
        <v>--</v>
      </c>
      <c r="S182" s="490" t="str">
        <f t="shared" si="43"/>
        <v>--</v>
      </c>
      <c r="T182" s="490" t="str">
        <f t="shared" si="44"/>
        <v>--</v>
      </c>
      <c r="U182" s="490" t="str">
        <f t="shared" si="45"/>
        <v>--</v>
      </c>
      <c r="V182" s="490" t="str">
        <f t="shared" si="46"/>
        <v>--</v>
      </c>
      <c r="W182" s="255" t="str">
        <f t="shared" si="55"/>
        <v>--</v>
      </c>
      <c r="X182" s="490">
        <f t="shared" si="47"/>
        <v>7.1103896103896118E-4</v>
      </c>
      <c r="Y182" s="208" t="str">
        <f t="shared" si="48"/>
        <v>A</v>
      </c>
      <c r="Z182" s="255">
        <f>VLOOKUP(D182,derm!$D$4:$H$285,5,FALSE)</f>
        <v>3.3599999999999998E-4</v>
      </c>
      <c r="AA182" s="468">
        <f>VLOOKUP($C182,ToxValues!$C$4:$N$283,11,FALSE)</f>
        <v>222.12</v>
      </c>
      <c r="AB182" s="468" t="str">
        <f>VLOOKUP($D182,derm!$D$4:$K$285,6,FALSE)</f>
        <v>--</v>
      </c>
      <c r="AC182" s="468" t="str">
        <f>VLOOKUP($D182,derm!$D$4:$K$285,7,FALSE)</f>
        <v>--</v>
      </c>
      <c r="AD182" s="468" t="str">
        <f>VLOOKUP($D182,derm!$D$4:$K$285,8,FALSE)</f>
        <v>--</v>
      </c>
      <c r="AE182" s="468" t="str">
        <f>VLOOKUP($D182,derm!$D$4:$L$285,9,FALSE)</f>
        <v>--</v>
      </c>
      <c r="AF182" s="255"/>
      <c r="AG182" s="255">
        <f>VLOOKUP($C182,ToxValues!$C$4:$J$284,3,FALSE)</f>
        <v>3.0000000000000001E-3</v>
      </c>
      <c r="AH182" s="497">
        <f>VLOOKUP($C182,ToxValues!$C$4:$J$284,5,FALSE)</f>
        <v>3.0000000000000001E-3</v>
      </c>
    </row>
    <row r="183" spans="1:34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>
        <f t="shared" si="56"/>
        <v>6.257142857142858</v>
      </c>
      <c r="H183" s="490" t="str">
        <f t="shared" si="52"/>
        <v>--</v>
      </c>
      <c r="I183" s="490" t="str">
        <f t="shared" si="53"/>
        <v/>
      </c>
      <c r="J183" s="490"/>
      <c r="K183" s="490" t="str">
        <f t="shared" si="54"/>
        <v/>
      </c>
      <c r="L183" s="490">
        <f t="shared" si="49"/>
        <v>6.257142857142858</v>
      </c>
      <c r="M183" s="208"/>
      <c r="N183" s="490"/>
      <c r="O183" s="490">
        <f t="shared" si="42"/>
        <v>6.257142857142858</v>
      </c>
      <c r="P183" s="490" t="str">
        <f t="shared" si="50"/>
        <v>--</v>
      </c>
      <c r="Q183" s="490"/>
      <c r="R183" s="490" t="str">
        <f t="shared" si="51"/>
        <v>--</v>
      </c>
      <c r="S183" s="490" t="str">
        <f t="shared" si="43"/>
        <v>--</v>
      </c>
      <c r="T183" s="490" t="str">
        <f t="shared" si="44"/>
        <v>--</v>
      </c>
      <c r="U183" s="490" t="str">
        <f t="shared" si="45"/>
        <v>--</v>
      </c>
      <c r="V183" s="490" t="str">
        <f t="shared" si="46"/>
        <v>--</v>
      </c>
      <c r="W183" s="255" t="str">
        <f t="shared" si="55"/>
        <v>--</v>
      </c>
      <c r="X183" s="490">
        <f t="shared" si="47"/>
        <v>9.4805194805194814E-4</v>
      </c>
      <c r="Y183" s="208" t="str">
        <f t="shared" si="48"/>
        <v>A</v>
      </c>
      <c r="Z183" s="255">
        <f>VLOOKUP(D183,derm!$D$4:$H$285,5,FALSE)</f>
        <v>4.7399999999999997E-4</v>
      </c>
      <c r="AA183" s="468">
        <f>VLOOKUP($C183,ToxValues!$C$4:$N$283,11,FALSE)</f>
        <v>287.14999999999998</v>
      </c>
      <c r="AB183" s="468" t="str">
        <f>VLOOKUP($D183,derm!$D$4:$K$285,6,FALSE)</f>
        <v>--</v>
      </c>
      <c r="AC183" s="468" t="str">
        <f>VLOOKUP($D183,derm!$D$4:$K$285,7,FALSE)</f>
        <v>--</v>
      </c>
      <c r="AD183" s="468" t="str">
        <f>VLOOKUP($D183,derm!$D$4:$K$285,8,FALSE)</f>
        <v>--</v>
      </c>
      <c r="AE183" s="468" t="str">
        <f>VLOOKUP($D183,derm!$D$4:$L$285,9,FALSE)</f>
        <v>--</v>
      </c>
      <c r="AF183" s="255"/>
      <c r="AG183" s="255">
        <f>VLOOKUP($C183,ToxValues!$C$4:$J$284,3,FALSE)</f>
        <v>4.0000000000000001E-3</v>
      </c>
      <c r="AH183" s="497">
        <f>VLOOKUP($C183,ToxValues!$C$4:$J$284,5,FALSE)</f>
        <v>4.0000000000000001E-3</v>
      </c>
    </row>
    <row r="184" spans="1:34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 t="str">
        <f t="shared" si="56"/>
        <v>--</v>
      </c>
      <c r="H184" s="490" t="str">
        <f t="shared" si="52"/>
        <v>--</v>
      </c>
      <c r="I184" s="490" t="str">
        <f t="shared" si="53"/>
        <v/>
      </c>
      <c r="J184" s="490"/>
      <c r="K184" s="490" t="str">
        <f t="shared" si="54"/>
        <v/>
      </c>
      <c r="L184" s="490" t="str">
        <f t="shared" si="49"/>
        <v>--</v>
      </c>
      <c r="M184" s="208"/>
      <c r="N184" s="490"/>
      <c r="O184" s="490" t="str">
        <f t="shared" si="42"/>
        <v>--</v>
      </c>
      <c r="P184" s="490" t="str">
        <f t="shared" si="50"/>
        <v>--</v>
      </c>
      <c r="Q184" s="490"/>
      <c r="R184" s="490" t="str">
        <f t="shared" si="51"/>
        <v>--</v>
      </c>
      <c r="S184" s="490" t="str">
        <f t="shared" si="43"/>
        <v>--</v>
      </c>
      <c r="T184" s="490" t="str">
        <f t="shared" si="44"/>
        <v>--</v>
      </c>
      <c r="U184" s="490">
        <f t="shared" si="45"/>
        <v>0.45454545454545453</v>
      </c>
      <c r="V184" s="490">
        <f t="shared" si="46"/>
        <v>24.511570247933882</v>
      </c>
      <c r="W184" s="255">
        <f t="shared" si="55"/>
        <v>1.8429752066115699</v>
      </c>
      <c r="X184" s="490" t="str">
        <f t="shared" si="47"/>
        <v>--</v>
      </c>
      <c r="Y184" s="208" t="str">
        <f t="shared" si="48"/>
        <v>A</v>
      </c>
      <c r="Z184" s="255">
        <f>VLOOKUP(D184,derm!$D$4:$H$285,5,FALSE)</f>
        <v>0.251</v>
      </c>
      <c r="AA184" s="468">
        <f>VLOOKUP($C184,ToxValues!$C$4:$N$283,11,FALSE)</f>
        <v>320.05</v>
      </c>
      <c r="AB184" s="468">
        <f>VLOOKUP($D184,derm!$D$4:$K$285,6,FALSE)</f>
        <v>1.2</v>
      </c>
      <c r="AC184" s="468">
        <f>VLOOKUP($D184,derm!$D$4:$K$285,7,FALSE)</f>
        <v>6.65</v>
      </c>
      <c r="AD184" s="468">
        <f>VLOOKUP($D184,derm!$D$4:$K$285,8,FALSE)</f>
        <v>25.99</v>
      </c>
      <c r="AE184" s="468">
        <f>VLOOKUP($D184,derm!$D$4:$L$285,9,FALSE)</f>
        <v>0.8</v>
      </c>
      <c r="AF184" s="255"/>
      <c r="AG184" s="255" t="str">
        <f>VLOOKUP($C184,ToxValues!$C$4:$J$284,3,FALSE)</f>
        <v>--</v>
      </c>
      <c r="AH184" s="497" t="str">
        <f>VLOOKUP($C184,ToxValues!$C$4:$J$284,5,FALSE)</f>
        <v>--</v>
      </c>
    </row>
    <row r="185" spans="1:34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 t="str">
        <f t="shared" si="56"/>
        <v>--</v>
      </c>
      <c r="H185" s="490" t="str">
        <f t="shared" si="52"/>
        <v>--</v>
      </c>
      <c r="I185" s="490" t="str">
        <f t="shared" si="53"/>
        <v/>
      </c>
      <c r="J185" s="490"/>
      <c r="K185" s="490" t="str">
        <f t="shared" si="54"/>
        <v/>
      </c>
      <c r="L185" s="490" t="str">
        <f t="shared" si="49"/>
        <v>--</v>
      </c>
      <c r="M185" s="208"/>
      <c r="N185" s="490"/>
      <c r="O185" s="490" t="str">
        <f t="shared" si="42"/>
        <v>--</v>
      </c>
      <c r="P185" s="490" t="str">
        <f t="shared" si="50"/>
        <v>--</v>
      </c>
      <c r="Q185" s="490"/>
      <c r="R185" s="490" t="str">
        <f t="shared" si="51"/>
        <v>--</v>
      </c>
      <c r="S185" s="490" t="str">
        <f t="shared" si="43"/>
        <v>--</v>
      </c>
      <c r="T185" s="490" t="str">
        <f t="shared" si="44"/>
        <v>--</v>
      </c>
      <c r="U185" s="490">
        <f t="shared" si="45"/>
        <v>0.47619047619047616</v>
      </c>
      <c r="V185" s="490">
        <f t="shared" si="46"/>
        <v>23.304489795918375</v>
      </c>
      <c r="W185" s="255">
        <f t="shared" si="55"/>
        <v>1.7981859410430843</v>
      </c>
      <c r="X185" s="490" t="str">
        <f t="shared" si="47"/>
        <v>--</v>
      </c>
      <c r="Y185" s="208" t="str">
        <f t="shared" si="48"/>
        <v>A</v>
      </c>
      <c r="Z185" s="255">
        <f>VLOOKUP(D185,derm!$D$4:$H$285,5,FALSE)</f>
        <v>0.54500000000000004</v>
      </c>
      <c r="AA185" s="468">
        <f>VLOOKUP($C185,ToxValues!$C$4:$N$283,11,FALSE)</f>
        <v>318.02999999999997</v>
      </c>
      <c r="AB185" s="468">
        <f>VLOOKUP($D185,derm!$D$4:$K$285,6,FALSE)</f>
        <v>1.1000000000000001</v>
      </c>
      <c r="AC185" s="468">
        <f>VLOOKUP($D185,derm!$D$4:$K$285,7,FALSE)</f>
        <v>6.48</v>
      </c>
      <c r="AD185" s="468">
        <f>VLOOKUP($D185,derm!$D$4:$K$285,8,FALSE)</f>
        <v>25.08</v>
      </c>
      <c r="AE185" s="468">
        <f>VLOOKUP($D185,derm!$D$4:$L$285,9,FALSE)</f>
        <v>0.8</v>
      </c>
      <c r="AF185" s="255"/>
      <c r="AG185" s="255" t="str">
        <f>VLOOKUP($C185,ToxValues!$C$4:$J$284,3,FALSE)</f>
        <v>--</v>
      </c>
      <c r="AH185" s="497" t="str">
        <f>VLOOKUP($C185,ToxValues!$C$4:$J$284,5,FALSE)</f>
        <v>--</v>
      </c>
    </row>
    <row r="186" spans="1:34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56"/>
        <v>2.9050769188816838E-2</v>
      </c>
      <c r="H186" s="490" t="str">
        <f t="shared" si="52"/>
        <v>--</v>
      </c>
      <c r="I186" s="490">
        <f t="shared" si="53"/>
        <v>2.9050769188816838E-2</v>
      </c>
      <c r="J186" s="490"/>
      <c r="K186" s="490" t="str">
        <f t="shared" si="54"/>
        <v/>
      </c>
      <c r="L186" s="490">
        <f t="shared" si="49"/>
        <v>0.78214285714285725</v>
      </c>
      <c r="M186" s="208"/>
      <c r="N186" s="490"/>
      <c r="O186" s="490">
        <f t="shared" si="42"/>
        <v>0.78214285714285725</v>
      </c>
      <c r="P186" s="490">
        <f t="shared" si="50"/>
        <v>3.017141194149095E-2</v>
      </c>
      <c r="Q186" s="490"/>
      <c r="R186" s="490">
        <f t="shared" si="51"/>
        <v>3.017141194149095E-2</v>
      </c>
      <c r="S186" s="490">
        <f t="shared" si="43"/>
        <v>6.1394321066301459E-3</v>
      </c>
      <c r="T186" s="490">
        <f t="shared" si="44"/>
        <v>3.017141194149095E-2</v>
      </c>
      <c r="U186" s="490">
        <f t="shared" si="45"/>
        <v>0.34482758620689657</v>
      </c>
      <c r="V186" s="490">
        <f t="shared" si="46"/>
        <v>43.56444708680143</v>
      </c>
      <c r="W186" s="255">
        <f t="shared" si="55"/>
        <v>2.0844233055885852</v>
      </c>
      <c r="X186" s="490">
        <f t="shared" si="47"/>
        <v>1.1850649350649352E-4</v>
      </c>
      <c r="Y186" s="208" t="str">
        <f t="shared" si="48"/>
        <v>A</v>
      </c>
      <c r="Z186" s="255">
        <f>VLOOKUP(D186,derm!$D$4:$H$285,5,FALSE)</f>
        <v>0.628</v>
      </c>
      <c r="AA186" s="468">
        <f>VLOOKUP($C186,ToxValues!$C$4:$N$283,11,FALSE)</f>
        <v>354.49</v>
      </c>
      <c r="AB186" s="468">
        <f>VLOOKUP($D186,derm!$D$4:$K$285,6,FALSE)</f>
        <v>1.9</v>
      </c>
      <c r="AC186" s="468">
        <f>VLOOKUP($D186,derm!$D$4:$K$285,7,FALSE)</f>
        <v>10.45</v>
      </c>
      <c r="AD186" s="468">
        <f>VLOOKUP($D186,derm!$D$4:$K$285,8,FALSE)</f>
        <v>42.51</v>
      </c>
      <c r="AE186" s="468">
        <f>VLOOKUP($D186,derm!$D$4:$L$285,9,FALSE)</f>
        <v>0.7</v>
      </c>
      <c r="AF186" s="255"/>
      <c r="AG186" s="255">
        <f>VLOOKUP($C186,ToxValues!$C$4:$J$284,3,FALSE)</f>
        <v>5.0000000000000001E-4</v>
      </c>
      <c r="AH186" s="497">
        <f>VLOOKUP($C186,ToxValues!$C$4:$J$284,5,FALSE)</f>
        <v>5.0000000000000001E-4</v>
      </c>
    </row>
    <row r="187" spans="1:34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56"/>
        <v>2.4152222665040114E-3</v>
      </c>
      <c r="H187" s="490" t="str">
        <f t="shared" si="52"/>
        <v>--</v>
      </c>
      <c r="I187" s="490">
        <f t="shared" si="53"/>
        <v>2.4152222665040114E-3</v>
      </c>
      <c r="J187" s="490"/>
      <c r="K187" s="490" t="str">
        <f t="shared" si="54"/>
        <v/>
      </c>
      <c r="L187" s="490">
        <f t="shared" si="49"/>
        <v>4.6928571428571431E-2</v>
      </c>
      <c r="M187" s="208"/>
      <c r="N187" s="490"/>
      <c r="O187" s="490">
        <f t="shared" si="42"/>
        <v>4.6928571428571431E-2</v>
      </c>
      <c r="P187" s="490">
        <f t="shared" si="50"/>
        <v>2.5462683168782142E-3</v>
      </c>
      <c r="Q187" s="490"/>
      <c r="R187" s="490">
        <f t="shared" si="51"/>
        <v>2.5462683168782142E-3</v>
      </c>
      <c r="S187" s="490">
        <f t="shared" si="43"/>
        <v>9.7931966635947344E-4</v>
      </c>
      <c r="T187" s="490">
        <f t="shared" si="44"/>
        <v>2.5462683168782142E-3</v>
      </c>
      <c r="U187" s="490">
        <f t="shared" si="45"/>
        <v>1</v>
      </c>
      <c r="V187" s="490">
        <f t="shared" si="46"/>
        <v>23.78</v>
      </c>
      <c r="W187" s="255">
        <f t="shared" si="55"/>
        <v>1</v>
      </c>
      <c r="X187" s="490">
        <f t="shared" si="47"/>
        <v>7.1103896103896114E-6</v>
      </c>
      <c r="Y187" s="208" t="str">
        <f t="shared" si="48"/>
        <v>A</v>
      </c>
      <c r="Z187" s="255">
        <f>VLOOKUP(D187,derm!$D$4:$H$285,5,FALSE)</f>
        <v>0.29299999999999998</v>
      </c>
      <c r="AA187" s="468">
        <f>VLOOKUP($C187,ToxValues!$C$4:$N$283,11,FALSE)</f>
        <v>364.92</v>
      </c>
      <c r="AB187" s="468">
        <f>VLOOKUP($D187,derm!$D$4:$K$285,6,FALSE)</f>
        <v>0</v>
      </c>
      <c r="AC187" s="468">
        <f>VLOOKUP($D187,derm!$D$4:$K$285,7,FALSE)</f>
        <v>11.89</v>
      </c>
      <c r="AD187" s="468">
        <f>VLOOKUP($D187,derm!$D$4:$K$285,8,FALSE)</f>
        <v>28.54</v>
      </c>
      <c r="AE187" s="468">
        <f>VLOOKUP($D187,derm!$D$4:$L$285,9,FALSE)</f>
        <v>1</v>
      </c>
      <c r="AF187" s="255"/>
      <c r="AG187" s="255">
        <f>VLOOKUP($C187,ToxValues!$C$4:$J$284,3,FALSE)</f>
        <v>3.0000000000000001E-5</v>
      </c>
      <c r="AH187" s="497">
        <f>VLOOKUP($C187,ToxValues!$C$4:$J$284,5,FALSE)</f>
        <v>3.0000000000000001E-5</v>
      </c>
    </row>
    <row r="188" spans="1:34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56"/>
        <v>12.514285714285716</v>
      </c>
      <c r="H188" s="490" t="str">
        <f t="shared" si="52"/>
        <v>--</v>
      </c>
      <c r="I188" s="490" t="str">
        <f t="shared" si="53"/>
        <v/>
      </c>
      <c r="J188" s="490"/>
      <c r="K188" s="490" t="str">
        <f t="shared" si="54"/>
        <v/>
      </c>
      <c r="L188" s="490">
        <f t="shared" si="49"/>
        <v>12.514285714285716</v>
      </c>
      <c r="M188" s="208"/>
      <c r="N188" s="490"/>
      <c r="O188" s="490">
        <f t="shared" si="42"/>
        <v>12.514285714285716</v>
      </c>
      <c r="P188" s="490" t="str">
        <f t="shared" si="50"/>
        <v>--</v>
      </c>
      <c r="Q188" s="490"/>
      <c r="R188" s="490" t="str">
        <f t="shared" si="51"/>
        <v>--</v>
      </c>
      <c r="S188" s="490" t="str">
        <f t="shared" si="43"/>
        <v>--</v>
      </c>
      <c r="T188" s="490" t="str">
        <f t="shared" si="44"/>
        <v>--</v>
      </c>
      <c r="U188" s="490" t="str">
        <f t="shared" si="45"/>
        <v>--</v>
      </c>
      <c r="V188" s="490" t="str">
        <f t="shared" si="46"/>
        <v>--</v>
      </c>
      <c r="W188" s="255" t="str">
        <f t="shared" si="55"/>
        <v>--</v>
      </c>
      <c r="X188" s="490">
        <f t="shared" si="47"/>
        <v>1.8961038961038963E-3</v>
      </c>
      <c r="Y188" s="208" t="str">
        <f t="shared" si="48"/>
        <v>A</v>
      </c>
      <c r="Z188" s="255">
        <f>VLOOKUP(D188,derm!$D$4:$H$285,5,FALSE)</f>
        <v>2.06E-2</v>
      </c>
      <c r="AA188" s="468">
        <f>VLOOKUP($C188,ToxValues!$C$4:$N$283,11,FALSE)</f>
        <v>290.83</v>
      </c>
      <c r="AB188" s="468" t="str">
        <f>VLOOKUP($D188,derm!$D$4:$K$285,6,FALSE)</f>
        <v>--</v>
      </c>
      <c r="AC188" s="468" t="str">
        <f>VLOOKUP($D188,derm!$D$4:$K$285,7,FALSE)</f>
        <v>--</v>
      </c>
      <c r="AD188" s="468" t="str">
        <f>VLOOKUP($D188,derm!$D$4:$K$285,8,FALSE)</f>
        <v>--</v>
      </c>
      <c r="AE188" s="468" t="str">
        <f>VLOOKUP($D188,derm!$D$4:$L$285,9,FALSE)</f>
        <v>--</v>
      </c>
      <c r="AF188" s="255"/>
      <c r="AG188" s="255">
        <f>VLOOKUP($C188,ToxValues!$C$4:$J$284,3,FALSE)</f>
        <v>8.0000000000000002E-3</v>
      </c>
      <c r="AH188" s="497">
        <f>VLOOKUP($C188,ToxValues!$C$4:$J$284,5,FALSE)</f>
        <v>8.0000000000000002E-3</v>
      </c>
    </row>
    <row r="189" spans="1:34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56"/>
        <v>--</v>
      </c>
      <c r="H189" s="490" t="str">
        <f t="shared" si="52"/>
        <v>--</v>
      </c>
      <c r="I189" s="490" t="str">
        <f t="shared" si="53"/>
        <v/>
      </c>
      <c r="J189" s="490"/>
      <c r="K189" s="490" t="str">
        <f t="shared" si="54"/>
        <v/>
      </c>
      <c r="L189" s="490" t="str">
        <f t="shared" si="49"/>
        <v>--</v>
      </c>
      <c r="M189" s="208"/>
      <c r="N189" s="490"/>
      <c r="O189" s="490" t="str">
        <f t="shared" si="42"/>
        <v>--</v>
      </c>
      <c r="P189" s="490" t="str">
        <f t="shared" si="50"/>
        <v>--</v>
      </c>
      <c r="Q189" s="490"/>
      <c r="R189" s="490" t="str">
        <f t="shared" si="51"/>
        <v>--</v>
      </c>
      <c r="S189" s="490" t="str">
        <f t="shared" si="43"/>
        <v>--</v>
      </c>
      <c r="T189" s="490" t="str">
        <f t="shared" si="44"/>
        <v>--</v>
      </c>
      <c r="U189" s="490">
        <f t="shared" si="45"/>
        <v>0.76923076923076916</v>
      </c>
      <c r="V189" s="490">
        <f t="shared" si="46"/>
        <v>54.62236686390532</v>
      </c>
      <c r="W189" s="255">
        <f t="shared" si="55"/>
        <v>1.2840236686390532</v>
      </c>
      <c r="X189" s="490" t="str">
        <f t="shared" si="47"/>
        <v>--</v>
      </c>
      <c r="Y189" s="208" t="str">
        <f t="shared" si="48"/>
        <v>A</v>
      </c>
      <c r="Z189" s="255" t="str">
        <f>VLOOKUP(D189,derm!$D$4:$H$285,5,FALSE)</f>
        <v>--</v>
      </c>
      <c r="AA189" s="468" t="str">
        <f>VLOOKUP($C189,ToxValues!$C$4:$N$283,11,FALSE)</f>
        <v>--</v>
      </c>
      <c r="AB189" s="468">
        <f>VLOOKUP($D189,derm!$D$4:$K$285,6,FALSE)</f>
        <v>0.3</v>
      </c>
      <c r="AC189" s="468">
        <f>VLOOKUP($D189,derm!$D$4:$K$285,7,FALSE)</f>
        <v>21.27</v>
      </c>
      <c r="AD189" s="468">
        <f>VLOOKUP($D189,derm!$D$4:$K$285,8,FALSE)</f>
        <v>51.05</v>
      </c>
      <c r="AE189" s="468">
        <f>VLOOKUP($D189,derm!$D$4:$L$285,9,FALSE)</f>
        <v>0.7</v>
      </c>
      <c r="AF189" s="255"/>
      <c r="AG189" s="255" t="str">
        <f>VLOOKUP($C189,ToxValues!$C$4:$J$284,3,FALSE)</f>
        <v>--</v>
      </c>
      <c r="AH189" s="497" t="str">
        <f>VLOOKUP($C189,ToxValues!$C$4:$J$284,5,FALSE)</f>
        <v>--</v>
      </c>
    </row>
    <row r="190" spans="1:34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 t="str">
        <f t="shared" si="56"/>
        <v>--</v>
      </c>
      <c r="H190" s="490" t="str">
        <f t="shared" si="52"/>
        <v>--</v>
      </c>
      <c r="I190" s="490" t="str">
        <f t="shared" si="53"/>
        <v/>
      </c>
      <c r="J190" s="490"/>
      <c r="K190" s="490" t="str">
        <f t="shared" si="54"/>
        <v/>
      </c>
      <c r="L190" s="490" t="str">
        <f t="shared" si="49"/>
        <v>--</v>
      </c>
      <c r="M190" s="208"/>
      <c r="N190" s="490"/>
      <c r="O190" s="490" t="str">
        <f t="shared" si="42"/>
        <v>--</v>
      </c>
      <c r="P190" s="490" t="str">
        <f t="shared" si="50"/>
        <v>--</v>
      </c>
      <c r="Q190" s="490"/>
      <c r="R190" s="490" t="str">
        <f t="shared" si="51"/>
        <v>--</v>
      </c>
      <c r="S190" s="490" t="str">
        <f t="shared" si="43"/>
        <v>--</v>
      </c>
      <c r="T190" s="490" t="str">
        <f t="shared" si="44"/>
        <v>--</v>
      </c>
      <c r="U190" s="490" t="str">
        <f t="shared" si="45"/>
        <v>--</v>
      </c>
      <c r="V190" s="490" t="str">
        <f t="shared" si="46"/>
        <v>--</v>
      </c>
      <c r="W190" s="255" t="str">
        <f t="shared" si="55"/>
        <v>--</v>
      </c>
      <c r="X190" s="490" t="str">
        <f t="shared" si="47"/>
        <v>--</v>
      </c>
      <c r="Y190" s="208" t="str">
        <f t="shared" si="48"/>
        <v>A</v>
      </c>
      <c r="Z190" s="255">
        <f>VLOOKUP(D190,derm!$D$4:$H$285,5,FALSE)</f>
        <v>2.06E-2</v>
      </c>
      <c r="AA190" s="468">
        <f>VLOOKUP($C190,ToxValues!$C$4:$N$283,11,FALSE)</f>
        <v>290.83</v>
      </c>
      <c r="AB190" s="468" t="str">
        <f>VLOOKUP($D190,derm!$D$4:$K$285,6,FALSE)</f>
        <v>--</v>
      </c>
      <c r="AC190" s="468" t="str">
        <f>VLOOKUP($D190,derm!$D$4:$K$285,7,FALSE)</f>
        <v>--</v>
      </c>
      <c r="AD190" s="468" t="str">
        <f>VLOOKUP($D190,derm!$D$4:$K$285,8,FALSE)</f>
        <v>--</v>
      </c>
      <c r="AE190" s="468" t="str">
        <f>VLOOKUP($D190,derm!$D$4:$L$285,9,FALSE)</f>
        <v>--</v>
      </c>
      <c r="AF190" s="255"/>
      <c r="AG190" s="255" t="str">
        <f>VLOOKUP($C190,ToxValues!$C$4:$J$284,3,FALSE)</f>
        <v>--</v>
      </c>
      <c r="AH190" s="497" t="str">
        <f>VLOOKUP($C190,ToxValues!$C$4:$J$284,5,FALSE)</f>
        <v>--</v>
      </c>
    </row>
    <row r="191" spans="1:34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56"/>
        <v>0.78214285714285725</v>
      </c>
      <c r="H191" s="490" t="str">
        <f t="shared" si="52"/>
        <v>--</v>
      </c>
      <c r="I191" s="490" t="str">
        <f t="shared" si="53"/>
        <v/>
      </c>
      <c r="J191" s="490"/>
      <c r="K191" s="490" t="str">
        <f t="shared" si="54"/>
        <v/>
      </c>
      <c r="L191" s="490">
        <f t="shared" si="49"/>
        <v>0.78214285714285725</v>
      </c>
      <c r="M191" s="208"/>
      <c r="N191" s="490"/>
      <c r="O191" s="490">
        <f t="shared" si="42"/>
        <v>0.78214285714285725</v>
      </c>
      <c r="P191" s="490" t="str">
        <f t="shared" si="50"/>
        <v>--</v>
      </c>
      <c r="Q191" s="490"/>
      <c r="R191" s="490" t="str">
        <f t="shared" si="51"/>
        <v>--</v>
      </c>
      <c r="S191" s="490" t="str">
        <f t="shared" si="43"/>
        <v>--</v>
      </c>
      <c r="T191" s="490" t="str">
        <f t="shared" si="44"/>
        <v>--</v>
      </c>
      <c r="U191" s="490" t="str">
        <f t="shared" si="45"/>
        <v>--</v>
      </c>
      <c r="V191" s="490" t="str">
        <f t="shared" si="46"/>
        <v>--</v>
      </c>
      <c r="W191" s="255" t="str">
        <f t="shared" si="55"/>
        <v>--</v>
      </c>
      <c r="X191" s="490">
        <f t="shared" si="47"/>
        <v>1.1850649350649352E-4</v>
      </c>
      <c r="Y191" s="208" t="str">
        <f t="shared" si="48"/>
        <v>A</v>
      </c>
      <c r="Z191" s="255">
        <f>VLOOKUP(D191,derm!$D$4:$H$285,5,FALSE)</f>
        <v>0.107</v>
      </c>
      <c r="AA191" s="468">
        <f>VLOOKUP($C191,ToxValues!$C$4:$N$283,11,FALSE)</f>
        <v>409.78</v>
      </c>
      <c r="AB191" s="468" t="str">
        <f>VLOOKUP($D191,derm!$D$4:$K$285,6,FALSE)</f>
        <v>--</v>
      </c>
      <c r="AC191" s="468" t="str">
        <f>VLOOKUP($D191,derm!$D$4:$K$285,7,FALSE)</f>
        <v>--</v>
      </c>
      <c r="AD191" s="468" t="str">
        <f>VLOOKUP($D191,derm!$D$4:$K$285,8,FALSE)</f>
        <v>--</v>
      </c>
      <c r="AE191" s="468" t="str">
        <f>VLOOKUP($D191,derm!$D$4:$L$285,9,FALSE)</f>
        <v>--</v>
      </c>
      <c r="AF191" s="255"/>
      <c r="AG191" s="255">
        <f>VLOOKUP($C191,ToxValues!$C$4:$J$284,3,FALSE)</f>
        <v>5.0000000000000001E-4</v>
      </c>
      <c r="AH191" s="497">
        <f>VLOOKUP($C191,ToxValues!$C$4:$J$284,5,FALSE)</f>
        <v>5.0000000000000001E-4</v>
      </c>
    </row>
    <row r="192" spans="1:34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56"/>
        <v>31.285714285714285</v>
      </c>
      <c r="H192" s="490" t="str">
        <f t="shared" si="52"/>
        <v>--</v>
      </c>
      <c r="I192" s="490" t="str">
        <f t="shared" si="53"/>
        <v/>
      </c>
      <c r="J192" s="490"/>
      <c r="K192" s="490" t="str">
        <f t="shared" si="54"/>
        <v/>
      </c>
      <c r="L192" s="490">
        <f t="shared" si="49"/>
        <v>31.285714285714285</v>
      </c>
      <c r="M192" s="208"/>
      <c r="N192" s="490"/>
      <c r="O192" s="490">
        <f t="shared" si="42"/>
        <v>31.285714285714285</v>
      </c>
      <c r="P192" s="490" t="str">
        <f t="shared" si="50"/>
        <v>--</v>
      </c>
      <c r="Q192" s="490"/>
      <c r="R192" s="490" t="str">
        <f t="shared" si="51"/>
        <v>--</v>
      </c>
      <c r="S192" s="490" t="str">
        <f t="shared" si="43"/>
        <v>--</v>
      </c>
      <c r="T192" s="490" t="str">
        <f t="shared" si="44"/>
        <v>--</v>
      </c>
      <c r="U192" s="490" t="str">
        <f t="shared" si="45"/>
        <v>--</v>
      </c>
      <c r="V192" s="490" t="str">
        <f t="shared" si="46"/>
        <v>--</v>
      </c>
      <c r="W192" s="255" t="str">
        <f t="shared" si="55"/>
        <v>--</v>
      </c>
      <c r="X192" s="490">
        <f t="shared" si="47"/>
        <v>4.7402597402597417E-3</v>
      </c>
      <c r="Y192" s="208" t="str">
        <f t="shared" si="48"/>
        <v>A</v>
      </c>
      <c r="Z192" s="255">
        <f>VLOOKUP(D192,derm!$D$4:$H$285,5,FALSE)</f>
        <v>3.3099999999999997E-2</v>
      </c>
      <c r="AA192" s="468">
        <f>VLOOKUP($C192,ToxValues!$C$4:$N$283,11,FALSE)</f>
        <v>325.19</v>
      </c>
      <c r="AB192" s="468" t="str">
        <f>VLOOKUP($D192,derm!$D$4:$K$285,6,FALSE)</f>
        <v>--</v>
      </c>
      <c r="AC192" s="468" t="str">
        <f>VLOOKUP($D192,derm!$D$4:$K$285,7,FALSE)</f>
        <v>--</v>
      </c>
      <c r="AD192" s="468" t="str">
        <f>VLOOKUP($D192,derm!$D$4:$K$285,8,FALSE)</f>
        <v>--</v>
      </c>
      <c r="AE192" s="468" t="str">
        <f>VLOOKUP($D192,derm!$D$4:$L$285,9,FALSE)</f>
        <v>--</v>
      </c>
      <c r="AF192" s="255"/>
      <c r="AG192" s="255">
        <f>VLOOKUP($C192,ToxValues!$C$4:$J$284,3,FALSE)</f>
        <v>0.02</v>
      </c>
      <c r="AH192" s="497">
        <f>VLOOKUP($C192,ToxValues!$C$4:$J$284,5,FALSE)</f>
        <v>0.02</v>
      </c>
    </row>
    <row r="193" spans="1:34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56"/>
        <v>--</v>
      </c>
      <c r="H193" s="490" t="str">
        <f t="shared" si="52"/>
        <v>--</v>
      </c>
      <c r="I193" s="490" t="str">
        <f t="shared" si="53"/>
        <v/>
      </c>
      <c r="J193" s="490"/>
      <c r="K193" s="490" t="str">
        <f t="shared" si="54"/>
        <v/>
      </c>
      <c r="L193" s="490" t="str">
        <f t="shared" si="49"/>
        <v>--</v>
      </c>
      <c r="M193" s="208"/>
      <c r="N193" s="490"/>
      <c r="O193" s="490" t="str">
        <f t="shared" si="42"/>
        <v>--</v>
      </c>
      <c r="P193" s="490" t="str">
        <f t="shared" si="50"/>
        <v>--</v>
      </c>
      <c r="Q193" s="490"/>
      <c r="R193" s="490" t="str">
        <f t="shared" si="51"/>
        <v>--</v>
      </c>
      <c r="S193" s="490" t="str">
        <f t="shared" si="43"/>
        <v>--</v>
      </c>
      <c r="T193" s="490" t="str">
        <f t="shared" si="44"/>
        <v>--</v>
      </c>
      <c r="U193" s="490" t="str">
        <f t="shared" si="45"/>
        <v>--</v>
      </c>
      <c r="V193" s="490" t="str">
        <f t="shared" si="46"/>
        <v>--</v>
      </c>
      <c r="W193" s="255" t="str">
        <f t="shared" si="55"/>
        <v>--</v>
      </c>
      <c r="X193" s="490" t="str">
        <f t="shared" si="47"/>
        <v>--</v>
      </c>
      <c r="Y193" s="208" t="str">
        <f t="shared" si="48"/>
        <v>A</v>
      </c>
      <c r="Z193" s="255" t="str">
        <f>VLOOKUP(D193,derm!$D$4:$H$285,5,FALSE)</f>
        <v>--</v>
      </c>
      <c r="AA193" s="468" t="str">
        <f>VLOOKUP($C193,ToxValues!$C$4:$N$283,11,FALSE)</f>
        <v>--</v>
      </c>
      <c r="AB193" s="468" t="str">
        <f>VLOOKUP($D193,derm!$D$4:$K$285,6,FALSE)</f>
        <v>--</v>
      </c>
      <c r="AC193" s="468" t="str">
        <f>VLOOKUP($D193,derm!$D$4:$K$285,7,FALSE)</f>
        <v>--</v>
      </c>
      <c r="AD193" s="468" t="str">
        <f>VLOOKUP($D193,derm!$D$4:$K$285,8,FALSE)</f>
        <v>--</v>
      </c>
      <c r="AE193" s="468" t="str">
        <f>VLOOKUP($D193,derm!$D$4:$L$285,9,FALSE)</f>
        <v>--</v>
      </c>
      <c r="AF193" s="255"/>
      <c r="AG193" s="255" t="str">
        <f>VLOOKUP($C193,ToxValues!$C$4:$J$284,3,FALSE)</f>
        <v>--</v>
      </c>
      <c r="AH193" s="497" t="str">
        <f>VLOOKUP($C193,ToxValues!$C$4:$J$284,5,FALSE)</f>
        <v>--</v>
      </c>
    </row>
    <row r="194" spans="1:34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 t="str">
        <f t="shared" si="56"/>
        <v>--</v>
      </c>
      <c r="H194" s="490" t="str">
        <f t="shared" si="52"/>
        <v>--</v>
      </c>
      <c r="I194" s="490" t="str">
        <f t="shared" si="53"/>
        <v/>
      </c>
      <c r="J194" s="490"/>
      <c r="K194" s="490" t="str">
        <f t="shared" si="54"/>
        <v/>
      </c>
      <c r="L194" s="490" t="str">
        <f t="shared" si="49"/>
        <v>--</v>
      </c>
      <c r="M194" s="208"/>
      <c r="N194" s="490"/>
      <c r="O194" s="490" t="str">
        <f t="shared" si="42"/>
        <v>--</v>
      </c>
      <c r="P194" s="490" t="str">
        <f t="shared" si="50"/>
        <v>--</v>
      </c>
      <c r="Q194" s="490"/>
      <c r="R194" s="490" t="str">
        <f t="shared" si="51"/>
        <v>--</v>
      </c>
      <c r="S194" s="490" t="str">
        <f t="shared" si="43"/>
        <v>--</v>
      </c>
      <c r="T194" s="490" t="str">
        <f t="shared" si="44"/>
        <v>--</v>
      </c>
      <c r="U194" s="490" t="str">
        <f t="shared" si="45"/>
        <v>--</v>
      </c>
      <c r="V194" s="490" t="str">
        <f t="shared" si="46"/>
        <v>--</v>
      </c>
      <c r="W194" s="255" t="str">
        <f t="shared" si="55"/>
        <v>--</v>
      </c>
      <c r="X194" s="490" t="str">
        <f t="shared" si="47"/>
        <v>--</v>
      </c>
      <c r="Y194" s="208" t="str">
        <f t="shared" si="48"/>
        <v>A</v>
      </c>
      <c r="Z194" s="255">
        <f>VLOOKUP(D194,derm!$D$4:$H$285,5,FALSE)</f>
        <v>4.5999999999999999E-2</v>
      </c>
      <c r="AA194" s="468">
        <f>VLOOKUP($C194,ToxValues!$C$4:$N$283,11,FALSE)</f>
        <v>270.22000000000003</v>
      </c>
      <c r="AB194" s="468" t="str">
        <f>VLOOKUP($D194,derm!$D$4:$K$285,6,FALSE)</f>
        <v>--</v>
      </c>
      <c r="AC194" s="468" t="str">
        <f>VLOOKUP($D194,derm!$D$4:$K$285,7,FALSE)</f>
        <v>--</v>
      </c>
      <c r="AD194" s="468" t="str">
        <f>VLOOKUP($D194,derm!$D$4:$K$285,8,FALSE)</f>
        <v>--</v>
      </c>
      <c r="AE194" s="468" t="str">
        <f>VLOOKUP($D194,derm!$D$4:$L$285,9,FALSE)</f>
        <v>--</v>
      </c>
      <c r="AF194" s="255"/>
      <c r="AG194" s="255" t="str">
        <f>VLOOKUP($C194,ToxValues!$C$4:$J$284,3,FALSE)</f>
        <v>--</v>
      </c>
      <c r="AH194" s="497" t="str">
        <f>VLOOKUP($C194,ToxValues!$C$4:$J$284,5,FALSE)</f>
        <v>--</v>
      </c>
    </row>
    <row r="195" spans="1:34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56"/>
        <v>2.7744444960746781E-2</v>
      </c>
      <c r="H195" s="490" t="str">
        <f t="shared" si="52"/>
        <v>--</v>
      </c>
      <c r="I195" s="490">
        <f t="shared" si="53"/>
        <v>2.7744444960746781E-2</v>
      </c>
      <c r="J195" s="490"/>
      <c r="K195" s="490" t="str">
        <f t="shared" si="54"/>
        <v/>
      </c>
      <c r="L195" s="490">
        <f t="shared" si="49"/>
        <v>7.8214285714285708E-2</v>
      </c>
      <c r="M195" s="208"/>
      <c r="N195" s="490"/>
      <c r="O195" s="490">
        <f t="shared" si="42"/>
        <v>7.8214285714285708E-2</v>
      </c>
      <c r="P195" s="490">
        <f t="shared" si="50"/>
        <v>4.2996211455094843E-2</v>
      </c>
      <c r="Q195" s="490"/>
      <c r="R195" s="490">
        <f t="shared" si="51"/>
        <v>4.2996211455094843E-2</v>
      </c>
      <c r="S195" s="490">
        <f t="shared" si="43"/>
        <v>1.3749193219943273E-2</v>
      </c>
      <c r="T195" s="490">
        <f t="shared" si="44"/>
        <v>4.2996211455094843E-2</v>
      </c>
      <c r="U195" s="490">
        <f t="shared" si="45"/>
        <v>0.90909090909090906</v>
      </c>
      <c r="V195" s="490">
        <f t="shared" si="46"/>
        <v>32.139834710743798</v>
      </c>
      <c r="W195" s="255">
        <f t="shared" si="55"/>
        <v>1.0991735537190082</v>
      </c>
      <c r="X195" s="490">
        <f t="shared" si="47"/>
        <v>1.1850649350649353E-5</v>
      </c>
      <c r="Y195" s="208" t="str">
        <f t="shared" si="48"/>
        <v>A</v>
      </c>
      <c r="Z195" s="255">
        <f>VLOOKUP(D195,derm!$D$4:$H$285,5,FALSE)</f>
        <v>3.2599999999999997E-2</v>
      </c>
      <c r="AA195" s="468">
        <f>VLOOKUP($C195,ToxValues!$C$4:$N$283,11,FALSE)</f>
        <v>380.91</v>
      </c>
      <c r="AB195" s="468">
        <f>VLOOKUP($D195,derm!$D$4:$K$285,6,FALSE)</f>
        <v>0.1</v>
      </c>
      <c r="AC195" s="468">
        <f>VLOOKUP($D195,derm!$D$4:$K$285,7,FALSE)</f>
        <v>14.62</v>
      </c>
      <c r="AD195" s="468">
        <f>VLOOKUP($D195,derm!$D$4:$K$285,8,FALSE)</f>
        <v>35.090000000000003</v>
      </c>
      <c r="AE195" s="468">
        <f>VLOOKUP($D195,derm!$D$4:$L$285,9,FALSE)</f>
        <v>0.8</v>
      </c>
      <c r="AF195" s="255"/>
      <c r="AG195" s="255">
        <f>VLOOKUP($C195,ToxValues!$C$4:$J$284,3,FALSE)</f>
        <v>5.0000000000000002E-5</v>
      </c>
      <c r="AH195" s="497">
        <f>VLOOKUP($C195,ToxValues!$C$4:$J$284,5,FALSE)</f>
        <v>5.0000000000000002E-5</v>
      </c>
    </row>
    <row r="196" spans="1:34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56"/>
        <v>--</v>
      </c>
      <c r="H196" s="490" t="str">
        <f t="shared" si="52"/>
        <v>--</v>
      </c>
      <c r="I196" s="490" t="str">
        <f t="shared" si="53"/>
        <v/>
      </c>
      <c r="J196" s="490"/>
      <c r="K196" s="490" t="str">
        <f t="shared" si="54"/>
        <v/>
      </c>
      <c r="L196" s="490" t="str">
        <f t="shared" si="49"/>
        <v>--</v>
      </c>
      <c r="M196" s="208"/>
      <c r="N196" s="490"/>
      <c r="O196" s="490" t="str">
        <f t="shared" si="42"/>
        <v>--</v>
      </c>
      <c r="P196" s="490" t="str">
        <f t="shared" si="50"/>
        <v>--</v>
      </c>
      <c r="Q196" s="490"/>
      <c r="R196" s="490" t="str">
        <f t="shared" si="51"/>
        <v>--</v>
      </c>
      <c r="S196" s="490" t="str">
        <f t="shared" si="43"/>
        <v>--</v>
      </c>
      <c r="T196" s="490" t="str">
        <f t="shared" si="44"/>
        <v>--</v>
      </c>
      <c r="U196" s="490" t="str">
        <f t="shared" si="45"/>
        <v>--</v>
      </c>
      <c r="V196" s="490" t="str">
        <f t="shared" si="46"/>
        <v>--</v>
      </c>
      <c r="W196" s="255" t="str">
        <f t="shared" si="55"/>
        <v>--</v>
      </c>
      <c r="X196" s="490" t="str">
        <f t="shared" si="47"/>
        <v>--</v>
      </c>
      <c r="Y196" s="208" t="str">
        <f t="shared" si="48"/>
        <v>A</v>
      </c>
      <c r="Z196" s="255" t="str">
        <f>VLOOKUP(D196,derm!$D$4:$H$285,5,FALSE)</f>
        <v>--</v>
      </c>
      <c r="AA196" s="468" t="str">
        <f>VLOOKUP($C196,ToxValues!$C$4:$N$283,11,FALSE)</f>
        <v>--</v>
      </c>
      <c r="AB196" s="468" t="str">
        <f>VLOOKUP($D196,derm!$D$4:$K$285,6,FALSE)</f>
        <v>--</v>
      </c>
      <c r="AC196" s="468" t="str">
        <f>VLOOKUP($D196,derm!$D$4:$K$285,7,FALSE)</f>
        <v>--</v>
      </c>
      <c r="AD196" s="468" t="str">
        <f>VLOOKUP($D196,derm!$D$4:$K$285,8,FALSE)</f>
        <v>--</v>
      </c>
      <c r="AE196" s="468" t="str">
        <f>VLOOKUP($D196,derm!$D$4:$L$285,9,FALSE)</f>
        <v>--</v>
      </c>
      <c r="AF196" s="255"/>
      <c r="AG196" s="255" t="str">
        <f>VLOOKUP($C196,ToxValues!$C$4:$J$284,3,FALSE)</f>
        <v>--</v>
      </c>
      <c r="AH196" s="497" t="str">
        <f>VLOOKUP($C196,ToxValues!$C$4:$J$284,5,FALSE)</f>
        <v>--</v>
      </c>
    </row>
    <row r="197" spans="1:34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56"/>
        <v>--</v>
      </c>
      <c r="H197" s="490" t="str">
        <f t="shared" si="52"/>
        <v>--</v>
      </c>
      <c r="I197" s="490" t="str">
        <f t="shared" si="53"/>
        <v/>
      </c>
      <c r="J197" s="490"/>
      <c r="K197" s="490" t="str">
        <f t="shared" si="54"/>
        <v/>
      </c>
      <c r="L197" s="490" t="str">
        <f t="shared" si="49"/>
        <v>--</v>
      </c>
      <c r="M197" s="208"/>
      <c r="N197" s="490"/>
      <c r="O197" s="490" t="str">
        <f t="shared" si="42"/>
        <v>--</v>
      </c>
      <c r="P197" s="490" t="str">
        <f t="shared" si="50"/>
        <v>--</v>
      </c>
      <c r="Q197" s="490"/>
      <c r="R197" s="490" t="str">
        <f t="shared" si="51"/>
        <v>--</v>
      </c>
      <c r="S197" s="490" t="str">
        <f t="shared" si="43"/>
        <v>--</v>
      </c>
      <c r="T197" s="490" t="str">
        <f t="shared" si="44"/>
        <v>--</v>
      </c>
      <c r="U197" s="490" t="str">
        <f t="shared" si="45"/>
        <v>--</v>
      </c>
      <c r="V197" s="490" t="str">
        <f t="shared" si="46"/>
        <v>--</v>
      </c>
      <c r="W197" s="255" t="str">
        <f t="shared" si="55"/>
        <v>--</v>
      </c>
      <c r="X197" s="490" t="str">
        <f t="shared" si="47"/>
        <v>--</v>
      </c>
      <c r="Y197" s="208" t="str">
        <f t="shared" si="48"/>
        <v>A</v>
      </c>
      <c r="Z197" s="255" t="str">
        <f>VLOOKUP(D197,derm!$D$4:$H$285,5,FALSE)</f>
        <v>--</v>
      </c>
      <c r="AA197" s="468" t="str">
        <f>VLOOKUP($C197,ToxValues!$C$4:$N$283,11,FALSE)</f>
        <v>--</v>
      </c>
      <c r="AB197" s="468" t="str">
        <f>VLOOKUP($D197,derm!$D$4:$K$285,6,FALSE)</f>
        <v>--</v>
      </c>
      <c r="AC197" s="468" t="str">
        <f>VLOOKUP($D197,derm!$D$4:$K$285,7,FALSE)</f>
        <v>--</v>
      </c>
      <c r="AD197" s="468" t="str">
        <f>VLOOKUP($D197,derm!$D$4:$K$285,8,FALSE)</f>
        <v>--</v>
      </c>
      <c r="AE197" s="468" t="str">
        <f>VLOOKUP($D197,derm!$D$4:$L$285,9,FALSE)</f>
        <v>--</v>
      </c>
      <c r="AF197" s="255"/>
      <c r="AG197" s="255" t="str">
        <f>VLOOKUP($C197,ToxValues!$C$4:$J$284,3,FALSE)</f>
        <v>--</v>
      </c>
      <c r="AH197" s="497" t="str">
        <f>VLOOKUP($C197,ToxValues!$C$4:$J$284,5,FALSE)</f>
        <v>--</v>
      </c>
    </row>
    <row r="198" spans="1:34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si="56"/>
        <v>--</v>
      </c>
      <c r="H198" s="490" t="str">
        <f t="shared" si="52"/>
        <v>--</v>
      </c>
      <c r="I198" s="490" t="str">
        <f t="shared" si="53"/>
        <v/>
      </c>
      <c r="J198" s="490"/>
      <c r="K198" s="490" t="str">
        <f t="shared" si="54"/>
        <v/>
      </c>
      <c r="L198" s="490" t="str">
        <f t="shared" si="49"/>
        <v>--</v>
      </c>
      <c r="M198" s="208"/>
      <c r="N198" s="490"/>
      <c r="O198" s="490" t="str">
        <f t="shared" ref="O198:O261" si="57">IFERROR(((HQ*BW_child*ATnc_child*AG198*365*1000)/(IRw_child*ED_child*EF_child)),"--")</f>
        <v>--</v>
      </c>
      <c r="P198" s="490" t="str">
        <f t="shared" si="50"/>
        <v>--</v>
      </c>
      <c r="Q198" s="490"/>
      <c r="R198" s="490" t="str">
        <f t="shared" si="51"/>
        <v>--</v>
      </c>
      <c r="S198" s="490" t="str">
        <f t="shared" ref="S198:S261" si="58">IFERROR((DAevent_nc_child*1000)/(Z198*AE198*(U198+V198)),"--")</f>
        <v>--</v>
      </c>
      <c r="T198" s="490" t="str">
        <f t="shared" ref="T198:T261" si="59">IFERROR((DAevent_nc_child*1000)/(2*AE198*Z198*SQRT((6*AC198*ET_child)/PI())),"--")</f>
        <v>--</v>
      </c>
      <c r="U198" s="490" t="str">
        <f t="shared" ref="U198:U242" si="60">IFERROR(ET_child/(1+B),"--")</f>
        <v>--</v>
      </c>
      <c r="V198" s="490" t="str">
        <f t="shared" ref="V198:V242" si="61">IFERROR((2*AC198*W198),"--")</f>
        <v>--</v>
      </c>
      <c r="W198" s="255" t="str">
        <f t="shared" si="55"/>
        <v>--</v>
      </c>
      <c r="X198" s="490" t="str">
        <f t="shared" ref="X198:X261" si="62">IFERROR((HQ*ATnc_child*365*BW_child*AH198*1000)/(SA_childGW*EF_child*ED_child),"--")</f>
        <v>--</v>
      </c>
      <c r="Y198" s="208" t="str">
        <f t="shared" ref="Y198:Y242" si="63">IF(ET_child&lt;t_star,"A","B")</f>
        <v>A</v>
      </c>
      <c r="Z198" s="255" t="str">
        <f>VLOOKUP(D198,derm!$D$4:$H$285,5,FALSE)</f>
        <v>--</v>
      </c>
      <c r="AA198" s="468" t="str">
        <f>VLOOKUP($C198,ToxValues!$C$4:$N$283,11,FALSE)</f>
        <v>--</v>
      </c>
      <c r="AB198" s="468" t="str">
        <f>VLOOKUP($D198,derm!$D$4:$K$285,6,FALSE)</f>
        <v>--</v>
      </c>
      <c r="AC198" s="468" t="str">
        <f>VLOOKUP($D198,derm!$D$4:$K$285,7,FALSE)</f>
        <v>--</v>
      </c>
      <c r="AD198" s="468" t="str">
        <f>VLOOKUP($D198,derm!$D$4:$K$285,8,FALSE)</f>
        <v>--</v>
      </c>
      <c r="AE198" s="468" t="str">
        <f>VLOOKUP($D198,derm!$D$4:$L$285,9,FALSE)</f>
        <v>--</v>
      </c>
      <c r="AF198" s="255"/>
      <c r="AG198" s="255" t="str">
        <f>VLOOKUP($C198,ToxValues!$C$4:$J$284,3,FALSE)</f>
        <v>--</v>
      </c>
      <c r="AH198" s="497" t="str">
        <f>VLOOKUP($C198,ToxValues!$C$4:$J$284,5,FALSE)</f>
        <v>--</v>
      </c>
    </row>
    <row r="199" spans="1:34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>
        <f t="shared" si="56"/>
        <v>0.16646666976448066</v>
      </c>
      <c r="H199" s="490" t="str">
        <f t="shared" si="52"/>
        <v>--</v>
      </c>
      <c r="I199" s="490">
        <f t="shared" si="53"/>
        <v>0.16646666976448066</v>
      </c>
      <c r="J199" s="490"/>
      <c r="K199" s="490" t="str">
        <f t="shared" si="54"/>
        <v/>
      </c>
      <c r="L199" s="490">
        <f t="shared" ref="L199:L242" si="64">IFERROR(($O199),"")</f>
        <v>0.46928571428571425</v>
      </c>
      <c r="M199" s="208"/>
      <c r="N199" s="490"/>
      <c r="O199" s="490">
        <f t="shared" si="57"/>
        <v>0.46928571428571425</v>
      </c>
      <c r="P199" s="490">
        <f t="shared" ref="P199:P242" si="65">R199</f>
        <v>0.25797726873056903</v>
      </c>
      <c r="Q199" s="490"/>
      <c r="R199" s="490">
        <f t="shared" ref="R199:R242" si="66">IF(Y231="A",T199,S199)</f>
        <v>0.25797726873056903</v>
      </c>
      <c r="S199" s="490">
        <f t="shared" si="58"/>
        <v>8.2495159319659631E-2</v>
      </c>
      <c r="T199" s="490">
        <f t="shared" si="59"/>
        <v>0.25797726873056903</v>
      </c>
      <c r="U199" s="490">
        <f t="shared" si="60"/>
        <v>0.90909090909090906</v>
      </c>
      <c r="V199" s="490">
        <f t="shared" si="61"/>
        <v>32.139834710743798</v>
      </c>
      <c r="W199" s="255">
        <f t="shared" si="55"/>
        <v>1.0991735537190082</v>
      </c>
      <c r="X199" s="490">
        <f t="shared" si="62"/>
        <v>7.110389610389611E-5</v>
      </c>
      <c r="Y199" s="208" t="str">
        <f t="shared" si="63"/>
        <v>A</v>
      </c>
      <c r="Z199" s="255">
        <f>VLOOKUP(D199,derm!$D$4:$H$285,5,FALSE)</f>
        <v>3.2599999999999997E-2</v>
      </c>
      <c r="AA199" s="468">
        <f>VLOOKUP($C199,ToxValues!$C$4:$N$283,11,FALSE)</f>
        <v>380.91</v>
      </c>
      <c r="AB199" s="468">
        <f>VLOOKUP($D199,derm!$D$4:$K$285,6,FALSE)</f>
        <v>0.1</v>
      </c>
      <c r="AC199" s="468">
        <f>VLOOKUP($D199,derm!$D$4:$K$285,7,FALSE)</f>
        <v>14.62</v>
      </c>
      <c r="AD199" s="468">
        <f>VLOOKUP($D199,derm!$D$4:$K$285,8,FALSE)</f>
        <v>35.090000000000003</v>
      </c>
      <c r="AE199" s="468">
        <f>VLOOKUP($D199,derm!$D$4:$L$285,9,FALSE)</f>
        <v>0.8</v>
      </c>
      <c r="AF199" s="255"/>
      <c r="AG199" s="255">
        <f>VLOOKUP($C199,ToxValues!$C$4:$J$284,3,FALSE)</f>
        <v>2.9999999999999997E-4</v>
      </c>
      <c r="AH199" s="497">
        <f>VLOOKUP($C199,ToxValues!$C$4:$J$284,5,FALSE)</f>
        <v>2.9999999999999997E-4</v>
      </c>
    </row>
    <row r="200" spans="1:34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56"/>
        <v>--</v>
      </c>
      <c r="H200" s="490" t="str">
        <f t="shared" ref="H200:H242" si="67">IFERROR((1/((1/$M200)+(1/$O200)+(1/$P200))),"--")</f>
        <v>--</v>
      </c>
      <c r="I200" s="490" t="str">
        <f t="shared" ref="I200:I242" si="68">IFERROR((1/((1/$P200)+(1/$O200))),"")</f>
        <v/>
      </c>
      <c r="J200" s="490"/>
      <c r="K200" s="490" t="str">
        <f t="shared" ref="K200:K242" si="69">IFERROR((1/((1/$M200)+(1/$O200))),"")</f>
        <v/>
      </c>
      <c r="L200" s="490" t="str">
        <f t="shared" si="64"/>
        <v>--</v>
      </c>
      <c r="M200" s="208"/>
      <c r="N200" s="490"/>
      <c r="O200" s="490" t="str">
        <f t="shared" si="57"/>
        <v>--</v>
      </c>
      <c r="P200" s="490" t="str">
        <f t="shared" si="65"/>
        <v>--</v>
      </c>
      <c r="Q200" s="490"/>
      <c r="R200" s="490" t="str">
        <f t="shared" si="66"/>
        <v>--</v>
      </c>
      <c r="S200" s="490" t="str">
        <f t="shared" si="58"/>
        <v>--</v>
      </c>
      <c r="T200" s="490" t="str">
        <f t="shared" si="59"/>
        <v>--</v>
      </c>
      <c r="U200" s="490" t="str">
        <f t="shared" si="60"/>
        <v>--</v>
      </c>
      <c r="V200" s="490" t="str">
        <f t="shared" si="61"/>
        <v>--</v>
      </c>
      <c r="W200" s="255" t="str">
        <f t="shared" ref="W200:W263" si="70">IFERROR((1+(3*AB200)+(3*AB200^2))/((1+AB200)^2),"--")</f>
        <v>--</v>
      </c>
      <c r="X200" s="490" t="str">
        <f t="shared" si="62"/>
        <v>--</v>
      </c>
      <c r="Y200" s="208" t="str">
        <f t="shared" si="63"/>
        <v>A</v>
      </c>
      <c r="Z200" s="255" t="str">
        <f>VLOOKUP(D200,derm!$D$4:$H$285,5,FALSE)</f>
        <v>--</v>
      </c>
      <c r="AA200" s="468" t="str">
        <f>VLOOKUP($C200,ToxValues!$C$4:$N$283,11,FALSE)</f>
        <v>--</v>
      </c>
      <c r="AB200" s="468" t="str">
        <f>VLOOKUP($D200,derm!$D$4:$K$285,6,FALSE)</f>
        <v>--</v>
      </c>
      <c r="AC200" s="468" t="str">
        <f>VLOOKUP($D200,derm!$D$4:$K$285,7,FALSE)</f>
        <v>--</v>
      </c>
      <c r="AD200" s="468" t="str">
        <f>VLOOKUP($D200,derm!$D$4:$K$285,8,FALSE)</f>
        <v>--</v>
      </c>
      <c r="AE200" s="468" t="str">
        <f>VLOOKUP($D200,derm!$D$4:$L$285,9,FALSE)</f>
        <v>--</v>
      </c>
      <c r="AF200" s="255"/>
      <c r="AG200" s="255" t="str">
        <f>VLOOKUP($C200,ToxValues!$C$4:$J$284,3,FALSE)</f>
        <v>--</v>
      </c>
      <c r="AH200" s="497" t="str">
        <f>VLOOKUP($C200,ToxValues!$C$4:$J$284,5,FALSE)</f>
        <v>--</v>
      </c>
    </row>
    <row r="201" spans="1:34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56"/>
        <v>--</v>
      </c>
      <c r="H201" s="490" t="str">
        <f t="shared" si="67"/>
        <v>--</v>
      </c>
      <c r="I201" s="490" t="str">
        <f t="shared" si="68"/>
        <v/>
      </c>
      <c r="J201" s="490"/>
      <c r="K201" s="490" t="str">
        <f t="shared" si="69"/>
        <v/>
      </c>
      <c r="L201" s="490" t="str">
        <f t="shared" si="64"/>
        <v>--</v>
      </c>
      <c r="M201" s="208"/>
      <c r="N201" s="490"/>
      <c r="O201" s="490" t="str">
        <f t="shared" si="57"/>
        <v>--</v>
      </c>
      <c r="P201" s="490" t="str">
        <f t="shared" si="65"/>
        <v>--</v>
      </c>
      <c r="Q201" s="490"/>
      <c r="R201" s="490" t="str">
        <f t="shared" si="66"/>
        <v>--</v>
      </c>
      <c r="S201" s="490" t="str">
        <f t="shared" si="58"/>
        <v>--</v>
      </c>
      <c r="T201" s="490" t="str">
        <f t="shared" si="59"/>
        <v>--</v>
      </c>
      <c r="U201" s="490" t="str">
        <f t="shared" si="60"/>
        <v>--</v>
      </c>
      <c r="V201" s="490" t="str">
        <f t="shared" si="61"/>
        <v>--</v>
      </c>
      <c r="W201" s="255" t="str">
        <f t="shared" si="70"/>
        <v>--</v>
      </c>
      <c r="X201" s="490" t="str">
        <f t="shared" si="62"/>
        <v>--</v>
      </c>
      <c r="Y201" s="208" t="str">
        <f t="shared" si="63"/>
        <v>A</v>
      </c>
      <c r="Z201" s="255" t="str">
        <f>VLOOKUP(D201,derm!$D$4:$H$285,5,FALSE)</f>
        <v>--</v>
      </c>
      <c r="AA201" s="468" t="str">
        <f>VLOOKUP($C201,ToxValues!$C$4:$N$283,11,FALSE)</f>
        <v>--</v>
      </c>
      <c r="AB201" s="468" t="str">
        <f>VLOOKUP($D201,derm!$D$4:$K$285,6,FALSE)</f>
        <v>--</v>
      </c>
      <c r="AC201" s="468" t="str">
        <f>VLOOKUP($D201,derm!$D$4:$K$285,7,FALSE)</f>
        <v>--</v>
      </c>
      <c r="AD201" s="468" t="str">
        <f>VLOOKUP($D201,derm!$D$4:$K$285,8,FALSE)</f>
        <v>--</v>
      </c>
      <c r="AE201" s="468" t="str">
        <f>VLOOKUP($D201,derm!$D$4:$L$285,9,FALSE)</f>
        <v>--</v>
      </c>
      <c r="AF201" s="255"/>
      <c r="AG201" s="255" t="str">
        <f>VLOOKUP($C201,ToxValues!$C$4:$J$284,3,FALSE)</f>
        <v>--</v>
      </c>
      <c r="AH201" s="497" t="str">
        <f>VLOOKUP($C201,ToxValues!$C$4:$J$284,5,FALSE)</f>
        <v>--</v>
      </c>
    </row>
    <row r="202" spans="1:34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56"/>
        <v>0.27236438269839303</v>
      </c>
      <c r="H202" s="490" t="str">
        <f t="shared" si="67"/>
        <v>--</v>
      </c>
      <c r="I202" s="490">
        <f t="shared" si="68"/>
        <v>0.27236438269839303</v>
      </c>
      <c r="J202" s="490"/>
      <c r="K202" s="490" t="str">
        <f t="shared" si="69"/>
        <v/>
      </c>
      <c r="L202" s="490">
        <f t="shared" si="64"/>
        <v>0.46928571428571425</v>
      </c>
      <c r="M202" s="208"/>
      <c r="N202" s="490"/>
      <c r="O202" s="490">
        <f t="shared" si="57"/>
        <v>0.46928571428571425</v>
      </c>
      <c r="P202" s="490">
        <f t="shared" si="65"/>
        <v>0.64907500294819509</v>
      </c>
      <c r="Q202" s="490"/>
      <c r="R202" s="490">
        <f t="shared" si="66"/>
        <v>0.64907500294819509</v>
      </c>
      <c r="S202" s="490">
        <f t="shared" si="58"/>
        <v>0.35006604747995596</v>
      </c>
      <c r="T202" s="490">
        <f t="shared" si="59"/>
        <v>0.64907500294819509</v>
      </c>
      <c r="U202" s="490">
        <f t="shared" si="60"/>
        <v>0.90909090909090906</v>
      </c>
      <c r="V202" s="490">
        <f t="shared" si="61"/>
        <v>10.046446280991734</v>
      </c>
      <c r="W202" s="255">
        <f t="shared" si="70"/>
        <v>1.0991735537190082</v>
      </c>
      <c r="X202" s="490">
        <f t="shared" si="62"/>
        <v>7.110389610389611E-5</v>
      </c>
      <c r="Y202" s="208" t="str">
        <f t="shared" si="63"/>
        <v>A</v>
      </c>
      <c r="Z202" s="255">
        <f>VLOOKUP(D202,derm!$D$4:$H$285,5,FALSE)</f>
        <v>2.06E-2</v>
      </c>
      <c r="AA202" s="468">
        <f>VLOOKUP($C202,ToxValues!$C$4:$N$283,11,FALSE)</f>
        <v>290.83</v>
      </c>
      <c r="AB202" s="468">
        <f>VLOOKUP($D202,derm!$D$4:$K$285,6,FALSE)</f>
        <v>0.1</v>
      </c>
      <c r="AC202" s="468">
        <f>VLOOKUP($D202,derm!$D$4:$K$285,7,FALSE)</f>
        <v>4.57</v>
      </c>
      <c r="AD202" s="468">
        <f>VLOOKUP($D202,derm!$D$4:$K$285,8,FALSE)</f>
        <v>10.97</v>
      </c>
      <c r="AE202" s="468">
        <f>VLOOKUP($D202,derm!$D$4:$L$285,9,FALSE)</f>
        <v>0.9</v>
      </c>
      <c r="AF202" s="255"/>
      <c r="AG202" s="255">
        <f>VLOOKUP($C202,ToxValues!$C$4:$J$284,3,FALSE)</f>
        <v>2.9999999999999997E-4</v>
      </c>
      <c r="AH202" s="497">
        <f>VLOOKUP($C202,ToxValues!$C$4:$J$284,5,FALSE)</f>
        <v>2.9999999999999997E-4</v>
      </c>
    </row>
    <row r="203" spans="1:34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56"/>
        <v>--</v>
      </c>
      <c r="H203" s="490" t="str">
        <f t="shared" si="67"/>
        <v>--</v>
      </c>
      <c r="I203" s="490" t="str">
        <f t="shared" si="68"/>
        <v/>
      </c>
      <c r="J203" s="490"/>
      <c r="K203" s="490" t="str">
        <f t="shared" si="69"/>
        <v/>
      </c>
      <c r="L203" s="490" t="str">
        <f t="shared" si="64"/>
        <v>--</v>
      </c>
      <c r="M203" s="208"/>
      <c r="N203" s="490"/>
      <c r="O203" s="490" t="str">
        <f t="shared" si="57"/>
        <v>--</v>
      </c>
      <c r="P203" s="490" t="str">
        <f t="shared" si="65"/>
        <v>--</v>
      </c>
      <c r="Q203" s="490"/>
      <c r="R203" s="490" t="str">
        <f t="shared" si="66"/>
        <v>--</v>
      </c>
      <c r="S203" s="490" t="str">
        <f t="shared" si="58"/>
        <v>--</v>
      </c>
      <c r="T203" s="490" t="str">
        <f t="shared" si="59"/>
        <v>--</v>
      </c>
      <c r="U203" s="490">
        <f t="shared" si="60"/>
        <v>0.76923076923076916</v>
      </c>
      <c r="V203" s="490">
        <f t="shared" si="61"/>
        <v>54.62236686390532</v>
      </c>
      <c r="W203" s="255">
        <f t="shared" si="70"/>
        <v>1.2840236686390532</v>
      </c>
      <c r="X203" s="490" t="str">
        <f t="shared" si="62"/>
        <v>--</v>
      </c>
      <c r="Y203" s="208" t="str">
        <f t="shared" si="63"/>
        <v>A</v>
      </c>
      <c r="Z203" s="255" t="str">
        <f>VLOOKUP(D203,derm!$D$4:$H$285,5,FALSE)</f>
        <v>--</v>
      </c>
      <c r="AA203" s="468" t="str">
        <f>VLOOKUP($C203,ToxValues!$C$4:$N$283,11,FALSE)</f>
        <v>--</v>
      </c>
      <c r="AB203" s="468">
        <f>VLOOKUP($D203,derm!$D$4:$K$285,6,FALSE)</f>
        <v>0.3</v>
      </c>
      <c r="AC203" s="468">
        <f>VLOOKUP($D203,derm!$D$4:$K$285,7,FALSE)</f>
        <v>21.27</v>
      </c>
      <c r="AD203" s="468">
        <f>VLOOKUP($D203,derm!$D$4:$K$285,8,FALSE)</f>
        <v>51.05</v>
      </c>
      <c r="AE203" s="468">
        <f>VLOOKUP($D203,derm!$D$4:$L$285,9,FALSE)</f>
        <v>0.7</v>
      </c>
      <c r="AF203" s="255"/>
      <c r="AG203" s="255" t="str">
        <f>VLOOKUP($C203,ToxValues!$C$4:$J$284,3,FALSE)</f>
        <v>--</v>
      </c>
      <c r="AH203" s="497" t="str">
        <f>VLOOKUP($C203,ToxValues!$C$4:$J$284,5,FALSE)</f>
        <v>--</v>
      </c>
    </row>
    <row r="204" spans="1:34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56"/>
        <v>9.0924173621983989E-2</v>
      </c>
      <c r="H204" s="490" t="str">
        <f t="shared" si="67"/>
        <v>--</v>
      </c>
      <c r="I204" s="490">
        <f t="shared" si="68"/>
        <v>9.0924173621983989E-2</v>
      </c>
      <c r="J204" s="490"/>
      <c r="K204" s="490" t="str">
        <f t="shared" si="69"/>
        <v/>
      </c>
      <c r="L204" s="490">
        <f t="shared" si="64"/>
        <v>0.78214285714285725</v>
      </c>
      <c r="M204" s="208"/>
      <c r="N204" s="490"/>
      <c r="O204" s="490">
        <f t="shared" si="57"/>
        <v>0.78214285714285725</v>
      </c>
      <c r="P204" s="490">
        <f t="shared" si="65"/>
        <v>0.10288450621416723</v>
      </c>
      <c r="Q204" s="490"/>
      <c r="R204" s="490">
        <f t="shared" si="66"/>
        <v>0.10288450621416723</v>
      </c>
      <c r="S204" s="490">
        <f t="shared" si="58"/>
        <v>3.443670472534538E-2</v>
      </c>
      <c r="T204" s="490">
        <f t="shared" si="59"/>
        <v>0.10288450621416723</v>
      </c>
      <c r="U204" s="490">
        <f t="shared" si="60"/>
        <v>0.90909090909090906</v>
      </c>
      <c r="V204" s="490">
        <f t="shared" si="61"/>
        <v>29.172066115702474</v>
      </c>
      <c r="W204" s="255">
        <f t="shared" si="70"/>
        <v>1.0991735537190082</v>
      </c>
      <c r="X204" s="490">
        <f t="shared" si="62"/>
        <v>1.1850649350649352E-4</v>
      </c>
      <c r="Y204" s="208" t="str">
        <f t="shared" si="63"/>
        <v>A</v>
      </c>
      <c r="Z204" s="255">
        <f>VLOOKUP(D204,derm!$D$4:$H$285,5,FALSE)</f>
        <v>0.14299999999999999</v>
      </c>
      <c r="AA204" s="468">
        <f>VLOOKUP($C204,ToxValues!$C$4:$N$283,11,FALSE)</f>
        <v>373.32</v>
      </c>
      <c r="AB204" s="468">
        <f>VLOOKUP($D204,derm!$D$4:$K$285,6,FALSE)</f>
        <v>0.1</v>
      </c>
      <c r="AC204" s="468">
        <f>VLOOKUP($D204,derm!$D$4:$K$285,7,FALSE)</f>
        <v>13.27</v>
      </c>
      <c r="AD204" s="468">
        <f>VLOOKUP($D204,derm!$D$4:$K$285,8,FALSE)</f>
        <v>31.85</v>
      </c>
      <c r="AE204" s="468">
        <f>VLOOKUP($D204,derm!$D$4:$L$285,9,FALSE)</f>
        <v>0.8</v>
      </c>
      <c r="AF204" s="255"/>
      <c r="AG204" s="255">
        <f>VLOOKUP($C204,ToxValues!$C$4:$J$284,3,FALSE)</f>
        <v>5.0000000000000001E-4</v>
      </c>
      <c r="AH204" s="497">
        <f>VLOOKUP($C204,ToxValues!$C$4:$J$284,5,FALSE)</f>
        <v>5.0000000000000001E-4</v>
      </c>
    </row>
    <row r="205" spans="1:34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56"/>
        <v>2.0335714285714283E-2</v>
      </c>
      <c r="H205" s="490" t="str">
        <f t="shared" si="67"/>
        <v>--</v>
      </c>
      <c r="I205" s="490" t="str">
        <f t="shared" si="68"/>
        <v/>
      </c>
      <c r="J205" s="490"/>
      <c r="K205" s="490" t="str">
        <f t="shared" si="69"/>
        <v/>
      </c>
      <c r="L205" s="490">
        <f t="shared" si="64"/>
        <v>2.0335714285714283E-2</v>
      </c>
      <c r="M205" s="208"/>
      <c r="N205" s="490"/>
      <c r="O205" s="490">
        <f t="shared" si="57"/>
        <v>2.0335714285714283E-2</v>
      </c>
      <c r="P205" s="490" t="str">
        <f t="shared" si="65"/>
        <v>--</v>
      </c>
      <c r="Q205" s="490"/>
      <c r="R205" s="490" t="str">
        <f t="shared" si="66"/>
        <v>--</v>
      </c>
      <c r="S205" s="490" t="str">
        <f t="shared" si="58"/>
        <v>--</v>
      </c>
      <c r="T205" s="490" t="str">
        <f t="shared" si="59"/>
        <v>--</v>
      </c>
      <c r="U205" s="490" t="str">
        <f t="shared" si="60"/>
        <v>--</v>
      </c>
      <c r="V205" s="490" t="str">
        <f t="shared" si="61"/>
        <v>--</v>
      </c>
      <c r="W205" s="255" t="str">
        <f t="shared" si="70"/>
        <v>--</v>
      </c>
      <c r="X205" s="490">
        <f t="shared" si="62"/>
        <v>3.081168831168831E-6</v>
      </c>
      <c r="Y205" s="208" t="str">
        <f t="shared" si="63"/>
        <v>A</v>
      </c>
      <c r="Z205" s="255">
        <f>VLOOKUP(D205,derm!$D$4:$H$285,5,FALSE)</f>
        <v>2.0899999999999998E-2</v>
      </c>
      <c r="AA205" s="468">
        <f>VLOOKUP($C205,ToxValues!$C$4:$N$283,11,FALSE)</f>
        <v>389.32</v>
      </c>
      <c r="AB205" s="468" t="str">
        <f>VLOOKUP($D205,derm!$D$4:$K$285,6,FALSE)</f>
        <v>--</v>
      </c>
      <c r="AC205" s="468" t="str">
        <f>VLOOKUP($D205,derm!$D$4:$K$285,7,FALSE)</f>
        <v>--</v>
      </c>
      <c r="AD205" s="468" t="str">
        <f>VLOOKUP($D205,derm!$D$4:$K$285,8,FALSE)</f>
        <v>--</v>
      </c>
      <c r="AE205" s="468" t="str">
        <f>VLOOKUP($D205,derm!$D$4:$L$285,9,FALSE)</f>
        <v>--</v>
      </c>
      <c r="AF205" s="255"/>
      <c r="AG205" s="255">
        <f>VLOOKUP($C205,ToxValues!$C$4:$J$284,3,FALSE)</f>
        <v>1.2999999999999999E-5</v>
      </c>
      <c r="AH205" s="497">
        <f>VLOOKUP($C205,ToxValues!$C$4:$J$284,5,FALSE)</f>
        <v>1.2999999999999999E-5</v>
      </c>
    </row>
    <row r="206" spans="1:34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56"/>
        <v>0.46928571428571425</v>
      </c>
      <c r="H206" s="490" t="str">
        <f t="shared" si="67"/>
        <v>--</v>
      </c>
      <c r="I206" s="490" t="str">
        <f t="shared" si="68"/>
        <v/>
      </c>
      <c r="J206" s="490"/>
      <c r="K206" s="490" t="str">
        <f t="shared" si="69"/>
        <v/>
      </c>
      <c r="L206" s="490">
        <f t="shared" si="64"/>
        <v>0.46928571428571425</v>
      </c>
      <c r="M206" s="208"/>
      <c r="N206" s="490"/>
      <c r="O206" s="490">
        <f t="shared" si="57"/>
        <v>0.46928571428571425</v>
      </c>
      <c r="P206" s="490" t="str">
        <f t="shared" si="65"/>
        <v>--</v>
      </c>
      <c r="Q206" s="490"/>
      <c r="R206" s="490" t="str">
        <f t="shared" si="66"/>
        <v>--</v>
      </c>
      <c r="S206" s="490" t="str">
        <f t="shared" si="58"/>
        <v>--</v>
      </c>
      <c r="T206" s="490" t="str">
        <f t="shared" si="59"/>
        <v>--</v>
      </c>
      <c r="U206" s="490" t="str">
        <f t="shared" si="60"/>
        <v>--</v>
      </c>
      <c r="V206" s="490" t="str">
        <f t="shared" si="61"/>
        <v>--</v>
      </c>
      <c r="W206" s="255" t="str">
        <f t="shared" si="70"/>
        <v>--</v>
      </c>
      <c r="X206" s="490">
        <f t="shared" si="62"/>
        <v>7.110389610389611E-5</v>
      </c>
      <c r="Y206" s="208" t="str">
        <f t="shared" si="63"/>
        <v>A</v>
      </c>
      <c r="Z206" s="255">
        <f>VLOOKUP(D206,derm!$D$4:$H$285,5,FALSE)</f>
        <v>1.09E-2</v>
      </c>
      <c r="AA206" s="468">
        <f>VLOOKUP($C206,ToxValues!$C$4:$N$283,11,FALSE)</f>
        <v>490.64</v>
      </c>
      <c r="AB206" s="468" t="str">
        <f>VLOOKUP($D206,derm!$D$4:$K$285,6,FALSE)</f>
        <v>--</v>
      </c>
      <c r="AC206" s="468" t="str">
        <f>VLOOKUP($D206,derm!$D$4:$K$285,7,FALSE)</f>
        <v>--</v>
      </c>
      <c r="AD206" s="468" t="str">
        <f>VLOOKUP($D206,derm!$D$4:$K$285,8,FALSE)</f>
        <v>--</v>
      </c>
      <c r="AE206" s="468" t="str">
        <f>VLOOKUP($D206,derm!$D$4:$L$285,9,FALSE)</f>
        <v>--</v>
      </c>
      <c r="AF206" s="255"/>
      <c r="AG206" s="255">
        <f>VLOOKUP($C206,ToxValues!$C$4:$J$284,3,FALSE)</f>
        <v>2.9999999999999997E-4</v>
      </c>
      <c r="AH206" s="497">
        <f>VLOOKUP($C206,ToxValues!$C$4:$J$284,5,FALSE)</f>
        <v>2.9999999999999997E-4</v>
      </c>
    </row>
    <row r="207" spans="1:34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>
        <f t="shared" si="56"/>
        <v>7.8214285714285712</v>
      </c>
      <c r="H207" s="490" t="str">
        <f t="shared" si="67"/>
        <v>--</v>
      </c>
      <c r="I207" s="490" t="str">
        <f t="shared" si="68"/>
        <v/>
      </c>
      <c r="J207" s="490"/>
      <c r="K207" s="490" t="str">
        <f t="shared" si="69"/>
        <v/>
      </c>
      <c r="L207" s="490">
        <f t="shared" si="64"/>
        <v>7.8214285714285712</v>
      </c>
      <c r="M207" s="208"/>
      <c r="N207" s="490"/>
      <c r="O207" s="490">
        <f t="shared" si="57"/>
        <v>7.8214285714285712</v>
      </c>
      <c r="P207" s="490" t="str">
        <f t="shared" si="65"/>
        <v>--</v>
      </c>
      <c r="Q207" s="490"/>
      <c r="R207" s="490" t="str">
        <f t="shared" si="66"/>
        <v>--</v>
      </c>
      <c r="S207" s="490" t="str">
        <f t="shared" si="58"/>
        <v>--</v>
      </c>
      <c r="T207" s="490" t="str">
        <f t="shared" si="59"/>
        <v>--</v>
      </c>
      <c r="U207" s="490" t="str">
        <f t="shared" si="60"/>
        <v>--</v>
      </c>
      <c r="V207" s="490" t="str">
        <f t="shared" si="61"/>
        <v>--</v>
      </c>
      <c r="W207" s="255" t="str">
        <f t="shared" si="70"/>
        <v>--</v>
      </c>
      <c r="X207" s="490">
        <f t="shared" si="62"/>
        <v>1.1850649350649354E-3</v>
      </c>
      <c r="Y207" s="208" t="str">
        <f t="shared" si="63"/>
        <v>A</v>
      </c>
      <c r="Z207" s="255">
        <f>VLOOKUP(D207,derm!$D$4:$H$285,5,FALSE)</f>
        <v>4.2799999999999998E-2</v>
      </c>
      <c r="AA207" s="468">
        <f>VLOOKUP($C207,ToxValues!$C$4:$N$283,11,FALSE)</f>
        <v>345.66</v>
      </c>
      <c r="AB207" s="468" t="str">
        <f>VLOOKUP($D207,derm!$D$4:$K$285,6,FALSE)</f>
        <v>--</v>
      </c>
      <c r="AC207" s="468" t="str">
        <f>VLOOKUP($D207,derm!$D$4:$K$285,7,FALSE)</f>
        <v>--</v>
      </c>
      <c r="AD207" s="468" t="str">
        <f>VLOOKUP($D207,derm!$D$4:$K$285,8,FALSE)</f>
        <v>--</v>
      </c>
      <c r="AE207" s="468" t="str">
        <f>VLOOKUP($D207,derm!$D$4:$L$285,9,FALSE)</f>
        <v>--</v>
      </c>
      <c r="AF207" s="255"/>
      <c r="AG207" s="255">
        <f>VLOOKUP($C207,ToxValues!$C$4:$J$284,3,FALSE)</f>
        <v>5.0000000000000001E-3</v>
      </c>
      <c r="AH207" s="497">
        <f>VLOOKUP($C207,ToxValues!$C$4:$J$284,5,FALSE)</f>
        <v>5.0000000000000001E-3</v>
      </c>
    </row>
    <row r="208" spans="1:34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 t="str">
        <f t="shared" si="56"/>
        <v>--</v>
      </c>
      <c r="H208" s="490" t="str">
        <f t="shared" si="67"/>
        <v>--</v>
      </c>
      <c r="I208" s="490" t="str">
        <f t="shared" si="68"/>
        <v/>
      </c>
      <c r="J208" s="490"/>
      <c r="K208" s="490" t="str">
        <f t="shared" si="69"/>
        <v/>
      </c>
      <c r="L208" s="490" t="str">
        <f t="shared" si="64"/>
        <v>--</v>
      </c>
      <c r="M208" s="208"/>
      <c r="N208" s="490"/>
      <c r="O208" s="490" t="str">
        <f t="shared" si="57"/>
        <v>--</v>
      </c>
      <c r="P208" s="490" t="str">
        <f t="shared" si="65"/>
        <v>--</v>
      </c>
      <c r="Q208" s="490"/>
      <c r="R208" s="490" t="str">
        <f t="shared" si="66"/>
        <v>--</v>
      </c>
      <c r="S208" s="490" t="str">
        <f t="shared" si="58"/>
        <v>--</v>
      </c>
      <c r="T208" s="490" t="str">
        <f t="shared" si="59"/>
        <v>--</v>
      </c>
      <c r="U208" s="490">
        <f t="shared" si="60"/>
        <v>0.90909090909090906</v>
      </c>
      <c r="V208" s="490">
        <f t="shared" si="61"/>
        <v>49.242975206611561</v>
      </c>
      <c r="W208" s="255">
        <f t="shared" si="70"/>
        <v>1.0991735537190082</v>
      </c>
      <c r="X208" s="490" t="str">
        <f t="shared" si="62"/>
        <v>--</v>
      </c>
      <c r="Y208" s="208" t="str">
        <f t="shared" si="63"/>
        <v>A</v>
      </c>
      <c r="Z208" s="255">
        <f>VLOOKUP(D208,derm!$D$4:$H$285,5,FALSE)</f>
        <v>5.1799999999999999E-2</v>
      </c>
      <c r="AA208" s="468">
        <f>VLOOKUP($C208,ToxValues!$C$4:$N$283,11,FALSE)</f>
        <v>413.82</v>
      </c>
      <c r="AB208" s="468">
        <f>VLOOKUP($D208,derm!$D$4:$K$285,6,FALSE)</f>
        <v>0.1</v>
      </c>
      <c r="AC208" s="468">
        <f>VLOOKUP($D208,derm!$D$4:$K$285,7,FALSE)</f>
        <v>22.4</v>
      </c>
      <c r="AD208" s="468">
        <f>VLOOKUP($D208,derm!$D$4:$K$285,8,FALSE)</f>
        <v>53.75</v>
      </c>
      <c r="AE208" s="468">
        <f>VLOOKUP($D208,derm!$D$4:$L$285,9,FALSE)</f>
        <v>0.8</v>
      </c>
      <c r="AF208" s="255"/>
      <c r="AG208" s="255" t="str">
        <f>VLOOKUP($C208,ToxValues!$C$4:$J$284,3,FALSE)</f>
        <v>--</v>
      </c>
      <c r="AH208" s="497" t="str">
        <f>VLOOKUP($C208,ToxValues!$C$4:$J$284,5,FALSE)</f>
        <v>--</v>
      </c>
    </row>
    <row r="209" spans="1:34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56"/>
        <v>54.750000000000014</v>
      </c>
      <c r="H209" s="490" t="str">
        <f t="shared" si="67"/>
        <v>--</v>
      </c>
      <c r="I209" s="490" t="str">
        <f t="shared" si="68"/>
        <v/>
      </c>
      <c r="J209" s="490"/>
      <c r="K209" s="490" t="str">
        <f t="shared" si="69"/>
        <v/>
      </c>
      <c r="L209" s="490">
        <f t="shared" si="64"/>
        <v>54.750000000000014</v>
      </c>
      <c r="M209" s="208"/>
      <c r="N209" s="490"/>
      <c r="O209" s="490">
        <f t="shared" si="57"/>
        <v>54.750000000000014</v>
      </c>
      <c r="P209" s="490" t="str">
        <f t="shared" si="65"/>
        <v>--</v>
      </c>
      <c r="Q209" s="490"/>
      <c r="R209" s="490" t="str">
        <f t="shared" si="66"/>
        <v>--</v>
      </c>
      <c r="S209" s="490" t="str">
        <f t="shared" si="58"/>
        <v>--</v>
      </c>
      <c r="T209" s="490" t="str">
        <f t="shared" si="59"/>
        <v>--</v>
      </c>
      <c r="U209" s="490" t="str">
        <f t="shared" si="60"/>
        <v>--</v>
      </c>
      <c r="V209" s="490" t="str">
        <f t="shared" si="61"/>
        <v>--</v>
      </c>
      <c r="W209" s="255" t="str">
        <f t="shared" si="70"/>
        <v>--</v>
      </c>
      <c r="X209" s="490">
        <f t="shared" si="62"/>
        <v>8.2954545454545468E-3</v>
      </c>
      <c r="Y209" s="208" t="str">
        <f t="shared" si="63"/>
        <v>A</v>
      </c>
      <c r="Z209" s="255">
        <f>VLOOKUP(D209,derm!$D$4:$H$285,5,FALSE)</f>
        <v>5.2399999999999999E-3</v>
      </c>
      <c r="AA209" s="468">
        <f>VLOOKUP($C209,ToxValues!$C$4:$N$283,11,FALSE)</f>
        <v>215.69</v>
      </c>
      <c r="AB209" s="468" t="str">
        <f>VLOOKUP($D209,derm!$D$4:$K$285,6,FALSE)</f>
        <v>--</v>
      </c>
      <c r="AC209" s="468" t="str">
        <f>VLOOKUP($D209,derm!$D$4:$K$285,7,FALSE)</f>
        <v>--</v>
      </c>
      <c r="AD209" s="468" t="str">
        <f>VLOOKUP($D209,derm!$D$4:$K$285,8,FALSE)</f>
        <v>--</v>
      </c>
      <c r="AE209" s="468" t="str">
        <f>VLOOKUP($D209,derm!$D$4:$L$285,9,FALSE)</f>
        <v>--</v>
      </c>
      <c r="AF209" s="255"/>
      <c r="AG209" s="255">
        <f>VLOOKUP($C209,ToxValues!$C$4:$J$284,3,FALSE)</f>
        <v>3.5000000000000003E-2</v>
      </c>
      <c r="AH209" s="497">
        <f>VLOOKUP($C209,ToxValues!$C$4:$J$284,5,FALSE)</f>
        <v>3.5000000000000003E-2</v>
      </c>
    </row>
    <row r="210" spans="1:34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>
        <f t="shared" si="56"/>
        <v>1.5642857142857145</v>
      </c>
      <c r="H210" s="490" t="str">
        <f t="shared" si="67"/>
        <v>--</v>
      </c>
      <c r="I210" s="490" t="str">
        <f t="shared" si="68"/>
        <v/>
      </c>
      <c r="J210" s="490"/>
      <c r="K210" s="490" t="str">
        <f t="shared" si="69"/>
        <v/>
      </c>
      <c r="L210" s="490">
        <f t="shared" si="64"/>
        <v>1.5642857142857145</v>
      </c>
      <c r="M210" s="208"/>
      <c r="N210" s="490"/>
      <c r="O210" s="490">
        <f t="shared" si="57"/>
        <v>1.5642857142857145</v>
      </c>
      <c r="P210" s="490" t="str">
        <f t="shared" si="65"/>
        <v>--</v>
      </c>
      <c r="Q210" s="490"/>
      <c r="R210" s="490" t="str">
        <f t="shared" si="66"/>
        <v>--</v>
      </c>
      <c r="S210" s="490" t="str">
        <f t="shared" si="58"/>
        <v>--</v>
      </c>
      <c r="T210" s="490" t="str">
        <f t="shared" si="59"/>
        <v>--</v>
      </c>
      <c r="U210" s="490" t="str">
        <f t="shared" si="60"/>
        <v>--</v>
      </c>
      <c r="V210" s="490" t="str">
        <f t="shared" si="61"/>
        <v>--</v>
      </c>
      <c r="W210" s="255" t="str">
        <f t="shared" si="70"/>
        <v>--</v>
      </c>
      <c r="X210" s="490">
        <f t="shared" si="62"/>
        <v>2.3701298701298703E-4</v>
      </c>
      <c r="Y210" s="208" t="str">
        <f t="shared" si="63"/>
        <v>A</v>
      </c>
      <c r="Z210" s="255">
        <f>VLOOKUP(D210,derm!$D$4:$H$285,5,FALSE)</f>
        <v>3.3399999999999999E-2</v>
      </c>
      <c r="AA210" s="468">
        <f>VLOOKUP($C210,ToxValues!$C$4:$N$283,11,FALSE)</f>
        <v>350.59</v>
      </c>
      <c r="AB210" s="468" t="str">
        <f>VLOOKUP($D210,derm!$D$4:$K$285,6,FALSE)</f>
        <v>--</v>
      </c>
      <c r="AC210" s="468" t="str">
        <f>VLOOKUP($D210,derm!$D$4:$K$285,7,FALSE)</f>
        <v>--</v>
      </c>
      <c r="AD210" s="468" t="str">
        <f>VLOOKUP($D210,derm!$D$4:$K$285,8,FALSE)</f>
        <v>--</v>
      </c>
      <c r="AE210" s="468" t="str">
        <f>VLOOKUP($D210,derm!$D$4:$L$285,9,FALSE)</f>
        <v>--</v>
      </c>
      <c r="AF210" s="255"/>
      <c r="AG210" s="255">
        <f>VLOOKUP($C210,ToxValues!$C$4:$J$284,3,FALSE)</f>
        <v>1E-3</v>
      </c>
      <c r="AH210" s="497">
        <f>VLOOKUP($C210,ToxValues!$C$4:$J$284,5,FALSE)</f>
        <v>1E-3</v>
      </c>
    </row>
    <row r="211" spans="1:34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>
        <f t="shared" ref="G211:G242" si="71">IF(MIN(H211:L211)&gt;0,MIN(H211:L211),"--")</f>
        <v>0.31285714285714283</v>
      </c>
      <c r="H211" s="490" t="str">
        <f t="shared" si="67"/>
        <v>--</v>
      </c>
      <c r="I211" s="490" t="str">
        <f t="shared" si="68"/>
        <v/>
      </c>
      <c r="J211" s="490"/>
      <c r="K211" s="490" t="str">
        <f t="shared" si="69"/>
        <v/>
      </c>
      <c r="L211" s="490">
        <f t="shared" si="64"/>
        <v>0.31285714285714283</v>
      </c>
      <c r="M211" s="208"/>
      <c r="N211" s="490"/>
      <c r="O211" s="490">
        <f t="shared" si="57"/>
        <v>0.31285714285714283</v>
      </c>
      <c r="P211" s="490" t="str">
        <f t="shared" si="65"/>
        <v>--</v>
      </c>
      <c r="Q211" s="490"/>
      <c r="R211" s="490" t="str">
        <f t="shared" si="66"/>
        <v>--</v>
      </c>
      <c r="S211" s="490" t="str">
        <f t="shared" si="58"/>
        <v>--</v>
      </c>
      <c r="T211" s="490" t="str">
        <f t="shared" si="59"/>
        <v>--</v>
      </c>
      <c r="U211" s="490" t="str">
        <f t="shared" si="60"/>
        <v>--</v>
      </c>
      <c r="V211" s="490" t="str">
        <f t="shared" si="61"/>
        <v>--</v>
      </c>
      <c r="W211" s="255" t="str">
        <f t="shared" si="70"/>
        <v>--</v>
      </c>
      <c r="X211" s="490">
        <f t="shared" si="62"/>
        <v>4.7402597402597414E-5</v>
      </c>
      <c r="Y211" s="208" t="str">
        <f t="shared" si="63"/>
        <v>A</v>
      </c>
      <c r="Z211" s="255">
        <f>VLOOKUP(D211,derm!$D$4:$H$285,5,FALSE)</f>
        <v>2.6699999999999998E-4</v>
      </c>
      <c r="AA211" s="468">
        <f>VLOOKUP($C211,ToxValues!$C$4:$N$283,11,FALSE)</f>
        <v>229.25</v>
      </c>
      <c r="AB211" s="468" t="str">
        <f>VLOOKUP($D211,derm!$D$4:$K$285,6,FALSE)</f>
        <v>--</v>
      </c>
      <c r="AC211" s="468" t="str">
        <f>VLOOKUP($D211,derm!$D$4:$K$285,7,FALSE)</f>
        <v>--</v>
      </c>
      <c r="AD211" s="468" t="str">
        <f>VLOOKUP($D211,derm!$D$4:$K$285,8,FALSE)</f>
        <v>--</v>
      </c>
      <c r="AE211" s="468" t="str">
        <f>VLOOKUP($D211,derm!$D$4:$L$285,9,FALSE)</f>
        <v>--</v>
      </c>
      <c r="AF211" s="255"/>
      <c r="AG211" s="255">
        <f>VLOOKUP($C211,ToxValues!$C$4:$J$284,3,FALSE)</f>
        <v>2.0000000000000001E-4</v>
      </c>
      <c r="AH211" s="497">
        <f>VLOOKUP($C211,ToxValues!$C$4:$J$284,5,FALSE)</f>
        <v>2.0000000000000001E-4</v>
      </c>
    </row>
    <row r="212" spans="1:34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>
        <f t="shared" si="71"/>
        <v>6.257142857142857E-2</v>
      </c>
      <c r="H212" s="490" t="str">
        <f t="shared" si="67"/>
        <v>--</v>
      </c>
      <c r="I212" s="490" t="str">
        <f t="shared" si="68"/>
        <v/>
      </c>
      <c r="J212" s="490"/>
      <c r="K212" s="490" t="str">
        <f t="shared" si="69"/>
        <v/>
      </c>
      <c r="L212" s="490">
        <f t="shared" si="64"/>
        <v>6.257142857142857E-2</v>
      </c>
      <c r="M212" s="208"/>
      <c r="N212" s="490"/>
      <c r="O212" s="490">
        <f t="shared" si="57"/>
        <v>6.257142857142857E-2</v>
      </c>
      <c r="P212" s="490" t="str">
        <f t="shared" si="65"/>
        <v>--</v>
      </c>
      <c r="Q212" s="490"/>
      <c r="R212" s="490" t="str">
        <f t="shared" si="66"/>
        <v>--</v>
      </c>
      <c r="S212" s="490" t="str">
        <f t="shared" si="58"/>
        <v>--</v>
      </c>
      <c r="T212" s="490" t="str">
        <f t="shared" si="59"/>
        <v>--</v>
      </c>
      <c r="U212" s="490" t="str">
        <f t="shared" si="60"/>
        <v>--</v>
      </c>
      <c r="V212" s="490" t="str">
        <f t="shared" si="61"/>
        <v>--</v>
      </c>
      <c r="W212" s="255" t="str">
        <f t="shared" si="70"/>
        <v>--</v>
      </c>
      <c r="X212" s="490">
        <f t="shared" si="62"/>
        <v>9.4805194805194807E-6</v>
      </c>
      <c r="Y212" s="208" t="str">
        <f t="shared" si="63"/>
        <v>A</v>
      </c>
      <c r="Z212" s="255">
        <f>VLOOKUP(D212,derm!$D$4:$H$285,5,FALSE)</f>
        <v>2.12E-2</v>
      </c>
      <c r="AA212" s="468">
        <f>VLOOKUP($C212,ToxValues!$C$4:$N$283,11,FALSE)</f>
        <v>274.39</v>
      </c>
      <c r="AB212" s="468" t="str">
        <f>VLOOKUP($D212,derm!$D$4:$K$285,6,FALSE)</f>
        <v>--</v>
      </c>
      <c r="AC212" s="468" t="str">
        <f>VLOOKUP($D212,derm!$D$4:$K$285,7,FALSE)</f>
        <v>--</v>
      </c>
      <c r="AD212" s="468" t="str">
        <f>VLOOKUP($D212,derm!$D$4:$K$285,8,FALSE)</f>
        <v>--</v>
      </c>
      <c r="AE212" s="468" t="str">
        <f>VLOOKUP($D212,derm!$D$4:$L$285,9,FALSE)</f>
        <v>--</v>
      </c>
      <c r="AF212" s="255"/>
      <c r="AG212" s="255">
        <f>VLOOKUP($C212,ToxValues!$C$4:$J$284,3,FALSE)</f>
        <v>4.0000000000000003E-5</v>
      </c>
      <c r="AH212" s="497">
        <f>VLOOKUP($C212,ToxValues!$C$4:$J$284,5,FALSE)</f>
        <v>4.0000000000000003E-5</v>
      </c>
    </row>
    <row r="213" spans="1:34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>
        <f t="shared" si="71"/>
        <v>31.285714285714285</v>
      </c>
      <c r="H213" s="490" t="str">
        <f t="shared" si="67"/>
        <v>--</v>
      </c>
      <c r="I213" s="490" t="str">
        <f t="shared" si="68"/>
        <v/>
      </c>
      <c r="J213" s="490"/>
      <c r="K213" s="490" t="str">
        <f t="shared" si="69"/>
        <v/>
      </c>
      <c r="L213" s="490">
        <f t="shared" si="64"/>
        <v>31.285714285714285</v>
      </c>
      <c r="M213" s="208"/>
      <c r="N213" s="490"/>
      <c r="O213" s="490">
        <f t="shared" si="57"/>
        <v>31.285714285714285</v>
      </c>
      <c r="P213" s="490" t="str">
        <f t="shared" si="65"/>
        <v>--</v>
      </c>
      <c r="Q213" s="490"/>
      <c r="R213" s="490" t="str">
        <f t="shared" si="66"/>
        <v>--</v>
      </c>
      <c r="S213" s="490" t="str">
        <f t="shared" si="58"/>
        <v>--</v>
      </c>
      <c r="T213" s="490" t="str">
        <f t="shared" si="59"/>
        <v>--</v>
      </c>
      <c r="U213" s="490" t="str">
        <f t="shared" si="60"/>
        <v>--</v>
      </c>
      <c r="V213" s="490" t="str">
        <f t="shared" si="61"/>
        <v>--</v>
      </c>
      <c r="W213" s="255" t="str">
        <f t="shared" si="70"/>
        <v>--</v>
      </c>
      <c r="X213" s="490">
        <f t="shared" si="62"/>
        <v>4.7402597402597417E-3</v>
      </c>
      <c r="Y213" s="208" t="str">
        <f t="shared" si="63"/>
        <v>A</v>
      </c>
      <c r="Z213" s="255">
        <f>VLOOKUP(D213,derm!$D$4:$H$285,5,FALSE)</f>
        <v>8.12E-4</v>
      </c>
      <c r="AA213" s="468">
        <f>VLOOKUP($C213,ToxValues!$C$4:$N$283,11,FALSE)</f>
        <v>330.35</v>
      </c>
      <c r="AB213" s="468" t="str">
        <f>VLOOKUP($D213,derm!$D$4:$K$285,6,FALSE)</f>
        <v>--</v>
      </c>
      <c r="AC213" s="468" t="str">
        <f>VLOOKUP($D213,derm!$D$4:$K$285,7,FALSE)</f>
        <v>--</v>
      </c>
      <c r="AD213" s="468" t="str">
        <f>VLOOKUP($D213,derm!$D$4:$K$285,8,FALSE)</f>
        <v>--</v>
      </c>
      <c r="AE213" s="468" t="str">
        <f>VLOOKUP($D213,derm!$D$4:$L$285,9,FALSE)</f>
        <v>--</v>
      </c>
      <c r="AF213" s="255"/>
      <c r="AG213" s="255">
        <f>VLOOKUP($C213,ToxValues!$C$4:$J$284,3,FALSE)</f>
        <v>0.02</v>
      </c>
      <c r="AH213" s="497">
        <f>VLOOKUP($C213,ToxValues!$C$4:$J$284,5,FALSE)</f>
        <v>0.02</v>
      </c>
    </row>
    <row r="214" spans="1:34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>
        <f t="shared" si="71"/>
        <v>0.39107142857142863</v>
      </c>
      <c r="H214" s="490" t="str">
        <f t="shared" si="67"/>
        <v>--</v>
      </c>
      <c r="I214" s="490" t="str">
        <f t="shared" si="68"/>
        <v/>
      </c>
      <c r="J214" s="490"/>
      <c r="K214" s="490" t="str">
        <f t="shared" si="69"/>
        <v/>
      </c>
      <c r="L214" s="490">
        <f t="shared" si="64"/>
        <v>0.39107142857142863</v>
      </c>
      <c r="M214" s="208"/>
      <c r="N214" s="490"/>
      <c r="O214" s="490">
        <f t="shared" si="57"/>
        <v>0.39107142857142863</v>
      </c>
      <c r="P214" s="490" t="str">
        <f t="shared" si="65"/>
        <v>--</v>
      </c>
      <c r="Q214" s="490"/>
      <c r="R214" s="490" t="str">
        <f t="shared" si="66"/>
        <v>--</v>
      </c>
      <c r="S214" s="490" t="str">
        <f t="shared" si="58"/>
        <v>--</v>
      </c>
      <c r="T214" s="490" t="str">
        <f t="shared" si="59"/>
        <v>--</v>
      </c>
      <c r="U214" s="490" t="str">
        <f t="shared" si="60"/>
        <v>--</v>
      </c>
      <c r="V214" s="490" t="str">
        <f t="shared" si="61"/>
        <v>--</v>
      </c>
      <c r="W214" s="255" t="str">
        <f t="shared" si="70"/>
        <v>--</v>
      </c>
      <c r="X214" s="490">
        <f t="shared" si="62"/>
        <v>5.9253246753246759E-5</v>
      </c>
      <c r="Y214" s="208" t="str">
        <f t="shared" si="63"/>
        <v>A</v>
      </c>
      <c r="Z214" s="255">
        <f>VLOOKUP(D214,derm!$D$4:$H$285,5,FALSE)</f>
        <v>4.1599999999999996E-3</v>
      </c>
      <c r="AA214" s="468">
        <f>VLOOKUP($C214,ToxValues!$C$4:$N$283,11,FALSE)</f>
        <v>263.20999999999998</v>
      </c>
      <c r="AB214" s="468" t="str">
        <f>VLOOKUP($D214,derm!$D$4:$K$285,6,FALSE)</f>
        <v>--</v>
      </c>
      <c r="AC214" s="468" t="str">
        <f>VLOOKUP($D214,derm!$D$4:$K$285,7,FALSE)</f>
        <v>--</v>
      </c>
      <c r="AD214" s="468" t="str">
        <f>VLOOKUP($D214,derm!$D$4:$K$285,8,FALSE)</f>
        <v>--</v>
      </c>
      <c r="AE214" s="468" t="str">
        <f>VLOOKUP($D214,derm!$D$4:$L$285,9,FALSE)</f>
        <v>--</v>
      </c>
      <c r="AF214" s="255"/>
      <c r="AG214" s="255">
        <f>VLOOKUP($C214,ToxValues!$C$4:$J$284,3,FALSE)</f>
        <v>2.5000000000000001E-4</v>
      </c>
      <c r="AH214" s="497">
        <f>VLOOKUP($C214,ToxValues!$C$4:$J$284,5,FALSE)</f>
        <v>2.5000000000000001E-4</v>
      </c>
    </row>
    <row r="215" spans="1:34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>
        <f t="shared" si="71"/>
        <v>5.1204913874238942</v>
      </c>
      <c r="H215" s="490" t="str">
        <f t="shared" si="67"/>
        <v>--</v>
      </c>
      <c r="I215" s="490">
        <f t="shared" si="68"/>
        <v>5.1204913874238942</v>
      </c>
      <c r="J215" s="490"/>
      <c r="K215" s="490" t="str">
        <f t="shared" si="69"/>
        <v/>
      </c>
      <c r="L215" s="490">
        <f t="shared" si="64"/>
        <v>9.3857142857142861</v>
      </c>
      <c r="M215" s="208"/>
      <c r="N215" s="490"/>
      <c r="O215" s="490">
        <f t="shared" si="57"/>
        <v>9.3857142857142861</v>
      </c>
      <c r="P215" s="490">
        <f t="shared" si="65"/>
        <v>11.267750903261081</v>
      </c>
      <c r="Q215" s="490"/>
      <c r="R215" s="490">
        <f t="shared" si="66"/>
        <v>11.267750903261081</v>
      </c>
      <c r="S215" s="490">
        <f t="shared" si="58"/>
        <v>11.267750903261081</v>
      </c>
      <c r="T215" s="490">
        <f t="shared" si="59"/>
        <v>20.892101657395028</v>
      </c>
      <c r="U215" s="490">
        <f t="shared" si="60"/>
        <v>0.90909090909090906</v>
      </c>
      <c r="V215" s="490">
        <f t="shared" si="61"/>
        <v>10.046446280991734</v>
      </c>
      <c r="W215" s="255">
        <f t="shared" si="70"/>
        <v>1.0991735537190082</v>
      </c>
      <c r="X215" s="490">
        <f t="shared" si="62"/>
        <v>1.4220779220779224E-3</v>
      </c>
      <c r="Y215" s="208" t="str">
        <f t="shared" si="63"/>
        <v>A</v>
      </c>
      <c r="Z215" s="255">
        <f>VLOOKUP(D215,derm!$D$4:$H$285,5,FALSE)</f>
        <v>1.2800000000000001E-2</v>
      </c>
      <c r="AA215" s="468">
        <f>VLOOKUP($C215,ToxValues!$C$4:$N$283,11,FALSE)</f>
        <v>291.26</v>
      </c>
      <c r="AB215" s="468">
        <f>VLOOKUP($D215,derm!$D$4:$K$285,6,FALSE)</f>
        <v>0.1</v>
      </c>
      <c r="AC215" s="468">
        <f>VLOOKUP($D215,derm!$D$4:$K$285,7,FALSE)</f>
        <v>4.57</v>
      </c>
      <c r="AD215" s="468">
        <f>VLOOKUP($D215,derm!$D$4:$K$285,8,FALSE)</f>
        <v>10.97</v>
      </c>
      <c r="AE215" s="468">
        <f>VLOOKUP($D215,derm!$D$4:$L$285,9,FALSE)</f>
        <v>0.9</v>
      </c>
      <c r="AF215" s="255"/>
      <c r="AG215" s="255">
        <f>VLOOKUP($C215,ToxValues!$C$4:$J$284,3,FALSE)</f>
        <v>6.0000000000000001E-3</v>
      </c>
      <c r="AH215" s="497">
        <f>VLOOKUP($C215,ToxValues!$C$4:$J$284,5,FALSE)</f>
        <v>6.0000000000000001E-3</v>
      </c>
    </row>
    <row r="216" spans="1:34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>
        <f t="shared" si="71"/>
        <v>0.31285714285714283</v>
      </c>
      <c r="H216" s="490" t="str">
        <f t="shared" si="67"/>
        <v>--</v>
      </c>
      <c r="I216" s="490" t="str">
        <f t="shared" si="68"/>
        <v/>
      </c>
      <c r="J216" s="490"/>
      <c r="K216" s="490" t="str">
        <f t="shared" si="69"/>
        <v/>
      </c>
      <c r="L216" s="490">
        <f t="shared" si="64"/>
        <v>0.31285714285714283</v>
      </c>
      <c r="M216" s="208"/>
      <c r="N216" s="490"/>
      <c r="O216" s="490">
        <f t="shared" si="57"/>
        <v>0.31285714285714283</v>
      </c>
      <c r="P216" s="490" t="str">
        <f t="shared" si="65"/>
        <v>--</v>
      </c>
      <c r="Q216" s="490"/>
      <c r="R216" s="490" t="str">
        <f t="shared" si="66"/>
        <v>--</v>
      </c>
      <c r="S216" s="490" t="str">
        <f t="shared" si="58"/>
        <v>--</v>
      </c>
      <c r="T216" s="490" t="str">
        <f t="shared" si="59"/>
        <v>--</v>
      </c>
      <c r="U216" s="490" t="str">
        <f t="shared" si="60"/>
        <v>--</v>
      </c>
      <c r="V216" s="490" t="str">
        <f t="shared" si="61"/>
        <v>--</v>
      </c>
      <c r="W216" s="255" t="str">
        <f t="shared" si="70"/>
        <v>--</v>
      </c>
      <c r="X216" s="490">
        <f t="shared" si="62"/>
        <v>4.7402597402597414E-5</v>
      </c>
      <c r="Y216" s="208" t="str">
        <f t="shared" si="63"/>
        <v>A</v>
      </c>
      <c r="Z216" s="255">
        <f>VLOOKUP(D216,derm!$D$4:$H$285,5,FALSE)</f>
        <v>1.26E-2</v>
      </c>
      <c r="AA216" s="468">
        <f>VLOOKUP($C216,ToxValues!$C$4:$N$283,11,FALSE)</f>
        <v>260.37</v>
      </c>
      <c r="AB216" s="468" t="str">
        <f>VLOOKUP($D216,derm!$D$4:$K$285,6,FALSE)</f>
        <v>--</v>
      </c>
      <c r="AC216" s="468" t="str">
        <f>VLOOKUP($D216,derm!$D$4:$K$285,7,FALSE)</f>
        <v>--</v>
      </c>
      <c r="AD216" s="468" t="str">
        <f>VLOOKUP($D216,derm!$D$4:$K$285,8,FALSE)</f>
        <v>--</v>
      </c>
      <c r="AE216" s="468" t="str">
        <f>VLOOKUP($D216,derm!$D$4:$L$285,9,FALSE)</f>
        <v>--</v>
      </c>
      <c r="AF216" s="255"/>
      <c r="AG216" s="255">
        <f>VLOOKUP($C216,ToxValues!$C$4:$J$284,3,FALSE)</f>
        <v>2.0000000000000001E-4</v>
      </c>
      <c r="AH216" s="497">
        <f>VLOOKUP($C216,ToxValues!$C$4:$J$284,5,FALSE)</f>
        <v>2.0000000000000001E-4</v>
      </c>
    </row>
    <row r="217" spans="1:34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71"/>
        <v>7.8214285714285712</v>
      </c>
      <c r="H217" s="490" t="str">
        <f t="shared" si="67"/>
        <v>--</v>
      </c>
      <c r="I217" s="490" t="str">
        <f t="shared" si="68"/>
        <v/>
      </c>
      <c r="J217" s="490"/>
      <c r="K217" s="490" t="str">
        <f t="shared" si="69"/>
        <v/>
      </c>
      <c r="L217" s="490">
        <f t="shared" si="64"/>
        <v>7.8214285714285712</v>
      </c>
      <c r="M217" s="208"/>
      <c r="N217" s="490"/>
      <c r="O217" s="490">
        <f t="shared" si="57"/>
        <v>7.8214285714285712</v>
      </c>
      <c r="P217" s="490" t="str">
        <f t="shared" si="65"/>
        <v>--</v>
      </c>
      <c r="Q217" s="490"/>
      <c r="R217" s="490" t="str">
        <f t="shared" si="66"/>
        <v>--</v>
      </c>
      <c r="S217" s="490" t="str">
        <f t="shared" si="58"/>
        <v>--</v>
      </c>
      <c r="T217" s="490" t="str">
        <f t="shared" si="59"/>
        <v>--</v>
      </c>
      <c r="U217" s="490" t="str">
        <f t="shared" si="60"/>
        <v>--</v>
      </c>
      <c r="V217" s="490" t="str">
        <f t="shared" si="61"/>
        <v>--</v>
      </c>
      <c r="W217" s="255" t="str">
        <f t="shared" si="70"/>
        <v>--</v>
      </c>
      <c r="X217" s="490">
        <f t="shared" si="62"/>
        <v>1.1850649350649354E-3</v>
      </c>
      <c r="Y217" s="208" t="str">
        <f t="shared" si="63"/>
        <v>A</v>
      </c>
      <c r="Z217" s="255">
        <f>VLOOKUP(D217,derm!$D$4:$H$285,5,FALSE)</f>
        <v>3.2499999999999999E-3</v>
      </c>
      <c r="AA217" s="468">
        <f>VLOOKUP($C217,ToxValues!$C$4:$N$283,11,FALSE)</f>
        <v>201.66</v>
      </c>
      <c r="AB217" s="468" t="str">
        <f>VLOOKUP($D217,derm!$D$4:$K$285,6,FALSE)</f>
        <v>--</v>
      </c>
      <c r="AC217" s="468" t="str">
        <f>VLOOKUP($D217,derm!$D$4:$K$285,7,FALSE)</f>
        <v>--</v>
      </c>
      <c r="AD217" s="468" t="str">
        <f>VLOOKUP($D217,derm!$D$4:$K$285,8,FALSE)</f>
        <v>--</v>
      </c>
      <c r="AE217" s="468" t="str">
        <f>VLOOKUP($D217,derm!$D$4:$L$285,9,FALSE)</f>
        <v>--</v>
      </c>
      <c r="AF217" s="255"/>
      <c r="AG217" s="255">
        <f>VLOOKUP($C217,ToxValues!$C$4:$J$284,3,FALSE)</f>
        <v>5.0000000000000001E-3</v>
      </c>
      <c r="AH217" s="497">
        <f>VLOOKUP($C217,ToxValues!$C$4:$J$284,5,FALSE)</f>
        <v>5.0000000000000001E-3</v>
      </c>
    </row>
    <row r="218" spans="1:34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>
        <f t="shared" si="71"/>
        <v>0.78214285714285725</v>
      </c>
      <c r="H218" s="490" t="str">
        <f t="shared" si="67"/>
        <v>--</v>
      </c>
      <c r="I218" s="490" t="str">
        <f t="shared" si="68"/>
        <v/>
      </c>
      <c r="J218" s="490"/>
      <c r="K218" s="490" t="str">
        <f t="shared" si="69"/>
        <v/>
      </c>
      <c r="L218" s="490">
        <f t="shared" si="64"/>
        <v>0.78214285714285725</v>
      </c>
      <c r="M218" s="208"/>
      <c r="N218" s="490"/>
      <c r="O218" s="490">
        <f t="shared" si="57"/>
        <v>0.78214285714285725</v>
      </c>
      <c r="P218" s="490" t="str">
        <f t="shared" si="65"/>
        <v>--</v>
      </c>
      <c r="Q218" s="490"/>
      <c r="R218" s="490" t="str">
        <f t="shared" si="66"/>
        <v>--</v>
      </c>
      <c r="S218" s="490" t="str">
        <f t="shared" si="58"/>
        <v>--</v>
      </c>
      <c r="T218" s="490" t="str">
        <f t="shared" si="59"/>
        <v>--</v>
      </c>
      <c r="U218" s="490" t="str">
        <f t="shared" si="60"/>
        <v>--</v>
      </c>
      <c r="V218" s="490" t="str">
        <f t="shared" si="61"/>
        <v>--</v>
      </c>
      <c r="W218" s="255" t="str">
        <f t="shared" si="70"/>
        <v>--</v>
      </c>
      <c r="X218" s="490">
        <f t="shared" si="62"/>
        <v>1.1850649350649352E-4</v>
      </c>
      <c r="Y218" s="208" t="str">
        <f t="shared" si="63"/>
        <v>A</v>
      </c>
      <c r="Z218" s="255">
        <f>VLOOKUP(D218,derm!$D$4:$H$285,5,FALSE)</f>
        <v>1.09E-2</v>
      </c>
      <c r="AA218" s="468">
        <f>VLOOKUP($C218,ToxValues!$C$4:$N$283,11,FALSE)</f>
        <v>322.31</v>
      </c>
      <c r="AB218" s="468" t="str">
        <f>VLOOKUP($D218,derm!$D$4:$K$285,6,FALSE)</f>
        <v>--</v>
      </c>
      <c r="AC218" s="468" t="str">
        <f>VLOOKUP($D218,derm!$D$4:$K$285,7,FALSE)</f>
        <v>--</v>
      </c>
      <c r="AD218" s="468" t="str">
        <f>VLOOKUP($D218,derm!$D$4:$K$285,8,FALSE)</f>
        <v>--</v>
      </c>
      <c r="AE218" s="468" t="str">
        <f>VLOOKUP($D218,derm!$D$4:$L$285,9,FALSE)</f>
        <v>--</v>
      </c>
      <c r="AF218" s="255"/>
      <c r="AG218" s="255">
        <f>VLOOKUP($C218,ToxValues!$C$4:$J$284,3,FALSE)</f>
        <v>5.0000000000000001E-4</v>
      </c>
      <c r="AH218" s="497">
        <f>VLOOKUP($C218,ToxValues!$C$4:$J$284,5,FALSE)</f>
        <v>5.0000000000000001E-4</v>
      </c>
    </row>
    <row r="219" spans="1:34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71"/>
        <v>0.10949999999999999</v>
      </c>
      <c r="H219" s="490" t="str">
        <f t="shared" si="67"/>
        <v>--</v>
      </c>
      <c r="I219" s="490" t="str">
        <f t="shared" si="68"/>
        <v/>
      </c>
      <c r="J219" s="490"/>
      <c r="K219" s="490" t="str">
        <f t="shared" si="69"/>
        <v/>
      </c>
      <c r="L219" s="490">
        <f t="shared" si="64"/>
        <v>0.10949999999999999</v>
      </c>
      <c r="M219" s="208"/>
      <c r="N219" s="490"/>
      <c r="O219" s="490">
        <f t="shared" si="57"/>
        <v>0.10949999999999999</v>
      </c>
      <c r="P219" s="490" t="str">
        <f t="shared" si="65"/>
        <v>--</v>
      </c>
      <c r="Q219" s="490"/>
      <c r="R219" s="490" t="str">
        <f t="shared" si="66"/>
        <v>--</v>
      </c>
      <c r="S219" s="490" t="str">
        <f t="shared" si="58"/>
        <v>--</v>
      </c>
      <c r="T219" s="490" t="str">
        <f t="shared" si="59"/>
        <v>--</v>
      </c>
      <c r="U219" s="490" t="str">
        <f t="shared" si="60"/>
        <v>--</v>
      </c>
      <c r="V219" s="490" t="str">
        <f t="shared" si="61"/>
        <v>--</v>
      </c>
      <c r="W219" s="255" t="str">
        <f t="shared" si="70"/>
        <v>--</v>
      </c>
      <c r="X219" s="490">
        <f t="shared" si="62"/>
        <v>1.6590909090909094E-5</v>
      </c>
      <c r="Y219" s="208" t="str">
        <f t="shared" si="63"/>
        <v>A</v>
      </c>
      <c r="Z219" s="255">
        <f>VLOOKUP(D219,derm!$D$4:$H$285,5,FALSE)</f>
        <v>0.30499999999999999</v>
      </c>
      <c r="AA219" s="468">
        <f>VLOOKUP($C219,ToxValues!$C$4:$N$283,11,FALSE)</f>
        <v>257.55</v>
      </c>
      <c r="AB219" s="468" t="str">
        <f>VLOOKUP($D219,derm!$D$4:$K$285,6,FALSE)</f>
        <v>--</v>
      </c>
      <c r="AC219" s="468" t="str">
        <f>VLOOKUP($D219,derm!$D$4:$K$285,7,FALSE)</f>
        <v>--</v>
      </c>
      <c r="AD219" s="468" t="str">
        <f>VLOOKUP($D219,derm!$D$4:$K$285,8,FALSE)</f>
        <v>--</v>
      </c>
      <c r="AE219" s="468" t="str">
        <f>VLOOKUP($D219,derm!$D$4:$L$285,9,FALSE)</f>
        <v>--</v>
      </c>
      <c r="AF219" s="255"/>
      <c r="AG219" s="255">
        <f>VLOOKUP($C219,ToxValues!$C$4:$J$284,3,FALSE)</f>
        <v>6.9999999999999994E-5</v>
      </c>
      <c r="AH219" s="497">
        <f>VLOOKUP($C219,ToxValues!$C$4:$J$284,5,FALSE)</f>
        <v>6.9999999999999994E-5</v>
      </c>
    </row>
    <row r="220" spans="1:34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 t="str">
        <f t="shared" si="71"/>
        <v>--</v>
      </c>
      <c r="H220" s="490" t="str">
        <f t="shared" si="67"/>
        <v>--</v>
      </c>
      <c r="I220" s="490" t="str">
        <f t="shared" si="68"/>
        <v/>
      </c>
      <c r="J220" s="490"/>
      <c r="K220" s="490" t="str">
        <f t="shared" si="69"/>
        <v/>
      </c>
      <c r="L220" s="490" t="str">
        <f t="shared" si="64"/>
        <v>--</v>
      </c>
      <c r="M220" s="208"/>
      <c r="N220" s="490"/>
      <c r="O220" s="490" t="str">
        <f t="shared" si="57"/>
        <v>--</v>
      </c>
      <c r="P220" s="490" t="str">
        <f t="shared" si="65"/>
        <v>--</v>
      </c>
      <c r="Q220" s="490"/>
      <c r="R220" s="490" t="str">
        <f t="shared" si="66"/>
        <v>--</v>
      </c>
      <c r="S220" s="490" t="str">
        <f t="shared" si="58"/>
        <v>--</v>
      </c>
      <c r="T220" s="490" t="str">
        <f t="shared" si="59"/>
        <v>--</v>
      </c>
      <c r="U220" s="490" t="str">
        <f t="shared" si="60"/>
        <v>--</v>
      </c>
      <c r="V220" s="490" t="str">
        <f t="shared" si="61"/>
        <v>--</v>
      </c>
      <c r="W220" s="255" t="str">
        <f t="shared" si="70"/>
        <v>--</v>
      </c>
      <c r="X220" s="490" t="str">
        <f t="shared" si="62"/>
        <v>--</v>
      </c>
      <c r="Y220" s="208" t="str">
        <f t="shared" si="63"/>
        <v>A</v>
      </c>
      <c r="Z220" s="255">
        <f>VLOOKUP(D220,derm!$D$4:$H$285,5,FALSE)</f>
        <v>0.16800000000000001</v>
      </c>
      <c r="AA220" s="468">
        <f>VLOOKUP($C220,ToxValues!$C$4:$N$283,11,FALSE)</f>
        <v>188.66</v>
      </c>
      <c r="AB220" s="468" t="str">
        <f>VLOOKUP($D220,derm!$D$4:$K$285,6,FALSE)</f>
        <v>--</v>
      </c>
      <c r="AC220" s="468" t="str">
        <f>VLOOKUP($D220,derm!$D$4:$K$285,7,FALSE)</f>
        <v>--</v>
      </c>
      <c r="AD220" s="468" t="str">
        <f>VLOOKUP($D220,derm!$D$4:$K$285,8,FALSE)</f>
        <v>--</v>
      </c>
      <c r="AE220" s="468" t="str">
        <f>VLOOKUP($D220,derm!$D$4:$L$285,9,FALSE)</f>
        <v>--</v>
      </c>
      <c r="AF220" s="255"/>
      <c r="AG220" s="255" t="str">
        <f>VLOOKUP($C220,ToxValues!$C$4:$J$284,3,FALSE)</f>
        <v>--</v>
      </c>
      <c r="AH220" s="497" t="str">
        <f>VLOOKUP($C220,ToxValues!$C$4:$J$284,5,FALSE)</f>
        <v>--</v>
      </c>
    </row>
    <row r="221" spans="1:34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 t="str">
        <f t="shared" si="71"/>
        <v>--</v>
      </c>
      <c r="H221" s="490" t="str">
        <f t="shared" si="67"/>
        <v>--</v>
      </c>
      <c r="I221" s="490" t="str">
        <f t="shared" si="68"/>
        <v/>
      </c>
      <c r="J221" s="490"/>
      <c r="K221" s="490" t="str">
        <f t="shared" si="69"/>
        <v/>
      </c>
      <c r="L221" s="490" t="str">
        <f t="shared" si="64"/>
        <v>--</v>
      </c>
      <c r="M221" s="208"/>
      <c r="N221" s="490"/>
      <c r="O221" s="490" t="str">
        <f t="shared" si="57"/>
        <v>--</v>
      </c>
      <c r="P221" s="490" t="str">
        <f t="shared" si="65"/>
        <v>--</v>
      </c>
      <c r="Q221" s="490"/>
      <c r="R221" s="490" t="str">
        <f t="shared" si="66"/>
        <v>--</v>
      </c>
      <c r="S221" s="490" t="str">
        <f t="shared" si="58"/>
        <v>--</v>
      </c>
      <c r="T221" s="490" t="str">
        <f t="shared" si="59"/>
        <v>--</v>
      </c>
      <c r="U221" s="490" t="str">
        <f t="shared" si="60"/>
        <v>--</v>
      </c>
      <c r="V221" s="490" t="str">
        <f t="shared" si="61"/>
        <v>--</v>
      </c>
      <c r="W221" s="255" t="str">
        <f t="shared" si="70"/>
        <v>--</v>
      </c>
      <c r="X221" s="490" t="str">
        <f t="shared" si="62"/>
        <v>--</v>
      </c>
      <c r="Y221" s="208" t="str">
        <f t="shared" si="63"/>
        <v>A</v>
      </c>
      <c r="Z221" s="255">
        <f>VLOOKUP(D221,derm!$D$4:$H$285,5,FALSE)</f>
        <v>0.16800000000000001</v>
      </c>
      <c r="AA221" s="468">
        <f>VLOOKUP($C221,ToxValues!$C$4:$N$283,11,FALSE)</f>
        <v>188.66</v>
      </c>
      <c r="AB221" s="468" t="str">
        <f>VLOOKUP($D221,derm!$D$4:$K$285,6,FALSE)</f>
        <v>--</v>
      </c>
      <c r="AC221" s="468" t="str">
        <f>VLOOKUP($D221,derm!$D$4:$K$285,7,FALSE)</f>
        <v>--</v>
      </c>
      <c r="AD221" s="468" t="str">
        <f>VLOOKUP($D221,derm!$D$4:$K$285,8,FALSE)</f>
        <v>--</v>
      </c>
      <c r="AE221" s="468" t="str">
        <f>VLOOKUP($D221,derm!$D$4:$L$285,9,FALSE)</f>
        <v>--</v>
      </c>
      <c r="AF221" s="255"/>
      <c r="AG221" s="255" t="str">
        <f>VLOOKUP($C221,ToxValues!$C$4:$J$284,3,FALSE)</f>
        <v>--</v>
      </c>
      <c r="AH221" s="497" t="str">
        <f>VLOOKUP($C221,ToxValues!$C$4:$J$284,5,FALSE)</f>
        <v>--</v>
      </c>
    </row>
    <row r="222" spans="1:34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 t="str">
        <f t="shared" si="71"/>
        <v>--</v>
      </c>
      <c r="H222" s="490" t="str">
        <f t="shared" si="67"/>
        <v>--</v>
      </c>
      <c r="I222" s="490" t="str">
        <f t="shared" si="68"/>
        <v/>
      </c>
      <c r="J222" s="490"/>
      <c r="K222" s="490" t="str">
        <f t="shared" si="69"/>
        <v/>
      </c>
      <c r="L222" s="490" t="str">
        <f t="shared" si="64"/>
        <v>--</v>
      </c>
      <c r="M222" s="208"/>
      <c r="N222" s="490"/>
      <c r="O222" s="490" t="str">
        <f t="shared" si="57"/>
        <v>--</v>
      </c>
      <c r="P222" s="490" t="str">
        <f t="shared" si="65"/>
        <v>--</v>
      </c>
      <c r="Q222" s="490"/>
      <c r="R222" s="490" t="str">
        <f t="shared" si="66"/>
        <v>--</v>
      </c>
      <c r="S222" s="490" t="str">
        <f t="shared" si="58"/>
        <v>--</v>
      </c>
      <c r="T222" s="490" t="str">
        <f t="shared" si="59"/>
        <v>--</v>
      </c>
      <c r="U222" s="490" t="str">
        <f t="shared" si="60"/>
        <v>--</v>
      </c>
      <c r="V222" s="490" t="str">
        <f t="shared" si="61"/>
        <v>--</v>
      </c>
      <c r="W222" s="255" t="str">
        <f t="shared" si="70"/>
        <v>--</v>
      </c>
      <c r="X222" s="490" t="str">
        <f t="shared" si="62"/>
        <v>--</v>
      </c>
      <c r="Y222" s="208" t="str">
        <f t="shared" si="63"/>
        <v>A</v>
      </c>
      <c r="Z222" s="255">
        <f>VLOOKUP(D222,derm!$D$4:$H$285,5,FALSE)</f>
        <v>0.54500000000000004</v>
      </c>
      <c r="AA222" s="468">
        <f>VLOOKUP($C222,ToxValues!$C$4:$N$283,11,FALSE)</f>
        <v>291.99</v>
      </c>
      <c r="AB222" s="468" t="str">
        <f>VLOOKUP($D222,derm!$D$4:$K$285,6,FALSE)</f>
        <v>--</v>
      </c>
      <c r="AC222" s="468" t="str">
        <f>VLOOKUP($D222,derm!$D$4:$K$285,7,FALSE)</f>
        <v>--</v>
      </c>
      <c r="AD222" s="468" t="str">
        <f>VLOOKUP($D222,derm!$D$4:$K$285,8,FALSE)</f>
        <v>--</v>
      </c>
      <c r="AE222" s="468" t="str">
        <f>VLOOKUP($D222,derm!$D$4:$L$285,9,FALSE)</f>
        <v>--</v>
      </c>
      <c r="AF222" s="255"/>
      <c r="AG222" s="255" t="str">
        <f>VLOOKUP($C222,ToxValues!$C$4:$J$284,3,FALSE)</f>
        <v>--</v>
      </c>
      <c r="AH222" s="497" t="str">
        <f>VLOOKUP($C222,ToxValues!$C$4:$J$284,5,FALSE)</f>
        <v>--</v>
      </c>
    </row>
    <row r="223" spans="1:34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 t="str">
        <f t="shared" si="71"/>
        <v>--</v>
      </c>
      <c r="H223" s="490" t="str">
        <f t="shared" si="67"/>
        <v>--</v>
      </c>
      <c r="I223" s="490" t="str">
        <f t="shared" si="68"/>
        <v/>
      </c>
      <c r="J223" s="490"/>
      <c r="K223" s="490" t="str">
        <f t="shared" si="69"/>
        <v/>
      </c>
      <c r="L223" s="490" t="str">
        <f t="shared" si="64"/>
        <v>--</v>
      </c>
      <c r="M223" s="208"/>
      <c r="N223" s="490"/>
      <c r="O223" s="490" t="str">
        <f t="shared" si="57"/>
        <v>--</v>
      </c>
      <c r="P223" s="490" t="str">
        <f t="shared" si="65"/>
        <v>--</v>
      </c>
      <c r="Q223" s="490"/>
      <c r="R223" s="490" t="str">
        <f t="shared" si="66"/>
        <v>--</v>
      </c>
      <c r="S223" s="490" t="str">
        <f t="shared" si="58"/>
        <v>--</v>
      </c>
      <c r="T223" s="490" t="str">
        <f t="shared" si="59"/>
        <v>--</v>
      </c>
      <c r="U223" s="490" t="str">
        <f t="shared" si="60"/>
        <v>--</v>
      </c>
      <c r="V223" s="490" t="str">
        <f t="shared" si="61"/>
        <v>--</v>
      </c>
      <c r="W223" s="255" t="str">
        <f t="shared" si="70"/>
        <v>--</v>
      </c>
      <c r="X223" s="490" t="str">
        <f t="shared" si="62"/>
        <v>--</v>
      </c>
      <c r="Y223" s="208" t="str">
        <f t="shared" si="63"/>
        <v>A</v>
      </c>
      <c r="Z223" s="255">
        <f>VLOOKUP(D223,derm!$D$4:$H$285,5,FALSE)</f>
        <v>0.47499999999999998</v>
      </c>
      <c r="AA223" s="468">
        <f>VLOOKUP($C223,ToxValues!$C$4:$N$283,11,FALSE)</f>
        <v>291.99</v>
      </c>
      <c r="AB223" s="468" t="str">
        <f>VLOOKUP($D223,derm!$D$4:$K$285,6,FALSE)</f>
        <v>--</v>
      </c>
      <c r="AC223" s="468" t="str">
        <f>VLOOKUP($D223,derm!$D$4:$K$285,7,FALSE)</f>
        <v>--</v>
      </c>
      <c r="AD223" s="468" t="str">
        <f>VLOOKUP($D223,derm!$D$4:$K$285,8,FALSE)</f>
        <v>--</v>
      </c>
      <c r="AE223" s="468" t="str">
        <f>VLOOKUP($D223,derm!$D$4:$L$285,9,FALSE)</f>
        <v>--</v>
      </c>
      <c r="AF223" s="255"/>
      <c r="AG223" s="255" t="str">
        <f>VLOOKUP($C223,ToxValues!$C$4:$J$284,3,FALSE)</f>
        <v>--</v>
      </c>
      <c r="AH223" s="497" t="str">
        <f>VLOOKUP($C223,ToxValues!$C$4:$J$284,5,FALSE)</f>
        <v>--</v>
      </c>
    </row>
    <row r="224" spans="1:34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71"/>
        <v>3.1285714285714285E-2</v>
      </c>
      <c r="H224" s="490" t="str">
        <f t="shared" si="67"/>
        <v>--</v>
      </c>
      <c r="I224" s="490" t="str">
        <f t="shared" si="68"/>
        <v/>
      </c>
      <c r="J224" s="490"/>
      <c r="K224" s="490" t="str">
        <f t="shared" si="69"/>
        <v/>
      </c>
      <c r="L224" s="490">
        <f t="shared" si="64"/>
        <v>3.1285714285714285E-2</v>
      </c>
      <c r="M224" s="208"/>
      <c r="N224" s="490"/>
      <c r="O224" s="490">
        <f t="shared" si="57"/>
        <v>3.1285714285714285E-2</v>
      </c>
      <c r="P224" s="490" t="str">
        <f t="shared" si="65"/>
        <v>--</v>
      </c>
      <c r="Q224" s="490"/>
      <c r="R224" s="490" t="str">
        <f t="shared" si="66"/>
        <v>--</v>
      </c>
      <c r="S224" s="490" t="str">
        <f t="shared" si="58"/>
        <v>--</v>
      </c>
      <c r="T224" s="490" t="str">
        <f t="shared" si="59"/>
        <v>--</v>
      </c>
      <c r="U224" s="490" t="str">
        <f t="shared" si="60"/>
        <v>--</v>
      </c>
      <c r="V224" s="490" t="str">
        <f t="shared" si="61"/>
        <v>--</v>
      </c>
      <c r="W224" s="255" t="str">
        <f t="shared" si="70"/>
        <v>--</v>
      </c>
      <c r="X224" s="490">
        <f t="shared" si="62"/>
        <v>4.7402597402597404E-6</v>
      </c>
      <c r="Y224" s="208" t="str">
        <f t="shared" si="63"/>
        <v>A</v>
      </c>
      <c r="Z224" s="255">
        <f>VLOOKUP(D224,derm!$D$4:$H$285,5,FALSE)</f>
        <v>0.751</v>
      </c>
      <c r="AA224" s="468">
        <f>VLOOKUP($C224,ToxValues!$C$4:$N$283,11,FALSE)</f>
        <v>326.44</v>
      </c>
      <c r="AB224" s="468" t="str">
        <f>VLOOKUP($D224,derm!$D$4:$K$285,6,FALSE)</f>
        <v>--</v>
      </c>
      <c r="AC224" s="468" t="str">
        <f>VLOOKUP($D224,derm!$D$4:$K$285,7,FALSE)</f>
        <v>--</v>
      </c>
      <c r="AD224" s="468" t="str">
        <f>VLOOKUP($D224,derm!$D$4:$K$285,8,FALSE)</f>
        <v>--</v>
      </c>
      <c r="AE224" s="468" t="str">
        <f>VLOOKUP($D224,derm!$D$4:$L$285,9,FALSE)</f>
        <v>--</v>
      </c>
      <c r="AF224" s="255"/>
      <c r="AG224" s="255">
        <f>VLOOKUP($C224,ToxValues!$C$4:$J$284,3,FALSE)</f>
        <v>2.0000000000000002E-5</v>
      </c>
      <c r="AH224" s="497">
        <f>VLOOKUP($C224,ToxValues!$C$4:$J$284,5,FALSE)</f>
        <v>2.0000000000000002E-5</v>
      </c>
    </row>
    <row r="225" spans="1:34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 t="str">
        <f t="shared" si="71"/>
        <v>--</v>
      </c>
      <c r="H225" s="490" t="str">
        <f t="shared" si="67"/>
        <v>--</v>
      </c>
      <c r="I225" s="490" t="str">
        <f t="shared" si="68"/>
        <v/>
      </c>
      <c r="J225" s="490"/>
      <c r="K225" s="490" t="str">
        <f t="shared" si="69"/>
        <v/>
      </c>
      <c r="L225" s="490" t="str">
        <f t="shared" si="64"/>
        <v>--</v>
      </c>
      <c r="M225" s="208"/>
      <c r="N225" s="490"/>
      <c r="O225" s="490" t="str">
        <f t="shared" si="57"/>
        <v>--</v>
      </c>
      <c r="P225" s="490" t="str">
        <f t="shared" si="65"/>
        <v>--</v>
      </c>
      <c r="Q225" s="490"/>
      <c r="R225" s="490" t="str">
        <f t="shared" si="66"/>
        <v>--</v>
      </c>
      <c r="S225" s="490" t="str">
        <f t="shared" si="58"/>
        <v>--</v>
      </c>
      <c r="T225" s="490" t="str">
        <f t="shared" si="59"/>
        <v>--</v>
      </c>
      <c r="U225" s="490" t="str">
        <f t="shared" si="60"/>
        <v>--</v>
      </c>
      <c r="V225" s="490" t="str">
        <f t="shared" si="61"/>
        <v>--</v>
      </c>
      <c r="W225" s="255" t="str">
        <f t="shared" si="70"/>
        <v>--</v>
      </c>
      <c r="X225" s="490" t="str">
        <f t="shared" si="62"/>
        <v>--</v>
      </c>
      <c r="Y225" s="208" t="str">
        <f t="shared" si="63"/>
        <v>A</v>
      </c>
      <c r="Z225" s="255">
        <f>VLOOKUP(D225,derm!$D$4:$H$285,5,FALSE)</f>
        <v>0.98599999999999999</v>
      </c>
      <c r="AA225" s="468">
        <f>VLOOKUP($C225,ToxValues!$C$4:$N$283,11,FALSE)</f>
        <v>395.33</v>
      </c>
      <c r="AB225" s="468" t="str">
        <f>VLOOKUP($D225,derm!$D$4:$K$285,6,FALSE)</f>
        <v>--</v>
      </c>
      <c r="AC225" s="468" t="str">
        <f>VLOOKUP($D225,derm!$D$4:$K$285,7,FALSE)</f>
        <v>--</v>
      </c>
      <c r="AD225" s="468" t="str">
        <f>VLOOKUP($D225,derm!$D$4:$K$285,8,FALSE)</f>
        <v>--</v>
      </c>
      <c r="AE225" s="468" t="str">
        <f>VLOOKUP($D225,derm!$D$4:$L$285,9,FALSE)</f>
        <v>--</v>
      </c>
      <c r="AF225" s="255"/>
      <c r="AG225" s="255" t="str">
        <f>VLOOKUP($C225,ToxValues!$C$4:$J$284,3,FALSE)</f>
        <v>--</v>
      </c>
      <c r="AH225" s="497" t="str">
        <f>VLOOKUP($C225,ToxValues!$C$4:$J$284,5,FALSE)</f>
        <v>--</v>
      </c>
    </row>
    <row r="226" spans="1:34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 t="str">
        <f t="shared" si="71"/>
        <v>--</v>
      </c>
      <c r="H226" s="490" t="str">
        <f t="shared" si="67"/>
        <v>--</v>
      </c>
      <c r="I226" s="490" t="str">
        <f t="shared" si="68"/>
        <v/>
      </c>
      <c r="J226" s="490"/>
      <c r="K226" s="490" t="str">
        <f t="shared" si="69"/>
        <v/>
      </c>
      <c r="L226" s="490" t="str">
        <f t="shared" si="64"/>
        <v>--</v>
      </c>
      <c r="M226" s="490"/>
      <c r="N226" s="490"/>
      <c r="O226" s="490" t="str">
        <f t="shared" si="57"/>
        <v>--</v>
      </c>
      <c r="P226" s="490" t="str">
        <f t="shared" si="65"/>
        <v>--</v>
      </c>
      <c r="Q226" s="490"/>
      <c r="R226" s="490" t="str">
        <f t="shared" si="66"/>
        <v>--</v>
      </c>
      <c r="S226" s="490" t="str">
        <f t="shared" si="58"/>
        <v>--</v>
      </c>
      <c r="T226" s="490" t="str">
        <f t="shared" si="59"/>
        <v>--</v>
      </c>
      <c r="U226" s="490" t="str">
        <f t="shared" si="60"/>
        <v>--</v>
      </c>
      <c r="V226" s="490" t="str">
        <f t="shared" si="61"/>
        <v>--</v>
      </c>
      <c r="W226" s="255" t="str">
        <f t="shared" si="70"/>
        <v>--</v>
      </c>
      <c r="X226" s="490" t="str">
        <f t="shared" si="62"/>
        <v>--</v>
      </c>
      <c r="Y226" s="208" t="str">
        <f t="shared" si="63"/>
        <v>A</v>
      </c>
      <c r="Z226" s="255">
        <f>VLOOKUP(D226,derm!$D$4:$H$285,5,FALSE)</f>
        <v>0.54500000000000004</v>
      </c>
      <c r="AA226" s="468">
        <f>VLOOKUP($C226,ToxValues!$C$4:$N$283,11,FALSE)</f>
        <v>291.99</v>
      </c>
      <c r="AB226" s="468" t="str">
        <f>VLOOKUP($D226,derm!$D$4:$K$285,6,FALSE)</f>
        <v>--</v>
      </c>
      <c r="AC226" s="468" t="str">
        <f>VLOOKUP($D226,derm!$D$4:$K$285,7,FALSE)</f>
        <v>--</v>
      </c>
      <c r="AD226" s="468" t="str">
        <f>VLOOKUP($D226,derm!$D$4:$K$285,8,FALSE)</f>
        <v>--</v>
      </c>
      <c r="AE226" s="468" t="str">
        <f>VLOOKUP($D226,derm!$D$4:$L$285,9,FALSE)</f>
        <v>--</v>
      </c>
      <c r="AF226" s="255"/>
      <c r="AG226" s="255" t="str">
        <f>VLOOKUP($C226,ToxValues!$C$4:$J$284,3,FALSE)</f>
        <v>--</v>
      </c>
      <c r="AH226" s="497" t="str">
        <f>VLOOKUP($C226,ToxValues!$C$4:$J$284,5,FALSE)</f>
        <v>--</v>
      </c>
    </row>
    <row r="227" spans="1:34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>
        <f t="shared" si="71"/>
        <v>12.514285714285716</v>
      </c>
      <c r="H227" s="490" t="str">
        <f t="shared" si="67"/>
        <v>--</v>
      </c>
      <c r="I227" s="490" t="str">
        <f t="shared" si="68"/>
        <v/>
      </c>
      <c r="J227" s="490"/>
      <c r="K227" s="490" t="str">
        <f t="shared" si="69"/>
        <v/>
      </c>
      <c r="L227" s="490">
        <f t="shared" si="64"/>
        <v>12.514285714285716</v>
      </c>
      <c r="M227" s="490"/>
      <c r="N227" s="490"/>
      <c r="O227" s="490">
        <f t="shared" si="57"/>
        <v>12.514285714285716</v>
      </c>
      <c r="P227" s="490" t="str">
        <f t="shared" si="65"/>
        <v>--</v>
      </c>
      <c r="Q227" s="490"/>
      <c r="R227" s="490" t="str">
        <f t="shared" si="66"/>
        <v>--</v>
      </c>
      <c r="S227" s="490" t="str">
        <f t="shared" si="58"/>
        <v>--</v>
      </c>
      <c r="T227" s="490" t="str">
        <f t="shared" si="59"/>
        <v>--</v>
      </c>
      <c r="U227" s="490" t="str">
        <f t="shared" si="60"/>
        <v>--</v>
      </c>
      <c r="V227" s="490" t="str">
        <f t="shared" si="61"/>
        <v>--</v>
      </c>
      <c r="W227" s="255" t="str">
        <f t="shared" si="70"/>
        <v>--</v>
      </c>
      <c r="X227" s="490">
        <f t="shared" si="62"/>
        <v>1.8961038961038963E-3</v>
      </c>
      <c r="Y227" s="208" t="str">
        <f t="shared" si="63"/>
        <v>A</v>
      </c>
      <c r="Z227" s="255">
        <f>VLOOKUP(D227,derm!$D$4:$H$285,5,FALSE)</f>
        <v>1.61E-2</v>
      </c>
      <c r="AA227" s="468">
        <f>VLOOKUP($C227,ToxValues!$C$4:$N$283,11,FALSE)</f>
        <v>269.51</v>
      </c>
      <c r="AB227" s="468" t="str">
        <f>VLOOKUP($D227,derm!$D$4:$K$285,6,FALSE)</f>
        <v>--</v>
      </c>
      <c r="AC227" s="468" t="str">
        <f>VLOOKUP($D227,derm!$D$4:$K$285,7,FALSE)</f>
        <v>--</v>
      </c>
      <c r="AD227" s="468" t="str">
        <f>VLOOKUP($D227,derm!$D$4:$K$285,8,FALSE)</f>
        <v>--</v>
      </c>
      <c r="AE227" s="468" t="str">
        <f>VLOOKUP($D227,derm!$D$4:$L$285,9,FALSE)</f>
        <v>--</v>
      </c>
      <c r="AF227" s="255"/>
      <c r="AG227" s="255">
        <f>VLOOKUP($C227,ToxValues!$C$4:$J$284,3,FALSE)</f>
        <v>8.0000000000000002E-3</v>
      </c>
      <c r="AH227" s="497">
        <f>VLOOKUP($C227,ToxValues!$C$4:$J$284,5,FALSE)</f>
        <v>8.0000000000000002E-3</v>
      </c>
    </row>
    <row r="228" spans="1:34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>
        <f t="shared" si="71"/>
        <v>15.642857142857142</v>
      </c>
      <c r="H228" s="490" t="str">
        <f t="shared" si="67"/>
        <v>--</v>
      </c>
      <c r="I228" s="490" t="str">
        <f t="shared" si="68"/>
        <v/>
      </c>
      <c r="J228" s="490"/>
      <c r="K228" s="490" t="str">
        <f t="shared" si="69"/>
        <v/>
      </c>
      <c r="L228" s="490">
        <f t="shared" si="64"/>
        <v>15.642857142857142</v>
      </c>
      <c r="M228" s="490"/>
      <c r="N228" s="490"/>
      <c r="O228" s="490">
        <f t="shared" si="57"/>
        <v>15.642857142857142</v>
      </c>
      <c r="P228" s="490" t="str">
        <f t="shared" si="65"/>
        <v>--</v>
      </c>
      <c r="Q228" s="490"/>
      <c r="R228" s="490" t="str">
        <f t="shared" si="66"/>
        <v>--</v>
      </c>
      <c r="S228" s="490" t="str">
        <f t="shared" si="58"/>
        <v>--</v>
      </c>
      <c r="T228" s="490" t="str">
        <f t="shared" si="59"/>
        <v>--</v>
      </c>
      <c r="U228" s="490" t="str">
        <f t="shared" si="60"/>
        <v>--</v>
      </c>
      <c r="V228" s="490" t="str">
        <f t="shared" si="61"/>
        <v>--</v>
      </c>
      <c r="W228" s="255" t="str">
        <f t="shared" si="70"/>
        <v>--</v>
      </c>
      <c r="X228" s="490">
        <f t="shared" si="62"/>
        <v>2.3701298701298708E-3</v>
      </c>
      <c r="Y228" s="208" t="str">
        <f t="shared" si="63"/>
        <v>A</v>
      </c>
      <c r="Z228" s="255">
        <f>VLOOKUP(D228,derm!$D$4:$H$285,5,FALSE)</f>
        <v>6.6400000000000001E-3</v>
      </c>
      <c r="AA228" s="468">
        <f>VLOOKUP($C228,ToxValues!$C$4:$N$283,11,FALSE)</f>
        <v>221.04</v>
      </c>
      <c r="AB228" s="468" t="str">
        <f>VLOOKUP($D228,derm!$D$4:$K$285,6,FALSE)</f>
        <v>--</v>
      </c>
      <c r="AC228" s="468" t="str">
        <f>VLOOKUP($D228,derm!$D$4:$K$285,7,FALSE)</f>
        <v>--</v>
      </c>
      <c r="AD228" s="468" t="str">
        <f>VLOOKUP($D228,derm!$D$4:$K$285,8,FALSE)</f>
        <v>--</v>
      </c>
      <c r="AE228" s="468" t="str">
        <f>VLOOKUP($D228,derm!$D$4:$L$285,9,FALSE)</f>
        <v>--</v>
      </c>
      <c r="AF228" s="255"/>
      <c r="AG228" s="255">
        <f>VLOOKUP($C228,ToxValues!$C$4:$J$284,3,FALSE)</f>
        <v>0.01</v>
      </c>
      <c r="AH228" s="497">
        <f>VLOOKUP($C228,ToxValues!$C$4:$J$284,5,FALSE)</f>
        <v>0.01</v>
      </c>
    </row>
    <row r="229" spans="1:34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>
        <f t="shared" si="71"/>
        <v>1.5642857142857145</v>
      </c>
      <c r="H229" s="490" t="str">
        <f t="shared" si="67"/>
        <v>--</v>
      </c>
      <c r="I229" s="490" t="str">
        <f t="shared" si="68"/>
        <v/>
      </c>
      <c r="J229" s="490"/>
      <c r="K229" s="490" t="str">
        <f t="shared" si="69"/>
        <v/>
      </c>
      <c r="L229" s="490">
        <f t="shared" si="64"/>
        <v>1.5642857142857145</v>
      </c>
      <c r="M229" s="490"/>
      <c r="N229" s="490"/>
      <c r="O229" s="490">
        <f t="shared" si="57"/>
        <v>1.5642857142857145</v>
      </c>
      <c r="P229" s="490" t="str">
        <f t="shared" si="65"/>
        <v>--</v>
      </c>
      <c r="Q229" s="490"/>
      <c r="R229" s="490" t="str">
        <f t="shared" si="66"/>
        <v>--</v>
      </c>
      <c r="S229" s="490" t="str">
        <f t="shared" si="58"/>
        <v>--</v>
      </c>
      <c r="T229" s="490" t="str">
        <f t="shared" si="59"/>
        <v>--</v>
      </c>
      <c r="U229" s="490" t="str">
        <f t="shared" si="60"/>
        <v>--</v>
      </c>
      <c r="V229" s="490" t="str">
        <f t="shared" si="61"/>
        <v>--</v>
      </c>
      <c r="W229" s="255" t="str">
        <f t="shared" si="70"/>
        <v>--</v>
      </c>
      <c r="X229" s="490">
        <f t="shared" si="62"/>
        <v>2.3701298701298703E-4</v>
      </c>
      <c r="Y229" s="208" t="str">
        <f t="shared" si="63"/>
        <v>A</v>
      </c>
      <c r="Z229" s="255">
        <f>VLOOKUP(D229,derm!$D$4:$H$285,5,FALSE)</f>
        <v>1.6299999999999999E-2</v>
      </c>
      <c r="AA229" s="468">
        <f>VLOOKUP($C229,ToxValues!$C$4:$N$283,11,FALSE)</f>
        <v>240.22</v>
      </c>
      <c r="AB229" s="468" t="str">
        <f>VLOOKUP($D229,derm!$D$4:$K$285,6,FALSE)</f>
        <v>--</v>
      </c>
      <c r="AC229" s="468" t="str">
        <f>VLOOKUP($D229,derm!$D$4:$K$285,7,FALSE)</f>
        <v>--</v>
      </c>
      <c r="AD229" s="468" t="str">
        <f>VLOOKUP($D229,derm!$D$4:$K$285,8,FALSE)</f>
        <v>--</v>
      </c>
      <c r="AE229" s="468" t="str">
        <f>VLOOKUP($D229,derm!$D$4:$L$285,9,FALSE)</f>
        <v>--</v>
      </c>
      <c r="AF229" s="255"/>
      <c r="AG229" s="255">
        <f>VLOOKUP($C229,ToxValues!$C$4:$J$284,3,FALSE)</f>
        <v>1E-3</v>
      </c>
      <c r="AH229" s="497">
        <f>VLOOKUP($C229,ToxValues!$C$4:$J$284,5,FALSE)</f>
        <v>1E-3</v>
      </c>
    </row>
    <row r="230" spans="1:34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71"/>
        <v>15.642857142857142</v>
      </c>
      <c r="H230" s="490" t="str">
        <f t="shared" si="67"/>
        <v>--</v>
      </c>
      <c r="I230" s="490" t="str">
        <f t="shared" si="68"/>
        <v/>
      </c>
      <c r="J230" s="490"/>
      <c r="K230" s="490" t="str">
        <f t="shared" si="69"/>
        <v/>
      </c>
      <c r="L230" s="490">
        <f t="shared" si="64"/>
        <v>15.642857142857142</v>
      </c>
      <c r="M230" s="490"/>
      <c r="N230" s="490"/>
      <c r="O230" s="490">
        <f t="shared" si="57"/>
        <v>15.642857142857142</v>
      </c>
      <c r="P230" s="490" t="str">
        <f t="shared" si="65"/>
        <v>--</v>
      </c>
      <c r="Q230" s="490"/>
      <c r="R230" s="490" t="str">
        <f t="shared" si="66"/>
        <v>--</v>
      </c>
      <c r="S230" s="490" t="str">
        <f t="shared" si="58"/>
        <v>--</v>
      </c>
      <c r="T230" s="490" t="str">
        <f t="shared" si="59"/>
        <v>--</v>
      </c>
      <c r="U230" s="490" t="str">
        <f t="shared" si="60"/>
        <v>--</v>
      </c>
      <c r="V230" s="490" t="str">
        <f t="shared" si="61"/>
        <v>--</v>
      </c>
      <c r="W230" s="255" t="str">
        <f t="shared" si="70"/>
        <v>--</v>
      </c>
      <c r="X230" s="490">
        <f t="shared" si="62"/>
        <v>2.3701298701298708E-3</v>
      </c>
      <c r="Y230" s="208" t="str">
        <f t="shared" si="63"/>
        <v>A</v>
      </c>
      <c r="Z230" s="255">
        <f>VLOOKUP(D230,derm!$D$4:$H$285,5,FALSE)</f>
        <v>1.0500000000000001E-2</v>
      </c>
      <c r="AA230" s="468">
        <f>VLOOKUP($C230,ToxValues!$C$4:$N$283,11,FALSE)</f>
        <v>269.77</v>
      </c>
      <c r="AB230" s="468" t="str">
        <f>VLOOKUP($D230,derm!$D$4:$K$285,6,FALSE)</f>
        <v>--</v>
      </c>
      <c r="AC230" s="468" t="str">
        <f>VLOOKUP($D230,derm!$D$4:$K$285,7,FALSE)</f>
        <v>--</v>
      </c>
      <c r="AD230" s="468" t="str">
        <f>VLOOKUP($D230,derm!$D$4:$K$285,8,FALSE)</f>
        <v>--</v>
      </c>
      <c r="AE230" s="468" t="str">
        <f>VLOOKUP($D230,derm!$D$4:$L$285,9,FALSE)</f>
        <v>--</v>
      </c>
      <c r="AF230" s="255"/>
      <c r="AG230" s="255">
        <f>VLOOKUP($C230,ToxValues!$C$4:$J$284,3,FALSE)</f>
        <v>0.01</v>
      </c>
      <c r="AH230" s="497">
        <f>VLOOKUP($C230,ToxValues!$C$4:$J$284,5,FALSE)</f>
        <v>0.01</v>
      </c>
    </row>
    <row r="231" spans="1:34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>
        <f t="shared" si="71"/>
        <v>46.928571428571438</v>
      </c>
      <c r="H231" s="490" t="str">
        <f t="shared" si="67"/>
        <v>--</v>
      </c>
      <c r="I231" s="490" t="str">
        <f t="shared" si="68"/>
        <v/>
      </c>
      <c r="J231" s="490"/>
      <c r="K231" s="490" t="str">
        <f t="shared" si="69"/>
        <v/>
      </c>
      <c r="L231" s="490">
        <f t="shared" si="64"/>
        <v>46.928571428571438</v>
      </c>
      <c r="M231" s="490"/>
      <c r="N231" s="490"/>
      <c r="O231" s="490">
        <f t="shared" si="57"/>
        <v>46.928571428571438</v>
      </c>
      <c r="P231" s="490" t="str">
        <f t="shared" si="65"/>
        <v>--</v>
      </c>
      <c r="Q231" s="490"/>
      <c r="R231" s="490" t="str">
        <f t="shared" si="66"/>
        <v>--</v>
      </c>
      <c r="S231" s="490" t="str">
        <f t="shared" si="58"/>
        <v>--</v>
      </c>
      <c r="T231" s="490" t="str">
        <f t="shared" si="59"/>
        <v>--</v>
      </c>
      <c r="U231" s="490" t="str">
        <f t="shared" si="60"/>
        <v>--</v>
      </c>
      <c r="V231" s="490" t="str">
        <f t="shared" si="61"/>
        <v>--</v>
      </c>
      <c r="W231" s="255" t="str">
        <f t="shared" si="70"/>
        <v>--</v>
      </c>
      <c r="X231" s="490">
        <f t="shared" si="62"/>
        <v>7.1103896103896112E-3</v>
      </c>
      <c r="Y231" s="208" t="str">
        <f t="shared" si="63"/>
        <v>A</v>
      </c>
      <c r="Z231" s="255">
        <f>VLOOKUP(D231,derm!$D$4:$H$285,5,FALSE)</f>
        <v>8.1499999999999997E-4</v>
      </c>
      <c r="AA231" s="468">
        <f>VLOOKUP($C231,ToxValues!$C$4:$N$283,11,FALSE)</f>
        <v>142.97</v>
      </c>
      <c r="AB231" s="468" t="str">
        <f>VLOOKUP($D231,derm!$D$4:$K$285,6,FALSE)</f>
        <v>--</v>
      </c>
      <c r="AC231" s="468" t="str">
        <f>VLOOKUP($D231,derm!$D$4:$K$285,7,FALSE)</f>
        <v>--</v>
      </c>
      <c r="AD231" s="468" t="str">
        <f>VLOOKUP($D231,derm!$D$4:$K$285,8,FALSE)</f>
        <v>--</v>
      </c>
      <c r="AE231" s="468" t="str">
        <f>VLOOKUP($D231,derm!$D$4:$L$285,9,FALSE)</f>
        <v>--</v>
      </c>
      <c r="AF231" s="255"/>
      <c r="AG231" s="255">
        <f>VLOOKUP($C231,ToxValues!$C$4:$J$284,3,FALSE)</f>
        <v>0.03</v>
      </c>
      <c r="AH231" s="497">
        <f>VLOOKUP($C231,ToxValues!$C$4:$J$284,5,FALSE)</f>
        <v>0.03</v>
      </c>
    </row>
    <row r="232" spans="1:34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>
        <f t="shared" si="71"/>
        <v>3.4414285714285713</v>
      </c>
      <c r="H232" s="490" t="str">
        <f t="shared" si="67"/>
        <v>--</v>
      </c>
      <c r="I232" s="490" t="str">
        <f t="shared" si="68"/>
        <v/>
      </c>
      <c r="J232" s="490"/>
      <c r="K232" s="490" t="str">
        <f t="shared" si="69"/>
        <v/>
      </c>
      <c r="L232" s="490">
        <f t="shared" si="64"/>
        <v>3.4414285714285713</v>
      </c>
      <c r="M232" s="490"/>
      <c r="N232" s="490"/>
      <c r="O232" s="490">
        <f t="shared" si="57"/>
        <v>3.4414285714285713</v>
      </c>
      <c r="P232" s="490" t="str">
        <f t="shared" si="65"/>
        <v>--</v>
      </c>
      <c r="Q232" s="490"/>
      <c r="R232" s="490" t="str">
        <f t="shared" si="66"/>
        <v>--</v>
      </c>
      <c r="S232" s="490" t="str">
        <f t="shared" si="58"/>
        <v>--</v>
      </c>
      <c r="T232" s="490" t="str">
        <f t="shared" si="59"/>
        <v>--</v>
      </c>
      <c r="U232" s="490" t="str">
        <f t="shared" si="60"/>
        <v>--</v>
      </c>
      <c r="V232" s="490" t="str">
        <f t="shared" si="61"/>
        <v>--</v>
      </c>
      <c r="W232" s="255" t="str">
        <f t="shared" si="70"/>
        <v>--</v>
      </c>
      <c r="X232" s="490">
        <f t="shared" si="62"/>
        <v>5.2142857142857145E-4</v>
      </c>
      <c r="Y232" s="208" t="str">
        <f t="shared" si="63"/>
        <v>A</v>
      </c>
      <c r="Z232" s="255">
        <f>VLOOKUP(D232,derm!$D$4:$H$285,5,FALSE)</f>
        <v>2.4400000000000001E-7</v>
      </c>
      <c r="AA232" s="468">
        <f>VLOOKUP($C232,ToxValues!$C$4:$N$283,11,FALSE)</f>
        <v>344.05</v>
      </c>
      <c r="AB232" s="468" t="str">
        <f>VLOOKUP($D232,derm!$D$4:$K$285,6,FALSE)</f>
        <v>--</v>
      </c>
      <c r="AC232" s="468" t="str">
        <f>VLOOKUP($D232,derm!$D$4:$K$285,7,FALSE)</f>
        <v>--</v>
      </c>
      <c r="AD232" s="468" t="str">
        <f>VLOOKUP($D232,derm!$D$4:$K$285,8,FALSE)</f>
        <v>--</v>
      </c>
      <c r="AE232" s="468" t="str">
        <f>VLOOKUP($D232,derm!$D$4:$L$285,9,FALSE)</f>
        <v>--</v>
      </c>
      <c r="AF232" s="255"/>
      <c r="AG232" s="255">
        <f>VLOOKUP($C232,ToxValues!$C$4:$J$284,3,FALSE)</f>
        <v>2.2000000000000001E-3</v>
      </c>
      <c r="AH232" s="497">
        <f>VLOOKUP($C232,ToxValues!$C$4:$J$284,5,FALSE)</f>
        <v>2.2000000000000001E-3</v>
      </c>
    </row>
    <row r="233" spans="1:34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>
        <f t="shared" si="71"/>
        <v>31.285714285714285</v>
      </c>
      <c r="H233" s="490" t="str">
        <f t="shared" si="67"/>
        <v>--</v>
      </c>
      <c r="I233" s="490" t="str">
        <f t="shared" si="68"/>
        <v/>
      </c>
      <c r="J233" s="490"/>
      <c r="K233" s="490" t="str">
        <f t="shared" si="69"/>
        <v/>
      </c>
      <c r="L233" s="490">
        <f t="shared" si="64"/>
        <v>31.285714285714285</v>
      </c>
      <c r="M233" s="490"/>
      <c r="N233" s="490"/>
      <c r="O233" s="490">
        <f t="shared" si="57"/>
        <v>31.285714285714285</v>
      </c>
      <c r="P233" s="490" t="str">
        <f t="shared" si="65"/>
        <v>--</v>
      </c>
      <c r="Q233" s="490"/>
      <c r="R233" s="490" t="str">
        <f t="shared" si="66"/>
        <v>--</v>
      </c>
      <c r="S233" s="490" t="str">
        <f t="shared" si="58"/>
        <v>--</v>
      </c>
      <c r="T233" s="490" t="str">
        <f t="shared" si="59"/>
        <v>--</v>
      </c>
      <c r="U233" s="490" t="str">
        <f t="shared" si="60"/>
        <v>--</v>
      </c>
      <c r="V233" s="490" t="str">
        <f t="shared" si="61"/>
        <v>--</v>
      </c>
      <c r="W233" s="255" t="str">
        <f t="shared" si="70"/>
        <v>--</v>
      </c>
      <c r="X233" s="490">
        <f t="shared" si="62"/>
        <v>4.7402597402597417E-3</v>
      </c>
      <c r="Y233" s="208" t="str">
        <f t="shared" si="63"/>
        <v>A</v>
      </c>
      <c r="Z233" s="255">
        <f>VLOOKUP(D233,derm!$D$4:$H$285,5,FALSE)</f>
        <v>2.63E-3</v>
      </c>
      <c r="AA233" s="468">
        <f>VLOOKUP($C233,ToxValues!$C$4:$N$283,11,FALSE)</f>
        <v>186.17</v>
      </c>
      <c r="AB233" s="468" t="str">
        <f>VLOOKUP($D233,derm!$D$4:$K$285,6,FALSE)</f>
        <v>--</v>
      </c>
      <c r="AC233" s="468" t="str">
        <f>VLOOKUP($D233,derm!$D$4:$K$285,7,FALSE)</f>
        <v>--</v>
      </c>
      <c r="AD233" s="468" t="str">
        <f>VLOOKUP($D233,derm!$D$4:$K$285,8,FALSE)</f>
        <v>--</v>
      </c>
      <c r="AE233" s="468" t="str">
        <f>VLOOKUP($D233,derm!$D$4:$L$285,9,FALSE)</f>
        <v>--</v>
      </c>
      <c r="AF233" s="255"/>
      <c r="AG233" s="255">
        <f>VLOOKUP($C233,ToxValues!$C$4:$J$284,3,FALSE)</f>
        <v>0.02</v>
      </c>
      <c r="AH233" s="497">
        <f>VLOOKUP($C233,ToxValues!$C$4:$J$284,5,FALSE)</f>
        <v>0.02</v>
      </c>
    </row>
    <row r="234" spans="1:34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>
        <f t="shared" si="71"/>
        <v>156.42857142857142</v>
      </c>
      <c r="H234" s="490" t="str">
        <f t="shared" si="67"/>
        <v>--</v>
      </c>
      <c r="I234" s="490" t="str">
        <f t="shared" si="68"/>
        <v/>
      </c>
      <c r="J234" s="490"/>
      <c r="K234" s="490" t="str">
        <f t="shared" si="69"/>
        <v/>
      </c>
      <c r="L234" s="490">
        <f t="shared" si="64"/>
        <v>156.42857142857142</v>
      </c>
      <c r="M234" s="490"/>
      <c r="N234" s="490"/>
      <c r="O234" s="490">
        <f t="shared" si="57"/>
        <v>156.42857142857142</v>
      </c>
      <c r="P234" s="490" t="str">
        <f t="shared" si="65"/>
        <v>--</v>
      </c>
      <c r="Q234" s="490"/>
      <c r="R234" s="490" t="str">
        <f t="shared" si="66"/>
        <v>--</v>
      </c>
      <c r="S234" s="490" t="str">
        <f t="shared" si="58"/>
        <v>--</v>
      </c>
      <c r="T234" s="490" t="str">
        <f t="shared" si="59"/>
        <v>--</v>
      </c>
      <c r="U234" s="490" t="str">
        <f t="shared" si="60"/>
        <v>--</v>
      </c>
      <c r="V234" s="490" t="str">
        <f t="shared" si="61"/>
        <v>--</v>
      </c>
      <c r="W234" s="255" t="str">
        <f t="shared" si="70"/>
        <v>--</v>
      </c>
      <c r="X234" s="490">
        <f t="shared" si="62"/>
        <v>2.3701298701298706E-2</v>
      </c>
      <c r="Y234" s="208" t="str">
        <f t="shared" si="63"/>
        <v>A</v>
      </c>
      <c r="Z234" s="255">
        <f>VLOOKUP(D234,derm!$D$4:$H$285,5,FALSE)</f>
        <v>4.5400000000000003E-8</v>
      </c>
      <c r="AA234" s="468">
        <f>VLOOKUP($C234,ToxValues!$C$4:$N$283,11,FALSE)</f>
        <v>169.07</v>
      </c>
      <c r="AB234" s="468" t="str">
        <f>VLOOKUP($D234,derm!$D$4:$K$285,6,FALSE)</f>
        <v>--</v>
      </c>
      <c r="AC234" s="468" t="str">
        <f>VLOOKUP($D234,derm!$D$4:$K$285,7,FALSE)</f>
        <v>--</v>
      </c>
      <c r="AD234" s="468" t="str">
        <f>VLOOKUP($D234,derm!$D$4:$K$285,8,FALSE)</f>
        <v>--</v>
      </c>
      <c r="AE234" s="468" t="str">
        <f>VLOOKUP($D234,derm!$D$4:$L$285,9,FALSE)</f>
        <v>--</v>
      </c>
      <c r="AF234" s="255"/>
      <c r="AG234" s="255">
        <f>VLOOKUP($C234,ToxValues!$C$4:$J$284,3,FALSE)</f>
        <v>0.1</v>
      </c>
      <c r="AH234" s="497">
        <f>VLOOKUP($C234,ToxValues!$C$4:$J$284,5,FALSE)</f>
        <v>0.1</v>
      </c>
    </row>
    <row r="235" spans="1:34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>
        <f t="shared" si="71"/>
        <v>109.50000000000003</v>
      </c>
      <c r="H235" s="490" t="str">
        <f t="shared" si="67"/>
        <v>--</v>
      </c>
      <c r="I235" s="490" t="str">
        <f t="shared" si="68"/>
        <v/>
      </c>
      <c r="J235" s="490"/>
      <c r="K235" s="490" t="str">
        <f t="shared" si="69"/>
        <v/>
      </c>
      <c r="L235" s="490">
        <f t="shared" si="64"/>
        <v>109.50000000000003</v>
      </c>
      <c r="M235" s="490"/>
      <c r="N235" s="490"/>
      <c r="O235" s="490">
        <f t="shared" si="57"/>
        <v>109.50000000000003</v>
      </c>
      <c r="P235" s="490" t="str">
        <f t="shared" si="65"/>
        <v>--</v>
      </c>
      <c r="Q235" s="490"/>
      <c r="R235" s="490" t="str">
        <f t="shared" si="66"/>
        <v>--</v>
      </c>
      <c r="S235" s="490" t="str">
        <f t="shared" si="58"/>
        <v>--</v>
      </c>
      <c r="T235" s="490" t="str">
        <f t="shared" si="59"/>
        <v>--</v>
      </c>
      <c r="U235" s="490" t="str">
        <f t="shared" si="60"/>
        <v>--</v>
      </c>
      <c r="V235" s="490" t="str">
        <f t="shared" si="61"/>
        <v>--</v>
      </c>
      <c r="W235" s="255" t="str">
        <f t="shared" si="70"/>
        <v>--</v>
      </c>
      <c r="X235" s="490">
        <f t="shared" si="62"/>
        <v>1.6590909090909094E-2</v>
      </c>
      <c r="Y235" s="208" t="str">
        <f t="shared" si="63"/>
        <v>A</v>
      </c>
      <c r="Z235" s="255" t="str">
        <f>VLOOKUP(D235,derm!$D$4:$H$285,5,FALSE)</f>
        <v>--</v>
      </c>
      <c r="AA235" s="468">
        <f>VLOOKUP($C235,ToxValues!$C$4:$N$283,11,FALSE)</f>
        <v>241.46</v>
      </c>
      <c r="AB235" s="468" t="str">
        <f>VLOOKUP($D235,derm!$D$4:$K$285,6,FALSE)</f>
        <v>--</v>
      </c>
      <c r="AC235" s="468" t="str">
        <f>VLOOKUP($D235,derm!$D$4:$K$285,7,FALSE)</f>
        <v>--</v>
      </c>
      <c r="AD235" s="468" t="str">
        <f>VLOOKUP($D235,derm!$D$4:$K$285,8,FALSE)</f>
        <v>--</v>
      </c>
      <c r="AE235" s="468" t="str">
        <f>VLOOKUP($D235,derm!$D$4:$L$285,9,FALSE)</f>
        <v>--</v>
      </c>
      <c r="AF235" s="255"/>
      <c r="AG235" s="255">
        <f>VLOOKUP($C235,ToxValues!$C$4:$J$284,3,FALSE)</f>
        <v>7.0000000000000007E-2</v>
      </c>
      <c r="AH235" s="497">
        <f>VLOOKUP($C235,ToxValues!$C$4:$J$284,5,FALSE)</f>
        <v>7.0000000000000007E-2</v>
      </c>
    </row>
    <row r="236" spans="1:34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>
        <f t="shared" si="71"/>
        <v>117.32142857142856</v>
      </c>
      <c r="H236" s="490" t="str">
        <f t="shared" si="67"/>
        <v>--</v>
      </c>
      <c r="I236" s="490" t="str">
        <f t="shared" si="68"/>
        <v/>
      </c>
      <c r="J236" s="490"/>
      <c r="K236" s="490" t="str">
        <f t="shared" si="69"/>
        <v/>
      </c>
      <c r="L236" s="490">
        <f t="shared" si="64"/>
        <v>117.32142857142856</v>
      </c>
      <c r="M236" s="490"/>
      <c r="N236" s="490"/>
      <c r="O236" s="490">
        <f t="shared" si="57"/>
        <v>117.32142857142856</v>
      </c>
      <c r="P236" s="490" t="str">
        <f t="shared" si="65"/>
        <v>--</v>
      </c>
      <c r="Q236" s="490"/>
      <c r="R236" s="490" t="str">
        <f t="shared" si="66"/>
        <v>--</v>
      </c>
      <c r="S236" s="490" t="str">
        <f t="shared" si="58"/>
        <v>--</v>
      </c>
      <c r="T236" s="490" t="str">
        <f t="shared" si="59"/>
        <v>--</v>
      </c>
      <c r="U236" s="490" t="str">
        <f t="shared" si="60"/>
        <v>--</v>
      </c>
      <c r="V236" s="490" t="str">
        <f t="shared" si="61"/>
        <v>--</v>
      </c>
      <c r="W236" s="255" t="str">
        <f t="shared" si="70"/>
        <v>--</v>
      </c>
      <c r="X236" s="490">
        <f t="shared" si="62"/>
        <v>1.7775974025974028E-2</v>
      </c>
      <c r="Y236" s="208" t="str">
        <f t="shared" si="63"/>
        <v>A</v>
      </c>
      <c r="Z236" s="255">
        <f>VLOOKUP(D236,derm!$D$4:$H$285,5,FALSE)</f>
        <v>1.09E-2</v>
      </c>
      <c r="AA236" s="468">
        <f>VLOOKUP($C236,ToxValues!$C$4:$N$283,11,FALSE)</f>
        <v>256.13</v>
      </c>
      <c r="AB236" s="468" t="str">
        <f>VLOOKUP($D236,derm!$D$4:$K$285,6,FALSE)</f>
        <v>--</v>
      </c>
      <c r="AC236" s="468" t="str">
        <f>VLOOKUP($D236,derm!$D$4:$K$285,7,FALSE)</f>
        <v>--</v>
      </c>
      <c r="AD236" s="468" t="str">
        <f>VLOOKUP($D236,derm!$D$4:$K$285,8,FALSE)</f>
        <v>--</v>
      </c>
      <c r="AE236" s="468" t="str">
        <f>VLOOKUP($D236,derm!$D$4:$L$285,9,FALSE)</f>
        <v>--</v>
      </c>
      <c r="AF236" s="255"/>
      <c r="AG236" s="255">
        <f>VLOOKUP($C236,ToxValues!$C$4:$J$284,3,FALSE)</f>
        <v>7.4999999999999997E-2</v>
      </c>
      <c r="AH236" s="497">
        <f>VLOOKUP($C236,ToxValues!$C$4:$J$284,5,FALSE)</f>
        <v>7.4999999999999997E-2</v>
      </c>
    </row>
    <row r="237" spans="1:34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>
        <f t="shared" si="71"/>
        <v>1.5642857142857145</v>
      </c>
      <c r="H237" s="490" t="str">
        <f t="shared" si="67"/>
        <v>--</v>
      </c>
      <c r="I237" s="490" t="str">
        <f t="shared" si="68"/>
        <v/>
      </c>
      <c r="J237" s="490"/>
      <c r="K237" s="490" t="str">
        <f t="shared" si="69"/>
        <v/>
      </c>
      <c r="L237" s="490">
        <f t="shared" si="64"/>
        <v>1.5642857142857145</v>
      </c>
      <c r="M237" s="490"/>
      <c r="N237" s="490"/>
      <c r="O237" s="490">
        <f t="shared" si="57"/>
        <v>1.5642857142857145</v>
      </c>
      <c r="P237" s="490" t="str">
        <f t="shared" si="65"/>
        <v>--</v>
      </c>
      <c r="Q237" s="490"/>
      <c r="R237" s="490" t="str">
        <f t="shared" si="66"/>
        <v>--</v>
      </c>
      <c r="S237" s="490" t="str">
        <f t="shared" si="58"/>
        <v>--</v>
      </c>
      <c r="T237" s="490" t="str">
        <f t="shared" si="59"/>
        <v>--</v>
      </c>
      <c r="U237" s="490" t="str">
        <f t="shared" si="60"/>
        <v>--</v>
      </c>
      <c r="V237" s="490" t="str">
        <f t="shared" si="61"/>
        <v>--</v>
      </c>
      <c r="W237" s="255" t="str">
        <f t="shared" si="70"/>
        <v>--</v>
      </c>
      <c r="X237" s="490">
        <f t="shared" si="62"/>
        <v>2.3701298701298703E-4</v>
      </c>
      <c r="Y237" s="208" t="str">
        <f t="shared" si="63"/>
        <v>A</v>
      </c>
      <c r="Z237" s="255">
        <f>VLOOKUP(D237,derm!$D$4:$H$285,5,FALSE)</f>
        <v>7.5500000000000003E-4</v>
      </c>
      <c r="AA237" s="468">
        <f>VLOOKUP($C237,ToxValues!$C$4:$N$283,11,FALSE)</f>
        <v>190.26</v>
      </c>
      <c r="AB237" s="468" t="str">
        <f>VLOOKUP($D237,derm!$D$4:$K$285,6,FALSE)</f>
        <v>--</v>
      </c>
      <c r="AC237" s="468" t="str">
        <f>VLOOKUP($D237,derm!$D$4:$K$285,7,FALSE)</f>
        <v>--</v>
      </c>
      <c r="AD237" s="468" t="str">
        <f>VLOOKUP($D237,derm!$D$4:$K$285,8,FALSE)</f>
        <v>--</v>
      </c>
      <c r="AE237" s="468" t="str">
        <f>VLOOKUP($D237,derm!$D$4:$L$285,9,FALSE)</f>
        <v>--</v>
      </c>
      <c r="AF237" s="255"/>
      <c r="AG237" s="255">
        <f>VLOOKUP($C237,ToxValues!$C$4:$J$284,3,FALSE)</f>
        <v>1E-3</v>
      </c>
      <c r="AH237" s="497">
        <f>VLOOKUP($C237,ToxValues!$C$4:$J$284,5,FALSE)</f>
        <v>1E-3</v>
      </c>
    </row>
    <row r="238" spans="1:34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>
        <f t="shared" si="71"/>
        <v>1.5642857142857145</v>
      </c>
      <c r="H238" s="490" t="str">
        <f t="shared" si="67"/>
        <v>--</v>
      </c>
      <c r="I238" s="490" t="str">
        <f t="shared" si="68"/>
        <v/>
      </c>
      <c r="J238" s="490"/>
      <c r="K238" s="490" t="str">
        <f t="shared" si="69"/>
        <v/>
      </c>
      <c r="L238" s="490">
        <f t="shared" si="64"/>
        <v>1.5642857142857145</v>
      </c>
      <c r="M238" s="490"/>
      <c r="N238" s="490"/>
      <c r="O238" s="490">
        <f t="shared" si="57"/>
        <v>1.5642857142857145</v>
      </c>
      <c r="P238" s="490" t="str">
        <f t="shared" si="65"/>
        <v>--</v>
      </c>
      <c r="Q238" s="490"/>
      <c r="R238" s="490" t="str">
        <f t="shared" si="66"/>
        <v>--</v>
      </c>
      <c r="S238" s="490" t="str">
        <f t="shared" si="58"/>
        <v>--</v>
      </c>
      <c r="T238" s="490" t="str">
        <f t="shared" si="59"/>
        <v>--</v>
      </c>
      <c r="U238" s="490" t="str">
        <f t="shared" si="60"/>
        <v>--</v>
      </c>
      <c r="V238" s="490" t="str">
        <f t="shared" si="61"/>
        <v>--</v>
      </c>
      <c r="W238" s="255" t="str">
        <f t="shared" si="70"/>
        <v>--</v>
      </c>
      <c r="X238" s="490">
        <f t="shared" si="62"/>
        <v>2.3701298701298703E-4</v>
      </c>
      <c r="Y238" s="208" t="str">
        <f t="shared" si="63"/>
        <v>A</v>
      </c>
      <c r="Z238" s="255">
        <f>VLOOKUP(D238,derm!$D$4:$H$285,5,FALSE)</f>
        <v>3.7100000000000001E-5</v>
      </c>
      <c r="AA238" s="468">
        <f>VLOOKUP($C238,ToxValues!$C$4:$N$283,11,FALSE)</f>
        <v>222.26</v>
      </c>
      <c r="AB238" s="468" t="str">
        <f>VLOOKUP($D238,derm!$D$4:$K$285,6,FALSE)</f>
        <v>--</v>
      </c>
      <c r="AC238" s="468" t="str">
        <f>VLOOKUP($D238,derm!$D$4:$K$285,7,FALSE)</f>
        <v>--</v>
      </c>
      <c r="AD238" s="468" t="str">
        <f>VLOOKUP($D238,derm!$D$4:$K$285,8,FALSE)</f>
        <v>--</v>
      </c>
      <c r="AE238" s="468" t="str">
        <f>VLOOKUP($D238,derm!$D$4:$L$285,9,FALSE)</f>
        <v>--</v>
      </c>
      <c r="AF238" s="255"/>
      <c r="AG238" s="255">
        <f>VLOOKUP($C238,ToxValues!$C$4:$J$284,3,FALSE)</f>
        <v>1E-3</v>
      </c>
      <c r="AH238" s="497">
        <f>VLOOKUP($C238,ToxValues!$C$4:$J$284,5,FALSE)</f>
        <v>1E-3</v>
      </c>
    </row>
    <row r="239" spans="1:34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71"/>
        <v>--</v>
      </c>
      <c r="H239" s="490" t="str">
        <f t="shared" si="67"/>
        <v>--</v>
      </c>
      <c r="I239" s="490" t="str">
        <f t="shared" si="68"/>
        <v/>
      </c>
      <c r="J239" s="490"/>
      <c r="K239" s="490" t="str">
        <f t="shared" si="69"/>
        <v/>
      </c>
      <c r="L239" s="490" t="str">
        <f t="shared" si="64"/>
        <v>--</v>
      </c>
      <c r="M239" s="490"/>
      <c r="N239" s="490"/>
      <c r="O239" s="490" t="str">
        <f t="shared" si="57"/>
        <v>--</v>
      </c>
      <c r="P239" s="490" t="str">
        <f t="shared" si="65"/>
        <v>--</v>
      </c>
      <c r="Q239" s="490"/>
      <c r="R239" s="490" t="str">
        <f t="shared" si="66"/>
        <v>--</v>
      </c>
      <c r="S239" s="490" t="str">
        <f t="shared" si="58"/>
        <v>--</v>
      </c>
      <c r="T239" s="490" t="str">
        <f t="shared" si="59"/>
        <v>--</v>
      </c>
      <c r="U239" s="490" t="str">
        <f t="shared" si="60"/>
        <v>--</v>
      </c>
      <c r="V239" s="490" t="str">
        <f t="shared" si="61"/>
        <v>--</v>
      </c>
      <c r="W239" s="255" t="str">
        <f t="shared" si="70"/>
        <v>--</v>
      </c>
      <c r="X239" s="490" t="str">
        <f t="shared" si="62"/>
        <v>--</v>
      </c>
      <c r="Y239" s="208" t="str">
        <f t="shared" si="63"/>
        <v>A</v>
      </c>
      <c r="Z239" s="255">
        <f>VLOOKUP(D239,derm!$D$4:$H$285,5,FALSE)</f>
        <v>3.29E-5</v>
      </c>
      <c r="AA239" s="468">
        <f>VLOOKUP($C239,ToxValues!$C$4:$N$283,11,FALSE)</f>
        <v>206.26</v>
      </c>
      <c r="AB239" s="468" t="str">
        <f>VLOOKUP($D239,derm!$D$4:$K$285,6,FALSE)</f>
        <v>--</v>
      </c>
      <c r="AC239" s="468" t="str">
        <f>VLOOKUP($D239,derm!$D$4:$K$285,7,FALSE)</f>
        <v>--</v>
      </c>
      <c r="AD239" s="468" t="str">
        <f>VLOOKUP($D239,derm!$D$4:$K$285,8,FALSE)</f>
        <v>--</v>
      </c>
      <c r="AE239" s="468" t="str">
        <f>VLOOKUP($D239,derm!$D$4:$L$285,9,FALSE)</f>
        <v>--</v>
      </c>
      <c r="AF239" s="255"/>
      <c r="AG239" s="255" t="str">
        <f>VLOOKUP($C239,ToxValues!$C$4:$J$284,3,FALSE)</f>
        <v>--</v>
      </c>
      <c r="AH239" s="497" t="str">
        <f>VLOOKUP($C239,ToxValues!$C$4:$J$284,5,FALSE)</f>
        <v>--</v>
      </c>
    </row>
    <row r="240" spans="1:34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>
        <f t="shared" si="71"/>
        <v>7.8214285714285712</v>
      </c>
      <c r="H240" s="490" t="str">
        <f t="shared" si="67"/>
        <v>--</v>
      </c>
      <c r="I240" s="490" t="str">
        <f t="shared" si="68"/>
        <v/>
      </c>
      <c r="J240" s="490"/>
      <c r="K240" s="490" t="str">
        <f t="shared" si="69"/>
        <v/>
      </c>
      <c r="L240" s="490">
        <f t="shared" si="64"/>
        <v>7.8214285714285712</v>
      </c>
      <c r="M240" s="490"/>
      <c r="N240" s="490"/>
      <c r="O240" s="490">
        <f t="shared" si="57"/>
        <v>7.8214285714285712</v>
      </c>
      <c r="P240" s="490" t="str">
        <f t="shared" si="65"/>
        <v>--</v>
      </c>
      <c r="Q240" s="490"/>
      <c r="R240" s="490" t="str">
        <f t="shared" si="66"/>
        <v>--</v>
      </c>
      <c r="S240" s="490" t="str">
        <f t="shared" si="58"/>
        <v>--</v>
      </c>
      <c r="T240" s="490" t="str">
        <f t="shared" si="59"/>
        <v>--</v>
      </c>
      <c r="U240" s="490" t="str">
        <f t="shared" si="60"/>
        <v>--</v>
      </c>
      <c r="V240" s="490" t="str">
        <f t="shared" si="61"/>
        <v>--</v>
      </c>
      <c r="W240" s="255" t="str">
        <f t="shared" si="70"/>
        <v>--</v>
      </c>
      <c r="X240" s="490">
        <f t="shared" si="62"/>
        <v>1.1850649350649354E-3</v>
      </c>
      <c r="Y240" s="208" t="str">
        <f t="shared" si="63"/>
        <v>A</v>
      </c>
      <c r="Z240" s="255">
        <f>VLOOKUP(D240,derm!$D$4:$H$285,5,FALSE)</f>
        <v>3.13E-3</v>
      </c>
      <c r="AA240" s="468">
        <f>VLOOKUP($C240,ToxValues!$C$4:$N$283,11,FALSE)</f>
        <v>221.26</v>
      </c>
      <c r="AB240" s="468" t="str">
        <f>VLOOKUP($D240,derm!$D$4:$K$285,6,FALSE)</f>
        <v>--</v>
      </c>
      <c r="AC240" s="468" t="str">
        <f>VLOOKUP($D240,derm!$D$4:$K$285,7,FALSE)</f>
        <v>--</v>
      </c>
      <c r="AD240" s="468" t="str">
        <f>VLOOKUP($D240,derm!$D$4:$K$285,8,FALSE)</f>
        <v>--</v>
      </c>
      <c r="AE240" s="468" t="str">
        <f>VLOOKUP($D240,derm!$D$4:$L$285,9,FALSE)</f>
        <v>--</v>
      </c>
      <c r="AF240" s="255"/>
      <c r="AG240" s="255">
        <f>VLOOKUP($C240,ToxValues!$C$4:$J$284,3,FALSE)</f>
        <v>5.0000000000000001E-3</v>
      </c>
      <c r="AH240" s="497">
        <f>VLOOKUP($C240,ToxValues!$C$4:$J$284,5,FALSE)</f>
        <v>5.0000000000000001E-3</v>
      </c>
    </row>
    <row r="241" spans="1:34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>
        <f t="shared" si="71"/>
        <v>39.107142857142854</v>
      </c>
      <c r="H241" s="490" t="str">
        <f t="shared" si="67"/>
        <v>--</v>
      </c>
      <c r="I241" s="490" t="str">
        <f t="shared" si="68"/>
        <v/>
      </c>
      <c r="J241" s="490"/>
      <c r="K241" s="490" t="str">
        <f t="shared" si="69"/>
        <v/>
      </c>
      <c r="L241" s="490">
        <f t="shared" si="64"/>
        <v>39.107142857142854</v>
      </c>
      <c r="M241" s="490"/>
      <c r="N241" s="490"/>
      <c r="O241" s="490">
        <f t="shared" si="57"/>
        <v>39.107142857142854</v>
      </c>
      <c r="P241" s="490" t="str">
        <f t="shared" si="65"/>
        <v>--</v>
      </c>
      <c r="Q241" s="490"/>
      <c r="R241" s="490" t="str">
        <f t="shared" si="66"/>
        <v>--</v>
      </c>
      <c r="S241" s="490" t="str">
        <f t="shared" si="58"/>
        <v>--</v>
      </c>
      <c r="T241" s="490" t="str">
        <f t="shared" si="59"/>
        <v>--</v>
      </c>
      <c r="U241" s="490" t="str">
        <f t="shared" si="60"/>
        <v>--</v>
      </c>
      <c r="V241" s="490" t="str">
        <f t="shared" si="61"/>
        <v>--</v>
      </c>
      <c r="W241" s="255" t="str">
        <f t="shared" si="70"/>
        <v>--</v>
      </c>
      <c r="X241" s="490">
        <f t="shared" si="62"/>
        <v>5.9253246753246764E-3</v>
      </c>
      <c r="Y241" s="208" t="str">
        <f t="shared" si="63"/>
        <v>A</v>
      </c>
      <c r="Z241" s="255">
        <f>VLOOKUP(D241,derm!$D$4:$H$285,5,FALSE)</f>
        <v>4.49E-5</v>
      </c>
      <c r="AA241" s="468">
        <f>VLOOKUP($C241,ToxValues!$C$4:$N$283,11,FALSE)</f>
        <v>219.26</v>
      </c>
      <c r="AB241" s="468" t="str">
        <f>VLOOKUP($D241,derm!$D$4:$K$285,6,FALSE)</f>
        <v>--</v>
      </c>
      <c r="AC241" s="468" t="str">
        <f>VLOOKUP($D241,derm!$D$4:$K$285,7,FALSE)</f>
        <v>--</v>
      </c>
      <c r="AD241" s="468" t="str">
        <f>VLOOKUP($D241,derm!$D$4:$K$285,8,FALSE)</f>
        <v>--</v>
      </c>
      <c r="AE241" s="468" t="str">
        <f>VLOOKUP($D241,derm!$D$4:$L$285,9,FALSE)</f>
        <v>--</v>
      </c>
      <c r="AF241" s="255"/>
      <c r="AG241" s="255">
        <f>VLOOKUP($C241,ToxValues!$C$4:$J$284,3,FALSE)</f>
        <v>2.5000000000000001E-2</v>
      </c>
      <c r="AH241" s="497">
        <f>VLOOKUP($C241,ToxValues!$C$4:$J$284,5,FALSE)</f>
        <v>2.5000000000000001E-2</v>
      </c>
    </row>
    <row r="242" spans="1:34" x14ac:dyDescent="0.25">
      <c r="A242" s="318" t="s">
        <v>88</v>
      </c>
      <c r="B242" s="320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71"/>
        <v>1.1548642191860715E-8</v>
      </c>
      <c r="H242" s="490" t="str">
        <f t="shared" si="67"/>
        <v>--</v>
      </c>
      <c r="I242" s="490">
        <f t="shared" si="68"/>
        <v>1.1548642191860715E-8</v>
      </c>
      <c r="J242" s="490"/>
      <c r="K242" s="490" t="str">
        <f t="shared" si="69"/>
        <v/>
      </c>
      <c r="L242" s="490">
        <f t="shared" si="64"/>
        <v>1.0949999999999999E-6</v>
      </c>
      <c r="M242" s="490"/>
      <c r="N242" s="490"/>
      <c r="O242" s="490">
        <f t="shared" si="57"/>
        <v>1.0949999999999999E-6</v>
      </c>
      <c r="P242" s="490">
        <f t="shared" si="65"/>
        <v>1.167174059910757E-8</v>
      </c>
      <c r="Q242" s="490"/>
      <c r="R242" s="490">
        <f t="shared" si="66"/>
        <v>1.167174059910757E-8</v>
      </c>
      <c r="S242" s="490">
        <f t="shared" si="58"/>
        <v>1.167174059910757E-8</v>
      </c>
      <c r="T242" s="490">
        <f t="shared" si="59"/>
        <v>5.6893931650130902E-8</v>
      </c>
      <c r="U242" s="490">
        <f t="shared" si="60"/>
        <v>0.15151515151515152</v>
      </c>
      <c r="V242" s="490">
        <f t="shared" si="61"/>
        <v>35.033131313131314</v>
      </c>
      <c r="W242" s="255">
        <f t="shared" si="70"/>
        <v>2.5684113865932048</v>
      </c>
      <c r="X242" s="490">
        <f t="shared" si="62"/>
        <v>1.6590909090909094E-10</v>
      </c>
      <c r="Y242" s="208" t="str">
        <f t="shared" si="63"/>
        <v>A</v>
      </c>
      <c r="Z242" s="255">
        <f>VLOOKUP(D242,derm!$D$4:$H$285,5,FALSE)</f>
        <v>0.80800000000000005</v>
      </c>
      <c r="AA242" s="468">
        <f>VLOOKUP($C242,ToxValues!$C$4:$N$283,11,FALSE)</f>
        <v>321.98</v>
      </c>
      <c r="AB242" s="468">
        <f>VLOOKUP($D242,derm!$D$4:$K$285,6,FALSE)</f>
        <v>5.6</v>
      </c>
      <c r="AC242" s="468">
        <f>VLOOKUP($D242,derm!$D$4:$K$285,7,FALSE)</f>
        <v>6.82</v>
      </c>
      <c r="AD242" s="468">
        <f>VLOOKUP($D242,derm!$D$4:$K$285,8,FALSE)</f>
        <v>30.09</v>
      </c>
      <c r="AE242" s="468">
        <f>VLOOKUP($D242,derm!$D$4:$L$285,9,FALSE)</f>
        <v>0.5</v>
      </c>
      <c r="AF242" s="255"/>
      <c r="AG242" s="255">
        <f>VLOOKUP($C242,ToxValues!$C$4:$J$284,3,FALSE)</f>
        <v>6.9999999999999996E-10</v>
      </c>
      <c r="AH242" s="497">
        <f>VLOOKUP($C242,ToxValues!$C$4:$J$284,5,FALSE)</f>
        <v>6.9999999999999996E-10</v>
      </c>
    </row>
    <row r="243" spans="1:34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>
        <f>IF(MIN(H243:L243)&gt;0,MIN(H243:L243)/1000,"--")</f>
        <v>1.5540291220799867</v>
      </c>
      <c r="H243" s="490" t="str">
        <f t="shared" ref="H243:H263" si="72">IFERROR((1/((1/$M243)+(1/$O243)+(1/$P243))),"--")</f>
        <v>--</v>
      </c>
      <c r="I243" s="490">
        <f t="shared" ref="I243:I263" si="73">IFERROR((1/((1/$P243)+(1/$O243))),"")</f>
        <v>1554.0291220799866</v>
      </c>
      <c r="J243" s="490"/>
      <c r="K243" s="490" t="str">
        <f t="shared" ref="K243:K263" si="74">IFERROR((1/((1/$M243)+(1/$O243))),"")</f>
        <v/>
      </c>
      <c r="L243" s="490">
        <f t="shared" ref="L243:L262" si="75">IFERROR(($O243),"")</f>
        <v>1564.2857142857142</v>
      </c>
      <c r="M243" s="490"/>
      <c r="N243" s="490"/>
      <c r="O243" s="490">
        <f t="shared" si="57"/>
        <v>1564.2857142857142</v>
      </c>
      <c r="P243" s="490">
        <f t="shared" ref="P243:P285" si="76">Q243</f>
        <v>237012.98701298703</v>
      </c>
      <c r="Q243" s="490">
        <f t="shared" ref="Q243:Q285" si="77">IFERROR((DAevent_nc_child*1000/(Kp*ET_child)),"--")</f>
        <v>237012.98701298703</v>
      </c>
      <c r="R243" s="490" t="str">
        <f t="shared" ref="R243:R261" si="78">IF(ET_child&gt;t_star,S243,T243)</f>
        <v>--</v>
      </c>
      <c r="S243" s="490" t="str">
        <f t="shared" si="58"/>
        <v>--</v>
      </c>
      <c r="T243" s="490" t="str">
        <f t="shared" si="59"/>
        <v>--</v>
      </c>
      <c r="U243" s="490"/>
      <c r="V243" s="490"/>
      <c r="W243" s="255" t="str">
        <f t="shared" si="70"/>
        <v>--</v>
      </c>
      <c r="X243" s="490">
        <f t="shared" si="62"/>
        <v>0.23701298701298704</v>
      </c>
      <c r="Y243" s="208"/>
      <c r="Z243" s="255">
        <f>VLOOKUP(D243,derm!$D$4:$H$285,5,FALSE)</f>
        <v>1E-3</v>
      </c>
      <c r="AA243" s="468">
        <f>VLOOKUP($C243,ToxValues!$C$4:$N$283,11,FALSE)</f>
        <v>26.981999999999999</v>
      </c>
      <c r="AB243" s="468" t="str">
        <f>VLOOKUP($D243,derm!$D$4:$K$285,6,FALSE)</f>
        <v>--</v>
      </c>
      <c r="AC243" s="468" t="str">
        <f>VLOOKUP($D243,derm!$D$4:$K$285,7,FALSE)</f>
        <v>--</v>
      </c>
      <c r="AD243" s="468" t="str">
        <f>VLOOKUP($D243,derm!$D$4:$K$285,8,FALSE)</f>
        <v>--</v>
      </c>
      <c r="AE243" s="468" t="str">
        <f>VLOOKUP($D243,derm!$D$4:$L$285,9,FALSE)</f>
        <v>--</v>
      </c>
      <c r="AF243" s="255"/>
      <c r="AG243" s="255">
        <f>VLOOKUP($C243,ToxValues!$C$4:$J$284,3,FALSE)</f>
        <v>1</v>
      </c>
      <c r="AH243" s="497">
        <f>VLOOKUP($C243,ToxValues!$C$4:$J$284,5,FALSE)</f>
        <v>1</v>
      </c>
    </row>
    <row r="244" spans="1:34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>
        <f t="shared" ref="G244:G285" si="79">IF(MIN(H244:L244)&gt;0,MIN(H244:L244)/1000,"--")</f>
        <v>5.9934318555008215E-4</v>
      </c>
      <c r="H244" s="490" t="str">
        <f t="shared" si="72"/>
        <v>--</v>
      </c>
      <c r="I244" s="490">
        <f t="shared" si="73"/>
        <v>0.59934318555008215</v>
      </c>
      <c r="J244" s="490"/>
      <c r="K244" s="490" t="str">
        <f t="shared" si="74"/>
        <v/>
      </c>
      <c r="L244" s="490">
        <f t="shared" si="75"/>
        <v>0.62571428571428567</v>
      </c>
      <c r="M244" s="490"/>
      <c r="N244" s="490"/>
      <c r="O244" s="490">
        <f t="shared" si="57"/>
        <v>0.62571428571428567</v>
      </c>
      <c r="P244" s="490">
        <f t="shared" si="76"/>
        <v>14.220779220779223</v>
      </c>
      <c r="Q244" s="490">
        <f t="shared" si="77"/>
        <v>14.220779220779223</v>
      </c>
      <c r="R244" s="490" t="str">
        <f t="shared" si="78"/>
        <v>--</v>
      </c>
      <c r="S244" s="490" t="str">
        <f t="shared" si="58"/>
        <v>--</v>
      </c>
      <c r="T244" s="490" t="str">
        <f t="shared" si="59"/>
        <v>--</v>
      </c>
      <c r="U244" s="490"/>
      <c r="V244" s="490"/>
      <c r="W244" s="255" t="str">
        <f t="shared" si="70"/>
        <v>--</v>
      </c>
      <c r="X244" s="490">
        <f t="shared" si="62"/>
        <v>1.4220779220779223E-5</v>
      </c>
      <c r="Y244" s="208"/>
      <c r="Z244" s="255">
        <f>VLOOKUP(D244,derm!$D$4:$H$285,5,FALSE)</f>
        <v>1E-3</v>
      </c>
      <c r="AA244" s="468">
        <f>VLOOKUP($C244,ToxValues!$C$4:$N$283,11,FALSE)</f>
        <v>121.76</v>
      </c>
      <c r="AB244" s="468" t="str">
        <f>VLOOKUP($D244,derm!$D$4:$K$285,6,FALSE)</f>
        <v>--</v>
      </c>
      <c r="AC244" s="468" t="str">
        <f>VLOOKUP($D244,derm!$D$4:$K$285,7,FALSE)</f>
        <v>--</v>
      </c>
      <c r="AD244" s="468" t="str">
        <f>VLOOKUP($D244,derm!$D$4:$K$285,8,FALSE)</f>
        <v>--</v>
      </c>
      <c r="AE244" s="468" t="str">
        <f>VLOOKUP($D244,derm!$D$4:$L$285,9,FALSE)</f>
        <v>--</v>
      </c>
      <c r="AF244" s="255"/>
      <c r="AG244" s="255">
        <f>VLOOKUP($C244,ToxValues!$C$4:$J$284,3,FALSE)</f>
        <v>4.0000000000000002E-4</v>
      </c>
      <c r="AH244" s="497">
        <f>VLOOKUP($C244,ToxValues!$C$4:$J$284,5,FALSE)</f>
        <v>6.0000000000000002E-5</v>
      </c>
    </row>
    <row r="245" spans="1:34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79"/>
        <v>4.6620873662399587E-4</v>
      </c>
      <c r="H245" s="490" t="str">
        <f t="shared" si="72"/>
        <v>--</v>
      </c>
      <c r="I245" s="490">
        <f t="shared" si="73"/>
        <v>0.46620873662399587</v>
      </c>
      <c r="J245" s="490"/>
      <c r="K245" s="490" t="str">
        <f t="shared" si="74"/>
        <v/>
      </c>
      <c r="L245" s="490">
        <f t="shared" si="75"/>
        <v>0.46928571428571425</v>
      </c>
      <c r="M245" s="490"/>
      <c r="N245" s="490"/>
      <c r="O245" s="490">
        <f t="shared" si="57"/>
        <v>0.46928571428571425</v>
      </c>
      <c r="P245" s="490">
        <f t="shared" si="76"/>
        <v>71.103896103896119</v>
      </c>
      <c r="Q245" s="490">
        <f t="shared" si="77"/>
        <v>71.103896103896119</v>
      </c>
      <c r="R245" s="490" t="str">
        <f t="shared" si="78"/>
        <v>--</v>
      </c>
      <c r="S245" s="490" t="str">
        <f t="shared" si="58"/>
        <v>--</v>
      </c>
      <c r="T245" s="490" t="str">
        <f t="shared" si="59"/>
        <v>--</v>
      </c>
      <c r="U245" s="490"/>
      <c r="V245" s="490"/>
      <c r="W245" s="255" t="str">
        <f t="shared" si="70"/>
        <v>--</v>
      </c>
      <c r="X245" s="490">
        <f t="shared" si="62"/>
        <v>7.110389610389611E-5</v>
      </c>
      <c r="Y245" s="208"/>
      <c r="Z245" s="255">
        <f>VLOOKUP(D245,derm!$D$4:$H$285,5,FALSE)</f>
        <v>1E-3</v>
      </c>
      <c r="AA245" s="468">
        <f>VLOOKUP($C245,ToxValues!$C$4:$N$283,11,FALSE)</f>
        <v>74.921999999999997</v>
      </c>
      <c r="AB245" s="468" t="str">
        <f>VLOOKUP($D245,derm!$D$4:$K$285,6,FALSE)</f>
        <v>--</v>
      </c>
      <c r="AC245" s="468" t="str">
        <f>VLOOKUP($D245,derm!$D$4:$K$285,7,FALSE)</f>
        <v>--</v>
      </c>
      <c r="AD245" s="468" t="str">
        <f>VLOOKUP($D245,derm!$D$4:$K$285,8,FALSE)</f>
        <v>--</v>
      </c>
      <c r="AE245" s="468" t="str">
        <f>VLOOKUP($D245,derm!$D$4:$L$285,9,FALSE)</f>
        <v>--</v>
      </c>
      <c r="AF245" s="255"/>
      <c r="AG245" s="255">
        <f>VLOOKUP($C245,ToxValues!$C$4:$J$284,3,FALSE)</f>
        <v>2.9999999999999997E-4</v>
      </c>
      <c r="AH245" s="497">
        <f>VLOOKUP($C245,ToxValues!$C$4:$J$284,5,FALSE)</f>
        <v>2.9999999999999997E-4</v>
      </c>
    </row>
    <row r="246" spans="1:34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>
        <f t="shared" si="79"/>
        <v>0.28590078328981722</v>
      </c>
      <c r="H246" s="490" t="str">
        <f t="shared" si="72"/>
        <v>--</v>
      </c>
      <c r="I246" s="490">
        <f t="shared" si="73"/>
        <v>285.90078328981724</v>
      </c>
      <c r="J246" s="490"/>
      <c r="K246" s="490" t="str">
        <f t="shared" si="74"/>
        <v/>
      </c>
      <c r="L246" s="490">
        <f t="shared" si="75"/>
        <v>312.85714285714283</v>
      </c>
      <c r="M246" s="490"/>
      <c r="N246" s="490"/>
      <c r="O246" s="490">
        <f t="shared" si="57"/>
        <v>312.85714285714283</v>
      </c>
      <c r="P246" s="490">
        <f t="shared" si="76"/>
        <v>3318.1818181818194</v>
      </c>
      <c r="Q246" s="490">
        <f t="shared" si="77"/>
        <v>3318.1818181818194</v>
      </c>
      <c r="R246" s="490" t="str">
        <f t="shared" si="78"/>
        <v>--</v>
      </c>
      <c r="S246" s="490" t="str">
        <f t="shared" si="58"/>
        <v>--</v>
      </c>
      <c r="T246" s="490" t="str">
        <f t="shared" si="59"/>
        <v>--</v>
      </c>
      <c r="U246" s="490"/>
      <c r="V246" s="490"/>
      <c r="W246" s="255" t="str">
        <f t="shared" si="70"/>
        <v>--</v>
      </c>
      <c r="X246" s="490">
        <f t="shared" si="62"/>
        <v>3.3181818181818191E-3</v>
      </c>
      <c r="Y246" s="208"/>
      <c r="Z246" s="255">
        <f>VLOOKUP(D246,derm!$D$4:$H$285,5,FALSE)</f>
        <v>1E-3</v>
      </c>
      <c r="AA246" s="468">
        <f>VLOOKUP($C246,ToxValues!$C$4:$N$283,11,FALSE)</f>
        <v>137.33000000000001</v>
      </c>
      <c r="AB246" s="468" t="str">
        <f>VLOOKUP($D246,derm!$D$4:$K$285,6,FALSE)</f>
        <v>--</v>
      </c>
      <c r="AC246" s="468" t="str">
        <f>VLOOKUP($D246,derm!$D$4:$K$285,7,FALSE)</f>
        <v>--</v>
      </c>
      <c r="AD246" s="468" t="str">
        <f>VLOOKUP($D246,derm!$D$4:$K$285,8,FALSE)</f>
        <v>--</v>
      </c>
      <c r="AE246" s="468" t="str">
        <f>VLOOKUP($D246,derm!$D$4:$L$285,9,FALSE)</f>
        <v>--</v>
      </c>
      <c r="AF246" s="255"/>
      <c r="AG246" s="255">
        <f>VLOOKUP($C246,ToxValues!$C$4:$J$284,3,FALSE)</f>
        <v>0.2</v>
      </c>
      <c r="AH246" s="497">
        <f>VLOOKUP($C246,ToxValues!$C$4:$J$284,5,FALSE)</f>
        <v>1.4000000000000002E-2</v>
      </c>
    </row>
    <row r="247" spans="1:34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>
        <f t="shared" si="79"/>
        <v>1.6102941176470589E-3</v>
      </c>
      <c r="H247" s="490" t="str">
        <f t="shared" si="72"/>
        <v>--</v>
      </c>
      <c r="I247" s="490">
        <f t="shared" si="73"/>
        <v>1.6102941176470589</v>
      </c>
      <c r="J247" s="490"/>
      <c r="K247" s="490" t="str">
        <f t="shared" si="74"/>
        <v/>
      </c>
      <c r="L247" s="490">
        <f t="shared" si="75"/>
        <v>3.128571428571429</v>
      </c>
      <c r="M247" s="490"/>
      <c r="N247" s="490"/>
      <c r="O247" s="490">
        <f t="shared" si="57"/>
        <v>3.128571428571429</v>
      </c>
      <c r="P247" s="490">
        <f t="shared" si="76"/>
        <v>3.3181818181818183</v>
      </c>
      <c r="Q247" s="490">
        <f t="shared" si="77"/>
        <v>3.3181818181818183</v>
      </c>
      <c r="R247" s="490" t="str">
        <f t="shared" si="78"/>
        <v>--</v>
      </c>
      <c r="S247" s="490" t="str">
        <f t="shared" si="58"/>
        <v>--</v>
      </c>
      <c r="T247" s="490" t="str">
        <f t="shared" si="59"/>
        <v>--</v>
      </c>
      <c r="U247" s="490"/>
      <c r="V247" s="490"/>
      <c r="W247" s="255" t="str">
        <f t="shared" si="70"/>
        <v>--</v>
      </c>
      <c r="X247" s="490">
        <f t="shared" si="62"/>
        <v>3.3181818181818183E-6</v>
      </c>
      <c r="Y247" s="208"/>
      <c r="Z247" s="255">
        <f>VLOOKUP(D247,derm!$D$4:$H$285,5,FALSE)</f>
        <v>1E-3</v>
      </c>
      <c r="AA247" s="468">
        <f>VLOOKUP($C247,ToxValues!$C$4:$N$283,11,FALSE)</f>
        <v>9.01</v>
      </c>
      <c r="AB247" s="468" t="str">
        <f>VLOOKUP($D247,derm!$D$4:$K$285,6,FALSE)</f>
        <v>--</v>
      </c>
      <c r="AC247" s="468" t="str">
        <f>VLOOKUP($D247,derm!$D$4:$K$285,7,FALSE)</f>
        <v>--</v>
      </c>
      <c r="AD247" s="468" t="str">
        <f>VLOOKUP($D247,derm!$D$4:$K$285,8,FALSE)</f>
        <v>--</v>
      </c>
      <c r="AE247" s="468" t="str">
        <f>VLOOKUP($D247,derm!$D$4:$L$285,9,FALSE)</f>
        <v>--</v>
      </c>
      <c r="AF247" s="255"/>
      <c r="AG247" s="255">
        <f>VLOOKUP($C247,ToxValues!$C$4:$J$284,3,FALSE)</f>
        <v>2E-3</v>
      </c>
      <c r="AH247" s="497">
        <f>VLOOKUP($C247,ToxValues!$C$4:$J$284,5,FALSE)</f>
        <v>1.4E-5</v>
      </c>
    </row>
    <row r="248" spans="1:34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79"/>
        <v>--</v>
      </c>
      <c r="H248" s="490" t="str">
        <f t="shared" si="72"/>
        <v>--</v>
      </c>
      <c r="I248" s="490" t="str">
        <f t="shared" si="73"/>
        <v/>
      </c>
      <c r="J248" s="490"/>
      <c r="K248" s="490" t="str">
        <f t="shared" si="74"/>
        <v/>
      </c>
      <c r="L248" s="490" t="str">
        <f t="shared" si="75"/>
        <v>--</v>
      </c>
      <c r="M248" s="490"/>
      <c r="N248" s="490"/>
      <c r="O248" s="490" t="str">
        <f t="shared" si="57"/>
        <v>--</v>
      </c>
      <c r="P248" s="490" t="str">
        <f t="shared" si="76"/>
        <v>--</v>
      </c>
      <c r="Q248" s="490" t="str">
        <f t="shared" si="77"/>
        <v>--</v>
      </c>
      <c r="R248" s="490" t="str">
        <f t="shared" si="78"/>
        <v>--</v>
      </c>
      <c r="S248" s="490" t="str">
        <f t="shared" si="58"/>
        <v>--</v>
      </c>
      <c r="T248" s="490" t="str">
        <f t="shared" si="59"/>
        <v>--</v>
      </c>
      <c r="U248" s="490"/>
      <c r="V248" s="490"/>
      <c r="W248" s="255" t="str">
        <f t="shared" si="70"/>
        <v>--</v>
      </c>
      <c r="X248" s="490" t="str">
        <f t="shared" si="62"/>
        <v>--</v>
      </c>
      <c r="Y248" s="208"/>
      <c r="Z248" s="255" t="str">
        <f>VLOOKUP(D248,derm!$D$4:$H$285,5,FALSE)</f>
        <v>--</v>
      </c>
      <c r="AA248" s="468" t="str">
        <f>VLOOKUP($C248,ToxValues!$C$4:$N$283,11,FALSE)</f>
        <v>--</v>
      </c>
      <c r="AB248" s="468" t="str">
        <f>VLOOKUP($D248,derm!$D$4:$K$285,6,FALSE)</f>
        <v>--</v>
      </c>
      <c r="AC248" s="468" t="str">
        <f>VLOOKUP($D248,derm!$D$4:$K$285,7,FALSE)</f>
        <v>--</v>
      </c>
      <c r="AD248" s="468" t="str">
        <f>VLOOKUP($D248,derm!$D$4:$K$285,8,FALSE)</f>
        <v>--</v>
      </c>
      <c r="AE248" s="468" t="str">
        <f>VLOOKUP($D248,derm!$D$4:$L$285,9,FALSE)</f>
        <v>--</v>
      </c>
      <c r="AF248" s="255"/>
      <c r="AG248" s="255" t="str">
        <f>VLOOKUP($C248,ToxValues!$C$4:$J$284,3,FALSE)</f>
        <v>--</v>
      </c>
      <c r="AH248" s="497" t="str">
        <f>VLOOKUP($C248,ToxValues!$C$4:$J$284,5,FALSE)</f>
        <v>--</v>
      </c>
    </row>
    <row r="249" spans="1:34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79"/>
        <v>--</v>
      </c>
      <c r="H249" s="490" t="str">
        <f t="shared" si="72"/>
        <v>--</v>
      </c>
      <c r="I249" s="490" t="str">
        <f t="shared" si="73"/>
        <v/>
      </c>
      <c r="J249" s="490"/>
      <c r="K249" s="490" t="str">
        <f t="shared" si="74"/>
        <v/>
      </c>
      <c r="L249" s="490" t="str">
        <f t="shared" si="75"/>
        <v>--</v>
      </c>
      <c r="M249" s="490"/>
      <c r="N249" s="490"/>
      <c r="O249" s="490" t="str">
        <f t="shared" si="57"/>
        <v>--</v>
      </c>
      <c r="P249" s="490" t="str">
        <f t="shared" si="76"/>
        <v>--</v>
      </c>
      <c r="Q249" s="490" t="str">
        <f t="shared" si="77"/>
        <v>--</v>
      </c>
      <c r="R249" s="490" t="str">
        <f t="shared" si="78"/>
        <v>--</v>
      </c>
      <c r="S249" s="490" t="str">
        <f t="shared" si="58"/>
        <v>--</v>
      </c>
      <c r="T249" s="490" t="str">
        <f t="shared" si="59"/>
        <v>--</v>
      </c>
      <c r="U249" s="490"/>
      <c r="V249" s="490"/>
      <c r="W249" s="255" t="str">
        <f t="shared" si="70"/>
        <v>--</v>
      </c>
      <c r="X249" s="490" t="str">
        <f t="shared" si="62"/>
        <v>--</v>
      </c>
      <c r="Y249" s="208"/>
      <c r="Z249" s="255" t="str">
        <f>VLOOKUP(D249,derm!$D$4:$H$285,5,FALSE)</f>
        <v>--</v>
      </c>
      <c r="AA249" s="468" t="str">
        <f>VLOOKUP($C249,ToxValues!$C$4:$N$283,11,FALSE)</f>
        <v>--</v>
      </c>
      <c r="AB249" s="468" t="str">
        <f>VLOOKUP($D249,derm!$D$4:$K$285,6,FALSE)</f>
        <v>--</v>
      </c>
      <c r="AC249" s="468" t="str">
        <f>VLOOKUP($D249,derm!$D$4:$K$285,7,FALSE)</f>
        <v>--</v>
      </c>
      <c r="AD249" s="468" t="str">
        <f>VLOOKUP($D249,derm!$D$4:$K$285,8,FALSE)</f>
        <v>--</v>
      </c>
      <c r="AE249" s="468" t="str">
        <f>VLOOKUP($D249,derm!$D$4:$L$285,9,FALSE)</f>
        <v>--</v>
      </c>
      <c r="AF249" s="255"/>
      <c r="AG249" s="255" t="str">
        <f>VLOOKUP($C249,ToxValues!$C$4:$J$284,3,FALSE)</f>
        <v>--</v>
      </c>
      <c r="AH249" s="497" t="str">
        <f>VLOOKUP($C249,ToxValues!$C$4:$J$284,5,FALSE)</f>
        <v>--</v>
      </c>
    </row>
    <row r="250" spans="1:34" x14ac:dyDescent="0.25">
      <c r="A250" s="318" t="s">
        <v>34</v>
      </c>
      <c r="B250" s="320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>
        <f t="shared" si="79"/>
        <v>1.5563046647230323</v>
      </c>
      <c r="H250" s="490" t="str">
        <f t="shared" si="72"/>
        <v>--</v>
      </c>
      <c r="I250" s="490">
        <f t="shared" si="73"/>
        <v>1556.3046647230324</v>
      </c>
      <c r="J250" s="490"/>
      <c r="K250" s="490" t="str">
        <f t="shared" si="74"/>
        <v/>
      </c>
      <c r="L250" s="490">
        <f t="shared" si="75"/>
        <v>2346.4285714285716</v>
      </c>
      <c r="M250" s="490"/>
      <c r="N250" s="490"/>
      <c r="O250" s="490">
        <f t="shared" si="57"/>
        <v>2346.4285714285716</v>
      </c>
      <c r="P250" s="490">
        <f t="shared" si="76"/>
        <v>4621.7532467532474</v>
      </c>
      <c r="Q250" s="490">
        <f t="shared" si="77"/>
        <v>4621.7532467532474</v>
      </c>
      <c r="R250" s="490" t="str">
        <f t="shared" si="78"/>
        <v>--</v>
      </c>
      <c r="S250" s="490" t="str">
        <f t="shared" si="58"/>
        <v>--</v>
      </c>
      <c r="T250" s="490" t="str">
        <f t="shared" si="59"/>
        <v>--</v>
      </c>
      <c r="U250" s="490"/>
      <c r="V250" s="490"/>
      <c r="W250" s="255" t="str">
        <f t="shared" si="70"/>
        <v>--</v>
      </c>
      <c r="X250" s="490">
        <f t="shared" si="62"/>
        <v>4.6217532467532473E-3</v>
      </c>
      <c r="Y250" s="208"/>
      <c r="Z250" s="255">
        <f>VLOOKUP(D250,derm!$D$4:$H$285,5,FALSE)</f>
        <v>1E-3</v>
      </c>
      <c r="AA250" s="468">
        <f>VLOOKUP($C250,ToxValues!$C$4:$N$283,11,FALSE)</f>
        <v>52</v>
      </c>
      <c r="AB250" s="468" t="str">
        <f>VLOOKUP($D250,derm!$D$4:$K$285,6,FALSE)</f>
        <v>--</v>
      </c>
      <c r="AC250" s="468" t="str">
        <f>VLOOKUP($D250,derm!$D$4:$K$285,7,FALSE)</f>
        <v>--</v>
      </c>
      <c r="AD250" s="468" t="str">
        <f>VLOOKUP($D250,derm!$D$4:$K$285,8,FALSE)</f>
        <v>--</v>
      </c>
      <c r="AE250" s="468" t="str">
        <f>VLOOKUP($D250,derm!$D$4:$L$285,9,FALSE)</f>
        <v>--</v>
      </c>
      <c r="AF250" s="255"/>
      <c r="AG250" s="255">
        <f>VLOOKUP($C250,ToxValues!$C$4:$J$284,3,FALSE)</f>
        <v>1.5</v>
      </c>
      <c r="AH250" s="497">
        <f>VLOOKUP($C250,ToxValues!$C$4:$J$284,5,FALSE)</f>
        <v>1.95E-2</v>
      </c>
    </row>
    <row r="251" spans="1:34" x14ac:dyDescent="0.25">
      <c r="A251" s="318" t="s">
        <v>34</v>
      </c>
      <c r="B251" s="320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79"/>
        <v>--</v>
      </c>
      <c r="H251" s="490" t="str">
        <f t="shared" si="72"/>
        <v>--</v>
      </c>
      <c r="I251" s="490" t="str">
        <f t="shared" si="73"/>
        <v/>
      </c>
      <c r="J251" s="490"/>
      <c r="K251" s="490" t="str">
        <f t="shared" si="74"/>
        <v/>
      </c>
      <c r="L251" s="490" t="str">
        <f t="shared" si="75"/>
        <v>--</v>
      </c>
      <c r="M251" s="490"/>
      <c r="N251" s="490"/>
      <c r="O251" s="490" t="str">
        <f t="shared" si="57"/>
        <v>--</v>
      </c>
      <c r="P251" s="490" t="str">
        <f t="shared" si="76"/>
        <v>--</v>
      </c>
      <c r="Q251" s="490" t="str">
        <f t="shared" si="77"/>
        <v>--</v>
      </c>
      <c r="R251" s="490" t="str">
        <f t="shared" si="78"/>
        <v>--</v>
      </c>
      <c r="S251" s="490" t="str">
        <f t="shared" si="58"/>
        <v>--</v>
      </c>
      <c r="T251" s="490" t="str">
        <f t="shared" si="59"/>
        <v>--</v>
      </c>
      <c r="U251" s="490"/>
      <c r="V251" s="490"/>
      <c r="W251" s="255" t="str">
        <f t="shared" si="70"/>
        <v>--</v>
      </c>
      <c r="X251" s="490" t="str">
        <f t="shared" si="62"/>
        <v>--</v>
      </c>
      <c r="Y251" s="208"/>
      <c r="Z251" s="255">
        <f>VLOOKUP(D251,derm!$D$4:$H$285,5,FALSE)</f>
        <v>1E-3</v>
      </c>
      <c r="AA251" s="468">
        <f>VLOOKUP($C251,ToxValues!$C$4:$N$283,11,FALSE)</f>
        <v>52</v>
      </c>
      <c r="AB251" s="468" t="str">
        <f>VLOOKUP($D251,derm!$D$4:$K$285,6,FALSE)</f>
        <v>--</v>
      </c>
      <c r="AC251" s="468" t="str">
        <f>VLOOKUP($D251,derm!$D$4:$K$285,7,FALSE)</f>
        <v>--</v>
      </c>
      <c r="AD251" s="468" t="str">
        <f>VLOOKUP($D251,derm!$D$4:$K$285,8,FALSE)</f>
        <v>--</v>
      </c>
      <c r="AE251" s="468" t="str">
        <f>VLOOKUP($D251,derm!$D$4:$L$285,9,FALSE)</f>
        <v>--</v>
      </c>
      <c r="AF251" s="255"/>
      <c r="AG251" s="255" t="str">
        <f>VLOOKUP($C251,ToxValues!$C$4:$J$284,3,FALSE)</f>
        <v>--</v>
      </c>
      <c r="AH251" s="497" t="str">
        <f>VLOOKUP($C251,ToxValues!$C$4:$J$284,5,FALSE)</f>
        <v>--</v>
      </c>
    </row>
    <row r="252" spans="1:34" x14ac:dyDescent="0.25">
      <c r="A252" s="318" t="s">
        <v>34</v>
      </c>
      <c r="B252" s="320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79"/>
        <v>3.0712415856394915E-3</v>
      </c>
      <c r="H252" s="490" t="str">
        <f t="shared" si="72"/>
        <v>--</v>
      </c>
      <c r="I252" s="490">
        <f t="shared" si="73"/>
        <v>3.0712415856394917</v>
      </c>
      <c r="J252" s="490"/>
      <c r="K252" s="490" t="str">
        <f t="shared" si="74"/>
        <v/>
      </c>
      <c r="L252" s="490">
        <f t="shared" si="75"/>
        <v>4.6928571428571431</v>
      </c>
      <c r="M252" s="490"/>
      <c r="N252" s="490"/>
      <c r="O252" s="490">
        <f t="shared" si="57"/>
        <v>4.6928571428571431</v>
      </c>
      <c r="P252" s="490">
        <f t="shared" si="76"/>
        <v>8.8879870129870149</v>
      </c>
      <c r="Q252" s="490">
        <f t="shared" si="77"/>
        <v>8.8879870129870149</v>
      </c>
      <c r="R252" s="490" t="str">
        <f t="shared" si="78"/>
        <v>--</v>
      </c>
      <c r="S252" s="490" t="str">
        <f t="shared" si="58"/>
        <v>--</v>
      </c>
      <c r="T252" s="490" t="str">
        <f t="shared" si="59"/>
        <v>--</v>
      </c>
      <c r="U252" s="490"/>
      <c r="V252" s="490"/>
      <c r="W252" s="255" t="str">
        <f t="shared" si="70"/>
        <v>--</v>
      </c>
      <c r="X252" s="490">
        <f t="shared" si="62"/>
        <v>1.7775974025974031E-5</v>
      </c>
      <c r="Y252" s="208"/>
      <c r="Z252" s="255">
        <f>VLOOKUP(D252,derm!$D$4:$H$285,5,FALSE)</f>
        <v>2E-3</v>
      </c>
      <c r="AA252" s="468">
        <f>VLOOKUP($C252,ToxValues!$C$4:$N$283,11,FALSE)</f>
        <v>52</v>
      </c>
      <c r="AB252" s="468" t="str">
        <f>VLOOKUP($D252,derm!$D$4:$K$285,6,FALSE)</f>
        <v>--</v>
      </c>
      <c r="AC252" s="468" t="str">
        <f>VLOOKUP($D252,derm!$D$4:$K$285,7,FALSE)</f>
        <v>--</v>
      </c>
      <c r="AD252" s="468" t="str">
        <f>VLOOKUP($D252,derm!$D$4:$K$285,8,FALSE)</f>
        <v>--</v>
      </c>
      <c r="AE252" s="468" t="str">
        <f>VLOOKUP($D252,derm!$D$4:$L$285,9,FALSE)</f>
        <v>--</v>
      </c>
      <c r="AF252" s="255"/>
      <c r="AG252" s="255">
        <f>VLOOKUP($C252,ToxValues!$C$4:$J$284,3,FALSE)</f>
        <v>3.0000000000000001E-3</v>
      </c>
      <c r="AH252" s="497">
        <f>VLOOKUP($C252,ToxValues!$C$4:$J$284,5,FALSE)</f>
        <v>7.5000000000000007E-5</v>
      </c>
    </row>
    <row r="253" spans="1:34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>
        <f t="shared" si="79"/>
        <v>4.6805006212171285E-4</v>
      </c>
      <c r="H253" s="490" t="str">
        <f t="shared" si="72"/>
        <v>--</v>
      </c>
      <c r="I253" s="490">
        <f t="shared" si="73"/>
        <v>0.46805006212171285</v>
      </c>
      <c r="J253" s="490"/>
      <c r="K253" s="490" t="str">
        <f t="shared" si="74"/>
        <v/>
      </c>
      <c r="L253" s="490">
        <f t="shared" si="75"/>
        <v>0.46928571428571425</v>
      </c>
      <c r="M253" s="490"/>
      <c r="N253" s="490"/>
      <c r="O253" s="490">
        <f t="shared" si="57"/>
        <v>0.46928571428571425</v>
      </c>
      <c r="P253" s="490">
        <f t="shared" si="76"/>
        <v>177.75974025974028</v>
      </c>
      <c r="Q253" s="490">
        <f t="shared" si="77"/>
        <v>177.75974025974028</v>
      </c>
      <c r="R253" s="490" t="str">
        <f t="shared" si="78"/>
        <v>--</v>
      </c>
      <c r="S253" s="490" t="str">
        <f t="shared" si="58"/>
        <v>--</v>
      </c>
      <c r="T253" s="490" t="str">
        <f t="shared" si="59"/>
        <v>--</v>
      </c>
      <c r="U253" s="490"/>
      <c r="V253" s="490"/>
      <c r="W253" s="255" t="str">
        <f t="shared" si="70"/>
        <v>--</v>
      </c>
      <c r="X253" s="490">
        <f t="shared" si="62"/>
        <v>7.110389610389611E-5</v>
      </c>
      <c r="Y253" s="208"/>
      <c r="Z253" s="255">
        <f>VLOOKUP(D253,derm!$D$4:$H$285,5,FALSE)</f>
        <v>4.0000000000000002E-4</v>
      </c>
      <c r="AA253" s="468">
        <f>VLOOKUP($C253,ToxValues!$C$4:$N$283,11,FALSE)</f>
        <v>58.93</v>
      </c>
      <c r="AB253" s="468" t="str">
        <f>VLOOKUP($D253,derm!$D$4:$K$285,6,FALSE)</f>
        <v>--</v>
      </c>
      <c r="AC253" s="468" t="str">
        <f>VLOOKUP($D253,derm!$D$4:$K$285,7,FALSE)</f>
        <v>--</v>
      </c>
      <c r="AD253" s="468" t="str">
        <f>VLOOKUP($D253,derm!$D$4:$K$285,8,FALSE)</f>
        <v>--</v>
      </c>
      <c r="AE253" s="468" t="str">
        <f>VLOOKUP($D253,derm!$D$4:$L$285,9,FALSE)</f>
        <v>--</v>
      </c>
      <c r="AF253" s="255"/>
      <c r="AG253" s="255">
        <f>VLOOKUP($C253,ToxValues!$C$4:$J$284,3,FALSE)</f>
        <v>2.9999999999999997E-4</v>
      </c>
      <c r="AH253" s="497">
        <f>VLOOKUP($C253,ToxValues!$C$4:$J$284,5,FALSE)</f>
        <v>2.9999999999999997E-4</v>
      </c>
    </row>
    <row r="254" spans="1:34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>
        <f t="shared" si="79"/>
        <v>6.2161164883199456E-2</v>
      </c>
      <c r="H254" s="490" t="str">
        <f t="shared" si="72"/>
        <v>--</v>
      </c>
      <c r="I254" s="490">
        <f t="shared" si="73"/>
        <v>62.161164883199454</v>
      </c>
      <c r="J254" s="490"/>
      <c r="K254" s="490" t="str">
        <f t="shared" si="74"/>
        <v/>
      </c>
      <c r="L254" s="490">
        <f t="shared" si="75"/>
        <v>62.571428571428569</v>
      </c>
      <c r="M254" s="490"/>
      <c r="N254" s="490"/>
      <c r="O254" s="490">
        <f t="shared" si="57"/>
        <v>62.571428571428569</v>
      </c>
      <c r="P254" s="490">
        <f t="shared" si="76"/>
        <v>9480.5194805194824</v>
      </c>
      <c r="Q254" s="490">
        <f t="shared" si="77"/>
        <v>9480.5194805194824</v>
      </c>
      <c r="R254" s="490" t="str">
        <f t="shared" si="78"/>
        <v>--</v>
      </c>
      <c r="S254" s="490" t="str">
        <f t="shared" si="58"/>
        <v>--</v>
      </c>
      <c r="T254" s="490" t="str">
        <f t="shared" si="59"/>
        <v>--</v>
      </c>
      <c r="U254" s="490"/>
      <c r="V254" s="490"/>
      <c r="W254" s="255" t="str">
        <f t="shared" si="70"/>
        <v>--</v>
      </c>
      <c r="X254" s="490">
        <f t="shared" si="62"/>
        <v>9.4805194805194833E-3</v>
      </c>
      <c r="Y254" s="208"/>
      <c r="Z254" s="255">
        <f>VLOOKUP(D254,derm!$D$4:$H$285,5,FALSE)</f>
        <v>1E-3</v>
      </c>
      <c r="AA254" s="468">
        <f>VLOOKUP($C254,ToxValues!$C$4:$N$283,11,FALSE)</f>
        <v>63.55</v>
      </c>
      <c r="AB254" s="468" t="str">
        <f>VLOOKUP($D254,derm!$D$4:$K$285,6,FALSE)</f>
        <v>--</v>
      </c>
      <c r="AC254" s="468" t="str">
        <f>VLOOKUP($D254,derm!$D$4:$K$285,7,FALSE)</f>
        <v>--</v>
      </c>
      <c r="AD254" s="468" t="str">
        <f>VLOOKUP($D254,derm!$D$4:$K$285,8,FALSE)</f>
        <v>--</v>
      </c>
      <c r="AE254" s="468" t="str">
        <f>VLOOKUP($D254,derm!$D$4:$L$285,9,FALSE)</f>
        <v>--</v>
      </c>
      <c r="AF254" s="255"/>
      <c r="AG254" s="255">
        <f>VLOOKUP($C254,ToxValues!$C$4:$J$284,3,FALSE)</f>
        <v>0.04</v>
      </c>
      <c r="AH254" s="497">
        <f>VLOOKUP($C254,ToxValues!$C$4:$J$284,5,FALSE)</f>
        <v>0.04</v>
      </c>
    </row>
    <row r="255" spans="1:34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>
        <f t="shared" si="79"/>
        <v>1.0878203854559905</v>
      </c>
      <c r="H255" s="490" t="str">
        <f t="shared" si="72"/>
        <v>--</v>
      </c>
      <c r="I255" s="490">
        <f t="shared" si="73"/>
        <v>1087.8203854559904</v>
      </c>
      <c r="J255" s="490"/>
      <c r="K255" s="490" t="str">
        <f t="shared" si="74"/>
        <v/>
      </c>
      <c r="L255" s="490">
        <f t="shared" si="75"/>
        <v>1095</v>
      </c>
      <c r="M255" s="490"/>
      <c r="N255" s="490"/>
      <c r="O255" s="490">
        <f t="shared" si="57"/>
        <v>1095</v>
      </c>
      <c r="P255" s="490">
        <f t="shared" si="76"/>
        <v>165909.09090909094</v>
      </c>
      <c r="Q255" s="490">
        <f t="shared" si="77"/>
        <v>165909.09090909094</v>
      </c>
      <c r="R255" s="490" t="str">
        <f t="shared" si="78"/>
        <v>--</v>
      </c>
      <c r="S255" s="490" t="str">
        <f t="shared" si="58"/>
        <v>--</v>
      </c>
      <c r="T255" s="490" t="str">
        <f t="shared" si="59"/>
        <v>--</v>
      </c>
      <c r="U255" s="490"/>
      <c r="V255" s="490"/>
      <c r="W255" s="255" t="str">
        <f t="shared" si="70"/>
        <v>--</v>
      </c>
      <c r="X255" s="490">
        <f t="shared" si="62"/>
        <v>0.16590909090909092</v>
      </c>
      <c r="Y255" s="208"/>
      <c r="Z255" s="255">
        <f>VLOOKUP(D255,derm!$D$4:$H$285,5,FALSE)</f>
        <v>1E-3</v>
      </c>
      <c r="AA255" s="468">
        <f>VLOOKUP($C255,ToxValues!$C$4:$N$283,11,FALSE)</f>
        <v>55.85</v>
      </c>
      <c r="AB255" s="468" t="str">
        <f>VLOOKUP($D255,derm!$D$4:$K$285,6,FALSE)</f>
        <v>--</v>
      </c>
      <c r="AC255" s="468" t="str">
        <f>VLOOKUP($D255,derm!$D$4:$K$285,7,FALSE)</f>
        <v>--</v>
      </c>
      <c r="AD255" s="468" t="str">
        <f>VLOOKUP($D255,derm!$D$4:$K$285,8,FALSE)</f>
        <v>--</v>
      </c>
      <c r="AE255" s="468" t="str">
        <f>VLOOKUP($D255,derm!$D$4:$L$285,9,FALSE)</f>
        <v>--</v>
      </c>
      <c r="AF255" s="255"/>
      <c r="AG255" s="255">
        <f>VLOOKUP($C255,ToxValues!$C$4:$J$284,3,FALSE)</f>
        <v>0.7</v>
      </c>
      <c r="AH255" s="497">
        <f>VLOOKUP($C255,ToxValues!$C$4:$J$284,5,FALSE)</f>
        <v>0.7</v>
      </c>
    </row>
    <row r="256" spans="1:34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79"/>
        <v>--</v>
      </c>
      <c r="H256" s="490" t="str">
        <f t="shared" si="72"/>
        <v>--</v>
      </c>
      <c r="I256" s="490" t="str">
        <f t="shared" si="73"/>
        <v/>
      </c>
      <c r="J256" s="490"/>
      <c r="K256" s="490" t="str">
        <f t="shared" si="74"/>
        <v/>
      </c>
      <c r="L256" s="490" t="str">
        <f t="shared" si="75"/>
        <v>--</v>
      </c>
      <c r="M256" s="490"/>
      <c r="N256" s="490"/>
      <c r="O256" s="490" t="str">
        <f t="shared" si="57"/>
        <v>--</v>
      </c>
      <c r="P256" s="490" t="str">
        <f t="shared" si="76"/>
        <v>--</v>
      </c>
      <c r="Q256" s="490" t="str">
        <f t="shared" si="77"/>
        <v>--</v>
      </c>
      <c r="R256" s="490" t="str">
        <f t="shared" si="78"/>
        <v>--</v>
      </c>
      <c r="S256" s="490" t="str">
        <f t="shared" si="58"/>
        <v>--</v>
      </c>
      <c r="T256" s="490" t="str">
        <f t="shared" si="59"/>
        <v>--</v>
      </c>
      <c r="U256" s="490"/>
      <c r="V256" s="490"/>
      <c r="W256" s="255" t="str">
        <f t="shared" si="70"/>
        <v>--</v>
      </c>
      <c r="X256" s="490" t="str">
        <f t="shared" si="62"/>
        <v>--</v>
      </c>
      <c r="Y256" s="208"/>
      <c r="Z256" s="255">
        <f>VLOOKUP(D256,derm!$D$4:$H$285,5,FALSE)</f>
        <v>1E-4</v>
      </c>
      <c r="AA256" s="468">
        <f>VLOOKUP($C256,ToxValues!$C$4:$N$283,11,FALSE)</f>
        <v>207.2</v>
      </c>
      <c r="AB256" s="468" t="str">
        <f>VLOOKUP($D256,derm!$D$4:$K$285,6,FALSE)</f>
        <v>--</v>
      </c>
      <c r="AC256" s="468" t="str">
        <f>VLOOKUP($D256,derm!$D$4:$K$285,7,FALSE)</f>
        <v>--</v>
      </c>
      <c r="AD256" s="468" t="str">
        <f>VLOOKUP($D256,derm!$D$4:$K$285,8,FALSE)</f>
        <v>--</v>
      </c>
      <c r="AE256" s="468" t="str">
        <f>VLOOKUP($D256,derm!$D$4:$L$285,9,FALSE)</f>
        <v>--</v>
      </c>
      <c r="AF256" s="255"/>
      <c r="AG256" s="255" t="str">
        <f>VLOOKUP($C256,ToxValues!$C$4:$J$284,3,FALSE)</f>
        <v>--</v>
      </c>
      <c r="AH256" s="497" t="str">
        <f>VLOOKUP($C256,ToxValues!$C$4:$J$284,5,FALSE)</f>
        <v>--</v>
      </c>
    </row>
    <row r="257" spans="1:34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79"/>
        <v>--</v>
      </c>
      <c r="H257" s="490" t="str">
        <f t="shared" si="72"/>
        <v>--</v>
      </c>
      <c r="I257" s="490" t="str">
        <f t="shared" si="73"/>
        <v/>
      </c>
      <c r="J257" s="490"/>
      <c r="K257" s="490" t="str">
        <f t="shared" si="74"/>
        <v/>
      </c>
      <c r="L257" s="490" t="str">
        <f t="shared" si="75"/>
        <v>--</v>
      </c>
      <c r="M257" s="490"/>
      <c r="N257" s="490"/>
      <c r="O257" s="490" t="str">
        <f t="shared" si="57"/>
        <v>--</v>
      </c>
      <c r="P257" s="490" t="str">
        <f t="shared" si="76"/>
        <v>--</v>
      </c>
      <c r="Q257" s="490" t="str">
        <f t="shared" si="77"/>
        <v>--</v>
      </c>
      <c r="R257" s="490" t="str">
        <f t="shared" si="78"/>
        <v>--</v>
      </c>
      <c r="S257" s="490" t="str">
        <f t="shared" si="58"/>
        <v>--</v>
      </c>
      <c r="T257" s="490" t="str">
        <f t="shared" si="59"/>
        <v>--</v>
      </c>
      <c r="U257" s="490"/>
      <c r="V257" s="490"/>
      <c r="W257" s="255" t="str">
        <f t="shared" si="70"/>
        <v>--</v>
      </c>
      <c r="X257" s="490" t="str">
        <f t="shared" si="62"/>
        <v>--</v>
      </c>
      <c r="Y257" s="208"/>
      <c r="Z257" s="255" t="str">
        <f>VLOOKUP(D257,derm!$D$4:$H$285,5,FALSE)</f>
        <v>--</v>
      </c>
      <c r="AA257" s="468" t="str">
        <f>VLOOKUP($C257,ToxValues!$C$4:$N$283,11,FALSE)</f>
        <v>--</v>
      </c>
      <c r="AB257" s="468" t="str">
        <f>VLOOKUP($D257,derm!$D$4:$K$285,6,FALSE)</f>
        <v>--</v>
      </c>
      <c r="AC257" s="468" t="str">
        <f>VLOOKUP($D257,derm!$D$4:$K$285,7,FALSE)</f>
        <v>--</v>
      </c>
      <c r="AD257" s="468" t="str">
        <f>VLOOKUP($D257,derm!$D$4:$K$285,8,FALSE)</f>
        <v>--</v>
      </c>
      <c r="AE257" s="468" t="str">
        <f>VLOOKUP($D257,derm!$D$4:$L$285,9,FALSE)</f>
        <v>--</v>
      </c>
      <c r="AF257" s="255"/>
      <c r="AG257" s="255" t="str">
        <f>VLOOKUP($C257,ToxValues!$C$4:$J$284,3,FALSE)</f>
        <v>--</v>
      </c>
      <c r="AH257" s="497" t="str">
        <f>VLOOKUP($C257,ToxValues!$C$4:$J$284,5,FALSE)</f>
        <v>--</v>
      </c>
    </row>
    <row r="258" spans="1:34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>
        <f t="shared" si="79"/>
        <v>3.7542857142857142E-2</v>
      </c>
      <c r="H258" s="490" t="str">
        <f t="shared" si="72"/>
        <v>--</v>
      </c>
      <c r="I258" s="490" t="str">
        <f t="shared" si="73"/>
        <v/>
      </c>
      <c r="J258" s="490"/>
      <c r="K258" s="490" t="str">
        <f t="shared" si="74"/>
        <v/>
      </c>
      <c r="L258" s="490">
        <f t="shared" si="75"/>
        <v>37.542857142857144</v>
      </c>
      <c r="M258" s="490"/>
      <c r="N258" s="490"/>
      <c r="O258" s="490">
        <f t="shared" si="57"/>
        <v>37.542857142857144</v>
      </c>
      <c r="P258" s="490" t="str">
        <f t="shared" si="76"/>
        <v>--</v>
      </c>
      <c r="Q258" s="490" t="str">
        <f t="shared" si="77"/>
        <v>--</v>
      </c>
      <c r="R258" s="490" t="str">
        <f t="shared" si="78"/>
        <v>--</v>
      </c>
      <c r="S258" s="490" t="str">
        <f t="shared" si="58"/>
        <v>--</v>
      </c>
      <c r="T258" s="490" t="str">
        <f t="shared" si="59"/>
        <v>--</v>
      </c>
      <c r="U258" s="490"/>
      <c r="V258" s="490"/>
      <c r="W258" s="255" t="str">
        <f t="shared" si="70"/>
        <v>--</v>
      </c>
      <c r="X258" s="490">
        <f t="shared" si="62"/>
        <v>2.2753246753246756E-4</v>
      </c>
      <c r="Y258" s="208"/>
      <c r="Z258" s="255" t="str">
        <f>VLOOKUP(D258,derm!$D$4:$H$285,5,FALSE)</f>
        <v>--</v>
      </c>
      <c r="AA258" s="468" t="str">
        <f>VLOOKUP($C258,ToxValues!$C$4:$N$283,11,FALSE)</f>
        <v>--</v>
      </c>
      <c r="AB258" s="468" t="str">
        <f>VLOOKUP($D258,derm!$D$4:$K$285,6,FALSE)</f>
        <v>--</v>
      </c>
      <c r="AC258" s="468" t="str">
        <f>VLOOKUP($D258,derm!$D$4:$K$285,7,FALSE)</f>
        <v>--</v>
      </c>
      <c r="AD258" s="468" t="str">
        <f>VLOOKUP($D258,derm!$D$4:$K$285,8,FALSE)</f>
        <v>--</v>
      </c>
      <c r="AE258" s="468" t="str">
        <f>VLOOKUP($D258,derm!$D$4:$L$285,9,FALSE)</f>
        <v>--</v>
      </c>
      <c r="AF258" s="255"/>
      <c r="AG258" s="255">
        <f>VLOOKUP($C258,ToxValues!$C$4:$J$284,3,FALSE)</f>
        <v>2.4E-2</v>
      </c>
      <c r="AH258" s="497">
        <f>VLOOKUP($C258,ToxValues!$C$4:$J$284,5,FALSE)</f>
        <v>9.6000000000000002E-4</v>
      </c>
    </row>
    <row r="259" spans="1:34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>
        <f t="shared" si="79"/>
        <v>4.2885117493472573E-4</v>
      </c>
      <c r="H259" s="490" t="str">
        <f t="shared" si="72"/>
        <v>--</v>
      </c>
      <c r="I259" s="490">
        <f t="shared" si="73"/>
        <v>0.42885117493472574</v>
      </c>
      <c r="J259" s="490"/>
      <c r="K259" s="490" t="str">
        <f t="shared" si="74"/>
        <v/>
      </c>
      <c r="L259" s="490">
        <f t="shared" si="75"/>
        <v>0.46928571428571425</v>
      </c>
      <c r="M259" s="490"/>
      <c r="N259" s="490"/>
      <c r="O259" s="490">
        <f t="shared" si="57"/>
        <v>0.46928571428571425</v>
      </c>
      <c r="P259" s="490">
        <f t="shared" si="76"/>
        <v>4.9772727272727266</v>
      </c>
      <c r="Q259" s="490">
        <f t="shared" si="77"/>
        <v>4.9772727272727266</v>
      </c>
      <c r="R259" s="490" t="str">
        <f t="shared" si="78"/>
        <v>--</v>
      </c>
      <c r="S259" s="490" t="str">
        <f t="shared" si="58"/>
        <v>--</v>
      </c>
      <c r="T259" s="490" t="str">
        <f t="shared" si="59"/>
        <v>--</v>
      </c>
      <c r="U259" s="490"/>
      <c r="V259" s="490"/>
      <c r="W259" s="255" t="str">
        <f t="shared" si="70"/>
        <v>--</v>
      </c>
      <c r="X259" s="490">
        <f t="shared" si="62"/>
        <v>4.9772727272727273E-6</v>
      </c>
      <c r="Y259" s="208"/>
      <c r="Z259" s="255">
        <f>VLOOKUP(D259,derm!$D$4:$H$285,5,FALSE)</f>
        <v>1E-3</v>
      </c>
      <c r="AA259" s="468">
        <f>VLOOKUP($C259,ToxValues!$C$4:$N$283,11,FALSE)</f>
        <v>271.5</v>
      </c>
      <c r="AB259" s="468" t="str">
        <f>VLOOKUP($D259,derm!$D$4:$K$285,6,FALSE)</f>
        <v>--</v>
      </c>
      <c r="AC259" s="468" t="str">
        <f>VLOOKUP($D259,derm!$D$4:$K$285,7,FALSE)</f>
        <v>--</v>
      </c>
      <c r="AD259" s="468" t="str">
        <f>VLOOKUP($D259,derm!$D$4:$K$285,8,FALSE)</f>
        <v>--</v>
      </c>
      <c r="AE259" s="468" t="str">
        <f>VLOOKUP($D259,derm!$D$4:$L$285,9,FALSE)</f>
        <v>--</v>
      </c>
      <c r="AF259" s="255"/>
      <c r="AG259" s="255">
        <f>VLOOKUP($C259,ToxValues!$C$4:$J$284,3,FALSE)</f>
        <v>2.9999999999999997E-4</v>
      </c>
      <c r="AH259" s="497">
        <f>VLOOKUP($C259,ToxValues!$C$4:$J$284,5,FALSE)</f>
        <v>2.0999999999999999E-5</v>
      </c>
    </row>
    <row r="260" spans="1:34" x14ac:dyDescent="0.25">
      <c r="A260" s="318" t="s">
        <v>34</v>
      </c>
      <c r="B260" s="320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>
        <f t="shared" si="79"/>
        <v>1.5540291220799863E-4</v>
      </c>
      <c r="H260" s="490" t="str">
        <f t="shared" si="72"/>
        <v>--</v>
      </c>
      <c r="I260" s="490">
        <f t="shared" si="73"/>
        <v>0.15540291220799862</v>
      </c>
      <c r="J260" s="490"/>
      <c r="K260" s="490" t="str">
        <f t="shared" si="74"/>
        <v/>
      </c>
      <c r="L260" s="490">
        <f t="shared" si="75"/>
        <v>0.15642857142857142</v>
      </c>
      <c r="M260" s="490"/>
      <c r="N260" s="490"/>
      <c r="O260" s="490">
        <f t="shared" si="57"/>
        <v>0.15642857142857142</v>
      </c>
      <c r="P260" s="490">
        <f t="shared" si="76"/>
        <v>23.701298701298704</v>
      </c>
      <c r="Q260" s="490">
        <f t="shared" si="77"/>
        <v>23.701298701298704</v>
      </c>
      <c r="R260" s="490" t="str">
        <f t="shared" si="78"/>
        <v>--</v>
      </c>
      <c r="S260" s="490" t="str">
        <f t="shared" si="58"/>
        <v>--</v>
      </c>
      <c r="T260" s="490" t="str">
        <f t="shared" si="59"/>
        <v>--</v>
      </c>
      <c r="U260" s="490"/>
      <c r="V260" s="490"/>
      <c r="W260" s="255" t="str">
        <f t="shared" si="70"/>
        <v>--</v>
      </c>
      <c r="X260" s="490">
        <f t="shared" si="62"/>
        <v>2.3701298701298707E-5</v>
      </c>
      <c r="Y260" s="208"/>
      <c r="Z260" s="255">
        <f>VLOOKUP(D260,derm!$D$4:$H$285,5,FALSE)</f>
        <v>1E-3</v>
      </c>
      <c r="AA260" s="468">
        <f>VLOOKUP($C260,ToxValues!$C$4:$N$283,11,FALSE)</f>
        <v>215.63</v>
      </c>
      <c r="AB260" s="468" t="str">
        <f>VLOOKUP($D260,derm!$D$4:$K$285,6,FALSE)</f>
        <v>--</v>
      </c>
      <c r="AC260" s="468" t="str">
        <f>VLOOKUP($D260,derm!$D$4:$K$285,7,FALSE)</f>
        <v>--</v>
      </c>
      <c r="AD260" s="468" t="str">
        <f>VLOOKUP($D260,derm!$D$4:$K$285,8,FALSE)</f>
        <v>--</v>
      </c>
      <c r="AE260" s="468" t="str">
        <f>VLOOKUP($D260,derm!$D$4:$L$285,9,FALSE)</f>
        <v>--</v>
      </c>
      <c r="AF260" s="255"/>
      <c r="AG260" s="255">
        <f>VLOOKUP($C260,ToxValues!$C$4:$J$284,3,FALSE)</f>
        <v>1E-4</v>
      </c>
      <c r="AH260" s="497">
        <f>VLOOKUP($C260,ToxValues!$C$4:$J$284,5,FALSE)</f>
        <v>1E-4</v>
      </c>
    </row>
    <row r="261" spans="1:34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>
        <f t="shared" si="79"/>
        <v>3.0286267459549165E-2</v>
      </c>
      <c r="H261" s="490" t="str">
        <f t="shared" si="72"/>
        <v>--</v>
      </c>
      <c r="I261" s="490">
        <f t="shared" si="73"/>
        <v>30.286267459549165</v>
      </c>
      <c r="J261" s="490"/>
      <c r="K261" s="490" t="str">
        <f t="shared" si="74"/>
        <v/>
      </c>
      <c r="L261" s="490">
        <f t="shared" si="75"/>
        <v>31.285714285714285</v>
      </c>
      <c r="M261" s="490"/>
      <c r="N261" s="490"/>
      <c r="O261" s="490">
        <f t="shared" si="57"/>
        <v>31.285714285714285</v>
      </c>
      <c r="P261" s="490">
        <f t="shared" si="76"/>
        <v>948.05194805194822</v>
      </c>
      <c r="Q261" s="490">
        <f t="shared" si="77"/>
        <v>948.05194805194822</v>
      </c>
      <c r="R261" s="490" t="str">
        <f t="shared" si="78"/>
        <v>--</v>
      </c>
      <c r="S261" s="490" t="str">
        <f t="shared" si="58"/>
        <v>--</v>
      </c>
      <c r="T261" s="490" t="str">
        <f t="shared" si="59"/>
        <v>--</v>
      </c>
      <c r="U261" s="490"/>
      <c r="V261" s="490"/>
      <c r="W261" s="255" t="str">
        <f t="shared" si="70"/>
        <v>--</v>
      </c>
      <c r="X261" s="490">
        <f t="shared" si="62"/>
        <v>1.8961038961038965E-4</v>
      </c>
      <c r="Y261" s="208"/>
      <c r="Z261" s="255">
        <f>VLOOKUP(D261,derm!$D$4:$H$285,5,FALSE)</f>
        <v>2.0000000000000001E-4</v>
      </c>
      <c r="AA261" s="468">
        <f>VLOOKUP($C261,ToxValues!$C$4:$N$283,11,FALSE)</f>
        <v>58.69</v>
      </c>
      <c r="AB261" s="468" t="str">
        <f>VLOOKUP($D261,derm!$D$4:$K$285,6,FALSE)</f>
        <v>--</v>
      </c>
      <c r="AC261" s="468" t="str">
        <f>VLOOKUP($D261,derm!$D$4:$K$285,7,FALSE)</f>
        <v>--</v>
      </c>
      <c r="AD261" s="468" t="str">
        <f>VLOOKUP($D261,derm!$D$4:$K$285,8,FALSE)</f>
        <v>--</v>
      </c>
      <c r="AE261" s="468" t="str">
        <f>VLOOKUP($D261,derm!$D$4:$L$285,9,FALSE)</f>
        <v>--</v>
      </c>
      <c r="AF261" s="255"/>
      <c r="AG261" s="255">
        <f>VLOOKUP($C261,ToxValues!$C$4:$J$284,3,FALSE)</f>
        <v>0.02</v>
      </c>
      <c r="AH261" s="497">
        <f>VLOOKUP($C261,ToxValues!$C$4:$J$284,5,FALSE)</f>
        <v>8.0000000000000004E-4</v>
      </c>
    </row>
    <row r="262" spans="1:34" x14ac:dyDescent="0.25">
      <c r="A262" s="318" t="s">
        <v>34</v>
      </c>
      <c r="B262" s="319" t="s">
        <v>49</v>
      </c>
      <c r="C262" s="298" t="s">
        <v>1846</v>
      </c>
      <c r="D262" s="29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79"/>
        <v>--</v>
      </c>
      <c r="H262" s="490" t="str">
        <f t="shared" si="72"/>
        <v>--</v>
      </c>
      <c r="I262" s="490" t="str">
        <f t="shared" si="73"/>
        <v/>
      </c>
      <c r="J262" s="490"/>
      <c r="K262" s="490" t="str">
        <f t="shared" si="74"/>
        <v/>
      </c>
      <c r="L262" s="490" t="str">
        <f t="shared" si="75"/>
        <v>--</v>
      </c>
      <c r="M262" s="490"/>
      <c r="N262" s="490"/>
      <c r="O262" s="490" t="str">
        <f t="shared" ref="O262:O285" si="80">IFERROR(((HQ*BW_child*ATnc_child*AG262*365*1000)/(IRw_child*ED_child*EF_child)),"--")</f>
        <v>--</v>
      </c>
      <c r="P262" s="490" t="str">
        <f t="shared" si="76"/>
        <v>--</v>
      </c>
      <c r="Q262" s="490" t="str">
        <f t="shared" si="77"/>
        <v>--</v>
      </c>
      <c r="R262" s="490" t="str">
        <f t="shared" ref="R262:R285" si="81">IF(ET_child&gt;t_star,S262,T262)</f>
        <v>--</v>
      </c>
      <c r="S262" s="490" t="str">
        <f t="shared" ref="S262:S285" si="82">IFERROR((DAevent_nc_child*1000)/(Z262*AE262*(U262+V262)),"--")</f>
        <v>--</v>
      </c>
      <c r="T262" s="490" t="str">
        <f t="shared" ref="T262:T285" si="83">IFERROR((DAevent_nc_child*1000)/(2*AE262*Z262*SQRT((6*AC262*ET_child)/PI())),"--")</f>
        <v>--</v>
      </c>
      <c r="U262" s="490"/>
      <c r="V262" s="490"/>
      <c r="W262" s="255" t="str">
        <f t="shared" si="70"/>
        <v>--</v>
      </c>
      <c r="X262" s="490" t="str">
        <f t="shared" ref="X262:X285" si="84">IFERROR((HQ*ATnc_child*365*BW_child*AH262*1000)/(SA_childGW*EF_child*ED_child),"--")</f>
        <v>--</v>
      </c>
      <c r="Y262" s="298"/>
      <c r="Z262" s="255" t="str">
        <f>VLOOKUP(D262,derm!$D$4:$H$285,5,FALSE)</f>
        <v>--</v>
      </c>
      <c r="AA262" s="468" t="str">
        <f>VLOOKUP($C262,ToxValues!$C$4:$N$283,11,FALSE)</f>
        <v>--</v>
      </c>
      <c r="AB262" s="468" t="str">
        <f>VLOOKUP($D262,derm!$D$4:$K$285,6,FALSE)</f>
        <v>--</v>
      </c>
      <c r="AC262" s="468" t="str">
        <f>VLOOKUP($D262,derm!$D$4:$K$285,7,FALSE)</f>
        <v>--</v>
      </c>
      <c r="AD262" s="468" t="str">
        <f>VLOOKUP($D262,derm!$D$4:$K$285,8,FALSE)</f>
        <v>--</v>
      </c>
      <c r="AE262" s="468" t="str">
        <f>VLOOKUP($D262,derm!$D$4:$L$285,9,FALSE)</f>
        <v>--</v>
      </c>
      <c r="AF262" s="306"/>
      <c r="AG262" s="255" t="str">
        <f>VLOOKUP($C262,ToxValues!$C$4:$J$284,3,FALSE)</f>
        <v>--</v>
      </c>
      <c r="AH262" s="497" t="str">
        <f>VLOOKUP($C262,ToxValues!$C$4:$J$284,5,FALSE)</f>
        <v>--</v>
      </c>
    </row>
    <row r="263" spans="1:34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>
        <f t="shared" si="79"/>
        <v>7.770145610399932E-3</v>
      </c>
      <c r="H263" s="490" t="str">
        <f t="shared" si="72"/>
        <v>--</v>
      </c>
      <c r="I263" s="490">
        <f t="shared" si="73"/>
        <v>7.7701456103999318</v>
      </c>
      <c r="J263" s="490"/>
      <c r="K263" s="490" t="str">
        <f t="shared" si="74"/>
        <v/>
      </c>
      <c r="L263" s="490">
        <f t="shared" ref="L263:L285" si="85">IFERROR(($O263),"")</f>
        <v>7.8214285714285712</v>
      </c>
      <c r="M263" s="490"/>
      <c r="N263" s="490"/>
      <c r="O263" s="490">
        <f t="shared" si="80"/>
        <v>7.8214285714285712</v>
      </c>
      <c r="P263" s="490">
        <f t="shared" si="76"/>
        <v>1185.0649350649353</v>
      </c>
      <c r="Q263" s="490">
        <f t="shared" si="77"/>
        <v>1185.0649350649353</v>
      </c>
      <c r="R263" s="490" t="str">
        <f t="shared" si="81"/>
        <v>--</v>
      </c>
      <c r="S263" s="490" t="str">
        <f t="shared" si="82"/>
        <v>--</v>
      </c>
      <c r="T263" s="490" t="str">
        <f t="shared" si="83"/>
        <v>--</v>
      </c>
      <c r="U263" s="490"/>
      <c r="V263" s="490"/>
      <c r="W263" s="255" t="str">
        <f t="shared" si="70"/>
        <v>--</v>
      </c>
      <c r="X263" s="490">
        <f t="shared" si="84"/>
        <v>1.1850649350649354E-3</v>
      </c>
      <c r="Y263" s="208"/>
      <c r="Z263" s="255">
        <f>VLOOKUP(D263,derm!$D$4:$H$285,5,FALSE)</f>
        <v>1E-3</v>
      </c>
      <c r="AA263" s="468">
        <f>VLOOKUP($C263,ToxValues!$C$4:$N$283,11,FALSE)</f>
        <v>78.959999999999994</v>
      </c>
      <c r="AB263" s="468" t="str">
        <f>VLOOKUP($D263,derm!$D$4:$K$285,6,FALSE)</f>
        <v>--</v>
      </c>
      <c r="AC263" s="468" t="str">
        <f>VLOOKUP($D263,derm!$D$4:$K$285,7,FALSE)</f>
        <v>--</v>
      </c>
      <c r="AD263" s="468" t="str">
        <f>VLOOKUP($D263,derm!$D$4:$K$285,8,FALSE)</f>
        <v>--</v>
      </c>
      <c r="AE263" s="468" t="str">
        <f>VLOOKUP($D263,derm!$D$4:$L$285,9,FALSE)</f>
        <v>--</v>
      </c>
      <c r="AF263" s="255"/>
      <c r="AG263" s="255">
        <f>VLOOKUP($C263,ToxValues!$C$4:$J$284,3,FALSE)</f>
        <v>5.0000000000000001E-3</v>
      </c>
      <c r="AH263" s="497">
        <f>VLOOKUP($C263,ToxValues!$C$4:$J$284,5,FALSE)</f>
        <v>5.0000000000000001E-3</v>
      </c>
    </row>
    <row r="264" spans="1:34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>
        <f t="shared" si="79"/>
        <v>7.1168594826465622E-3</v>
      </c>
      <c r="H264" s="490" t="str">
        <f t="shared" ref="H264:H285" si="86">IFERROR((1/((1/$M264)+(1/$O264)+(1/$P264))),"--")</f>
        <v>--</v>
      </c>
      <c r="I264" s="490">
        <f t="shared" ref="I264:I285" si="87">IFERROR((1/((1/$P264)+(1/$O264))),"")</f>
        <v>7.1168594826465625</v>
      </c>
      <c r="J264" s="490"/>
      <c r="K264" s="490" t="str">
        <f t="shared" ref="K264:K285" si="88">IFERROR((1/((1/$M264)+(1/$O264))),"")</f>
        <v/>
      </c>
      <c r="L264" s="490">
        <f t="shared" si="85"/>
        <v>7.8214285714285712</v>
      </c>
      <c r="M264" s="490"/>
      <c r="N264" s="490"/>
      <c r="O264" s="490">
        <f t="shared" si="80"/>
        <v>7.8214285714285712</v>
      </c>
      <c r="P264" s="490">
        <f t="shared" si="76"/>
        <v>79.004329004329023</v>
      </c>
      <c r="Q264" s="490">
        <f t="shared" si="77"/>
        <v>79.004329004329023</v>
      </c>
      <c r="R264" s="490" t="str">
        <f t="shared" si="81"/>
        <v>--</v>
      </c>
      <c r="S264" s="490" t="str">
        <f t="shared" si="82"/>
        <v>--</v>
      </c>
      <c r="T264" s="490" t="str">
        <f t="shared" si="83"/>
        <v>--</v>
      </c>
      <c r="U264" s="490"/>
      <c r="V264" s="490"/>
      <c r="W264" s="255" t="str">
        <f t="shared" ref="W264:W285" si="89">IFERROR((1+(3*AB264)+(3*AB264^2))/((1+AB264)^2),"--")</f>
        <v>--</v>
      </c>
      <c r="X264" s="490">
        <f t="shared" si="84"/>
        <v>4.7402597402597414E-5</v>
      </c>
      <c r="Y264" s="208"/>
      <c r="Z264" s="255">
        <f>VLOOKUP(D264,derm!$D$4:$H$285,5,FALSE)</f>
        <v>5.9999999999999995E-4</v>
      </c>
      <c r="AA264" s="468">
        <f>VLOOKUP($C264,ToxValues!$C$4:$N$283,11,FALSE)</f>
        <v>107.87</v>
      </c>
      <c r="AB264" s="468" t="str">
        <f>VLOOKUP($D264,derm!$D$4:$K$285,6,FALSE)</f>
        <v>--</v>
      </c>
      <c r="AC264" s="468" t="str">
        <f>VLOOKUP($D264,derm!$D$4:$K$285,7,FALSE)</f>
        <v>--</v>
      </c>
      <c r="AD264" s="468" t="str">
        <f>VLOOKUP($D264,derm!$D$4:$K$285,8,FALSE)</f>
        <v>--</v>
      </c>
      <c r="AE264" s="468" t="str">
        <f>VLOOKUP($D264,derm!$D$4:$L$285,9,FALSE)</f>
        <v>--</v>
      </c>
      <c r="AF264" s="255"/>
      <c r="AG264" s="255">
        <f>VLOOKUP($C264,ToxValues!$C$4:$J$284,3,FALSE)</f>
        <v>5.0000000000000001E-3</v>
      </c>
      <c r="AH264" s="497">
        <f>VLOOKUP($C264,ToxValues!$C$4:$J$284,5,FALSE)</f>
        <v>2.0000000000000001E-4</v>
      </c>
    </row>
    <row r="265" spans="1:34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79"/>
        <v>--</v>
      </c>
      <c r="H265" s="490" t="str">
        <f t="shared" si="86"/>
        <v>--</v>
      </c>
      <c r="I265" s="490" t="str">
        <f t="shared" si="87"/>
        <v/>
      </c>
      <c r="J265" s="490"/>
      <c r="K265" s="490" t="str">
        <f t="shared" si="88"/>
        <v/>
      </c>
      <c r="L265" s="490" t="str">
        <f t="shared" si="85"/>
        <v>--</v>
      </c>
      <c r="M265" s="490"/>
      <c r="N265" s="490"/>
      <c r="O265" s="490" t="str">
        <f t="shared" si="80"/>
        <v>--</v>
      </c>
      <c r="P265" s="490" t="str">
        <f t="shared" si="76"/>
        <v>--</v>
      </c>
      <c r="Q265" s="490" t="str">
        <f t="shared" si="77"/>
        <v>--</v>
      </c>
      <c r="R265" s="490" t="str">
        <f t="shared" si="81"/>
        <v>--</v>
      </c>
      <c r="S265" s="490" t="str">
        <f t="shared" si="82"/>
        <v>--</v>
      </c>
      <c r="T265" s="490" t="str">
        <f t="shared" si="83"/>
        <v>--</v>
      </c>
      <c r="U265" s="490"/>
      <c r="V265" s="490"/>
      <c r="W265" s="255" t="str">
        <f t="shared" si="89"/>
        <v>--</v>
      </c>
      <c r="X265" s="490" t="str">
        <f t="shared" si="84"/>
        <v>--</v>
      </c>
      <c r="Y265" s="208"/>
      <c r="Z265" s="255" t="str">
        <f>VLOOKUP(D265,derm!$D$4:$H$285,5,FALSE)</f>
        <v>--</v>
      </c>
      <c r="AA265" s="468" t="str">
        <f>VLOOKUP($C265,ToxValues!$C$4:$N$283,11,FALSE)</f>
        <v>--</v>
      </c>
      <c r="AB265" s="468" t="str">
        <f>VLOOKUP($D265,derm!$D$4:$K$285,6,FALSE)</f>
        <v>--</v>
      </c>
      <c r="AC265" s="468" t="str">
        <f>VLOOKUP($D265,derm!$D$4:$K$285,7,FALSE)</f>
        <v>--</v>
      </c>
      <c r="AD265" s="468" t="str">
        <f>VLOOKUP($D265,derm!$D$4:$K$285,8,FALSE)</f>
        <v>--</v>
      </c>
      <c r="AE265" s="468" t="str">
        <f>VLOOKUP($D265,derm!$D$4:$L$285,9,FALSE)</f>
        <v>--</v>
      </c>
      <c r="AF265" s="255"/>
      <c r="AG265" s="255" t="str">
        <f>VLOOKUP($C265,ToxValues!$C$4:$J$284,3,FALSE)</f>
        <v>--</v>
      </c>
      <c r="AH265" s="497" t="str">
        <f>VLOOKUP($C265,ToxValues!$C$4:$J$284,5,FALSE)</f>
        <v>--</v>
      </c>
    </row>
    <row r="266" spans="1:34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>
        <f t="shared" si="79"/>
        <v>0.93241747324799162</v>
      </c>
      <c r="H266" s="490" t="str">
        <f t="shared" si="86"/>
        <v>--</v>
      </c>
      <c r="I266" s="490">
        <f t="shared" si="87"/>
        <v>932.41747324799167</v>
      </c>
      <c r="J266" s="490"/>
      <c r="K266" s="490" t="str">
        <f t="shared" si="88"/>
        <v/>
      </c>
      <c r="L266" s="490">
        <f t="shared" si="85"/>
        <v>938.57142857142844</v>
      </c>
      <c r="M266" s="490"/>
      <c r="N266" s="490"/>
      <c r="O266" s="490">
        <f t="shared" si="80"/>
        <v>938.57142857142844</v>
      </c>
      <c r="P266" s="490">
        <f t="shared" si="76"/>
        <v>142207.79220779223</v>
      </c>
      <c r="Q266" s="490">
        <f t="shared" si="77"/>
        <v>142207.79220779223</v>
      </c>
      <c r="R266" s="490" t="str">
        <f t="shared" si="81"/>
        <v>--</v>
      </c>
      <c r="S266" s="490" t="str">
        <f t="shared" si="82"/>
        <v>--</v>
      </c>
      <c r="T266" s="490" t="str">
        <f t="shared" si="83"/>
        <v>--</v>
      </c>
      <c r="U266" s="490"/>
      <c r="V266" s="490"/>
      <c r="W266" s="255" t="str">
        <f t="shared" si="89"/>
        <v>--</v>
      </c>
      <c r="X266" s="490">
        <f t="shared" si="84"/>
        <v>0.14220779220779223</v>
      </c>
      <c r="Y266" s="208"/>
      <c r="Z266" s="255">
        <f>VLOOKUP(D266,derm!$D$4:$H$285,5,FALSE)</f>
        <v>1E-3</v>
      </c>
      <c r="AA266" s="468">
        <f>VLOOKUP($C266,ToxValues!$C$4:$N$283,11,FALSE)</f>
        <v>87.62</v>
      </c>
      <c r="AB266" s="468" t="str">
        <f>VLOOKUP($D266,derm!$D$4:$K$285,6,FALSE)</f>
        <v>--</v>
      </c>
      <c r="AC266" s="468" t="str">
        <f>VLOOKUP($D266,derm!$D$4:$K$285,7,FALSE)</f>
        <v>--</v>
      </c>
      <c r="AD266" s="468" t="str">
        <f>VLOOKUP($D266,derm!$D$4:$K$285,8,FALSE)</f>
        <v>--</v>
      </c>
      <c r="AE266" s="468" t="str">
        <f>VLOOKUP($D266,derm!$D$4:$L$285,9,FALSE)</f>
        <v>--</v>
      </c>
      <c r="AF266" s="255"/>
      <c r="AG266" s="255">
        <f>VLOOKUP($C266,ToxValues!$C$4:$J$284,3,FALSE)</f>
        <v>0.6</v>
      </c>
      <c r="AH266" s="497">
        <f>VLOOKUP($C266,ToxValues!$C$4:$J$284,5,FALSE)</f>
        <v>0.6</v>
      </c>
    </row>
    <row r="267" spans="1:34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>
        <f t="shared" si="79"/>
        <v>1.5540291220799859E-5</v>
      </c>
      <c r="H267" s="490" t="str">
        <f t="shared" si="86"/>
        <v>--</v>
      </c>
      <c r="I267" s="490">
        <f t="shared" si="87"/>
        <v>1.5540291220799861E-2</v>
      </c>
      <c r="J267" s="490"/>
      <c r="K267" s="490" t="str">
        <f t="shared" si="88"/>
        <v/>
      </c>
      <c r="L267" s="490">
        <f t="shared" si="85"/>
        <v>1.5642857142857142E-2</v>
      </c>
      <c r="M267" s="490"/>
      <c r="N267" s="490"/>
      <c r="O267" s="490">
        <f t="shared" si="80"/>
        <v>1.5642857142857142E-2</v>
      </c>
      <c r="P267" s="490">
        <f t="shared" si="76"/>
        <v>2.3701298701298699</v>
      </c>
      <c r="Q267" s="490">
        <f t="shared" si="77"/>
        <v>2.3701298701298699</v>
      </c>
      <c r="R267" s="490" t="str">
        <f t="shared" si="81"/>
        <v>--</v>
      </c>
      <c r="S267" s="490" t="str">
        <f t="shared" si="82"/>
        <v>--</v>
      </c>
      <c r="T267" s="490" t="str">
        <f t="shared" si="83"/>
        <v>--</v>
      </c>
      <c r="U267" s="490"/>
      <c r="V267" s="490"/>
      <c r="W267" s="255" t="str">
        <f t="shared" si="89"/>
        <v>--</v>
      </c>
      <c r="X267" s="490">
        <f t="shared" si="84"/>
        <v>2.3701298701298702E-6</v>
      </c>
      <c r="Y267" s="208"/>
      <c r="Z267" s="255">
        <f>VLOOKUP(D267,derm!$D$4:$H$285,5,FALSE)</f>
        <v>1E-3</v>
      </c>
      <c r="AA267" s="468">
        <f>VLOOKUP($C267,ToxValues!$C$4:$N$283,11,FALSE)</f>
        <v>204.38</v>
      </c>
      <c r="AB267" s="468" t="str">
        <f>VLOOKUP($D267,derm!$D$4:$K$285,6,FALSE)</f>
        <v>--</v>
      </c>
      <c r="AC267" s="468" t="str">
        <f>VLOOKUP($D267,derm!$D$4:$K$285,7,FALSE)</f>
        <v>--</v>
      </c>
      <c r="AD267" s="468" t="str">
        <f>VLOOKUP($D267,derm!$D$4:$K$285,8,FALSE)</f>
        <v>--</v>
      </c>
      <c r="AE267" s="468" t="str">
        <f>VLOOKUP($D267,derm!$D$4:$L$285,9,FALSE)</f>
        <v>--</v>
      </c>
      <c r="AF267" s="255"/>
      <c r="AG267" s="255">
        <f>VLOOKUP($C267,ToxValues!$C$4:$J$284,3,FALSE)</f>
        <v>1.0000000000000001E-5</v>
      </c>
      <c r="AH267" s="497">
        <f>VLOOKUP($C267,ToxValues!$C$4:$J$284,5,FALSE)</f>
        <v>1.0000000000000001E-5</v>
      </c>
    </row>
    <row r="268" spans="1:34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>
        <f t="shared" si="79"/>
        <v>0.93241747324799162</v>
      </c>
      <c r="H268" s="490" t="str">
        <f t="shared" si="86"/>
        <v>--</v>
      </c>
      <c r="I268" s="490">
        <f t="shared" si="87"/>
        <v>932.41747324799167</v>
      </c>
      <c r="J268" s="490"/>
      <c r="K268" s="490" t="str">
        <f t="shared" si="88"/>
        <v/>
      </c>
      <c r="L268" s="490">
        <f t="shared" si="85"/>
        <v>938.57142857142844</v>
      </c>
      <c r="M268" s="490"/>
      <c r="N268" s="490"/>
      <c r="O268" s="490">
        <f t="shared" si="80"/>
        <v>938.57142857142844</v>
      </c>
      <c r="P268" s="490">
        <f t="shared" si="76"/>
        <v>142207.79220779223</v>
      </c>
      <c r="Q268" s="490">
        <f t="shared" si="77"/>
        <v>142207.79220779223</v>
      </c>
      <c r="R268" s="490" t="str">
        <f t="shared" si="81"/>
        <v>--</v>
      </c>
      <c r="S268" s="490" t="str">
        <f t="shared" si="82"/>
        <v>--</v>
      </c>
      <c r="T268" s="490" t="str">
        <f t="shared" si="83"/>
        <v>--</v>
      </c>
      <c r="U268" s="490"/>
      <c r="V268" s="490"/>
      <c r="W268" s="255" t="str">
        <f t="shared" si="89"/>
        <v>--</v>
      </c>
      <c r="X268" s="490">
        <f t="shared" si="84"/>
        <v>0.14220779220779223</v>
      </c>
      <c r="Y268" s="208"/>
      <c r="Z268" s="255">
        <f>VLOOKUP(D268,derm!$D$4:$H$285,5,FALSE)</f>
        <v>1E-3</v>
      </c>
      <c r="AA268" s="468">
        <f>VLOOKUP($C268,ToxValues!$C$4:$N$283,11,FALSE)</f>
        <v>118.71</v>
      </c>
      <c r="AB268" s="468" t="str">
        <f>VLOOKUP($D268,derm!$D$4:$K$285,6,FALSE)</f>
        <v>--</v>
      </c>
      <c r="AC268" s="468" t="str">
        <f>VLOOKUP($D268,derm!$D$4:$K$285,7,FALSE)</f>
        <v>--</v>
      </c>
      <c r="AD268" s="468" t="str">
        <f>VLOOKUP($D268,derm!$D$4:$K$285,8,FALSE)</f>
        <v>--</v>
      </c>
      <c r="AE268" s="468" t="str">
        <f>VLOOKUP($D268,derm!$D$4:$L$285,9,FALSE)</f>
        <v>--</v>
      </c>
      <c r="AF268" s="255"/>
      <c r="AG268" s="255">
        <f>VLOOKUP($C268,ToxValues!$C$4:$J$284,3,FALSE)</f>
        <v>0.6</v>
      </c>
      <c r="AH268" s="497">
        <f>VLOOKUP($C268,ToxValues!$C$4:$J$284,5,FALSE)</f>
        <v>0.6</v>
      </c>
    </row>
    <row r="269" spans="1:34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79"/>
        <v>--</v>
      </c>
      <c r="H269" s="490" t="str">
        <f t="shared" si="86"/>
        <v>--</v>
      </c>
      <c r="I269" s="490" t="str">
        <f t="shared" si="87"/>
        <v/>
      </c>
      <c r="J269" s="490"/>
      <c r="K269" s="490" t="str">
        <f t="shared" si="88"/>
        <v/>
      </c>
      <c r="L269" s="490" t="str">
        <f t="shared" si="85"/>
        <v>--</v>
      </c>
      <c r="M269" s="490"/>
      <c r="N269" s="490"/>
      <c r="O269" s="490" t="str">
        <f t="shared" si="80"/>
        <v>--</v>
      </c>
      <c r="P269" s="490" t="str">
        <f t="shared" si="76"/>
        <v>--</v>
      </c>
      <c r="Q269" s="490" t="str">
        <f t="shared" si="77"/>
        <v>--</v>
      </c>
      <c r="R269" s="490" t="str">
        <f t="shared" si="81"/>
        <v>--</v>
      </c>
      <c r="S269" s="490" t="str">
        <f t="shared" si="82"/>
        <v>--</v>
      </c>
      <c r="T269" s="490" t="str">
        <f t="shared" si="83"/>
        <v>--</v>
      </c>
      <c r="U269" s="490"/>
      <c r="V269" s="490"/>
      <c r="W269" s="255" t="str">
        <f t="shared" si="89"/>
        <v>--</v>
      </c>
      <c r="X269" s="490" t="str">
        <f t="shared" si="84"/>
        <v>--</v>
      </c>
      <c r="Y269" s="208"/>
      <c r="Z269" s="255">
        <f>VLOOKUP(D269,derm!$D$4:$H$285,5,FALSE)</f>
        <v>1E-3</v>
      </c>
      <c r="AA269" s="468" t="str">
        <f>VLOOKUP($C269,ToxValues!$C$4:$N$283,11,FALSE)</f>
        <v>--</v>
      </c>
      <c r="AB269" s="468" t="str">
        <f>VLOOKUP($D269,derm!$D$4:$K$285,6,FALSE)</f>
        <v>--</v>
      </c>
      <c r="AC269" s="468" t="str">
        <f>VLOOKUP($D269,derm!$D$4:$K$285,7,FALSE)</f>
        <v>--</v>
      </c>
      <c r="AD269" s="468" t="str">
        <f>VLOOKUP($D269,derm!$D$4:$K$285,8,FALSE)</f>
        <v>--</v>
      </c>
      <c r="AE269" s="468" t="str">
        <f>VLOOKUP($D269,derm!$D$4:$L$285,9,FALSE)</f>
        <v>--</v>
      </c>
      <c r="AF269" s="255"/>
      <c r="AG269" s="255" t="str">
        <f>VLOOKUP($C269,ToxValues!$C$4:$J$284,3,FALSE)</f>
        <v>--</v>
      </c>
      <c r="AH269" s="497" t="str">
        <f>VLOOKUP($C269,ToxValues!$C$4:$J$284,5,FALSE)</f>
        <v>--</v>
      </c>
    </row>
    <row r="270" spans="1:34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>
        <f t="shared" si="79"/>
        <v>0.46743467298071062</v>
      </c>
      <c r="H270" s="490" t="str">
        <f t="shared" si="86"/>
        <v>--</v>
      </c>
      <c r="I270" s="490">
        <f t="shared" si="87"/>
        <v>467.43467298071062</v>
      </c>
      <c r="J270" s="490"/>
      <c r="K270" s="490" t="str">
        <f t="shared" si="88"/>
        <v/>
      </c>
      <c r="L270" s="490">
        <f t="shared" si="85"/>
        <v>469.28571428571422</v>
      </c>
      <c r="M270" s="490"/>
      <c r="N270" s="490"/>
      <c r="O270" s="490">
        <f t="shared" si="80"/>
        <v>469.28571428571422</v>
      </c>
      <c r="P270" s="490">
        <f t="shared" si="76"/>
        <v>118506.49350649354</v>
      </c>
      <c r="Q270" s="490">
        <f t="shared" si="77"/>
        <v>118506.49350649354</v>
      </c>
      <c r="R270" s="490" t="str">
        <f t="shared" si="81"/>
        <v>--</v>
      </c>
      <c r="S270" s="490" t="str">
        <f t="shared" si="82"/>
        <v>--</v>
      </c>
      <c r="T270" s="490" t="str">
        <f t="shared" si="83"/>
        <v>--</v>
      </c>
      <c r="U270" s="490"/>
      <c r="V270" s="490"/>
      <c r="W270" s="255" t="str">
        <f t="shared" si="89"/>
        <v>--</v>
      </c>
      <c r="X270" s="490">
        <f t="shared" si="84"/>
        <v>7.1103896103896114E-2</v>
      </c>
      <c r="Y270" s="208"/>
      <c r="Z270" s="255">
        <f>VLOOKUP(D270,derm!$D$4:$H$285,5,FALSE)</f>
        <v>5.9999999999999995E-4</v>
      </c>
      <c r="AA270" s="468">
        <f>VLOOKUP($C270,ToxValues!$C$4:$N$283,11,FALSE)</f>
        <v>65.38</v>
      </c>
      <c r="AB270" s="468" t="str">
        <f>VLOOKUP($D270,derm!$D$4:$K$285,6,FALSE)</f>
        <v>--</v>
      </c>
      <c r="AC270" s="468" t="str">
        <f>VLOOKUP($D270,derm!$D$4:$K$285,7,FALSE)</f>
        <v>--</v>
      </c>
      <c r="AD270" s="468" t="str">
        <f>VLOOKUP($D270,derm!$D$4:$K$285,8,FALSE)</f>
        <v>--</v>
      </c>
      <c r="AE270" s="468" t="str">
        <f>VLOOKUP($D270,derm!$D$4:$L$285,9,FALSE)</f>
        <v>--</v>
      </c>
      <c r="AF270" s="255"/>
      <c r="AG270" s="255">
        <f>VLOOKUP($C270,ToxValues!$C$4:$J$284,3,FALSE)</f>
        <v>0.3</v>
      </c>
      <c r="AH270" s="497">
        <f>VLOOKUP($C270,ToxValues!$C$4:$J$284,5,FALSE)</f>
        <v>0.3</v>
      </c>
    </row>
    <row r="271" spans="1:34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79"/>
        <v>--</v>
      </c>
      <c r="H271" s="490" t="str">
        <f t="shared" si="86"/>
        <v>--</v>
      </c>
      <c r="I271" s="490" t="str">
        <f t="shared" si="87"/>
        <v/>
      </c>
      <c r="J271" s="490"/>
      <c r="K271" s="490" t="str">
        <f t="shared" si="88"/>
        <v/>
      </c>
      <c r="L271" s="490" t="str">
        <f t="shared" si="85"/>
        <v>--</v>
      </c>
      <c r="M271" s="490"/>
      <c r="N271" s="490"/>
      <c r="O271" s="490" t="str">
        <f t="shared" si="80"/>
        <v>--</v>
      </c>
      <c r="P271" s="490" t="str">
        <f t="shared" si="76"/>
        <v>--</v>
      </c>
      <c r="Q271" s="490" t="str">
        <f t="shared" si="77"/>
        <v>--</v>
      </c>
      <c r="R271" s="490" t="str">
        <f t="shared" si="81"/>
        <v>--</v>
      </c>
      <c r="S271" s="490" t="str">
        <f t="shared" si="82"/>
        <v>--</v>
      </c>
      <c r="T271" s="490" t="str">
        <f t="shared" si="83"/>
        <v>--</v>
      </c>
      <c r="U271" s="490"/>
      <c r="V271" s="490"/>
      <c r="W271" s="255" t="str">
        <f t="shared" si="89"/>
        <v>--</v>
      </c>
      <c r="X271" s="490" t="str">
        <f t="shared" si="84"/>
        <v>--</v>
      </c>
      <c r="Y271" s="208"/>
      <c r="Z271" s="255">
        <f>VLOOKUP(D271,derm!$D$4:$H$285,5,FALSE)</f>
        <v>1E-3</v>
      </c>
      <c r="AA271" s="468">
        <f>VLOOKUP($C271,ToxValues!$C$4:$N$283,11,FALSE)</f>
        <v>17.03</v>
      </c>
      <c r="AB271" s="468" t="str">
        <f>VLOOKUP($D271,derm!$D$4:$K$285,6,FALSE)</f>
        <v>--</v>
      </c>
      <c r="AC271" s="468" t="str">
        <f>VLOOKUP($D271,derm!$D$4:$K$285,7,FALSE)</f>
        <v>--</v>
      </c>
      <c r="AD271" s="468" t="str">
        <f>VLOOKUP($D271,derm!$D$4:$K$285,8,FALSE)</f>
        <v>--</v>
      </c>
      <c r="AE271" s="468" t="str">
        <f>VLOOKUP($D271,derm!$D$4:$L$285,9,FALSE)</f>
        <v>--</v>
      </c>
      <c r="AF271" s="255"/>
      <c r="AG271" s="255" t="str">
        <f>VLOOKUP($C271,ToxValues!$C$4:$J$284,3,FALSE)</f>
        <v>--</v>
      </c>
      <c r="AH271" s="497" t="str">
        <f>VLOOKUP($C271,ToxValues!$C$4:$J$284,5,FALSE)</f>
        <v>--</v>
      </c>
    </row>
    <row r="272" spans="1:34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79"/>
        <v>6.2161164883199459E-3</v>
      </c>
      <c r="H272" s="490" t="str">
        <f t="shared" si="86"/>
        <v>--</v>
      </c>
      <c r="I272" s="490">
        <f t="shared" si="87"/>
        <v>6.2161164883199458</v>
      </c>
      <c r="J272" s="490"/>
      <c r="K272" s="490" t="str">
        <f t="shared" si="88"/>
        <v/>
      </c>
      <c r="L272" s="490">
        <f t="shared" si="85"/>
        <v>6.257142857142858</v>
      </c>
      <c r="M272" s="490"/>
      <c r="N272" s="490"/>
      <c r="O272" s="490">
        <f t="shared" si="80"/>
        <v>6.257142857142858</v>
      </c>
      <c r="P272" s="490">
        <f t="shared" si="76"/>
        <v>948.0519480519481</v>
      </c>
      <c r="Q272" s="490">
        <f t="shared" si="77"/>
        <v>948.0519480519481</v>
      </c>
      <c r="R272" s="490" t="str">
        <f t="shared" si="81"/>
        <v>--</v>
      </c>
      <c r="S272" s="490" t="str">
        <f t="shared" si="82"/>
        <v>--</v>
      </c>
      <c r="T272" s="490" t="str">
        <f t="shared" si="83"/>
        <v>--</v>
      </c>
      <c r="U272" s="490"/>
      <c r="V272" s="490"/>
      <c r="W272" s="255" t="str">
        <f t="shared" si="89"/>
        <v>--</v>
      </c>
      <c r="X272" s="490">
        <f t="shared" si="84"/>
        <v>9.4805194805194814E-4</v>
      </c>
      <c r="Y272" s="208"/>
      <c r="Z272" s="255">
        <f>VLOOKUP(D272,derm!$D$4:$H$285,5,FALSE)</f>
        <v>1E-3</v>
      </c>
      <c r="AA272" s="468">
        <f>VLOOKUP($C272,ToxValues!$C$4:$N$283,11,FALSE)</f>
        <v>79.900000000000006</v>
      </c>
      <c r="AB272" s="468" t="str">
        <f>VLOOKUP($D272,derm!$D$4:$K$285,6,FALSE)</f>
        <v>--</v>
      </c>
      <c r="AC272" s="468" t="str">
        <f>VLOOKUP($D272,derm!$D$4:$K$285,7,FALSE)</f>
        <v>--</v>
      </c>
      <c r="AD272" s="468" t="str">
        <f>VLOOKUP($D272,derm!$D$4:$K$285,8,FALSE)</f>
        <v>--</v>
      </c>
      <c r="AE272" s="468" t="str">
        <f>VLOOKUP($D272,derm!$D$4:$L$285,9,FALSE)</f>
        <v>--</v>
      </c>
      <c r="AF272" s="255"/>
      <c r="AG272" s="255">
        <f>VLOOKUP($C272,ToxValues!$C$4:$J$284,3,FALSE)</f>
        <v>4.0000000000000001E-3</v>
      </c>
      <c r="AH272" s="497">
        <f>VLOOKUP($C272,ToxValues!$C$4:$J$284,5,FALSE)</f>
        <v>4.0000000000000001E-3</v>
      </c>
    </row>
    <row r="273" spans="1:34" x14ac:dyDescent="0.25">
      <c r="A273" s="318" t="s">
        <v>3</v>
      </c>
      <c r="B273" s="320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>
        <f t="shared" si="79"/>
        <v>0.15540291220799862</v>
      </c>
      <c r="H273" s="490" t="str">
        <f t="shared" si="86"/>
        <v>--</v>
      </c>
      <c r="I273" s="490">
        <f t="shared" si="87"/>
        <v>155.40291220799861</v>
      </c>
      <c r="J273" s="490"/>
      <c r="K273" s="490" t="str">
        <f t="shared" si="88"/>
        <v/>
      </c>
      <c r="L273" s="490">
        <f t="shared" si="85"/>
        <v>156.42857142857142</v>
      </c>
      <c r="M273" s="490"/>
      <c r="N273" s="490"/>
      <c r="O273" s="490">
        <f t="shared" si="80"/>
        <v>156.42857142857142</v>
      </c>
      <c r="P273" s="490">
        <f t="shared" si="76"/>
        <v>23701.298701298703</v>
      </c>
      <c r="Q273" s="490">
        <f t="shared" si="77"/>
        <v>23701.298701298703</v>
      </c>
      <c r="R273" s="490" t="str">
        <f t="shared" si="81"/>
        <v>--</v>
      </c>
      <c r="S273" s="490" t="str">
        <f t="shared" si="82"/>
        <v>--</v>
      </c>
      <c r="T273" s="490" t="str">
        <f t="shared" si="83"/>
        <v>--</v>
      </c>
      <c r="U273" s="490"/>
      <c r="V273" s="490"/>
      <c r="W273" s="255" t="str">
        <f t="shared" si="89"/>
        <v>--</v>
      </c>
      <c r="X273" s="490">
        <f t="shared" si="84"/>
        <v>2.3701298701298706E-2</v>
      </c>
      <c r="Y273" s="208"/>
      <c r="Z273" s="255">
        <f>VLOOKUP(D273,derm!$D$4:$H$285,5,FALSE)</f>
        <v>1E-3</v>
      </c>
      <c r="AA273" s="468">
        <f>VLOOKUP($C273,ToxValues!$C$4:$N$283,11,FALSE)</f>
        <v>51.48</v>
      </c>
      <c r="AB273" s="468" t="str">
        <f>VLOOKUP($D273,derm!$D$4:$K$285,6,FALSE)</f>
        <v>--</v>
      </c>
      <c r="AC273" s="468" t="str">
        <f>VLOOKUP($D273,derm!$D$4:$K$285,7,FALSE)</f>
        <v>--</v>
      </c>
      <c r="AD273" s="468" t="str">
        <f>VLOOKUP($D273,derm!$D$4:$K$285,8,FALSE)</f>
        <v>--</v>
      </c>
      <c r="AE273" s="468" t="str">
        <f>VLOOKUP($D273,derm!$D$4:$L$285,9,FALSE)</f>
        <v>--</v>
      </c>
      <c r="AF273" s="255"/>
      <c r="AG273" s="255">
        <f>VLOOKUP($C273,ToxValues!$C$4:$J$284,3,FALSE)</f>
        <v>0.1</v>
      </c>
      <c r="AH273" s="497">
        <f>VLOOKUP($C273,ToxValues!$C$4:$J$284,5,FALSE)</f>
        <v>0.1</v>
      </c>
    </row>
    <row r="274" spans="1:34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79"/>
        <v>--</v>
      </c>
      <c r="H274" s="490" t="str">
        <f t="shared" si="86"/>
        <v>--</v>
      </c>
      <c r="I274" s="490" t="str">
        <f t="shared" si="87"/>
        <v/>
      </c>
      <c r="J274" s="490"/>
      <c r="K274" s="490" t="str">
        <f t="shared" si="88"/>
        <v/>
      </c>
      <c r="L274" s="490" t="str">
        <f t="shared" si="85"/>
        <v>--</v>
      </c>
      <c r="M274" s="490"/>
      <c r="N274" s="490"/>
      <c r="O274" s="490" t="str">
        <f t="shared" si="80"/>
        <v>--</v>
      </c>
      <c r="P274" s="490" t="str">
        <f t="shared" si="76"/>
        <v>--</v>
      </c>
      <c r="Q274" s="490" t="str">
        <f t="shared" si="77"/>
        <v>--</v>
      </c>
      <c r="R274" s="490" t="str">
        <f t="shared" si="81"/>
        <v>--</v>
      </c>
      <c r="S274" s="490" t="str">
        <f t="shared" si="82"/>
        <v>--</v>
      </c>
      <c r="T274" s="490" t="str">
        <f t="shared" si="83"/>
        <v>--</v>
      </c>
      <c r="U274" s="490"/>
      <c r="V274" s="490"/>
      <c r="W274" s="255" t="str">
        <f t="shared" si="89"/>
        <v>--</v>
      </c>
      <c r="X274" s="490" t="str">
        <f t="shared" si="84"/>
        <v>--</v>
      </c>
      <c r="Y274" s="208"/>
      <c r="Z274" s="255" t="str">
        <f>VLOOKUP(D274,derm!$D$4:$H$285,5,FALSE)</f>
        <v>--</v>
      </c>
      <c r="AA274" s="468" t="str">
        <f>VLOOKUP($C274,ToxValues!$C$4:$N$283,11,FALSE)</f>
        <v>--</v>
      </c>
      <c r="AB274" s="468" t="str">
        <f>VLOOKUP($D274,derm!$D$4:$K$285,6,FALSE)</f>
        <v>--</v>
      </c>
      <c r="AC274" s="468" t="str">
        <f>VLOOKUP($D274,derm!$D$4:$K$285,7,FALSE)</f>
        <v>--</v>
      </c>
      <c r="AD274" s="468" t="str">
        <f>VLOOKUP($D274,derm!$D$4:$K$285,8,FALSE)</f>
        <v>--</v>
      </c>
      <c r="AE274" s="468" t="str">
        <f>VLOOKUP($D274,derm!$D$4:$L$285,9,FALSE)</f>
        <v>--</v>
      </c>
      <c r="AF274" s="255"/>
      <c r="AG274" s="255" t="str">
        <f>VLOOKUP($C274,ToxValues!$C$4:$J$284,3,FALSE)</f>
        <v>--</v>
      </c>
      <c r="AH274" s="497" t="str">
        <f>VLOOKUP($C274,ToxValues!$C$4:$J$284,5,FALSE)</f>
        <v>--</v>
      </c>
    </row>
    <row r="275" spans="1:34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>
        <f t="shared" si="79"/>
        <v>0.15540291220799862</v>
      </c>
      <c r="H275" s="490" t="str">
        <f t="shared" si="86"/>
        <v>--</v>
      </c>
      <c r="I275" s="490">
        <f t="shared" si="87"/>
        <v>155.40291220799861</v>
      </c>
      <c r="J275" s="490"/>
      <c r="K275" s="490" t="str">
        <f t="shared" si="88"/>
        <v/>
      </c>
      <c r="L275" s="490">
        <f t="shared" si="85"/>
        <v>156.42857142857142</v>
      </c>
      <c r="M275" s="490"/>
      <c r="N275" s="490"/>
      <c r="O275" s="490">
        <f t="shared" si="80"/>
        <v>156.42857142857142</v>
      </c>
      <c r="P275" s="490">
        <f t="shared" si="76"/>
        <v>23701.298701298703</v>
      </c>
      <c r="Q275" s="490">
        <f t="shared" si="77"/>
        <v>23701.298701298703</v>
      </c>
      <c r="R275" s="490" t="str">
        <f t="shared" si="81"/>
        <v>--</v>
      </c>
      <c r="S275" s="490" t="str">
        <f t="shared" si="82"/>
        <v>--</v>
      </c>
      <c r="T275" s="490" t="str">
        <f t="shared" si="83"/>
        <v>--</v>
      </c>
      <c r="U275" s="490"/>
      <c r="V275" s="490"/>
      <c r="W275" s="255" t="str">
        <f t="shared" si="89"/>
        <v>--</v>
      </c>
      <c r="X275" s="490">
        <f t="shared" si="84"/>
        <v>2.3701298701298706E-2</v>
      </c>
      <c r="Y275" s="208"/>
      <c r="Z275" s="255">
        <f>VLOOKUP(D275,derm!$D$4:$H$285,5,FALSE)</f>
        <v>1E-3</v>
      </c>
      <c r="AA275" s="468">
        <f>VLOOKUP($C275,ToxValues!$C$4:$N$283,11,FALSE)</f>
        <v>70.91</v>
      </c>
      <c r="AB275" s="468" t="str">
        <f>VLOOKUP($D275,derm!$D$4:$K$285,6,FALSE)</f>
        <v>--</v>
      </c>
      <c r="AC275" s="468" t="str">
        <f>VLOOKUP($D275,derm!$D$4:$K$285,7,FALSE)</f>
        <v>--</v>
      </c>
      <c r="AD275" s="468" t="str">
        <f>VLOOKUP($D275,derm!$D$4:$K$285,8,FALSE)</f>
        <v>--</v>
      </c>
      <c r="AE275" s="468" t="str">
        <f>VLOOKUP($D275,derm!$D$4:$L$285,9,FALSE)</f>
        <v>--</v>
      </c>
      <c r="AF275" s="255"/>
      <c r="AG275" s="255">
        <f>VLOOKUP($C275,ToxValues!$C$4:$J$284,3,FALSE)</f>
        <v>0.1</v>
      </c>
      <c r="AH275" s="497">
        <f>VLOOKUP($C275,ToxValues!$C$4:$J$284,5,FALSE)</f>
        <v>0.1</v>
      </c>
    </row>
    <row r="276" spans="1:34" x14ac:dyDescent="0.25">
      <c r="A276" s="318" t="s">
        <v>3</v>
      </c>
      <c r="B276" s="320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>
        <f t="shared" si="79"/>
        <v>4.6620873662399601E-2</v>
      </c>
      <c r="H276" s="490" t="str">
        <f t="shared" si="86"/>
        <v>--</v>
      </c>
      <c r="I276" s="490">
        <f t="shared" si="87"/>
        <v>46.620873662399603</v>
      </c>
      <c r="J276" s="490"/>
      <c r="K276" s="490" t="str">
        <f t="shared" si="88"/>
        <v/>
      </c>
      <c r="L276" s="490">
        <f t="shared" si="85"/>
        <v>46.928571428571438</v>
      </c>
      <c r="M276" s="490"/>
      <c r="N276" s="490"/>
      <c r="O276" s="490">
        <f t="shared" si="80"/>
        <v>46.928571428571438</v>
      </c>
      <c r="P276" s="490">
        <f t="shared" si="76"/>
        <v>7110.3896103896113</v>
      </c>
      <c r="Q276" s="490">
        <f t="shared" si="77"/>
        <v>7110.3896103896113</v>
      </c>
      <c r="R276" s="490" t="str">
        <f t="shared" si="81"/>
        <v>--</v>
      </c>
      <c r="S276" s="490" t="str">
        <f t="shared" si="82"/>
        <v>--</v>
      </c>
      <c r="T276" s="490" t="str">
        <f t="shared" si="83"/>
        <v>--</v>
      </c>
      <c r="U276" s="490"/>
      <c r="V276" s="490"/>
      <c r="W276" s="255" t="str">
        <f t="shared" si="89"/>
        <v>--</v>
      </c>
      <c r="X276" s="490">
        <f t="shared" si="84"/>
        <v>7.1103896103896112E-3</v>
      </c>
      <c r="Y276" s="208"/>
      <c r="Z276" s="255">
        <f>VLOOKUP(D276,derm!$D$4:$H$285,5,FALSE)</f>
        <v>1E-3</v>
      </c>
      <c r="AA276" s="468">
        <f>VLOOKUP($C276,ToxValues!$C$4:$N$283,11,FALSE)</f>
        <v>67.45</v>
      </c>
      <c r="AB276" s="468" t="str">
        <f>VLOOKUP($D276,derm!$D$4:$K$285,6,FALSE)</f>
        <v>--</v>
      </c>
      <c r="AC276" s="468" t="str">
        <f>VLOOKUP($D276,derm!$D$4:$K$285,7,FALSE)</f>
        <v>--</v>
      </c>
      <c r="AD276" s="468" t="str">
        <f>VLOOKUP($D276,derm!$D$4:$K$285,8,FALSE)</f>
        <v>--</v>
      </c>
      <c r="AE276" s="468" t="str">
        <f>VLOOKUP($D276,derm!$D$4:$L$285,9,FALSE)</f>
        <v>--</v>
      </c>
      <c r="AF276" s="255"/>
      <c r="AG276" s="255">
        <f>VLOOKUP($C276,ToxValues!$C$4:$J$284,3,FALSE)</f>
        <v>0.03</v>
      </c>
      <c r="AH276" s="497">
        <f>VLOOKUP($C276,ToxValues!$C$4:$J$284,5,FALSE)</f>
        <v>0.03</v>
      </c>
    </row>
    <row r="277" spans="1:34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>
        <f t="shared" si="79"/>
        <v>4.6620873662399601E-2</v>
      </c>
      <c r="H277" s="490" t="str">
        <f t="shared" si="86"/>
        <v>--</v>
      </c>
      <c r="I277" s="490">
        <f t="shared" si="87"/>
        <v>46.620873662399603</v>
      </c>
      <c r="J277" s="490"/>
      <c r="K277" s="490" t="str">
        <f t="shared" si="88"/>
        <v/>
      </c>
      <c r="L277" s="490">
        <f t="shared" si="85"/>
        <v>46.928571428571438</v>
      </c>
      <c r="M277" s="490"/>
      <c r="N277" s="490"/>
      <c r="O277" s="490">
        <f t="shared" si="80"/>
        <v>46.928571428571438</v>
      </c>
      <c r="P277" s="490">
        <f t="shared" si="76"/>
        <v>7110.3896103896113</v>
      </c>
      <c r="Q277" s="490">
        <f t="shared" si="77"/>
        <v>7110.3896103896113</v>
      </c>
      <c r="R277" s="490" t="str">
        <f t="shared" si="81"/>
        <v>--</v>
      </c>
      <c r="S277" s="490" t="str">
        <f t="shared" si="82"/>
        <v>--</v>
      </c>
      <c r="T277" s="490" t="str">
        <f t="shared" si="83"/>
        <v>--</v>
      </c>
      <c r="U277" s="490"/>
      <c r="V277" s="490"/>
      <c r="W277" s="255" t="str">
        <f t="shared" si="89"/>
        <v>--</v>
      </c>
      <c r="X277" s="490">
        <f t="shared" si="84"/>
        <v>7.1103896103896112E-3</v>
      </c>
      <c r="Y277" s="208"/>
      <c r="Z277" s="255">
        <f>VLOOKUP(D277,derm!$D$4:$H$285,5,FALSE)</f>
        <v>1E-3</v>
      </c>
      <c r="AA277" s="468">
        <f>VLOOKUP($C277,ToxValues!$C$4:$N$283,11,FALSE)</f>
        <v>90.44</v>
      </c>
      <c r="AB277" s="468" t="str">
        <f>VLOOKUP($D277,derm!$D$4:$K$285,6,FALSE)</f>
        <v>--</v>
      </c>
      <c r="AC277" s="468" t="str">
        <f>VLOOKUP($D277,derm!$D$4:$K$285,7,FALSE)</f>
        <v>--</v>
      </c>
      <c r="AD277" s="468" t="str">
        <f>VLOOKUP($D277,derm!$D$4:$K$285,8,FALSE)</f>
        <v>--</v>
      </c>
      <c r="AE277" s="468" t="str">
        <f>VLOOKUP($D277,derm!$D$4:$L$285,9,FALSE)</f>
        <v>--</v>
      </c>
      <c r="AF277" s="255"/>
      <c r="AG277" s="255">
        <f>VLOOKUP($C277,ToxValues!$C$4:$J$284,3,FALSE)</f>
        <v>0.03</v>
      </c>
      <c r="AH277" s="497">
        <f>VLOOKUP($C277,ToxValues!$C$4:$J$284,5,FALSE)</f>
        <v>0.03</v>
      </c>
    </row>
    <row r="278" spans="1:34" x14ac:dyDescent="0.25">
      <c r="A278" s="318" t="s">
        <v>3</v>
      </c>
      <c r="B278" s="320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>
        <f t="shared" si="79"/>
        <v>9.3241747324799174E-4</v>
      </c>
      <c r="H278" s="490" t="str">
        <f t="shared" si="86"/>
        <v>--</v>
      </c>
      <c r="I278" s="490">
        <f t="shared" si="87"/>
        <v>0.93241747324799173</v>
      </c>
      <c r="J278" s="490"/>
      <c r="K278" s="490" t="str">
        <f t="shared" si="88"/>
        <v/>
      </c>
      <c r="L278" s="490">
        <f t="shared" si="85"/>
        <v>0.9385714285714285</v>
      </c>
      <c r="M278" s="490"/>
      <c r="N278" s="490"/>
      <c r="O278" s="490">
        <f t="shared" si="80"/>
        <v>0.9385714285714285</v>
      </c>
      <c r="P278" s="490">
        <f t="shared" si="76"/>
        <v>142.20779220779224</v>
      </c>
      <c r="Q278" s="490">
        <f t="shared" si="77"/>
        <v>142.20779220779224</v>
      </c>
      <c r="R278" s="490" t="str">
        <f t="shared" si="81"/>
        <v>--</v>
      </c>
      <c r="S278" s="490" t="str">
        <f t="shared" si="82"/>
        <v>--</v>
      </c>
      <c r="T278" s="490" t="str">
        <f t="shared" si="83"/>
        <v>--</v>
      </c>
      <c r="U278" s="490"/>
      <c r="V278" s="490"/>
      <c r="W278" s="255" t="str">
        <f t="shared" si="89"/>
        <v>--</v>
      </c>
      <c r="X278" s="490">
        <f t="shared" si="84"/>
        <v>1.4220779220779222E-4</v>
      </c>
      <c r="Y278" s="208"/>
      <c r="Z278" s="255">
        <f>VLOOKUP(D278,derm!$D$4:$H$285,5,FALSE)</f>
        <v>1E-3</v>
      </c>
      <c r="AA278" s="468">
        <f>VLOOKUP($C278,ToxValues!$C$4:$N$283,11,FALSE)</f>
        <v>27.03</v>
      </c>
      <c r="AB278" s="468" t="str">
        <f>VLOOKUP($D278,derm!$D$4:$K$285,6,FALSE)</f>
        <v>--</v>
      </c>
      <c r="AC278" s="468" t="str">
        <f>VLOOKUP($D278,derm!$D$4:$K$285,7,FALSE)</f>
        <v>--</v>
      </c>
      <c r="AD278" s="468" t="str">
        <f>VLOOKUP($D278,derm!$D$4:$K$285,8,FALSE)</f>
        <v>--</v>
      </c>
      <c r="AE278" s="468" t="str">
        <f>VLOOKUP($D278,derm!$D$4:$L$285,9,FALSE)</f>
        <v>--</v>
      </c>
      <c r="AF278" s="255"/>
      <c r="AG278" s="255">
        <f>VLOOKUP($C278,ToxValues!$C$4:$J$284,3,FALSE)</f>
        <v>5.9999999999999995E-4</v>
      </c>
      <c r="AH278" s="497">
        <f>VLOOKUP($C278,ToxValues!$C$4:$J$284,5,FALSE)</f>
        <v>5.9999999999999995E-4</v>
      </c>
    </row>
    <row r="279" spans="1:34" x14ac:dyDescent="0.25">
      <c r="A279" s="318" t="s">
        <v>3</v>
      </c>
      <c r="B279" s="320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>
        <f t="shared" si="79"/>
        <v>9.3241747324799174E-4</v>
      </c>
      <c r="H279" s="490" t="str">
        <f t="shared" si="86"/>
        <v>--</v>
      </c>
      <c r="I279" s="490">
        <f t="shared" si="87"/>
        <v>0.93241747324799173</v>
      </c>
      <c r="J279" s="490"/>
      <c r="K279" s="490" t="str">
        <f t="shared" si="88"/>
        <v/>
      </c>
      <c r="L279" s="490">
        <f t="shared" si="85"/>
        <v>0.9385714285714285</v>
      </c>
      <c r="M279" s="490"/>
      <c r="N279" s="490"/>
      <c r="O279" s="490">
        <f t="shared" si="80"/>
        <v>0.9385714285714285</v>
      </c>
      <c r="P279" s="490">
        <f t="shared" si="76"/>
        <v>142.20779220779224</v>
      </c>
      <c r="Q279" s="490">
        <f t="shared" si="77"/>
        <v>142.20779220779224</v>
      </c>
      <c r="R279" s="490" t="str">
        <f t="shared" si="81"/>
        <v>--</v>
      </c>
      <c r="S279" s="490" t="str">
        <f t="shared" si="82"/>
        <v>--</v>
      </c>
      <c r="T279" s="490" t="str">
        <f t="shared" si="83"/>
        <v>--</v>
      </c>
      <c r="U279" s="490"/>
      <c r="V279" s="490"/>
      <c r="W279" s="255" t="str">
        <f t="shared" si="89"/>
        <v>--</v>
      </c>
      <c r="X279" s="490">
        <f t="shared" si="84"/>
        <v>1.4220779220779222E-4</v>
      </c>
      <c r="Y279" s="208"/>
      <c r="Z279" s="255">
        <f>VLOOKUP(D279,derm!$D$4:$H$285,5,FALSE)</f>
        <v>1E-3</v>
      </c>
      <c r="AA279" s="468">
        <f>VLOOKUP($C279,ToxValues!$C$4:$N$283,11,FALSE)</f>
        <v>27.03</v>
      </c>
      <c r="AB279" s="468" t="str">
        <f>VLOOKUP($D279,derm!$D$4:$K$285,6,FALSE)</f>
        <v>--</v>
      </c>
      <c r="AC279" s="468" t="str">
        <f>VLOOKUP($D279,derm!$D$4:$K$285,7,FALSE)</f>
        <v>--</v>
      </c>
      <c r="AD279" s="468" t="str">
        <f>VLOOKUP($D279,derm!$D$4:$K$285,8,FALSE)</f>
        <v>--</v>
      </c>
      <c r="AE279" s="468" t="str">
        <f>VLOOKUP($D279,derm!$D$4:$L$285,9,FALSE)</f>
        <v>--</v>
      </c>
      <c r="AF279" s="255"/>
      <c r="AG279" s="255">
        <f>VLOOKUP($C279,ToxValues!$C$4:$J$284,3,FALSE)</f>
        <v>5.9999999999999995E-4</v>
      </c>
      <c r="AH279" s="497">
        <f>VLOOKUP($C279,ToxValues!$C$4:$J$284,5,FALSE)</f>
        <v>5.9999999999999995E-4</v>
      </c>
    </row>
    <row r="280" spans="1:34" x14ac:dyDescent="0.25">
      <c r="A280" s="318" t="s">
        <v>3</v>
      </c>
      <c r="B280" s="320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>
        <f t="shared" si="79"/>
        <v>1.5540291220799865E-3</v>
      </c>
      <c r="H280" s="490" t="str">
        <f t="shared" si="86"/>
        <v>--</v>
      </c>
      <c r="I280" s="490">
        <f t="shared" si="87"/>
        <v>1.5540291220799864</v>
      </c>
      <c r="J280" s="490"/>
      <c r="K280" s="490" t="str">
        <f t="shared" si="88"/>
        <v/>
      </c>
      <c r="L280" s="490">
        <f t="shared" si="85"/>
        <v>1.5642857142857145</v>
      </c>
      <c r="M280" s="490"/>
      <c r="N280" s="490"/>
      <c r="O280" s="490">
        <f t="shared" si="80"/>
        <v>1.5642857142857145</v>
      </c>
      <c r="P280" s="490">
        <f t="shared" si="76"/>
        <v>237.01298701298703</v>
      </c>
      <c r="Q280" s="490">
        <f t="shared" si="77"/>
        <v>237.01298701298703</v>
      </c>
      <c r="R280" s="490" t="str">
        <f t="shared" si="81"/>
        <v>--</v>
      </c>
      <c r="S280" s="490" t="str">
        <f t="shared" si="82"/>
        <v>--</v>
      </c>
      <c r="T280" s="490" t="str">
        <f t="shared" si="83"/>
        <v>--</v>
      </c>
      <c r="U280" s="490"/>
      <c r="V280" s="490"/>
      <c r="W280" s="255" t="str">
        <f t="shared" si="89"/>
        <v>--</v>
      </c>
      <c r="X280" s="490">
        <f t="shared" si="84"/>
        <v>2.3701298701298703E-4</v>
      </c>
      <c r="Y280" s="208"/>
      <c r="Z280" s="255">
        <f>VLOOKUP(D280,derm!$D$4:$H$285,5,FALSE)</f>
        <v>1E-3</v>
      </c>
      <c r="AA280" s="468">
        <f>VLOOKUP($C280,ToxValues!$C$4:$N$283,11,FALSE)</f>
        <v>49.01</v>
      </c>
      <c r="AB280" s="468" t="str">
        <f>VLOOKUP($D280,derm!$D$4:$K$285,6,FALSE)</f>
        <v>--</v>
      </c>
      <c r="AC280" s="468" t="str">
        <f>VLOOKUP($D280,derm!$D$4:$K$285,7,FALSE)</f>
        <v>--</v>
      </c>
      <c r="AD280" s="468" t="str">
        <f>VLOOKUP($D280,derm!$D$4:$K$285,8,FALSE)</f>
        <v>--</v>
      </c>
      <c r="AE280" s="468" t="str">
        <f>VLOOKUP($D280,derm!$D$4:$L$285,9,FALSE)</f>
        <v>--</v>
      </c>
      <c r="AF280" s="255"/>
      <c r="AG280" s="255">
        <f>VLOOKUP($C280,ToxValues!$C$4:$J$284,3,FALSE)</f>
        <v>1E-3</v>
      </c>
      <c r="AH280" s="497">
        <f>VLOOKUP($C280,ToxValues!$C$4:$J$284,5,FALSE)</f>
        <v>1E-3</v>
      </c>
    </row>
    <row r="281" spans="1:34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>
        <f t="shared" si="79"/>
        <v>7.7701456103999311E-2</v>
      </c>
      <c r="H281" s="490" t="str">
        <f t="shared" si="86"/>
        <v>--</v>
      </c>
      <c r="I281" s="490">
        <f t="shared" si="87"/>
        <v>77.701456103999305</v>
      </c>
      <c r="J281" s="490"/>
      <c r="K281" s="490" t="str">
        <f t="shared" si="88"/>
        <v/>
      </c>
      <c r="L281" s="490">
        <f t="shared" si="85"/>
        <v>78.214285714285708</v>
      </c>
      <c r="M281" s="490"/>
      <c r="N281" s="490"/>
      <c r="O281" s="490">
        <f t="shared" si="80"/>
        <v>78.214285714285708</v>
      </c>
      <c r="P281" s="490">
        <f t="shared" si="76"/>
        <v>11850.649350649352</v>
      </c>
      <c r="Q281" s="490">
        <f t="shared" si="77"/>
        <v>11850.649350649352</v>
      </c>
      <c r="R281" s="490" t="str">
        <f t="shared" si="81"/>
        <v>--</v>
      </c>
      <c r="S281" s="490" t="str">
        <f t="shared" si="82"/>
        <v>--</v>
      </c>
      <c r="T281" s="490" t="str">
        <f t="shared" si="83"/>
        <v>--</v>
      </c>
      <c r="U281" s="490"/>
      <c r="V281" s="490"/>
      <c r="W281" s="255" t="str">
        <f t="shared" si="89"/>
        <v>--</v>
      </c>
      <c r="X281" s="490">
        <f t="shared" si="84"/>
        <v>1.1850649350649353E-2</v>
      </c>
      <c r="Y281" s="208"/>
      <c r="Z281" s="255">
        <f>VLOOKUP(D281,derm!$D$4:$H$285,5,FALSE)</f>
        <v>1E-3</v>
      </c>
      <c r="AA281" s="468">
        <f>VLOOKUP($C281,ToxValues!$C$4:$N$283,11,FALSE)</f>
        <v>41.99</v>
      </c>
      <c r="AB281" s="468" t="str">
        <f>VLOOKUP($D281,derm!$D$4:$K$285,6,FALSE)</f>
        <v>--</v>
      </c>
      <c r="AC281" s="468" t="str">
        <f>VLOOKUP($D281,derm!$D$4:$K$285,7,FALSE)</f>
        <v>--</v>
      </c>
      <c r="AD281" s="468" t="str">
        <f>VLOOKUP($D281,derm!$D$4:$K$285,8,FALSE)</f>
        <v>--</v>
      </c>
      <c r="AE281" s="468" t="str">
        <f>VLOOKUP($D281,derm!$D$4:$L$285,9,FALSE)</f>
        <v>--</v>
      </c>
      <c r="AF281" s="255"/>
      <c r="AG281" s="255">
        <f>VLOOKUP($C281,ToxValues!$C$4:$J$284,3,FALSE)</f>
        <v>0.05</v>
      </c>
      <c r="AH281" s="497">
        <f>VLOOKUP($C281,ToxValues!$C$4:$J$284,5,FALSE)</f>
        <v>0.05</v>
      </c>
    </row>
    <row r="282" spans="1:34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>
        <f t="shared" si="79"/>
        <v>2.486446595327978</v>
      </c>
      <c r="H282" s="490" t="str">
        <f t="shared" si="86"/>
        <v>--</v>
      </c>
      <c r="I282" s="490">
        <f t="shared" si="87"/>
        <v>2486.4465953279778</v>
      </c>
      <c r="J282" s="490"/>
      <c r="K282" s="490" t="str">
        <f t="shared" si="88"/>
        <v/>
      </c>
      <c r="L282" s="490">
        <f t="shared" si="85"/>
        <v>2502.8571428571427</v>
      </c>
      <c r="M282" s="490"/>
      <c r="N282" s="490"/>
      <c r="O282" s="490">
        <f t="shared" si="80"/>
        <v>2502.8571428571427</v>
      </c>
      <c r="P282" s="490">
        <f t="shared" si="76"/>
        <v>379220.77922077925</v>
      </c>
      <c r="Q282" s="490">
        <f t="shared" si="77"/>
        <v>379220.77922077925</v>
      </c>
      <c r="R282" s="490" t="str">
        <f t="shared" si="81"/>
        <v>--</v>
      </c>
      <c r="S282" s="490" t="str">
        <f t="shared" si="82"/>
        <v>--</v>
      </c>
      <c r="T282" s="490" t="str">
        <f t="shared" si="83"/>
        <v>--</v>
      </c>
      <c r="U282" s="490"/>
      <c r="V282" s="490"/>
      <c r="W282" s="255" t="str">
        <f t="shared" si="89"/>
        <v>--</v>
      </c>
      <c r="X282" s="490">
        <f t="shared" si="84"/>
        <v>0.37922077922077929</v>
      </c>
      <c r="Y282" s="208"/>
      <c r="Z282" s="255">
        <f>VLOOKUP(D282,derm!$D$4:$H$285,5,FALSE)</f>
        <v>1E-3</v>
      </c>
      <c r="AA282" s="468">
        <f>VLOOKUP($C282,ToxValues!$C$4:$N$283,11,FALSE)</f>
        <v>62</v>
      </c>
      <c r="AB282" s="468" t="str">
        <f>VLOOKUP($D282,derm!$D$4:$K$285,6,FALSE)</f>
        <v>--</v>
      </c>
      <c r="AC282" s="468" t="str">
        <f>VLOOKUP($D282,derm!$D$4:$K$285,7,FALSE)</f>
        <v>--</v>
      </c>
      <c r="AD282" s="468" t="str">
        <f>VLOOKUP($D282,derm!$D$4:$K$285,8,FALSE)</f>
        <v>--</v>
      </c>
      <c r="AE282" s="468" t="str">
        <f>VLOOKUP($D282,derm!$D$4:$L$285,9,FALSE)</f>
        <v>--</v>
      </c>
      <c r="AF282" s="255"/>
      <c r="AG282" s="255">
        <f>VLOOKUP($C282,ToxValues!$C$4:$J$284,3,FALSE)</f>
        <v>1.6</v>
      </c>
      <c r="AH282" s="497">
        <f>VLOOKUP($C282,ToxValues!$C$4:$J$284,5,FALSE)</f>
        <v>1.6</v>
      </c>
    </row>
    <row r="283" spans="1:34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>
        <f t="shared" si="79"/>
        <v>0.15540291220799862</v>
      </c>
      <c r="H283" s="490" t="str">
        <f t="shared" si="86"/>
        <v>--</v>
      </c>
      <c r="I283" s="490">
        <f t="shared" si="87"/>
        <v>155.40291220799861</v>
      </c>
      <c r="J283" s="490"/>
      <c r="K283" s="490" t="str">
        <f t="shared" si="88"/>
        <v/>
      </c>
      <c r="L283" s="490">
        <f t="shared" si="85"/>
        <v>156.42857142857142</v>
      </c>
      <c r="M283" s="490"/>
      <c r="N283" s="490"/>
      <c r="O283" s="490">
        <f t="shared" si="80"/>
        <v>156.42857142857142</v>
      </c>
      <c r="P283" s="490">
        <f t="shared" si="76"/>
        <v>23701.298701298703</v>
      </c>
      <c r="Q283" s="490">
        <f t="shared" si="77"/>
        <v>23701.298701298703</v>
      </c>
      <c r="R283" s="490" t="str">
        <f t="shared" si="81"/>
        <v>--</v>
      </c>
      <c r="S283" s="490" t="str">
        <f t="shared" si="82"/>
        <v>--</v>
      </c>
      <c r="T283" s="490" t="str">
        <f t="shared" si="83"/>
        <v>--</v>
      </c>
      <c r="U283" s="490"/>
      <c r="V283" s="490"/>
      <c r="W283" s="255" t="str">
        <f t="shared" si="89"/>
        <v>--</v>
      </c>
      <c r="X283" s="490">
        <f t="shared" si="84"/>
        <v>2.3701298701298706E-2</v>
      </c>
      <c r="Y283" s="208"/>
      <c r="Z283" s="255">
        <f>VLOOKUP(D283,derm!$D$4:$H$285,5,FALSE)</f>
        <v>1E-3</v>
      </c>
      <c r="AA283" s="468">
        <f>VLOOKUP($C283,ToxValues!$C$4:$N$283,11,FALSE)</f>
        <v>47.01</v>
      </c>
      <c r="AB283" s="468" t="str">
        <f>VLOOKUP($D283,derm!$D$4:$K$285,6,FALSE)</f>
        <v>--</v>
      </c>
      <c r="AC283" s="468" t="str">
        <f>VLOOKUP($D283,derm!$D$4:$K$285,7,FALSE)</f>
        <v>--</v>
      </c>
      <c r="AD283" s="468" t="str">
        <f>VLOOKUP($D283,derm!$D$4:$K$285,8,FALSE)</f>
        <v>--</v>
      </c>
      <c r="AE283" s="468" t="str">
        <f>VLOOKUP($D283,derm!$D$4:$L$285,9,FALSE)</f>
        <v>--</v>
      </c>
      <c r="AF283" s="255"/>
      <c r="AG283" s="255">
        <f>VLOOKUP($C283,ToxValues!$C$4:$J$284,3,FALSE)</f>
        <v>0.1</v>
      </c>
      <c r="AH283" s="497">
        <f>VLOOKUP($C283,ToxValues!$C$4:$J$284,5,FALSE)</f>
        <v>0.1</v>
      </c>
    </row>
    <row r="284" spans="1:34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79"/>
        <v>--</v>
      </c>
      <c r="H284" s="490" t="str">
        <f t="shared" si="86"/>
        <v>--</v>
      </c>
      <c r="I284" s="490" t="str">
        <f t="shared" si="87"/>
        <v/>
      </c>
      <c r="J284" s="490"/>
      <c r="K284" s="490" t="str">
        <f t="shared" si="88"/>
        <v/>
      </c>
      <c r="L284" s="490" t="str">
        <f t="shared" si="85"/>
        <v>--</v>
      </c>
      <c r="M284" s="490"/>
      <c r="N284" s="490"/>
      <c r="O284" s="490" t="str">
        <f t="shared" si="80"/>
        <v>--</v>
      </c>
      <c r="P284" s="490" t="str">
        <f t="shared" si="76"/>
        <v>--</v>
      </c>
      <c r="Q284" s="490" t="str">
        <f t="shared" si="77"/>
        <v>--</v>
      </c>
      <c r="R284" s="490" t="str">
        <f t="shared" si="81"/>
        <v>--</v>
      </c>
      <c r="S284" s="490" t="str">
        <f t="shared" si="82"/>
        <v>--</v>
      </c>
      <c r="T284" s="490" t="str">
        <f t="shared" si="83"/>
        <v>--</v>
      </c>
      <c r="U284" s="490"/>
      <c r="V284" s="490"/>
      <c r="W284" s="255" t="str">
        <f t="shared" si="89"/>
        <v>--</v>
      </c>
      <c r="X284" s="490" t="str">
        <f t="shared" si="84"/>
        <v>--</v>
      </c>
      <c r="Y284" s="208"/>
      <c r="Z284" s="255" t="str">
        <f>VLOOKUP(D284,derm!$D$4:$H$285,5,FALSE)</f>
        <v>--</v>
      </c>
      <c r="AA284" s="468" t="str">
        <f>VLOOKUP($C284,ToxValues!$C$4:$N$283,11,FALSE)</f>
        <v>--</v>
      </c>
      <c r="AB284" s="468" t="str">
        <f>VLOOKUP($D284,derm!$D$4:$K$285,6,FALSE)</f>
        <v>--</v>
      </c>
      <c r="AC284" s="468" t="str">
        <f>VLOOKUP($D284,derm!$D$4:$K$285,7,FALSE)</f>
        <v>--</v>
      </c>
      <c r="AD284" s="468" t="str">
        <f>VLOOKUP($D284,derm!$D$4:$K$285,8,FALSE)</f>
        <v>--</v>
      </c>
      <c r="AE284" s="468" t="str">
        <f>VLOOKUP($D284,derm!$D$4:$L$285,9,FALSE)</f>
        <v>--</v>
      </c>
      <c r="AF284" s="255"/>
      <c r="AG284" s="255" t="str">
        <f>VLOOKUP($C284,ToxValues!$C$4:$J$284,3,FALSE)</f>
        <v>--</v>
      </c>
      <c r="AH284" s="497" t="str">
        <f>VLOOKUP($C284,ToxValues!$C$4:$J$284,5,FALSE)</f>
        <v>--</v>
      </c>
    </row>
    <row r="285" spans="1:34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79"/>
        <v>--</v>
      </c>
      <c r="H285" s="498" t="str">
        <f t="shared" si="86"/>
        <v>--</v>
      </c>
      <c r="I285" s="498" t="str">
        <f t="shared" si="87"/>
        <v/>
      </c>
      <c r="J285" s="498"/>
      <c r="K285" s="498" t="str">
        <f t="shared" si="88"/>
        <v/>
      </c>
      <c r="L285" s="498" t="str">
        <f t="shared" si="85"/>
        <v>--</v>
      </c>
      <c r="M285" s="498"/>
      <c r="N285" s="498"/>
      <c r="O285" s="498" t="str">
        <f t="shared" si="80"/>
        <v>--</v>
      </c>
      <c r="P285" s="498" t="str">
        <f t="shared" si="76"/>
        <v>--</v>
      </c>
      <c r="Q285" s="498" t="str">
        <f t="shared" si="77"/>
        <v>--</v>
      </c>
      <c r="R285" s="498" t="str">
        <f t="shared" si="81"/>
        <v>--</v>
      </c>
      <c r="S285" s="498" t="str">
        <f t="shared" si="82"/>
        <v>--</v>
      </c>
      <c r="T285" s="498" t="str">
        <f t="shared" si="83"/>
        <v>--</v>
      </c>
      <c r="U285" s="498"/>
      <c r="V285" s="498"/>
      <c r="W285" s="308" t="str">
        <f t="shared" si="89"/>
        <v>--</v>
      </c>
      <c r="X285" s="498" t="str">
        <f t="shared" si="84"/>
        <v>--</v>
      </c>
      <c r="Y285" s="288"/>
      <c r="Z285" s="308" t="str">
        <f>VLOOKUP(D285,derm!$D$4:$H$285,5,FALSE)</f>
        <v>--</v>
      </c>
      <c r="AA285" s="499" t="str">
        <f>VLOOKUP($C285,ToxValues!$C$4:$N$283,11,FALSE)</f>
        <v>--</v>
      </c>
      <c r="AB285" s="499" t="str">
        <f>VLOOKUP($D285,derm!$D$4:$K$285,6,FALSE)</f>
        <v>--</v>
      </c>
      <c r="AC285" s="499" t="str">
        <f>VLOOKUP($D285,derm!$D$4:$K$285,7,FALSE)</f>
        <v>--</v>
      </c>
      <c r="AD285" s="499" t="str">
        <f>VLOOKUP($D285,derm!$D$4:$K$285,8,FALSE)</f>
        <v>--</v>
      </c>
      <c r="AE285" s="499" t="str">
        <f>VLOOKUP($D285,derm!$D$4:$L$285,9,FALSE)</f>
        <v>--</v>
      </c>
      <c r="AF285" s="308"/>
      <c r="AG285" s="308" t="str">
        <f>VLOOKUP($C285,ToxValues!$C$4:$J$284,3,FALSE)</f>
        <v>--</v>
      </c>
      <c r="AH285" s="500" t="str">
        <f>VLOOKUP($C285,ToxValues!$C$4:$J$284,5,FALSE)</f>
        <v>--</v>
      </c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Q285"/>
  <sheetViews>
    <sheetView view="pageBreakPreview" zoomScale="70" zoomScaleNormal="80" zoomScaleSheetLayoutView="70" workbookViewId="0">
      <pane xSplit="6" ySplit="3" topLeftCell="G6" activePane="bottomRight" state="frozen"/>
      <selection activeCell="AL62" sqref="AL62"/>
      <selection pane="topRight" activeCell="AL62" sqref="AL62"/>
      <selection pane="bottomLeft" activeCell="AL62" sqref="AL62"/>
      <selection pane="bottomRight" activeCell="X6" sqref="X3:X6"/>
    </sheetView>
  </sheetViews>
  <sheetFormatPr defaultColWidth="9.109375" defaultRowHeight="13.2" x14ac:dyDescent="0.25"/>
  <cols>
    <col min="1" max="1" width="8" style="310" customWidth="1"/>
    <col min="2" max="2" width="50.88671875" style="310" bestFit="1" customWidth="1"/>
    <col min="3" max="4" width="11.109375" style="279" customWidth="1"/>
    <col min="5" max="5" width="5.33203125" style="279" customWidth="1"/>
    <col min="6" max="13" width="11.109375" style="279" customWidth="1"/>
    <col min="14" max="14" width="12.5546875" style="279" customWidth="1"/>
    <col min="15" max="16" width="11.6640625" style="324" customWidth="1"/>
    <col min="17" max="23" width="11.109375" style="279" customWidth="1"/>
    <col min="24" max="24" width="12.5546875" style="279" customWidth="1"/>
    <col min="25" max="26" width="11.6640625" style="324" customWidth="1"/>
    <col min="27" max="28" width="13.109375" style="324" customWidth="1"/>
    <col min="29" max="29" width="13" style="324" customWidth="1"/>
    <col min="30" max="30" width="13" style="324" hidden="1" customWidth="1"/>
    <col min="31" max="33" width="13.109375" style="324" hidden="1" customWidth="1"/>
    <col min="34" max="36" width="13.109375" style="279" hidden="1" customWidth="1"/>
    <col min="37" max="40" width="13.109375" style="466" hidden="1" customWidth="1"/>
    <col min="41" max="43" width="13.109375" style="472" hidden="1" customWidth="1"/>
    <col min="44" max="16384" width="9.109375" style="310"/>
  </cols>
  <sheetData>
    <row r="1" spans="1:43" ht="24" customHeight="1" thickBot="1" x14ac:dyDescent="0.3">
      <c r="A1" s="311"/>
      <c r="G1" s="331" t="s">
        <v>2525</v>
      </c>
      <c r="H1" s="331"/>
      <c r="I1" s="331"/>
      <c r="J1" s="331"/>
      <c r="K1" s="331"/>
      <c r="L1" s="331"/>
      <c r="M1" s="331" t="s">
        <v>2500</v>
      </c>
      <c r="N1" s="331"/>
      <c r="O1" s="332" t="s">
        <v>2496</v>
      </c>
      <c r="P1" s="324" t="s">
        <v>2523</v>
      </c>
      <c r="Q1" s="331" t="s">
        <v>2524</v>
      </c>
      <c r="R1" s="331"/>
      <c r="S1" s="331"/>
      <c r="T1" s="331"/>
      <c r="U1" s="331"/>
      <c r="V1" s="331"/>
      <c r="W1" s="331" t="s">
        <v>2500</v>
      </c>
      <c r="X1" s="331"/>
      <c r="Y1" s="332" t="s">
        <v>2496</v>
      </c>
      <c r="Z1" s="324" t="s">
        <v>2523</v>
      </c>
      <c r="AA1" s="324" t="s">
        <v>2675</v>
      </c>
      <c r="AB1" s="334" t="s">
        <v>2498</v>
      </c>
      <c r="AC1" s="332"/>
      <c r="AD1" s="332"/>
      <c r="AE1" s="332" t="s">
        <v>2493</v>
      </c>
      <c r="AF1" s="324" t="s">
        <v>2492</v>
      </c>
      <c r="AI1" s="331"/>
      <c r="AO1" s="469"/>
      <c r="AP1" s="469"/>
      <c r="AQ1" s="469"/>
    </row>
    <row r="2" spans="1:43" ht="31.5" customHeight="1" x14ac:dyDescent="0.35">
      <c r="A2" s="312"/>
      <c r="B2" s="313"/>
      <c r="C2" s="282"/>
      <c r="D2" s="282"/>
      <c r="E2" s="282"/>
      <c r="F2" s="282"/>
      <c r="G2" s="510" t="s">
        <v>2510</v>
      </c>
      <c r="H2" s="282" t="s">
        <v>2513</v>
      </c>
      <c r="I2" s="282" t="s">
        <v>2514</v>
      </c>
      <c r="J2" s="282" t="s">
        <v>2515</v>
      </c>
      <c r="K2" s="282" t="s">
        <v>2516</v>
      </c>
      <c r="L2" s="282" t="s">
        <v>2518</v>
      </c>
      <c r="M2" s="511" t="s">
        <v>2501</v>
      </c>
      <c r="N2" s="512" t="s">
        <v>2504</v>
      </c>
      <c r="O2" s="511" t="s">
        <v>2499</v>
      </c>
      <c r="P2" s="511" t="s">
        <v>2479</v>
      </c>
      <c r="Q2" s="510" t="s">
        <v>2510</v>
      </c>
      <c r="R2" s="282" t="s">
        <v>2513</v>
      </c>
      <c r="S2" s="282" t="s">
        <v>2514</v>
      </c>
      <c r="T2" s="282" t="s">
        <v>2515</v>
      </c>
      <c r="U2" s="282" t="s">
        <v>2516</v>
      </c>
      <c r="V2" s="282" t="s">
        <v>2518</v>
      </c>
      <c r="W2" s="511" t="s">
        <v>2501</v>
      </c>
      <c r="X2" s="512" t="s">
        <v>2504</v>
      </c>
      <c r="Y2" s="511" t="s">
        <v>2499</v>
      </c>
      <c r="Z2" s="511" t="s">
        <v>2479</v>
      </c>
      <c r="AA2" s="511" t="s">
        <v>2479</v>
      </c>
      <c r="AB2" s="512" t="s">
        <v>2556</v>
      </c>
      <c r="AC2" s="512" t="s">
        <v>2557</v>
      </c>
      <c r="AD2" s="511" t="s">
        <v>2494</v>
      </c>
      <c r="AE2" s="513" t="s">
        <v>2490</v>
      </c>
      <c r="AF2" s="514" t="s">
        <v>2532</v>
      </c>
      <c r="AG2" s="511" t="s">
        <v>2488</v>
      </c>
      <c r="AH2" s="513" t="s">
        <v>2555</v>
      </c>
      <c r="AI2" s="513" t="s">
        <v>2483</v>
      </c>
      <c r="AJ2" s="513" t="s">
        <v>1789</v>
      </c>
      <c r="AK2" s="515" t="s">
        <v>2480</v>
      </c>
      <c r="AL2" s="515" t="s">
        <v>2487</v>
      </c>
      <c r="AM2" s="515" t="s">
        <v>2481</v>
      </c>
      <c r="AN2" s="515" t="s">
        <v>2482</v>
      </c>
      <c r="AO2" s="516" t="s">
        <v>1848</v>
      </c>
      <c r="AP2" s="516" t="s">
        <v>1850</v>
      </c>
      <c r="AQ2" s="501" t="s">
        <v>1840</v>
      </c>
    </row>
    <row r="3" spans="1:43" s="329" customFormat="1" ht="28.5" customHeight="1" x14ac:dyDescent="0.25">
      <c r="A3" s="517" t="s">
        <v>1841</v>
      </c>
      <c r="B3" s="518" t="s">
        <v>1781</v>
      </c>
      <c r="C3" s="519" t="s">
        <v>1842</v>
      </c>
      <c r="D3" s="519" t="s">
        <v>1842</v>
      </c>
      <c r="E3" s="519" t="s">
        <v>2491</v>
      </c>
      <c r="F3" s="519"/>
      <c r="G3" s="520" t="s">
        <v>2528</v>
      </c>
      <c r="H3" s="519" t="s">
        <v>2506</v>
      </c>
      <c r="I3" s="519" t="s">
        <v>2508</v>
      </c>
      <c r="J3" s="519" t="s">
        <v>2507</v>
      </c>
      <c r="K3" s="519" t="s">
        <v>2531</v>
      </c>
      <c r="L3" s="519" t="s">
        <v>2517</v>
      </c>
      <c r="M3" s="519" t="s">
        <v>2474</v>
      </c>
      <c r="N3" s="521" t="s">
        <v>2502</v>
      </c>
      <c r="O3" s="325" t="s">
        <v>2486</v>
      </c>
      <c r="P3" s="521" t="s">
        <v>2486</v>
      </c>
      <c r="Q3" s="522" t="s">
        <v>2486</v>
      </c>
      <c r="R3" s="519" t="s">
        <v>2506</v>
      </c>
      <c r="S3" s="519" t="s">
        <v>2508</v>
      </c>
      <c r="T3" s="519" t="s">
        <v>2507</v>
      </c>
      <c r="U3" s="519" t="s">
        <v>2531</v>
      </c>
      <c r="V3" s="519" t="s">
        <v>2517</v>
      </c>
      <c r="W3" s="519" t="s">
        <v>2474</v>
      </c>
      <c r="X3" s="521" t="s">
        <v>2502</v>
      </c>
      <c r="Y3" s="325" t="s">
        <v>2486</v>
      </c>
      <c r="Z3" s="521" t="s">
        <v>2486</v>
      </c>
      <c r="AA3" s="521" t="s">
        <v>2530</v>
      </c>
      <c r="AB3" s="521" t="s">
        <v>2474</v>
      </c>
      <c r="AC3" s="325" t="s">
        <v>2478</v>
      </c>
      <c r="AD3" s="325"/>
      <c r="AE3" s="325"/>
      <c r="AF3" s="521" t="s">
        <v>2489</v>
      </c>
      <c r="AG3" s="521" t="s">
        <v>2534</v>
      </c>
      <c r="AH3" s="519"/>
      <c r="AI3" s="240" t="s">
        <v>2318</v>
      </c>
      <c r="AJ3" s="519" t="s">
        <v>2319</v>
      </c>
      <c r="AK3" s="523" t="s">
        <v>2320</v>
      </c>
      <c r="AL3" s="523" t="s">
        <v>2484</v>
      </c>
      <c r="AM3" s="523" t="s">
        <v>2322</v>
      </c>
      <c r="AN3" s="523" t="s">
        <v>2320</v>
      </c>
      <c r="AO3" s="305" t="s">
        <v>2511</v>
      </c>
      <c r="AP3" s="305"/>
      <c r="AQ3" s="524"/>
    </row>
    <row r="4" spans="1:43" s="329" customFormat="1" ht="28.5" hidden="1" customHeight="1" x14ac:dyDescent="0.25">
      <c r="A4" s="506"/>
      <c r="B4" s="507"/>
      <c r="C4" s="503"/>
      <c r="D4" s="503"/>
      <c r="E4" s="503"/>
      <c r="F4" s="503"/>
      <c r="G4" s="508"/>
      <c r="H4" s="503"/>
      <c r="I4" s="503"/>
      <c r="J4" s="503"/>
      <c r="K4" s="503"/>
      <c r="L4" s="503"/>
      <c r="M4" s="503"/>
      <c r="N4" s="504"/>
      <c r="O4" s="490"/>
      <c r="P4" s="504"/>
      <c r="Q4" s="509"/>
      <c r="R4" s="503"/>
      <c r="S4" s="503"/>
      <c r="T4" s="503"/>
      <c r="U4" s="503"/>
      <c r="V4" s="503"/>
      <c r="W4" s="503"/>
      <c r="X4" s="504"/>
      <c r="Y4" s="490"/>
      <c r="Z4" s="504"/>
      <c r="AA4" s="504"/>
      <c r="AB4" s="504"/>
      <c r="AC4" s="490"/>
      <c r="AD4" s="490"/>
      <c r="AE4" s="490"/>
      <c r="AF4" s="504"/>
      <c r="AG4" s="504"/>
      <c r="AH4" s="503"/>
      <c r="AI4" s="208"/>
      <c r="AJ4" s="503"/>
      <c r="AK4" s="505"/>
      <c r="AL4" s="505"/>
      <c r="AM4" s="505"/>
      <c r="AN4" s="505"/>
      <c r="AO4" s="255"/>
      <c r="AP4" s="255"/>
      <c r="AQ4" s="497"/>
    </row>
    <row r="5" spans="1:43" s="329" customFormat="1" ht="28.5" hidden="1" customHeight="1" thickBot="1" x14ac:dyDescent="0.3">
      <c r="A5" s="506"/>
      <c r="B5" s="507"/>
      <c r="C5" s="503"/>
      <c r="D5" s="503"/>
      <c r="E5" s="503"/>
      <c r="F5" s="503"/>
      <c r="G5" s="508"/>
      <c r="H5" s="503"/>
      <c r="I5" s="503"/>
      <c r="J5" s="503"/>
      <c r="K5" s="503"/>
      <c r="L5" s="503"/>
      <c r="M5" s="503"/>
      <c r="N5" s="504"/>
      <c r="O5" s="490"/>
      <c r="P5" s="504"/>
      <c r="Q5" s="509"/>
      <c r="R5" s="503"/>
      <c r="S5" s="503"/>
      <c r="T5" s="503"/>
      <c r="U5" s="503"/>
      <c r="V5" s="503"/>
      <c r="W5" s="503"/>
      <c r="X5" s="504"/>
      <c r="Y5" s="490"/>
      <c r="Z5" s="504"/>
      <c r="AA5" s="504"/>
      <c r="AB5" s="504"/>
      <c r="AC5" s="490"/>
      <c r="AD5" s="490"/>
      <c r="AE5" s="490"/>
      <c r="AF5" s="504"/>
      <c r="AG5" s="504"/>
      <c r="AH5" s="503"/>
      <c r="AI5" s="208"/>
      <c r="AJ5" s="503"/>
      <c r="AK5" s="505"/>
      <c r="AL5" s="505"/>
      <c r="AM5" s="505"/>
      <c r="AN5" s="505"/>
      <c r="AO5" s="255"/>
      <c r="AP5" s="255"/>
      <c r="AQ5" s="497"/>
    </row>
    <row r="6" spans="1:43" x14ac:dyDescent="0.25">
      <c r="A6" s="318" t="s">
        <v>407</v>
      </c>
      <c r="B6" s="319" t="s">
        <v>547</v>
      </c>
      <c r="C6" s="208" t="s">
        <v>546</v>
      </c>
      <c r="D6" s="208">
        <v>630206</v>
      </c>
      <c r="E6" s="208" t="str">
        <f>IFERROR(VLOOKUP(C6,RSL_Composite!$A$4:$K$767,11,FALSE),"--")</f>
        <v>--</v>
      </c>
      <c r="F6" s="208" t="s">
        <v>2474</v>
      </c>
      <c r="G6" s="490" t="str">
        <f>IF(AND(E6="M",MIN(H6:L6)&gt;0),MIN(H6:L6),"--")</f>
        <v>--</v>
      </c>
      <c r="H6" s="490" t="str">
        <f>IFERROR((1/((1/$M6)+(1/$O6)+(1/$P6))),"")</f>
        <v/>
      </c>
      <c r="I6" s="490">
        <f t="shared" ref="I6:I69" si="0">IFERROR(($M6),"")</f>
        <v>272.13420316868604</v>
      </c>
      <c r="J6" s="490">
        <f>IFERROR((1/((1/$M6)+(1/$O6))),"")</f>
        <v>29.237172977070845</v>
      </c>
      <c r="K6" s="490">
        <f>IFERROR(($O6),"")</f>
        <v>32.756410256410255</v>
      </c>
      <c r="L6" s="490" t="str">
        <f>IFERROR(((1/((1/$O6)+(1/$P6)))),"")</f>
        <v/>
      </c>
      <c r="M6" s="490">
        <f t="shared" ref="M6:M37" si="1">IF($E6="M",W6*mut_VSM,W6)</f>
        <v>272.13420316868604</v>
      </c>
      <c r="N6" s="490" t="str">
        <f t="shared" ref="N6:N69" si="2">IFERROR((ELCR*ATc*365*24)/(ET_adult*ED_adult*EF_adult*IUR),"--")</f>
        <v>--</v>
      </c>
      <c r="O6" s="490">
        <f t="shared" ref="O6:O15" si="3">IF($E6="M",Y6*mut_ing_res_gw,Y6)</f>
        <v>32.756410256410255</v>
      </c>
      <c r="P6" s="490" t="str">
        <f t="shared" ref="P6:P69" si="4">IF($E6="M",Z6*mut_res_derm,Z6)</f>
        <v>--</v>
      </c>
      <c r="Q6" s="490">
        <f t="shared" ref="Q6:Q69" si="5">IF(MIN(R6:V6)&gt;0,MIN(R6:V6),"--")</f>
        <v>29.237172977070845</v>
      </c>
      <c r="R6" s="490" t="str">
        <f>IFERROR((1/((1/$W6)+(1/$Y6)+(1/$Z6))),"--")</f>
        <v>--</v>
      </c>
      <c r="S6" s="490">
        <f>IFERROR(($W6),"")</f>
        <v>272.13420316868604</v>
      </c>
      <c r="T6" s="490">
        <f>IFERROR((1/((1/$W6)+(1/$Y6))),"--")</f>
        <v>29.237172977070845</v>
      </c>
      <c r="U6" s="490">
        <f>IFERROR(($Y6),"")</f>
        <v>32.756410256410255</v>
      </c>
      <c r="V6" s="490" t="str">
        <f>IFERROR((1/((1/$Y6)+(1/$Z6))),"--")</f>
        <v>--</v>
      </c>
      <c r="W6" s="490">
        <f t="shared" ref="W6:W69" si="6">IFERROR(X6/k,"--")</f>
        <v>272.13420316868604</v>
      </c>
      <c r="X6" s="490">
        <f t="shared" ref="X6:X69" si="7">IFERROR((ELCR*ATc*365*24)/(ET_adult*ED_adult*EF_adult*AO6),"--")</f>
        <v>136.06710158434302</v>
      </c>
      <c r="Y6" s="490">
        <f t="shared" ref="Y6:Y69" si="8">IFERROR(((ELCR*BW_adult*ATc*365*1000)/(IRw_adult*ED_adult*EF_adult*SFo)),"--")</f>
        <v>32.756410256410255</v>
      </c>
      <c r="Z6" s="490" t="str">
        <f t="shared" ref="Z6:Z69" si="9">IF(AH6="A",AC6,AB6)</f>
        <v>--</v>
      </c>
      <c r="AA6" s="490"/>
      <c r="AB6" s="490" t="str">
        <f t="shared" ref="AB6:AB69" si="10">IFERROR((DA_event_res_carc_adult*1000)/(AI6*AN6*(AD6+AE6)),"--")</f>
        <v>--</v>
      </c>
      <c r="AC6" s="490" t="str">
        <f t="shared" ref="AC6:AC69" si="11">IFERROR((DA_event_res_carc_adult*1000)/(2*AN6*AI6*SQRT((6*AL6*ET_adult)/PI())),"--")</f>
        <v>--</v>
      </c>
      <c r="AD6" s="490" t="str">
        <f t="shared" ref="AD6:AD69" si="12">IFERROR(ET_adult/(1+B),"--")</f>
        <v>--</v>
      </c>
      <c r="AE6" s="490" t="str">
        <f>IFERROR((2*'Adult Res carc'!tao_event*AF6),"--")</f>
        <v>--</v>
      </c>
      <c r="AF6" s="255" t="str">
        <f>IFERROR((1+(3*[0]!B)+(3*[0]!B^2))/((1+[0]!B)^2),"--")</f>
        <v>--</v>
      </c>
      <c r="AG6" s="490">
        <f t="shared" ref="AG6:AG69" si="13">IFERROR((ELCR*ATc*365*1000*BW_adult)/(AQ6*SA_adultGW*EF_adult*ED_adult),"--")</f>
        <v>3.6396011396011402E-3</v>
      </c>
      <c r="AH6" s="208" t="str">
        <f t="shared" ref="AH6:AH69" si="14">IF(ET_adult&lt;AM6,"A","B")</f>
        <v>A</v>
      </c>
      <c r="AI6" s="255">
        <f>VLOOKUP(D6,derm!$D$4:$H$285,5,FALSE)</f>
        <v>1.5900000000000001E-2</v>
      </c>
      <c r="AJ6" s="468">
        <f>VLOOKUP($C6,ToxValues!$C$4:$N$283,11,FALSE)</f>
        <v>167.85</v>
      </c>
      <c r="AK6" s="468" t="str">
        <f>VLOOKUP($D6,derm!$D$4:$K$285,6,FALSE)</f>
        <v>--</v>
      </c>
      <c r="AL6" s="468" t="str">
        <f>VLOOKUP($D6,derm!$D$4:$K$285,7,FALSE)</f>
        <v>--</v>
      </c>
      <c r="AM6" s="468" t="str">
        <f>VLOOKUP($D6,derm!$D$4:$K$285,8,FALSE)</f>
        <v>--</v>
      </c>
      <c r="AN6" s="468" t="str">
        <f>VLOOKUP($D6,derm!$D$4:$L$285,9,FALSE)</f>
        <v>--</v>
      </c>
      <c r="AO6" s="255">
        <f>VLOOKUP($C6,ToxValues!$C$4:$J$284,8,FALSE)</f>
        <v>7.4000000000000003E-6</v>
      </c>
      <c r="AP6" s="255">
        <f>VLOOKUP($C6,ToxValues!$C$4:$J$284,7,FALSE)</f>
        <v>2.5999999999999999E-2</v>
      </c>
      <c r="AQ6" s="497">
        <f>VLOOKUP($C6,ToxValues!$C$4:$L$284,10,FALSE)</f>
        <v>2.5999999999999999E-2</v>
      </c>
    </row>
    <row r="7" spans="1:43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 t="str">
        <f t="shared" ref="G7:G70" si="15">IF(AND(E7="M",MIN(H7:L7)&gt;0),MIN(H7:L7),"--")</f>
        <v>--</v>
      </c>
      <c r="H7" s="490" t="str">
        <f t="shared" ref="H7:H70" si="16">IFERROR((1/((1/$M7)+(1/$O7)+(1/$P7))),"")</f>
        <v/>
      </c>
      <c r="I7" s="490" t="str">
        <f t="shared" si="0"/>
        <v>--</v>
      </c>
      <c r="J7" s="490" t="str">
        <f t="shared" ref="J7:J70" si="17">IFERROR((1/((1/$M7)+(1/$O7))),"")</f>
        <v/>
      </c>
      <c r="K7" s="490" t="str">
        <f t="shared" ref="K7:K70" si="18">IFERROR(($O7),"")</f>
        <v>--</v>
      </c>
      <c r="L7" s="490" t="str">
        <f t="shared" ref="L7:L70" si="19">IFERROR(((1/((1/$O7)+(1/$P7)))),"")</f>
        <v/>
      </c>
      <c r="M7" s="490" t="str">
        <f t="shared" si="1"/>
        <v>--</v>
      </c>
      <c r="N7" s="490">
        <f t="shared" si="2"/>
        <v>2.0137931034482765E-4</v>
      </c>
      <c r="O7" s="490" t="str">
        <f t="shared" si="3"/>
        <v>--</v>
      </c>
      <c r="P7" s="490" t="str">
        <f t="shared" si="4"/>
        <v>--</v>
      </c>
      <c r="Q7" s="490" t="str">
        <f t="shared" si="5"/>
        <v>--</v>
      </c>
      <c r="R7" s="490" t="str">
        <f t="shared" ref="R7:R70" si="20">IFERROR((1/((1/$W7)+(1/$Y7)+(1/$Z7))),"--")</f>
        <v>--</v>
      </c>
      <c r="S7" s="490" t="str">
        <f t="shared" ref="S7:S70" si="21">IFERROR(($W7),"")</f>
        <v>--</v>
      </c>
      <c r="T7" s="490" t="str">
        <f t="shared" ref="T7:T70" si="22">IFERROR((1/((1/$W7)+(1/$Y7))),"--")</f>
        <v>--</v>
      </c>
      <c r="U7" s="490" t="str">
        <f t="shared" ref="U7:U70" si="23">IFERROR(($Y7),"")</f>
        <v>--</v>
      </c>
      <c r="V7" s="490" t="str">
        <f t="shared" ref="V7:V70" si="24">IFERROR((1/((1/$Y7)+(1/$Z7))),"--")</f>
        <v>--</v>
      </c>
      <c r="W7" s="490" t="str">
        <f t="shared" si="6"/>
        <v>--</v>
      </c>
      <c r="X7" s="490" t="str">
        <f t="shared" si="7"/>
        <v>--</v>
      </c>
      <c r="Y7" s="490" t="str">
        <f t="shared" si="8"/>
        <v>--</v>
      </c>
      <c r="Z7" s="490" t="str">
        <f t="shared" si="9"/>
        <v>--</v>
      </c>
      <c r="AA7" s="490"/>
      <c r="AB7" s="490" t="str">
        <f t="shared" si="10"/>
        <v>--</v>
      </c>
      <c r="AC7" s="490" t="str">
        <f t="shared" si="11"/>
        <v>--</v>
      </c>
      <c r="AD7" s="490">
        <f t="shared" si="12"/>
        <v>0.52727272727272723</v>
      </c>
      <c r="AE7" s="490">
        <f>IFERROR((2*'Adult Res carc'!tao_event*AF7),"--")</f>
        <v>1.3190082644628098</v>
      </c>
      <c r="AF7" s="255">
        <f>IFERROR((1+(3*[0]!B)+(3*[0]!B^2))/((1+[0]!B)^2),"--")</f>
        <v>1.0991735537190082</v>
      </c>
      <c r="AG7" s="490" t="str">
        <f t="shared" si="13"/>
        <v>--</v>
      </c>
      <c r="AH7" s="208" t="str">
        <f t="shared" si="14"/>
        <v>A</v>
      </c>
      <c r="AI7" s="255">
        <f>VLOOKUP(D7,derm!$D$4:$H$285,5,FALSE)</f>
        <v>1.26E-2</v>
      </c>
      <c r="AJ7" s="468">
        <f>VLOOKUP($C7,ToxValues!$C$4:$N$283,11,FALSE)</f>
        <v>133.41</v>
      </c>
      <c r="AK7" s="468">
        <f>VLOOKUP($D7,derm!$D$4:$K$285,6,FALSE)</f>
        <v>0.1</v>
      </c>
      <c r="AL7" s="468">
        <f>VLOOKUP($D7,derm!$D$4:$K$285,7,FALSE)</f>
        <v>0.6</v>
      </c>
      <c r="AM7" s="468">
        <f>VLOOKUP($D7,derm!$D$4:$K$285,8,FALSE)</f>
        <v>1.43</v>
      </c>
      <c r="AN7" s="468">
        <f>VLOOKUP($D7,derm!$D$4:$L$285,9,FALSE)</f>
        <v>1</v>
      </c>
      <c r="AO7" s="255" t="str">
        <f>VLOOKUP($C7,ToxValues!$C$4:$J$284,8,FALSE)</f>
        <v>--</v>
      </c>
      <c r="AP7" s="255" t="str">
        <f>VLOOKUP($C7,ToxValues!$C$4:$J$284,7,FALSE)</f>
        <v>--</v>
      </c>
      <c r="AQ7" s="497" t="str">
        <f>VLOOKUP($C7,ToxValues!$C$4:$L$284,10,FALSE)</f>
        <v>--</v>
      </c>
    </row>
    <row r="8" spans="1:43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 t="str">
        <f t="shared" si="15"/>
        <v>--</v>
      </c>
      <c r="H8" s="490">
        <f t="shared" si="16"/>
        <v>3.4082024076325026</v>
      </c>
      <c r="I8" s="490">
        <f t="shared" si="0"/>
        <v>34.720570749108219</v>
      </c>
      <c r="J8" s="490">
        <f t="shared" si="17"/>
        <v>3.7931226455360294</v>
      </c>
      <c r="K8" s="490">
        <f t="shared" si="18"/>
        <v>4.2583333333333337</v>
      </c>
      <c r="L8" s="490">
        <f t="shared" si="19"/>
        <v>3.7791690341334396</v>
      </c>
      <c r="M8" s="490">
        <f t="shared" si="1"/>
        <v>34.720570749108219</v>
      </c>
      <c r="N8" s="490" t="str">
        <f t="shared" si="2"/>
        <v>--</v>
      </c>
      <c r="O8" s="490">
        <f t="shared" si="3"/>
        <v>4.2583333333333337</v>
      </c>
      <c r="P8" s="490">
        <f t="shared" si="4"/>
        <v>33.585476833778131</v>
      </c>
      <c r="Q8" s="490">
        <f t="shared" si="5"/>
        <v>3.4082024076325026</v>
      </c>
      <c r="R8" s="490">
        <f t="shared" si="20"/>
        <v>3.4082024076325026</v>
      </c>
      <c r="S8" s="490">
        <f t="shared" si="21"/>
        <v>34.720570749108219</v>
      </c>
      <c r="T8" s="490">
        <f t="shared" si="22"/>
        <v>3.7931226455360294</v>
      </c>
      <c r="U8" s="490">
        <f t="shared" si="23"/>
        <v>4.2583333333333337</v>
      </c>
      <c r="V8" s="490">
        <f t="shared" si="24"/>
        <v>3.7791690341334396</v>
      </c>
      <c r="W8" s="490">
        <f t="shared" si="6"/>
        <v>34.720570749108219</v>
      </c>
      <c r="X8" s="490">
        <f t="shared" si="7"/>
        <v>17.36028537455411</v>
      </c>
      <c r="Y8" s="490">
        <f t="shared" si="8"/>
        <v>4.2583333333333337</v>
      </c>
      <c r="Z8" s="490">
        <f t="shared" si="9"/>
        <v>33.585476833778131</v>
      </c>
      <c r="AA8" s="490"/>
      <c r="AB8" s="490">
        <f t="shared" si="10"/>
        <v>27.941379750800081</v>
      </c>
      <c r="AC8" s="490">
        <f t="shared" si="11"/>
        <v>33.585476833778131</v>
      </c>
      <c r="AD8" s="490">
        <f t="shared" si="12"/>
        <v>0.57999999999999996</v>
      </c>
      <c r="AE8" s="490">
        <f>IFERROR((2*'Adult Res carc'!tao_event*AF8),"--")</f>
        <v>1.86</v>
      </c>
      <c r="AF8" s="255">
        <f>IFERROR((1+(3*[0]!B)+(3*[0]!B^2))/((1+[0]!B)^2),"--")</f>
        <v>1</v>
      </c>
      <c r="AG8" s="490">
        <f t="shared" si="13"/>
        <v>4.7314814814814827E-4</v>
      </c>
      <c r="AH8" s="208" t="str">
        <f t="shared" si="14"/>
        <v>A</v>
      </c>
      <c r="AI8" s="255">
        <f>VLOOKUP(D8,derm!$D$4:$H$285,5,FALSE)</f>
        <v>6.94E-3</v>
      </c>
      <c r="AJ8" s="468">
        <f>VLOOKUP($C8,ToxValues!$C$4:$N$283,11,FALSE)</f>
        <v>167.85</v>
      </c>
      <c r="AK8" s="468">
        <f>VLOOKUP($D8,derm!$D$4:$K$285,6,FALSE)</f>
        <v>0</v>
      </c>
      <c r="AL8" s="468">
        <f>VLOOKUP($D8,derm!$D$4:$K$285,7,FALSE)</f>
        <v>0.93</v>
      </c>
      <c r="AM8" s="468">
        <f>VLOOKUP($D8,derm!$D$4:$K$285,8,FALSE)</f>
        <v>2.2400000000000002</v>
      </c>
      <c r="AN8" s="468">
        <f>VLOOKUP($D8,derm!$D$4:$L$285,9,FALSE)</f>
        <v>1</v>
      </c>
      <c r="AO8" s="255">
        <f>VLOOKUP($C8,ToxValues!$C$4:$J$284,8,FALSE)</f>
        <v>5.8E-5</v>
      </c>
      <c r="AP8" s="255">
        <f>VLOOKUP($C8,ToxValues!$C$4:$J$284,7,FALSE)</f>
        <v>0.2</v>
      </c>
      <c r="AQ8" s="497">
        <f>VLOOKUP($C8,ToxValues!$C$4:$L$284,10,FALSE)</f>
        <v>0.2</v>
      </c>
    </row>
    <row r="9" spans="1:43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 t="str">
        <f t="shared" si="15"/>
        <v>--</v>
      </c>
      <c r="H9" s="490" t="str">
        <f t="shared" si="16"/>
        <v/>
      </c>
      <c r="I9" s="490" t="str">
        <f t="shared" si="0"/>
        <v>--</v>
      </c>
      <c r="J9" s="490" t="str">
        <f t="shared" si="17"/>
        <v/>
      </c>
      <c r="K9" s="490" t="str">
        <f t="shared" si="18"/>
        <v>--</v>
      </c>
      <c r="L9" s="490" t="str">
        <f t="shared" si="19"/>
        <v/>
      </c>
      <c r="M9" s="490" t="str">
        <f t="shared" si="1"/>
        <v>--</v>
      </c>
      <c r="N9" s="490">
        <f t="shared" si="2"/>
        <v>3.356321839080461E-5</v>
      </c>
      <c r="O9" s="490" t="str">
        <f t="shared" si="3"/>
        <v>--</v>
      </c>
      <c r="P9" s="490" t="str">
        <f t="shared" si="4"/>
        <v>--</v>
      </c>
      <c r="Q9" s="490" t="str">
        <f t="shared" si="5"/>
        <v>--</v>
      </c>
      <c r="R9" s="490" t="str">
        <f t="shared" si="20"/>
        <v>--</v>
      </c>
      <c r="S9" s="490" t="str">
        <f t="shared" si="21"/>
        <v>--</v>
      </c>
      <c r="T9" s="490" t="str">
        <f t="shared" si="22"/>
        <v>--</v>
      </c>
      <c r="U9" s="490" t="str">
        <f t="shared" si="23"/>
        <v>--</v>
      </c>
      <c r="V9" s="490" t="str">
        <f t="shared" si="24"/>
        <v>--</v>
      </c>
      <c r="W9" s="490" t="str">
        <f t="shared" si="6"/>
        <v>--</v>
      </c>
      <c r="X9" s="490" t="str">
        <f t="shared" si="7"/>
        <v>--</v>
      </c>
      <c r="Y9" s="490" t="str">
        <f t="shared" si="8"/>
        <v>--</v>
      </c>
      <c r="Z9" s="490" t="str">
        <f t="shared" si="9"/>
        <v>--</v>
      </c>
      <c r="AA9" s="490"/>
      <c r="AB9" s="490" t="str">
        <f t="shared" si="10"/>
        <v>--</v>
      </c>
      <c r="AC9" s="490" t="str">
        <f t="shared" si="11"/>
        <v>--</v>
      </c>
      <c r="AD9" s="490" t="str">
        <f t="shared" si="12"/>
        <v>--</v>
      </c>
      <c r="AE9" s="490" t="str">
        <f>IFERROR((2*'Adult Res carc'!tao_event*AF9),"--")</f>
        <v>--</v>
      </c>
      <c r="AF9" s="255" t="str">
        <f>IFERROR((1+(3*[0]!B)+(3*[0]!B^2))/((1+[0]!B)^2),"--")</f>
        <v>--</v>
      </c>
      <c r="AG9" s="490" t="str">
        <f t="shared" si="13"/>
        <v>--</v>
      </c>
      <c r="AH9" s="208" t="str">
        <f t="shared" si="14"/>
        <v>A</v>
      </c>
      <c r="AI9" s="255">
        <f>VLOOKUP(D9,derm!$D$4:$H$285,5,FALSE)</f>
        <v>1.7500000000000002E-2</v>
      </c>
      <c r="AJ9" s="468">
        <f>VLOOKUP($C9,ToxValues!$C$4:$N$283,11,FALSE)</f>
        <v>187.38</v>
      </c>
      <c r="AK9" s="468" t="str">
        <f>VLOOKUP($D9,derm!$D$4:$K$285,6,FALSE)</f>
        <v>--</v>
      </c>
      <c r="AL9" s="468" t="str">
        <f>VLOOKUP($D9,derm!$D$4:$K$285,7,FALSE)</f>
        <v>--</v>
      </c>
      <c r="AM9" s="468" t="str">
        <f>VLOOKUP($D9,derm!$D$4:$K$285,8,FALSE)</f>
        <v>--</v>
      </c>
      <c r="AN9" s="468" t="str">
        <f>VLOOKUP($D9,derm!$D$4:$L$285,9,FALSE)</f>
        <v>--</v>
      </c>
      <c r="AO9" s="255" t="str">
        <f>VLOOKUP($C9,ToxValues!$C$4:$J$284,8,FALSE)</f>
        <v>--</v>
      </c>
      <c r="AP9" s="255" t="str">
        <f>VLOOKUP($C9,ToxValues!$C$4:$J$284,7,FALSE)</f>
        <v>--</v>
      </c>
      <c r="AQ9" s="497" t="str">
        <f>VLOOKUP($C9,ToxValues!$C$4:$L$284,10,FALSE)</f>
        <v>--</v>
      </c>
    </row>
    <row r="10" spans="1:43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 t="str">
        <f t="shared" si="15"/>
        <v>--</v>
      </c>
      <c r="H10" s="490">
        <f t="shared" si="16"/>
        <v>12.527761088509845</v>
      </c>
      <c r="I10" s="490">
        <f t="shared" si="0"/>
        <v>125.8620689655173</v>
      </c>
      <c r="J10" s="490">
        <f t="shared" si="17"/>
        <v>13.355985363303709</v>
      </c>
      <c r="K10" s="490">
        <f t="shared" si="18"/>
        <v>14.941520467836257</v>
      </c>
      <c r="L10" s="490">
        <f t="shared" si="19"/>
        <v>13.912556220987303</v>
      </c>
      <c r="M10" s="490">
        <f t="shared" si="1"/>
        <v>125.8620689655173</v>
      </c>
      <c r="N10" s="490">
        <f t="shared" si="2"/>
        <v>5.0344827586206913</v>
      </c>
      <c r="O10" s="490">
        <f t="shared" si="3"/>
        <v>14.941520467836257</v>
      </c>
      <c r="P10" s="490">
        <f t="shared" si="4"/>
        <v>202.02329106418358</v>
      </c>
      <c r="Q10" s="490">
        <f t="shared" si="5"/>
        <v>12.527761088509845</v>
      </c>
      <c r="R10" s="490">
        <f t="shared" si="20"/>
        <v>12.527761088509845</v>
      </c>
      <c r="S10" s="490">
        <f t="shared" si="21"/>
        <v>125.8620689655173</v>
      </c>
      <c r="T10" s="490">
        <f t="shared" si="22"/>
        <v>13.355985363303709</v>
      </c>
      <c r="U10" s="490">
        <f t="shared" si="23"/>
        <v>14.941520467836257</v>
      </c>
      <c r="V10" s="490">
        <f t="shared" si="24"/>
        <v>13.912556220987303</v>
      </c>
      <c r="W10" s="490">
        <f t="shared" si="6"/>
        <v>125.8620689655173</v>
      </c>
      <c r="X10" s="490">
        <f t="shared" si="7"/>
        <v>62.931034482758648</v>
      </c>
      <c r="Y10" s="490">
        <f t="shared" si="8"/>
        <v>14.941520467836257</v>
      </c>
      <c r="Z10" s="490">
        <f t="shared" si="9"/>
        <v>202.02329106418358</v>
      </c>
      <c r="AA10" s="490"/>
      <c r="AB10" s="490">
        <f t="shared" si="10"/>
        <v>185.0553929096103</v>
      </c>
      <c r="AC10" s="490">
        <f t="shared" si="11"/>
        <v>202.02329106418358</v>
      </c>
      <c r="AD10" s="490">
        <f t="shared" si="12"/>
        <v>0.57999999999999996</v>
      </c>
      <c r="AE10" s="490">
        <f>IFERROR((2*'Adult Res carc'!tao_event*AF10),"--")</f>
        <v>1.2</v>
      </c>
      <c r="AF10" s="255">
        <f>IFERROR((1+(3*[0]!B)+(3*[0]!B^2))/((1+[0]!B)^2),"--")</f>
        <v>1</v>
      </c>
      <c r="AG10" s="490">
        <f t="shared" si="13"/>
        <v>1.6601689408706957E-3</v>
      </c>
      <c r="AH10" s="208" t="str">
        <f t="shared" si="14"/>
        <v>A</v>
      </c>
      <c r="AI10" s="255">
        <f>VLOOKUP(D10,derm!$D$4:$H$285,5,FALSE)</f>
        <v>5.0400000000000002E-3</v>
      </c>
      <c r="AJ10" s="468">
        <f>VLOOKUP($C10,ToxValues!$C$4:$N$283,11,FALSE)</f>
        <v>133.41</v>
      </c>
      <c r="AK10" s="468">
        <f>VLOOKUP($D10,derm!$D$4:$K$285,6,FALSE)</f>
        <v>0</v>
      </c>
      <c r="AL10" s="468">
        <f>VLOOKUP($D10,derm!$D$4:$K$285,7,FALSE)</f>
        <v>0.6</v>
      </c>
      <c r="AM10" s="468">
        <f>VLOOKUP($D10,derm!$D$4:$K$285,8,FALSE)</f>
        <v>1.43</v>
      </c>
      <c r="AN10" s="468">
        <f>VLOOKUP($D10,derm!$D$4:$L$285,9,FALSE)</f>
        <v>1</v>
      </c>
      <c r="AO10" s="255">
        <f>VLOOKUP($C10,ToxValues!$C$4:$J$284,8,FALSE)</f>
        <v>1.5999999999999999E-5</v>
      </c>
      <c r="AP10" s="255">
        <f>VLOOKUP($C10,ToxValues!$C$4:$J$284,7,FALSE)</f>
        <v>5.7000000000000002E-2</v>
      </c>
      <c r="AQ10" s="497">
        <f>VLOOKUP($C10,ToxValues!$C$4:$L$284,10,FALSE)</f>
        <v>5.7000000000000002E-2</v>
      </c>
    </row>
    <row r="11" spans="1:43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 t="str">
        <f t="shared" si="15"/>
        <v>--</v>
      </c>
      <c r="H11" s="490">
        <f t="shared" si="16"/>
        <v>124.76825215334547</v>
      </c>
      <c r="I11" s="490">
        <f t="shared" si="0"/>
        <v>1258.620689655173</v>
      </c>
      <c r="J11" s="490">
        <f t="shared" si="17"/>
        <v>133.55985363303711</v>
      </c>
      <c r="K11" s="490">
        <f t="shared" si="18"/>
        <v>149.41520467836256</v>
      </c>
      <c r="L11" s="490">
        <f t="shared" si="19"/>
        <v>138.49765487853537</v>
      </c>
      <c r="M11" s="490">
        <f t="shared" si="1"/>
        <v>1258.620689655173</v>
      </c>
      <c r="N11" s="490" t="str">
        <f t="shared" si="2"/>
        <v>--</v>
      </c>
      <c r="O11" s="490">
        <f t="shared" si="3"/>
        <v>149.41520467836256</v>
      </c>
      <c r="P11" s="490">
        <f t="shared" si="4"/>
        <v>1895.448688631323</v>
      </c>
      <c r="Q11" s="490">
        <f t="shared" si="5"/>
        <v>124.76825215334547</v>
      </c>
      <c r="R11" s="490">
        <f t="shared" si="20"/>
        <v>124.76825215334547</v>
      </c>
      <c r="S11" s="490">
        <f t="shared" si="21"/>
        <v>1258.620689655173</v>
      </c>
      <c r="T11" s="490">
        <f t="shared" si="22"/>
        <v>133.55985363303711</v>
      </c>
      <c r="U11" s="490">
        <f t="shared" si="23"/>
        <v>149.41520467836256</v>
      </c>
      <c r="V11" s="490">
        <f t="shared" si="24"/>
        <v>138.49765487853537</v>
      </c>
      <c r="W11" s="490">
        <f t="shared" si="6"/>
        <v>1258.620689655173</v>
      </c>
      <c r="X11" s="490">
        <f t="shared" si="7"/>
        <v>629.3103448275865</v>
      </c>
      <c r="Y11" s="490">
        <f t="shared" si="8"/>
        <v>149.41520467836256</v>
      </c>
      <c r="Z11" s="490">
        <f t="shared" si="9"/>
        <v>1895.448688631323</v>
      </c>
      <c r="AA11" s="490"/>
      <c r="AB11" s="490">
        <f t="shared" si="10"/>
        <v>1835.4548821124331</v>
      </c>
      <c r="AC11" s="490">
        <f t="shared" si="11"/>
        <v>1895.448688631323</v>
      </c>
      <c r="AD11" s="490">
        <f t="shared" si="12"/>
        <v>0.57999999999999996</v>
      </c>
      <c r="AE11" s="490">
        <f>IFERROR((2*'Adult Res carc'!tao_event*AF11),"--")</f>
        <v>0.76</v>
      </c>
      <c r="AF11" s="255">
        <f>IFERROR((1+(3*[0]!B)+(3*[0]!B^2))/((1+[0]!B)^2),"--")</f>
        <v>1</v>
      </c>
      <c r="AG11" s="490">
        <f t="shared" si="13"/>
        <v>1.6601689408706957E-2</v>
      </c>
      <c r="AH11" s="208" t="str">
        <f t="shared" si="14"/>
        <v>A</v>
      </c>
      <c r="AI11" s="255">
        <f>VLOOKUP(D11,derm!$D$4:$H$285,5,FALSE)</f>
        <v>6.7499999999999999E-3</v>
      </c>
      <c r="AJ11" s="468">
        <f>VLOOKUP($C11,ToxValues!$C$4:$N$283,11,FALSE)</f>
        <v>98.96</v>
      </c>
      <c r="AK11" s="468">
        <f>VLOOKUP($D11,derm!$D$4:$K$285,6,FALSE)</f>
        <v>0</v>
      </c>
      <c r="AL11" s="468">
        <f>VLOOKUP($D11,derm!$D$4:$K$285,7,FALSE)</f>
        <v>0.38</v>
      </c>
      <c r="AM11" s="468">
        <f>VLOOKUP($D11,derm!$D$4:$K$285,8,FALSE)</f>
        <v>0.92</v>
      </c>
      <c r="AN11" s="468">
        <f>VLOOKUP($D11,derm!$D$4:$L$285,9,FALSE)</f>
        <v>1</v>
      </c>
      <c r="AO11" s="255">
        <f>VLOOKUP($C11,ToxValues!$C$4:$J$284,8,FALSE)</f>
        <v>1.5999999999999999E-6</v>
      </c>
      <c r="AP11" s="255">
        <f>VLOOKUP($C11,ToxValues!$C$4:$J$284,7,FALSE)</f>
        <v>5.7000000000000002E-3</v>
      </c>
      <c r="AQ11" s="497">
        <f>VLOOKUP($C11,ToxValues!$C$4:$L$284,10,FALSE)</f>
        <v>5.7000000000000002E-3</v>
      </c>
    </row>
    <row r="12" spans="1:43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 t="str">
        <f t="shared" si="15"/>
        <v>--</v>
      </c>
      <c r="H12" s="490" t="str">
        <f t="shared" si="16"/>
        <v/>
      </c>
      <c r="I12" s="490" t="str">
        <f t="shared" si="0"/>
        <v>--</v>
      </c>
      <c r="J12" s="490" t="str">
        <f t="shared" si="17"/>
        <v/>
      </c>
      <c r="K12" s="490" t="str">
        <f t="shared" si="18"/>
        <v>--</v>
      </c>
      <c r="L12" s="490" t="str">
        <f t="shared" si="19"/>
        <v/>
      </c>
      <c r="M12" s="490" t="str">
        <f t="shared" si="1"/>
        <v>--</v>
      </c>
      <c r="N12" s="490">
        <f t="shared" si="2"/>
        <v>5.0344827586206922E-3</v>
      </c>
      <c r="O12" s="490" t="str">
        <f t="shared" si="3"/>
        <v>--</v>
      </c>
      <c r="P12" s="490" t="str">
        <f t="shared" si="4"/>
        <v>--</v>
      </c>
      <c r="Q12" s="490" t="str">
        <f t="shared" si="5"/>
        <v>--</v>
      </c>
      <c r="R12" s="490" t="str">
        <f t="shared" si="20"/>
        <v>--</v>
      </c>
      <c r="S12" s="490" t="str">
        <f t="shared" si="21"/>
        <v>--</v>
      </c>
      <c r="T12" s="490" t="str">
        <f t="shared" si="22"/>
        <v>--</v>
      </c>
      <c r="U12" s="490" t="str">
        <f t="shared" si="23"/>
        <v>--</v>
      </c>
      <c r="V12" s="490" t="str">
        <f t="shared" si="24"/>
        <v>--</v>
      </c>
      <c r="W12" s="490" t="str">
        <f t="shared" si="6"/>
        <v>--</v>
      </c>
      <c r="X12" s="490" t="str">
        <f t="shared" si="7"/>
        <v>--</v>
      </c>
      <c r="Y12" s="490" t="str">
        <f t="shared" si="8"/>
        <v>--</v>
      </c>
      <c r="Z12" s="490" t="str">
        <f t="shared" si="9"/>
        <v>--</v>
      </c>
      <c r="AA12" s="490"/>
      <c r="AB12" s="490" t="str">
        <f t="shared" si="10"/>
        <v>--</v>
      </c>
      <c r="AC12" s="490" t="str">
        <f t="shared" si="11"/>
        <v>--</v>
      </c>
      <c r="AD12" s="490">
        <f t="shared" si="12"/>
        <v>0.57999999999999996</v>
      </c>
      <c r="AE12" s="490">
        <f>IFERROR((2*'Adult Res carc'!tao_event*AF12),"--")</f>
        <v>0.74</v>
      </c>
      <c r="AF12" s="255">
        <f>IFERROR((1+(3*[0]!B)+(3*[0]!B^2))/((1+[0]!B)^2),"--")</f>
        <v>1</v>
      </c>
      <c r="AG12" s="490" t="str">
        <f t="shared" si="13"/>
        <v>--</v>
      </c>
      <c r="AH12" s="208" t="str">
        <f t="shared" si="14"/>
        <v>A</v>
      </c>
      <c r="AI12" s="255">
        <f>VLOOKUP(D12,derm!$D$4:$H$285,5,FALSE)</f>
        <v>1.17E-2</v>
      </c>
      <c r="AJ12" s="468">
        <f>VLOOKUP($C12,ToxValues!$C$4:$N$283,11,FALSE)</f>
        <v>96.94</v>
      </c>
      <c r="AK12" s="468">
        <f>VLOOKUP($D12,derm!$D$4:$K$285,6,FALSE)</f>
        <v>0</v>
      </c>
      <c r="AL12" s="468">
        <f>VLOOKUP($D12,derm!$D$4:$K$285,7,FALSE)</f>
        <v>0.37</v>
      </c>
      <c r="AM12" s="468">
        <f>VLOOKUP($D12,derm!$D$4:$K$285,8,FALSE)</f>
        <v>0.89</v>
      </c>
      <c r="AN12" s="468">
        <f>VLOOKUP($D12,derm!$D$4:$L$285,9,FALSE)</f>
        <v>1</v>
      </c>
      <c r="AO12" s="255" t="str">
        <f>VLOOKUP($C12,ToxValues!$C$4:$J$284,8,FALSE)</f>
        <v>--</v>
      </c>
      <c r="AP12" s="255" t="str">
        <f>VLOOKUP($C12,ToxValues!$C$4:$J$284,7,FALSE)</f>
        <v>--</v>
      </c>
      <c r="AQ12" s="497" t="str">
        <f>VLOOKUP($C12,ToxValues!$C$4:$L$284,10,FALSE)</f>
        <v>--</v>
      </c>
    </row>
    <row r="13" spans="1:43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15"/>
        <v>--</v>
      </c>
      <c r="H13" s="490" t="str">
        <f t="shared" si="16"/>
        <v/>
      </c>
      <c r="I13" s="490" t="str">
        <f t="shared" si="0"/>
        <v>--</v>
      </c>
      <c r="J13" s="490" t="str">
        <f t="shared" si="17"/>
        <v/>
      </c>
      <c r="K13" s="490" t="str">
        <f t="shared" si="18"/>
        <v>--</v>
      </c>
      <c r="L13" s="490" t="str">
        <f t="shared" si="19"/>
        <v/>
      </c>
      <c r="M13" s="490" t="str">
        <f t="shared" si="1"/>
        <v>--</v>
      </c>
      <c r="N13" s="490" t="str">
        <f t="shared" si="2"/>
        <v>--</v>
      </c>
      <c r="O13" s="490" t="str">
        <f t="shared" si="3"/>
        <v>--</v>
      </c>
      <c r="P13" s="490" t="str">
        <f t="shared" si="4"/>
        <v>--</v>
      </c>
      <c r="Q13" s="490" t="str">
        <f t="shared" si="5"/>
        <v>--</v>
      </c>
      <c r="R13" s="490" t="str">
        <f t="shared" si="20"/>
        <v>--</v>
      </c>
      <c r="S13" s="490" t="str">
        <f t="shared" si="21"/>
        <v>--</v>
      </c>
      <c r="T13" s="490" t="str">
        <f t="shared" si="22"/>
        <v>--</v>
      </c>
      <c r="U13" s="490" t="str">
        <f t="shared" si="23"/>
        <v>--</v>
      </c>
      <c r="V13" s="490" t="str">
        <f t="shared" si="24"/>
        <v>--</v>
      </c>
      <c r="W13" s="490" t="str">
        <f t="shared" si="6"/>
        <v>--</v>
      </c>
      <c r="X13" s="490" t="str">
        <f t="shared" si="7"/>
        <v>--</v>
      </c>
      <c r="Y13" s="490" t="str">
        <f t="shared" si="8"/>
        <v>--</v>
      </c>
      <c r="Z13" s="490" t="str">
        <f t="shared" si="9"/>
        <v>--</v>
      </c>
      <c r="AA13" s="490"/>
      <c r="AB13" s="490" t="str">
        <f t="shared" si="10"/>
        <v>--</v>
      </c>
      <c r="AC13" s="490" t="str">
        <f t="shared" si="11"/>
        <v>--</v>
      </c>
      <c r="AD13" s="490" t="str">
        <f t="shared" si="12"/>
        <v>--</v>
      </c>
      <c r="AE13" s="490" t="str">
        <f>IFERROR((2*'Adult Res carc'!tao_event*AF13),"--")</f>
        <v>--</v>
      </c>
      <c r="AF13" s="255" t="str">
        <f>IFERROR((1+(3*[0]!B)+(3*[0]!B^2))/((1+[0]!B)^2),"--")</f>
        <v>--</v>
      </c>
      <c r="AG13" s="490" t="str">
        <f t="shared" si="13"/>
        <v>--</v>
      </c>
      <c r="AH13" s="208" t="str">
        <f t="shared" si="14"/>
        <v>A</v>
      </c>
      <c r="AI13" s="255" t="str">
        <f>VLOOKUP(D13,derm!$D$4:$H$285,5,FALSE)</f>
        <v>--</v>
      </c>
      <c r="AJ13" s="468" t="str">
        <f>VLOOKUP($C13,ToxValues!$C$4:$N$283,11,FALSE)</f>
        <v>--</v>
      </c>
      <c r="AK13" s="468" t="str">
        <f>VLOOKUP($D13,derm!$D$4:$K$285,6,FALSE)</f>
        <v>--</v>
      </c>
      <c r="AL13" s="468" t="str">
        <f>VLOOKUP($D13,derm!$D$4:$K$285,7,FALSE)</f>
        <v>--</v>
      </c>
      <c r="AM13" s="468" t="str">
        <f>VLOOKUP($D13,derm!$D$4:$K$285,8,FALSE)</f>
        <v>--</v>
      </c>
      <c r="AN13" s="468" t="str">
        <f>VLOOKUP($D13,derm!$D$4:$L$285,9,FALSE)</f>
        <v>--</v>
      </c>
      <c r="AO13" s="255" t="str">
        <f>VLOOKUP($C13,ToxValues!$C$4:$J$284,8,FALSE)</f>
        <v>--</v>
      </c>
      <c r="AP13" s="255" t="str">
        <f>VLOOKUP($C13,ToxValues!$C$4:$J$284,7,FALSE)</f>
        <v>--</v>
      </c>
      <c r="AQ13" s="497" t="str">
        <f>VLOOKUP($C13,ToxValues!$C$4:$L$284,10,FALSE)</f>
        <v>--</v>
      </c>
    </row>
    <row r="14" spans="1:43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 t="str">
        <f t="shared" si="15"/>
        <v>--</v>
      </c>
      <c r="H14" s="490" t="str">
        <f t="shared" si="16"/>
        <v/>
      </c>
      <c r="I14" s="490" t="str">
        <f t="shared" si="0"/>
        <v>--</v>
      </c>
      <c r="J14" s="490" t="str">
        <f t="shared" si="17"/>
        <v/>
      </c>
      <c r="K14" s="490" t="str">
        <f t="shared" si="18"/>
        <v>--</v>
      </c>
      <c r="L14" s="490" t="str">
        <f t="shared" si="19"/>
        <v/>
      </c>
      <c r="M14" s="490" t="str">
        <f t="shared" si="1"/>
        <v>--</v>
      </c>
      <c r="N14" s="490" t="str">
        <f t="shared" si="2"/>
        <v>--</v>
      </c>
      <c r="O14" s="490" t="str">
        <f t="shared" si="3"/>
        <v>--</v>
      </c>
      <c r="P14" s="490" t="str">
        <f t="shared" si="4"/>
        <v>--</v>
      </c>
      <c r="Q14" s="490" t="str">
        <f t="shared" si="5"/>
        <v>--</v>
      </c>
      <c r="R14" s="490" t="str">
        <f t="shared" si="20"/>
        <v>--</v>
      </c>
      <c r="S14" s="490" t="str">
        <f t="shared" si="21"/>
        <v>--</v>
      </c>
      <c r="T14" s="490" t="str">
        <f t="shared" si="22"/>
        <v>--</v>
      </c>
      <c r="U14" s="490" t="str">
        <f t="shared" si="23"/>
        <v>--</v>
      </c>
      <c r="V14" s="490" t="str">
        <f t="shared" si="24"/>
        <v>--</v>
      </c>
      <c r="W14" s="490" t="str">
        <f t="shared" si="6"/>
        <v>--</v>
      </c>
      <c r="X14" s="490" t="str">
        <f t="shared" si="7"/>
        <v>--</v>
      </c>
      <c r="Y14" s="490" t="str">
        <f t="shared" si="8"/>
        <v>--</v>
      </c>
      <c r="Z14" s="490" t="str">
        <f t="shared" si="9"/>
        <v>--</v>
      </c>
      <c r="AA14" s="490"/>
      <c r="AB14" s="490" t="str">
        <f t="shared" si="10"/>
        <v>--</v>
      </c>
      <c r="AC14" s="490" t="str">
        <f t="shared" si="11"/>
        <v>--</v>
      </c>
      <c r="AD14" s="490" t="str">
        <f t="shared" si="12"/>
        <v>--</v>
      </c>
      <c r="AE14" s="490" t="str">
        <f>IFERROR((2*'Adult Res carc'!tao_event*AF14),"--")</f>
        <v>--</v>
      </c>
      <c r="AF14" s="255" t="str">
        <f>IFERROR((1+(3*[0]!B)+(3*[0]!B^2))/((1+[0]!B)^2),"--")</f>
        <v>--</v>
      </c>
      <c r="AG14" s="490" t="str">
        <f t="shared" si="13"/>
        <v>--</v>
      </c>
      <c r="AH14" s="208" t="str">
        <f t="shared" si="14"/>
        <v>A</v>
      </c>
      <c r="AI14" s="255">
        <f>VLOOKUP(D14,derm!$D$4:$H$285,5,FALSE)</f>
        <v>7.3800000000000004E-2</v>
      </c>
      <c r="AJ14" s="468">
        <f>VLOOKUP($C14,ToxValues!$C$4:$N$283,11,FALSE)</f>
        <v>181.45</v>
      </c>
      <c r="AK14" s="468" t="str">
        <f>VLOOKUP($D14,derm!$D$4:$K$285,6,FALSE)</f>
        <v>--</v>
      </c>
      <c r="AL14" s="468" t="str">
        <f>VLOOKUP($D14,derm!$D$4:$K$285,7,FALSE)</f>
        <v>--</v>
      </c>
      <c r="AM14" s="468" t="str">
        <f>VLOOKUP($D14,derm!$D$4:$K$285,8,FALSE)</f>
        <v>--</v>
      </c>
      <c r="AN14" s="468" t="str">
        <f>VLOOKUP($D14,derm!$D$4:$L$285,9,FALSE)</f>
        <v>--</v>
      </c>
      <c r="AO14" s="255" t="str">
        <f>VLOOKUP($C14,ToxValues!$C$4:$J$284,8,FALSE)</f>
        <v>--</v>
      </c>
      <c r="AP14" s="255" t="str">
        <f>VLOOKUP($C14,ToxValues!$C$4:$J$284,7,FALSE)</f>
        <v>--</v>
      </c>
      <c r="AQ14" s="497" t="str">
        <f>VLOOKUP($C14,ToxValues!$C$4:$L$284,10,FALSE)</f>
        <v>--</v>
      </c>
    </row>
    <row r="15" spans="1:43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15"/>
        <v>9.5954444444444464E-3</v>
      </c>
      <c r="H15" s="490" t="str">
        <f t="shared" si="16"/>
        <v/>
      </c>
      <c r="I15" s="490" t="str">
        <f t="shared" si="0"/>
        <v/>
      </c>
      <c r="J15" s="490" t="str">
        <f t="shared" si="17"/>
        <v/>
      </c>
      <c r="K15" s="490">
        <f t="shared" si="18"/>
        <v>9.5954444444444464E-3</v>
      </c>
      <c r="L15" s="490" t="str">
        <f t="shared" si="19"/>
        <v/>
      </c>
      <c r="M15" s="490" t="e">
        <f t="shared" si="1"/>
        <v>#VALUE!</v>
      </c>
      <c r="N15" s="490">
        <f t="shared" si="2"/>
        <v>3.3563218390804614</v>
      </c>
      <c r="O15" s="490">
        <f t="shared" si="3"/>
        <v>9.5954444444444464E-3</v>
      </c>
      <c r="P15" s="490" t="e">
        <f t="shared" si="4"/>
        <v>#VALUE!</v>
      </c>
      <c r="Q15" s="490">
        <f t="shared" si="5"/>
        <v>2.8388888888888891E-2</v>
      </c>
      <c r="R15" s="490" t="str">
        <f t="shared" si="20"/>
        <v>--</v>
      </c>
      <c r="S15" s="490" t="str">
        <f t="shared" si="21"/>
        <v>--</v>
      </c>
      <c r="T15" s="490" t="str">
        <f t="shared" si="22"/>
        <v>--</v>
      </c>
      <c r="U15" s="490">
        <f t="shared" si="23"/>
        <v>2.8388888888888891E-2</v>
      </c>
      <c r="V15" s="490" t="str">
        <f t="shared" si="24"/>
        <v>--</v>
      </c>
      <c r="W15" s="490" t="str">
        <f t="shared" si="6"/>
        <v>--</v>
      </c>
      <c r="X15" s="490" t="str">
        <f t="shared" si="7"/>
        <v>--</v>
      </c>
      <c r="Y15" s="490">
        <f t="shared" si="8"/>
        <v>2.8388888888888891E-2</v>
      </c>
      <c r="Z15" s="490" t="str">
        <f t="shared" si="9"/>
        <v>--</v>
      </c>
      <c r="AA15" s="490"/>
      <c r="AB15" s="490" t="str">
        <f t="shared" si="10"/>
        <v>--</v>
      </c>
      <c r="AC15" s="490" t="str">
        <f t="shared" si="11"/>
        <v>--</v>
      </c>
      <c r="AD15" s="490" t="str">
        <f t="shared" si="12"/>
        <v>--</v>
      </c>
      <c r="AE15" s="490" t="str">
        <f>IFERROR((2*'Adult Res carc'!tao_event*AF15),"--")</f>
        <v>--</v>
      </c>
      <c r="AF15" s="255" t="str">
        <f>IFERROR((1+(3*[0]!B)+(3*[0]!B^2))/((1+[0]!B)^2),"--")</f>
        <v>--</v>
      </c>
      <c r="AG15" s="490">
        <f t="shared" si="13"/>
        <v>3.1543209876543215E-6</v>
      </c>
      <c r="AH15" s="208" t="str">
        <f t="shared" si="14"/>
        <v>A</v>
      </c>
      <c r="AI15" s="255">
        <f>VLOOKUP(D15,derm!$D$4:$H$285,5,FALSE)</f>
        <v>7.5199999999999998E-3</v>
      </c>
      <c r="AJ15" s="468">
        <f>VLOOKUP($C15,ToxValues!$C$4:$N$283,11,FALSE)</f>
        <v>147.43</v>
      </c>
      <c r="AK15" s="468" t="str">
        <f>VLOOKUP($D15,derm!$D$4:$K$285,6,FALSE)</f>
        <v>--</v>
      </c>
      <c r="AL15" s="468" t="str">
        <f>VLOOKUP($D15,derm!$D$4:$K$285,7,FALSE)</f>
        <v>--</v>
      </c>
      <c r="AM15" s="468" t="str">
        <f>VLOOKUP($D15,derm!$D$4:$K$285,8,FALSE)</f>
        <v>--</v>
      </c>
      <c r="AN15" s="468" t="str">
        <f>VLOOKUP($D15,derm!$D$4:$L$285,9,FALSE)</f>
        <v>--</v>
      </c>
      <c r="AO15" s="255" t="str">
        <f>VLOOKUP($C15,ToxValues!$C$4:$J$284,8,FALSE)</f>
        <v>--</v>
      </c>
      <c r="AP15" s="255">
        <f>VLOOKUP($C15,ToxValues!$C$4:$J$284,7,FALSE)</f>
        <v>30</v>
      </c>
      <c r="AQ15" s="497">
        <f>VLOOKUP($C15,ToxValues!$C$4:$L$284,10,FALSE)</f>
        <v>30</v>
      </c>
    </row>
    <row r="16" spans="1:43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 t="str">
        <f t="shared" si="15"/>
        <v>--</v>
      </c>
      <c r="H16" s="490" t="str">
        <f t="shared" si="16"/>
        <v/>
      </c>
      <c r="I16" s="490" t="str">
        <f t="shared" si="0"/>
        <v>--</v>
      </c>
      <c r="J16" s="490" t="str">
        <f t="shared" si="17"/>
        <v/>
      </c>
      <c r="K16" s="490">
        <f t="shared" si="18"/>
        <v>29.367816091954023</v>
      </c>
      <c r="L16" s="490">
        <f t="shared" si="19"/>
        <v>12.200286141962046</v>
      </c>
      <c r="M16" s="490" t="str">
        <f t="shared" si="1"/>
        <v>--</v>
      </c>
      <c r="N16" s="490">
        <f t="shared" si="2"/>
        <v>0.50344827586206919</v>
      </c>
      <c r="O16" s="490">
        <f t="shared" ref="O16:O79" si="25">IF($E16="M",Y16*mut_VSM,Y16)</f>
        <v>29.367816091954023</v>
      </c>
      <c r="P16" s="490">
        <f t="shared" si="4"/>
        <v>20.870548106224454</v>
      </c>
      <c r="Q16" s="490">
        <f t="shared" si="5"/>
        <v>12.200286141962046</v>
      </c>
      <c r="R16" s="490" t="str">
        <f t="shared" si="20"/>
        <v>--</v>
      </c>
      <c r="S16" s="490" t="str">
        <f t="shared" si="21"/>
        <v>--</v>
      </c>
      <c r="T16" s="490" t="str">
        <f t="shared" si="22"/>
        <v>--</v>
      </c>
      <c r="U16" s="490">
        <f t="shared" si="23"/>
        <v>29.367816091954023</v>
      </c>
      <c r="V16" s="490">
        <f t="shared" si="24"/>
        <v>12.200286141962046</v>
      </c>
      <c r="W16" s="490" t="str">
        <f t="shared" si="6"/>
        <v>--</v>
      </c>
      <c r="X16" s="490" t="str">
        <f t="shared" si="7"/>
        <v>--</v>
      </c>
      <c r="Y16" s="490">
        <f t="shared" si="8"/>
        <v>29.367816091954023</v>
      </c>
      <c r="Z16" s="490">
        <f t="shared" si="9"/>
        <v>20.870548106224454</v>
      </c>
      <c r="AA16" s="490"/>
      <c r="AB16" s="490">
        <f t="shared" si="10"/>
        <v>14.039847488410519</v>
      </c>
      <c r="AC16" s="490">
        <f t="shared" si="11"/>
        <v>20.870548106224454</v>
      </c>
      <c r="AD16" s="490">
        <f t="shared" si="12"/>
        <v>0.44615384615384612</v>
      </c>
      <c r="AE16" s="490">
        <f>IFERROR((2*'Adult Res carc'!tao_event*AF16),"--")</f>
        <v>2.8505325443786984</v>
      </c>
      <c r="AF16" s="255">
        <f>IFERROR((1+(3*[0]!B)+(3*[0]!B^2))/((1+[0]!B)^2),"--")</f>
        <v>1.2840236686390532</v>
      </c>
      <c r="AG16" s="490">
        <f t="shared" si="13"/>
        <v>3.263090676883781E-3</v>
      </c>
      <c r="AH16" s="208" t="str">
        <f t="shared" si="14"/>
        <v>A</v>
      </c>
      <c r="AI16" s="255">
        <f>VLOOKUP(D16,derm!$D$4:$H$285,5,FALSE)</f>
        <v>7.0499999999999993E-2</v>
      </c>
      <c r="AJ16" s="468">
        <f>VLOOKUP($C16,ToxValues!$C$4:$N$283,11,FALSE)</f>
        <v>181.45</v>
      </c>
      <c r="AK16" s="468">
        <f>VLOOKUP($D16,derm!$D$4:$K$285,6,FALSE)</f>
        <v>0.3</v>
      </c>
      <c r="AL16" s="468">
        <f>VLOOKUP($D16,derm!$D$4:$K$285,7,FALSE)</f>
        <v>1.1100000000000001</v>
      </c>
      <c r="AM16" s="468">
        <f>VLOOKUP($D16,derm!$D$4:$K$285,8,FALSE)</f>
        <v>2.66</v>
      </c>
      <c r="AN16" s="468">
        <f>VLOOKUP($D16,derm!$D$4:$L$285,9,FALSE)</f>
        <v>1</v>
      </c>
      <c r="AO16" s="255" t="str">
        <f>VLOOKUP($C16,ToxValues!$C$4:$J$284,8,FALSE)</f>
        <v>--</v>
      </c>
      <c r="AP16" s="255">
        <f>VLOOKUP($C16,ToxValues!$C$4:$J$284,7,FALSE)</f>
        <v>2.9000000000000001E-2</v>
      </c>
      <c r="AQ16" s="497">
        <f>VLOOKUP($C16,ToxValues!$C$4:$L$284,10,FALSE)</f>
        <v>2.9000000000000001E-2</v>
      </c>
    </row>
    <row r="17" spans="1:43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 t="str">
        <f t="shared" si="15"/>
        <v>--</v>
      </c>
      <c r="H17" s="490" t="str">
        <f t="shared" si="16"/>
        <v/>
      </c>
      <c r="I17" s="490" t="str">
        <f t="shared" si="0"/>
        <v>--</v>
      </c>
      <c r="J17" s="490" t="str">
        <f t="shared" si="17"/>
        <v/>
      </c>
      <c r="K17" s="490" t="str">
        <f t="shared" si="18"/>
        <v>--</v>
      </c>
      <c r="L17" s="490" t="str">
        <f t="shared" si="19"/>
        <v/>
      </c>
      <c r="M17" s="490" t="str">
        <f t="shared" si="1"/>
        <v>--</v>
      </c>
      <c r="N17" s="490">
        <f t="shared" si="2"/>
        <v>0.14384236453201976</v>
      </c>
      <c r="O17" s="490" t="str">
        <f t="shared" si="25"/>
        <v>--</v>
      </c>
      <c r="P17" s="490" t="str">
        <f t="shared" si="4"/>
        <v>--</v>
      </c>
      <c r="Q17" s="490" t="str">
        <f t="shared" si="5"/>
        <v>--</v>
      </c>
      <c r="R17" s="490" t="str">
        <f t="shared" si="20"/>
        <v>--</v>
      </c>
      <c r="S17" s="490" t="str">
        <f t="shared" si="21"/>
        <v>--</v>
      </c>
      <c r="T17" s="490" t="str">
        <f t="shared" si="22"/>
        <v>--</v>
      </c>
      <c r="U17" s="490" t="str">
        <f t="shared" si="23"/>
        <v>--</v>
      </c>
      <c r="V17" s="490" t="str">
        <f t="shared" si="24"/>
        <v>--</v>
      </c>
      <c r="W17" s="490" t="str">
        <f t="shared" si="6"/>
        <v>--</v>
      </c>
      <c r="X17" s="490" t="str">
        <f t="shared" si="7"/>
        <v>--</v>
      </c>
      <c r="Y17" s="490" t="str">
        <f t="shared" si="8"/>
        <v>--</v>
      </c>
      <c r="Z17" s="490" t="str">
        <f t="shared" si="9"/>
        <v>--</v>
      </c>
      <c r="AA17" s="490"/>
      <c r="AB17" s="490" t="str">
        <f t="shared" si="10"/>
        <v>--</v>
      </c>
      <c r="AC17" s="490" t="str">
        <f t="shared" si="11"/>
        <v>--</v>
      </c>
      <c r="AD17" s="490" t="str">
        <f t="shared" si="12"/>
        <v>--</v>
      </c>
      <c r="AE17" s="490" t="str">
        <f>IFERROR((2*'Adult Res carc'!tao_event*AF17),"--")</f>
        <v>--</v>
      </c>
      <c r="AF17" s="255" t="str">
        <f>IFERROR((1+(3*[0]!B)+(3*[0]!B^2))/((1+[0]!B)^2),"--")</f>
        <v>--</v>
      </c>
      <c r="AG17" s="490" t="str">
        <f t="shared" si="13"/>
        <v>--</v>
      </c>
      <c r="AH17" s="208" t="str">
        <f t="shared" si="14"/>
        <v>A</v>
      </c>
      <c r="AI17" s="255">
        <f>VLOOKUP(D17,derm!$D$4:$H$285,5,FALSE)</f>
        <v>8.5699999999999998E-2</v>
      </c>
      <c r="AJ17" s="468">
        <f>VLOOKUP($C17,ToxValues!$C$4:$N$283,11,FALSE)</f>
        <v>120.2</v>
      </c>
      <c r="AK17" s="468" t="str">
        <f>VLOOKUP($D17,derm!$D$4:$K$285,6,FALSE)</f>
        <v>--</v>
      </c>
      <c r="AL17" s="468" t="str">
        <f>VLOOKUP($D17,derm!$D$4:$K$285,7,FALSE)</f>
        <v>--</v>
      </c>
      <c r="AM17" s="468" t="str">
        <f>VLOOKUP($D17,derm!$D$4:$K$285,8,FALSE)</f>
        <v>--</v>
      </c>
      <c r="AN17" s="468" t="str">
        <f>VLOOKUP($D17,derm!$D$4:$L$285,9,FALSE)</f>
        <v>--</v>
      </c>
      <c r="AO17" s="255" t="str">
        <f>VLOOKUP($C17,ToxValues!$C$4:$J$284,8,FALSE)</f>
        <v>--</v>
      </c>
      <c r="AP17" s="255" t="str">
        <f>VLOOKUP($C17,ToxValues!$C$4:$J$284,7,FALSE)</f>
        <v>--</v>
      </c>
      <c r="AQ17" s="497" t="str">
        <f>VLOOKUP($C17,ToxValues!$C$4:$L$284,10,FALSE)</f>
        <v>--</v>
      </c>
    </row>
    <row r="18" spans="1:43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15"/>
        <v>0.10079650436953813</v>
      </c>
      <c r="H18" s="490" t="str">
        <f t="shared" si="16"/>
        <v/>
      </c>
      <c r="I18" s="490">
        <f t="shared" si="0"/>
        <v>0.13257471264367823</v>
      </c>
      <c r="J18" s="490">
        <f t="shared" si="17"/>
        <v>0.10079650436953813</v>
      </c>
      <c r="K18" s="490">
        <f t="shared" si="18"/>
        <v>0.42051041666666672</v>
      </c>
      <c r="L18" s="490" t="str">
        <f t="shared" si="19"/>
        <v/>
      </c>
      <c r="M18" s="490">
        <f t="shared" si="1"/>
        <v>0.13257471264367823</v>
      </c>
      <c r="N18" s="490">
        <f t="shared" si="2"/>
        <v>5.0344827586206913</v>
      </c>
      <c r="O18" s="490">
        <f t="shared" si="25"/>
        <v>0.42051041666666672</v>
      </c>
      <c r="P18" s="490" t="e">
        <f t="shared" si="4"/>
        <v>#VALUE!</v>
      </c>
      <c r="Q18" s="490">
        <f t="shared" si="5"/>
        <v>0.25518102372034962</v>
      </c>
      <c r="R18" s="490" t="str">
        <f t="shared" si="20"/>
        <v>--</v>
      </c>
      <c r="S18" s="490">
        <f t="shared" si="21"/>
        <v>0.33563218390804611</v>
      </c>
      <c r="T18" s="490">
        <f t="shared" si="22"/>
        <v>0.25518102372034962</v>
      </c>
      <c r="U18" s="490">
        <f t="shared" si="23"/>
        <v>1.0645833333333334</v>
      </c>
      <c r="V18" s="490" t="str">
        <f t="shared" si="24"/>
        <v>--</v>
      </c>
      <c r="W18" s="490">
        <f t="shared" si="6"/>
        <v>0.33563218390804611</v>
      </c>
      <c r="X18" s="490">
        <f t="shared" si="7"/>
        <v>0.16781609195402306</v>
      </c>
      <c r="Y18" s="490">
        <f t="shared" si="8"/>
        <v>1.0645833333333334</v>
      </c>
      <c r="Z18" s="490" t="str">
        <f t="shared" si="9"/>
        <v>--</v>
      </c>
      <c r="AA18" s="490"/>
      <c r="AB18" s="490" t="str">
        <f t="shared" si="10"/>
        <v>--</v>
      </c>
      <c r="AC18" s="490" t="str">
        <f t="shared" si="11"/>
        <v>--</v>
      </c>
      <c r="AD18" s="490" t="str">
        <f t="shared" si="12"/>
        <v>--</v>
      </c>
      <c r="AE18" s="490" t="str">
        <f>IFERROR((2*'Adult Res carc'!tao_event*AF18),"--")</f>
        <v>--</v>
      </c>
      <c r="AF18" s="255" t="str">
        <f>IFERROR((1+(3*[0]!B)+(3*[0]!B^2))/((1+[0]!B)^2),"--")</f>
        <v>--</v>
      </c>
      <c r="AG18" s="490">
        <f t="shared" si="13"/>
        <v>1.1828703703703707E-4</v>
      </c>
      <c r="AH18" s="208" t="str">
        <f t="shared" si="14"/>
        <v>A</v>
      </c>
      <c r="AI18" s="255">
        <f>VLOOKUP(D18,derm!$D$4:$H$285,5,FALSE)</f>
        <v>6.8500000000000002E-3</v>
      </c>
      <c r="AJ18" s="468">
        <f>VLOOKUP($C18,ToxValues!$C$4:$N$283,11,FALSE)</f>
        <v>236.33</v>
      </c>
      <c r="AK18" s="468" t="str">
        <f>VLOOKUP($D18,derm!$D$4:$K$285,6,FALSE)</f>
        <v>--</v>
      </c>
      <c r="AL18" s="468" t="str">
        <f>VLOOKUP($D18,derm!$D$4:$K$285,7,FALSE)</f>
        <v>--</v>
      </c>
      <c r="AM18" s="468" t="str">
        <f>VLOOKUP($D18,derm!$D$4:$K$285,8,FALSE)</f>
        <v>--</v>
      </c>
      <c r="AN18" s="468" t="str">
        <f>VLOOKUP($D18,derm!$D$4:$L$285,9,FALSE)</f>
        <v>--</v>
      </c>
      <c r="AO18" s="255">
        <f>VLOOKUP($C18,ToxValues!$C$4:$J$284,8,FALSE)</f>
        <v>6.0000000000000001E-3</v>
      </c>
      <c r="AP18" s="255">
        <f>VLOOKUP($C18,ToxValues!$C$4:$J$284,7,FALSE)</f>
        <v>0.8</v>
      </c>
      <c r="AQ18" s="497">
        <f>VLOOKUP($C18,ToxValues!$C$4:$L$284,10,FALSE)</f>
        <v>0.8</v>
      </c>
    </row>
    <row r="19" spans="1:43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 t="str">
        <f t="shared" si="15"/>
        <v>--</v>
      </c>
      <c r="H19" s="490">
        <f t="shared" si="16"/>
        <v>0.35941131213014388</v>
      </c>
      <c r="I19" s="490">
        <f t="shared" si="0"/>
        <v>3.3563218390804614</v>
      </c>
      <c r="J19" s="490">
        <f t="shared" si="17"/>
        <v>0.37788870401183217</v>
      </c>
      <c r="K19" s="490">
        <f t="shared" si="18"/>
        <v>0.42583333333333334</v>
      </c>
      <c r="L19" s="490">
        <f t="shared" si="19"/>
        <v>0.40251453130384512</v>
      </c>
      <c r="M19" s="490">
        <f t="shared" si="1"/>
        <v>3.3563218390804614</v>
      </c>
      <c r="N19" s="490">
        <f t="shared" si="2"/>
        <v>0.11187739463601537</v>
      </c>
      <c r="O19" s="490">
        <f t="shared" si="25"/>
        <v>0.42583333333333334</v>
      </c>
      <c r="P19" s="490">
        <f t="shared" si="4"/>
        <v>7.3504678483683703</v>
      </c>
      <c r="Q19" s="490">
        <f t="shared" si="5"/>
        <v>0.35941131213014388</v>
      </c>
      <c r="R19" s="490">
        <f t="shared" si="20"/>
        <v>0.35941131213014388</v>
      </c>
      <c r="S19" s="490">
        <f t="shared" si="21"/>
        <v>3.3563218390804614</v>
      </c>
      <c r="T19" s="490">
        <f t="shared" si="22"/>
        <v>0.37788870401183217</v>
      </c>
      <c r="U19" s="490">
        <f t="shared" si="23"/>
        <v>0.42583333333333334</v>
      </c>
      <c r="V19" s="490">
        <f t="shared" si="24"/>
        <v>0.40251453130384512</v>
      </c>
      <c r="W19" s="490">
        <f t="shared" si="6"/>
        <v>3.3563218390804614</v>
      </c>
      <c r="X19" s="490">
        <f t="shared" si="7"/>
        <v>1.6781609195402307</v>
      </c>
      <c r="Y19" s="490">
        <f t="shared" si="8"/>
        <v>0.42583333333333334</v>
      </c>
      <c r="Z19" s="490">
        <f t="shared" si="9"/>
        <v>7.3504678483683703</v>
      </c>
      <c r="AA19" s="490"/>
      <c r="AB19" s="490">
        <f t="shared" si="10"/>
        <v>5.6732391864286358</v>
      </c>
      <c r="AC19" s="490">
        <f t="shared" si="11"/>
        <v>7.3504678483683703</v>
      </c>
      <c r="AD19" s="490">
        <f t="shared" si="12"/>
        <v>0.57999999999999996</v>
      </c>
      <c r="AE19" s="490">
        <f>IFERROR((2*'Adult Res carc'!tao_event*AF19),"--")</f>
        <v>2.42</v>
      </c>
      <c r="AF19" s="255">
        <f>IFERROR((1+(3*[0]!B)+(3*[0]!B^2))/((1+[0]!B)^2),"--")</f>
        <v>1</v>
      </c>
      <c r="AG19" s="490">
        <f t="shared" si="13"/>
        <v>4.7314814814814824E-5</v>
      </c>
      <c r="AH19" s="208" t="str">
        <f t="shared" si="14"/>
        <v>A</v>
      </c>
      <c r="AI19" s="255">
        <f>VLOOKUP(D19,derm!$D$4:$H$285,5,FALSE)</f>
        <v>2.7799999999999999E-3</v>
      </c>
      <c r="AJ19" s="468">
        <f>VLOOKUP($C19,ToxValues!$C$4:$N$283,11,FALSE)</f>
        <v>187.86</v>
      </c>
      <c r="AK19" s="468">
        <f>VLOOKUP($D19,derm!$D$4:$K$285,6,FALSE)</f>
        <v>0</v>
      </c>
      <c r="AL19" s="468">
        <f>VLOOKUP($D19,derm!$D$4:$K$285,7,FALSE)</f>
        <v>1.21</v>
      </c>
      <c r="AM19" s="468">
        <f>VLOOKUP($D19,derm!$D$4:$K$285,8,FALSE)</f>
        <v>2.9</v>
      </c>
      <c r="AN19" s="468">
        <f>VLOOKUP($D19,derm!$D$4:$L$285,9,FALSE)</f>
        <v>1</v>
      </c>
      <c r="AO19" s="255">
        <f>VLOOKUP($C19,ToxValues!$C$4:$J$284,8,FALSE)</f>
        <v>5.9999999999999995E-4</v>
      </c>
      <c r="AP19" s="255">
        <f>VLOOKUP($C19,ToxValues!$C$4:$J$284,7,FALSE)</f>
        <v>2</v>
      </c>
      <c r="AQ19" s="497">
        <f>VLOOKUP($C19,ToxValues!$C$4:$L$284,10,FALSE)</f>
        <v>2</v>
      </c>
    </row>
    <row r="20" spans="1:43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 t="str">
        <f t="shared" si="15"/>
        <v>--</v>
      </c>
      <c r="H20" s="490" t="str">
        <f t="shared" si="16"/>
        <v/>
      </c>
      <c r="I20" s="490" t="str">
        <f t="shared" si="0"/>
        <v>--</v>
      </c>
      <c r="J20" s="490" t="str">
        <f t="shared" si="17"/>
        <v/>
      </c>
      <c r="K20" s="490" t="str">
        <f t="shared" si="18"/>
        <v>--</v>
      </c>
      <c r="L20" s="490" t="str">
        <f t="shared" si="19"/>
        <v/>
      </c>
      <c r="M20" s="490" t="str">
        <f t="shared" si="1"/>
        <v>--</v>
      </c>
      <c r="N20" s="490">
        <f t="shared" si="2"/>
        <v>5.0344827586206922E-3</v>
      </c>
      <c r="O20" s="490" t="str">
        <f t="shared" si="25"/>
        <v>--</v>
      </c>
      <c r="P20" s="490" t="str">
        <f t="shared" si="4"/>
        <v>--</v>
      </c>
      <c r="Q20" s="490" t="str">
        <f t="shared" si="5"/>
        <v>--</v>
      </c>
      <c r="R20" s="490" t="str">
        <f t="shared" si="20"/>
        <v>--</v>
      </c>
      <c r="S20" s="490" t="str">
        <f t="shared" si="21"/>
        <v>--</v>
      </c>
      <c r="T20" s="490" t="str">
        <f t="shared" si="22"/>
        <v>--</v>
      </c>
      <c r="U20" s="490" t="str">
        <f t="shared" si="23"/>
        <v>--</v>
      </c>
      <c r="V20" s="490" t="str">
        <f t="shared" si="24"/>
        <v>--</v>
      </c>
      <c r="W20" s="490" t="str">
        <f t="shared" si="6"/>
        <v>--</v>
      </c>
      <c r="X20" s="490" t="str">
        <f t="shared" si="7"/>
        <v>--</v>
      </c>
      <c r="Y20" s="490" t="str">
        <f t="shared" si="8"/>
        <v>--</v>
      </c>
      <c r="Z20" s="490" t="str">
        <f t="shared" si="9"/>
        <v>--</v>
      </c>
      <c r="AA20" s="490"/>
      <c r="AB20" s="490" t="str">
        <f t="shared" si="10"/>
        <v>--</v>
      </c>
      <c r="AC20" s="490" t="str">
        <f t="shared" si="11"/>
        <v>--</v>
      </c>
      <c r="AD20" s="490">
        <f t="shared" si="12"/>
        <v>0.48333333333333334</v>
      </c>
      <c r="AE20" s="490">
        <f>IFERROR((2*'Adult Res carc'!tao_event*AF20),"--")</f>
        <v>1.6961111111111113</v>
      </c>
      <c r="AF20" s="255">
        <f>IFERROR((1+(3*[0]!B)+(3*[0]!B^2))/((1+[0]!B)^2),"--")</f>
        <v>1.1944444444444446</v>
      </c>
      <c r="AG20" s="490" t="str">
        <f t="shared" si="13"/>
        <v>--</v>
      </c>
      <c r="AH20" s="208" t="str">
        <f t="shared" si="14"/>
        <v>A</v>
      </c>
      <c r="AI20" s="255">
        <f>VLOOKUP(D20,derm!$D$4:$H$285,5,FALSE)</f>
        <v>4.4600000000000001E-2</v>
      </c>
      <c r="AJ20" s="468">
        <f>VLOOKUP($C20,ToxValues!$C$4:$N$283,11,FALSE)</f>
        <v>147</v>
      </c>
      <c r="AK20" s="468">
        <f>VLOOKUP($D20,derm!$D$4:$K$285,6,FALSE)</f>
        <v>0.2</v>
      </c>
      <c r="AL20" s="468">
        <f>VLOOKUP($D20,derm!$D$4:$K$285,7,FALSE)</f>
        <v>0.71</v>
      </c>
      <c r="AM20" s="468">
        <f>VLOOKUP($D20,derm!$D$4:$K$285,8,FALSE)</f>
        <v>1.71</v>
      </c>
      <c r="AN20" s="468">
        <f>VLOOKUP($D20,derm!$D$4:$L$285,9,FALSE)</f>
        <v>1</v>
      </c>
      <c r="AO20" s="255" t="str">
        <f>VLOOKUP($C20,ToxValues!$C$4:$J$284,8,FALSE)</f>
        <v>--</v>
      </c>
      <c r="AP20" s="255" t="str">
        <f>VLOOKUP($C20,ToxValues!$C$4:$J$284,7,FALSE)</f>
        <v>--</v>
      </c>
      <c r="AQ20" s="497" t="str">
        <f>VLOOKUP($C20,ToxValues!$C$4:$L$284,10,FALSE)</f>
        <v>--</v>
      </c>
    </row>
    <row r="21" spans="1:43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 t="str">
        <f t="shared" si="15"/>
        <v>--</v>
      </c>
      <c r="H21" s="490">
        <f t="shared" si="16"/>
        <v>7.9999293853402538</v>
      </c>
      <c r="I21" s="490">
        <f t="shared" si="0"/>
        <v>77.45358090185681</v>
      </c>
      <c r="J21" s="490">
        <f t="shared" si="17"/>
        <v>8.3500142979696896</v>
      </c>
      <c r="K21" s="490">
        <f t="shared" si="18"/>
        <v>9.3589743589743595</v>
      </c>
      <c r="L21" s="490">
        <f t="shared" si="19"/>
        <v>8.9213909467271471</v>
      </c>
      <c r="M21" s="490">
        <f t="shared" si="1"/>
        <v>77.45358090185681</v>
      </c>
      <c r="N21" s="490">
        <f t="shared" si="2"/>
        <v>0.14384236453201976</v>
      </c>
      <c r="O21" s="490">
        <f t="shared" si="25"/>
        <v>9.3589743589743595</v>
      </c>
      <c r="P21" s="490">
        <f t="shared" si="4"/>
        <v>190.80949318443265</v>
      </c>
      <c r="Q21" s="490">
        <f t="shared" si="5"/>
        <v>7.9999293853402538</v>
      </c>
      <c r="R21" s="490">
        <f t="shared" si="20"/>
        <v>7.9999293853402538</v>
      </c>
      <c r="S21" s="490">
        <f t="shared" si="21"/>
        <v>77.45358090185681</v>
      </c>
      <c r="T21" s="490">
        <f t="shared" si="22"/>
        <v>8.3500142979696896</v>
      </c>
      <c r="U21" s="490">
        <f t="shared" si="23"/>
        <v>9.3589743589743595</v>
      </c>
      <c r="V21" s="490">
        <f t="shared" si="24"/>
        <v>8.9213909467271471</v>
      </c>
      <c r="W21" s="490">
        <f t="shared" si="6"/>
        <v>77.45358090185681</v>
      </c>
      <c r="X21" s="490">
        <f t="shared" si="7"/>
        <v>38.726790450928405</v>
      </c>
      <c r="Y21" s="490">
        <f t="shared" si="8"/>
        <v>9.3589743589743595</v>
      </c>
      <c r="Z21" s="490">
        <f t="shared" si="9"/>
        <v>190.80949318443265</v>
      </c>
      <c r="AA21" s="490"/>
      <c r="AB21" s="490">
        <f t="shared" si="10"/>
        <v>184.77008526759778</v>
      </c>
      <c r="AC21" s="490">
        <f t="shared" si="11"/>
        <v>190.80949318443265</v>
      </c>
      <c r="AD21" s="490">
        <f t="shared" si="12"/>
        <v>0.57999999999999996</v>
      </c>
      <c r="AE21" s="490">
        <f>IFERROR((2*'Adult Res carc'!tao_event*AF21),"--")</f>
        <v>0.76</v>
      </c>
      <c r="AF21" s="255">
        <f>IFERROR((1+(3*[0]!B)+(3*[0]!B^2))/((1+[0]!B)^2),"--")</f>
        <v>1</v>
      </c>
      <c r="AG21" s="490">
        <f t="shared" si="13"/>
        <v>1.0398860398860401E-3</v>
      </c>
      <c r="AH21" s="208" t="str">
        <f t="shared" si="14"/>
        <v>A</v>
      </c>
      <c r="AI21" s="255">
        <f>VLOOKUP(D21,derm!$D$4:$H$285,5,FALSE)</f>
        <v>4.1999999999999997E-3</v>
      </c>
      <c r="AJ21" s="468">
        <f>VLOOKUP($C21,ToxValues!$C$4:$N$283,11,FALSE)</f>
        <v>98.96</v>
      </c>
      <c r="AK21" s="468">
        <f>VLOOKUP($D21,derm!$D$4:$K$285,6,FALSE)</f>
        <v>0</v>
      </c>
      <c r="AL21" s="468">
        <f>VLOOKUP($D21,derm!$D$4:$K$285,7,FALSE)</f>
        <v>0.38</v>
      </c>
      <c r="AM21" s="468">
        <f>VLOOKUP($D21,derm!$D$4:$K$285,8,FALSE)</f>
        <v>0.92</v>
      </c>
      <c r="AN21" s="468">
        <f>VLOOKUP($D21,derm!$D$4:$L$285,9,FALSE)</f>
        <v>1</v>
      </c>
      <c r="AO21" s="255">
        <f>VLOOKUP($C21,ToxValues!$C$4:$J$284,8,FALSE)</f>
        <v>2.5999999999999998E-5</v>
      </c>
      <c r="AP21" s="255">
        <f>VLOOKUP($C21,ToxValues!$C$4:$J$284,7,FALSE)</f>
        <v>9.0999999999999998E-2</v>
      </c>
      <c r="AQ21" s="497">
        <f>VLOOKUP($C21,ToxValues!$C$4:$L$284,10,FALSE)</f>
        <v>9.0999999999999998E-2</v>
      </c>
    </row>
    <row r="22" spans="1:43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 t="str">
        <f t="shared" si="15"/>
        <v>--</v>
      </c>
      <c r="H22" s="490">
        <f t="shared" si="16"/>
        <v>19.48347913161345</v>
      </c>
      <c r="I22" s="490">
        <f t="shared" si="0"/>
        <v>201.37931034482764</v>
      </c>
      <c r="J22" s="490">
        <f t="shared" si="17"/>
        <v>21.170378042465046</v>
      </c>
      <c r="K22" s="490">
        <f t="shared" si="18"/>
        <v>23.657407407407412</v>
      </c>
      <c r="L22" s="490">
        <f t="shared" si="19"/>
        <v>21.570420632911802</v>
      </c>
      <c r="M22" s="490">
        <f t="shared" si="1"/>
        <v>201.37931034482764</v>
      </c>
      <c r="N22" s="490">
        <f t="shared" si="2"/>
        <v>0.2517241379310346</v>
      </c>
      <c r="O22" s="490">
        <f t="shared" si="25"/>
        <v>23.657407407407412</v>
      </c>
      <c r="P22" s="490">
        <f t="shared" si="4"/>
        <v>244.51531514150238</v>
      </c>
      <c r="Q22" s="490">
        <f t="shared" si="5"/>
        <v>19.48347913161345</v>
      </c>
      <c r="R22" s="490">
        <f t="shared" si="20"/>
        <v>19.48347913161345</v>
      </c>
      <c r="S22" s="490">
        <f t="shared" si="21"/>
        <v>201.37931034482764</v>
      </c>
      <c r="T22" s="490">
        <f t="shared" si="22"/>
        <v>21.170378042465046</v>
      </c>
      <c r="U22" s="490">
        <f t="shared" si="23"/>
        <v>23.657407407407412</v>
      </c>
      <c r="V22" s="490">
        <f t="shared" si="24"/>
        <v>21.570420632911802</v>
      </c>
      <c r="W22" s="490">
        <f t="shared" si="6"/>
        <v>201.37931034482764</v>
      </c>
      <c r="X22" s="490">
        <f t="shared" si="7"/>
        <v>100.68965517241382</v>
      </c>
      <c r="Y22" s="490">
        <f t="shared" si="8"/>
        <v>23.657407407407412</v>
      </c>
      <c r="Z22" s="490">
        <f t="shared" si="9"/>
        <v>244.51531514150238</v>
      </c>
      <c r="AA22" s="490"/>
      <c r="AB22" s="490">
        <f t="shared" si="10"/>
        <v>232.72251642720391</v>
      </c>
      <c r="AC22" s="490">
        <f t="shared" si="11"/>
        <v>244.51531514150238</v>
      </c>
      <c r="AD22" s="490">
        <f t="shared" si="12"/>
        <v>0.57999999999999996</v>
      </c>
      <c r="AE22" s="490">
        <f>IFERROR((2*'Adult Res carc'!tao_event*AF22),"--")</f>
        <v>0.92</v>
      </c>
      <c r="AF22" s="255">
        <f>IFERROR((1+(3*[0]!B)+(3*[0]!B^2))/((1+[0]!B)^2),"--")</f>
        <v>1</v>
      </c>
      <c r="AG22" s="490">
        <f t="shared" si="13"/>
        <v>2.6286008230452678E-3</v>
      </c>
      <c r="AH22" s="208" t="str">
        <f t="shared" si="14"/>
        <v>A</v>
      </c>
      <c r="AI22" s="255">
        <f>VLOOKUP(D22,derm!$D$4:$H$285,5,FALSE)</f>
        <v>7.5300000000000002E-3</v>
      </c>
      <c r="AJ22" s="468">
        <f>VLOOKUP($C22,ToxValues!$C$4:$N$283,11,FALSE)</f>
        <v>112.99</v>
      </c>
      <c r="AK22" s="468">
        <f>VLOOKUP($D22,derm!$D$4:$K$285,6,FALSE)</f>
        <v>0</v>
      </c>
      <c r="AL22" s="468">
        <f>VLOOKUP($D22,derm!$D$4:$K$285,7,FALSE)</f>
        <v>0.46</v>
      </c>
      <c r="AM22" s="468">
        <f>VLOOKUP($D22,derm!$D$4:$K$285,8,FALSE)</f>
        <v>1.1000000000000001</v>
      </c>
      <c r="AN22" s="468">
        <f>VLOOKUP($D22,derm!$D$4:$L$285,9,FALSE)</f>
        <v>1</v>
      </c>
      <c r="AO22" s="255">
        <f>VLOOKUP($C22,ToxValues!$C$4:$J$284,8,FALSE)</f>
        <v>1.0000000000000001E-5</v>
      </c>
      <c r="AP22" s="255">
        <f>VLOOKUP($C22,ToxValues!$C$4:$J$284,7,FALSE)</f>
        <v>3.5999999999999997E-2</v>
      </c>
      <c r="AQ22" s="497">
        <f>VLOOKUP($C22,ToxValues!$C$4:$L$284,10,FALSE)</f>
        <v>3.5999999999999997E-2</v>
      </c>
    </row>
    <row r="23" spans="1:43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 t="str">
        <f t="shared" si="15"/>
        <v>--</v>
      </c>
      <c r="H23" s="490" t="str">
        <f t="shared" si="16"/>
        <v/>
      </c>
      <c r="I23" s="490" t="str">
        <f t="shared" si="0"/>
        <v>--</v>
      </c>
      <c r="J23" s="490" t="str">
        <f t="shared" si="17"/>
        <v/>
      </c>
      <c r="K23" s="490" t="str">
        <f t="shared" si="18"/>
        <v>--</v>
      </c>
      <c r="L23" s="490" t="str">
        <f t="shared" si="19"/>
        <v/>
      </c>
      <c r="M23" s="490" t="str">
        <f t="shared" si="1"/>
        <v>--</v>
      </c>
      <c r="N23" s="490" t="str">
        <f t="shared" si="2"/>
        <v>--</v>
      </c>
      <c r="O23" s="490" t="str">
        <f t="shared" si="25"/>
        <v>--</v>
      </c>
      <c r="P23" s="490" t="str">
        <f t="shared" si="4"/>
        <v>--</v>
      </c>
      <c r="Q23" s="490" t="str">
        <f t="shared" si="5"/>
        <v>--</v>
      </c>
      <c r="R23" s="490" t="str">
        <f t="shared" si="20"/>
        <v>--</v>
      </c>
      <c r="S23" s="490" t="str">
        <f t="shared" si="21"/>
        <v>--</v>
      </c>
      <c r="T23" s="490" t="str">
        <f t="shared" si="22"/>
        <v>--</v>
      </c>
      <c r="U23" s="490" t="str">
        <f t="shared" si="23"/>
        <v>--</v>
      </c>
      <c r="V23" s="490" t="str">
        <f t="shared" si="24"/>
        <v>--</v>
      </c>
      <c r="W23" s="490" t="str">
        <f t="shared" si="6"/>
        <v>--</v>
      </c>
      <c r="X23" s="490" t="str">
        <f t="shared" si="7"/>
        <v>--</v>
      </c>
      <c r="Y23" s="490" t="str">
        <f t="shared" si="8"/>
        <v>--</v>
      </c>
      <c r="Z23" s="490" t="str">
        <f t="shared" si="9"/>
        <v>--</v>
      </c>
      <c r="AA23" s="490"/>
      <c r="AB23" s="490" t="str">
        <f t="shared" si="10"/>
        <v>--</v>
      </c>
      <c r="AC23" s="490" t="str">
        <f t="shared" si="11"/>
        <v>--</v>
      </c>
      <c r="AD23" s="490" t="str">
        <f t="shared" si="12"/>
        <v>--</v>
      </c>
      <c r="AE23" s="490" t="str">
        <f>IFERROR((2*'Adult Res carc'!tao_event*AF23),"--")</f>
        <v>--</v>
      </c>
      <c r="AF23" s="255" t="str">
        <f>IFERROR((1+(3*[0]!B)+(3*[0]!B^2))/((1+[0]!B)^2),"--")</f>
        <v>--</v>
      </c>
      <c r="AG23" s="490" t="str">
        <f t="shared" si="13"/>
        <v>--</v>
      </c>
      <c r="AH23" s="208" t="str">
        <f t="shared" si="14"/>
        <v>A</v>
      </c>
      <c r="AI23" s="255">
        <f>VLOOKUP(D23,derm!$D$4:$H$285,5,FALSE)</f>
        <v>6.2100000000000002E-2</v>
      </c>
      <c r="AJ23" s="468">
        <f>VLOOKUP($C23,ToxValues!$C$4:$N$283,11,FALSE)</f>
        <v>120.2</v>
      </c>
      <c r="AK23" s="468" t="str">
        <f>VLOOKUP($D23,derm!$D$4:$K$285,6,FALSE)</f>
        <v>--</v>
      </c>
      <c r="AL23" s="468" t="str">
        <f>VLOOKUP($D23,derm!$D$4:$K$285,7,FALSE)</f>
        <v>--</v>
      </c>
      <c r="AM23" s="468" t="str">
        <f>VLOOKUP($D23,derm!$D$4:$K$285,8,FALSE)</f>
        <v>--</v>
      </c>
      <c r="AN23" s="468" t="str">
        <f>VLOOKUP($D23,derm!$D$4:$L$285,9,FALSE)</f>
        <v>--</v>
      </c>
      <c r="AO23" s="255" t="str">
        <f>VLOOKUP($C23,ToxValues!$C$4:$J$284,8,FALSE)</f>
        <v>--</v>
      </c>
      <c r="AP23" s="255" t="str">
        <f>VLOOKUP($C23,ToxValues!$C$4:$J$284,7,FALSE)</f>
        <v>--</v>
      </c>
      <c r="AQ23" s="497" t="str">
        <f>VLOOKUP($C23,ToxValues!$C$4:$L$284,10,FALSE)</f>
        <v>--</v>
      </c>
    </row>
    <row r="24" spans="1:43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15"/>
        <v>--</v>
      </c>
      <c r="H24" s="490" t="str">
        <f t="shared" si="16"/>
        <v/>
      </c>
      <c r="I24" s="490" t="str">
        <f t="shared" si="0"/>
        <v>--</v>
      </c>
      <c r="J24" s="490" t="str">
        <f t="shared" si="17"/>
        <v/>
      </c>
      <c r="K24" s="490" t="str">
        <f t="shared" si="18"/>
        <v>--</v>
      </c>
      <c r="L24" s="490" t="str">
        <f t="shared" si="19"/>
        <v/>
      </c>
      <c r="M24" s="490" t="str">
        <f t="shared" si="1"/>
        <v>--</v>
      </c>
      <c r="N24" s="490" t="str">
        <f t="shared" si="2"/>
        <v>--</v>
      </c>
      <c r="O24" s="490" t="str">
        <f t="shared" si="25"/>
        <v>--</v>
      </c>
      <c r="P24" s="490" t="str">
        <f t="shared" si="4"/>
        <v>--</v>
      </c>
      <c r="Q24" s="490" t="str">
        <f t="shared" si="5"/>
        <v>--</v>
      </c>
      <c r="R24" s="490" t="str">
        <f t="shared" si="20"/>
        <v>--</v>
      </c>
      <c r="S24" s="490" t="str">
        <f t="shared" si="21"/>
        <v>--</v>
      </c>
      <c r="T24" s="490" t="str">
        <f t="shared" si="22"/>
        <v>--</v>
      </c>
      <c r="U24" s="490" t="str">
        <f t="shared" si="23"/>
        <v>--</v>
      </c>
      <c r="V24" s="490" t="str">
        <f t="shared" si="24"/>
        <v>--</v>
      </c>
      <c r="W24" s="490" t="str">
        <f t="shared" si="6"/>
        <v>--</v>
      </c>
      <c r="X24" s="490" t="str">
        <f t="shared" si="7"/>
        <v>--</v>
      </c>
      <c r="Y24" s="490" t="str">
        <f t="shared" si="8"/>
        <v>--</v>
      </c>
      <c r="Z24" s="490" t="str">
        <f t="shared" si="9"/>
        <v>--</v>
      </c>
      <c r="AA24" s="490"/>
      <c r="AB24" s="490" t="str">
        <f t="shared" si="10"/>
        <v>--</v>
      </c>
      <c r="AC24" s="490" t="str">
        <f t="shared" si="11"/>
        <v>--</v>
      </c>
      <c r="AD24" s="490">
        <f t="shared" si="12"/>
        <v>0.44615384615384612</v>
      </c>
      <c r="AE24" s="490">
        <f>IFERROR((2*'Adult Res carc'!tao_event*AF24),"--")</f>
        <v>1.8233136094674554</v>
      </c>
      <c r="AF24" s="255">
        <f>IFERROR((1+(3*[0]!B)+(3*[0]!B^2))/((1+[0]!B)^2),"--")</f>
        <v>1.2840236686390532</v>
      </c>
      <c r="AG24" s="490" t="str">
        <f t="shared" si="13"/>
        <v>--</v>
      </c>
      <c r="AH24" s="208" t="str">
        <f t="shared" si="14"/>
        <v>A</v>
      </c>
      <c r="AI24" s="255" t="str">
        <f>VLOOKUP(D24,derm!$D$4:$H$285,5,FALSE)</f>
        <v>--</v>
      </c>
      <c r="AJ24" s="468" t="str">
        <f>VLOOKUP($C24,ToxValues!$C$4:$N$283,11,FALSE)</f>
        <v>--</v>
      </c>
      <c r="AK24" s="468">
        <f>VLOOKUP($D24,derm!$D$4:$K$285,6,FALSE)</f>
        <v>0.3</v>
      </c>
      <c r="AL24" s="468">
        <f>VLOOKUP($D24,derm!$D$4:$K$285,7,FALSE)</f>
        <v>0.71</v>
      </c>
      <c r="AM24" s="468">
        <f>VLOOKUP($D24,derm!$D$4:$K$285,8,FALSE)</f>
        <v>1.71</v>
      </c>
      <c r="AN24" s="468">
        <f>VLOOKUP($D24,derm!$D$4:$L$285,9,FALSE)</f>
        <v>1</v>
      </c>
      <c r="AO24" s="255" t="str">
        <f>VLOOKUP($C24,ToxValues!$C$4:$J$284,8,FALSE)</f>
        <v>--</v>
      </c>
      <c r="AP24" s="255" t="str">
        <f>VLOOKUP($C24,ToxValues!$C$4:$J$284,7,FALSE)</f>
        <v>--</v>
      </c>
      <c r="AQ24" s="497" t="str">
        <f>VLOOKUP($C24,ToxValues!$C$4:$L$284,10,FALSE)</f>
        <v>--</v>
      </c>
    </row>
    <row r="25" spans="1:43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 t="str">
        <f t="shared" si="15"/>
        <v>--</v>
      </c>
      <c r="H25" s="490" t="str">
        <f t="shared" si="16"/>
        <v/>
      </c>
      <c r="I25" s="490" t="str">
        <f t="shared" si="0"/>
        <v>--</v>
      </c>
      <c r="J25" s="490" t="str">
        <f t="shared" si="17"/>
        <v/>
      </c>
      <c r="K25" s="490" t="str">
        <f t="shared" si="18"/>
        <v>--</v>
      </c>
      <c r="L25" s="490" t="str">
        <f t="shared" si="19"/>
        <v/>
      </c>
      <c r="M25" s="490" t="str">
        <f t="shared" si="1"/>
        <v>--</v>
      </c>
      <c r="N25" s="490" t="str">
        <f t="shared" si="2"/>
        <v>--</v>
      </c>
      <c r="O25" s="490" t="str">
        <f t="shared" si="25"/>
        <v>--</v>
      </c>
      <c r="P25" s="490" t="str">
        <f t="shared" si="4"/>
        <v>--</v>
      </c>
      <c r="Q25" s="490" t="str">
        <f t="shared" si="5"/>
        <v>--</v>
      </c>
      <c r="R25" s="490" t="str">
        <f t="shared" si="20"/>
        <v>--</v>
      </c>
      <c r="S25" s="490" t="str">
        <f t="shared" si="21"/>
        <v>--</v>
      </c>
      <c r="T25" s="490" t="str">
        <f t="shared" si="22"/>
        <v>--</v>
      </c>
      <c r="U25" s="490" t="str">
        <f t="shared" si="23"/>
        <v>--</v>
      </c>
      <c r="V25" s="490" t="str">
        <f t="shared" si="24"/>
        <v>--</v>
      </c>
      <c r="W25" s="490" t="str">
        <f t="shared" si="6"/>
        <v>--</v>
      </c>
      <c r="X25" s="490" t="str">
        <f t="shared" si="7"/>
        <v>--</v>
      </c>
      <c r="Y25" s="490" t="str">
        <f t="shared" si="8"/>
        <v>--</v>
      </c>
      <c r="Z25" s="490" t="str">
        <f t="shared" si="9"/>
        <v>--</v>
      </c>
      <c r="AA25" s="490"/>
      <c r="AB25" s="490" t="str">
        <f t="shared" si="10"/>
        <v>--</v>
      </c>
      <c r="AC25" s="490" t="str">
        <f t="shared" si="11"/>
        <v>--</v>
      </c>
      <c r="AD25" s="490" t="str">
        <f t="shared" si="12"/>
        <v>--</v>
      </c>
      <c r="AE25" s="490" t="str">
        <f>IFERROR((2*'Adult Res carc'!tao_event*AF25),"--")</f>
        <v>--</v>
      </c>
      <c r="AF25" s="255" t="str">
        <f>IFERROR((1+(3*[0]!B)+(3*[0]!B^2))/((1+[0]!B)^2),"--")</f>
        <v>--</v>
      </c>
      <c r="AG25" s="490" t="str">
        <f t="shared" si="13"/>
        <v>--</v>
      </c>
      <c r="AH25" s="208" t="str">
        <f t="shared" si="14"/>
        <v>A</v>
      </c>
      <c r="AI25" s="255">
        <f>VLOOKUP(D25,derm!$D$4:$H$285,5,FALSE)</f>
        <v>7.7600000000000004E-3</v>
      </c>
      <c r="AJ25" s="468">
        <f>VLOOKUP($C25,ToxValues!$C$4:$N$283,11,FALSE)</f>
        <v>112.99</v>
      </c>
      <c r="AK25" s="468" t="str">
        <f>VLOOKUP($D25,derm!$D$4:$K$285,6,FALSE)</f>
        <v>--</v>
      </c>
      <c r="AL25" s="468" t="str">
        <f>VLOOKUP($D25,derm!$D$4:$K$285,7,FALSE)</f>
        <v>--</v>
      </c>
      <c r="AM25" s="468" t="str">
        <f>VLOOKUP($D25,derm!$D$4:$K$285,8,FALSE)</f>
        <v>--</v>
      </c>
      <c r="AN25" s="468" t="str">
        <f>VLOOKUP($D25,derm!$D$4:$L$285,9,FALSE)</f>
        <v>--</v>
      </c>
      <c r="AO25" s="255" t="str">
        <f>VLOOKUP($C25,ToxValues!$C$4:$J$284,8,FALSE)</f>
        <v>--</v>
      </c>
      <c r="AP25" s="255" t="str">
        <f>VLOOKUP($C25,ToxValues!$C$4:$J$284,7,FALSE)</f>
        <v>--</v>
      </c>
      <c r="AQ25" s="497" t="str">
        <f>VLOOKUP($C25,ToxValues!$C$4:$L$284,10,FALSE)</f>
        <v>--</v>
      </c>
    </row>
    <row r="26" spans="1:43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 t="str">
        <f t="shared" si="15"/>
        <v>--</v>
      </c>
      <c r="H26" s="490">
        <f t="shared" si="16"/>
        <v>61.020889579285971</v>
      </c>
      <c r="I26" s="490">
        <f t="shared" si="0"/>
        <v>183.07210031347969</v>
      </c>
      <c r="J26" s="490">
        <f t="shared" si="17"/>
        <v>84.725388601036286</v>
      </c>
      <c r="K26" s="490">
        <f t="shared" si="18"/>
        <v>157.71604938271605</v>
      </c>
      <c r="L26" s="490">
        <f t="shared" si="19"/>
        <v>91.528976657231084</v>
      </c>
      <c r="M26" s="490">
        <f t="shared" si="1"/>
        <v>183.07210031347969</v>
      </c>
      <c r="N26" s="490">
        <f t="shared" si="2"/>
        <v>1.258620689655173E-3</v>
      </c>
      <c r="O26" s="490">
        <f t="shared" si="25"/>
        <v>157.71604938271605</v>
      </c>
      <c r="P26" s="490">
        <f t="shared" si="4"/>
        <v>218.10284105317407</v>
      </c>
      <c r="Q26" s="490">
        <f t="shared" si="5"/>
        <v>61.020889579285971</v>
      </c>
      <c r="R26" s="490">
        <f t="shared" si="20"/>
        <v>61.020889579285971</v>
      </c>
      <c r="S26" s="490">
        <f t="shared" si="21"/>
        <v>183.07210031347969</v>
      </c>
      <c r="T26" s="490">
        <f t="shared" si="22"/>
        <v>84.725388601036286</v>
      </c>
      <c r="U26" s="490">
        <f t="shared" si="23"/>
        <v>157.71604938271605</v>
      </c>
      <c r="V26" s="490">
        <f t="shared" si="24"/>
        <v>91.528976657231084</v>
      </c>
      <c r="W26" s="490">
        <f t="shared" si="6"/>
        <v>183.07210031347969</v>
      </c>
      <c r="X26" s="490">
        <f t="shared" si="7"/>
        <v>91.536050156739847</v>
      </c>
      <c r="Y26" s="490">
        <f t="shared" si="8"/>
        <v>157.71604938271605</v>
      </c>
      <c r="Z26" s="490">
        <f t="shared" si="9"/>
        <v>218.10284105317407</v>
      </c>
      <c r="AA26" s="490"/>
      <c r="AB26" s="490">
        <f t="shared" si="10"/>
        <v>177.49632903898512</v>
      </c>
      <c r="AC26" s="490">
        <f t="shared" si="11"/>
        <v>218.10284105317407</v>
      </c>
      <c r="AD26" s="490">
        <f t="shared" si="12"/>
        <v>0.48333333333333334</v>
      </c>
      <c r="AE26" s="490">
        <f>IFERROR((2*'Adult Res carc'!tao_event*AF26),"--")</f>
        <v>1.6961111111111113</v>
      </c>
      <c r="AF26" s="255">
        <f>IFERROR((1+(3*[0]!B)+(3*[0]!B^2))/((1+[0]!B)^2),"--")</f>
        <v>1.1944444444444446</v>
      </c>
      <c r="AG26" s="490">
        <f t="shared" si="13"/>
        <v>1.7524005486968454E-2</v>
      </c>
      <c r="AH26" s="208" t="str">
        <f t="shared" si="14"/>
        <v>A</v>
      </c>
      <c r="AI26" s="255">
        <f>VLOOKUP(D26,derm!$D$4:$H$285,5,FALSE)</f>
        <v>4.53E-2</v>
      </c>
      <c r="AJ26" s="468">
        <f>VLOOKUP($C26,ToxValues!$C$4:$N$283,11,FALSE)</f>
        <v>147</v>
      </c>
      <c r="AK26" s="468">
        <f>VLOOKUP($D26,derm!$D$4:$K$285,6,FALSE)</f>
        <v>0.2</v>
      </c>
      <c r="AL26" s="468">
        <f>VLOOKUP($D26,derm!$D$4:$K$285,7,FALSE)</f>
        <v>0.71</v>
      </c>
      <c r="AM26" s="468">
        <f>VLOOKUP($D26,derm!$D$4:$K$285,8,FALSE)</f>
        <v>1.71</v>
      </c>
      <c r="AN26" s="468">
        <f>VLOOKUP($D26,derm!$D$4:$L$285,9,FALSE)</f>
        <v>1</v>
      </c>
      <c r="AO26" s="255">
        <f>VLOOKUP($C26,ToxValues!$C$4:$J$284,8,FALSE)</f>
        <v>1.1E-5</v>
      </c>
      <c r="AP26" s="255">
        <f>VLOOKUP($C26,ToxValues!$C$4:$J$284,7,FALSE)</f>
        <v>5.4000000000000003E-3</v>
      </c>
      <c r="AQ26" s="497">
        <f>VLOOKUP($C26,ToxValues!$C$4:$L$284,10,FALSE)</f>
        <v>5.4000000000000003E-3</v>
      </c>
    </row>
    <row r="27" spans="1:43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15"/>
        <v>--</v>
      </c>
      <c r="H27" s="490" t="str">
        <f t="shared" si="16"/>
        <v/>
      </c>
      <c r="I27" s="490" t="str">
        <f t="shared" si="0"/>
        <v>--</v>
      </c>
      <c r="J27" s="490" t="str">
        <f t="shared" si="17"/>
        <v/>
      </c>
      <c r="K27" s="490" t="str">
        <f t="shared" si="18"/>
        <v>--</v>
      </c>
      <c r="L27" s="490" t="str">
        <f t="shared" si="19"/>
        <v/>
      </c>
      <c r="M27" s="490" t="str">
        <f t="shared" si="1"/>
        <v>--</v>
      </c>
      <c r="N27" s="490" t="str">
        <f t="shared" si="2"/>
        <v>--</v>
      </c>
      <c r="O27" s="490" t="str">
        <f t="shared" si="25"/>
        <v>--</v>
      </c>
      <c r="P27" s="490" t="str">
        <f t="shared" si="4"/>
        <v>--</v>
      </c>
      <c r="Q27" s="490" t="str">
        <f t="shared" si="5"/>
        <v>--</v>
      </c>
      <c r="R27" s="490" t="str">
        <f t="shared" si="20"/>
        <v>--</v>
      </c>
      <c r="S27" s="490" t="str">
        <f t="shared" si="21"/>
        <v>--</v>
      </c>
      <c r="T27" s="490" t="str">
        <f t="shared" si="22"/>
        <v>--</v>
      </c>
      <c r="U27" s="490" t="str">
        <f t="shared" si="23"/>
        <v>--</v>
      </c>
      <c r="V27" s="490" t="str">
        <f t="shared" si="24"/>
        <v>--</v>
      </c>
      <c r="W27" s="490" t="str">
        <f t="shared" si="6"/>
        <v>--</v>
      </c>
      <c r="X27" s="490" t="str">
        <f t="shared" si="7"/>
        <v>--</v>
      </c>
      <c r="Y27" s="490" t="str">
        <f t="shared" si="8"/>
        <v>--</v>
      </c>
      <c r="Z27" s="490" t="str">
        <f t="shared" si="9"/>
        <v>--</v>
      </c>
      <c r="AA27" s="490"/>
      <c r="AB27" s="490" t="str">
        <f t="shared" si="10"/>
        <v>--</v>
      </c>
      <c r="AC27" s="490" t="str">
        <f t="shared" si="11"/>
        <v>--</v>
      </c>
      <c r="AD27" s="490" t="str">
        <f t="shared" si="12"/>
        <v>--</v>
      </c>
      <c r="AE27" s="490" t="str">
        <f>IFERROR((2*'Adult Res carc'!tao_event*AF27),"--")</f>
        <v>--</v>
      </c>
      <c r="AF27" s="255" t="str">
        <f>IFERROR((1+(3*[0]!B)+(3*[0]!B^2))/((1+[0]!B)^2),"--")</f>
        <v>--</v>
      </c>
      <c r="AG27" s="490" t="str">
        <f t="shared" si="13"/>
        <v>--</v>
      </c>
      <c r="AH27" s="208" t="str">
        <f t="shared" si="14"/>
        <v>A</v>
      </c>
      <c r="AI27" s="255" t="str">
        <f>VLOOKUP(D27,derm!$D$4:$H$285,5,FALSE)</f>
        <v>--</v>
      </c>
      <c r="AJ27" s="468" t="str">
        <f>VLOOKUP($C27,ToxValues!$C$4:$N$283,11,FALSE)</f>
        <v>--</v>
      </c>
      <c r="AK27" s="468" t="str">
        <f>VLOOKUP($D27,derm!$D$4:$K$285,6,FALSE)</f>
        <v>--</v>
      </c>
      <c r="AL27" s="468" t="str">
        <f>VLOOKUP($D27,derm!$D$4:$K$285,7,FALSE)</f>
        <v>--</v>
      </c>
      <c r="AM27" s="468" t="str">
        <f>VLOOKUP($D27,derm!$D$4:$K$285,8,FALSE)</f>
        <v>--</v>
      </c>
      <c r="AN27" s="468" t="str">
        <f>VLOOKUP($D27,derm!$D$4:$L$285,9,FALSE)</f>
        <v>--</v>
      </c>
      <c r="AO27" s="255" t="str">
        <f>VLOOKUP($C27,ToxValues!$C$4:$J$284,8,FALSE)</f>
        <v>--</v>
      </c>
      <c r="AP27" s="255" t="str">
        <f>VLOOKUP($C27,ToxValues!$C$4:$J$284,7,FALSE)</f>
        <v>--</v>
      </c>
      <c r="AQ27" s="497" t="str">
        <f>VLOOKUP($C27,ToxValues!$C$4:$L$284,10,FALSE)</f>
        <v>--</v>
      </c>
    </row>
    <row r="28" spans="1:43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 t="str">
        <f t="shared" si="15"/>
        <v>--</v>
      </c>
      <c r="H28" s="490" t="str">
        <f t="shared" si="16"/>
        <v/>
      </c>
      <c r="I28" s="490" t="str">
        <f t="shared" si="0"/>
        <v>--</v>
      </c>
      <c r="J28" s="490" t="str">
        <f t="shared" si="17"/>
        <v/>
      </c>
      <c r="K28" s="490" t="str">
        <f t="shared" si="18"/>
        <v>--</v>
      </c>
      <c r="L28" s="490" t="str">
        <f t="shared" si="19"/>
        <v/>
      </c>
      <c r="M28" s="490" t="str">
        <f t="shared" si="1"/>
        <v>--</v>
      </c>
      <c r="N28" s="490">
        <f t="shared" si="2"/>
        <v>2.0137931034482765E-4</v>
      </c>
      <c r="O28" s="490" t="str">
        <f t="shared" si="25"/>
        <v>--</v>
      </c>
      <c r="P28" s="490" t="str">
        <f t="shared" si="4"/>
        <v>--</v>
      </c>
      <c r="Q28" s="490" t="str">
        <f t="shared" si="5"/>
        <v>--</v>
      </c>
      <c r="R28" s="490" t="str">
        <f t="shared" si="20"/>
        <v>--</v>
      </c>
      <c r="S28" s="490" t="str">
        <f t="shared" si="21"/>
        <v>--</v>
      </c>
      <c r="T28" s="490" t="str">
        <f t="shared" si="22"/>
        <v>--</v>
      </c>
      <c r="U28" s="490" t="str">
        <f t="shared" si="23"/>
        <v>--</v>
      </c>
      <c r="V28" s="490" t="str">
        <f t="shared" si="24"/>
        <v>--</v>
      </c>
      <c r="W28" s="490" t="str">
        <f t="shared" si="6"/>
        <v>--</v>
      </c>
      <c r="X28" s="490" t="str">
        <f t="shared" si="7"/>
        <v>--</v>
      </c>
      <c r="Y28" s="490" t="str">
        <f t="shared" si="8"/>
        <v>--</v>
      </c>
      <c r="Z28" s="490" t="str">
        <f t="shared" si="9"/>
        <v>--</v>
      </c>
      <c r="AA28" s="490"/>
      <c r="AB28" s="490" t="str">
        <f t="shared" si="10"/>
        <v>--</v>
      </c>
      <c r="AC28" s="490" t="str">
        <f t="shared" si="11"/>
        <v>--</v>
      </c>
      <c r="AD28" s="490">
        <f t="shared" si="12"/>
        <v>0.57999999999999996</v>
      </c>
      <c r="AE28" s="490">
        <f>IFERROR((2*'Adult Res carc'!tao_event*AF28),"--")</f>
        <v>0.54</v>
      </c>
      <c r="AF28" s="255">
        <f>IFERROR((1+(3*[0]!B)+(3*[0]!B^2))/((1+[0]!B)^2),"--")</f>
        <v>1</v>
      </c>
      <c r="AG28" s="490" t="str">
        <f t="shared" si="13"/>
        <v>--</v>
      </c>
      <c r="AH28" s="208" t="str">
        <f t="shared" si="14"/>
        <v>A</v>
      </c>
      <c r="AI28" s="255">
        <f>VLOOKUP(D28,derm!$D$4:$H$285,5,FALSE)</f>
        <v>9.6199999999999996E-4</v>
      </c>
      <c r="AJ28" s="468">
        <f>VLOOKUP($C28,ToxValues!$C$4:$N$283,11,FALSE)</f>
        <v>72.11</v>
      </c>
      <c r="AK28" s="468">
        <f>VLOOKUP($D28,derm!$D$4:$K$285,6,FALSE)</f>
        <v>0</v>
      </c>
      <c r="AL28" s="468">
        <f>VLOOKUP($D28,derm!$D$4:$K$285,7,FALSE)</f>
        <v>0.27</v>
      </c>
      <c r="AM28" s="468">
        <f>VLOOKUP($D28,derm!$D$4:$K$285,8,FALSE)</f>
        <v>0.65</v>
      </c>
      <c r="AN28" s="468">
        <f>VLOOKUP($D28,derm!$D$4:$L$285,9,FALSE)</f>
        <v>1</v>
      </c>
      <c r="AO28" s="255" t="str">
        <f>VLOOKUP($C28,ToxValues!$C$4:$J$284,8,FALSE)</f>
        <v>--</v>
      </c>
      <c r="AP28" s="255" t="str">
        <f>VLOOKUP($C28,ToxValues!$C$4:$J$284,7,FALSE)</f>
        <v>--</v>
      </c>
      <c r="AQ28" s="497" t="str">
        <f>VLOOKUP($C28,ToxValues!$C$4:$L$284,10,FALSE)</f>
        <v>--</v>
      </c>
    </row>
    <row r="29" spans="1:43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 t="str">
        <f t="shared" si="15"/>
        <v>--</v>
      </c>
      <c r="H29" s="490" t="str">
        <f t="shared" si="16"/>
        <v/>
      </c>
      <c r="I29" s="490" t="str">
        <f t="shared" si="0"/>
        <v>--</v>
      </c>
      <c r="J29" s="490" t="str">
        <f t="shared" si="17"/>
        <v/>
      </c>
      <c r="K29" s="490" t="str">
        <f t="shared" si="18"/>
        <v>--</v>
      </c>
      <c r="L29" s="490" t="str">
        <f t="shared" si="19"/>
        <v/>
      </c>
      <c r="M29" s="490" t="str">
        <f t="shared" si="1"/>
        <v>--</v>
      </c>
      <c r="N29" s="490" t="str">
        <f t="shared" si="2"/>
        <v>--</v>
      </c>
      <c r="O29" s="490" t="str">
        <f t="shared" si="25"/>
        <v>--</v>
      </c>
      <c r="P29" s="490" t="str">
        <f t="shared" si="4"/>
        <v>--</v>
      </c>
      <c r="Q29" s="490" t="str">
        <f t="shared" si="5"/>
        <v>--</v>
      </c>
      <c r="R29" s="490" t="str">
        <f t="shared" si="20"/>
        <v>--</v>
      </c>
      <c r="S29" s="490" t="str">
        <f t="shared" si="21"/>
        <v>--</v>
      </c>
      <c r="T29" s="490" t="str">
        <f t="shared" si="22"/>
        <v>--</v>
      </c>
      <c r="U29" s="490" t="str">
        <f t="shared" si="23"/>
        <v>--</v>
      </c>
      <c r="V29" s="490" t="str">
        <f t="shared" si="24"/>
        <v>--</v>
      </c>
      <c r="W29" s="490" t="str">
        <f t="shared" si="6"/>
        <v>--</v>
      </c>
      <c r="X29" s="490" t="str">
        <f t="shared" si="7"/>
        <v>--</v>
      </c>
      <c r="Y29" s="490" t="str">
        <f t="shared" si="8"/>
        <v>--</v>
      </c>
      <c r="Z29" s="490" t="str">
        <f t="shared" si="9"/>
        <v>--</v>
      </c>
      <c r="AA29" s="490"/>
      <c r="AB29" s="490" t="str">
        <f t="shared" si="10"/>
        <v>--</v>
      </c>
      <c r="AC29" s="490" t="str">
        <f t="shared" si="11"/>
        <v>--</v>
      </c>
      <c r="AD29" s="490" t="str">
        <f t="shared" si="12"/>
        <v>--</v>
      </c>
      <c r="AE29" s="490" t="str">
        <f>IFERROR((2*'Adult Res carc'!tao_event*AF29),"--")</f>
        <v>--</v>
      </c>
      <c r="AF29" s="255" t="str">
        <f>IFERROR((1+(3*[0]!B)+(3*[0]!B^2))/((1+[0]!B)^2),"--")</f>
        <v>--</v>
      </c>
      <c r="AG29" s="490" t="str">
        <f t="shared" si="13"/>
        <v>--</v>
      </c>
      <c r="AH29" s="208" t="str">
        <f t="shared" si="14"/>
        <v>A</v>
      </c>
      <c r="AI29" s="255">
        <f>VLOOKUP(D29,derm!$D$4:$H$285,5,FALSE)</f>
        <v>5.7200000000000001E-2</v>
      </c>
      <c r="AJ29" s="468">
        <f>VLOOKUP($C29,ToxValues!$C$4:$N$283,11,FALSE)</f>
        <v>126.59</v>
      </c>
      <c r="AK29" s="468" t="str">
        <f>VLOOKUP($D29,derm!$D$4:$K$285,6,FALSE)</f>
        <v>--</v>
      </c>
      <c r="AL29" s="468" t="str">
        <f>VLOOKUP($D29,derm!$D$4:$K$285,7,FALSE)</f>
        <v>--</v>
      </c>
      <c r="AM29" s="468" t="str">
        <f>VLOOKUP($D29,derm!$D$4:$K$285,8,FALSE)</f>
        <v>--</v>
      </c>
      <c r="AN29" s="468" t="str">
        <f>VLOOKUP($D29,derm!$D$4:$L$285,9,FALSE)</f>
        <v>--</v>
      </c>
      <c r="AO29" s="255" t="str">
        <f>VLOOKUP($C29,ToxValues!$C$4:$J$284,8,FALSE)</f>
        <v>--</v>
      </c>
      <c r="AP29" s="255" t="str">
        <f>VLOOKUP($C29,ToxValues!$C$4:$J$284,7,FALSE)</f>
        <v>--</v>
      </c>
      <c r="AQ29" s="497" t="str">
        <f>VLOOKUP($C29,ToxValues!$C$4:$L$284,10,FALSE)</f>
        <v>--</v>
      </c>
    </row>
    <row r="30" spans="1:43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 t="str">
        <f t="shared" si="15"/>
        <v>--</v>
      </c>
      <c r="H30" s="490" t="str">
        <f t="shared" si="16"/>
        <v/>
      </c>
      <c r="I30" s="490" t="str">
        <f t="shared" si="0"/>
        <v>--</v>
      </c>
      <c r="J30" s="490" t="str">
        <f t="shared" si="17"/>
        <v/>
      </c>
      <c r="K30" s="490" t="str">
        <f t="shared" si="18"/>
        <v>--</v>
      </c>
      <c r="L30" s="490" t="str">
        <f t="shared" si="19"/>
        <v/>
      </c>
      <c r="M30" s="490" t="str">
        <f t="shared" si="1"/>
        <v>--</v>
      </c>
      <c r="N30" s="490">
        <f t="shared" si="2"/>
        <v>3.356321839080461E-2</v>
      </c>
      <c r="O30" s="490" t="str">
        <f t="shared" si="25"/>
        <v>--</v>
      </c>
      <c r="P30" s="490" t="str">
        <f t="shared" si="4"/>
        <v>--</v>
      </c>
      <c r="Q30" s="490" t="str">
        <f t="shared" si="5"/>
        <v>--</v>
      </c>
      <c r="R30" s="490" t="str">
        <f t="shared" si="20"/>
        <v>--</v>
      </c>
      <c r="S30" s="490" t="str">
        <f t="shared" si="21"/>
        <v>--</v>
      </c>
      <c r="T30" s="490" t="str">
        <f t="shared" si="22"/>
        <v>--</v>
      </c>
      <c r="U30" s="490" t="str">
        <f t="shared" si="23"/>
        <v>--</v>
      </c>
      <c r="V30" s="490" t="str">
        <f t="shared" si="24"/>
        <v>--</v>
      </c>
      <c r="W30" s="490" t="str">
        <f t="shared" si="6"/>
        <v>--</v>
      </c>
      <c r="X30" s="490" t="str">
        <f t="shared" si="7"/>
        <v>--</v>
      </c>
      <c r="Y30" s="490" t="str">
        <f t="shared" si="8"/>
        <v>--</v>
      </c>
      <c r="Z30" s="490" t="str">
        <f t="shared" si="9"/>
        <v>--</v>
      </c>
      <c r="AA30" s="490"/>
      <c r="AB30" s="490" t="str">
        <f t="shared" si="10"/>
        <v>--</v>
      </c>
      <c r="AC30" s="490" t="str">
        <f t="shared" si="11"/>
        <v>--</v>
      </c>
      <c r="AD30" s="490" t="str">
        <f t="shared" si="12"/>
        <v>--</v>
      </c>
      <c r="AE30" s="490" t="str">
        <f>IFERROR((2*'Adult Res carc'!tao_event*AF30),"--")</f>
        <v>--</v>
      </c>
      <c r="AF30" s="255" t="str">
        <f>IFERROR((1+(3*[0]!B)+(3*[0]!B^2))/((1+[0]!B)^2),"--")</f>
        <v>--</v>
      </c>
      <c r="AG30" s="490" t="str">
        <f t="shared" si="13"/>
        <v>--</v>
      </c>
      <c r="AH30" s="208" t="str">
        <f t="shared" si="14"/>
        <v>A</v>
      </c>
      <c r="AI30" s="255">
        <f>VLOOKUP(D30,derm!$D$4:$H$285,5,FALSE)</f>
        <v>3.5500000000000002E-3</v>
      </c>
      <c r="AJ30" s="468">
        <f>VLOOKUP($C30,ToxValues!$C$4:$N$283,11,FALSE)</f>
        <v>100.16</v>
      </c>
      <c r="AK30" s="468" t="str">
        <f>VLOOKUP($D30,derm!$D$4:$K$285,6,FALSE)</f>
        <v>--</v>
      </c>
      <c r="AL30" s="468" t="str">
        <f>VLOOKUP($D30,derm!$D$4:$K$285,7,FALSE)</f>
        <v>--</v>
      </c>
      <c r="AM30" s="468" t="str">
        <f>VLOOKUP($D30,derm!$D$4:$K$285,8,FALSE)</f>
        <v>--</v>
      </c>
      <c r="AN30" s="468" t="str">
        <f>VLOOKUP($D30,derm!$D$4:$L$285,9,FALSE)</f>
        <v>--</v>
      </c>
      <c r="AO30" s="255" t="str">
        <f>VLOOKUP($C30,ToxValues!$C$4:$J$284,8,FALSE)</f>
        <v>--</v>
      </c>
      <c r="AP30" s="255" t="str">
        <f>VLOOKUP($C30,ToxValues!$C$4:$J$284,7,FALSE)</f>
        <v>--</v>
      </c>
      <c r="AQ30" s="497" t="str">
        <f>VLOOKUP($C30,ToxValues!$C$4:$L$284,10,FALSE)</f>
        <v>--</v>
      </c>
    </row>
    <row r="31" spans="1:43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 t="str">
        <f t="shared" si="15"/>
        <v>--</v>
      </c>
      <c r="H31" s="490" t="str">
        <f t="shared" si="16"/>
        <v/>
      </c>
      <c r="I31" s="490" t="str">
        <f t="shared" si="0"/>
        <v>--</v>
      </c>
      <c r="J31" s="490" t="str">
        <f t="shared" si="17"/>
        <v/>
      </c>
      <c r="K31" s="490" t="str">
        <f t="shared" si="18"/>
        <v>--</v>
      </c>
      <c r="L31" s="490" t="str">
        <f t="shared" si="19"/>
        <v/>
      </c>
      <c r="M31" s="490" t="str">
        <f t="shared" si="1"/>
        <v>--</v>
      </c>
      <c r="N31" s="490" t="str">
        <f t="shared" si="2"/>
        <v>--</v>
      </c>
      <c r="O31" s="490" t="str">
        <f t="shared" si="25"/>
        <v>--</v>
      </c>
      <c r="P31" s="490" t="str">
        <f t="shared" si="4"/>
        <v>--</v>
      </c>
      <c r="Q31" s="490" t="str">
        <f t="shared" si="5"/>
        <v>--</v>
      </c>
      <c r="R31" s="490" t="str">
        <f t="shared" si="20"/>
        <v>--</v>
      </c>
      <c r="S31" s="490" t="str">
        <f t="shared" si="21"/>
        <v>--</v>
      </c>
      <c r="T31" s="490" t="str">
        <f t="shared" si="22"/>
        <v>--</v>
      </c>
      <c r="U31" s="490" t="str">
        <f t="shared" si="23"/>
        <v>--</v>
      </c>
      <c r="V31" s="490" t="str">
        <f t="shared" si="24"/>
        <v>--</v>
      </c>
      <c r="W31" s="490" t="str">
        <f t="shared" si="6"/>
        <v>--</v>
      </c>
      <c r="X31" s="490" t="str">
        <f t="shared" si="7"/>
        <v>--</v>
      </c>
      <c r="Y31" s="490" t="str">
        <f t="shared" si="8"/>
        <v>--</v>
      </c>
      <c r="Z31" s="490" t="str">
        <f t="shared" si="9"/>
        <v>--</v>
      </c>
      <c r="AA31" s="490"/>
      <c r="AB31" s="490" t="str">
        <f t="shared" si="10"/>
        <v>--</v>
      </c>
      <c r="AC31" s="490" t="str">
        <f t="shared" si="11"/>
        <v>--</v>
      </c>
      <c r="AD31" s="490" t="str">
        <f t="shared" si="12"/>
        <v>--</v>
      </c>
      <c r="AE31" s="490" t="str">
        <f>IFERROR((2*'Adult Res carc'!tao_event*AF31),"--")</f>
        <v>--</v>
      </c>
      <c r="AF31" s="255" t="str">
        <f>IFERROR((1+(3*[0]!B)+(3*[0]!B^2))/((1+[0]!B)^2),"--")</f>
        <v>--</v>
      </c>
      <c r="AG31" s="490" t="str">
        <f t="shared" si="13"/>
        <v>--</v>
      </c>
      <c r="AH31" s="208" t="str">
        <f t="shared" si="14"/>
        <v>A</v>
      </c>
      <c r="AI31" s="255">
        <f>VLOOKUP(D31,derm!$D$4:$H$285,5,FALSE)</f>
        <v>4.9799999999999997E-2</v>
      </c>
      <c r="AJ31" s="468">
        <f>VLOOKUP($C31,ToxValues!$C$4:$N$283,11,FALSE)</f>
        <v>126.59</v>
      </c>
      <c r="AK31" s="468" t="str">
        <f>VLOOKUP($D31,derm!$D$4:$K$285,6,FALSE)</f>
        <v>--</v>
      </c>
      <c r="AL31" s="468" t="str">
        <f>VLOOKUP($D31,derm!$D$4:$K$285,7,FALSE)</f>
        <v>--</v>
      </c>
      <c r="AM31" s="468" t="str">
        <f>VLOOKUP($D31,derm!$D$4:$K$285,8,FALSE)</f>
        <v>--</v>
      </c>
      <c r="AN31" s="468" t="str">
        <f>VLOOKUP($D31,derm!$D$4:$L$285,9,FALSE)</f>
        <v>--</v>
      </c>
      <c r="AO31" s="255" t="str">
        <f>VLOOKUP($C31,ToxValues!$C$4:$J$284,8,FALSE)</f>
        <v>--</v>
      </c>
      <c r="AP31" s="255" t="str">
        <f>VLOOKUP($C31,ToxValues!$C$4:$J$284,7,FALSE)</f>
        <v>--</v>
      </c>
      <c r="AQ31" s="497" t="str">
        <f>VLOOKUP($C31,ToxValues!$C$4:$L$284,10,FALSE)</f>
        <v>--</v>
      </c>
    </row>
    <row r="32" spans="1:43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 t="str">
        <f t="shared" si="15"/>
        <v>--</v>
      </c>
      <c r="H32" s="490" t="str">
        <f t="shared" si="16"/>
        <v/>
      </c>
      <c r="I32" s="490" t="str">
        <f t="shared" si="0"/>
        <v>--</v>
      </c>
      <c r="J32" s="490" t="str">
        <f t="shared" si="17"/>
        <v/>
      </c>
      <c r="K32" s="490" t="str">
        <f t="shared" si="18"/>
        <v>--</v>
      </c>
      <c r="L32" s="490" t="str">
        <f t="shared" si="19"/>
        <v/>
      </c>
      <c r="M32" s="490" t="str">
        <f t="shared" si="1"/>
        <v>--</v>
      </c>
      <c r="N32" s="490">
        <f t="shared" si="2"/>
        <v>3.3563218390804611E-4</v>
      </c>
      <c r="O32" s="490" t="str">
        <f t="shared" si="25"/>
        <v>--</v>
      </c>
      <c r="P32" s="490" t="str">
        <f t="shared" si="4"/>
        <v>--</v>
      </c>
      <c r="Q32" s="490" t="str">
        <f t="shared" si="5"/>
        <v>--</v>
      </c>
      <c r="R32" s="490" t="str">
        <f t="shared" si="20"/>
        <v>--</v>
      </c>
      <c r="S32" s="490" t="str">
        <f t="shared" si="21"/>
        <v>--</v>
      </c>
      <c r="T32" s="490" t="str">
        <f t="shared" si="22"/>
        <v>--</v>
      </c>
      <c r="U32" s="490" t="str">
        <f t="shared" si="23"/>
        <v>--</v>
      </c>
      <c r="V32" s="490" t="str">
        <f t="shared" si="24"/>
        <v>--</v>
      </c>
      <c r="W32" s="490" t="str">
        <f t="shared" si="6"/>
        <v>--</v>
      </c>
      <c r="X32" s="490" t="str">
        <f t="shared" si="7"/>
        <v>--</v>
      </c>
      <c r="Y32" s="490" t="str">
        <f t="shared" si="8"/>
        <v>--</v>
      </c>
      <c r="Z32" s="490" t="str">
        <f t="shared" si="9"/>
        <v>--</v>
      </c>
      <c r="AA32" s="490"/>
      <c r="AB32" s="490" t="str">
        <f t="shared" si="10"/>
        <v>--</v>
      </c>
      <c r="AC32" s="490" t="str">
        <f t="shared" si="11"/>
        <v>--</v>
      </c>
      <c r="AD32" s="490">
        <f t="shared" si="12"/>
        <v>0.57999999999999996</v>
      </c>
      <c r="AE32" s="490">
        <f>IFERROR((2*'Adult Res carc'!tao_event*AF32),"--")</f>
        <v>0.78</v>
      </c>
      <c r="AF32" s="255">
        <f>IFERROR((1+(3*[0]!B)+(3*[0]!B^2))/((1+[0]!B)^2),"--")</f>
        <v>1</v>
      </c>
      <c r="AG32" s="490" t="str">
        <f t="shared" si="13"/>
        <v>--</v>
      </c>
      <c r="AH32" s="208" t="str">
        <f t="shared" si="14"/>
        <v>A</v>
      </c>
      <c r="AI32" s="255">
        <f>VLOOKUP(D32,derm!$D$4:$H$285,5,FALSE)</f>
        <v>3.1900000000000001E-3</v>
      </c>
      <c r="AJ32" s="468">
        <f>VLOOKUP($C32,ToxValues!$C$4:$N$283,11,FALSE)</f>
        <v>100.16</v>
      </c>
      <c r="AK32" s="468">
        <f>VLOOKUP($D32,derm!$D$4:$K$285,6,FALSE)</f>
        <v>0</v>
      </c>
      <c r="AL32" s="468">
        <f>VLOOKUP($D32,derm!$D$4:$K$285,7,FALSE)</f>
        <v>0.39</v>
      </c>
      <c r="AM32" s="468">
        <f>VLOOKUP($D32,derm!$D$4:$K$285,8,FALSE)</f>
        <v>0.93</v>
      </c>
      <c r="AN32" s="468">
        <f>VLOOKUP($D32,derm!$D$4:$L$285,9,FALSE)</f>
        <v>1</v>
      </c>
      <c r="AO32" s="255" t="str">
        <f>VLOOKUP($C32,ToxValues!$C$4:$J$284,8,FALSE)</f>
        <v>--</v>
      </c>
      <c r="AP32" s="255" t="str">
        <f>VLOOKUP($C32,ToxValues!$C$4:$J$284,7,FALSE)</f>
        <v>--</v>
      </c>
      <c r="AQ32" s="497" t="str">
        <f>VLOOKUP($C32,ToxValues!$C$4:$L$284,10,FALSE)</f>
        <v>--</v>
      </c>
    </row>
    <row r="33" spans="1:43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 t="str">
        <f t="shared" si="15"/>
        <v>--</v>
      </c>
      <c r="H33" s="490" t="str">
        <f t="shared" si="16"/>
        <v/>
      </c>
      <c r="I33" s="490" t="str">
        <f t="shared" si="0"/>
        <v>--</v>
      </c>
      <c r="J33" s="490" t="str">
        <f t="shared" si="17"/>
        <v/>
      </c>
      <c r="K33" s="490" t="str">
        <f t="shared" si="18"/>
        <v>--</v>
      </c>
      <c r="L33" s="490" t="str">
        <f t="shared" si="19"/>
        <v/>
      </c>
      <c r="M33" s="490" t="str">
        <f t="shared" si="1"/>
        <v>--</v>
      </c>
      <c r="N33" s="490">
        <f t="shared" si="2"/>
        <v>3.2480533926585108E-5</v>
      </c>
      <c r="O33" s="490" t="str">
        <f t="shared" si="25"/>
        <v>--</v>
      </c>
      <c r="P33" s="490" t="str">
        <f t="shared" si="4"/>
        <v>--</v>
      </c>
      <c r="Q33" s="490" t="str">
        <f t="shared" si="5"/>
        <v>--</v>
      </c>
      <c r="R33" s="490" t="str">
        <f t="shared" si="20"/>
        <v>--</v>
      </c>
      <c r="S33" s="490" t="str">
        <f t="shared" si="21"/>
        <v>--</v>
      </c>
      <c r="T33" s="490" t="str">
        <f t="shared" si="22"/>
        <v>--</v>
      </c>
      <c r="U33" s="490" t="str">
        <f t="shared" si="23"/>
        <v>--</v>
      </c>
      <c r="V33" s="490" t="str">
        <f t="shared" si="24"/>
        <v>--</v>
      </c>
      <c r="W33" s="490" t="str">
        <f t="shared" si="6"/>
        <v>--</v>
      </c>
      <c r="X33" s="490" t="str">
        <f t="shared" si="7"/>
        <v>--</v>
      </c>
      <c r="Y33" s="490" t="str">
        <f t="shared" si="8"/>
        <v>--</v>
      </c>
      <c r="Z33" s="490" t="str">
        <f t="shared" si="9"/>
        <v>--</v>
      </c>
      <c r="AA33" s="490"/>
      <c r="AB33" s="490" t="str">
        <f t="shared" si="10"/>
        <v>--</v>
      </c>
      <c r="AC33" s="490" t="str">
        <f t="shared" si="11"/>
        <v>--</v>
      </c>
      <c r="AD33" s="490" t="str">
        <f t="shared" si="12"/>
        <v>--</v>
      </c>
      <c r="AE33" s="490" t="str">
        <f>IFERROR((2*'Adult Res carc'!tao_event*AF33),"--")</f>
        <v>--</v>
      </c>
      <c r="AF33" s="255" t="str">
        <f>IFERROR((1+(3*[0]!B)+(3*[0]!B^2))/((1+[0]!B)^2),"--")</f>
        <v>--</v>
      </c>
      <c r="AG33" s="490" t="str">
        <f t="shared" si="13"/>
        <v>--</v>
      </c>
      <c r="AH33" s="208" t="str">
        <f t="shared" si="14"/>
        <v>A</v>
      </c>
      <c r="AI33" s="255">
        <f>VLOOKUP(D33,derm!$D$4:$H$285,5,FALSE)</f>
        <v>5.1199999999999998E-4</v>
      </c>
      <c r="AJ33" s="468">
        <f>VLOOKUP($C33,ToxValues!$C$4:$N$283,11,FALSE)</f>
        <v>58.08</v>
      </c>
      <c r="AK33" s="468" t="str">
        <f>VLOOKUP($D33,derm!$D$4:$K$285,6,FALSE)</f>
        <v>--</v>
      </c>
      <c r="AL33" s="468" t="str">
        <f>VLOOKUP($D33,derm!$D$4:$K$285,7,FALSE)</f>
        <v>--</v>
      </c>
      <c r="AM33" s="468" t="str">
        <f>VLOOKUP($D33,derm!$D$4:$K$285,8,FALSE)</f>
        <v>--</v>
      </c>
      <c r="AN33" s="468" t="str">
        <f>VLOOKUP($D33,derm!$D$4:$L$285,9,FALSE)</f>
        <v>--</v>
      </c>
      <c r="AO33" s="255" t="str">
        <f>VLOOKUP($C33,ToxValues!$C$4:$J$284,8,FALSE)</f>
        <v>--</v>
      </c>
      <c r="AP33" s="255" t="str">
        <f>VLOOKUP($C33,ToxValues!$C$4:$J$284,7,FALSE)</f>
        <v>--</v>
      </c>
      <c r="AQ33" s="497" t="str">
        <f>VLOOKUP($C33,ToxValues!$C$4:$L$284,10,FALSE)</f>
        <v>--</v>
      </c>
    </row>
    <row r="34" spans="1:43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 t="str">
        <f t="shared" si="15"/>
        <v>--</v>
      </c>
      <c r="H34" s="490" t="str">
        <f t="shared" si="16"/>
        <v/>
      </c>
      <c r="I34" s="490" t="str">
        <f t="shared" si="0"/>
        <v>--</v>
      </c>
      <c r="J34" s="490" t="str">
        <f t="shared" si="17"/>
        <v/>
      </c>
      <c r="K34" s="490" t="str">
        <f t="shared" si="18"/>
        <v>--</v>
      </c>
      <c r="L34" s="490" t="str">
        <f t="shared" si="19"/>
        <v/>
      </c>
      <c r="M34" s="490" t="str">
        <f t="shared" si="1"/>
        <v>--</v>
      </c>
      <c r="N34" s="490">
        <f t="shared" si="2"/>
        <v>1.6781609195402305E-2</v>
      </c>
      <c r="O34" s="490" t="str">
        <f t="shared" si="25"/>
        <v>--</v>
      </c>
      <c r="P34" s="490" t="str">
        <f t="shared" si="4"/>
        <v>--</v>
      </c>
      <c r="Q34" s="490" t="str">
        <f t="shared" si="5"/>
        <v>--</v>
      </c>
      <c r="R34" s="490" t="str">
        <f t="shared" si="20"/>
        <v>--</v>
      </c>
      <c r="S34" s="490" t="str">
        <f t="shared" si="21"/>
        <v>--</v>
      </c>
      <c r="T34" s="490" t="str">
        <f t="shared" si="22"/>
        <v>--</v>
      </c>
      <c r="U34" s="490" t="str">
        <f t="shared" si="23"/>
        <v>--</v>
      </c>
      <c r="V34" s="490" t="str">
        <f t="shared" si="24"/>
        <v>--</v>
      </c>
      <c r="W34" s="490" t="str">
        <f t="shared" si="6"/>
        <v>--</v>
      </c>
      <c r="X34" s="490" t="str">
        <f t="shared" si="7"/>
        <v>--</v>
      </c>
      <c r="Y34" s="490" t="str">
        <f t="shared" si="8"/>
        <v>--</v>
      </c>
      <c r="Z34" s="490" t="str">
        <f t="shared" si="9"/>
        <v>--</v>
      </c>
      <c r="AA34" s="490"/>
      <c r="AB34" s="490" t="str">
        <f t="shared" si="10"/>
        <v>--</v>
      </c>
      <c r="AC34" s="490" t="str">
        <f t="shared" si="11"/>
        <v>--</v>
      </c>
      <c r="AD34" s="490" t="str">
        <f t="shared" si="12"/>
        <v>--</v>
      </c>
      <c r="AE34" s="490" t="str">
        <f>IFERROR((2*'Adult Res carc'!tao_event*AF34),"--")</f>
        <v>--</v>
      </c>
      <c r="AF34" s="255" t="str">
        <f>IFERROR((1+(3*[0]!B)+(3*[0]!B^2))/((1+[0]!B)^2),"--")</f>
        <v>--</v>
      </c>
      <c r="AG34" s="490" t="str">
        <f t="shared" si="13"/>
        <v>--</v>
      </c>
      <c r="AH34" s="208" t="str">
        <f t="shared" si="14"/>
        <v>A</v>
      </c>
      <c r="AI34" s="255">
        <f>VLOOKUP(D34,derm!$D$4:$H$285,5,FALSE)</f>
        <v>5.4799999999999998E-4</v>
      </c>
      <c r="AJ34" s="468">
        <f>VLOOKUP($C34,ToxValues!$C$4:$N$283,11,FALSE)</f>
        <v>41.05</v>
      </c>
      <c r="AK34" s="468" t="str">
        <f>VLOOKUP($D34,derm!$D$4:$K$285,6,FALSE)</f>
        <v>--</v>
      </c>
      <c r="AL34" s="468" t="str">
        <f>VLOOKUP($D34,derm!$D$4:$K$285,7,FALSE)</f>
        <v>--</v>
      </c>
      <c r="AM34" s="468" t="str">
        <f>VLOOKUP($D34,derm!$D$4:$K$285,8,FALSE)</f>
        <v>--</v>
      </c>
      <c r="AN34" s="468" t="str">
        <f>VLOOKUP($D34,derm!$D$4:$L$285,9,FALSE)</f>
        <v>--</v>
      </c>
      <c r="AO34" s="255" t="str">
        <f>VLOOKUP($C34,ToxValues!$C$4:$J$284,8,FALSE)</f>
        <v>--</v>
      </c>
      <c r="AP34" s="255" t="str">
        <f>VLOOKUP($C34,ToxValues!$C$4:$J$284,7,FALSE)</f>
        <v>--</v>
      </c>
      <c r="AQ34" s="497" t="str">
        <f>VLOOKUP($C34,ToxValues!$C$4:$L$284,10,FALSE)</f>
        <v>--</v>
      </c>
    </row>
    <row r="35" spans="1:43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 t="str">
        <f t="shared" si="15"/>
        <v>--</v>
      </c>
      <c r="H35" s="490" t="str">
        <f t="shared" si="16"/>
        <v/>
      </c>
      <c r="I35" s="490" t="str">
        <f t="shared" si="0"/>
        <v>--</v>
      </c>
      <c r="J35" s="490" t="str">
        <f t="shared" si="17"/>
        <v/>
      </c>
      <c r="K35" s="490" t="str">
        <f t="shared" si="18"/>
        <v>--</v>
      </c>
      <c r="L35" s="490" t="str">
        <f t="shared" si="19"/>
        <v/>
      </c>
      <c r="M35" s="490" t="str">
        <f t="shared" si="1"/>
        <v>--</v>
      </c>
      <c r="N35" s="490">
        <f t="shared" si="2"/>
        <v>50.344827586206911</v>
      </c>
      <c r="O35" s="490" t="str">
        <f t="shared" si="25"/>
        <v>--</v>
      </c>
      <c r="P35" s="490" t="str">
        <f t="shared" si="4"/>
        <v>--</v>
      </c>
      <c r="Q35" s="490" t="str">
        <f t="shared" si="5"/>
        <v>--</v>
      </c>
      <c r="R35" s="490" t="str">
        <f t="shared" si="20"/>
        <v>--</v>
      </c>
      <c r="S35" s="490" t="str">
        <f t="shared" si="21"/>
        <v>--</v>
      </c>
      <c r="T35" s="490" t="str">
        <f t="shared" si="22"/>
        <v>--</v>
      </c>
      <c r="U35" s="490" t="str">
        <f t="shared" si="23"/>
        <v>--</v>
      </c>
      <c r="V35" s="490" t="str">
        <f t="shared" si="24"/>
        <v>--</v>
      </c>
      <c r="W35" s="490" t="str">
        <f t="shared" si="6"/>
        <v>--</v>
      </c>
      <c r="X35" s="490" t="str">
        <f t="shared" si="7"/>
        <v>--</v>
      </c>
      <c r="Y35" s="490" t="str">
        <f t="shared" si="8"/>
        <v>--</v>
      </c>
      <c r="Z35" s="490" t="str">
        <f t="shared" si="9"/>
        <v>--</v>
      </c>
      <c r="AA35" s="490"/>
      <c r="AB35" s="490" t="str">
        <f t="shared" si="10"/>
        <v>--</v>
      </c>
      <c r="AC35" s="490" t="str">
        <f t="shared" si="11"/>
        <v>--</v>
      </c>
      <c r="AD35" s="490">
        <f t="shared" si="12"/>
        <v>0.57999999999999996</v>
      </c>
      <c r="AE35" s="490">
        <f>IFERROR((2*'Adult Res carc'!tao_event*AF35),"--")</f>
        <v>0.44</v>
      </c>
      <c r="AF35" s="255">
        <f>IFERROR((1+(3*[0]!B)+(3*[0]!B^2))/((1+[0]!B)^2),"--")</f>
        <v>1</v>
      </c>
      <c r="AG35" s="490" t="str">
        <f t="shared" si="13"/>
        <v>--</v>
      </c>
      <c r="AH35" s="208" t="str">
        <f t="shared" si="14"/>
        <v>B</v>
      </c>
      <c r="AI35" s="255">
        <f>VLOOKUP(D35,derm!$D$4:$H$285,5,FALSE)</f>
        <v>7.4799999999999997E-4</v>
      </c>
      <c r="AJ35" s="468">
        <f>VLOOKUP($C35,ToxValues!$C$4:$N$283,11,FALSE)</f>
        <v>56.06</v>
      </c>
      <c r="AK35" s="468">
        <f>VLOOKUP($D35,derm!$D$4:$K$285,6,FALSE)</f>
        <v>0</v>
      </c>
      <c r="AL35" s="468">
        <f>VLOOKUP($D35,derm!$D$4:$K$285,7,FALSE)</f>
        <v>0.22</v>
      </c>
      <c r="AM35" s="468">
        <f>VLOOKUP($D35,derm!$D$4:$K$285,8,FALSE)</f>
        <v>0.53</v>
      </c>
      <c r="AN35" s="468">
        <f>VLOOKUP($D35,derm!$D$4:$L$285,9,FALSE)</f>
        <v>1</v>
      </c>
      <c r="AO35" s="255" t="str">
        <f>VLOOKUP($C35,ToxValues!$C$4:$J$284,8,FALSE)</f>
        <v>--</v>
      </c>
      <c r="AP35" s="255" t="str">
        <f>VLOOKUP($C35,ToxValues!$C$4:$J$284,7,FALSE)</f>
        <v>--</v>
      </c>
      <c r="AQ35" s="497" t="str">
        <f>VLOOKUP($C35,ToxValues!$C$4:$L$284,10,FALSE)</f>
        <v>--</v>
      </c>
    </row>
    <row r="36" spans="1:43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 t="str">
        <f t="shared" si="15"/>
        <v>--</v>
      </c>
      <c r="H36" s="490">
        <f t="shared" si="16"/>
        <v>1.4827170898029802</v>
      </c>
      <c r="I36" s="490">
        <f t="shared" si="0"/>
        <v>29.614604462474656</v>
      </c>
      <c r="J36" s="490">
        <f t="shared" si="17"/>
        <v>1.4974139573046548</v>
      </c>
      <c r="K36" s="490">
        <f t="shared" si="18"/>
        <v>1.5771604938271604</v>
      </c>
      <c r="L36" s="490">
        <f t="shared" si="19"/>
        <v>1.5608650625738889</v>
      </c>
      <c r="M36" s="490">
        <f t="shared" si="1"/>
        <v>29.614604462474656</v>
      </c>
      <c r="N36" s="490">
        <f t="shared" si="2"/>
        <v>0.50344827586206919</v>
      </c>
      <c r="O36" s="490">
        <f t="shared" si="25"/>
        <v>1.5771604938271604</v>
      </c>
      <c r="P36" s="490">
        <f t="shared" si="4"/>
        <v>151.06901281869358</v>
      </c>
      <c r="Q36" s="490">
        <f t="shared" si="5"/>
        <v>1.4827170898029802</v>
      </c>
      <c r="R36" s="490">
        <f t="shared" si="20"/>
        <v>1.4827170898029802</v>
      </c>
      <c r="S36" s="490">
        <f t="shared" si="21"/>
        <v>29.614604462474656</v>
      </c>
      <c r="T36" s="490">
        <f t="shared" si="22"/>
        <v>1.4974139573046548</v>
      </c>
      <c r="U36" s="490">
        <f t="shared" si="23"/>
        <v>1.5771604938271604</v>
      </c>
      <c r="V36" s="490">
        <f t="shared" si="24"/>
        <v>1.5608650625738889</v>
      </c>
      <c r="W36" s="490">
        <f t="shared" si="6"/>
        <v>29.614604462474656</v>
      </c>
      <c r="X36" s="490">
        <f t="shared" si="7"/>
        <v>14.807302231237328</v>
      </c>
      <c r="Y36" s="490">
        <f t="shared" si="8"/>
        <v>1.5771604938271604</v>
      </c>
      <c r="Z36" s="490">
        <f t="shared" si="9"/>
        <v>151.06901281869358</v>
      </c>
      <c r="AA36" s="490"/>
      <c r="AB36" s="490">
        <f t="shared" si="10"/>
        <v>151.06901281869358</v>
      </c>
      <c r="AC36" s="490">
        <f t="shared" si="11"/>
        <v>156.61056725256037</v>
      </c>
      <c r="AD36" s="490">
        <f t="shared" si="12"/>
        <v>0.57999999999999996</v>
      </c>
      <c r="AE36" s="490">
        <f>IFERROR((2*'Adult Res carc'!tao_event*AF36),"--")</f>
        <v>0.42</v>
      </c>
      <c r="AF36" s="255">
        <f>IFERROR((1+(3*[0]!B)+(3*[0]!B^2))/((1+[0]!B)^2),"--")</f>
        <v>1</v>
      </c>
      <c r="AG36" s="490">
        <f t="shared" si="13"/>
        <v>1.7524005486968454E-4</v>
      </c>
      <c r="AH36" s="208" t="str">
        <f t="shared" si="14"/>
        <v>B</v>
      </c>
      <c r="AI36" s="255">
        <f>VLOOKUP(D36,derm!$D$4:$H$285,5,FALSE)</f>
        <v>1.16E-3</v>
      </c>
      <c r="AJ36" s="468">
        <f>VLOOKUP($C36,ToxValues!$C$4:$N$283,11,FALSE)</f>
        <v>53.06</v>
      </c>
      <c r="AK36" s="468">
        <f>VLOOKUP($D36,derm!$D$4:$K$285,6,FALSE)</f>
        <v>0</v>
      </c>
      <c r="AL36" s="468">
        <f>VLOOKUP($D36,derm!$D$4:$K$285,7,FALSE)</f>
        <v>0.21</v>
      </c>
      <c r="AM36" s="468">
        <f>VLOOKUP($D36,derm!$D$4:$K$285,8,FALSE)</f>
        <v>0.51</v>
      </c>
      <c r="AN36" s="468">
        <f>VLOOKUP($D36,derm!$D$4:$L$285,9,FALSE)</f>
        <v>1</v>
      </c>
      <c r="AO36" s="255">
        <f>VLOOKUP($C36,ToxValues!$C$4:$J$284,8,FALSE)</f>
        <v>6.7999999999999999E-5</v>
      </c>
      <c r="AP36" s="255">
        <f>VLOOKUP($C36,ToxValues!$C$4:$J$284,7,FALSE)</f>
        <v>0.54</v>
      </c>
      <c r="AQ36" s="497">
        <f>VLOOKUP($C36,ToxValues!$C$4:$L$284,10,FALSE)</f>
        <v>0.54</v>
      </c>
    </row>
    <row r="37" spans="1:43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 t="str">
        <f t="shared" si="15"/>
        <v>--</v>
      </c>
      <c r="H37" s="490">
        <f t="shared" si="16"/>
        <v>32.835955093047517</v>
      </c>
      <c r="I37" s="490">
        <f t="shared" si="0"/>
        <v>335.6321839080461</v>
      </c>
      <c r="J37" s="490">
        <f t="shared" si="17"/>
        <v>36.183395291201983</v>
      </c>
      <c r="K37" s="490">
        <f t="shared" si="18"/>
        <v>40.555555555555557</v>
      </c>
      <c r="L37" s="490">
        <f t="shared" si="19"/>
        <v>36.396765447562828</v>
      </c>
      <c r="M37" s="490">
        <f t="shared" si="1"/>
        <v>335.6321839080461</v>
      </c>
      <c r="N37" s="490">
        <f t="shared" si="2"/>
        <v>1.0068965517241384</v>
      </c>
      <c r="O37" s="490">
        <f t="shared" si="25"/>
        <v>40.555555555555557</v>
      </c>
      <c r="P37" s="490">
        <f t="shared" si="4"/>
        <v>354.93280613375413</v>
      </c>
      <c r="Q37" s="490">
        <f t="shared" si="5"/>
        <v>32.835955093047517</v>
      </c>
      <c r="R37" s="490">
        <f t="shared" si="20"/>
        <v>32.835955093047517</v>
      </c>
      <c r="S37" s="490">
        <f t="shared" si="21"/>
        <v>335.6321839080461</v>
      </c>
      <c r="T37" s="490">
        <f t="shared" si="22"/>
        <v>36.183395291201983</v>
      </c>
      <c r="U37" s="490">
        <f t="shared" si="23"/>
        <v>40.555555555555557</v>
      </c>
      <c r="V37" s="490">
        <f t="shared" si="24"/>
        <v>36.396765447562828</v>
      </c>
      <c r="W37" s="490">
        <f t="shared" si="6"/>
        <v>335.6321839080461</v>
      </c>
      <c r="X37" s="490">
        <f t="shared" si="7"/>
        <v>167.81609195402305</v>
      </c>
      <c r="Y37" s="490">
        <f t="shared" si="8"/>
        <v>40.555555555555557</v>
      </c>
      <c r="Z37" s="490">
        <f t="shared" si="9"/>
        <v>354.93280613375413</v>
      </c>
      <c r="AA37" s="490"/>
      <c r="AB37" s="490">
        <f t="shared" si="10"/>
        <v>346.8421212674088</v>
      </c>
      <c r="AC37" s="490">
        <f t="shared" si="11"/>
        <v>354.93280613375413</v>
      </c>
      <c r="AD37" s="490">
        <f t="shared" si="12"/>
        <v>0.57999999999999996</v>
      </c>
      <c r="AE37" s="490">
        <f>IFERROR((2*'Adult Res carc'!tao_event*AF37),"--")</f>
        <v>0.57999999999999996</v>
      </c>
      <c r="AF37" s="255">
        <f>IFERROR((1+(3*[0]!B)+(3*[0]!B^2))/((1+[0]!B)^2),"--")</f>
        <v>1</v>
      </c>
      <c r="AG37" s="490">
        <f t="shared" si="13"/>
        <v>4.5061728395061739E-3</v>
      </c>
      <c r="AH37" s="208" t="str">
        <f t="shared" si="14"/>
        <v>A</v>
      </c>
      <c r="AI37" s="255">
        <f>VLOOKUP(D37,derm!$D$4:$H$285,5,FALSE)</f>
        <v>1.12E-2</v>
      </c>
      <c r="AJ37" s="468">
        <f>VLOOKUP($C37,ToxValues!$C$4:$N$283,11,FALSE)</f>
        <v>76.53</v>
      </c>
      <c r="AK37" s="468">
        <f>VLOOKUP($D37,derm!$D$4:$K$285,6,FALSE)</f>
        <v>0</v>
      </c>
      <c r="AL37" s="468">
        <f>VLOOKUP($D37,derm!$D$4:$K$285,7,FALSE)</f>
        <v>0.28999999999999998</v>
      </c>
      <c r="AM37" s="468">
        <f>VLOOKUP($D37,derm!$D$4:$K$285,8,FALSE)</f>
        <v>0.69</v>
      </c>
      <c r="AN37" s="468">
        <f>VLOOKUP($D37,derm!$D$4:$L$285,9,FALSE)</f>
        <v>1</v>
      </c>
      <c r="AO37" s="255">
        <f>VLOOKUP($C37,ToxValues!$C$4:$J$284,8,FALSE)</f>
        <v>6.0000000000000002E-6</v>
      </c>
      <c r="AP37" s="255">
        <f>VLOOKUP($C37,ToxValues!$C$4:$J$284,7,FALSE)</f>
        <v>2.1000000000000001E-2</v>
      </c>
      <c r="AQ37" s="497">
        <f>VLOOKUP($C37,ToxValues!$C$4:$L$284,10,FALSE)</f>
        <v>2.1000000000000001E-2</v>
      </c>
    </row>
    <row r="38" spans="1:43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 t="str">
        <f t="shared" si="15"/>
        <v>--</v>
      </c>
      <c r="H38" s="490">
        <f t="shared" si="16"/>
        <v>12.776410689964527</v>
      </c>
      <c r="I38" s="490">
        <f t="shared" si="0"/>
        <v>258.17860300618935</v>
      </c>
      <c r="J38" s="490">
        <f t="shared" si="17"/>
        <v>14.608660848931867</v>
      </c>
      <c r="K38" s="490">
        <f t="shared" si="18"/>
        <v>15.484848484848484</v>
      </c>
      <c r="L38" s="490">
        <f t="shared" si="19"/>
        <v>13.44159085228473</v>
      </c>
      <c r="M38" s="490">
        <f t="shared" ref="M38:M69" si="26">IF($E38="M",W38*mut_VSM,W38)</f>
        <v>258.17860300618935</v>
      </c>
      <c r="N38" s="490">
        <f t="shared" si="2"/>
        <v>3.356321839080461E-2</v>
      </c>
      <c r="O38" s="490">
        <f t="shared" si="25"/>
        <v>15.484848484848484</v>
      </c>
      <c r="P38" s="490">
        <f t="shared" si="4"/>
        <v>101.86723124180472</v>
      </c>
      <c r="Q38" s="490">
        <f t="shared" si="5"/>
        <v>12.776410689964527</v>
      </c>
      <c r="R38" s="490">
        <f t="shared" si="20"/>
        <v>12.776410689964527</v>
      </c>
      <c r="S38" s="490">
        <f t="shared" si="21"/>
        <v>258.17860300618935</v>
      </c>
      <c r="T38" s="490">
        <f t="shared" si="22"/>
        <v>14.608660848931867</v>
      </c>
      <c r="U38" s="490">
        <f t="shared" si="23"/>
        <v>15.484848484848484</v>
      </c>
      <c r="V38" s="490">
        <f t="shared" si="24"/>
        <v>13.44159085228473</v>
      </c>
      <c r="W38" s="490">
        <f t="shared" si="6"/>
        <v>258.17860300618935</v>
      </c>
      <c r="X38" s="490">
        <f t="shared" si="7"/>
        <v>129.08930150309467</v>
      </c>
      <c r="Y38" s="490">
        <f t="shared" si="8"/>
        <v>15.484848484848484</v>
      </c>
      <c r="Z38" s="490">
        <f t="shared" si="9"/>
        <v>101.86723124180472</v>
      </c>
      <c r="AA38" s="490"/>
      <c r="AB38" s="490">
        <f t="shared" si="10"/>
        <v>99.135519224795189</v>
      </c>
      <c r="AC38" s="490">
        <f t="shared" si="11"/>
        <v>101.86723124180472</v>
      </c>
      <c r="AD38" s="490">
        <f t="shared" si="12"/>
        <v>0.52727272727272723</v>
      </c>
      <c r="AE38" s="490">
        <f>IFERROR((2*'Adult Res carc'!tao_event*AF38),"--")</f>
        <v>0.63752066115702466</v>
      </c>
      <c r="AF38" s="255">
        <f>IFERROR((1+(3*[0]!B)+(3*[0]!B^2))/((1+[0]!B)^2),"--")</f>
        <v>1.0991735537190082</v>
      </c>
      <c r="AG38" s="490">
        <f t="shared" si="13"/>
        <v>1.7205387205387209E-3</v>
      </c>
      <c r="AH38" s="208" t="str">
        <f t="shared" si="14"/>
        <v>A</v>
      </c>
      <c r="AI38" s="255">
        <f>VLOOKUP(D38,derm!$D$4:$H$285,5,FALSE)</f>
        <v>1.49E-2</v>
      </c>
      <c r="AJ38" s="468">
        <f>VLOOKUP($C38,ToxValues!$C$4:$N$283,11,FALSE)</f>
        <v>78.11</v>
      </c>
      <c r="AK38" s="468">
        <f>VLOOKUP($D38,derm!$D$4:$K$285,6,FALSE)</f>
        <v>0.1</v>
      </c>
      <c r="AL38" s="468">
        <f>VLOOKUP($D38,derm!$D$4:$K$285,7,FALSE)</f>
        <v>0.28999999999999998</v>
      </c>
      <c r="AM38" s="333">
        <f>VLOOKUP($D38,derm!$D$4:$K$285,8,FALSE)</f>
        <v>0.7</v>
      </c>
      <c r="AN38" s="468">
        <f>VLOOKUP($D38,derm!$D$4:$L$285,9,FALSE)</f>
        <v>1</v>
      </c>
      <c r="AO38" s="255">
        <f>VLOOKUP($C38,ToxValues!$C$4:$J$284,8,FALSE)</f>
        <v>7.7999999999999999E-6</v>
      </c>
      <c r="AP38" s="255">
        <f>VLOOKUP($C38,ToxValues!$C$4:$J$284,7,FALSE)</f>
        <v>5.5E-2</v>
      </c>
      <c r="AQ38" s="497">
        <f>VLOOKUP($C38,ToxValues!$C$4:$L$284,10,FALSE)</f>
        <v>5.5E-2</v>
      </c>
    </row>
    <row r="39" spans="1:43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 t="str">
        <f t="shared" si="15"/>
        <v>--</v>
      </c>
      <c r="H39" s="490" t="str">
        <f t="shared" si="16"/>
        <v/>
      </c>
      <c r="I39" s="490" t="str">
        <f t="shared" si="0"/>
        <v>--</v>
      </c>
      <c r="J39" s="490" t="str">
        <f t="shared" si="17"/>
        <v/>
      </c>
      <c r="K39" s="490" t="str">
        <f t="shared" si="18"/>
        <v>--</v>
      </c>
      <c r="L39" s="490" t="str">
        <f t="shared" si="19"/>
        <v/>
      </c>
      <c r="M39" s="490" t="str">
        <f t="shared" si="26"/>
        <v>--</v>
      </c>
      <c r="N39" s="490">
        <f t="shared" si="2"/>
        <v>1.6781609195402305E-2</v>
      </c>
      <c r="O39" s="490" t="str">
        <f t="shared" si="25"/>
        <v>--</v>
      </c>
      <c r="P39" s="490" t="str">
        <f t="shared" si="4"/>
        <v>--</v>
      </c>
      <c r="Q39" s="490" t="str">
        <f t="shared" si="5"/>
        <v>--</v>
      </c>
      <c r="R39" s="490" t="str">
        <f t="shared" si="20"/>
        <v>--</v>
      </c>
      <c r="S39" s="490" t="str">
        <f t="shared" si="21"/>
        <v>--</v>
      </c>
      <c r="T39" s="490" t="str">
        <f t="shared" si="22"/>
        <v>--</v>
      </c>
      <c r="U39" s="490" t="str">
        <f t="shared" si="23"/>
        <v>--</v>
      </c>
      <c r="V39" s="490" t="str">
        <f t="shared" si="24"/>
        <v>--</v>
      </c>
      <c r="W39" s="490" t="str">
        <f t="shared" si="6"/>
        <v>--</v>
      </c>
      <c r="X39" s="490" t="str">
        <f t="shared" si="7"/>
        <v>--</v>
      </c>
      <c r="Y39" s="490" t="str">
        <f t="shared" si="8"/>
        <v>--</v>
      </c>
      <c r="Z39" s="490" t="str">
        <f t="shared" si="9"/>
        <v>--</v>
      </c>
      <c r="AA39" s="490"/>
      <c r="AB39" s="490" t="str">
        <f t="shared" si="10"/>
        <v>--</v>
      </c>
      <c r="AC39" s="490" t="str">
        <f t="shared" si="11"/>
        <v>--</v>
      </c>
      <c r="AD39" s="490" t="str">
        <f t="shared" si="12"/>
        <v>--</v>
      </c>
      <c r="AE39" s="490" t="str">
        <f>IFERROR((2*'Adult Res carc'!tao_event*AF39),"--")</f>
        <v>--</v>
      </c>
      <c r="AF39" s="255" t="str">
        <f>IFERROR((1+(3*[0]!B)+(3*[0]!B^2))/((1+[0]!B)^2),"--")</f>
        <v>--</v>
      </c>
      <c r="AG39" s="490" t="str">
        <f t="shared" si="13"/>
        <v>--</v>
      </c>
      <c r="AH39" s="208" t="str">
        <f t="shared" si="14"/>
        <v>A</v>
      </c>
      <c r="AI39" s="255">
        <f>VLOOKUP(D39,derm!$D$4:$H$285,5,FALSE)</f>
        <v>0.02</v>
      </c>
      <c r="AJ39" s="468">
        <f>VLOOKUP($C39,ToxValues!$C$4:$N$283,11,FALSE)</f>
        <v>157.01</v>
      </c>
      <c r="AK39" s="468" t="str">
        <f>VLOOKUP($D39,derm!$D$4:$K$285,6,FALSE)</f>
        <v>--</v>
      </c>
      <c r="AL39" s="468" t="str">
        <f>VLOOKUP($D39,derm!$D$4:$K$285,7,FALSE)</f>
        <v>--</v>
      </c>
      <c r="AM39" s="468" t="str">
        <f>VLOOKUP($D39,derm!$D$4:$K$285,8,FALSE)</f>
        <v>--</v>
      </c>
      <c r="AN39" s="468" t="str">
        <f>VLOOKUP($D39,derm!$D$4:$L$285,9,FALSE)</f>
        <v>--</v>
      </c>
      <c r="AO39" s="255" t="str">
        <f>VLOOKUP($C39,ToxValues!$C$4:$J$284,8,FALSE)</f>
        <v>--</v>
      </c>
      <c r="AP39" s="255" t="str">
        <f>VLOOKUP($C39,ToxValues!$C$4:$J$284,7,FALSE)</f>
        <v>--</v>
      </c>
      <c r="AQ39" s="497" t="str">
        <f>VLOOKUP($C39,ToxValues!$C$4:$L$284,10,FALSE)</f>
        <v>--</v>
      </c>
    </row>
    <row r="40" spans="1:43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 t="str">
        <f t="shared" si="15"/>
        <v>--</v>
      </c>
      <c r="H40" s="490" t="str">
        <f t="shared" si="16"/>
        <v/>
      </c>
      <c r="I40" s="490" t="str">
        <f t="shared" si="0"/>
        <v>--</v>
      </c>
      <c r="J40" s="490" t="str">
        <f t="shared" si="17"/>
        <v/>
      </c>
      <c r="K40" s="490" t="str">
        <f t="shared" si="18"/>
        <v>--</v>
      </c>
      <c r="L40" s="490" t="str">
        <f t="shared" si="19"/>
        <v/>
      </c>
      <c r="M40" s="490" t="str">
        <f t="shared" si="26"/>
        <v>--</v>
      </c>
      <c r="N40" s="490">
        <f t="shared" si="2"/>
        <v>2.5172413793103459E-2</v>
      </c>
      <c r="O40" s="490" t="str">
        <f t="shared" si="25"/>
        <v>--</v>
      </c>
      <c r="P40" s="490" t="str">
        <f t="shared" si="4"/>
        <v>--</v>
      </c>
      <c r="Q40" s="490" t="str">
        <f t="shared" si="5"/>
        <v>--</v>
      </c>
      <c r="R40" s="490" t="str">
        <f t="shared" si="20"/>
        <v>--</v>
      </c>
      <c r="S40" s="490" t="str">
        <f t="shared" si="21"/>
        <v>--</v>
      </c>
      <c r="T40" s="490" t="str">
        <f t="shared" si="22"/>
        <v>--</v>
      </c>
      <c r="U40" s="490" t="str">
        <f t="shared" si="23"/>
        <v>--</v>
      </c>
      <c r="V40" s="490" t="str">
        <f t="shared" si="24"/>
        <v>--</v>
      </c>
      <c r="W40" s="490" t="str">
        <f t="shared" si="6"/>
        <v>--</v>
      </c>
      <c r="X40" s="490" t="str">
        <f t="shared" si="7"/>
        <v>--</v>
      </c>
      <c r="Y40" s="490" t="str">
        <f t="shared" si="8"/>
        <v>--</v>
      </c>
      <c r="Z40" s="490" t="str">
        <f t="shared" si="9"/>
        <v>--</v>
      </c>
      <c r="AA40" s="490"/>
      <c r="AB40" s="490" t="str">
        <f t="shared" si="10"/>
        <v>--</v>
      </c>
      <c r="AC40" s="490" t="str">
        <f t="shared" si="11"/>
        <v>--</v>
      </c>
      <c r="AD40" s="490" t="str">
        <f t="shared" si="12"/>
        <v>--</v>
      </c>
      <c r="AE40" s="490" t="str">
        <f>IFERROR((2*'Adult Res carc'!tao_event*AF40),"--")</f>
        <v>--</v>
      </c>
      <c r="AF40" s="255" t="str">
        <f>IFERROR((1+(3*[0]!B)+(3*[0]!B^2))/((1+[0]!B)^2),"--")</f>
        <v>--</v>
      </c>
      <c r="AG40" s="490" t="str">
        <f t="shared" si="13"/>
        <v>--</v>
      </c>
      <c r="AH40" s="208" t="str">
        <f t="shared" si="14"/>
        <v>A</v>
      </c>
      <c r="AI40" s="255">
        <f>VLOOKUP(D40,derm!$D$4:$H$285,5,FALSE)</f>
        <v>2.5500000000000002E-3</v>
      </c>
      <c r="AJ40" s="468">
        <f>VLOOKUP($C40,ToxValues!$C$4:$N$283,11,FALSE)</f>
        <v>129.38</v>
      </c>
      <c r="AK40" s="468" t="str">
        <f>VLOOKUP($D40,derm!$D$4:$K$285,6,FALSE)</f>
        <v>--</v>
      </c>
      <c r="AL40" s="468" t="str">
        <f>VLOOKUP($D40,derm!$D$4:$K$285,7,FALSE)</f>
        <v>--</v>
      </c>
      <c r="AM40" s="468" t="str">
        <f>VLOOKUP($D40,derm!$D$4:$K$285,8,FALSE)</f>
        <v>--</v>
      </c>
      <c r="AN40" s="468" t="str">
        <f>VLOOKUP($D40,derm!$D$4:$L$285,9,FALSE)</f>
        <v>--</v>
      </c>
      <c r="AO40" s="255" t="str">
        <f>VLOOKUP($C40,ToxValues!$C$4:$J$284,8,FALSE)</f>
        <v>--</v>
      </c>
      <c r="AP40" s="255" t="str">
        <f>VLOOKUP($C40,ToxValues!$C$4:$J$284,7,FALSE)</f>
        <v>--</v>
      </c>
      <c r="AQ40" s="497" t="str">
        <f>VLOOKUP($C40,ToxValues!$C$4:$L$284,10,FALSE)</f>
        <v>--</v>
      </c>
    </row>
    <row r="41" spans="1:43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 t="str">
        <f t="shared" si="15"/>
        <v>--</v>
      </c>
      <c r="H41" s="490">
        <f t="shared" si="16"/>
        <v>10.37639333828214</v>
      </c>
      <c r="I41" s="490">
        <f t="shared" si="0"/>
        <v>54.426840633737214</v>
      </c>
      <c r="J41" s="490">
        <f t="shared" si="17"/>
        <v>10.968313165732072</v>
      </c>
      <c r="K41" s="490">
        <f t="shared" si="18"/>
        <v>13.736559139784946</v>
      </c>
      <c r="L41" s="490">
        <f t="shared" si="19"/>
        <v>12.820625924357486</v>
      </c>
      <c r="M41" s="490">
        <f t="shared" si="26"/>
        <v>54.426840633737214</v>
      </c>
      <c r="N41" s="490" t="str">
        <f t="shared" si="2"/>
        <v>--</v>
      </c>
      <c r="O41" s="490">
        <f t="shared" si="25"/>
        <v>13.736559139784946</v>
      </c>
      <c r="P41" s="490">
        <f t="shared" si="4"/>
        <v>192.27524807778352</v>
      </c>
      <c r="Q41" s="490">
        <f t="shared" si="5"/>
        <v>10.37639333828214</v>
      </c>
      <c r="R41" s="490">
        <f t="shared" si="20"/>
        <v>10.37639333828214</v>
      </c>
      <c r="S41" s="490">
        <f t="shared" si="21"/>
        <v>54.426840633737214</v>
      </c>
      <c r="T41" s="490">
        <f t="shared" si="22"/>
        <v>10.968313165732072</v>
      </c>
      <c r="U41" s="490">
        <f t="shared" si="23"/>
        <v>13.736559139784946</v>
      </c>
      <c r="V41" s="490">
        <f t="shared" si="24"/>
        <v>12.820625924357486</v>
      </c>
      <c r="W41" s="490">
        <f t="shared" si="6"/>
        <v>54.426840633737214</v>
      </c>
      <c r="X41" s="490">
        <f t="shared" si="7"/>
        <v>27.213420316868607</v>
      </c>
      <c r="Y41" s="490">
        <f t="shared" si="8"/>
        <v>13.736559139784946</v>
      </c>
      <c r="Z41" s="490">
        <f t="shared" si="9"/>
        <v>192.27524807778352</v>
      </c>
      <c r="AA41" s="490"/>
      <c r="AB41" s="490">
        <f t="shared" si="10"/>
        <v>162.25330068301594</v>
      </c>
      <c r="AC41" s="490">
        <f t="shared" si="11"/>
        <v>192.27524807778352</v>
      </c>
      <c r="AD41" s="490">
        <f t="shared" si="12"/>
        <v>0.57999999999999996</v>
      </c>
      <c r="AE41" s="490">
        <f>IFERROR((2*'Adult Res carc'!tao_event*AF41),"--")</f>
        <v>1.76</v>
      </c>
      <c r="AF41" s="255">
        <f>IFERROR((1+(3*[0]!B)+(3*[0]!B^2))/((1+[0]!B)^2),"--")</f>
        <v>1</v>
      </c>
      <c r="AG41" s="490">
        <f t="shared" si="13"/>
        <v>1.5262843488649943E-3</v>
      </c>
      <c r="AH41" s="208" t="str">
        <f t="shared" si="14"/>
        <v>A</v>
      </c>
      <c r="AI41" s="255">
        <f>VLOOKUP(D41,derm!$D$4:$H$285,5,FALSE)</f>
        <v>4.0200000000000001E-3</v>
      </c>
      <c r="AJ41" s="468">
        <f>VLOOKUP($C41,ToxValues!$C$4:$N$283,11,FALSE)</f>
        <v>163.83000000000001</v>
      </c>
      <c r="AK41" s="468">
        <f>VLOOKUP($D41,derm!$D$4:$K$285,6,FALSE)</f>
        <v>0</v>
      </c>
      <c r="AL41" s="468">
        <f>VLOOKUP($D41,derm!$D$4:$K$285,7,FALSE)</f>
        <v>0.88</v>
      </c>
      <c r="AM41" s="468">
        <f>VLOOKUP($D41,derm!$D$4:$K$285,8,FALSE)</f>
        <v>2.12</v>
      </c>
      <c r="AN41" s="468">
        <f>VLOOKUP($D41,derm!$D$4:$L$285,9,FALSE)</f>
        <v>1</v>
      </c>
      <c r="AO41" s="255">
        <f>VLOOKUP($C41,ToxValues!$C$4:$J$284,8,FALSE)</f>
        <v>3.6999999999999998E-5</v>
      </c>
      <c r="AP41" s="255">
        <f>VLOOKUP($C41,ToxValues!$C$4:$J$284,7,FALSE)</f>
        <v>6.2E-2</v>
      </c>
      <c r="AQ41" s="497">
        <f>VLOOKUP($C41,ToxValues!$C$4:$L$284,10,FALSE)</f>
        <v>6.2E-2</v>
      </c>
    </row>
    <row r="42" spans="1:43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 t="str">
        <f t="shared" si="15"/>
        <v>--</v>
      </c>
      <c r="H42" s="490">
        <f t="shared" si="16"/>
        <v>95.129839501735162</v>
      </c>
      <c r="I42" s="490">
        <f t="shared" si="0"/>
        <v>1830.7210031347968</v>
      </c>
      <c r="J42" s="490">
        <f t="shared" si="17"/>
        <v>101.8105745523373</v>
      </c>
      <c r="K42" s="490">
        <f t="shared" si="18"/>
        <v>107.80590717299577</v>
      </c>
      <c r="L42" s="490">
        <f t="shared" si="19"/>
        <v>100.34402044091581</v>
      </c>
      <c r="M42" s="490">
        <f t="shared" si="26"/>
        <v>1830.7210031347968</v>
      </c>
      <c r="N42" s="490" t="str">
        <f t="shared" si="2"/>
        <v>--</v>
      </c>
      <c r="O42" s="490">
        <f t="shared" si="25"/>
        <v>107.80590717299577</v>
      </c>
      <c r="P42" s="490">
        <f t="shared" si="4"/>
        <v>1449.724250907143</v>
      </c>
      <c r="Q42" s="490">
        <f t="shared" si="5"/>
        <v>95.129839501735162</v>
      </c>
      <c r="R42" s="490">
        <f t="shared" si="20"/>
        <v>95.129839501735162</v>
      </c>
      <c r="S42" s="490">
        <f t="shared" si="21"/>
        <v>1830.7210031347968</v>
      </c>
      <c r="T42" s="490">
        <f t="shared" si="22"/>
        <v>101.8105745523373</v>
      </c>
      <c r="U42" s="490">
        <f t="shared" si="23"/>
        <v>107.80590717299577</v>
      </c>
      <c r="V42" s="490">
        <f t="shared" si="24"/>
        <v>100.34402044091581</v>
      </c>
      <c r="W42" s="490">
        <f t="shared" si="6"/>
        <v>1830.7210031347968</v>
      </c>
      <c r="X42" s="490">
        <f t="shared" si="7"/>
        <v>915.36050156739839</v>
      </c>
      <c r="Y42" s="490">
        <f t="shared" si="8"/>
        <v>107.80590717299577</v>
      </c>
      <c r="Z42" s="490">
        <f t="shared" si="9"/>
        <v>1449.724250907143</v>
      </c>
      <c r="AA42" s="490"/>
      <c r="AB42" s="490">
        <f t="shared" si="10"/>
        <v>827.4685085888965</v>
      </c>
      <c r="AC42" s="490">
        <f t="shared" si="11"/>
        <v>1449.724250907143</v>
      </c>
      <c r="AD42" s="490">
        <f t="shared" si="12"/>
        <v>0.57999999999999996</v>
      </c>
      <c r="AE42" s="490">
        <f>IFERROR((2*'Adult Res carc'!tao_event*AF42),"--")</f>
        <v>5.58</v>
      </c>
      <c r="AF42" s="255">
        <f>IFERROR((1+(3*[0]!B)+(3*[0]!B^2))/((1+[0]!B)^2),"--")</f>
        <v>1</v>
      </c>
      <c r="AG42" s="490">
        <f t="shared" si="13"/>
        <v>1.1978434130332866E-2</v>
      </c>
      <c r="AH42" s="208" t="str">
        <f t="shared" si="14"/>
        <v>A</v>
      </c>
      <c r="AI42" s="255">
        <f>VLOOKUP(D42,derm!$D$4:$H$285,5,FALSE)</f>
        <v>2.3500000000000001E-3</v>
      </c>
      <c r="AJ42" s="468">
        <f>VLOOKUP($C42,ToxValues!$C$4:$N$283,11,FALSE)</f>
        <v>252.73</v>
      </c>
      <c r="AK42" s="468">
        <f>VLOOKUP($D42,derm!$D$4:$K$285,6,FALSE)</f>
        <v>0</v>
      </c>
      <c r="AL42" s="468">
        <f>VLOOKUP($D42,derm!$D$4:$K$285,7,FALSE)</f>
        <v>2.79</v>
      </c>
      <c r="AM42" s="468">
        <f>VLOOKUP($D42,derm!$D$4:$K$285,8,FALSE)</f>
        <v>6.7</v>
      </c>
      <c r="AN42" s="468">
        <f>VLOOKUP($D42,derm!$D$4:$L$285,9,FALSE)</f>
        <v>1</v>
      </c>
      <c r="AO42" s="255">
        <f>VLOOKUP($C42,ToxValues!$C$4:$J$284,8,FALSE)</f>
        <v>1.1000000000000001E-6</v>
      </c>
      <c r="AP42" s="255">
        <f>VLOOKUP($C42,ToxValues!$C$4:$J$284,7,FALSE)</f>
        <v>7.9000000000000008E-3</v>
      </c>
      <c r="AQ42" s="497">
        <f>VLOOKUP($C42,ToxValues!$C$4:$L$284,10,FALSE)</f>
        <v>7.9000000000000008E-3</v>
      </c>
    </row>
    <row r="43" spans="1:43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 t="str">
        <f t="shared" si="15"/>
        <v>--</v>
      </c>
      <c r="H43" s="490" t="str">
        <f t="shared" si="16"/>
        <v/>
      </c>
      <c r="I43" s="490" t="str">
        <f t="shared" si="0"/>
        <v>--</v>
      </c>
      <c r="J43" s="490" t="str">
        <f t="shared" si="17"/>
        <v/>
      </c>
      <c r="K43" s="490" t="str">
        <f t="shared" si="18"/>
        <v>--</v>
      </c>
      <c r="L43" s="490" t="str">
        <f t="shared" si="19"/>
        <v/>
      </c>
      <c r="M43" s="490" t="str">
        <f t="shared" si="26"/>
        <v>--</v>
      </c>
      <c r="N43" s="490">
        <f t="shared" si="2"/>
        <v>0.20137931034482767</v>
      </c>
      <c r="O43" s="490" t="str">
        <f t="shared" si="25"/>
        <v>--</v>
      </c>
      <c r="P43" s="490" t="str">
        <f t="shared" si="4"/>
        <v>--</v>
      </c>
      <c r="Q43" s="490" t="str">
        <f t="shared" si="5"/>
        <v>--</v>
      </c>
      <c r="R43" s="490" t="str">
        <f t="shared" si="20"/>
        <v>--</v>
      </c>
      <c r="S43" s="490" t="str">
        <f t="shared" si="21"/>
        <v>--</v>
      </c>
      <c r="T43" s="490" t="str">
        <f t="shared" si="22"/>
        <v>--</v>
      </c>
      <c r="U43" s="490" t="str">
        <f t="shared" si="23"/>
        <v>--</v>
      </c>
      <c r="V43" s="490" t="str">
        <f t="shared" si="24"/>
        <v>--</v>
      </c>
      <c r="W43" s="490" t="str">
        <f t="shared" si="6"/>
        <v>--</v>
      </c>
      <c r="X43" s="490" t="str">
        <f t="shared" si="7"/>
        <v>--</v>
      </c>
      <c r="Y43" s="490" t="str">
        <f t="shared" si="8"/>
        <v>--</v>
      </c>
      <c r="Z43" s="490" t="str">
        <f t="shared" si="9"/>
        <v>--</v>
      </c>
      <c r="AA43" s="490"/>
      <c r="AB43" s="490" t="str">
        <f t="shared" si="10"/>
        <v>--</v>
      </c>
      <c r="AC43" s="490" t="str">
        <f t="shared" si="11"/>
        <v>--</v>
      </c>
      <c r="AD43" s="490">
        <f t="shared" si="12"/>
        <v>0.57999999999999996</v>
      </c>
      <c r="AE43" s="490">
        <f>IFERROR((2*'Adult Res carc'!tao_event*AF43),"--")</f>
        <v>0.72</v>
      </c>
      <c r="AF43" s="255">
        <f>IFERROR((1+(3*[0]!B)+(3*[0]!B^2))/((1+[0]!B)^2),"--")</f>
        <v>1</v>
      </c>
      <c r="AG43" s="490" t="str">
        <f t="shared" si="13"/>
        <v>--</v>
      </c>
      <c r="AH43" s="208" t="str">
        <f t="shared" si="14"/>
        <v>A</v>
      </c>
      <c r="AI43" s="255">
        <f>VLOOKUP(D43,derm!$D$4:$H$285,5,FALSE)</f>
        <v>2.8400000000000001E-3</v>
      </c>
      <c r="AJ43" s="468">
        <f>VLOOKUP($C43,ToxValues!$C$4:$N$283,11,FALSE)</f>
        <v>94.94</v>
      </c>
      <c r="AK43" s="468">
        <f>VLOOKUP($D43,derm!$D$4:$K$285,6,FALSE)</f>
        <v>0</v>
      </c>
      <c r="AL43" s="468">
        <f>VLOOKUP($D43,derm!$D$4:$K$285,7,FALSE)</f>
        <v>0.36</v>
      </c>
      <c r="AM43" s="468">
        <f>VLOOKUP($D43,derm!$D$4:$K$285,8,FALSE)</f>
        <v>0.87</v>
      </c>
      <c r="AN43" s="468">
        <f>VLOOKUP($D43,derm!$D$4:$L$285,9,FALSE)</f>
        <v>1</v>
      </c>
      <c r="AO43" s="255" t="str">
        <f>VLOOKUP($C43,ToxValues!$C$4:$J$284,8,FALSE)</f>
        <v>--</v>
      </c>
      <c r="AP43" s="255" t="str">
        <f>VLOOKUP($C43,ToxValues!$C$4:$J$284,7,FALSE)</f>
        <v>--</v>
      </c>
      <c r="AQ43" s="497" t="str">
        <f>VLOOKUP($C43,ToxValues!$C$4:$L$284,10,FALSE)</f>
        <v>--</v>
      </c>
    </row>
    <row r="44" spans="1:43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 t="str">
        <f t="shared" si="15"/>
        <v>--</v>
      </c>
      <c r="H44" s="490" t="str">
        <f t="shared" si="16"/>
        <v/>
      </c>
      <c r="I44" s="490" t="str">
        <f t="shared" si="0"/>
        <v>--</v>
      </c>
      <c r="J44" s="490" t="str">
        <f t="shared" si="17"/>
        <v/>
      </c>
      <c r="K44" s="490" t="str">
        <f t="shared" si="18"/>
        <v>--</v>
      </c>
      <c r="L44" s="490" t="str">
        <f t="shared" si="19"/>
        <v/>
      </c>
      <c r="M44" s="490" t="str">
        <f t="shared" si="26"/>
        <v>--</v>
      </c>
      <c r="N44" s="490">
        <f t="shared" si="2"/>
        <v>1.4384236453201978E-3</v>
      </c>
      <c r="O44" s="490" t="str">
        <f t="shared" si="25"/>
        <v>--</v>
      </c>
      <c r="P44" s="490" t="str">
        <f t="shared" si="4"/>
        <v>--</v>
      </c>
      <c r="Q44" s="490" t="str">
        <f t="shared" si="5"/>
        <v>--</v>
      </c>
      <c r="R44" s="490" t="str">
        <f t="shared" si="20"/>
        <v>--</v>
      </c>
      <c r="S44" s="490" t="str">
        <f t="shared" si="21"/>
        <v>--</v>
      </c>
      <c r="T44" s="490" t="str">
        <f t="shared" si="22"/>
        <v>--</v>
      </c>
      <c r="U44" s="490" t="str">
        <f t="shared" si="23"/>
        <v>--</v>
      </c>
      <c r="V44" s="490" t="str">
        <f t="shared" si="24"/>
        <v>--</v>
      </c>
      <c r="W44" s="490" t="str">
        <f t="shared" si="6"/>
        <v>--</v>
      </c>
      <c r="X44" s="490" t="str">
        <f t="shared" si="7"/>
        <v>--</v>
      </c>
      <c r="Y44" s="490" t="str">
        <f t="shared" si="8"/>
        <v>--</v>
      </c>
      <c r="Z44" s="490" t="str">
        <f t="shared" si="9"/>
        <v>--</v>
      </c>
      <c r="AA44" s="490"/>
      <c r="AB44" s="490" t="str">
        <f t="shared" si="10"/>
        <v>--</v>
      </c>
      <c r="AC44" s="490" t="str">
        <f t="shared" si="11"/>
        <v>--</v>
      </c>
      <c r="AD44" s="490">
        <f t="shared" si="12"/>
        <v>0.52727272727272723</v>
      </c>
      <c r="AE44" s="490">
        <f>IFERROR((2*'Adult Res carc'!tao_event*AF44),"--")</f>
        <v>0.65950413223140492</v>
      </c>
      <c r="AF44" s="255">
        <f>IFERROR((1+(3*[0]!B)+(3*[0]!B^2))/((1+[0]!B)^2),"--")</f>
        <v>1.0991735537190082</v>
      </c>
      <c r="AG44" s="490" t="str">
        <f t="shared" si="13"/>
        <v>--</v>
      </c>
      <c r="AH44" s="208" t="str">
        <f t="shared" si="14"/>
        <v>A</v>
      </c>
      <c r="AI44" s="255">
        <f>VLOOKUP(D44,derm!$D$4:$H$285,5,FALSE)</f>
        <v>1.14E-2</v>
      </c>
      <c r="AJ44" s="468">
        <f>VLOOKUP($C44,ToxValues!$C$4:$N$283,11,FALSE)</f>
        <v>76.13</v>
      </c>
      <c r="AK44" s="468">
        <f>VLOOKUP($D44,derm!$D$4:$K$285,6,FALSE)</f>
        <v>0.1</v>
      </c>
      <c r="AL44" s="468">
        <f>VLOOKUP($D44,derm!$D$4:$K$285,7,FALSE)</f>
        <v>0.3</v>
      </c>
      <c r="AM44" s="468">
        <f>VLOOKUP($D44,derm!$D$4:$K$285,8,FALSE)</f>
        <v>0.72</v>
      </c>
      <c r="AN44" s="468">
        <f>VLOOKUP($D44,derm!$D$4:$L$285,9,FALSE)</f>
        <v>1</v>
      </c>
      <c r="AO44" s="255" t="str">
        <f>VLOOKUP($C44,ToxValues!$C$4:$J$284,8,FALSE)</f>
        <v>--</v>
      </c>
      <c r="AP44" s="255" t="str">
        <f>VLOOKUP($C44,ToxValues!$C$4:$J$284,7,FALSE)</f>
        <v>--</v>
      </c>
      <c r="AQ44" s="497" t="str">
        <f>VLOOKUP($C44,ToxValues!$C$4:$L$284,10,FALSE)</f>
        <v>--</v>
      </c>
    </row>
    <row r="45" spans="1:43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 t="str">
        <f t="shared" si="15"/>
        <v>--</v>
      </c>
      <c r="H45" s="490">
        <f t="shared" si="16"/>
        <v>9.2948171850384167</v>
      </c>
      <c r="I45" s="490">
        <f t="shared" si="0"/>
        <v>335.6321839080461</v>
      </c>
      <c r="J45" s="490">
        <f t="shared" si="17"/>
        <v>11.741053478086046</v>
      </c>
      <c r="K45" s="490">
        <f t="shared" si="18"/>
        <v>12.166666666666664</v>
      </c>
      <c r="L45" s="490">
        <f t="shared" si="19"/>
        <v>9.5595543414689761</v>
      </c>
      <c r="M45" s="490">
        <f t="shared" si="26"/>
        <v>335.6321839080461</v>
      </c>
      <c r="N45" s="490">
        <f t="shared" si="2"/>
        <v>1.0068965517241384E-2</v>
      </c>
      <c r="O45" s="490">
        <f t="shared" si="25"/>
        <v>12.166666666666664</v>
      </c>
      <c r="P45" s="490">
        <f t="shared" si="4"/>
        <v>44.611776036814959</v>
      </c>
      <c r="Q45" s="490">
        <f t="shared" si="5"/>
        <v>9.2948171850384167</v>
      </c>
      <c r="R45" s="490">
        <f t="shared" si="20"/>
        <v>9.2948171850384167</v>
      </c>
      <c r="S45" s="490">
        <f t="shared" si="21"/>
        <v>335.6321839080461</v>
      </c>
      <c r="T45" s="490">
        <f t="shared" si="22"/>
        <v>11.741053478086046</v>
      </c>
      <c r="U45" s="490">
        <f t="shared" si="23"/>
        <v>12.166666666666664</v>
      </c>
      <c r="V45" s="490">
        <f t="shared" si="24"/>
        <v>9.5595543414689761</v>
      </c>
      <c r="W45" s="490">
        <f t="shared" si="6"/>
        <v>335.6321839080461</v>
      </c>
      <c r="X45" s="490">
        <f t="shared" si="7"/>
        <v>167.81609195402305</v>
      </c>
      <c r="Y45" s="490">
        <f t="shared" si="8"/>
        <v>12.166666666666664</v>
      </c>
      <c r="Z45" s="490">
        <f t="shared" si="9"/>
        <v>44.611776036814959</v>
      </c>
      <c r="AA45" s="490"/>
      <c r="AB45" s="490">
        <f t="shared" si="10"/>
        <v>36.99210877450642</v>
      </c>
      <c r="AC45" s="490">
        <f t="shared" si="11"/>
        <v>44.611776036814959</v>
      </c>
      <c r="AD45" s="490">
        <f t="shared" si="12"/>
        <v>0.52727272727272723</v>
      </c>
      <c r="AE45" s="490">
        <f>IFERROR((2*'Adult Res carc'!tao_event*AF45),"--")</f>
        <v>1.7147107438016529</v>
      </c>
      <c r="AF45" s="255">
        <f>IFERROR((1+(3*[0]!B)+(3*[0]!B^2))/((1+[0]!B)^2),"--")</f>
        <v>1.0991735537190082</v>
      </c>
      <c r="AG45" s="490">
        <f t="shared" si="13"/>
        <v>1.3518518518518519E-3</v>
      </c>
      <c r="AH45" s="208" t="str">
        <f t="shared" si="14"/>
        <v>A</v>
      </c>
      <c r="AI45" s="255">
        <f>VLOOKUP(D45,derm!$D$4:$H$285,5,FALSE)</f>
        <v>1.6299999999999999E-2</v>
      </c>
      <c r="AJ45" s="468">
        <f>VLOOKUP($C45,ToxValues!$C$4:$N$283,11,FALSE)</f>
        <v>153.82</v>
      </c>
      <c r="AK45" s="468">
        <f>VLOOKUP($D45,derm!$D$4:$K$285,6,FALSE)</f>
        <v>0.1</v>
      </c>
      <c r="AL45" s="468">
        <f>VLOOKUP($D45,derm!$D$4:$K$285,7,FALSE)</f>
        <v>0.78</v>
      </c>
      <c r="AM45" s="468">
        <f>VLOOKUP($D45,derm!$D$4:$K$285,8,FALSE)</f>
        <v>1.86</v>
      </c>
      <c r="AN45" s="468">
        <f>VLOOKUP($D45,derm!$D$4:$L$285,9,FALSE)</f>
        <v>1</v>
      </c>
      <c r="AO45" s="255">
        <f>VLOOKUP($C45,ToxValues!$C$4:$J$284,8,FALSE)</f>
        <v>6.0000000000000002E-6</v>
      </c>
      <c r="AP45" s="255">
        <f>VLOOKUP($C45,ToxValues!$C$4:$J$284,7,FALSE)</f>
        <v>7.0000000000000007E-2</v>
      </c>
      <c r="AQ45" s="497">
        <f>VLOOKUP($C45,ToxValues!$C$4:$L$284,10,FALSE)</f>
        <v>7.0000000000000007E-2</v>
      </c>
    </row>
    <row r="46" spans="1:43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 t="str">
        <f t="shared" si="15"/>
        <v>--</v>
      </c>
      <c r="H46" s="490" t="str">
        <f t="shared" si="16"/>
        <v/>
      </c>
      <c r="I46" s="490" t="str">
        <f t="shared" si="0"/>
        <v>--</v>
      </c>
      <c r="J46" s="490" t="str">
        <f t="shared" si="17"/>
        <v/>
      </c>
      <c r="K46" s="490" t="str">
        <f t="shared" si="18"/>
        <v>--</v>
      </c>
      <c r="L46" s="490" t="str">
        <f t="shared" si="19"/>
        <v/>
      </c>
      <c r="M46" s="490" t="str">
        <f t="shared" si="26"/>
        <v>--</v>
      </c>
      <c r="N46" s="490">
        <f t="shared" si="2"/>
        <v>2.0137931034482769E-2</v>
      </c>
      <c r="O46" s="490" t="str">
        <f t="shared" si="25"/>
        <v>--</v>
      </c>
      <c r="P46" s="490" t="str">
        <f t="shared" si="4"/>
        <v>--</v>
      </c>
      <c r="Q46" s="490" t="str">
        <f t="shared" si="5"/>
        <v>--</v>
      </c>
      <c r="R46" s="490" t="str">
        <f t="shared" si="20"/>
        <v>--</v>
      </c>
      <c r="S46" s="490" t="str">
        <f t="shared" si="21"/>
        <v>--</v>
      </c>
      <c r="T46" s="490" t="str">
        <f t="shared" si="22"/>
        <v>--</v>
      </c>
      <c r="U46" s="490" t="str">
        <f t="shared" si="23"/>
        <v>--</v>
      </c>
      <c r="V46" s="490" t="str">
        <f t="shared" si="24"/>
        <v>--</v>
      </c>
      <c r="W46" s="490" t="str">
        <f t="shared" si="6"/>
        <v>--</v>
      </c>
      <c r="X46" s="490" t="str">
        <f t="shared" si="7"/>
        <v>--</v>
      </c>
      <c r="Y46" s="490" t="str">
        <f t="shared" si="8"/>
        <v>--</v>
      </c>
      <c r="Z46" s="490" t="str">
        <f t="shared" si="9"/>
        <v>--</v>
      </c>
      <c r="AA46" s="490"/>
      <c r="AB46" s="490" t="str">
        <f t="shared" si="10"/>
        <v>--</v>
      </c>
      <c r="AC46" s="490" t="str">
        <f t="shared" si="11"/>
        <v>--</v>
      </c>
      <c r="AD46" s="490">
        <f t="shared" si="12"/>
        <v>0.52727272727272723</v>
      </c>
      <c r="AE46" s="490">
        <f>IFERROR((2*'Adult Res carc'!tao_event*AF46),"--")</f>
        <v>1.0112396694214876</v>
      </c>
      <c r="AF46" s="255">
        <f>IFERROR((1+(3*[0]!B)+(3*[0]!B^2))/((1+[0]!B)^2),"--")</f>
        <v>1.0991735537190082</v>
      </c>
      <c r="AG46" s="490" t="str">
        <f t="shared" si="13"/>
        <v>--</v>
      </c>
      <c r="AH46" s="208" t="str">
        <f t="shared" si="14"/>
        <v>A</v>
      </c>
      <c r="AI46" s="255">
        <f>VLOOKUP(D46,derm!$D$4:$H$285,5,FALSE)</f>
        <v>2.8199999999999999E-2</v>
      </c>
      <c r="AJ46" s="468">
        <f>VLOOKUP($C46,ToxValues!$C$4:$N$283,11,FALSE)</f>
        <v>112.56</v>
      </c>
      <c r="AK46" s="468">
        <f>VLOOKUP($D46,derm!$D$4:$K$285,6,FALSE)</f>
        <v>0.1</v>
      </c>
      <c r="AL46" s="468">
        <f>VLOOKUP($D46,derm!$D$4:$K$285,7,FALSE)</f>
        <v>0.46</v>
      </c>
      <c r="AM46" s="468">
        <f>VLOOKUP($D46,derm!$D$4:$K$285,8,FALSE)</f>
        <v>1.0900000000000001</v>
      </c>
      <c r="AN46" s="468">
        <f>VLOOKUP($D46,derm!$D$4:$L$285,9,FALSE)</f>
        <v>1</v>
      </c>
      <c r="AO46" s="255" t="str">
        <f>VLOOKUP($C46,ToxValues!$C$4:$J$284,8,FALSE)</f>
        <v>--</v>
      </c>
      <c r="AP46" s="255" t="str">
        <f>VLOOKUP($C46,ToxValues!$C$4:$J$284,7,FALSE)</f>
        <v>--</v>
      </c>
      <c r="AQ46" s="497" t="str">
        <f>VLOOKUP($C46,ToxValues!$C$4:$L$284,10,FALSE)</f>
        <v>--</v>
      </c>
    </row>
    <row r="47" spans="1:43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 t="str">
        <f t="shared" si="15"/>
        <v>--</v>
      </c>
      <c r="H47" s="490" t="str">
        <f t="shared" si="16"/>
        <v/>
      </c>
      <c r="I47" s="490" t="str">
        <f t="shared" si="0"/>
        <v>--</v>
      </c>
      <c r="J47" s="490" t="str">
        <f t="shared" si="17"/>
        <v/>
      </c>
      <c r="K47" s="490" t="str">
        <f t="shared" si="18"/>
        <v>--</v>
      </c>
      <c r="L47" s="490" t="str">
        <f t="shared" si="19"/>
        <v/>
      </c>
      <c r="M47" s="490" t="str">
        <f t="shared" si="26"/>
        <v>--</v>
      </c>
      <c r="N47" s="490">
        <f t="shared" si="2"/>
        <v>1.0068965517241382E-4</v>
      </c>
      <c r="O47" s="490" t="str">
        <f t="shared" si="25"/>
        <v>--</v>
      </c>
      <c r="P47" s="490" t="str">
        <f t="shared" si="4"/>
        <v>--</v>
      </c>
      <c r="Q47" s="490" t="str">
        <f t="shared" si="5"/>
        <v>--</v>
      </c>
      <c r="R47" s="490" t="str">
        <f t="shared" si="20"/>
        <v>--</v>
      </c>
      <c r="S47" s="490" t="str">
        <f t="shared" si="21"/>
        <v>--</v>
      </c>
      <c r="T47" s="490" t="str">
        <f t="shared" si="22"/>
        <v>--</v>
      </c>
      <c r="U47" s="490" t="str">
        <f t="shared" si="23"/>
        <v>--</v>
      </c>
      <c r="V47" s="490" t="str">
        <f t="shared" si="24"/>
        <v>--</v>
      </c>
      <c r="W47" s="490" t="str">
        <f t="shared" si="6"/>
        <v>--</v>
      </c>
      <c r="X47" s="490" t="str">
        <f t="shared" si="7"/>
        <v>--</v>
      </c>
      <c r="Y47" s="490" t="str">
        <f t="shared" si="8"/>
        <v>--</v>
      </c>
      <c r="Z47" s="490" t="str">
        <f t="shared" si="9"/>
        <v>--</v>
      </c>
      <c r="AA47" s="490"/>
      <c r="AB47" s="490" t="str">
        <f t="shared" si="10"/>
        <v>--</v>
      </c>
      <c r="AC47" s="490" t="str">
        <f t="shared" si="11"/>
        <v>--</v>
      </c>
      <c r="AD47" s="490">
        <f t="shared" si="12"/>
        <v>0.57999999999999996</v>
      </c>
      <c r="AE47" s="490">
        <f>IFERROR((2*'Adult Res carc'!tao_event*AF47),"--")</f>
        <v>0.48</v>
      </c>
      <c r="AF47" s="255">
        <f>IFERROR((1+(3*[0]!B)+(3*[0]!B^2))/((1+[0]!B)^2),"--")</f>
        <v>1</v>
      </c>
      <c r="AG47" s="490" t="str">
        <f t="shared" si="13"/>
        <v>--</v>
      </c>
      <c r="AH47" s="208" t="str">
        <f t="shared" si="14"/>
        <v>A</v>
      </c>
      <c r="AI47" s="255">
        <f>VLOOKUP(D47,derm!$D$4:$H$285,5,FALSE)</f>
        <v>6.0699999999999999E-3</v>
      </c>
      <c r="AJ47" s="468">
        <f>VLOOKUP($C47,ToxValues!$C$4:$N$283,11,FALSE)</f>
        <v>64.52</v>
      </c>
      <c r="AK47" s="468">
        <f>VLOOKUP($D47,derm!$D$4:$K$285,6,FALSE)</f>
        <v>0</v>
      </c>
      <c r="AL47" s="468">
        <f>VLOOKUP($D47,derm!$D$4:$K$285,7,FALSE)</f>
        <v>0.24</v>
      </c>
      <c r="AM47" s="468">
        <f>VLOOKUP($D47,derm!$D$4:$K$285,8,FALSE)</f>
        <v>0.59</v>
      </c>
      <c r="AN47" s="468">
        <f>VLOOKUP($D47,derm!$D$4:$L$285,9,FALSE)</f>
        <v>1</v>
      </c>
      <c r="AO47" s="255" t="str">
        <f>VLOOKUP($C47,ToxValues!$C$4:$J$284,8,FALSE)</f>
        <v>--</v>
      </c>
      <c r="AP47" s="255" t="str">
        <f>VLOOKUP($C47,ToxValues!$C$4:$J$284,7,FALSE)</f>
        <v>--</v>
      </c>
      <c r="AQ47" s="497" t="str">
        <f>VLOOKUP($C47,ToxValues!$C$4:$L$284,10,FALSE)</f>
        <v>--</v>
      </c>
    </row>
    <row r="48" spans="1:43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 t="str">
        <f t="shared" si="15"/>
        <v>--</v>
      </c>
      <c r="H48" s="490">
        <f t="shared" si="16"/>
        <v>19.550050795478597</v>
      </c>
      <c r="I48" s="490">
        <f t="shared" si="0"/>
        <v>87.556221889055507</v>
      </c>
      <c r="J48" s="490">
        <f t="shared" si="17"/>
        <v>20.91155557829045</v>
      </c>
      <c r="K48" s="490">
        <f t="shared" si="18"/>
        <v>27.473118279569892</v>
      </c>
      <c r="L48" s="490">
        <f t="shared" si="19"/>
        <v>25.170194967099107</v>
      </c>
      <c r="M48" s="490">
        <f t="shared" si="26"/>
        <v>87.556221889055507</v>
      </c>
      <c r="N48" s="490">
        <f t="shared" si="2"/>
        <v>1.0274454609429983E-2</v>
      </c>
      <c r="O48" s="490">
        <f t="shared" si="25"/>
        <v>27.473118279569892</v>
      </c>
      <c r="P48" s="490">
        <f t="shared" si="4"/>
        <v>300.27215396462378</v>
      </c>
      <c r="Q48" s="490">
        <f t="shared" si="5"/>
        <v>19.550050795478597</v>
      </c>
      <c r="R48" s="490">
        <f t="shared" si="20"/>
        <v>19.550050795478597</v>
      </c>
      <c r="S48" s="490">
        <f t="shared" si="21"/>
        <v>87.556221889055507</v>
      </c>
      <c r="T48" s="490">
        <f t="shared" si="22"/>
        <v>20.91155557829045</v>
      </c>
      <c r="U48" s="490">
        <f t="shared" si="23"/>
        <v>27.473118279569892</v>
      </c>
      <c r="V48" s="490">
        <f t="shared" si="24"/>
        <v>25.170194967099107</v>
      </c>
      <c r="W48" s="490">
        <f t="shared" si="6"/>
        <v>87.556221889055507</v>
      </c>
      <c r="X48" s="490">
        <f t="shared" si="7"/>
        <v>43.778110944527754</v>
      </c>
      <c r="Y48" s="490">
        <f t="shared" si="8"/>
        <v>27.473118279569892</v>
      </c>
      <c r="Z48" s="490">
        <f t="shared" si="9"/>
        <v>300.27215396462378</v>
      </c>
      <c r="AA48" s="490"/>
      <c r="AB48" s="490">
        <f t="shared" si="10"/>
        <v>282.87049852011683</v>
      </c>
      <c r="AC48" s="490">
        <f t="shared" si="11"/>
        <v>300.27215396462378</v>
      </c>
      <c r="AD48" s="490">
        <f t="shared" si="12"/>
        <v>0.57999999999999996</v>
      </c>
      <c r="AE48" s="490">
        <f>IFERROR((2*'Adult Res carc'!tao_event*AF48),"--")</f>
        <v>1</v>
      </c>
      <c r="AF48" s="255">
        <f>IFERROR((1+(3*[0]!B)+(3*[0]!B^2))/((1+[0]!B)^2),"--")</f>
        <v>1</v>
      </c>
      <c r="AG48" s="490">
        <f t="shared" si="13"/>
        <v>3.0525686977299887E-3</v>
      </c>
      <c r="AH48" s="208" t="str">
        <f t="shared" si="14"/>
        <v>A</v>
      </c>
      <c r="AI48" s="255">
        <f>VLOOKUP(D48,derm!$D$4:$H$285,5,FALSE)</f>
        <v>6.8300000000000001E-3</v>
      </c>
      <c r="AJ48" s="468">
        <f>VLOOKUP($C48,ToxValues!$C$4:$N$283,11,FALSE)</f>
        <v>119.38</v>
      </c>
      <c r="AK48" s="468">
        <f>VLOOKUP($D48,derm!$D$4:$K$285,6,FALSE)</f>
        <v>0</v>
      </c>
      <c r="AL48" s="468">
        <f>VLOOKUP($D48,derm!$D$4:$K$285,7,FALSE)</f>
        <v>0.5</v>
      </c>
      <c r="AM48" s="468">
        <f>VLOOKUP($D48,derm!$D$4:$K$285,8,FALSE)</f>
        <v>1.19</v>
      </c>
      <c r="AN48" s="468">
        <f>VLOOKUP($D48,derm!$D$4:$L$285,9,FALSE)</f>
        <v>1</v>
      </c>
      <c r="AO48" s="255">
        <f>VLOOKUP($C48,ToxValues!$C$4:$J$284,8,FALSE)</f>
        <v>2.3E-5</v>
      </c>
      <c r="AP48" s="255">
        <f>VLOOKUP($C48,ToxValues!$C$4:$J$284,7,FALSE)</f>
        <v>3.1E-2</v>
      </c>
      <c r="AQ48" s="497">
        <f>VLOOKUP($C48,ToxValues!$C$4:$L$284,10,FALSE)</f>
        <v>3.1E-2</v>
      </c>
    </row>
    <row r="49" spans="1:43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 t="str">
        <f t="shared" si="15"/>
        <v>--</v>
      </c>
      <c r="H49" s="490" t="str">
        <f t="shared" si="16"/>
        <v/>
      </c>
      <c r="I49" s="490" t="str">
        <f t="shared" si="0"/>
        <v>--</v>
      </c>
      <c r="J49" s="490" t="str">
        <f t="shared" si="17"/>
        <v/>
      </c>
      <c r="K49" s="490" t="str">
        <f t="shared" si="18"/>
        <v>--</v>
      </c>
      <c r="L49" s="490" t="str">
        <f t="shared" si="19"/>
        <v/>
      </c>
      <c r="M49" s="490" t="str">
        <f t="shared" si="26"/>
        <v>--</v>
      </c>
      <c r="N49" s="490">
        <f t="shared" si="2"/>
        <v>1.1187739463601538E-2</v>
      </c>
      <c r="O49" s="490" t="str">
        <f t="shared" si="25"/>
        <v>--</v>
      </c>
      <c r="P49" s="490" t="str">
        <f t="shared" si="4"/>
        <v>--</v>
      </c>
      <c r="Q49" s="490" t="str">
        <f t="shared" si="5"/>
        <v>--</v>
      </c>
      <c r="R49" s="490" t="str">
        <f t="shared" si="20"/>
        <v>--</v>
      </c>
      <c r="S49" s="490" t="str">
        <f t="shared" si="21"/>
        <v>--</v>
      </c>
      <c r="T49" s="490" t="str">
        <f t="shared" si="22"/>
        <v>--</v>
      </c>
      <c r="U49" s="490" t="str">
        <f t="shared" si="23"/>
        <v>--</v>
      </c>
      <c r="V49" s="490" t="str">
        <f t="shared" si="24"/>
        <v>--</v>
      </c>
      <c r="W49" s="490" t="str">
        <f t="shared" si="6"/>
        <v>--</v>
      </c>
      <c r="X49" s="490" t="str">
        <f t="shared" si="7"/>
        <v>--</v>
      </c>
      <c r="Y49" s="490" t="str">
        <f t="shared" si="8"/>
        <v>--</v>
      </c>
      <c r="Z49" s="490" t="str">
        <f t="shared" si="9"/>
        <v>--</v>
      </c>
      <c r="AA49" s="490"/>
      <c r="AB49" s="490" t="str">
        <f t="shared" si="10"/>
        <v>--</v>
      </c>
      <c r="AC49" s="490" t="str">
        <f t="shared" si="11"/>
        <v>--</v>
      </c>
      <c r="AD49" s="490">
        <f t="shared" si="12"/>
        <v>0.57999999999999996</v>
      </c>
      <c r="AE49" s="490">
        <f>IFERROR((2*'Adult Res carc'!tao_event*AF49),"--")</f>
        <v>0.4</v>
      </c>
      <c r="AF49" s="255">
        <f>IFERROR((1+(3*[0]!B)+(3*[0]!B^2))/((1+[0]!B)^2),"--")</f>
        <v>1</v>
      </c>
      <c r="AG49" s="490" t="str">
        <f t="shared" si="13"/>
        <v>--</v>
      </c>
      <c r="AH49" s="208" t="str">
        <f t="shared" si="14"/>
        <v>B</v>
      </c>
      <c r="AI49" s="255">
        <f>VLOOKUP(D49,derm!$D$4:$H$285,5,FALSE)</f>
        <v>3.2799999999999999E-3</v>
      </c>
      <c r="AJ49" s="468">
        <f>VLOOKUP($C49,ToxValues!$C$4:$N$283,11,FALSE)</f>
        <v>50.49</v>
      </c>
      <c r="AK49" s="468">
        <f>VLOOKUP($D49,derm!$D$4:$K$285,6,FALSE)</f>
        <v>0</v>
      </c>
      <c r="AL49" s="468">
        <f>VLOOKUP($D49,derm!$D$4:$K$285,7,FALSE)</f>
        <v>0.2</v>
      </c>
      <c r="AM49" s="468">
        <f>VLOOKUP($D49,derm!$D$4:$K$285,8,FALSE)</f>
        <v>0.49</v>
      </c>
      <c r="AN49" s="468">
        <f>VLOOKUP($D49,derm!$D$4:$L$285,9,FALSE)</f>
        <v>1</v>
      </c>
      <c r="AO49" s="255" t="str">
        <f>VLOOKUP($C49,ToxValues!$C$4:$J$284,8,FALSE)</f>
        <v>--</v>
      </c>
      <c r="AP49" s="255" t="str">
        <f>VLOOKUP($C49,ToxValues!$C$4:$J$284,7,FALSE)</f>
        <v>--</v>
      </c>
      <c r="AQ49" s="497" t="str">
        <f>VLOOKUP($C49,ToxValues!$C$4:$L$284,10,FALSE)</f>
        <v>--</v>
      </c>
    </row>
    <row r="50" spans="1:43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 t="str">
        <f t="shared" si="15"/>
        <v>--</v>
      </c>
      <c r="H50" s="490" t="str">
        <f t="shared" si="16"/>
        <v/>
      </c>
      <c r="I50" s="490" t="str">
        <f t="shared" si="0"/>
        <v>--</v>
      </c>
      <c r="J50" s="490" t="str">
        <f t="shared" si="17"/>
        <v/>
      </c>
      <c r="K50" s="490" t="str">
        <f t="shared" si="18"/>
        <v>--</v>
      </c>
      <c r="L50" s="490" t="str">
        <f t="shared" si="19"/>
        <v/>
      </c>
      <c r="M50" s="490" t="str">
        <f t="shared" si="26"/>
        <v>--</v>
      </c>
      <c r="N50" s="490" t="str">
        <f t="shared" si="2"/>
        <v>--</v>
      </c>
      <c r="O50" s="490" t="str">
        <f t="shared" si="25"/>
        <v>--</v>
      </c>
      <c r="P50" s="490" t="str">
        <f t="shared" si="4"/>
        <v>--</v>
      </c>
      <c r="Q50" s="490" t="str">
        <f t="shared" si="5"/>
        <v>--</v>
      </c>
      <c r="R50" s="490" t="str">
        <f t="shared" si="20"/>
        <v>--</v>
      </c>
      <c r="S50" s="490" t="str">
        <f t="shared" si="21"/>
        <v>--</v>
      </c>
      <c r="T50" s="490" t="str">
        <f t="shared" si="22"/>
        <v>--</v>
      </c>
      <c r="U50" s="490" t="str">
        <f t="shared" si="23"/>
        <v>--</v>
      </c>
      <c r="V50" s="490" t="str">
        <f t="shared" si="24"/>
        <v>--</v>
      </c>
      <c r="W50" s="490" t="str">
        <f t="shared" si="6"/>
        <v>--</v>
      </c>
      <c r="X50" s="490" t="str">
        <f t="shared" si="7"/>
        <v>--</v>
      </c>
      <c r="Y50" s="490" t="str">
        <f t="shared" si="8"/>
        <v>--</v>
      </c>
      <c r="Z50" s="490" t="str">
        <f t="shared" si="9"/>
        <v>--</v>
      </c>
      <c r="AA50" s="490"/>
      <c r="AB50" s="490" t="str">
        <f t="shared" si="10"/>
        <v>--</v>
      </c>
      <c r="AC50" s="490" t="str">
        <f t="shared" si="11"/>
        <v>--</v>
      </c>
      <c r="AD50" s="490" t="str">
        <f t="shared" si="12"/>
        <v>--</v>
      </c>
      <c r="AE50" s="490" t="str">
        <f>IFERROR((2*'Adult Res carc'!tao_event*AF50),"--")</f>
        <v>--</v>
      </c>
      <c r="AF50" s="255" t="str">
        <f>IFERROR((1+(3*[0]!B)+(3*[0]!B^2))/((1+[0]!B)^2),"--")</f>
        <v>--</v>
      </c>
      <c r="AG50" s="490" t="str">
        <f t="shared" si="13"/>
        <v>--</v>
      </c>
      <c r="AH50" s="208" t="str">
        <f t="shared" si="14"/>
        <v>A</v>
      </c>
      <c r="AI50" s="255">
        <f>VLOOKUP(D50,derm!$D$4:$H$285,5,FALSE)</f>
        <v>1.0999999999999999E-2</v>
      </c>
      <c r="AJ50" s="468">
        <f>VLOOKUP($C50,ToxValues!$C$4:$N$283,11,FALSE)</f>
        <v>96.94</v>
      </c>
      <c r="AK50" s="468" t="str">
        <f>VLOOKUP($D50,derm!$D$4:$K$285,6,FALSE)</f>
        <v>--</v>
      </c>
      <c r="AL50" s="468" t="str">
        <f>VLOOKUP($D50,derm!$D$4:$K$285,7,FALSE)</f>
        <v>--</v>
      </c>
      <c r="AM50" s="468" t="str">
        <f>VLOOKUP($D50,derm!$D$4:$K$285,8,FALSE)</f>
        <v>--</v>
      </c>
      <c r="AN50" s="468" t="str">
        <f>VLOOKUP($D50,derm!$D$4:$L$285,9,FALSE)</f>
        <v>--</v>
      </c>
      <c r="AO50" s="255" t="str">
        <f>VLOOKUP($C50,ToxValues!$C$4:$J$284,8,FALSE)</f>
        <v>--</v>
      </c>
      <c r="AP50" s="255" t="str">
        <f>VLOOKUP($C50,ToxValues!$C$4:$J$284,7,FALSE)</f>
        <v>--</v>
      </c>
      <c r="AQ50" s="497" t="str">
        <f>VLOOKUP($C50,ToxValues!$C$4:$L$284,10,FALSE)</f>
        <v>--</v>
      </c>
    </row>
    <row r="51" spans="1:43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15"/>
        <v>--</v>
      </c>
      <c r="H51" s="490" t="str">
        <f t="shared" si="16"/>
        <v/>
      </c>
      <c r="I51" s="490" t="str">
        <f t="shared" si="0"/>
        <v>--</v>
      </c>
      <c r="J51" s="490" t="str">
        <f t="shared" si="17"/>
        <v/>
      </c>
      <c r="K51" s="490" t="str">
        <f t="shared" si="18"/>
        <v>--</v>
      </c>
      <c r="L51" s="490" t="str">
        <f t="shared" si="19"/>
        <v/>
      </c>
      <c r="M51" s="490" t="str">
        <f t="shared" si="26"/>
        <v>--</v>
      </c>
      <c r="N51" s="490" t="str">
        <f t="shared" si="2"/>
        <v>--</v>
      </c>
      <c r="O51" s="490" t="str">
        <f t="shared" si="25"/>
        <v>--</v>
      </c>
      <c r="P51" s="490" t="str">
        <f t="shared" si="4"/>
        <v>--</v>
      </c>
      <c r="Q51" s="490" t="str">
        <f t="shared" si="5"/>
        <v>--</v>
      </c>
      <c r="R51" s="490" t="str">
        <f t="shared" si="20"/>
        <v>--</v>
      </c>
      <c r="S51" s="490" t="str">
        <f t="shared" si="21"/>
        <v>--</v>
      </c>
      <c r="T51" s="490" t="str">
        <f t="shared" si="22"/>
        <v>--</v>
      </c>
      <c r="U51" s="490" t="str">
        <f t="shared" si="23"/>
        <v>--</v>
      </c>
      <c r="V51" s="490" t="str">
        <f t="shared" si="24"/>
        <v>--</v>
      </c>
      <c r="W51" s="490" t="str">
        <f t="shared" si="6"/>
        <v>--</v>
      </c>
      <c r="X51" s="490" t="str">
        <f t="shared" si="7"/>
        <v>--</v>
      </c>
      <c r="Y51" s="490" t="str">
        <f t="shared" si="8"/>
        <v>--</v>
      </c>
      <c r="Z51" s="490" t="str">
        <f t="shared" si="9"/>
        <v>--</v>
      </c>
      <c r="AA51" s="490"/>
      <c r="AB51" s="490" t="str">
        <f t="shared" si="10"/>
        <v>--</v>
      </c>
      <c r="AC51" s="490" t="str">
        <f t="shared" si="11"/>
        <v>--</v>
      </c>
      <c r="AD51" s="490" t="str">
        <f t="shared" si="12"/>
        <v>--</v>
      </c>
      <c r="AE51" s="490" t="str">
        <f>IFERROR((2*'Adult Res carc'!tao_event*AF51),"--")</f>
        <v>--</v>
      </c>
      <c r="AF51" s="255" t="str">
        <f>IFERROR((1+(3*[0]!B)+(3*[0]!B^2))/((1+[0]!B)^2),"--")</f>
        <v>--</v>
      </c>
      <c r="AG51" s="490" t="str">
        <f t="shared" si="13"/>
        <v>--</v>
      </c>
      <c r="AH51" s="208" t="str">
        <f t="shared" si="14"/>
        <v>A</v>
      </c>
      <c r="AI51" s="255" t="str">
        <f>VLOOKUP(D51,derm!$D$4:$H$285,5,FALSE)</f>
        <v>--</v>
      </c>
      <c r="AJ51" s="468" t="str">
        <f>VLOOKUP($C51,ToxValues!$C$4:$N$283,11,FALSE)</f>
        <v>--</v>
      </c>
      <c r="AK51" s="468" t="str">
        <f>VLOOKUP($D51,derm!$D$4:$K$285,6,FALSE)</f>
        <v>--</v>
      </c>
      <c r="AL51" s="468" t="str">
        <f>VLOOKUP($D51,derm!$D$4:$K$285,7,FALSE)</f>
        <v>--</v>
      </c>
      <c r="AM51" s="468" t="str">
        <f>VLOOKUP($D51,derm!$D$4:$K$285,8,FALSE)</f>
        <v>--</v>
      </c>
      <c r="AN51" s="468" t="str">
        <f>VLOOKUP($D51,derm!$D$4:$L$285,9,FALSE)</f>
        <v>--</v>
      </c>
      <c r="AO51" s="255" t="str">
        <f>VLOOKUP($C51,ToxValues!$C$4:$J$284,8,FALSE)</f>
        <v>--</v>
      </c>
      <c r="AP51" s="255" t="str">
        <f>VLOOKUP($C51,ToxValues!$C$4:$J$284,7,FALSE)</f>
        <v>--</v>
      </c>
      <c r="AQ51" s="497" t="str">
        <f>VLOOKUP($C51,ToxValues!$C$4:$L$284,10,FALSE)</f>
        <v>--</v>
      </c>
    </row>
    <row r="52" spans="1:43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 t="str">
        <f t="shared" si="15"/>
        <v>--</v>
      </c>
      <c r="H52" s="490">
        <f t="shared" si="16"/>
        <v>8.4172345019548693</v>
      </c>
      <c r="I52" s="490">
        <f t="shared" si="0"/>
        <v>74.584929757343588</v>
      </c>
      <c r="J52" s="490">
        <f t="shared" si="17"/>
        <v>8.9255693107137404</v>
      </c>
      <c r="K52" s="490">
        <f t="shared" si="18"/>
        <v>10.138888888888889</v>
      </c>
      <c r="L52" s="490">
        <f t="shared" si="19"/>
        <v>9.4879962443344237</v>
      </c>
      <c r="M52" s="490">
        <f t="shared" si="26"/>
        <v>74.584929757343588</v>
      </c>
      <c r="N52" s="490" t="str">
        <f t="shared" si="2"/>
        <v>--</v>
      </c>
      <c r="O52" s="490">
        <f t="shared" si="25"/>
        <v>10.138888888888889</v>
      </c>
      <c r="P52" s="490">
        <f t="shared" si="4"/>
        <v>147.79355782296321</v>
      </c>
      <c r="Q52" s="490">
        <f t="shared" si="5"/>
        <v>8.4172345019548693</v>
      </c>
      <c r="R52" s="490">
        <f t="shared" si="20"/>
        <v>8.4172345019548693</v>
      </c>
      <c r="S52" s="490">
        <f t="shared" si="21"/>
        <v>74.584929757343588</v>
      </c>
      <c r="T52" s="490">
        <f t="shared" si="22"/>
        <v>8.9255693107137404</v>
      </c>
      <c r="U52" s="490">
        <f t="shared" si="23"/>
        <v>10.138888888888889</v>
      </c>
      <c r="V52" s="490">
        <f t="shared" si="24"/>
        <v>9.4879962443344237</v>
      </c>
      <c r="W52" s="490">
        <f t="shared" si="6"/>
        <v>74.584929757343588</v>
      </c>
      <c r="X52" s="490">
        <f t="shared" si="7"/>
        <v>37.292464878671794</v>
      </c>
      <c r="Y52" s="490">
        <f t="shared" si="8"/>
        <v>10.138888888888889</v>
      </c>
      <c r="Z52" s="490">
        <f t="shared" si="9"/>
        <v>147.79355782296321</v>
      </c>
      <c r="AA52" s="490"/>
      <c r="AB52" s="490">
        <f t="shared" si="10"/>
        <v>104.78691910151277</v>
      </c>
      <c r="AC52" s="490">
        <f t="shared" si="11"/>
        <v>147.79355782296321</v>
      </c>
      <c r="AD52" s="490">
        <f t="shared" si="12"/>
        <v>0.57999999999999996</v>
      </c>
      <c r="AE52" s="490">
        <f>IFERROR((2*'Adult Res carc'!tao_event*AF52),"--")</f>
        <v>3.14</v>
      </c>
      <c r="AF52" s="255">
        <f>IFERROR((1+(3*[0]!B)+(3*[0]!B^2))/((1+[0]!B)^2),"--")</f>
        <v>1</v>
      </c>
      <c r="AG52" s="490">
        <f t="shared" si="13"/>
        <v>1.1265432098765435E-3</v>
      </c>
      <c r="AH52" s="208" t="str">
        <f t="shared" si="14"/>
        <v>A</v>
      </c>
      <c r="AI52" s="255">
        <f>VLOOKUP(D52,derm!$D$4:$H$285,5,FALSE)</f>
        <v>2.8900000000000002E-3</v>
      </c>
      <c r="AJ52" s="468">
        <f>VLOOKUP($C52,ToxValues!$C$4:$N$283,11,FALSE)</f>
        <v>208.28</v>
      </c>
      <c r="AK52" s="468">
        <f>VLOOKUP($D52,derm!$D$4:$K$285,6,FALSE)</f>
        <v>0</v>
      </c>
      <c r="AL52" s="468">
        <f>VLOOKUP($D52,derm!$D$4:$K$285,7,FALSE)</f>
        <v>1.57</v>
      </c>
      <c r="AM52" s="468">
        <f>VLOOKUP($D52,derm!$D$4:$K$285,8,FALSE)</f>
        <v>3.77</v>
      </c>
      <c r="AN52" s="468">
        <f>VLOOKUP($D52,derm!$D$4:$L$285,9,FALSE)</f>
        <v>1</v>
      </c>
      <c r="AO52" s="255">
        <f>VLOOKUP($C52,ToxValues!$C$4:$J$284,8,FALSE)</f>
        <v>2.6999999999999999E-5</v>
      </c>
      <c r="AP52" s="255">
        <f>VLOOKUP($C52,ToxValues!$C$4:$J$284,7,FALSE)</f>
        <v>8.4000000000000005E-2</v>
      </c>
      <c r="AQ52" s="497">
        <f>VLOOKUP($C52,ToxValues!$C$4:$L$284,10,FALSE)</f>
        <v>8.4000000000000005E-2</v>
      </c>
    </row>
    <row r="53" spans="1:43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 t="str">
        <f t="shared" si="15"/>
        <v>--</v>
      </c>
      <c r="H53" s="490" t="str">
        <f t="shared" si="16"/>
        <v/>
      </c>
      <c r="I53" s="490" t="str">
        <f t="shared" si="0"/>
        <v>--</v>
      </c>
      <c r="J53" s="490" t="str">
        <f t="shared" si="17"/>
        <v/>
      </c>
      <c r="K53" s="490" t="str">
        <f t="shared" si="18"/>
        <v>--</v>
      </c>
      <c r="L53" s="490" t="str">
        <f t="shared" si="19"/>
        <v/>
      </c>
      <c r="M53" s="490" t="str">
        <f t="shared" si="26"/>
        <v>--</v>
      </c>
      <c r="N53" s="490">
        <f t="shared" si="2"/>
        <v>0.2517241379310346</v>
      </c>
      <c r="O53" s="490" t="str">
        <f t="shared" si="25"/>
        <v>--</v>
      </c>
      <c r="P53" s="490" t="str">
        <f t="shared" si="4"/>
        <v>--</v>
      </c>
      <c r="Q53" s="490" t="str">
        <f t="shared" si="5"/>
        <v>--</v>
      </c>
      <c r="R53" s="490" t="str">
        <f t="shared" si="20"/>
        <v>--</v>
      </c>
      <c r="S53" s="490" t="str">
        <f t="shared" si="21"/>
        <v>--</v>
      </c>
      <c r="T53" s="490" t="str">
        <f t="shared" si="22"/>
        <v>--</v>
      </c>
      <c r="U53" s="490" t="str">
        <f t="shared" si="23"/>
        <v>--</v>
      </c>
      <c r="V53" s="490" t="str">
        <f t="shared" si="24"/>
        <v>--</v>
      </c>
      <c r="W53" s="490" t="str">
        <f t="shared" si="6"/>
        <v>--</v>
      </c>
      <c r="X53" s="490" t="str">
        <f t="shared" si="7"/>
        <v>--</v>
      </c>
      <c r="Y53" s="490" t="str">
        <f t="shared" si="8"/>
        <v>--</v>
      </c>
      <c r="Z53" s="490" t="str">
        <f t="shared" si="9"/>
        <v>--</v>
      </c>
      <c r="AA53" s="490"/>
      <c r="AB53" s="490" t="str">
        <f t="shared" si="10"/>
        <v>--</v>
      </c>
      <c r="AC53" s="490" t="str">
        <f t="shared" si="11"/>
        <v>--</v>
      </c>
      <c r="AD53" s="490" t="str">
        <f t="shared" si="12"/>
        <v>--</v>
      </c>
      <c r="AE53" s="490" t="str">
        <f>IFERROR((2*'Adult Res carc'!tao_event*AF53),"--")</f>
        <v>--</v>
      </c>
      <c r="AF53" s="255" t="str">
        <f>IFERROR((1+(3*[0]!B)+(3*[0]!B^2))/((1+[0]!B)^2),"--")</f>
        <v>--</v>
      </c>
      <c r="AG53" s="490" t="str">
        <f t="shared" si="13"/>
        <v>--</v>
      </c>
      <c r="AH53" s="208" t="str">
        <f t="shared" si="14"/>
        <v>A</v>
      </c>
      <c r="AI53" s="255">
        <f>VLOOKUP(D53,derm!$D$4:$H$285,5,FALSE)</f>
        <v>2.2300000000000002E-3</v>
      </c>
      <c r="AJ53" s="468">
        <f>VLOOKUP($C53,ToxValues!$C$4:$N$283,11,FALSE)</f>
        <v>173.84</v>
      </c>
      <c r="AK53" s="468" t="str">
        <f>VLOOKUP($D53,derm!$D$4:$K$285,6,FALSE)</f>
        <v>--</v>
      </c>
      <c r="AL53" s="468" t="str">
        <f>VLOOKUP($D53,derm!$D$4:$K$285,7,FALSE)</f>
        <v>--</v>
      </c>
      <c r="AM53" s="468" t="str">
        <f>VLOOKUP($D53,derm!$D$4:$K$285,8,FALSE)</f>
        <v>--</v>
      </c>
      <c r="AN53" s="468" t="str">
        <f>VLOOKUP($D53,derm!$D$4:$L$285,9,FALSE)</f>
        <v>--</v>
      </c>
      <c r="AO53" s="255" t="str">
        <f>VLOOKUP($C53,ToxValues!$C$4:$J$284,8,FALSE)</f>
        <v>--</v>
      </c>
      <c r="AP53" s="255" t="str">
        <f>VLOOKUP($C53,ToxValues!$C$4:$J$284,7,FALSE)</f>
        <v>--</v>
      </c>
      <c r="AQ53" s="497" t="str">
        <f>VLOOKUP($C53,ToxValues!$C$4:$L$284,10,FALSE)</f>
        <v>--</v>
      </c>
    </row>
    <row r="54" spans="1:43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 t="str">
        <f t="shared" si="15"/>
        <v>--</v>
      </c>
      <c r="H54" s="490" t="str">
        <f t="shared" si="16"/>
        <v/>
      </c>
      <c r="I54" s="490" t="str">
        <f t="shared" si="0"/>
        <v>--</v>
      </c>
      <c r="J54" s="490" t="str">
        <f t="shared" si="17"/>
        <v/>
      </c>
      <c r="K54" s="490" t="str">
        <f t="shared" si="18"/>
        <v>--</v>
      </c>
      <c r="L54" s="490" t="str">
        <f t="shared" si="19"/>
        <v/>
      </c>
      <c r="M54" s="490" t="str">
        <f t="shared" si="26"/>
        <v>--</v>
      </c>
      <c r="N54" s="490">
        <f t="shared" si="2"/>
        <v>1.0068965517241384E-2</v>
      </c>
      <c r="O54" s="490" t="str">
        <f t="shared" si="25"/>
        <v>--</v>
      </c>
      <c r="P54" s="490" t="str">
        <f t="shared" si="4"/>
        <v>--</v>
      </c>
      <c r="Q54" s="490" t="str">
        <f t="shared" si="5"/>
        <v>--</v>
      </c>
      <c r="R54" s="490" t="str">
        <f t="shared" si="20"/>
        <v>--</v>
      </c>
      <c r="S54" s="490" t="str">
        <f t="shared" si="21"/>
        <v>--</v>
      </c>
      <c r="T54" s="490" t="str">
        <f t="shared" si="22"/>
        <v>--</v>
      </c>
      <c r="U54" s="490" t="str">
        <f t="shared" si="23"/>
        <v>--</v>
      </c>
      <c r="V54" s="490" t="str">
        <f t="shared" si="24"/>
        <v>--</v>
      </c>
      <c r="W54" s="490" t="str">
        <f t="shared" si="6"/>
        <v>--</v>
      </c>
      <c r="X54" s="490" t="str">
        <f t="shared" si="7"/>
        <v>--</v>
      </c>
      <c r="Y54" s="490" t="str">
        <f t="shared" si="8"/>
        <v>--</v>
      </c>
      <c r="Z54" s="490" t="str">
        <f t="shared" si="9"/>
        <v>--</v>
      </c>
      <c r="AA54" s="490"/>
      <c r="AB54" s="490" t="str">
        <f t="shared" si="10"/>
        <v>--</v>
      </c>
      <c r="AC54" s="490" t="str">
        <f t="shared" si="11"/>
        <v>--</v>
      </c>
      <c r="AD54" s="490">
        <f t="shared" si="12"/>
        <v>0.57999999999999996</v>
      </c>
      <c r="AE54" s="490">
        <f>IFERROR((2*'Adult Res carc'!tao_event*AF54),"--")</f>
        <v>1.02</v>
      </c>
      <c r="AF54" s="255">
        <f>IFERROR((1+(3*[0]!B)+(3*[0]!B^2))/((1+[0]!B)^2),"--")</f>
        <v>1</v>
      </c>
      <c r="AG54" s="490" t="str">
        <f t="shared" si="13"/>
        <v>--</v>
      </c>
      <c r="AH54" s="208" t="str">
        <f t="shared" si="14"/>
        <v>A</v>
      </c>
      <c r="AI54" s="255">
        <f>VLOOKUP(D54,derm!$D$4:$H$285,5,FALSE)</f>
        <v>8.9499999999999996E-3</v>
      </c>
      <c r="AJ54" s="468">
        <f>VLOOKUP($C54,ToxValues!$C$4:$N$283,11,FALSE)</f>
        <v>120.91</v>
      </c>
      <c r="AK54" s="468">
        <f>VLOOKUP($D54,derm!$D$4:$K$285,6,FALSE)</f>
        <v>0</v>
      </c>
      <c r="AL54" s="468">
        <f>VLOOKUP($D54,derm!$D$4:$K$285,7,FALSE)</f>
        <v>0.51</v>
      </c>
      <c r="AM54" s="468">
        <f>VLOOKUP($D54,derm!$D$4:$K$285,8,FALSE)</f>
        <v>1.22</v>
      </c>
      <c r="AN54" s="468">
        <f>VLOOKUP($D54,derm!$D$4:$L$285,9,FALSE)</f>
        <v>1</v>
      </c>
      <c r="AO54" s="255" t="str">
        <f>VLOOKUP($C54,ToxValues!$C$4:$J$284,8,FALSE)</f>
        <v>--</v>
      </c>
      <c r="AP54" s="255" t="str">
        <f>VLOOKUP($C54,ToxValues!$C$4:$J$284,7,FALSE)</f>
        <v>--</v>
      </c>
      <c r="AQ54" s="497" t="str">
        <f>VLOOKUP($C54,ToxValues!$C$4:$L$284,10,FALSE)</f>
        <v>--</v>
      </c>
    </row>
    <row r="55" spans="1:43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 t="str">
        <f t="shared" si="15"/>
        <v>--</v>
      </c>
      <c r="H55" s="490">
        <f t="shared" si="16"/>
        <v>45.506174586014893</v>
      </c>
      <c r="I55" s="490">
        <f t="shared" si="0"/>
        <v>805.51724137931058</v>
      </c>
      <c r="J55" s="490">
        <f t="shared" si="17"/>
        <v>70.634989200863927</v>
      </c>
      <c r="K55" s="490">
        <f t="shared" si="18"/>
        <v>77.424242424242422</v>
      </c>
      <c r="L55" s="490">
        <f t="shared" si="19"/>
        <v>48.230887443408157</v>
      </c>
      <c r="M55" s="490">
        <f t="shared" si="26"/>
        <v>805.51724137931058</v>
      </c>
      <c r="N55" s="490">
        <f t="shared" si="2"/>
        <v>1.0068965517241383E-3</v>
      </c>
      <c r="O55" s="490">
        <f t="shared" si="25"/>
        <v>77.424242424242422</v>
      </c>
      <c r="P55" s="490">
        <f t="shared" si="4"/>
        <v>127.91403811608329</v>
      </c>
      <c r="Q55" s="490">
        <f t="shared" si="5"/>
        <v>45.506174586014893</v>
      </c>
      <c r="R55" s="490">
        <f t="shared" si="20"/>
        <v>45.506174586014893</v>
      </c>
      <c r="S55" s="490">
        <f t="shared" si="21"/>
        <v>805.51724137931058</v>
      </c>
      <c r="T55" s="490">
        <f t="shared" si="22"/>
        <v>70.634989200863927</v>
      </c>
      <c r="U55" s="490">
        <f t="shared" si="23"/>
        <v>77.424242424242422</v>
      </c>
      <c r="V55" s="490">
        <f t="shared" si="24"/>
        <v>48.230887443408157</v>
      </c>
      <c r="W55" s="490">
        <f t="shared" si="6"/>
        <v>805.51724137931058</v>
      </c>
      <c r="X55" s="490">
        <f t="shared" si="7"/>
        <v>402.75862068965529</v>
      </c>
      <c r="Y55" s="490">
        <f t="shared" si="8"/>
        <v>77.424242424242422</v>
      </c>
      <c r="Z55" s="490">
        <f t="shared" si="9"/>
        <v>127.91403811608329</v>
      </c>
      <c r="AA55" s="490"/>
      <c r="AB55" s="490">
        <f t="shared" si="10"/>
        <v>117.37454774047796</v>
      </c>
      <c r="AC55" s="490">
        <f t="shared" si="11"/>
        <v>127.91403811608329</v>
      </c>
      <c r="AD55" s="490">
        <f t="shared" si="12"/>
        <v>0.48333333333333334</v>
      </c>
      <c r="AE55" s="490">
        <f>IFERROR((2*'Adult Res carc'!tao_event*AF55),"--")</f>
        <v>1.0033333333333334</v>
      </c>
      <c r="AF55" s="255">
        <f>IFERROR((1+(3*[0]!B)+(3*[0]!B^2))/((1+[0]!B)^2),"--")</f>
        <v>1.1944444444444446</v>
      </c>
      <c r="AG55" s="490">
        <f t="shared" si="13"/>
        <v>8.6026936026936049E-3</v>
      </c>
      <c r="AH55" s="208" t="str">
        <f t="shared" si="14"/>
        <v>A</v>
      </c>
      <c r="AI55" s="255">
        <f>VLOOKUP(D55,derm!$D$4:$H$285,5,FALSE)</f>
        <v>4.9299999999999997E-2</v>
      </c>
      <c r="AJ55" s="468">
        <f>VLOOKUP($C55,ToxValues!$C$4:$N$283,11,FALSE)</f>
        <v>106.17</v>
      </c>
      <c r="AK55" s="468">
        <f>VLOOKUP($D55,derm!$D$4:$K$285,6,FALSE)</f>
        <v>0.2</v>
      </c>
      <c r="AL55" s="468">
        <f>VLOOKUP($D55,derm!$D$4:$K$285,7,FALSE)</f>
        <v>0.42</v>
      </c>
      <c r="AM55" s="468">
        <f>VLOOKUP($D55,derm!$D$4:$K$285,8,FALSE)</f>
        <v>1.01</v>
      </c>
      <c r="AN55" s="468">
        <f>VLOOKUP($D55,derm!$D$4:$L$285,9,FALSE)</f>
        <v>1</v>
      </c>
      <c r="AO55" s="255">
        <f>VLOOKUP($C55,ToxValues!$C$4:$J$284,8,FALSE)</f>
        <v>2.5000000000000002E-6</v>
      </c>
      <c r="AP55" s="255">
        <f>VLOOKUP($C55,ToxValues!$C$4:$J$284,7,FALSE)</f>
        <v>1.0999999999999999E-2</v>
      </c>
      <c r="AQ55" s="497">
        <f>VLOOKUP($C55,ToxValues!$C$4:$L$284,10,FALSE)</f>
        <v>1.0999999999999999E-2</v>
      </c>
    </row>
    <row r="56" spans="1:43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 t="str">
        <f t="shared" si="15"/>
        <v>--</v>
      </c>
      <c r="H56" s="490" t="str">
        <f t="shared" si="16"/>
        <v/>
      </c>
      <c r="I56" s="490">
        <f t="shared" si="0"/>
        <v>154.90716180371362</v>
      </c>
      <c r="J56" s="490" t="str">
        <f t="shared" si="17"/>
        <v/>
      </c>
      <c r="K56" s="490" t="str">
        <f t="shared" si="18"/>
        <v>--</v>
      </c>
      <c r="L56" s="490" t="str">
        <f t="shared" si="19"/>
        <v/>
      </c>
      <c r="M56" s="490">
        <f t="shared" si="26"/>
        <v>154.90716180371362</v>
      </c>
      <c r="N56" s="490">
        <f t="shared" si="2"/>
        <v>0.10274454609429984</v>
      </c>
      <c r="O56" s="490" t="str">
        <f t="shared" si="25"/>
        <v>--</v>
      </c>
      <c r="P56" s="490" t="str">
        <f t="shared" si="4"/>
        <v>--</v>
      </c>
      <c r="Q56" s="490">
        <f t="shared" si="5"/>
        <v>154.90716180371362</v>
      </c>
      <c r="R56" s="490" t="str">
        <f t="shared" si="20"/>
        <v>--</v>
      </c>
      <c r="S56" s="490">
        <f t="shared" si="21"/>
        <v>154.90716180371362</v>
      </c>
      <c r="T56" s="490" t="str">
        <f t="shared" si="22"/>
        <v>--</v>
      </c>
      <c r="U56" s="490" t="str">
        <f t="shared" si="23"/>
        <v>--</v>
      </c>
      <c r="V56" s="490" t="str">
        <f t="shared" si="24"/>
        <v>--</v>
      </c>
      <c r="W56" s="490">
        <f t="shared" si="6"/>
        <v>154.90716180371362</v>
      </c>
      <c r="X56" s="490">
        <f t="shared" si="7"/>
        <v>77.45358090185681</v>
      </c>
      <c r="Y56" s="490" t="str">
        <f t="shared" si="8"/>
        <v>--</v>
      </c>
      <c r="Z56" s="490" t="str">
        <f t="shared" si="9"/>
        <v>--</v>
      </c>
      <c r="AA56" s="490"/>
      <c r="AB56" s="490" t="str">
        <f t="shared" si="10"/>
        <v>--</v>
      </c>
      <c r="AC56" s="490" t="str">
        <f t="shared" si="11"/>
        <v>--</v>
      </c>
      <c r="AD56" s="490">
        <f t="shared" si="12"/>
        <v>0.57999999999999996</v>
      </c>
      <c r="AE56" s="490">
        <f>IFERROR((2*'Adult Res carc'!tao_event*AF56),"--")</f>
        <v>0.32</v>
      </c>
      <c r="AF56" s="255">
        <f>IFERROR((1+(3*[0]!B)+(3*[0]!B^2))/((1+[0]!B)^2),"--")</f>
        <v>1</v>
      </c>
      <c r="AG56" s="490" t="str">
        <f t="shared" si="13"/>
        <v>--</v>
      </c>
      <c r="AH56" s="208" t="str">
        <f t="shared" si="14"/>
        <v>B</v>
      </c>
      <c r="AI56" s="255">
        <f>VLOOKUP(D56,derm!$D$4:$H$285,5,FALSE)</f>
        <v>1.82E-3</v>
      </c>
      <c r="AJ56" s="468">
        <f>VLOOKUP($C56,ToxValues!$C$4:$N$283,11,FALSE)</f>
        <v>30.03</v>
      </c>
      <c r="AK56" s="468">
        <f>VLOOKUP($D56,derm!$D$4:$K$285,6,FALSE)</f>
        <v>0</v>
      </c>
      <c r="AL56" s="468">
        <f>VLOOKUP($D56,derm!$D$4:$K$285,7,FALSE)</f>
        <v>0.16</v>
      </c>
      <c r="AM56" s="468">
        <f>VLOOKUP($D56,derm!$D$4:$K$285,8,FALSE)</f>
        <v>0.38</v>
      </c>
      <c r="AN56" s="468">
        <f>VLOOKUP($D56,derm!$D$4:$L$285,9,FALSE)</f>
        <v>1</v>
      </c>
      <c r="AO56" s="255">
        <f>VLOOKUP($C56,ToxValues!$C$4:$J$284,8,FALSE)</f>
        <v>1.2999999999999999E-5</v>
      </c>
      <c r="AP56" s="255" t="str">
        <f>VLOOKUP($C56,ToxValues!$C$4:$J$284,7,FALSE)</f>
        <v>--</v>
      </c>
      <c r="AQ56" s="497" t="str">
        <f>VLOOKUP($C56,ToxValues!$C$4:$L$284,10,FALSE)</f>
        <v>--</v>
      </c>
    </row>
    <row r="57" spans="1:43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 t="str">
        <f t="shared" si="15"/>
        <v>--</v>
      </c>
      <c r="H57" s="490">
        <f t="shared" si="16"/>
        <v>3.0783395337342268</v>
      </c>
      <c r="I57" s="490">
        <f t="shared" si="0"/>
        <v>91.536050156739847</v>
      </c>
      <c r="J57" s="490">
        <f t="shared" si="17"/>
        <v>9.7551663246313183</v>
      </c>
      <c r="K57" s="490">
        <f t="shared" si="18"/>
        <v>10.918803418803419</v>
      </c>
      <c r="L57" s="490">
        <f t="shared" si="19"/>
        <v>3.1854661394106638</v>
      </c>
      <c r="M57" s="490">
        <f t="shared" si="26"/>
        <v>91.536050156739847</v>
      </c>
      <c r="N57" s="490" t="str">
        <f t="shared" si="2"/>
        <v>--</v>
      </c>
      <c r="O57" s="490">
        <f t="shared" si="25"/>
        <v>10.918803418803419</v>
      </c>
      <c r="P57" s="490">
        <f t="shared" si="4"/>
        <v>4.4976026929748532</v>
      </c>
      <c r="Q57" s="490">
        <f t="shared" si="5"/>
        <v>3.0783395337342268</v>
      </c>
      <c r="R57" s="490">
        <f t="shared" si="20"/>
        <v>3.0783395337342268</v>
      </c>
      <c r="S57" s="490">
        <f t="shared" si="21"/>
        <v>91.536050156739847</v>
      </c>
      <c r="T57" s="490">
        <f t="shared" si="22"/>
        <v>9.7551663246313183</v>
      </c>
      <c r="U57" s="490">
        <f t="shared" si="23"/>
        <v>10.918803418803419</v>
      </c>
      <c r="V57" s="490">
        <f t="shared" si="24"/>
        <v>3.1854661394106638</v>
      </c>
      <c r="W57" s="490">
        <f t="shared" si="6"/>
        <v>91.536050156739847</v>
      </c>
      <c r="X57" s="490">
        <f t="shared" si="7"/>
        <v>45.768025078369924</v>
      </c>
      <c r="Y57" s="490">
        <f t="shared" si="8"/>
        <v>10.918803418803419</v>
      </c>
      <c r="Z57" s="490">
        <f t="shared" si="9"/>
        <v>4.4976026929748532</v>
      </c>
      <c r="AA57" s="490"/>
      <c r="AB57" s="490">
        <f t="shared" si="10"/>
        <v>1.7868984093884999</v>
      </c>
      <c r="AC57" s="490">
        <f t="shared" si="11"/>
        <v>4.4976026929748532</v>
      </c>
      <c r="AD57" s="490">
        <f t="shared" si="12"/>
        <v>0.38666666666666666</v>
      </c>
      <c r="AE57" s="490">
        <f>IFERROR((2*'Adult Res carc'!tao_event*AF57),"--")</f>
        <v>8.9266666666666659</v>
      </c>
      <c r="AF57" s="255">
        <f>IFERROR((1+(3*[0]!B)+(3*[0]!B^2))/((1+[0]!B)^2),"--")</f>
        <v>1.4444444444444444</v>
      </c>
      <c r="AG57" s="490">
        <f t="shared" si="13"/>
        <v>1.2132003798670469E-3</v>
      </c>
      <c r="AH57" s="208" t="str">
        <f t="shared" si="14"/>
        <v>A</v>
      </c>
      <c r="AI57" s="255">
        <f>VLOOKUP(D57,derm!$D$4:$H$285,5,FALSE)</f>
        <v>8.1000000000000003E-2</v>
      </c>
      <c r="AJ57" s="468">
        <f>VLOOKUP($C57,ToxValues!$C$4:$N$283,11,FALSE)</f>
        <v>260.76</v>
      </c>
      <c r="AK57" s="468">
        <f>VLOOKUP($D57,derm!$D$4:$K$285,6,FALSE)</f>
        <v>0.5</v>
      </c>
      <c r="AL57" s="468">
        <f>VLOOKUP($D57,derm!$D$4:$K$285,7,FALSE)</f>
        <v>3.09</v>
      </c>
      <c r="AM57" s="468">
        <f>VLOOKUP($D57,derm!$D$4:$K$285,8,FALSE)</f>
        <v>7.42</v>
      </c>
      <c r="AN57" s="468">
        <f>VLOOKUP($D57,derm!$D$4:$L$285,9,FALSE)</f>
        <v>0.9</v>
      </c>
      <c r="AO57" s="255">
        <f>VLOOKUP($C57,ToxValues!$C$4:$J$284,8,FALSE)</f>
        <v>2.1999999999999999E-5</v>
      </c>
      <c r="AP57" s="255">
        <f>VLOOKUP($C57,ToxValues!$C$4:$J$284,7,FALSE)</f>
        <v>7.8E-2</v>
      </c>
      <c r="AQ57" s="497">
        <f>VLOOKUP($C57,ToxValues!$C$4:$L$284,10,FALSE)</f>
        <v>7.8E-2</v>
      </c>
    </row>
    <row r="58" spans="1:43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15"/>
        <v>--</v>
      </c>
      <c r="H58" s="490" t="str">
        <f t="shared" si="16"/>
        <v/>
      </c>
      <c r="I58" s="490" t="str">
        <f t="shared" si="0"/>
        <v>--</v>
      </c>
      <c r="J58" s="490" t="str">
        <f t="shared" si="17"/>
        <v/>
      </c>
      <c r="K58" s="490" t="str">
        <f t="shared" si="18"/>
        <v>--</v>
      </c>
      <c r="L58" s="490" t="str">
        <f t="shared" si="19"/>
        <v/>
      </c>
      <c r="M58" s="490" t="str">
        <f t="shared" si="26"/>
        <v>--</v>
      </c>
      <c r="N58" s="490" t="str">
        <f t="shared" si="2"/>
        <v>--</v>
      </c>
      <c r="O58" s="490" t="str">
        <f t="shared" si="25"/>
        <v>--</v>
      </c>
      <c r="P58" s="490" t="str">
        <f t="shared" si="4"/>
        <v>--</v>
      </c>
      <c r="Q58" s="490" t="str">
        <f t="shared" si="5"/>
        <v>--</v>
      </c>
      <c r="R58" s="490" t="str">
        <f t="shared" si="20"/>
        <v>--</v>
      </c>
      <c r="S58" s="490" t="str">
        <f t="shared" si="21"/>
        <v>--</v>
      </c>
      <c r="T58" s="490" t="str">
        <f t="shared" si="22"/>
        <v>--</v>
      </c>
      <c r="U58" s="490" t="str">
        <f t="shared" si="23"/>
        <v>--</v>
      </c>
      <c r="V58" s="490" t="str">
        <f t="shared" si="24"/>
        <v>--</v>
      </c>
      <c r="W58" s="490" t="str">
        <f t="shared" si="6"/>
        <v>--</v>
      </c>
      <c r="X58" s="490" t="str">
        <f t="shared" si="7"/>
        <v>--</v>
      </c>
      <c r="Y58" s="490" t="str">
        <f t="shared" si="8"/>
        <v>--</v>
      </c>
      <c r="Z58" s="490" t="str">
        <f t="shared" si="9"/>
        <v>--</v>
      </c>
      <c r="AA58" s="490"/>
      <c r="AB58" s="490" t="str">
        <f t="shared" si="10"/>
        <v>--</v>
      </c>
      <c r="AC58" s="490" t="str">
        <f t="shared" si="11"/>
        <v>--</v>
      </c>
      <c r="AD58" s="490">
        <f t="shared" si="12"/>
        <v>0.57999999999999996</v>
      </c>
      <c r="AE58" s="490">
        <f>IFERROR((2*'Adult Res carc'!tao_event*AF58),"--")</f>
        <v>1.34</v>
      </c>
      <c r="AF58" s="255">
        <f>IFERROR((1+(3*[0]!B)+(3*[0]!B^2))/((1+[0]!B)^2),"--")</f>
        <v>1</v>
      </c>
      <c r="AG58" s="490" t="str">
        <f t="shared" si="13"/>
        <v>--</v>
      </c>
      <c r="AH58" s="208" t="str">
        <f t="shared" si="14"/>
        <v>A</v>
      </c>
      <c r="AI58" s="255" t="str">
        <f>VLOOKUP(D58,derm!$D$4:$H$285,5,FALSE)</f>
        <v>--</v>
      </c>
      <c r="AJ58" s="468" t="str">
        <f>VLOOKUP($C58,ToxValues!$C$4:$N$283,11,FALSE)</f>
        <v>--</v>
      </c>
      <c r="AK58" s="468">
        <f>VLOOKUP($D58,derm!$D$4:$K$285,6,FALSE)</f>
        <v>0</v>
      </c>
      <c r="AL58" s="468">
        <f>VLOOKUP($D58,derm!$D$4:$K$285,7,FALSE)</f>
        <v>0.67</v>
      </c>
      <c r="AM58" s="468">
        <f>VLOOKUP($D58,derm!$D$4:$K$285,8,FALSE)</f>
        <v>1.6</v>
      </c>
      <c r="AN58" s="468">
        <f>VLOOKUP($D58,derm!$D$4:$L$285,9,FALSE)</f>
        <v>1</v>
      </c>
      <c r="AO58" s="255" t="str">
        <f>VLOOKUP($C58,ToxValues!$C$4:$J$284,8,FALSE)</f>
        <v>--</v>
      </c>
      <c r="AP58" s="255" t="str">
        <f>VLOOKUP($C58,ToxValues!$C$4:$J$284,7,FALSE)</f>
        <v>--</v>
      </c>
      <c r="AQ58" s="497" t="str">
        <f>VLOOKUP($C58,ToxValues!$C$4:$L$284,10,FALSE)</f>
        <v>--</v>
      </c>
    </row>
    <row r="59" spans="1:43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 t="str">
        <f t="shared" si="15"/>
        <v>--</v>
      </c>
      <c r="H59" s="490" t="str">
        <f t="shared" si="16"/>
        <v/>
      </c>
      <c r="I59" s="490" t="str">
        <f t="shared" si="0"/>
        <v>--</v>
      </c>
      <c r="J59" s="490" t="str">
        <f t="shared" si="17"/>
        <v/>
      </c>
      <c r="K59" s="490" t="str">
        <f t="shared" si="18"/>
        <v>--</v>
      </c>
      <c r="L59" s="490" t="str">
        <f t="shared" si="19"/>
        <v/>
      </c>
      <c r="M59" s="490" t="str">
        <f t="shared" si="26"/>
        <v>--</v>
      </c>
      <c r="N59" s="490" t="str">
        <f t="shared" si="2"/>
        <v>--</v>
      </c>
      <c r="O59" s="490" t="str">
        <f t="shared" si="25"/>
        <v>--</v>
      </c>
      <c r="P59" s="490" t="str">
        <f t="shared" si="4"/>
        <v>--</v>
      </c>
      <c r="Q59" s="490" t="str">
        <f t="shared" si="5"/>
        <v>--</v>
      </c>
      <c r="R59" s="490" t="str">
        <f t="shared" si="20"/>
        <v>--</v>
      </c>
      <c r="S59" s="490" t="str">
        <f t="shared" si="21"/>
        <v>--</v>
      </c>
      <c r="T59" s="490" t="str">
        <f t="shared" si="22"/>
        <v>--</v>
      </c>
      <c r="U59" s="490" t="str">
        <f t="shared" si="23"/>
        <v>--</v>
      </c>
      <c r="V59" s="490" t="str">
        <f t="shared" si="24"/>
        <v>--</v>
      </c>
      <c r="W59" s="490" t="str">
        <f t="shared" si="6"/>
        <v>--</v>
      </c>
      <c r="X59" s="490" t="str">
        <f t="shared" si="7"/>
        <v>--</v>
      </c>
      <c r="Y59" s="490" t="str">
        <f t="shared" si="8"/>
        <v>--</v>
      </c>
      <c r="Z59" s="490" t="str">
        <f t="shared" si="9"/>
        <v>--</v>
      </c>
      <c r="AA59" s="490"/>
      <c r="AB59" s="490" t="str">
        <f t="shared" si="10"/>
        <v>--</v>
      </c>
      <c r="AC59" s="490" t="str">
        <f t="shared" si="11"/>
        <v>--</v>
      </c>
      <c r="AD59" s="490" t="str">
        <f t="shared" si="12"/>
        <v>--</v>
      </c>
      <c r="AE59" s="490" t="str">
        <f>IFERROR((2*'Adult Res carc'!tao_event*AF59),"--")</f>
        <v>--</v>
      </c>
      <c r="AF59" s="255" t="str">
        <f>IFERROR((1+(3*[0]!B)+(3*[0]!B^2))/((1+[0]!B)^2),"--")</f>
        <v>--</v>
      </c>
      <c r="AG59" s="490" t="str">
        <f t="shared" si="13"/>
        <v>--</v>
      </c>
      <c r="AH59" s="208" t="str">
        <f t="shared" si="14"/>
        <v>A</v>
      </c>
      <c r="AI59" s="255">
        <f>VLOOKUP(D59,derm!$D$4:$H$285,5,FALSE)</f>
        <v>1.92E-3</v>
      </c>
      <c r="AJ59" s="468">
        <f>VLOOKUP($C59,ToxValues!$C$4:$N$283,11,FALSE)</f>
        <v>74.12</v>
      </c>
      <c r="AK59" s="468" t="str">
        <f>VLOOKUP($D59,derm!$D$4:$K$285,6,FALSE)</f>
        <v>--</v>
      </c>
      <c r="AL59" s="468" t="str">
        <f>VLOOKUP($D59,derm!$D$4:$K$285,7,FALSE)</f>
        <v>--</v>
      </c>
      <c r="AM59" s="468" t="str">
        <f>VLOOKUP($D59,derm!$D$4:$K$285,8,FALSE)</f>
        <v>--</v>
      </c>
      <c r="AN59" s="468" t="str">
        <f>VLOOKUP($D59,derm!$D$4:$L$285,9,FALSE)</f>
        <v>--</v>
      </c>
      <c r="AO59" s="255" t="str">
        <f>VLOOKUP($C59,ToxValues!$C$4:$J$284,8,FALSE)</f>
        <v>--</v>
      </c>
      <c r="AP59" s="255" t="str">
        <f>VLOOKUP($C59,ToxValues!$C$4:$J$284,7,FALSE)</f>
        <v>--</v>
      </c>
      <c r="AQ59" s="497" t="str">
        <f>VLOOKUP($C59,ToxValues!$C$4:$L$284,10,FALSE)</f>
        <v>--</v>
      </c>
    </row>
    <row r="60" spans="1:43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 t="str">
        <f t="shared" si="15"/>
        <v>--</v>
      </c>
      <c r="H60" s="490" t="str">
        <f t="shared" si="16"/>
        <v/>
      </c>
      <c r="I60" s="490" t="str">
        <f t="shared" si="0"/>
        <v>--</v>
      </c>
      <c r="J60" s="490" t="str">
        <f t="shared" si="17"/>
        <v/>
      </c>
      <c r="K60" s="490" t="str">
        <f t="shared" si="18"/>
        <v>--</v>
      </c>
      <c r="L60" s="490" t="str">
        <f t="shared" si="19"/>
        <v/>
      </c>
      <c r="M60" s="490" t="str">
        <f t="shared" si="26"/>
        <v>--</v>
      </c>
      <c r="N60" s="490">
        <f t="shared" si="2"/>
        <v>2.5172413793103461E-3</v>
      </c>
      <c r="O60" s="490" t="str">
        <f t="shared" si="25"/>
        <v>--</v>
      </c>
      <c r="P60" s="490" t="str">
        <f t="shared" si="4"/>
        <v>--</v>
      </c>
      <c r="Q60" s="490" t="str">
        <f t="shared" si="5"/>
        <v>--</v>
      </c>
      <c r="R60" s="490" t="str">
        <f t="shared" si="20"/>
        <v>--</v>
      </c>
      <c r="S60" s="490" t="str">
        <f t="shared" si="21"/>
        <v>--</v>
      </c>
      <c r="T60" s="490" t="str">
        <f t="shared" si="22"/>
        <v>--</v>
      </c>
      <c r="U60" s="490" t="str">
        <f t="shared" si="23"/>
        <v>--</v>
      </c>
      <c r="V60" s="490" t="str">
        <f t="shared" si="24"/>
        <v>--</v>
      </c>
      <c r="W60" s="490" t="str">
        <f t="shared" si="6"/>
        <v>--</v>
      </c>
      <c r="X60" s="490" t="str">
        <f t="shared" si="7"/>
        <v>--</v>
      </c>
      <c r="Y60" s="490" t="str">
        <f t="shared" si="8"/>
        <v>--</v>
      </c>
      <c r="Z60" s="490" t="str">
        <f t="shared" si="9"/>
        <v>--</v>
      </c>
      <c r="AA60" s="490"/>
      <c r="AB60" s="490" t="str">
        <f t="shared" si="10"/>
        <v>--</v>
      </c>
      <c r="AC60" s="490" t="str">
        <f t="shared" si="11"/>
        <v>--</v>
      </c>
      <c r="AD60" s="490" t="str">
        <f t="shared" si="12"/>
        <v>--</v>
      </c>
      <c r="AE60" s="490" t="str">
        <f>IFERROR((2*'Adult Res carc'!tao_event*AF60),"--")</f>
        <v>--</v>
      </c>
      <c r="AF60" s="255" t="str">
        <f>IFERROR((1+(3*[0]!B)+(3*[0]!B^2))/((1+[0]!B)^2),"--")</f>
        <v>--</v>
      </c>
      <c r="AG60" s="490" t="str">
        <f t="shared" si="13"/>
        <v>--</v>
      </c>
      <c r="AH60" s="208" t="str">
        <f t="shared" si="14"/>
        <v>A</v>
      </c>
      <c r="AI60" s="255">
        <f>VLOOKUP(D60,derm!$D$4:$H$285,5,FALSE)</f>
        <v>8.9700000000000002E-2</v>
      </c>
      <c r="AJ60" s="468">
        <f>VLOOKUP($C60,ToxValues!$C$4:$N$283,11,FALSE)</f>
        <v>120.2</v>
      </c>
      <c r="AK60" s="468" t="str">
        <f>VLOOKUP($D60,derm!$D$4:$K$285,6,FALSE)</f>
        <v>--</v>
      </c>
      <c r="AL60" s="468" t="str">
        <f>VLOOKUP($D60,derm!$D$4:$K$285,7,FALSE)</f>
        <v>--</v>
      </c>
      <c r="AM60" s="468" t="str">
        <f>VLOOKUP($D60,derm!$D$4:$K$285,8,FALSE)</f>
        <v>--</v>
      </c>
      <c r="AN60" s="468" t="str">
        <f>VLOOKUP($D60,derm!$D$4:$L$285,9,FALSE)</f>
        <v>--</v>
      </c>
      <c r="AO60" s="255" t="str">
        <f>VLOOKUP($C60,ToxValues!$C$4:$J$284,8,FALSE)</f>
        <v>--</v>
      </c>
      <c r="AP60" s="255" t="str">
        <f>VLOOKUP($C60,ToxValues!$C$4:$J$284,7,FALSE)</f>
        <v>--</v>
      </c>
      <c r="AQ60" s="497" t="str">
        <f>VLOOKUP($C60,ToxValues!$C$4:$L$284,10,FALSE)</f>
        <v>--</v>
      </c>
    </row>
    <row r="61" spans="1:43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 t="str">
        <f t="shared" si="15"/>
        <v>--</v>
      </c>
      <c r="H61" s="490" t="str">
        <f t="shared" si="16"/>
        <v/>
      </c>
      <c r="I61" s="490" t="str">
        <f t="shared" si="0"/>
        <v>--</v>
      </c>
      <c r="J61" s="490" t="str">
        <f t="shared" si="17"/>
        <v/>
      </c>
      <c r="K61" s="490" t="str">
        <f t="shared" si="18"/>
        <v>--</v>
      </c>
      <c r="L61" s="490" t="str">
        <f t="shared" si="19"/>
        <v/>
      </c>
      <c r="M61" s="490" t="str">
        <f t="shared" si="26"/>
        <v>--</v>
      </c>
      <c r="N61" s="490">
        <f t="shared" si="2"/>
        <v>2.5172413793103459E-4</v>
      </c>
      <c r="O61" s="490" t="str">
        <f t="shared" si="25"/>
        <v>--</v>
      </c>
      <c r="P61" s="490" t="str">
        <f t="shared" si="4"/>
        <v>--</v>
      </c>
      <c r="Q61" s="490" t="str">
        <f t="shared" si="5"/>
        <v>--</v>
      </c>
      <c r="R61" s="490" t="str">
        <f t="shared" si="20"/>
        <v>--</v>
      </c>
      <c r="S61" s="490" t="str">
        <f t="shared" si="21"/>
        <v>--</v>
      </c>
      <c r="T61" s="490" t="str">
        <f t="shared" si="22"/>
        <v>--</v>
      </c>
      <c r="U61" s="490" t="str">
        <f t="shared" si="23"/>
        <v>--</v>
      </c>
      <c r="V61" s="490" t="str">
        <f t="shared" si="24"/>
        <v>--</v>
      </c>
      <c r="W61" s="490" t="str">
        <f t="shared" si="6"/>
        <v>--</v>
      </c>
      <c r="X61" s="490" t="str">
        <f t="shared" si="7"/>
        <v>--</v>
      </c>
      <c r="Y61" s="490" t="str">
        <f t="shared" si="8"/>
        <v>--</v>
      </c>
      <c r="Z61" s="490" t="str">
        <f t="shared" si="9"/>
        <v>--</v>
      </c>
      <c r="AA61" s="490"/>
      <c r="AB61" s="490" t="str">
        <f t="shared" si="10"/>
        <v>--</v>
      </c>
      <c r="AC61" s="490" t="str">
        <f t="shared" si="11"/>
        <v>--</v>
      </c>
      <c r="AD61" s="490">
        <f t="shared" si="12"/>
        <v>0.57999999999999996</v>
      </c>
      <c r="AE61" s="490">
        <f>IFERROR((2*'Adult Res carc'!tao_event*AF61),"--")</f>
        <v>0.32</v>
      </c>
      <c r="AF61" s="255">
        <f>IFERROR((1+(3*[0]!B)+(3*[0]!B^2))/((1+[0]!B)^2),"--")</f>
        <v>1</v>
      </c>
      <c r="AG61" s="490" t="str">
        <f t="shared" si="13"/>
        <v>--</v>
      </c>
      <c r="AH61" s="208" t="str">
        <f t="shared" si="14"/>
        <v>B</v>
      </c>
      <c r="AI61" s="255">
        <f>VLOOKUP(D61,derm!$D$4:$H$285,5,FALSE)</f>
        <v>3.19E-4</v>
      </c>
      <c r="AJ61" s="468">
        <f>VLOOKUP($C61,ToxValues!$C$4:$N$283,11,FALSE)</f>
        <v>32.04</v>
      </c>
      <c r="AK61" s="468">
        <f>VLOOKUP($D61,derm!$D$4:$K$285,6,FALSE)</f>
        <v>0</v>
      </c>
      <c r="AL61" s="468">
        <f>VLOOKUP($D61,derm!$D$4:$K$285,7,FALSE)</f>
        <v>0.16</v>
      </c>
      <c r="AM61" s="468">
        <f>VLOOKUP($D61,derm!$D$4:$K$285,8,FALSE)</f>
        <v>0.39</v>
      </c>
      <c r="AN61" s="468">
        <f>VLOOKUP($D61,derm!$D$4:$L$285,9,FALSE)</f>
        <v>1</v>
      </c>
      <c r="AO61" s="255" t="str">
        <f>VLOOKUP($C61,ToxValues!$C$4:$J$284,8,FALSE)</f>
        <v>--</v>
      </c>
      <c r="AP61" s="255" t="str">
        <f>VLOOKUP($C61,ToxValues!$C$4:$J$284,7,FALSE)</f>
        <v>--</v>
      </c>
      <c r="AQ61" s="497" t="str">
        <f>VLOOKUP($C61,ToxValues!$C$4:$L$284,10,FALSE)</f>
        <v>--</v>
      </c>
    </row>
    <row r="62" spans="1:43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15"/>
        <v>160.7379693319763</v>
      </c>
      <c r="H62" s="490">
        <f t="shared" si="16"/>
        <v>160.7379693319763</v>
      </c>
      <c r="I62" s="490">
        <f t="shared" si="0"/>
        <v>79544.827586206942</v>
      </c>
      <c r="J62" s="490">
        <f t="shared" si="17"/>
        <v>167.84923547082732</v>
      </c>
      <c r="K62" s="490">
        <f t="shared" si="18"/>
        <v>168.20416666666668</v>
      </c>
      <c r="L62" s="490">
        <f t="shared" si="19"/>
        <v>161.06343372804938</v>
      </c>
      <c r="M62" s="490">
        <f t="shared" si="26"/>
        <v>79544.827586206942</v>
      </c>
      <c r="N62" s="490">
        <f t="shared" si="2"/>
        <v>1.6781609195402306E-3</v>
      </c>
      <c r="O62" s="490">
        <f t="shared" si="25"/>
        <v>168.20416666666668</v>
      </c>
      <c r="P62" s="490">
        <f t="shared" si="4"/>
        <v>3793.9439667581682</v>
      </c>
      <c r="Q62" s="490">
        <f t="shared" si="5"/>
        <v>409.4347359966327</v>
      </c>
      <c r="R62" s="490">
        <f t="shared" si="20"/>
        <v>409.4347359966327</v>
      </c>
      <c r="S62" s="490">
        <f t="shared" si="21"/>
        <v>201379.31034482768</v>
      </c>
      <c r="T62" s="490">
        <f t="shared" si="22"/>
        <v>424.9347733438666</v>
      </c>
      <c r="U62" s="490">
        <f t="shared" si="23"/>
        <v>425.83333333333331</v>
      </c>
      <c r="V62" s="490">
        <f t="shared" si="24"/>
        <v>410.26887495667728</v>
      </c>
      <c r="W62" s="490">
        <f t="shared" si="6"/>
        <v>201379.31034482768</v>
      </c>
      <c r="X62" s="490">
        <f t="shared" si="7"/>
        <v>100689.65517241384</v>
      </c>
      <c r="Y62" s="490">
        <f t="shared" si="8"/>
        <v>425.83333333333331</v>
      </c>
      <c r="Z62" s="490">
        <f t="shared" si="9"/>
        <v>11224.686292183929</v>
      </c>
      <c r="AA62" s="490"/>
      <c r="AB62" s="490">
        <f t="shared" si="10"/>
        <v>10955.546636754381</v>
      </c>
      <c r="AC62" s="490">
        <f t="shared" si="11"/>
        <v>11224.686292183929</v>
      </c>
      <c r="AD62" s="490">
        <f t="shared" si="12"/>
        <v>0.57999999999999996</v>
      </c>
      <c r="AE62" s="490">
        <f>IFERROR((2*'Adult Res carc'!tao_event*AF62),"--")</f>
        <v>0.64</v>
      </c>
      <c r="AF62" s="255">
        <f>IFERROR((1+(3*[0]!B)+(3*[0]!B^2))/((1+[0]!B)^2),"--")</f>
        <v>1</v>
      </c>
      <c r="AG62" s="490">
        <f t="shared" si="13"/>
        <v>4.7314814814814823E-2</v>
      </c>
      <c r="AH62" s="208" t="str">
        <f t="shared" si="14"/>
        <v>A</v>
      </c>
      <c r="AI62" s="255">
        <f>VLOOKUP(D62,derm!$D$4:$H$285,5,FALSE)</f>
        <v>3.5400000000000002E-3</v>
      </c>
      <c r="AJ62" s="468">
        <f>VLOOKUP($C62,ToxValues!$C$4:$N$283,11,FALSE)</f>
        <v>84.93</v>
      </c>
      <c r="AK62" s="468">
        <f>VLOOKUP($D62,derm!$D$4:$K$285,6,FALSE)</f>
        <v>0</v>
      </c>
      <c r="AL62" s="468">
        <f>VLOOKUP($D62,derm!$D$4:$K$285,7,FALSE)</f>
        <v>0.32</v>
      </c>
      <c r="AM62" s="468">
        <f>VLOOKUP($D62,derm!$D$4:$K$285,8,FALSE)</f>
        <v>0.76</v>
      </c>
      <c r="AN62" s="468">
        <f>VLOOKUP($D62,derm!$D$4:$L$285,9,FALSE)</f>
        <v>1</v>
      </c>
      <c r="AO62" s="255">
        <f>VLOOKUP($C62,ToxValues!$C$4:$J$284,8,FALSE)</f>
        <v>1E-8</v>
      </c>
      <c r="AP62" s="255">
        <f>VLOOKUP($C62,ToxValues!$C$4:$J$284,7,FALSE)</f>
        <v>2E-3</v>
      </c>
      <c r="AQ62" s="497">
        <f>VLOOKUP($C62,ToxValues!$C$4:$L$284,10,FALSE)</f>
        <v>2E-3</v>
      </c>
    </row>
    <row r="63" spans="1:43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 t="str">
        <f t="shared" si="15"/>
        <v>--</v>
      </c>
      <c r="H63" s="490" t="str">
        <f t="shared" si="16"/>
        <v/>
      </c>
      <c r="I63" s="490">
        <f t="shared" si="0"/>
        <v>7745.3580901856794</v>
      </c>
      <c r="J63" s="490">
        <f t="shared" si="17"/>
        <v>445.90850585745773</v>
      </c>
      <c r="K63" s="490">
        <f t="shared" si="18"/>
        <v>473.14814814814821</v>
      </c>
      <c r="L63" s="490" t="str">
        <f t="shared" si="19"/>
        <v/>
      </c>
      <c r="M63" s="490">
        <f t="shared" si="26"/>
        <v>7745.3580901856794</v>
      </c>
      <c r="N63" s="490">
        <f t="shared" si="2"/>
        <v>3.3563218390804611E-4</v>
      </c>
      <c r="O63" s="490">
        <f t="shared" si="25"/>
        <v>473.14814814814821</v>
      </c>
      <c r="P63" s="490" t="str">
        <f t="shared" si="4"/>
        <v>--</v>
      </c>
      <c r="Q63" s="490">
        <f t="shared" si="5"/>
        <v>445.90850585745773</v>
      </c>
      <c r="R63" s="490" t="str">
        <f t="shared" si="20"/>
        <v>--</v>
      </c>
      <c r="S63" s="490">
        <f t="shared" si="21"/>
        <v>7745.3580901856794</v>
      </c>
      <c r="T63" s="490">
        <f t="shared" si="22"/>
        <v>445.90850585745773</v>
      </c>
      <c r="U63" s="490">
        <f t="shared" si="23"/>
        <v>473.14814814814821</v>
      </c>
      <c r="V63" s="490" t="str">
        <f t="shared" si="24"/>
        <v>--</v>
      </c>
      <c r="W63" s="490">
        <f t="shared" si="6"/>
        <v>7745.3580901856794</v>
      </c>
      <c r="X63" s="490">
        <f t="shared" si="7"/>
        <v>3872.6790450928397</v>
      </c>
      <c r="Y63" s="490">
        <f t="shared" si="8"/>
        <v>473.14814814814821</v>
      </c>
      <c r="Z63" s="490" t="str">
        <f t="shared" si="9"/>
        <v>--</v>
      </c>
      <c r="AA63" s="490"/>
      <c r="AB63" s="490" t="str">
        <f t="shared" si="10"/>
        <v>--</v>
      </c>
      <c r="AC63" s="490" t="str">
        <f t="shared" si="11"/>
        <v>--</v>
      </c>
      <c r="AD63" s="490" t="str">
        <f t="shared" si="12"/>
        <v>--</v>
      </c>
      <c r="AE63" s="490" t="str">
        <f>IFERROR((2*'Adult Res carc'!tao_event*AF63),"--")</f>
        <v>--</v>
      </c>
      <c r="AF63" s="255" t="str">
        <f>IFERROR((1+(3*[0]!B)+(3*[0]!B^2))/((1+[0]!B)^2),"--")</f>
        <v>--</v>
      </c>
      <c r="AG63" s="490">
        <f t="shared" si="13"/>
        <v>5.2572016460905362E-2</v>
      </c>
      <c r="AH63" s="208" t="str">
        <f t="shared" si="14"/>
        <v>A</v>
      </c>
      <c r="AI63" s="255">
        <f>VLOOKUP(D63,derm!$D$4:$H$285,5,FALSE)</f>
        <v>2.1099999999999999E-3</v>
      </c>
      <c r="AJ63" s="468">
        <f>VLOOKUP($C63,ToxValues!$C$4:$N$283,11,FALSE)</f>
        <v>88.15</v>
      </c>
      <c r="AK63" s="468" t="str">
        <f>VLOOKUP($D63,derm!$D$4:$K$285,6,FALSE)</f>
        <v>--</v>
      </c>
      <c r="AL63" s="468" t="str">
        <f>VLOOKUP($D63,derm!$D$4:$K$285,7,FALSE)</f>
        <v>--</v>
      </c>
      <c r="AM63" s="468" t="str">
        <f>VLOOKUP($D63,derm!$D$4:$K$285,8,FALSE)</f>
        <v>--</v>
      </c>
      <c r="AN63" s="468" t="str">
        <f>VLOOKUP($D63,derm!$D$4:$L$285,9,FALSE)</f>
        <v>--</v>
      </c>
      <c r="AO63" s="255">
        <f>VLOOKUP($C63,ToxValues!$C$4:$J$284,8,FALSE)</f>
        <v>2.6E-7</v>
      </c>
      <c r="AP63" s="255">
        <f>VLOOKUP($C63,ToxValues!$C$4:$J$284,7,FALSE)</f>
        <v>1.8E-3</v>
      </c>
      <c r="AQ63" s="497">
        <f>VLOOKUP($C63,ToxValues!$C$4:$L$284,10,FALSE)</f>
        <v>1.8E-3</v>
      </c>
    </row>
    <row r="64" spans="1:43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 t="str">
        <f t="shared" si="15"/>
        <v>--</v>
      </c>
      <c r="H64" s="490" t="str">
        <f t="shared" si="16"/>
        <v/>
      </c>
      <c r="I64" s="490">
        <f t="shared" si="0"/>
        <v>59.229208924949312</v>
      </c>
      <c r="J64" s="490" t="str">
        <f t="shared" si="17"/>
        <v/>
      </c>
      <c r="K64" s="490" t="str">
        <f t="shared" si="18"/>
        <v>--</v>
      </c>
      <c r="L64" s="490" t="str">
        <f t="shared" si="19"/>
        <v/>
      </c>
      <c r="M64" s="490">
        <f t="shared" si="26"/>
        <v>59.229208924949312</v>
      </c>
      <c r="N64" s="490">
        <f t="shared" si="2"/>
        <v>0.33563218390804611</v>
      </c>
      <c r="O64" s="490" t="str">
        <f t="shared" si="25"/>
        <v>--</v>
      </c>
      <c r="P64" s="490" t="str">
        <f t="shared" si="4"/>
        <v>--</v>
      </c>
      <c r="Q64" s="490">
        <f t="shared" si="5"/>
        <v>59.229208924949312</v>
      </c>
      <c r="R64" s="490" t="str">
        <f t="shared" si="20"/>
        <v>--</v>
      </c>
      <c r="S64" s="490">
        <f t="shared" si="21"/>
        <v>59.229208924949312</v>
      </c>
      <c r="T64" s="490" t="str">
        <f t="shared" si="22"/>
        <v>--</v>
      </c>
      <c r="U64" s="490" t="str">
        <f t="shared" si="23"/>
        <v>--</v>
      </c>
      <c r="V64" s="490" t="str">
        <f t="shared" si="24"/>
        <v>--</v>
      </c>
      <c r="W64" s="490">
        <f t="shared" si="6"/>
        <v>59.229208924949312</v>
      </c>
      <c r="X64" s="490">
        <f t="shared" si="7"/>
        <v>29.614604462474656</v>
      </c>
      <c r="Y64" s="490" t="str">
        <f t="shared" si="8"/>
        <v>--</v>
      </c>
      <c r="Z64" s="490" t="str">
        <f t="shared" si="9"/>
        <v>--</v>
      </c>
      <c r="AA64" s="490"/>
      <c r="AB64" s="490" t="str">
        <f t="shared" si="10"/>
        <v>--</v>
      </c>
      <c r="AC64" s="490" t="str">
        <f t="shared" si="11"/>
        <v>--</v>
      </c>
      <c r="AD64" s="490">
        <f t="shared" si="12"/>
        <v>0.48333333333333334</v>
      </c>
      <c r="AE64" s="490">
        <f>IFERROR((2*'Adult Res carc'!tao_event*AF64),"--")</f>
        <v>1.3377777777777782</v>
      </c>
      <c r="AF64" s="255">
        <f>IFERROR((1+(3*[0]!B)+(3*[0]!B^2))/((1+[0]!B)^2),"--")</f>
        <v>1.1944444444444446</v>
      </c>
      <c r="AG64" s="490" t="str">
        <f t="shared" si="13"/>
        <v>--</v>
      </c>
      <c r="AH64" s="208" t="str">
        <f t="shared" si="14"/>
        <v>A</v>
      </c>
      <c r="AI64" s="255">
        <f>VLOOKUP(D64,derm!$D$4:$H$285,5,FALSE)</f>
        <v>4.6600000000000003E-2</v>
      </c>
      <c r="AJ64" s="468">
        <f>VLOOKUP($C64,ToxValues!$C$4:$N$283,11,FALSE)</f>
        <v>128.18</v>
      </c>
      <c r="AK64" s="468">
        <f>VLOOKUP($D64,derm!$D$4:$K$285,6,FALSE)</f>
        <v>0.2</v>
      </c>
      <c r="AL64" s="468">
        <f>VLOOKUP($D64,derm!$D$4:$K$285,7,FALSE)</f>
        <v>0.56000000000000005</v>
      </c>
      <c r="AM64" s="468">
        <f>VLOOKUP($D64,derm!$D$4:$K$285,8,FALSE)</f>
        <v>1.34</v>
      </c>
      <c r="AN64" s="468">
        <f>VLOOKUP($D64,derm!$D$4:$L$285,9,FALSE)</f>
        <v>1</v>
      </c>
      <c r="AO64" s="255">
        <f>VLOOKUP($C64,ToxValues!$C$4:$J$284,8,FALSE)</f>
        <v>3.4E-5</v>
      </c>
      <c r="AP64" s="255" t="str">
        <f>VLOOKUP($C64,ToxValues!$C$4:$J$284,7,FALSE)</f>
        <v>--</v>
      </c>
      <c r="AQ64" s="497" t="str">
        <f>VLOOKUP($C64,ToxValues!$C$4:$L$284,10,FALSE)</f>
        <v>--</v>
      </c>
    </row>
    <row r="65" spans="1:43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 t="str">
        <f t="shared" si="15"/>
        <v>--</v>
      </c>
      <c r="H65" s="490" t="str">
        <f t="shared" si="16"/>
        <v/>
      </c>
      <c r="I65" s="490" t="str">
        <f t="shared" si="0"/>
        <v>--</v>
      </c>
      <c r="J65" s="490" t="str">
        <f t="shared" si="17"/>
        <v/>
      </c>
      <c r="K65" s="490" t="str">
        <f t="shared" si="18"/>
        <v>--</v>
      </c>
      <c r="L65" s="490" t="str">
        <f t="shared" si="19"/>
        <v/>
      </c>
      <c r="M65" s="490" t="str">
        <f t="shared" si="26"/>
        <v>--</v>
      </c>
      <c r="N65" s="490" t="str">
        <f t="shared" si="2"/>
        <v>--</v>
      </c>
      <c r="O65" s="490" t="str">
        <f t="shared" si="25"/>
        <v>--</v>
      </c>
      <c r="P65" s="490" t="str">
        <f t="shared" si="4"/>
        <v>--</v>
      </c>
      <c r="Q65" s="490" t="str">
        <f t="shared" si="5"/>
        <v>--</v>
      </c>
      <c r="R65" s="490" t="str">
        <f t="shared" si="20"/>
        <v>--</v>
      </c>
      <c r="S65" s="490" t="str">
        <f t="shared" si="21"/>
        <v>--</v>
      </c>
      <c r="T65" s="490" t="str">
        <f t="shared" si="22"/>
        <v>--</v>
      </c>
      <c r="U65" s="490" t="str">
        <f t="shared" si="23"/>
        <v>--</v>
      </c>
      <c r="V65" s="490" t="str">
        <f t="shared" si="24"/>
        <v>--</v>
      </c>
      <c r="W65" s="490" t="str">
        <f t="shared" si="6"/>
        <v>--</v>
      </c>
      <c r="X65" s="490" t="str">
        <f t="shared" si="7"/>
        <v>--</v>
      </c>
      <c r="Y65" s="490" t="str">
        <f t="shared" si="8"/>
        <v>--</v>
      </c>
      <c r="Z65" s="490" t="str">
        <f t="shared" si="9"/>
        <v>--</v>
      </c>
      <c r="AA65" s="490"/>
      <c r="AB65" s="490" t="str">
        <f t="shared" si="10"/>
        <v>--</v>
      </c>
      <c r="AC65" s="490" t="str">
        <f t="shared" si="11"/>
        <v>--</v>
      </c>
      <c r="AD65" s="490" t="str">
        <f t="shared" si="12"/>
        <v>--</v>
      </c>
      <c r="AE65" s="490" t="str">
        <f>IFERROR((2*'Adult Res carc'!tao_event*AF65),"--")</f>
        <v>--</v>
      </c>
      <c r="AF65" s="255" t="str">
        <f>IFERROR((1+(3*[0]!B)+(3*[0]!B^2))/((1+[0]!B)^2),"--")</f>
        <v>--</v>
      </c>
      <c r="AG65" s="490" t="str">
        <f t="shared" si="13"/>
        <v>--</v>
      </c>
      <c r="AH65" s="208" t="str">
        <f t="shared" si="14"/>
        <v>A</v>
      </c>
      <c r="AI65" s="255">
        <f>VLOOKUP(D65,derm!$D$4:$H$285,5,FALSE)</f>
        <v>0.22500000000000001</v>
      </c>
      <c r="AJ65" s="468">
        <f>VLOOKUP($C65,ToxValues!$C$4:$N$283,11,FALSE)</f>
        <v>134.22</v>
      </c>
      <c r="AK65" s="468" t="str">
        <f>VLOOKUP($D65,derm!$D$4:$K$285,6,FALSE)</f>
        <v>--</v>
      </c>
      <c r="AL65" s="468" t="str">
        <f>VLOOKUP($D65,derm!$D$4:$K$285,7,FALSE)</f>
        <v>--</v>
      </c>
      <c r="AM65" s="468" t="str">
        <f>VLOOKUP($D65,derm!$D$4:$K$285,8,FALSE)</f>
        <v>--</v>
      </c>
      <c r="AN65" s="468" t="str">
        <f>VLOOKUP($D65,derm!$D$4:$L$285,9,FALSE)</f>
        <v>--</v>
      </c>
      <c r="AO65" s="255" t="str">
        <f>VLOOKUP($C65,ToxValues!$C$4:$J$284,8,FALSE)</f>
        <v>--</v>
      </c>
      <c r="AP65" s="255" t="str">
        <f>VLOOKUP($C65,ToxValues!$C$4:$J$284,7,FALSE)</f>
        <v>--</v>
      </c>
      <c r="AQ65" s="497" t="str">
        <f>VLOOKUP($C65,ToxValues!$C$4:$L$284,10,FALSE)</f>
        <v>--</v>
      </c>
    </row>
    <row r="66" spans="1:43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 t="str">
        <f t="shared" si="15"/>
        <v>--</v>
      </c>
      <c r="H66" s="490" t="str">
        <f t="shared" si="16"/>
        <v/>
      </c>
      <c r="I66" s="490" t="str">
        <f t="shared" si="0"/>
        <v>--</v>
      </c>
      <c r="J66" s="490" t="str">
        <f t="shared" si="17"/>
        <v/>
      </c>
      <c r="K66" s="490" t="str">
        <f t="shared" si="18"/>
        <v>--</v>
      </c>
      <c r="L66" s="490" t="str">
        <f t="shared" si="19"/>
        <v/>
      </c>
      <c r="M66" s="490" t="str">
        <f t="shared" si="26"/>
        <v>--</v>
      </c>
      <c r="N66" s="490">
        <f t="shared" si="2"/>
        <v>1.0068965517241383E-3</v>
      </c>
      <c r="O66" s="490" t="str">
        <f t="shared" si="25"/>
        <v>--</v>
      </c>
      <c r="P66" s="490" t="str">
        <f t="shared" si="4"/>
        <v>--</v>
      </c>
      <c r="Q66" s="490" t="str">
        <f t="shared" si="5"/>
        <v>--</v>
      </c>
      <c r="R66" s="490" t="str">
        <f t="shared" si="20"/>
        <v>--</v>
      </c>
      <c r="S66" s="490" t="str">
        <f t="shared" si="21"/>
        <v>--</v>
      </c>
      <c r="T66" s="490" t="str">
        <f t="shared" si="22"/>
        <v>--</v>
      </c>
      <c r="U66" s="490" t="str">
        <f t="shared" si="23"/>
        <v>--</v>
      </c>
      <c r="V66" s="490" t="str">
        <f t="shared" si="24"/>
        <v>--</v>
      </c>
      <c r="W66" s="490" t="str">
        <f t="shared" si="6"/>
        <v>--</v>
      </c>
      <c r="X66" s="490" t="str">
        <f t="shared" si="7"/>
        <v>--</v>
      </c>
      <c r="Y66" s="490" t="str">
        <f t="shared" si="8"/>
        <v>--</v>
      </c>
      <c r="Z66" s="490" t="str">
        <f t="shared" si="9"/>
        <v>--</v>
      </c>
      <c r="AA66" s="490"/>
      <c r="AB66" s="490" t="str">
        <f t="shared" si="10"/>
        <v>--</v>
      </c>
      <c r="AC66" s="490" t="str">
        <f t="shared" si="11"/>
        <v>--</v>
      </c>
      <c r="AD66" s="490" t="str">
        <f t="shared" si="12"/>
        <v>--</v>
      </c>
      <c r="AE66" s="490" t="str">
        <f>IFERROR((2*'Adult Res carc'!tao_event*AF66),"--")</f>
        <v>--</v>
      </c>
      <c r="AF66" s="255" t="str">
        <f>IFERROR((1+(3*[0]!B)+(3*[0]!B^2))/((1+[0]!B)^2),"--")</f>
        <v>--</v>
      </c>
      <c r="AG66" s="490" t="str">
        <f t="shared" si="13"/>
        <v>--</v>
      </c>
      <c r="AH66" s="208" t="str">
        <f t="shared" si="14"/>
        <v>A</v>
      </c>
      <c r="AI66" s="255">
        <f>VLOOKUP(D66,derm!$D$4:$H$285,5,FALSE)</f>
        <v>9.3899999999999997E-2</v>
      </c>
      <c r="AJ66" s="468">
        <f>VLOOKUP($C66,ToxValues!$C$4:$N$283,11,FALSE)</f>
        <v>120.2</v>
      </c>
      <c r="AK66" s="468" t="str">
        <f>VLOOKUP($D66,derm!$D$4:$K$285,6,FALSE)</f>
        <v>--</v>
      </c>
      <c r="AL66" s="468" t="str">
        <f>VLOOKUP($D66,derm!$D$4:$K$285,7,FALSE)</f>
        <v>--</v>
      </c>
      <c r="AM66" s="468" t="str">
        <f>VLOOKUP($D66,derm!$D$4:$K$285,8,FALSE)</f>
        <v>--</v>
      </c>
      <c r="AN66" s="468" t="str">
        <f>VLOOKUP($D66,derm!$D$4:$L$285,9,FALSE)</f>
        <v>--</v>
      </c>
      <c r="AO66" s="255" t="str">
        <f>VLOOKUP($C66,ToxValues!$C$4:$J$284,8,FALSE)</f>
        <v>--</v>
      </c>
      <c r="AP66" s="255" t="str">
        <f>VLOOKUP($C66,ToxValues!$C$4:$J$284,7,FALSE)</f>
        <v>--</v>
      </c>
      <c r="AQ66" s="497" t="str">
        <f>VLOOKUP($C66,ToxValues!$C$4:$L$284,10,FALSE)</f>
        <v>--</v>
      </c>
    </row>
    <row r="67" spans="1:43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15"/>
        <v>--</v>
      </c>
      <c r="H67" s="490" t="str">
        <f t="shared" si="16"/>
        <v/>
      </c>
      <c r="I67" s="490" t="str">
        <f t="shared" si="0"/>
        <v>--</v>
      </c>
      <c r="J67" s="490" t="str">
        <f t="shared" si="17"/>
        <v/>
      </c>
      <c r="K67" s="490" t="str">
        <f t="shared" si="18"/>
        <v>--</v>
      </c>
      <c r="L67" s="490" t="str">
        <f t="shared" si="19"/>
        <v/>
      </c>
      <c r="M67" s="490" t="str">
        <f t="shared" si="26"/>
        <v>--</v>
      </c>
      <c r="N67" s="490" t="str">
        <f t="shared" si="2"/>
        <v>--</v>
      </c>
      <c r="O67" s="490" t="str">
        <f t="shared" si="25"/>
        <v>--</v>
      </c>
      <c r="P67" s="490" t="str">
        <f t="shared" si="4"/>
        <v>--</v>
      </c>
      <c r="Q67" s="490" t="str">
        <f t="shared" si="5"/>
        <v>--</v>
      </c>
      <c r="R67" s="490" t="str">
        <f t="shared" si="20"/>
        <v>--</v>
      </c>
      <c r="S67" s="490" t="str">
        <f t="shared" si="21"/>
        <v>--</v>
      </c>
      <c r="T67" s="490" t="str">
        <f t="shared" si="22"/>
        <v>--</v>
      </c>
      <c r="U67" s="490" t="str">
        <f t="shared" si="23"/>
        <v>--</v>
      </c>
      <c r="V67" s="490" t="str">
        <f t="shared" si="24"/>
        <v>--</v>
      </c>
      <c r="W67" s="490" t="str">
        <f t="shared" si="6"/>
        <v>--</v>
      </c>
      <c r="X67" s="490" t="str">
        <f t="shared" si="7"/>
        <v>--</v>
      </c>
      <c r="Y67" s="490" t="str">
        <f t="shared" si="8"/>
        <v>--</v>
      </c>
      <c r="Z67" s="490" t="str">
        <f t="shared" si="9"/>
        <v>--</v>
      </c>
      <c r="AA67" s="490"/>
      <c r="AB67" s="490" t="str">
        <f t="shared" si="10"/>
        <v>--</v>
      </c>
      <c r="AC67" s="490" t="str">
        <f t="shared" si="11"/>
        <v>--</v>
      </c>
      <c r="AD67" s="490" t="str">
        <f t="shared" si="12"/>
        <v>--</v>
      </c>
      <c r="AE67" s="490" t="str">
        <f>IFERROR((2*'Adult Res carc'!tao_event*AF67),"--")</f>
        <v>--</v>
      </c>
      <c r="AF67" s="255" t="str">
        <f>IFERROR((1+(3*[0]!B)+(3*[0]!B^2))/((1+[0]!B)^2),"--")</f>
        <v>--</v>
      </c>
      <c r="AG67" s="490" t="str">
        <f t="shared" si="13"/>
        <v>--</v>
      </c>
      <c r="AH67" s="208" t="str">
        <f t="shared" si="14"/>
        <v>A</v>
      </c>
      <c r="AI67" s="255" t="str">
        <f>VLOOKUP(D67,derm!$D$4:$H$285,5,FALSE)</f>
        <v>--</v>
      </c>
      <c r="AJ67" s="468" t="str">
        <f>VLOOKUP($C67,ToxValues!$C$4:$N$283,11,FALSE)</f>
        <v>--</v>
      </c>
      <c r="AK67" s="468" t="str">
        <f>VLOOKUP($D67,derm!$D$4:$K$285,6,FALSE)</f>
        <v>--</v>
      </c>
      <c r="AL67" s="468" t="str">
        <f>VLOOKUP($D67,derm!$D$4:$K$285,7,FALSE)</f>
        <v>--</v>
      </c>
      <c r="AM67" s="468" t="str">
        <f>VLOOKUP($D67,derm!$D$4:$K$285,8,FALSE)</f>
        <v>--</v>
      </c>
      <c r="AN67" s="468" t="str">
        <f>VLOOKUP($D67,derm!$D$4:$L$285,9,FALSE)</f>
        <v>--</v>
      </c>
      <c r="AO67" s="255" t="str">
        <f>VLOOKUP($C67,ToxValues!$C$4:$J$284,8,FALSE)</f>
        <v>--</v>
      </c>
      <c r="AP67" s="255" t="str">
        <f>VLOOKUP($C67,ToxValues!$C$4:$J$284,7,FALSE)</f>
        <v>--</v>
      </c>
      <c r="AQ67" s="497" t="str">
        <f>VLOOKUP($C67,ToxValues!$C$4:$L$284,10,FALSE)</f>
        <v>--</v>
      </c>
    </row>
    <row r="68" spans="1:43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15"/>
        <v>--</v>
      </c>
      <c r="H68" s="490" t="str">
        <f t="shared" si="16"/>
        <v/>
      </c>
      <c r="I68" s="490" t="str">
        <f t="shared" si="0"/>
        <v>--</v>
      </c>
      <c r="J68" s="490" t="str">
        <f t="shared" si="17"/>
        <v/>
      </c>
      <c r="K68" s="490" t="str">
        <f t="shared" si="18"/>
        <v>--</v>
      </c>
      <c r="L68" s="490" t="str">
        <f t="shared" si="19"/>
        <v/>
      </c>
      <c r="M68" s="490" t="str">
        <f t="shared" si="26"/>
        <v>--</v>
      </c>
      <c r="N68" s="490" t="str">
        <f t="shared" si="2"/>
        <v>--</v>
      </c>
      <c r="O68" s="490" t="str">
        <f t="shared" si="25"/>
        <v>--</v>
      </c>
      <c r="P68" s="490" t="str">
        <f t="shared" si="4"/>
        <v>--</v>
      </c>
      <c r="Q68" s="490" t="str">
        <f t="shared" si="5"/>
        <v>--</v>
      </c>
      <c r="R68" s="490" t="str">
        <f t="shared" si="20"/>
        <v>--</v>
      </c>
      <c r="S68" s="490" t="str">
        <f t="shared" si="21"/>
        <v>--</v>
      </c>
      <c r="T68" s="490" t="str">
        <f t="shared" si="22"/>
        <v>--</v>
      </c>
      <c r="U68" s="490" t="str">
        <f t="shared" si="23"/>
        <v>--</v>
      </c>
      <c r="V68" s="490" t="str">
        <f t="shared" si="24"/>
        <v>--</v>
      </c>
      <c r="W68" s="490" t="str">
        <f t="shared" si="6"/>
        <v>--</v>
      </c>
      <c r="X68" s="490" t="str">
        <f t="shared" si="7"/>
        <v>--</v>
      </c>
      <c r="Y68" s="490" t="str">
        <f t="shared" si="8"/>
        <v>--</v>
      </c>
      <c r="Z68" s="490" t="str">
        <f t="shared" si="9"/>
        <v>--</v>
      </c>
      <c r="AA68" s="490"/>
      <c r="AB68" s="490" t="str">
        <f t="shared" si="10"/>
        <v>--</v>
      </c>
      <c r="AC68" s="490" t="str">
        <f t="shared" si="11"/>
        <v>--</v>
      </c>
      <c r="AD68" s="490" t="str">
        <f t="shared" si="12"/>
        <v>--</v>
      </c>
      <c r="AE68" s="490" t="str">
        <f>IFERROR((2*'Adult Res carc'!tao_event*AF68),"--")</f>
        <v>--</v>
      </c>
      <c r="AF68" s="255" t="str">
        <f>IFERROR((1+(3*[0]!B)+(3*[0]!B^2))/((1+[0]!B)^2),"--")</f>
        <v>--</v>
      </c>
      <c r="AG68" s="490" t="str">
        <f t="shared" si="13"/>
        <v>--</v>
      </c>
      <c r="AH68" s="208" t="str">
        <f t="shared" si="14"/>
        <v>A</v>
      </c>
      <c r="AI68" s="255">
        <f>VLOOKUP(D68,derm!$D$4:$H$285,5,FALSE)</f>
        <v>0.30099999999999999</v>
      </c>
      <c r="AJ68" s="468" t="str">
        <f>VLOOKUP($C68,ToxValues!$C$4:$N$283,11,FALSE)</f>
        <v>--</v>
      </c>
      <c r="AK68" s="468" t="str">
        <f>VLOOKUP($D68,derm!$D$4:$K$285,6,FALSE)</f>
        <v>--</v>
      </c>
      <c r="AL68" s="468" t="str">
        <f>VLOOKUP($D68,derm!$D$4:$K$285,7,FALSE)</f>
        <v>--</v>
      </c>
      <c r="AM68" s="468" t="str">
        <f>VLOOKUP($D68,derm!$D$4:$K$285,8,FALSE)</f>
        <v>--</v>
      </c>
      <c r="AN68" s="468" t="str">
        <f>VLOOKUP($D68,derm!$D$4:$L$285,9,FALSE)</f>
        <v>--</v>
      </c>
      <c r="AO68" s="255" t="str">
        <f>VLOOKUP($C68,ToxValues!$C$4:$J$284,8,FALSE)</f>
        <v>--</v>
      </c>
      <c r="AP68" s="255" t="str">
        <f>VLOOKUP($C68,ToxValues!$C$4:$J$284,7,FALSE)</f>
        <v>--</v>
      </c>
      <c r="AQ68" s="497" t="str">
        <f>VLOOKUP($C68,ToxValues!$C$4:$L$284,10,FALSE)</f>
        <v>--</v>
      </c>
    </row>
    <row r="69" spans="1:43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 t="str">
        <f t="shared" si="15"/>
        <v>--</v>
      </c>
      <c r="H69" s="490" t="str">
        <f t="shared" si="16"/>
        <v/>
      </c>
      <c r="I69" s="490" t="str">
        <f t="shared" si="0"/>
        <v>--</v>
      </c>
      <c r="J69" s="490" t="str">
        <f t="shared" si="17"/>
        <v/>
      </c>
      <c r="K69" s="490" t="str">
        <f t="shared" si="18"/>
        <v>--</v>
      </c>
      <c r="L69" s="490" t="str">
        <f t="shared" si="19"/>
        <v/>
      </c>
      <c r="M69" s="490" t="str">
        <f t="shared" si="26"/>
        <v>--</v>
      </c>
      <c r="N69" s="490">
        <f t="shared" si="2"/>
        <v>1.0068965517241383E-3</v>
      </c>
      <c r="O69" s="490" t="str">
        <f t="shared" si="25"/>
        <v>--</v>
      </c>
      <c r="P69" s="490" t="str">
        <f t="shared" si="4"/>
        <v>--</v>
      </c>
      <c r="Q69" s="490" t="str">
        <f t="shared" si="5"/>
        <v>--</v>
      </c>
      <c r="R69" s="490" t="str">
        <f t="shared" si="20"/>
        <v>--</v>
      </c>
      <c r="S69" s="490" t="str">
        <f t="shared" si="21"/>
        <v>--</v>
      </c>
      <c r="T69" s="490" t="str">
        <f t="shared" si="22"/>
        <v>--</v>
      </c>
      <c r="U69" s="490" t="str">
        <f t="shared" si="23"/>
        <v>--</v>
      </c>
      <c r="V69" s="490" t="str">
        <f t="shared" si="24"/>
        <v>--</v>
      </c>
      <c r="W69" s="490" t="str">
        <f t="shared" si="6"/>
        <v>--</v>
      </c>
      <c r="X69" s="490" t="str">
        <f t="shared" si="7"/>
        <v>--</v>
      </c>
      <c r="Y69" s="490" t="str">
        <f t="shared" si="8"/>
        <v>--</v>
      </c>
      <c r="Z69" s="490" t="str">
        <f t="shared" si="9"/>
        <v>--</v>
      </c>
      <c r="AA69" s="490"/>
      <c r="AB69" s="490" t="str">
        <f t="shared" si="10"/>
        <v>--</v>
      </c>
      <c r="AC69" s="490" t="str">
        <f t="shared" si="11"/>
        <v>--</v>
      </c>
      <c r="AD69" s="490">
        <f t="shared" si="12"/>
        <v>0.52727272727272723</v>
      </c>
      <c r="AE69" s="490">
        <f>IFERROR((2*'Adult Res carc'!tao_event*AF69),"--")</f>
        <v>0.90132231404958663</v>
      </c>
      <c r="AF69" s="255">
        <f>IFERROR((1+(3*[0]!B)+(3*[0]!B^2))/((1+[0]!B)^2),"--")</f>
        <v>1.0991735537190082</v>
      </c>
      <c r="AG69" s="490" t="str">
        <f t="shared" si="13"/>
        <v>--</v>
      </c>
      <c r="AH69" s="208" t="str">
        <f t="shared" si="14"/>
        <v>A</v>
      </c>
      <c r="AI69" s="255">
        <f>VLOOKUP(D69,derm!$D$4:$H$285,5,FALSE)</f>
        <v>3.7199999999999997E-2</v>
      </c>
      <c r="AJ69" s="468">
        <f>VLOOKUP($C69,ToxValues!$C$4:$N$283,11,FALSE)</f>
        <v>104.15</v>
      </c>
      <c r="AK69" s="468">
        <f>VLOOKUP($D69,derm!$D$4:$K$285,6,FALSE)</f>
        <v>0.1</v>
      </c>
      <c r="AL69" s="468">
        <f>VLOOKUP($D69,derm!$D$4:$K$285,7,FALSE)</f>
        <v>0.41</v>
      </c>
      <c r="AM69" s="468">
        <f>VLOOKUP($D69,derm!$D$4:$K$285,8,FALSE)</f>
        <v>0.98</v>
      </c>
      <c r="AN69" s="468">
        <f>VLOOKUP($D69,derm!$D$4:$L$285,9,FALSE)</f>
        <v>1</v>
      </c>
      <c r="AO69" s="255" t="str">
        <f>VLOOKUP($C69,ToxValues!$C$4:$J$284,8,FALSE)</f>
        <v>--</v>
      </c>
      <c r="AP69" s="255" t="str">
        <f>VLOOKUP($C69,ToxValues!$C$4:$J$284,7,FALSE)</f>
        <v>--</v>
      </c>
      <c r="AQ69" s="497" t="str">
        <f>VLOOKUP($C69,ToxValues!$C$4:$L$284,10,FALSE)</f>
        <v>--</v>
      </c>
    </row>
    <row r="70" spans="1:43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si="15"/>
        <v>--</v>
      </c>
      <c r="H70" s="490" t="str">
        <f t="shared" si="16"/>
        <v/>
      </c>
      <c r="I70" s="490" t="str">
        <f t="shared" ref="I70:I82" si="27">IFERROR(($M70),"")</f>
        <v>--</v>
      </c>
      <c r="J70" s="490" t="str">
        <f t="shared" si="17"/>
        <v/>
      </c>
      <c r="K70" s="490" t="str">
        <f t="shared" si="18"/>
        <v>--</v>
      </c>
      <c r="L70" s="490" t="str">
        <f t="shared" si="19"/>
        <v/>
      </c>
      <c r="M70" s="490" t="str">
        <f t="shared" ref="M70:M82" si="28">IF($E70="M",W70*mut_VSM,W70)</f>
        <v>--</v>
      </c>
      <c r="N70" s="490" t="str">
        <f t="shared" ref="N70:N133" si="29">IFERROR((ELCR*ATc*365*24)/(ET_adult*ED_adult*EF_adult*IUR),"--")</f>
        <v>--</v>
      </c>
      <c r="O70" s="490" t="str">
        <f t="shared" si="25"/>
        <v>--</v>
      </c>
      <c r="P70" s="490" t="str">
        <f t="shared" ref="P70:P133" si="30">IF($E70="M",Z70*mut_res_derm,Z70)</f>
        <v>--</v>
      </c>
      <c r="Q70" s="490" t="str">
        <f t="shared" ref="Q70:Q133" si="31">IF(MIN(R70:V70)&gt;0,MIN(R70:V70),"--")</f>
        <v>--</v>
      </c>
      <c r="R70" s="490" t="str">
        <f t="shared" si="20"/>
        <v>--</v>
      </c>
      <c r="S70" s="490" t="str">
        <f t="shared" si="21"/>
        <v>--</v>
      </c>
      <c r="T70" s="490" t="str">
        <f t="shared" si="22"/>
        <v>--</v>
      </c>
      <c r="U70" s="490" t="str">
        <f t="shared" si="23"/>
        <v>--</v>
      </c>
      <c r="V70" s="490" t="str">
        <f t="shared" si="24"/>
        <v>--</v>
      </c>
      <c r="W70" s="490" t="str">
        <f t="shared" ref="W70:W133" si="32">IFERROR(X70/k,"--")</f>
        <v>--</v>
      </c>
      <c r="X70" s="490" t="str">
        <f t="shared" ref="X70:X133" si="33">IFERROR((ELCR*ATc*365*24)/(ET_adult*ED_adult*EF_adult*AO70),"--")</f>
        <v>--</v>
      </c>
      <c r="Y70" s="490" t="str">
        <f t="shared" ref="Y70:Y133" si="34">IFERROR(((ELCR*BW_adult*ATc*365*1000)/(IRw_adult*ED_adult*EF_adult*SFo)),"--")</f>
        <v>--</v>
      </c>
      <c r="Z70" s="490" t="str">
        <f t="shared" ref="Z70:Z133" si="35">IF(AH70="A",AC70,AB70)</f>
        <v>--</v>
      </c>
      <c r="AA70" s="490"/>
      <c r="AB70" s="490" t="str">
        <f t="shared" ref="AB70:AB133" si="36">IFERROR((DA_event_res_carc_adult*1000)/(AI70*AN70*(AD70+AE70)),"--")</f>
        <v>--</v>
      </c>
      <c r="AC70" s="490" t="str">
        <f t="shared" ref="AC70:AC133" si="37">IFERROR((DA_event_res_carc_adult*1000)/(2*AN70*AI70*SQRT((6*AL70*ET_adult)/PI())),"--")</f>
        <v>--</v>
      </c>
      <c r="AD70" s="490" t="str">
        <f t="shared" ref="AD70:AD133" si="38">IFERROR(ET_adult/(1+B),"--")</f>
        <v>--</v>
      </c>
      <c r="AE70" s="490" t="str">
        <f>IFERROR((2*'Adult Res carc'!tao_event*AF70),"--")</f>
        <v>--</v>
      </c>
      <c r="AF70" s="255" t="str">
        <f>IFERROR((1+(3*[0]!B)+(3*[0]!B^2))/((1+[0]!B)^2),"--")</f>
        <v>--</v>
      </c>
      <c r="AG70" s="490" t="str">
        <f t="shared" ref="AG70:AG133" si="39">IFERROR((ELCR*ATc*365*1000*BW_adult)/(AQ70*SA_adultGW*EF_adult*ED_adult),"--")</f>
        <v>--</v>
      </c>
      <c r="AH70" s="208" t="str">
        <f t="shared" ref="AH70:AH133" si="40">IF(ET_adult&lt;AM70,"A","B")</f>
        <v>A</v>
      </c>
      <c r="AI70" s="255">
        <f>VLOOKUP(D70,derm!$D$4:$H$285,5,FALSE)</f>
        <v>0.14899999999999999</v>
      </c>
      <c r="AJ70" s="468" t="str">
        <f>VLOOKUP($C70,ToxValues!$C$4:$N$283,11,FALSE)</f>
        <v>--</v>
      </c>
      <c r="AK70" s="468" t="str">
        <f>VLOOKUP($D70,derm!$D$4:$K$285,6,FALSE)</f>
        <v>--</v>
      </c>
      <c r="AL70" s="468" t="str">
        <f>VLOOKUP($D70,derm!$D$4:$K$285,7,FALSE)</f>
        <v>--</v>
      </c>
      <c r="AM70" s="468" t="str">
        <f>VLOOKUP($D70,derm!$D$4:$K$285,8,FALSE)</f>
        <v>--</v>
      </c>
      <c r="AN70" s="468" t="str">
        <f>VLOOKUP($D70,derm!$D$4:$L$285,9,FALSE)</f>
        <v>--</v>
      </c>
      <c r="AO70" s="255" t="str">
        <f>VLOOKUP($C70,ToxValues!$C$4:$J$284,8,FALSE)</f>
        <v>--</v>
      </c>
      <c r="AP70" s="255" t="str">
        <f>VLOOKUP($C70,ToxValues!$C$4:$J$284,7,FALSE)</f>
        <v>--</v>
      </c>
      <c r="AQ70" s="497" t="str">
        <f>VLOOKUP($C70,ToxValues!$C$4:$L$284,10,FALSE)</f>
        <v>--</v>
      </c>
    </row>
    <row r="71" spans="1:43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 t="str">
        <f t="shared" ref="G71:G134" si="41">IF(AND(E71="M",MIN(H71:L71)&gt;0),MIN(H71:L71),"--")</f>
        <v>--</v>
      </c>
      <c r="H71" s="490">
        <f t="shared" ref="H71:H134" si="42">IFERROR((1/((1/$M71)+(1/$O71)+(1/$P71))),"")</f>
        <v>244.90539614560663</v>
      </c>
      <c r="I71" s="490">
        <f t="shared" si="27"/>
        <v>7745.3580901856794</v>
      </c>
      <c r="J71" s="490">
        <f t="shared" ref="J71:J134" si="43">IFERROR((1/((1/$M71)+(1/$O71))),"")</f>
        <v>385.37679820509436</v>
      </c>
      <c r="K71" s="490">
        <f t="shared" ref="K71:K134" si="44">IFERROR(($O71),"")</f>
        <v>405.5555555555556</v>
      </c>
      <c r="L71" s="490">
        <f t="shared" ref="L71:L134" si="45">IFERROR(((1/((1/$O71)+(1/$P71)))),"")</f>
        <v>252.90206721439372</v>
      </c>
      <c r="M71" s="490">
        <f t="shared" si="28"/>
        <v>7745.3580901856794</v>
      </c>
      <c r="N71" s="490">
        <f t="shared" si="29"/>
        <v>2.5172413793103459E-2</v>
      </c>
      <c r="O71" s="490">
        <f t="shared" si="25"/>
        <v>405.5555555555556</v>
      </c>
      <c r="P71" s="490">
        <f t="shared" si="30"/>
        <v>671.88663347842953</v>
      </c>
      <c r="Q71" s="490">
        <f t="shared" si="31"/>
        <v>244.90539614560663</v>
      </c>
      <c r="R71" s="490">
        <f t="shared" ref="R71:R134" si="46">IFERROR((1/((1/$W71)+(1/$Y71)+(1/$Z71))),"--")</f>
        <v>244.90539614560663</v>
      </c>
      <c r="S71" s="490">
        <f t="shared" ref="S71:S134" si="47">IFERROR(($W71),"")</f>
        <v>7745.3580901856794</v>
      </c>
      <c r="T71" s="490">
        <f t="shared" ref="T71:T134" si="48">IFERROR((1/((1/$W71)+(1/$Y71))),"--")</f>
        <v>385.37679820509436</v>
      </c>
      <c r="U71" s="490">
        <f t="shared" ref="U71:U134" si="49">IFERROR(($Y71),"")</f>
        <v>405.5555555555556</v>
      </c>
      <c r="V71" s="490">
        <f t="shared" ref="V71:V134" si="50">IFERROR((1/((1/$Y71)+(1/$Z71))),"--")</f>
        <v>252.90206721439372</v>
      </c>
      <c r="W71" s="490">
        <f t="shared" si="32"/>
        <v>7745.3580901856794</v>
      </c>
      <c r="X71" s="490">
        <f t="shared" si="33"/>
        <v>3872.6790450928397</v>
      </c>
      <c r="Y71" s="490">
        <f t="shared" si="34"/>
        <v>405.5555555555556</v>
      </c>
      <c r="Z71" s="490">
        <f t="shared" si="35"/>
        <v>671.88663347842953</v>
      </c>
      <c r="AA71" s="490"/>
      <c r="AB71" s="490">
        <f t="shared" si="36"/>
        <v>507.7307925093433</v>
      </c>
      <c r="AC71" s="490">
        <f t="shared" si="37"/>
        <v>671.88663347842953</v>
      </c>
      <c r="AD71" s="490">
        <f t="shared" si="38"/>
        <v>0.48333333333333334</v>
      </c>
      <c r="AE71" s="490">
        <f>IFERROR((2*'Adult Res carc'!tao_event*AF71),"--")</f>
        <v>2.1738888888888894</v>
      </c>
      <c r="AF71" s="255">
        <f>IFERROR((1+(3*[0]!B)+(3*[0]!B^2))/((1+[0]!B)^2),"--")</f>
        <v>1.1944444444444446</v>
      </c>
      <c r="AG71" s="490">
        <f t="shared" si="39"/>
        <v>4.5061728395061743E-2</v>
      </c>
      <c r="AH71" s="208" t="str">
        <f t="shared" si="40"/>
        <v>A</v>
      </c>
      <c r="AI71" s="255">
        <f>VLOOKUP(D71,derm!$D$4:$H$285,5,FALSE)</f>
        <v>3.3399999999999999E-2</v>
      </c>
      <c r="AJ71" s="468">
        <f>VLOOKUP($C71,ToxValues!$C$4:$N$283,11,FALSE)</f>
        <v>165.83</v>
      </c>
      <c r="AK71" s="468">
        <f>VLOOKUP($D71,derm!$D$4:$K$285,6,FALSE)</f>
        <v>0.2</v>
      </c>
      <c r="AL71" s="468">
        <f>VLOOKUP($D71,derm!$D$4:$K$285,7,FALSE)</f>
        <v>0.91</v>
      </c>
      <c r="AM71" s="468">
        <f>VLOOKUP($D71,derm!$D$4:$K$285,8,FALSE)</f>
        <v>2.1800000000000002</v>
      </c>
      <c r="AN71" s="468">
        <f>VLOOKUP($D71,derm!$D$4:$L$285,9,FALSE)</f>
        <v>1</v>
      </c>
      <c r="AO71" s="255">
        <f>VLOOKUP($C71,ToxValues!$C$4:$J$284,8,FALSE)</f>
        <v>2.6E-7</v>
      </c>
      <c r="AP71" s="255">
        <f>VLOOKUP($C71,ToxValues!$C$4:$J$284,7,FALSE)</f>
        <v>2.0999999999999999E-3</v>
      </c>
      <c r="AQ71" s="497">
        <f>VLOOKUP($C71,ToxValues!$C$4:$L$284,10,FALSE)</f>
        <v>2.0999999999999999E-3</v>
      </c>
    </row>
    <row r="72" spans="1:43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 t="str">
        <f t="shared" si="41"/>
        <v>--</v>
      </c>
      <c r="H72" s="490" t="str">
        <f t="shared" si="42"/>
        <v/>
      </c>
      <c r="I72" s="490" t="str">
        <f t="shared" si="27"/>
        <v>--</v>
      </c>
      <c r="J72" s="490" t="str">
        <f t="shared" si="43"/>
        <v/>
      </c>
      <c r="K72" s="490" t="str">
        <f t="shared" si="44"/>
        <v>--</v>
      </c>
      <c r="L72" s="490" t="str">
        <f t="shared" si="45"/>
        <v/>
      </c>
      <c r="M72" s="490" t="str">
        <f t="shared" si="28"/>
        <v>--</v>
      </c>
      <c r="N72" s="490">
        <f t="shared" si="29"/>
        <v>2.0137931034482765E-4</v>
      </c>
      <c r="O72" s="490" t="str">
        <f t="shared" si="25"/>
        <v>--</v>
      </c>
      <c r="P72" s="490" t="str">
        <f t="shared" si="30"/>
        <v>--</v>
      </c>
      <c r="Q72" s="490" t="str">
        <f t="shared" si="31"/>
        <v>--</v>
      </c>
      <c r="R72" s="490" t="str">
        <f t="shared" si="46"/>
        <v>--</v>
      </c>
      <c r="S72" s="490" t="str">
        <f t="shared" si="47"/>
        <v>--</v>
      </c>
      <c r="T72" s="490" t="str">
        <f t="shared" si="48"/>
        <v>--</v>
      </c>
      <c r="U72" s="490" t="str">
        <f t="shared" si="49"/>
        <v>--</v>
      </c>
      <c r="V72" s="490" t="str">
        <f t="shared" si="50"/>
        <v>--</v>
      </c>
      <c r="W72" s="490" t="str">
        <f t="shared" si="32"/>
        <v>--</v>
      </c>
      <c r="X72" s="490" t="str">
        <f t="shared" si="33"/>
        <v>--</v>
      </c>
      <c r="Y72" s="490" t="str">
        <f t="shared" si="34"/>
        <v>--</v>
      </c>
      <c r="Z72" s="490" t="str">
        <f t="shared" si="35"/>
        <v>--</v>
      </c>
      <c r="AA72" s="490"/>
      <c r="AB72" s="490" t="str">
        <f t="shared" si="36"/>
        <v>--</v>
      </c>
      <c r="AC72" s="490" t="str">
        <f t="shared" si="37"/>
        <v>--</v>
      </c>
      <c r="AD72" s="490">
        <f t="shared" si="38"/>
        <v>0.52727272727272723</v>
      </c>
      <c r="AE72" s="490">
        <f>IFERROR((2*'Adult Res carc'!tao_event*AF72),"--")</f>
        <v>0.76942148760330564</v>
      </c>
      <c r="AF72" s="255">
        <f>IFERROR((1+(3*[0]!B)+(3*[0]!B^2))/((1+[0]!B)^2),"--")</f>
        <v>1.0991735537190082</v>
      </c>
      <c r="AG72" s="490" t="str">
        <f t="shared" si="39"/>
        <v>--</v>
      </c>
      <c r="AH72" s="208" t="str">
        <f t="shared" si="40"/>
        <v>A</v>
      </c>
      <c r="AI72" s="255">
        <f>VLOOKUP(D72,derm!$D$4:$H$285,5,FALSE)</f>
        <v>3.1099999999999999E-2</v>
      </c>
      <c r="AJ72" s="468">
        <f>VLOOKUP($C72,ToxValues!$C$4:$N$283,11,FALSE)</f>
        <v>92.14</v>
      </c>
      <c r="AK72" s="468">
        <f>VLOOKUP($D72,derm!$D$4:$K$285,6,FALSE)</f>
        <v>0.1</v>
      </c>
      <c r="AL72" s="468">
        <f>VLOOKUP($D72,derm!$D$4:$K$285,7,FALSE)</f>
        <v>0.35</v>
      </c>
      <c r="AM72" s="468">
        <f>VLOOKUP($D72,derm!$D$4:$K$285,8,FALSE)</f>
        <v>0.84</v>
      </c>
      <c r="AN72" s="468">
        <f>VLOOKUP($D72,derm!$D$4:$L$285,9,FALSE)</f>
        <v>1</v>
      </c>
      <c r="AO72" s="255" t="str">
        <f>VLOOKUP($C72,ToxValues!$C$4:$J$284,8,FALSE)</f>
        <v>--</v>
      </c>
      <c r="AP72" s="255" t="str">
        <f>VLOOKUP($C72,ToxValues!$C$4:$J$284,7,FALSE)</f>
        <v>--</v>
      </c>
      <c r="AQ72" s="497" t="str">
        <f>VLOOKUP($C72,ToxValues!$C$4:$L$284,10,FALSE)</f>
        <v>--</v>
      </c>
    </row>
    <row r="73" spans="1:43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 t="str">
        <f t="shared" si="41"/>
        <v>--</v>
      </c>
      <c r="H73" s="490" t="str">
        <f t="shared" si="42"/>
        <v/>
      </c>
      <c r="I73" s="490" t="str">
        <f t="shared" si="27"/>
        <v>--</v>
      </c>
      <c r="J73" s="490" t="str">
        <f t="shared" si="43"/>
        <v/>
      </c>
      <c r="K73" s="490" t="str">
        <f t="shared" si="44"/>
        <v>--</v>
      </c>
      <c r="L73" s="490" t="str">
        <f t="shared" si="45"/>
        <v/>
      </c>
      <c r="M73" s="490" t="str">
        <f t="shared" si="28"/>
        <v>--</v>
      </c>
      <c r="N73" s="490">
        <f t="shared" si="29"/>
        <v>1.6781609195402305E-2</v>
      </c>
      <c r="O73" s="490" t="str">
        <f t="shared" si="25"/>
        <v>--</v>
      </c>
      <c r="P73" s="490" t="str">
        <f t="shared" si="30"/>
        <v>--</v>
      </c>
      <c r="Q73" s="490" t="str">
        <f t="shared" si="31"/>
        <v>--</v>
      </c>
      <c r="R73" s="490" t="str">
        <f t="shared" si="46"/>
        <v>--</v>
      </c>
      <c r="S73" s="490" t="str">
        <f t="shared" si="47"/>
        <v>--</v>
      </c>
      <c r="T73" s="490" t="str">
        <f t="shared" si="48"/>
        <v>--</v>
      </c>
      <c r="U73" s="490" t="str">
        <f t="shared" si="49"/>
        <v>--</v>
      </c>
      <c r="V73" s="490" t="str">
        <f t="shared" si="50"/>
        <v>--</v>
      </c>
      <c r="W73" s="490" t="str">
        <f t="shared" si="32"/>
        <v>--</v>
      </c>
      <c r="X73" s="490" t="str">
        <f t="shared" si="33"/>
        <v>--</v>
      </c>
      <c r="Y73" s="490" t="str">
        <f t="shared" si="34"/>
        <v>--</v>
      </c>
      <c r="Z73" s="490" t="str">
        <f t="shared" si="35"/>
        <v>--</v>
      </c>
      <c r="AA73" s="490"/>
      <c r="AB73" s="490" t="str">
        <f t="shared" si="36"/>
        <v>--</v>
      </c>
      <c r="AC73" s="490" t="str">
        <f t="shared" si="37"/>
        <v>--</v>
      </c>
      <c r="AD73" s="490" t="str">
        <f t="shared" si="38"/>
        <v>--</v>
      </c>
      <c r="AE73" s="490" t="str">
        <f>IFERROR((2*'Adult Res carc'!tao_event*AF73),"--")</f>
        <v>--</v>
      </c>
      <c r="AF73" s="255" t="str">
        <f>IFERROR((1+(3*[0]!B)+(3*[0]!B^2))/((1+[0]!B)^2),"--")</f>
        <v>--</v>
      </c>
      <c r="AG73" s="490" t="str">
        <f t="shared" si="39"/>
        <v>--</v>
      </c>
      <c r="AH73" s="208" t="str">
        <f t="shared" si="40"/>
        <v>A</v>
      </c>
      <c r="AI73" s="255">
        <f>VLOOKUP(D73,derm!$D$4:$H$285,5,FALSE)</f>
        <v>1.0999999999999999E-2</v>
      </c>
      <c r="AJ73" s="468">
        <f>VLOOKUP($C73,ToxValues!$C$4:$N$283,11,FALSE)</f>
        <v>96.94</v>
      </c>
      <c r="AK73" s="468" t="str">
        <f>VLOOKUP($D73,derm!$D$4:$K$285,6,FALSE)</f>
        <v>--</v>
      </c>
      <c r="AL73" s="468" t="str">
        <f>VLOOKUP($D73,derm!$D$4:$K$285,7,FALSE)</f>
        <v>--</v>
      </c>
      <c r="AM73" s="468" t="str">
        <f>VLOOKUP($D73,derm!$D$4:$K$285,8,FALSE)</f>
        <v>--</v>
      </c>
      <c r="AN73" s="468" t="str">
        <f>VLOOKUP($D73,derm!$D$4:$L$285,9,FALSE)</f>
        <v>--</v>
      </c>
      <c r="AO73" s="255" t="str">
        <f>VLOOKUP($C73,ToxValues!$C$4:$J$284,8,FALSE)</f>
        <v>--</v>
      </c>
      <c r="AP73" s="255" t="str">
        <f>VLOOKUP($C73,ToxValues!$C$4:$J$284,7,FALSE)</f>
        <v>--</v>
      </c>
      <c r="AQ73" s="497" t="str">
        <f>VLOOKUP($C73,ToxValues!$C$4:$L$284,10,FALSE)</f>
        <v>--</v>
      </c>
    </row>
    <row r="74" spans="1:43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41"/>
        <v>--</v>
      </c>
      <c r="H74" s="490" t="str">
        <f t="shared" si="42"/>
        <v/>
      </c>
      <c r="I74" s="490" t="str">
        <f t="shared" si="27"/>
        <v>--</v>
      </c>
      <c r="J74" s="490" t="str">
        <f t="shared" si="43"/>
        <v/>
      </c>
      <c r="K74" s="490" t="str">
        <f t="shared" si="44"/>
        <v>--</v>
      </c>
      <c r="L74" s="490" t="str">
        <f t="shared" si="45"/>
        <v/>
      </c>
      <c r="M74" s="490" t="str">
        <f t="shared" si="28"/>
        <v>--</v>
      </c>
      <c r="N74" s="490" t="str">
        <f t="shared" si="29"/>
        <v>--</v>
      </c>
      <c r="O74" s="490" t="str">
        <f t="shared" si="25"/>
        <v>--</v>
      </c>
      <c r="P74" s="490" t="str">
        <f t="shared" si="30"/>
        <v>--</v>
      </c>
      <c r="Q74" s="490" t="str">
        <f t="shared" si="31"/>
        <v>--</v>
      </c>
      <c r="R74" s="490" t="str">
        <f t="shared" si="46"/>
        <v>--</v>
      </c>
      <c r="S74" s="490" t="str">
        <f t="shared" si="47"/>
        <v>--</v>
      </c>
      <c r="T74" s="490" t="str">
        <f t="shared" si="48"/>
        <v>--</v>
      </c>
      <c r="U74" s="490" t="str">
        <f t="shared" si="49"/>
        <v>--</v>
      </c>
      <c r="V74" s="490" t="str">
        <f t="shared" si="50"/>
        <v>--</v>
      </c>
      <c r="W74" s="490" t="str">
        <f t="shared" si="32"/>
        <v>--</v>
      </c>
      <c r="X74" s="490" t="str">
        <f t="shared" si="33"/>
        <v>--</v>
      </c>
      <c r="Y74" s="490" t="str">
        <f t="shared" si="34"/>
        <v>--</v>
      </c>
      <c r="Z74" s="490" t="str">
        <f t="shared" si="35"/>
        <v>--</v>
      </c>
      <c r="AA74" s="490"/>
      <c r="AB74" s="490" t="str">
        <f t="shared" si="36"/>
        <v>--</v>
      </c>
      <c r="AC74" s="490" t="str">
        <f t="shared" si="37"/>
        <v>--</v>
      </c>
      <c r="AD74" s="490" t="str">
        <f t="shared" si="38"/>
        <v>--</v>
      </c>
      <c r="AE74" s="490" t="str">
        <f>IFERROR((2*'Adult Res carc'!tao_event*AF74),"--")</f>
        <v>--</v>
      </c>
      <c r="AF74" s="255" t="str">
        <f>IFERROR((1+(3*[0]!B)+(3*[0]!B^2))/((1+[0]!B)^2),"--")</f>
        <v>--</v>
      </c>
      <c r="AG74" s="490" t="str">
        <f t="shared" si="39"/>
        <v>--</v>
      </c>
      <c r="AH74" s="208" t="str">
        <f t="shared" si="40"/>
        <v>A</v>
      </c>
      <c r="AI74" s="255" t="str">
        <f>VLOOKUP(D74,derm!$D$4:$H$285,5,FALSE)</f>
        <v>--</v>
      </c>
      <c r="AJ74" s="468" t="str">
        <f>VLOOKUP($C74,ToxValues!$C$4:$N$283,11,FALSE)</f>
        <v>--</v>
      </c>
      <c r="AK74" s="468" t="str">
        <f>VLOOKUP($D74,derm!$D$4:$K$285,6,FALSE)</f>
        <v>--</v>
      </c>
      <c r="AL74" s="468" t="str">
        <f>VLOOKUP($D74,derm!$D$4:$K$285,7,FALSE)</f>
        <v>--</v>
      </c>
      <c r="AM74" s="468" t="str">
        <f>VLOOKUP($D74,derm!$D$4:$K$285,8,FALSE)</f>
        <v>--</v>
      </c>
      <c r="AN74" s="468" t="str">
        <f>VLOOKUP($D74,derm!$D$4:$L$285,9,FALSE)</f>
        <v>--</v>
      </c>
      <c r="AO74" s="255" t="str">
        <f>VLOOKUP($C74,ToxValues!$C$4:$J$284,8,FALSE)</f>
        <v>--</v>
      </c>
      <c r="AP74" s="255" t="str">
        <f>VLOOKUP($C74,ToxValues!$C$4:$J$284,7,FALSE)</f>
        <v>--</v>
      </c>
      <c r="AQ74" s="497" t="str">
        <f>VLOOKUP($C74,ToxValues!$C$4:$L$284,10,FALSE)</f>
        <v>--</v>
      </c>
    </row>
    <row r="75" spans="1:43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41"/>
        <v>--</v>
      </c>
      <c r="H75" s="490" t="str">
        <f t="shared" si="42"/>
        <v/>
      </c>
      <c r="I75" s="490">
        <f t="shared" si="27"/>
        <v>0.47947454844006587</v>
      </c>
      <c r="J75" s="490" t="str">
        <f t="shared" si="43"/>
        <v/>
      </c>
      <c r="K75" s="490" t="str">
        <f t="shared" si="44"/>
        <v>--</v>
      </c>
      <c r="L75" s="490" t="str">
        <f t="shared" si="45"/>
        <v/>
      </c>
      <c r="M75" s="490">
        <f t="shared" si="28"/>
        <v>0.47947454844006587</v>
      </c>
      <c r="N75" s="490" t="str">
        <f t="shared" si="29"/>
        <v>--</v>
      </c>
      <c r="O75" s="490" t="str">
        <f t="shared" si="25"/>
        <v>--</v>
      </c>
      <c r="P75" s="490" t="str">
        <f t="shared" si="30"/>
        <v>--</v>
      </c>
      <c r="Q75" s="490">
        <f t="shared" si="31"/>
        <v>0.47947454844006587</v>
      </c>
      <c r="R75" s="490" t="str">
        <f t="shared" si="46"/>
        <v>--</v>
      </c>
      <c r="S75" s="490">
        <f t="shared" si="47"/>
        <v>0.47947454844006587</v>
      </c>
      <c r="T75" s="490" t="str">
        <f t="shared" si="48"/>
        <v>--</v>
      </c>
      <c r="U75" s="490" t="str">
        <f t="shared" si="49"/>
        <v>--</v>
      </c>
      <c r="V75" s="490" t="str">
        <f t="shared" si="50"/>
        <v>--</v>
      </c>
      <c r="W75" s="490">
        <f t="shared" si="32"/>
        <v>0.47947454844006587</v>
      </c>
      <c r="X75" s="490">
        <f t="shared" si="33"/>
        <v>0.23973727422003294</v>
      </c>
      <c r="Y75" s="490" t="str">
        <f t="shared" si="34"/>
        <v>--</v>
      </c>
      <c r="Z75" s="490" t="str">
        <f t="shared" si="35"/>
        <v>--</v>
      </c>
      <c r="AA75" s="490"/>
      <c r="AB75" s="490" t="str">
        <f t="shared" si="36"/>
        <v>--</v>
      </c>
      <c r="AC75" s="490" t="str">
        <f t="shared" si="37"/>
        <v>--</v>
      </c>
      <c r="AD75" s="490" t="str">
        <f t="shared" si="38"/>
        <v>--</v>
      </c>
      <c r="AE75" s="490" t="str">
        <f>IFERROR((2*'Adult Res carc'!tao_event*AF75),"--")</f>
        <v>--</v>
      </c>
      <c r="AF75" s="255" t="str">
        <f>IFERROR((1+(3*[0]!B)+(3*[0]!B^2))/((1+[0]!B)^2),"--")</f>
        <v>--</v>
      </c>
      <c r="AG75" s="490" t="str">
        <f t="shared" si="39"/>
        <v>--</v>
      </c>
      <c r="AH75" s="208" t="str">
        <f t="shared" si="40"/>
        <v>A</v>
      </c>
      <c r="AI75" s="255">
        <f>VLOOKUP(D75,derm!$D$4:$H$285,5,FALSE)</f>
        <v>1.66E-2</v>
      </c>
      <c r="AJ75" s="468">
        <f>VLOOKUP($C75,ToxValues!$C$4:$N$283,11,FALSE)</f>
        <v>125</v>
      </c>
      <c r="AK75" s="468" t="str">
        <f>VLOOKUP($D75,derm!$D$4:$K$285,6,FALSE)</f>
        <v>--</v>
      </c>
      <c r="AL75" s="468" t="str">
        <f>VLOOKUP($D75,derm!$D$4:$K$285,7,FALSE)</f>
        <v>--</v>
      </c>
      <c r="AM75" s="468" t="str">
        <f>VLOOKUP($D75,derm!$D$4:$K$285,8,FALSE)</f>
        <v>--</v>
      </c>
      <c r="AN75" s="468" t="str">
        <f>VLOOKUP($D75,derm!$D$4:$L$285,9,FALSE)</f>
        <v>--</v>
      </c>
      <c r="AO75" s="255">
        <f>VLOOKUP($C75,ToxValues!$C$4:$J$284,8,FALSE)</f>
        <v>4.1999999999999997E-3</v>
      </c>
      <c r="AP75" s="255" t="str">
        <f>VLOOKUP($C75,ToxValues!$C$4:$J$284,7,FALSE)</f>
        <v>--</v>
      </c>
      <c r="AQ75" s="497" t="str">
        <f>VLOOKUP($C75,ToxValues!$C$4:$L$284,10,FALSE)</f>
        <v>--</v>
      </c>
    </row>
    <row r="76" spans="1:43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41"/>
        <v>5.9298905240287256</v>
      </c>
      <c r="H76" s="490">
        <f t="shared" si="42"/>
        <v>5.9298905240287256</v>
      </c>
      <c r="I76" s="490">
        <f t="shared" si="27"/>
        <v>194.01177460050471</v>
      </c>
      <c r="J76" s="490">
        <f t="shared" si="43"/>
        <v>7.0475683366576032</v>
      </c>
      <c r="K76" s="490">
        <f t="shared" si="44"/>
        <v>7.3132246376811594</v>
      </c>
      <c r="L76" s="490">
        <f t="shared" si="45"/>
        <v>6.1168495275480002</v>
      </c>
      <c r="M76" s="490">
        <f t="shared" si="28"/>
        <v>194.01177460050471</v>
      </c>
      <c r="N76" s="490">
        <f t="shared" si="29"/>
        <v>0.50344827586206919</v>
      </c>
      <c r="O76" s="490">
        <f t="shared" si="25"/>
        <v>7.3132246376811594</v>
      </c>
      <c r="P76" s="490">
        <f t="shared" si="30"/>
        <v>37.391194693839303</v>
      </c>
      <c r="Q76" s="490">
        <f t="shared" si="31"/>
        <v>15.363989351755746</v>
      </c>
      <c r="R76" s="490">
        <f t="shared" si="46"/>
        <v>15.363989351755746</v>
      </c>
      <c r="S76" s="490">
        <f t="shared" si="47"/>
        <v>491.16904962153092</v>
      </c>
      <c r="T76" s="490">
        <f t="shared" si="48"/>
        <v>17.841945156095196</v>
      </c>
      <c r="U76" s="490">
        <f t="shared" si="49"/>
        <v>18.514492753623188</v>
      </c>
      <c r="V76" s="490">
        <f t="shared" si="50"/>
        <v>15.860100445376791</v>
      </c>
      <c r="W76" s="490">
        <f t="shared" si="32"/>
        <v>491.16904962153092</v>
      </c>
      <c r="X76" s="490">
        <f t="shared" si="33"/>
        <v>245.58452481076546</v>
      </c>
      <c r="Y76" s="490">
        <f t="shared" si="34"/>
        <v>18.514492753623188</v>
      </c>
      <c r="Z76" s="490">
        <f t="shared" si="35"/>
        <v>110.62483637230562</v>
      </c>
      <c r="AA76" s="490"/>
      <c r="AB76" s="490">
        <f t="shared" si="36"/>
        <v>98.39677200203198</v>
      </c>
      <c r="AC76" s="490">
        <f t="shared" si="37"/>
        <v>110.62483637230562</v>
      </c>
      <c r="AD76" s="490">
        <f t="shared" si="38"/>
        <v>0.52727272727272723</v>
      </c>
      <c r="AE76" s="490">
        <f>IFERROR((2*'Adult Res carc'!tao_event*AF76),"--")</f>
        <v>1.2750413223140493</v>
      </c>
      <c r="AF76" s="255">
        <f>IFERROR((1+(3*[0]!B)+(3*[0]!B^2))/((1+[0]!B)^2),"--")</f>
        <v>1.0991735537190082</v>
      </c>
      <c r="AG76" s="490">
        <f t="shared" si="39"/>
        <v>2.0571658615136882E-3</v>
      </c>
      <c r="AH76" s="208" t="str">
        <f t="shared" si="40"/>
        <v>A</v>
      </c>
      <c r="AI76" s="255">
        <f>VLOOKUP(D76,derm!$D$4:$H$285,5,FALSE)</f>
        <v>1.1599999999999999E-2</v>
      </c>
      <c r="AJ76" s="468">
        <f>VLOOKUP($C76,ToxValues!$C$4:$N$283,11,FALSE)</f>
        <v>131.38999999999999</v>
      </c>
      <c r="AK76" s="468">
        <f>VLOOKUP($D76,derm!$D$4:$K$285,6,FALSE)</f>
        <v>0.1</v>
      </c>
      <c r="AL76" s="468">
        <f>VLOOKUP($D76,derm!$D$4:$K$285,7,FALSE)</f>
        <v>0.57999999999999996</v>
      </c>
      <c r="AM76" s="468">
        <f>VLOOKUP($D76,derm!$D$4:$K$285,8,FALSE)</f>
        <v>1.39</v>
      </c>
      <c r="AN76" s="468">
        <f>VLOOKUP($D76,derm!$D$4:$L$285,9,FALSE)</f>
        <v>1</v>
      </c>
      <c r="AO76" s="255">
        <f>VLOOKUP($C76,ToxValues!$C$4:$J$284,8,FALSE)</f>
        <v>4.0999999999999997E-6</v>
      </c>
      <c r="AP76" s="255">
        <f>VLOOKUP($C76,ToxValues!$C$4:$J$284,7,FALSE)</f>
        <v>4.5999999999999999E-2</v>
      </c>
      <c r="AQ76" s="497">
        <f>VLOOKUP($C76,ToxValues!$C$4:$L$284,10,FALSE)</f>
        <v>4.5999999999999999E-2</v>
      </c>
    </row>
    <row r="77" spans="1:43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 t="str">
        <f t="shared" si="41"/>
        <v>--</v>
      </c>
      <c r="H77" s="490" t="str">
        <f t="shared" si="42"/>
        <v/>
      </c>
      <c r="I77" s="490" t="str">
        <f t="shared" si="27"/>
        <v>--</v>
      </c>
      <c r="J77" s="490" t="str">
        <f t="shared" si="43"/>
        <v/>
      </c>
      <c r="K77" s="490" t="str">
        <f t="shared" si="44"/>
        <v>--</v>
      </c>
      <c r="L77" s="490" t="str">
        <f t="shared" si="45"/>
        <v/>
      </c>
      <c r="M77" s="490" t="str">
        <f t="shared" si="28"/>
        <v>--</v>
      </c>
      <c r="N77" s="490">
        <f t="shared" si="29"/>
        <v>1.4384236453201978E-3</v>
      </c>
      <c r="O77" s="490" t="str">
        <f t="shared" si="25"/>
        <v>--</v>
      </c>
      <c r="P77" s="490" t="str">
        <f t="shared" si="30"/>
        <v>--</v>
      </c>
      <c r="Q77" s="490" t="str">
        <f t="shared" si="31"/>
        <v>--</v>
      </c>
      <c r="R77" s="490" t="str">
        <f t="shared" si="46"/>
        <v>--</v>
      </c>
      <c r="S77" s="490" t="str">
        <f t="shared" si="47"/>
        <v>--</v>
      </c>
      <c r="T77" s="490" t="str">
        <f t="shared" si="48"/>
        <v>--</v>
      </c>
      <c r="U77" s="490" t="str">
        <f t="shared" si="49"/>
        <v>--</v>
      </c>
      <c r="V77" s="490" t="str">
        <f t="shared" si="50"/>
        <v>--</v>
      </c>
      <c r="W77" s="490" t="str">
        <f t="shared" si="32"/>
        <v>--</v>
      </c>
      <c r="X77" s="490" t="str">
        <f t="shared" si="33"/>
        <v>--</v>
      </c>
      <c r="Y77" s="490" t="str">
        <f t="shared" si="34"/>
        <v>--</v>
      </c>
      <c r="Z77" s="490" t="str">
        <f t="shared" si="35"/>
        <v>--</v>
      </c>
      <c r="AA77" s="490"/>
      <c r="AB77" s="490" t="str">
        <f t="shared" si="36"/>
        <v>--</v>
      </c>
      <c r="AC77" s="490" t="str">
        <f t="shared" si="37"/>
        <v>--</v>
      </c>
      <c r="AD77" s="490">
        <f t="shared" si="38"/>
        <v>0.52727272727272723</v>
      </c>
      <c r="AE77" s="490">
        <f>IFERROR((2*'Adult Res carc'!tao_event*AF77),"--")</f>
        <v>1.3849586776859504</v>
      </c>
      <c r="AF77" s="255">
        <f>IFERROR((1+(3*[0]!B)+(3*[0]!B^2))/((1+[0]!B)^2),"--")</f>
        <v>1.0991735537190082</v>
      </c>
      <c r="AG77" s="490" t="str">
        <f t="shared" si="39"/>
        <v>--</v>
      </c>
      <c r="AH77" s="208" t="str">
        <f t="shared" si="40"/>
        <v>A</v>
      </c>
      <c r="AI77" s="255">
        <f>VLOOKUP(D77,derm!$D$4:$H$285,5,FALSE)</f>
        <v>1.2699999999999999E-2</v>
      </c>
      <c r="AJ77" s="468">
        <f>VLOOKUP($C77,ToxValues!$C$4:$N$283,11,FALSE)</f>
        <v>137.37</v>
      </c>
      <c r="AK77" s="468">
        <f>VLOOKUP($D77,derm!$D$4:$K$285,6,FALSE)</f>
        <v>0.1</v>
      </c>
      <c r="AL77" s="468">
        <f>VLOOKUP($D77,derm!$D$4:$K$285,7,FALSE)</f>
        <v>0.63</v>
      </c>
      <c r="AM77" s="468">
        <f>VLOOKUP($D77,derm!$D$4:$K$285,8,FALSE)</f>
        <v>1.51</v>
      </c>
      <c r="AN77" s="468">
        <f>VLOOKUP($D77,derm!$D$4:$L$285,9,FALSE)</f>
        <v>1</v>
      </c>
      <c r="AO77" s="255" t="str">
        <f>VLOOKUP($C77,ToxValues!$C$4:$J$284,8,FALSE)</f>
        <v>--</v>
      </c>
      <c r="AP77" s="255" t="str">
        <f>VLOOKUP($C77,ToxValues!$C$4:$J$284,7,FALSE)</f>
        <v>--</v>
      </c>
      <c r="AQ77" s="497" t="str">
        <f>VLOOKUP($C77,ToxValues!$C$4:$L$284,10,FALSE)</f>
        <v>--</v>
      </c>
    </row>
    <row r="78" spans="1:43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 t="str">
        <f t="shared" si="41"/>
        <v>--</v>
      </c>
      <c r="H78" s="490" t="str">
        <f t="shared" si="42"/>
        <v/>
      </c>
      <c r="I78" s="490" t="str">
        <f t="shared" si="27"/>
        <v>--</v>
      </c>
      <c r="J78" s="490" t="str">
        <f t="shared" si="43"/>
        <v/>
      </c>
      <c r="K78" s="490" t="str">
        <f t="shared" si="44"/>
        <v>--</v>
      </c>
      <c r="L78" s="490" t="str">
        <f t="shared" si="45"/>
        <v/>
      </c>
      <c r="M78" s="490" t="str">
        <f t="shared" si="28"/>
        <v>--</v>
      </c>
      <c r="N78" s="490">
        <f t="shared" si="29"/>
        <v>5.0344827586206922E-3</v>
      </c>
      <c r="O78" s="490" t="str">
        <f t="shared" si="25"/>
        <v>--</v>
      </c>
      <c r="P78" s="490" t="str">
        <f t="shared" si="30"/>
        <v>--</v>
      </c>
      <c r="Q78" s="490" t="str">
        <f t="shared" si="31"/>
        <v>--</v>
      </c>
      <c r="R78" s="490" t="str">
        <f t="shared" si="46"/>
        <v>--</v>
      </c>
      <c r="S78" s="490" t="str">
        <f t="shared" si="47"/>
        <v>--</v>
      </c>
      <c r="T78" s="490" t="str">
        <f t="shared" si="48"/>
        <v>--</v>
      </c>
      <c r="U78" s="490" t="str">
        <f t="shared" si="49"/>
        <v>--</v>
      </c>
      <c r="V78" s="490" t="str">
        <f t="shared" si="50"/>
        <v>--</v>
      </c>
      <c r="W78" s="490" t="str">
        <f t="shared" si="32"/>
        <v>--</v>
      </c>
      <c r="X78" s="490" t="str">
        <f t="shared" si="33"/>
        <v>--</v>
      </c>
      <c r="Y78" s="490" t="str">
        <f t="shared" si="34"/>
        <v>--</v>
      </c>
      <c r="Z78" s="490" t="str">
        <f t="shared" si="35"/>
        <v>--</v>
      </c>
      <c r="AA78" s="490"/>
      <c r="AB78" s="490" t="str">
        <f t="shared" si="36"/>
        <v>--</v>
      </c>
      <c r="AC78" s="490" t="str">
        <f t="shared" si="37"/>
        <v>--</v>
      </c>
      <c r="AD78" s="490" t="str">
        <f t="shared" si="38"/>
        <v>--</v>
      </c>
      <c r="AE78" s="490" t="str">
        <f>IFERROR((2*'Adult Res carc'!tao_event*AF78),"--")</f>
        <v>--</v>
      </c>
      <c r="AF78" s="255" t="str">
        <f>IFERROR((1+(3*[0]!B)+(3*[0]!B^2))/((1+[0]!B)^2),"--")</f>
        <v>--</v>
      </c>
      <c r="AG78" s="490" t="str">
        <f t="shared" si="39"/>
        <v>--</v>
      </c>
      <c r="AH78" s="208" t="str">
        <f t="shared" si="40"/>
        <v>A</v>
      </c>
      <c r="AI78" s="255">
        <f>VLOOKUP(D78,derm!$D$4:$H$285,5,FALSE)</f>
        <v>1.57E-3</v>
      </c>
      <c r="AJ78" s="468">
        <f>VLOOKUP($C78,ToxValues!$C$4:$N$283,11,FALSE)</f>
        <v>86.09</v>
      </c>
      <c r="AK78" s="468" t="str">
        <f>VLOOKUP($D78,derm!$D$4:$K$285,6,FALSE)</f>
        <v>--</v>
      </c>
      <c r="AL78" s="468" t="str">
        <f>VLOOKUP($D78,derm!$D$4:$K$285,7,FALSE)</f>
        <v>--</v>
      </c>
      <c r="AM78" s="468" t="str">
        <f>VLOOKUP($D78,derm!$D$4:$K$285,8,FALSE)</f>
        <v>--</v>
      </c>
      <c r="AN78" s="468" t="str">
        <f>VLOOKUP($D78,derm!$D$4:$L$285,9,FALSE)</f>
        <v>--</v>
      </c>
      <c r="AO78" s="255" t="str">
        <f>VLOOKUP($C78,ToxValues!$C$4:$J$284,8,FALSE)</f>
        <v>--</v>
      </c>
      <c r="AP78" s="255" t="str">
        <f>VLOOKUP($C78,ToxValues!$C$4:$J$284,7,FALSE)</f>
        <v>--</v>
      </c>
      <c r="AQ78" s="497" t="str">
        <f>VLOOKUP($C78,ToxValues!$C$4:$L$284,10,FALSE)</f>
        <v>--</v>
      </c>
    </row>
    <row r="79" spans="1:43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41"/>
        <v>0.42630370660203193</v>
      </c>
      <c r="H79" s="490">
        <f t="shared" si="42"/>
        <v>0.42630370660203193</v>
      </c>
      <c r="I79" s="490">
        <f t="shared" si="27"/>
        <v>180.7836990595612</v>
      </c>
      <c r="J79" s="490">
        <f t="shared" si="43"/>
        <v>0.46602934776209176</v>
      </c>
      <c r="K79" s="490">
        <f t="shared" si="44"/>
        <v>0.46723379629629636</v>
      </c>
      <c r="L79" s="490">
        <f t="shared" si="45"/>
        <v>0.4273113439650964</v>
      </c>
      <c r="M79" s="490">
        <f t="shared" si="28"/>
        <v>180.7836990595612</v>
      </c>
      <c r="N79" s="490">
        <f t="shared" si="29"/>
        <v>1.0068965517241384E-2</v>
      </c>
      <c r="O79" s="490">
        <f t="shared" si="25"/>
        <v>0.46723379629629636</v>
      </c>
      <c r="P79" s="490">
        <f t="shared" si="30"/>
        <v>5.0010530361445742</v>
      </c>
      <c r="Q79" s="490">
        <f t="shared" si="31"/>
        <v>1.0926909261592352</v>
      </c>
      <c r="R79" s="490">
        <f t="shared" si="46"/>
        <v>1.0926909261592352</v>
      </c>
      <c r="S79" s="490">
        <f t="shared" si="47"/>
        <v>457.68025078369919</v>
      </c>
      <c r="T79" s="490">
        <f t="shared" si="48"/>
        <v>1.1798211335749158</v>
      </c>
      <c r="U79" s="490">
        <f t="shared" si="49"/>
        <v>1.1828703703703705</v>
      </c>
      <c r="V79" s="490">
        <f t="shared" si="50"/>
        <v>1.095305919569225</v>
      </c>
      <c r="W79" s="490">
        <f t="shared" si="32"/>
        <v>457.68025078369919</v>
      </c>
      <c r="X79" s="490">
        <f t="shared" si="33"/>
        <v>228.8401253918496</v>
      </c>
      <c r="Y79" s="490">
        <f t="shared" si="34"/>
        <v>1.1828703703703705</v>
      </c>
      <c r="Z79" s="490">
        <f t="shared" si="35"/>
        <v>14.796014899836017</v>
      </c>
      <c r="AA79" s="490"/>
      <c r="AB79" s="490">
        <f t="shared" si="36"/>
        <v>14.796014899836017</v>
      </c>
      <c r="AC79" s="490">
        <f t="shared" si="37"/>
        <v>15.208988205621647</v>
      </c>
      <c r="AD79" s="490">
        <f t="shared" si="38"/>
        <v>0.57999999999999996</v>
      </c>
      <c r="AE79" s="490">
        <f>IFERROR((2*'Adult Res carc'!tao_event*AF79),"--")</f>
        <v>0.48</v>
      </c>
      <c r="AF79" s="255">
        <f>IFERROR((1+(3*[0]!B)+(3*[0]!B^2))/((1+[0]!B)^2),"--")</f>
        <v>1</v>
      </c>
      <c r="AG79" s="490">
        <f t="shared" si="39"/>
        <v>1.3143004115226341E-4</v>
      </c>
      <c r="AH79" s="208" t="str">
        <f t="shared" si="40"/>
        <v>B</v>
      </c>
      <c r="AI79" s="255">
        <f>VLOOKUP(D79,derm!$D$4:$H$285,5,FALSE)</f>
        <v>8.3800000000000003E-3</v>
      </c>
      <c r="AJ79" s="468">
        <f>VLOOKUP($C79,ToxValues!$C$4:$N$283,11,FALSE)</f>
        <v>62.5</v>
      </c>
      <c r="AK79" s="468">
        <f>VLOOKUP($D79,derm!$D$4:$K$285,6,FALSE)</f>
        <v>0</v>
      </c>
      <c r="AL79" s="468">
        <f>VLOOKUP($D79,derm!$D$4:$K$285,7,FALSE)</f>
        <v>0.24</v>
      </c>
      <c r="AM79" s="468">
        <f>VLOOKUP($D79,derm!$D$4:$K$285,8,FALSE)</f>
        <v>0.56999999999999995</v>
      </c>
      <c r="AN79" s="468">
        <f>VLOOKUP($D79,derm!$D$4:$L$285,9,FALSE)</f>
        <v>1</v>
      </c>
      <c r="AO79" s="255">
        <f>VLOOKUP($C79,ToxValues!$C$4:$J$284,8,FALSE)</f>
        <v>4.4000000000000002E-6</v>
      </c>
      <c r="AP79" s="255">
        <f>VLOOKUP($C79,ToxValues!$C$4:$J$284,7,FALSE)</f>
        <v>0.72</v>
      </c>
      <c r="AQ79" s="497">
        <f>VLOOKUP($C79,ToxValues!$C$4:$L$284,10,FALSE)</f>
        <v>0.72</v>
      </c>
    </row>
    <row r="80" spans="1:43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41"/>
        <v>--</v>
      </c>
      <c r="H80" s="490" t="str">
        <f t="shared" si="42"/>
        <v/>
      </c>
      <c r="I80" s="490" t="str">
        <f t="shared" si="27"/>
        <v>--</v>
      </c>
      <c r="J80" s="490" t="str">
        <f t="shared" si="43"/>
        <v/>
      </c>
      <c r="K80" s="490" t="str">
        <f t="shared" si="44"/>
        <v>--</v>
      </c>
      <c r="L80" s="490" t="str">
        <f t="shared" si="45"/>
        <v/>
      </c>
      <c r="M80" s="490" t="str">
        <f t="shared" si="28"/>
        <v>--</v>
      </c>
      <c r="N80" s="490" t="str">
        <f t="shared" si="29"/>
        <v>--</v>
      </c>
      <c r="O80" s="490" t="str">
        <f t="shared" ref="O80:O143" si="51">IF($E80="M",Y80*mut_VSM,Y80)</f>
        <v>--</v>
      </c>
      <c r="P80" s="490" t="str">
        <f t="shared" si="30"/>
        <v>--</v>
      </c>
      <c r="Q80" s="490" t="str">
        <f t="shared" si="31"/>
        <v>--</v>
      </c>
      <c r="R80" s="490" t="str">
        <f t="shared" si="46"/>
        <v>--</v>
      </c>
      <c r="S80" s="490" t="str">
        <f t="shared" si="47"/>
        <v>--</v>
      </c>
      <c r="T80" s="490" t="str">
        <f t="shared" si="48"/>
        <v>--</v>
      </c>
      <c r="U80" s="490" t="str">
        <f t="shared" si="49"/>
        <v>--</v>
      </c>
      <c r="V80" s="490" t="str">
        <f t="shared" si="50"/>
        <v>--</v>
      </c>
      <c r="W80" s="490" t="str">
        <f t="shared" si="32"/>
        <v>--</v>
      </c>
      <c r="X80" s="490" t="str">
        <f t="shared" si="33"/>
        <v>--</v>
      </c>
      <c r="Y80" s="490" t="str">
        <f t="shared" si="34"/>
        <v>--</v>
      </c>
      <c r="Z80" s="490" t="str">
        <f t="shared" si="35"/>
        <v>--</v>
      </c>
      <c r="AA80" s="490"/>
      <c r="AB80" s="490" t="str">
        <f t="shared" si="36"/>
        <v>--</v>
      </c>
      <c r="AC80" s="490" t="str">
        <f t="shared" si="37"/>
        <v>--</v>
      </c>
      <c r="AD80" s="490" t="str">
        <f t="shared" si="38"/>
        <v>--</v>
      </c>
      <c r="AE80" s="490" t="str">
        <f>IFERROR((2*'Adult Res carc'!tao_event*AF80),"--")</f>
        <v>--</v>
      </c>
      <c r="AF80" s="255" t="str">
        <f>IFERROR((1+(3*[0]!B)+(3*[0]!B^2))/((1+[0]!B)^2),"--")</f>
        <v>--</v>
      </c>
      <c r="AG80" s="490" t="str">
        <f t="shared" si="39"/>
        <v>--</v>
      </c>
      <c r="AH80" s="208" t="str">
        <f t="shared" si="40"/>
        <v>A</v>
      </c>
      <c r="AI80" s="255" t="str">
        <f>VLOOKUP(D80,derm!$D$4:$H$285,5,FALSE)</f>
        <v>--</v>
      </c>
      <c r="AJ80" s="468" t="str">
        <f>VLOOKUP($C80,ToxValues!$C$4:$N$283,11,FALSE)</f>
        <v>--</v>
      </c>
      <c r="AK80" s="468" t="str">
        <f>VLOOKUP($D80,derm!$D$4:$K$285,6,FALSE)</f>
        <v>--</v>
      </c>
      <c r="AL80" s="468" t="str">
        <f>VLOOKUP($D80,derm!$D$4:$K$285,7,FALSE)</f>
        <v>--</v>
      </c>
      <c r="AM80" s="468" t="str">
        <f>VLOOKUP($D80,derm!$D$4:$K$285,8,FALSE)</f>
        <v>--</v>
      </c>
      <c r="AN80" s="468" t="str">
        <f>VLOOKUP($D80,derm!$D$4:$L$285,9,FALSE)</f>
        <v>--</v>
      </c>
      <c r="AO80" s="255" t="str">
        <f>VLOOKUP($C80,ToxValues!$C$4:$J$284,8,FALSE)</f>
        <v>--</v>
      </c>
      <c r="AP80" s="255" t="str">
        <f>VLOOKUP($C80,ToxValues!$C$4:$J$284,7,FALSE)</f>
        <v>--</v>
      </c>
      <c r="AQ80" s="497" t="str">
        <f>VLOOKUP($C80,ToxValues!$C$4:$L$284,10,FALSE)</f>
        <v>--</v>
      </c>
    </row>
    <row r="81" spans="1:43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 t="str">
        <f t="shared" si="41"/>
        <v>--</v>
      </c>
      <c r="H81" s="490" t="str">
        <f t="shared" si="42"/>
        <v/>
      </c>
      <c r="I81" s="490" t="str">
        <f t="shared" si="27"/>
        <v>--</v>
      </c>
      <c r="J81" s="490" t="str">
        <f t="shared" si="43"/>
        <v/>
      </c>
      <c r="K81" s="490" t="str">
        <f t="shared" si="44"/>
        <v>--</v>
      </c>
      <c r="L81" s="490" t="str">
        <f t="shared" si="45"/>
        <v/>
      </c>
      <c r="M81" s="490" t="str">
        <f t="shared" si="28"/>
        <v>--</v>
      </c>
      <c r="N81" s="490">
        <f t="shared" si="29"/>
        <v>1.0068965517241384E-2</v>
      </c>
      <c r="O81" s="490" t="str">
        <f t="shared" si="51"/>
        <v>--</v>
      </c>
      <c r="P81" s="490" t="str">
        <f t="shared" si="30"/>
        <v>--</v>
      </c>
      <c r="Q81" s="490" t="str">
        <f t="shared" si="31"/>
        <v>--</v>
      </c>
      <c r="R81" s="490" t="str">
        <f t="shared" si="46"/>
        <v>--</v>
      </c>
      <c r="S81" s="490" t="str">
        <f t="shared" si="47"/>
        <v>--</v>
      </c>
      <c r="T81" s="490" t="str">
        <f t="shared" si="48"/>
        <v>--</v>
      </c>
      <c r="U81" s="490" t="str">
        <f t="shared" si="49"/>
        <v>--</v>
      </c>
      <c r="V81" s="490" t="str">
        <f t="shared" si="50"/>
        <v>--</v>
      </c>
      <c r="W81" s="490" t="str">
        <f t="shared" si="32"/>
        <v>--</v>
      </c>
      <c r="X81" s="490" t="str">
        <f t="shared" si="33"/>
        <v>--</v>
      </c>
      <c r="Y81" s="490" t="str">
        <f t="shared" si="34"/>
        <v>--</v>
      </c>
      <c r="Z81" s="490" t="str">
        <f t="shared" si="35"/>
        <v>--</v>
      </c>
      <c r="AA81" s="490"/>
      <c r="AB81" s="490" t="str">
        <f t="shared" si="36"/>
        <v>--</v>
      </c>
      <c r="AC81" s="490" t="str">
        <f t="shared" si="37"/>
        <v>--</v>
      </c>
      <c r="AD81" s="490" t="str">
        <f t="shared" si="38"/>
        <v>--</v>
      </c>
      <c r="AE81" s="490" t="str">
        <f>IFERROR((2*'Adult Res carc'!tao_event*AF81),"--")</f>
        <v>--</v>
      </c>
      <c r="AF81" s="255" t="str">
        <f>IFERROR((1+(3*[0]!B)+(3*[0]!B^2))/((1+[0]!B)^2),"--")</f>
        <v>--</v>
      </c>
      <c r="AG81" s="490" t="str">
        <f t="shared" si="39"/>
        <v>--</v>
      </c>
      <c r="AH81" s="208" t="str">
        <f t="shared" si="40"/>
        <v>A</v>
      </c>
      <c r="AI81" s="255">
        <f>VLOOKUP(D81,derm!$D$4:$H$285,5,FALSE)</f>
        <v>4.7100000000000003E-2</v>
      </c>
      <c r="AJ81" s="468">
        <f>VLOOKUP($C81,ToxValues!$C$4:$N$283,11,FALSE)</f>
        <v>106.17</v>
      </c>
      <c r="AK81" s="468" t="str">
        <f>VLOOKUP($D81,derm!$D$4:$K$285,6,FALSE)</f>
        <v>--</v>
      </c>
      <c r="AL81" s="468" t="str">
        <f>VLOOKUP($D81,derm!$D$4:$K$285,7,FALSE)</f>
        <v>--</v>
      </c>
      <c r="AM81" s="468" t="str">
        <f>VLOOKUP($D81,derm!$D$4:$K$285,8,FALSE)</f>
        <v>--</v>
      </c>
      <c r="AN81" s="468" t="str">
        <f>VLOOKUP($D81,derm!$D$4:$L$285,9,FALSE)</f>
        <v>--</v>
      </c>
      <c r="AO81" s="255" t="str">
        <f>VLOOKUP($C81,ToxValues!$C$4:$J$284,8,FALSE)</f>
        <v>--</v>
      </c>
      <c r="AP81" s="255" t="str">
        <f>VLOOKUP($C81,ToxValues!$C$4:$J$284,7,FALSE)</f>
        <v>--</v>
      </c>
      <c r="AQ81" s="497" t="str">
        <f>VLOOKUP($C81,ToxValues!$C$4:$L$284,10,FALSE)</f>
        <v>--</v>
      </c>
    </row>
    <row r="82" spans="1:43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 t="str">
        <f t="shared" si="41"/>
        <v>--</v>
      </c>
      <c r="H82" s="490" t="str">
        <f t="shared" si="42"/>
        <v/>
      </c>
      <c r="I82" s="490" t="str">
        <f t="shared" si="27"/>
        <v>--</v>
      </c>
      <c r="J82" s="490" t="str">
        <f t="shared" si="43"/>
        <v/>
      </c>
      <c r="K82" s="490" t="str">
        <f t="shared" si="44"/>
        <v>--</v>
      </c>
      <c r="L82" s="490" t="str">
        <f t="shared" si="45"/>
        <v/>
      </c>
      <c r="M82" s="490" t="str">
        <f t="shared" si="28"/>
        <v>--</v>
      </c>
      <c r="N82" s="490">
        <f t="shared" si="29"/>
        <v>1.0068965517241384E-2</v>
      </c>
      <c r="O82" s="490" t="str">
        <f t="shared" si="51"/>
        <v>--</v>
      </c>
      <c r="P82" s="490" t="str">
        <f t="shared" si="30"/>
        <v>--</v>
      </c>
      <c r="Q82" s="490" t="str">
        <f t="shared" si="31"/>
        <v>--</v>
      </c>
      <c r="R82" s="490" t="str">
        <f t="shared" si="46"/>
        <v>--</v>
      </c>
      <c r="S82" s="490" t="str">
        <f t="shared" si="47"/>
        <v>--</v>
      </c>
      <c r="T82" s="490" t="str">
        <f t="shared" si="48"/>
        <v>--</v>
      </c>
      <c r="U82" s="490" t="str">
        <f t="shared" si="49"/>
        <v>--</v>
      </c>
      <c r="V82" s="490" t="str">
        <f t="shared" si="50"/>
        <v>--</v>
      </c>
      <c r="W82" s="490" t="str">
        <f t="shared" si="32"/>
        <v>--</v>
      </c>
      <c r="X82" s="490" t="str">
        <f t="shared" si="33"/>
        <v>--</v>
      </c>
      <c r="Y82" s="490" t="str">
        <f t="shared" si="34"/>
        <v>--</v>
      </c>
      <c r="Z82" s="490" t="str">
        <f t="shared" si="35"/>
        <v>--</v>
      </c>
      <c r="AA82" s="490"/>
      <c r="AB82" s="490" t="str">
        <f t="shared" si="36"/>
        <v>--</v>
      </c>
      <c r="AC82" s="490" t="str">
        <f t="shared" si="37"/>
        <v>--</v>
      </c>
      <c r="AD82" s="490" t="str">
        <f t="shared" si="38"/>
        <v>--</v>
      </c>
      <c r="AE82" s="490" t="str">
        <f>IFERROR((2*'Adult Res carc'!tao_event*AF82),"--")</f>
        <v>--</v>
      </c>
      <c r="AF82" s="255" t="str">
        <f>IFERROR((1+(3*[0]!B)+(3*[0]!B^2))/((1+[0]!B)^2),"--")</f>
        <v>--</v>
      </c>
      <c r="AG82" s="490" t="str">
        <f t="shared" si="39"/>
        <v>--</v>
      </c>
      <c r="AH82" s="208" t="str">
        <f t="shared" si="40"/>
        <v>A</v>
      </c>
      <c r="AI82" s="255">
        <f>VLOOKUP(D82,derm!$D$4:$H$285,5,FALSE)</f>
        <v>0.05</v>
      </c>
      <c r="AJ82" s="468">
        <f>VLOOKUP($C82,ToxValues!$C$4:$N$283,11,FALSE)</f>
        <v>106.17</v>
      </c>
      <c r="AK82" s="468" t="str">
        <f>VLOOKUP($D82,derm!$D$4:$K$285,6,FALSE)</f>
        <v>--</v>
      </c>
      <c r="AL82" s="468" t="str">
        <f>VLOOKUP($D82,derm!$D$4:$K$285,7,FALSE)</f>
        <v>--</v>
      </c>
      <c r="AM82" s="468" t="str">
        <f>VLOOKUP($D82,derm!$D$4:$K$285,8,FALSE)</f>
        <v>--</v>
      </c>
      <c r="AN82" s="468" t="str">
        <f>VLOOKUP($D82,derm!$D$4:$L$285,9,FALSE)</f>
        <v>--</v>
      </c>
      <c r="AO82" s="255" t="str">
        <f>VLOOKUP($C82,ToxValues!$C$4:$J$284,8,FALSE)</f>
        <v>--</v>
      </c>
      <c r="AP82" s="255" t="str">
        <f>VLOOKUP($C82,ToxValues!$C$4:$J$284,7,FALSE)</f>
        <v>--</v>
      </c>
      <c r="AQ82" s="497" t="str">
        <f>VLOOKUP($C82,ToxValues!$C$4:$L$284,10,FALSE)</f>
        <v>--</v>
      </c>
    </row>
    <row r="83" spans="1:43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41"/>
        <v>--</v>
      </c>
      <c r="H83" s="490" t="str">
        <f t="shared" si="42"/>
        <v/>
      </c>
      <c r="I83" s="490"/>
      <c r="J83" s="490" t="str">
        <f t="shared" si="43"/>
        <v/>
      </c>
      <c r="K83" s="490" t="str">
        <f t="shared" si="44"/>
        <v>--</v>
      </c>
      <c r="L83" s="490" t="str">
        <f t="shared" si="45"/>
        <v/>
      </c>
      <c r="M83" s="490"/>
      <c r="N83" s="490" t="str">
        <f t="shared" si="29"/>
        <v>--</v>
      </c>
      <c r="O83" s="490" t="str">
        <f t="shared" si="51"/>
        <v>--</v>
      </c>
      <c r="P83" s="490" t="str">
        <f t="shared" si="30"/>
        <v>--</v>
      </c>
      <c r="Q83" s="490" t="str">
        <f t="shared" si="31"/>
        <v>--</v>
      </c>
      <c r="R83" s="490" t="str">
        <f t="shared" si="46"/>
        <v>--</v>
      </c>
      <c r="S83" s="490" t="str">
        <f t="shared" si="47"/>
        <v>--</v>
      </c>
      <c r="T83" s="490" t="str">
        <f t="shared" si="48"/>
        <v>--</v>
      </c>
      <c r="U83" s="490" t="str">
        <f t="shared" si="49"/>
        <v>--</v>
      </c>
      <c r="V83" s="490" t="str">
        <f t="shared" si="50"/>
        <v>--</v>
      </c>
      <c r="W83" s="490" t="str">
        <f t="shared" si="32"/>
        <v>--</v>
      </c>
      <c r="X83" s="490" t="str">
        <f t="shared" si="33"/>
        <v>--</v>
      </c>
      <c r="Y83" s="490" t="str">
        <f t="shared" si="34"/>
        <v>--</v>
      </c>
      <c r="Z83" s="490" t="str">
        <f t="shared" si="35"/>
        <v>--</v>
      </c>
      <c r="AA83" s="490"/>
      <c r="AB83" s="490" t="str">
        <f t="shared" si="36"/>
        <v>--</v>
      </c>
      <c r="AC83" s="490" t="str">
        <f t="shared" si="37"/>
        <v>--</v>
      </c>
      <c r="AD83" s="490" t="str">
        <f t="shared" si="38"/>
        <v>--</v>
      </c>
      <c r="AE83" s="490" t="str">
        <f>IFERROR((2*'Adult Res carc'!tao_event*AF83),"--")</f>
        <v>--</v>
      </c>
      <c r="AF83" s="255" t="str">
        <f>IFERROR((1+(3*[0]!B)+(3*[0]!B^2))/((1+[0]!B)^2),"--")</f>
        <v>--</v>
      </c>
      <c r="AG83" s="490" t="str">
        <f t="shared" si="39"/>
        <v>--</v>
      </c>
      <c r="AH83" s="208" t="str">
        <f t="shared" si="40"/>
        <v>A</v>
      </c>
      <c r="AI83" s="255" t="str">
        <f>VLOOKUP(D83,derm!$D$4:$H$285,5,FALSE)</f>
        <v>--</v>
      </c>
      <c r="AJ83" s="468" t="str">
        <f>VLOOKUP($C83,ToxValues!$C$4:$N$283,11,FALSE)</f>
        <v>--</v>
      </c>
      <c r="AK83" s="468" t="str">
        <f>VLOOKUP($D83,derm!$D$4:$K$285,6,FALSE)</f>
        <v>--</v>
      </c>
      <c r="AL83" s="468" t="str">
        <f>VLOOKUP($D83,derm!$D$4:$K$285,7,FALSE)</f>
        <v>--</v>
      </c>
      <c r="AM83" s="468" t="str">
        <f>VLOOKUP($D83,derm!$D$4:$K$285,8,FALSE)</f>
        <v>--</v>
      </c>
      <c r="AN83" s="468" t="str">
        <f>VLOOKUP($D83,derm!$D$4:$L$285,9,FALSE)</f>
        <v>--</v>
      </c>
      <c r="AO83" s="255" t="str">
        <f>VLOOKUP($C83,ToxValues!$C$4:$J$284,8,FALSE)</f>
        <v>--</v>
      </c>
      <c r="AP83" s="255" t="str">
        <f>VLOOKUP($C83,ToxValues!$C$4:$J$284,7,FALSE)</f>
        <v>--</v>
      </c>
      <c r="AQ83" s="497" t="str">
        <f>VLOOKUP($C83,ToxValues!$C$4:$L$284,10,FALSE)</f>
        <v>--</v>
      </c>
    </row>
    <row r="84" spans="1:43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41"/>
        <v>--</v>
      </c>
      <c r="H84" s="490" t="str">
        <f t="shared" si="42"/>
        <v/>
      </c>
      <c r="I84" s="490"/>
      <c r="J84" s="490" t="str">
        <f t="shared" si="43"/>
        <v/>
      </c>
      <c r="K84" s="490" t="str">
        <f t="shared" si="44"/>
        <v>--</v>
      </c>
      <c r="L84" s="490" t="str">
        <f t="shared" si="45"/>
        <v/>
      </c>
      <c r="M84" s="490"/>
      <c r="N84" s="490" t="str">
        <f t="shared" si="29"/>
        <v>--</v>
      </c>
      <c r="O84" s="490" t="str">
        <f t="shared" si="51"/>
        <v>--</v>
      </c>
      <c r="P84" s="490" t="str">
        <f t="shared" si="30"/>
        <v>--</v>
      </c>
      <c r="Q84" s="490" t="str">
        <f t="shared" si="31"/>
        <v>--</v>
      </c>
      <c r="R84" s="490" t="str">
        <f t="shared" si="46"/>
        <v>--</v>
      </c>
      <c r="S84" s="490" t="str">
        <f t="shared" si="47"/>
        <v>--</v>
      </c>
      <c r="T84" s="490" t="str">
        <f t="shared" si="48"/>
        <v>--</v>
      </c>
      <c r="U84" s="490" t="str">
        <f t="shared" si="49"/>
        <v>--</v>
      </c>
      <c r="V84" s="490" t="str">
        <f t="shared" si="50"/>
        <v>--</v>
      </c>
      <c r="W84" s="490" t="str">
        <f t="shared" si="32"/>
        <v>--</v>
      </c>
      <c r="X84" s="490" t="str">
        <f t="shared" si="33"/>
        <v>--</v>
      </c>
      <c r="Y84" s="490" t="str">
        <f t="shared" si="34"/>
        <v>--</v>
      </c>
      <c r="Z84" s="490" t="str">
        <f t="shared" si="35"/>
        <v>--</v>
      </c>
      <c r="AA84" s="490"/>
      <c r="AB84" s="490" t="str">
        <f t="shared" si="36"/>
        <v>--</v>
      </c>
      <c r="AC84" s="490" t="str">
        <f t="shared" si="37"/>
        <v>--</v>
      </c>
      <c r="AD84" s="490" t="str">
        <f t="shared" si="38"/>
        <v>--</v>
      </c>
      <c r="AE84" s="490" t="str">
        <f>IFERROR((2*'Adult Res carc'!tao_event*AF84),"--")</f>
        <v>--</v>
      </c>
      <c r="AF84" s="255" t="str">
        <f>IFERROR((1+(3*[0]!B)+(3*[0]!B^2))/((1+[0]!B)^2),"--")</f>
        <v>--</v>
      </c>
      <c r="AG84" s="490" t="str">
        <f t="shared" si="39"/>
        <v>--</v>
      </c>
      <c r="AH84" s="208" t="str">
        <f t="shared" si="40"/>
        <v>A</v>
      </c>
      <c r="AI84" s="255" t="str">
        <f>VLOOKUP(D84,derm!$D$4:$H$285,5,FALSE)</f>
        <v>--</v>
      </c>
      <c r="AJ84" s="468" t="str">
        <f>VLOOKUP($C84,ToxValues!$C$4:$N$283,11,FALSE)</f>
        <v>--</v>
      </c>
      <c r="AK84" s="468" t="str">
        <f>VLOOKUP($D84,derm!$D$4:$K$285,6,FALSE)</f>
        <v>--</v>
      </c>
      <c r="AL84" s="468" t="str">
        <f>VLOOKUP($D84,derm!$D$4:$K$285,7,FALSE)</f>
        <v>--</v>
      </c>
      <c r="AM84" s="468" t="str">
        <f>VLOOKUP($D84,derm!$D$4:$K$285,8,FALSE)</f>
        <v>--</v>
      </c>
      <c r="AN84" s="468" t="str">
        <f>VLOOKUP($D84,derm!$D$4:$L$285,9,FALSE)</f>
        <v>--</v>
      </c>
      <c r="AO84" s="255" t="str">
        <f>VLOOKUP($C84,ToxValues!$C$4:$J$284,8,FALSE)</f>
        <v>--</v>
      </c>
      <c r="AP84" s="255" t="str">
        <f>VLOOKUP($C84,ToxValues!$C$4:$J$284,7,FALSE)</f>
        <v>--</v>
      </c>
      <c r="AQ84" s="497" t="str">
        <f>VLOOKUP($C84,ToxValues!$C$4:$L$284,10,FALSE)</f>
        <v>--</v>
      </c>
    </row>
    <row r="85" spans="1:43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41"/>
        <v>--</v>
      </c>
      <c r="H85" s="490" t="str">
        <f t="shared" si="42"/>
        <v/>
      </c>
      <c r="I85" s="490"/>
      <c r="J85" s="490" t="str">
        <f t="shared" si="43"/>
        <v/>
      </c>
      <c r="K85" s="490" t="str">
        <f t="shared" si="44"/>
        <v>--</v>
      </c>
      <c r="L85" s="490" t="str">
        <f t="shared" si="45"/>
        <v/>
      </c>
      <c r="M85" s="490"/>
      <c r="N85" s="490" t="str">
        <f t="shared" si="29"/>
        <v>--</v>
      </c>
      <c r="O85" s="490" t="str">
        <f t="shared" si="51"/>
        <v>--</v>
      </c>
      <c r="P85" s="490" t="str">
        <f t="shared" si="30"/>
        <v>--</v>
      </c>
      <c r="Q85" s="490" t="str">
        <f t="shared" si="31"/>
        <v>--</v>
      </c>
      <c r="R85" s="490" t="str">
        <f t="shared" si="46"/>
        <v>--</v>
      </c>
      <c r="S85" s="490" t="str">
        <f t="shared" si="47"/>
        <v>--</v>
      </c>
      <c r="T85" s="490" t="str">
        <f t="shared" si="48"/>
        <v>--</v>
      </c>
      <c r="U85" s="490" t="str">
        <f t="shared" si="49"/>
        <v>--</v>
      </c>
      <c r="V85" s="490" t="str">
        <f t="shared" si="50"/>
        <v>--</v>
      </c>
      <c r="W85" s="490" t="str">
        <f t="shared" si="32"/>
        <v>--</v>
      </c>
      <c r="X85" s="490" t="str">
        <f t="shared" si="33"/>
        <v>--</v>
      </c>
      <c r="Y85" s="490" t="str">
        <f t="shared" si="34"/>
        <v>--</v>
      </c>
      <c r="Z85" s="490" t="str">
        <f t="shared" si="35"/>
        <v>--</v>
      </c>
      <c r="AA85" s="490"/>
      <c r="AB85" s="490" t="str">
        <f t="shared" si="36"/>
        <v>--</v>
      </c>
      <c r="AC85" s="490" t="str">
        <f t="shared" si="37"/>
        <v>--</v>
      </c>
      <c r="AD85" s="490" t="str">
        <f t="shared" si="38"/>
        <v>--</v>
      </c>
      <c r="AE85" s="490" t="str">
        <f>IFERROR((2*'Adult Res carc'!tao_event*AF85),"--")</f>
        <v>--</v>
      </c>
      <c r="AF85" s="255" t="str">
        <f>IFERROR((1+(3*[0]!B)+(3*[0]!B^2))/((1+[0]!B)^2),"--")</f>
        <v>--</v>
      </c>
      <c r="AG85" s="490" t="str">
        <f t="shared" si="39"/>
        <v>--</v>
      </c>
      <c r="AH85" s="208" t="str">
        <f t="shared" si="40"/>
        <v>A</v>
      </c>
      <c r="AI85" s="255" t="str">
        <f>VLOOKUP(D85,derm!$D$4:$H$285,5,FALSE)</f>
        <v>--</v>
      </c>
      <c r="AJ85" s="468" t="str">
        <f>VLOOKUP($C85,ToxValues!$C$4:$N$283,11,FALSE)</f>
        <v>--</v>
      </c>
      <c r="AK85" s="468" t="str">
        <f>VLOOKUP($D85,derm!$D$4:$K$285,6,FALSE)</f>
        <v>--</v>
      </c>
      <c r="AL85" s="468" t="str">
        <f>VLOOKUP($D85,derm!$D$4:$K$285,7,FALSE)</f>
        <v>--</v>
      </c>
      <c r="AM85" s="468" t="str">
        <f>VLOOKUP($D85,derm!$D$4:$K$285,8,FALSE)</f>
        <v>--</v>
      </c>
      <c r="AN85" s="468" t="str">
        <f>VLOOKUP($D85,derm!$D$4:$L$285,9,FALSE)</f>
        <v>--</v>
      </c>
      <c r="AO85" s="255" t="str">
        <f>VLOOKUP($C85,ToxValues!$C$4:$J$284,8,FALSE)</f>
        <v>--</v>
      </c>
      <c r="AP85" s="255" t="str">
        <f>VLOOKUP($C85,ToxValues!$C$4:$J$284,7,FALSE)</f>
        <v>--</v>
      </c>
      <c r="AQ85" s="497" t="str">
        <f>VLOOKUP($C85,ToxValues!$C$4:$L$284,10,FALSE)</f>
        <v>--</v>
      </c>
    </row>
    <row r="86" spans="1:43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41"/>
        <v>--</v>
      </c>
      <c r="H86" s="490" t="str">
        <f t="shared" si="42"/>
        <v/>
      </c>
      <c r="I86" s="490"/>
      <c r="J86" s="490" t="str">
        <f t="shared" si="43"/>
        <v/>
      </c>
      <c r="K86" s="490" t="str">
        <f t="shared" si="44"/>
        <v>--</v>
      </c>
      <c r="L86" s="490" t="str">
        <f t="shared" si="45"/>
        <v/>
      </c>
      <c r="M86" s="490"/>
      <c r="N86" s="490" t="str">
        <f t="shared" si="29"/>
        <v>--</v>
      </c>
      <c r="O86" s="490" t="str">
        <f t="shared" si="51"/>
        <v>--</v>
      </c>
      <c r="P86" s="490" t="str">
        <f t="shared" si="30"/>
        <v>--</v>
      </c>
      <c r="Q86" s="490" t="str">
        <f t="shared" si="31"/>
        <v>--</v>
      </c>
      <c r="R86" s="490" t="str">
        <f t="shared" si="46"/>
        <v>--</v>
      </c>
      <c r="S86" s="490" t="str">
        <f t="shared" si="47"/>
        <v>--</v>
      </c>
      <c r="T86" s="490" t="str">
        <f t="shared" si="48"/>
        <v>--</v>
      </c>
      <c r="U86" s="490" t="str">
        <f t="shared" si="49"/>
        <v>--</v>
      </c>
      <c r="V86" s="490" t="str">
        <f t="shared" si="50"/>
        <v>--</v>
      </c>
      <c r="W86" s="490" t="str">
        <f t="shared" si="32"/>
        <v>--</v>
      </c>
      <c r="X86" s="490" t="str">
        <f t="shared" si="33"/>
        <v>--</v>
      </c>
      <c r="Y86" s="490" t="str">
        <f t="shared" si="34"/>
        <v>--</v>
      </c>
      <c r="Z86" s="490" t="str">
        <f t="shared" si="35"/>
        <v>--</v>
      </c>
      <c r="AA86" s="490"/>
      <c r="AB86" s="490" t="str">
        <f t="shared" si="36"/>
        <v>--</v>
      </c>
      <c r="AC86" s="490" t="str">
        <f t="shared" si="37"/>
        <v>--</v>
      </c>
      <c r="AD86" s="490" t="str">
        <f t="shared" si="38"/>
        <v>--</v>
      </c>
      <c r="AE86" s="490" t="str">
        <f>IFERROR((2*'Adult Res carc'!tao_event*AF86),"--")</f>
        <v>--</v>
      </c>
      <c r="AF86" s="255" t="str">
        <f>IFERROR((1+(3*[0]!B)+(3*[0]!B^2))/((1+[0]!B)^2),"--")</f>
        <v>--</v>
      </c>
      <c r="AG86" s="490" t="str">
        <f t="shared" si="39"/>
        <v>--</v>
      </c>
      <c r="AH86" s="208" t="str">
        <f t="shared" si="40"/>
        <v>A</v>
      </c>
      <c r="AI86" s="255" t="str">
        <f>VLOOKUP(D86,derm!$D$4:$H$285,5,FALSE)</f>
        <v>--</v>
      </c>
      <c r="AJ86" s="468" t="str">
        <f>VLOOKUP($C86,ToxValues!$C$4:$N$283,11,FALSE)</f>
        <v>--</v>
      </c>
      <c r="AK86" s="468" t="str">
        <f>VLOOKUP($D86,derm!$D$4:$K$285,6,FALSE)</f>
        <v>--</v>
      </c>
      <c r="AL86" s="468" t="str">
        <f>VLOOKUP($D86,derm!$D$4:$K$285,7,FALSE)</f>
        <v>--</v>
      </c>
      <c r="AM86" s="468" t="str">
        <f>VLOOKUP($D86,derm!$D$4:$K$285,8,FALSE)</f>
        <v>--</v>
      </c>
      <c r="AN86" s="468" t="str">
        <f>VLOOKUP($D86,derm!$D$4:$L$285,9,FALSE)</f>
        <v>--</v>
      </c>
      <c r="AO86" s="255" t="str">
        <f>VLOOKUP($C86,ToxValues!$C$4:$J$284,8,FALSE)</f>
        <v>--</v>
      </c>
      <c r="AP86" s="255" t="str">
        <f>VLOOKUP($C86,ToxValues!$C$4:$J$284,7,FALSE)</f>
        <v>--</v>
      </c>
      <c r="AQ86" s="497" t="str">
        <f>VLOOKUP($C86,ToxValues!$C$4:$L$284,10,FALSE)</f>
        <v>--</v>
      </c>
    </row>
    <row r="87" spans="1:43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 t="str">
        <f t="shared" si="41"/>
        <v>--</v>
      </c>
      <c r="H87" s="490" t="str">
        <f t="shared" si="42"/>
        <v/>
      </c>
      <c r="I87" s="490"/>
      <c r="J87" s="490" t="str">
        <f t="shared" si="43"/>
        <v/>
      </c>
      <c r="K87" s="490">
        <f t="shared" si="44"/>
        <v>29.367816091954023</v>
      </c>
      <c r="L87" s="490">
        <f t="shared" si="45"/>
        <v>12.200286141962046</v>
      </c>
      <c r="M87" s="490"/>
      <c r="N87" s="490" t="str">
        <f t="shared" si="29"/>
        <v>--</v>
      </c>
      <c r="O87" s="490">
        <f t="shared" si="51"/>
        <v>29.367816091954023</v>
      </c>
      <c r="P87" s="490">
        <f t="shared" si="30"/>
        <v>20.870548106224454</v>
      </c>
      <c r="Q87" s="490">
        <f t="shared" si="31"/>
        <v>12.200286141962046</v>
      </c>
      <c r="R87" s="490" t="str">
        <f t="shared" si="46"/>
        <v>--</v>
      </c>
      <c r="S87" s="490" t="str">
        <f t="shared" si="47"/>
        <v>--</v>
      </c>
      <c r="T87" s="490" t="str">
        <f t="shared" si="48"/>
        <v>--</v>
      </c>
      <c r="U87" s="490">
        <f t="shared" si="49"/>
        <v>29.367816091954023</v>
      </c>
      <c r="V87" s="490">
        <f t="shared" si="50"/>
        <v>12.200286141962046</v>
      </c>
      <c r="W87" s="490" t="str">
        <f t="shared" si="32"/>
        <v>--</v>
      </c>
      <c r="X87" s="490" t="str">
        <f t="shared" si="33"/>
        <v>--</v>
      </c>
      <c r="Y87" s="490">
        <f t="shared" si="34"/>
        <v>29.367816091954023</v>
      </c>
      <c r="Z87" s="490">
        <f t="shared" si="35"/>
        <v>20.870548106224454</v>
      </c>
      <c r="AA87" s="490"/>
      <c r="AB87" s="490">
        <f t="shared" si="36"/>
        <v>14.039847488410519</v>
      </c>
      <c r="AC87" s="490">
        <f t="shared" si="37"/>
        <v>20.870548106224454</v>
      </c>
      <c r="AD87" s="490">
        <f t="shared" si="38"/>
        <v>0.44615384615384612</v>
      </c>
      <c r="AE87" s="490">
        <f>IFERROR((2*'Adult Res carc'!tao_event*AF87),"--")</f>
        <v>2.8505325443786984</v>
      </c>
      <c r="AF87" s="255">
        <f>IFERROR((1+(3*[0]!B)+(3*[0]!B^2))/((1+[0]!B)^2),"--")</f>
        <v>1.2840236686390532</v>
      </c>
      <c r="AG87" s="490">
        <f t="shared" si="39"/>
        <v>3.263090676883781E-3</v>
      </c>
      <c r="AH87" s="208" t="str">
        <f t="shared" si="40"/>
        <v>A</v>
      </c>
      <c r="AI87" s="255">
        <f>VLOOKUP(D87,derm!$D$4:$H$285,5,FALSE)</f>
        <v>7.0499999999999993E-2</v>
      </c>
      <c r="AJ87" s="468">
        <f>VLOOKUP($C87,ToxValues!$C$4:$N$283,11,FALSE)</f>
        <v>181.45</v>
      </c>
      <c r="AK87" s="468">
        <f>VLOOKUP($D87,derm!$D$4:$K$285,6,FALSE)</f>
        <v>0.3</v>
      </c>
      <c r="AL87" s="468">
        <f>VLOOKUP($D87,derm!$D$4:$K$285,7,FALSE)</f>
        <v>1.1100000000000001</v>
      </c>
      <c r="AM87" s="468">
        <f>VLOOKUP($D87,derm!$D$4:$K$285,8,FALSE)</f>
        <v>2.66</v>
      </c>
      <c r="AN87" s="468">
        <f>VLOOKUP($D87,derm!$D$4:$L$285,9,FALSE)</f>
        <v>1</v>
      </c>
      <c r="AO87" s="255"/>
      <c r="AP87" s="255">
        <f>VLOOKUP($C87,ToxValues!$C$4:$J$284,7,FALSE)</f>
        <v>2.9000000000000001E-2</v>
      </c>
      <c r="AQ87" s="497">
        <f>VLOOKUP($C87,ToxValues!$C$4:$L$284,10,FALSE)</f>
        <v>2.9000000000000001E-2</v>
      </c>
    </row>
    <row r="88" spans="1:43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 t="str">
        <f t="shared" si="41"/>
        <v>--</v>
      </c>
      <c r="H88" s="490" t="str">
        <f t="shared" si="42"/>
        <v/>
      </c>
      <c r="I88" s="490"/>
      <c r="J88" s="490" t="str">
        <f t="shared" si="43"/>
        <v/>
      </c>
      <c r="K88" s="490" t="str">
        <f t="shared" si="44"/>
        <v>--</v>
      </c>
      <c r="L88" s="490" t="str">
        <f t="shared" si="45"/>
        <v/>
      </c>
      <c r="M88" s="490"/>
      <c r="N88" s="490" t="str">
        <f t="shared" si="29"/>
        <v>--</v>
      </c>
      <c r="O88" s="490" t="str">
        <f t="shared" si="51"/>
        <v>--</v>
      </c>
      <c r="P88" s="490" t="str">
        <f t="shared" si="30"/>
        <v>--</v>
      </c>
      <c r="Q88" s="490" t="str">
        <f t="shared" si="31"/>
        <v>--</v>
      </c>
      <c r="R88" s="490" t="str">
        <f t="shared" si="46"/>
        <v>--</v>
      </c>
      <c r="S88" s="490" t="str">
        <f t="shared" si="47"/>
        <v>--</v>
      </c>
      <c r="T88" s="490" t="str">
        <f t="shared" si="48"/>
        <v>--</v>
      </c>
      <c r="U88" s="490" t="str">
        <f t="shared" si="49"/>
        <v>--</v>
      </c>
      <c r="V88" s="490" t="str">
        <f t="shared" si="50"/>
        <v>--</v>
      </c>
      <c r="W88" s="490" t="str">
        <f t="shared" si="32"/>
        <v>--</v>
      </c>
      <c r="X88" s="490" t="str">
        <f t="shared" si="33"/>
        <v>--</v>
      </c>
      <c r="Y88" s="490" t="str">
        <f t="shared" si="34"/>
        <v>--</v>
      </c>
      <c r="Z88" s="490" t="str">
        <f t="shared" si="35"/>
        <v>--</v>
      </c>
      <c r="AA88" s="490"/>
      <c r="AB88" s="490" t="str">
        <f t="shared" si="36"/>
        <v>--</v>
      </c>
      <c r="AC88" s="490" t="str">
        <f t="shared" si="37"/>
        <v>--</v>
      </c>
      <c r="AD88" s="490">
        <f t="shared" si="38"/>
        <v>0.48333333333333334</v>
      </c>
      <c r="AE88" s="490">
        <f>IFERROR((2*'Adult Res carc'!tao_event*AF88),"--")</f>
        <v>1.6961111111111113</v>
      </c>
      <c r="AF88" s="255">
        <f>IFERROR((1+(3*[0]!B)+(3*[0]!B^2))/((1+[0]!B)^2),"--")</f>
        <v>1.1944444444444446</v>
      </c>
      <c r="AG88" s="490" t="str">
        <f t="shared" si="39"/>
        <v>--</v>
      </c>
      <c r="AH88" s="208" t="str">
        <f t="shared" si="40"/>
        <v>A</v>
      </c>
      <c r="AI88" s="255">
        <f>VLOOKUP(D88,derm!$D$4:$H$285,5,FALSE)</f>
        <v>4.4600000000000001E-2</v>
      </c>
      <c r="AJ88" s="468">
        <f>VLOOKUP($C88,ToxValues!$C$4:$N$283,11,FALSE)</f>
        <v>147</v>
      </c>
      <c r="AK88" s="468">
        <f>VLOOKUP($D88,derm!$D$4:$K$285,6,FALSE)</f>
        <v>0.2</v>
      </c>
      <c r="AL88" s="468">
        <f>VLOOKUP($D88,derm!$D$4:$K$285,7,FALSE)</f>
        <v>0.71</v>
      </c>
      <c r="AM88" s="468">
        <f>VLOOKUP($D88,derm!$D$4:$K$285,8,FALSE)</f>
        <v>1.71</v>
      </c>
      <c r="AN88" s="468">
        <f>VLOOKUP($D88,derm!$D$4:$L$285,9,FALSE)</f>
        <v>1</v>
      </c>
      <c r="AO88" s="255"/>
      <c r="AP88" s="255" t="str">
        <f>VLOOKUP($C88,ToxValues!$C$4:$J$284,7,FALSE)</f>
        <v>--</v>
      </c>
      <c r="AQ88" s="497" t="str">
        <f>VLOOKUP($C88,ToxValues!$C$4:$L$284,10,FALSE)</f>
        <v>--</v>
      </c>
    </row>
    <row r="89" spans="1:43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41"/>
        <v>--</v>
      </c>
      <c r="H89" s="490" t="str">
        <f t="shared" si="42"/>
        <v/>
      </c>
      <c r="I89" s="490"/>
      <c r="J89" s="490" t="str">
        <f t="shared" si="43"/>
        <v/>
      </c>
      <c r="K89" s="490" t="str">
        <f t="shared" si="44"/>
        <v>--</v>
      </c>
      <c r="L89" s="490" t="str">
        <f t="shared" si="45"/>
        <v/>
      </c>
      <c r="M89" s="490"/>
      <c r="N89" s="490" t="str">
        <f t="shared" si="29"/>
        <v>--</v>
      </c>
      <c r="O89" s="490" t="str">
        <f t="shared" si="51"/>
        <v>--</v>
      </c>
      <c r="P89" s="490" t="str">
        <f t="shared" si="30"/>
        <v>--</v>
      </c>
      <c r="Q89" s="490" t="str">
        <f t="shared" si="31"/>
        <v>--</v>
      </c>
      <c r="R89" s="490" t="str">
        <f t="shared" si="46"/>
        <v>--</v>
      </c>
      <c r="S89" s="490" t="str">
        <f t="shared" si="47"/>
        <v>--</v>
      </c>
      <c r="T89" s="490" t="str">
        <f t="shared" si="48"/>
        <v>--</v>
      </c>
      <c r="U89" s="490" t="str">
        <f t="shared" si="49"/>
        <v>--</v>
      </c>
      <c r="V89" s="490" t="str">
        <f t="shared" si="50"/>
        <v>--</v>
      </c>
      <c r="W89" s="490" t="str">
        <f t="shared" si="32"/>
        <v>--</v>
      </c>
      <c r="X89" s="490" t="str">
        <f t="shared" si="33"/>
        <v>--</v>
      </c>
      <c r="Y89" s="490" t="str">
        <f t="shared" si="34"/>
        <v>--</v>
      </c>
      <c r="Z89" s="490" t="str">
        <f t="shared" si="35"/>
        <v>--</v>
      </c>
      <c r="AA89" s="490"/>
      <c r="AB89" s="490" t="str">
        <f t="shared" si="36"/>
        <v>--</v>
      </c>
      <c r="AC89" s="490" t="str">
        <f t="shared" si="37"/>
        <v>--</v>
      </c>
      <c r="AD89" s="490">
        <f t="shared" si="38"/>
        <v>0.44615384615384612</v>
      </c>
      <c r="AE89" s="490">
        <f>IFERROR((2*'Adult Res carc'!tao_event*AF89),"--")</f>
        <v>1.8233136094674554</v>
      </c>
      <c r="AF89" s="255">
        <f>IFERROR((1+(3*[0]!B)+(3*[0]!B^2))/((1+[0]!B)^2),"--")</f>
        <v>1.2840236686390532</v>
      </c>
      <c r="AG89" s="490" t="str">
        <f t="shared" si="39"/>
        <v>--</v>
      </c>
      <c r="AH89" s="208" t="str">
        <f t="shared" si="40"/>
        <v>A</v>
      </c>
      <c r="AI89" s="255" t="str">
        <f>VLOOKUP(D89,derm!$D$4:$H$285,5,FALSE)</f>
        <v>--</v>
      </c>
      <c r="AJ89" s="468" t="str">
        <f>VLOOKUP($C89,ToxValues!$C$4:$N$283,11,FALSE)</f>
        <v>--</v>
      </c>
      <c r="AK89" s="468">
        <f>VLOOKUP($D89,derm!$D$4:$K$285,6,FALSE)</f>
        <v>0.3</v>
      </c>
      <c r="AL89" s="468">
        <f>VLOOKUP($D89,derm!$D$4:$K$285,7,FALSE)</f>
        <v>0.71</v>
      </c>
      <c r="AM89" s="468">
        <f>VLOOKUP($D89,derm!$D$4:$K$285,8,FALSE)</f>
        <v>1.71</v>
      </c>
      <c r="AN89" s="468">
        <f>VLOOKUP($D89,derm!$D$4:$L$285,9,FALSE)</f>
        <v>1</v>
      </c>
      <c r="AO89" s="255"/>
      <c r="AP89" s="255" t="str">
        <f>VLOOKUP($C89,ToxValues!$C$4:$J$284,7,FALSE)</f>
        <v>--</v>
      </c>
      <c r="AQ89" s="497" t="str">
        <f>VLOOKUP($C89,ToxValues!$C$4:$L$284,10,FALSE)</f>
        <v>--</v>
      </c>
    </row>
    <row r="90" spans="1:43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 t="str">
        <f t="shared" si="41"/>
        <v>--</v>
      </c>
      <c r="H90" s="490" t="str">
        <f t="shared" si="42"/>
        <v/>
      </c>
      <c r="I90" s="490"/>
      <c r="J90" s="490" t="str">
        <f t="shared" si="43"/>
        <v/>
      </c>
      <c r="K90" s="490">
        <f t="shared" si="44"/>
        <v>157.71604938271605</v>
      </c>
      <c r="L90" s="490">
        <f t="shared" si="45"/>
        <v>91.528976657231084</v>
      </c>
      <c r="M90" s="490"/>
      <c r="N90" s="490" t="str">
        <f t="shared" si="29"/>
        <v>--</v>
      </c>
      <c r="O90" s="490">
        <f t="shared" si="51"/>
        <v>157.71604938271605</v>
      </c>
      <c r="P90" s="490">
        <f t="shared" si="30"/>
        <v>218.10284105317407</v>
      </c>
      <c r="Q90" s="490">
        <f t="shared" si="31"/>
        <v>91.528976657231084</v>
      </c>
      <c r="R90" s="490" t="str">
        <f t="shared" si="46"/>
        <v>--</v>
      </c>
      <c r="S90" s="490" t="str">
        <f t="shared" si="47"/>
        <v>--</v>
      </c>
      <c r="T90" s="490" t="str">
        <f t="shared" si="48"/>
        <v>--</v>
      </c>
      <c r="U90" s="490">
        <f t="shared" si="49"/>
        <v>157.71604938271605</v>
      </c>
      <c r="V90" s="490">
        <f t="shared" si="50"/>
        <v>91.528976657231084</v>
      </c>
      <c r="W90" s="490" t="str">
        <f t="shared" si="32"/>
        <v>--</v>
      </c>
      <c r="X90" s="490" t="str">
        <f t="shared" si="33"/>
        <v>--</v>
      </c>
      <c r="Y90" s="490">
        <f t="shared" si="34"/>
        <v>157.71604938271605</v>
      </c>
      <c r="Z90" s="490">
        <f t="shared" si="35"/>
        <v>218.10284105317407</v>
      </c>
      <c r="AA90" s="490"/>
      <c r="AB90" s="490">
        <f t="shared" si="36"/>
        <v>177.49632903898512</v>
      </c>
      <c r="AC90" s="490">
        <f t="shared" si="37"/>
        <v>218.10284105317407</v>
      </c>
      <c r="AD90" s="490">
        <f t="shared" si="38"/>
        <v>0.48333333333333334</v>
      </c>
      <c r="AE90" s="490">
        <f>IFERROR((2*'Adult Res carc'!tao_event*AF90),"--")</f>
        <v>1.6961111111111113</v>
      </c>
      <c r="AF90" s="255">
        <f>IFERROR((1+(3*[0]!B)+(3*[0]!B^2))/((1+[0]!B)^2),"--")</f>
        <v>1.1944444444444446</v>
      </c>
      <c r="AG90" s="490">
        <f t="shared" si="39"/>
        <v>1.7524005486968454E-2</v>
      </c>
      <c r="AH90" s="208" t="str">
        <f t="shared" si="40"/>
        <v>A</v>
      </c>
      <c r="AI90" s="255">
        <f>VLOOKUP(D90,derm!$D$4:$H$285,5,FALSE)</f>
        <v>4.53E-2</v>
      </c>
      <c r="AJ90" s="468">
        <f>VLOOKUP($C90,ToxValues!$C$4:$N$283,11,FALSE)</f>
        <v>147</v>
      </c>
      <c r="AK90" s="468">
        <f>VLOOKUP($D90,derm!$D$4:$K$285,6,FALSE)</f>
        <v>0.2</v>
      </c>
      <c r="AL90" s="468">
        <f>VLOOKUP($D90,derm!$D$4:$K$285,7,FALSE)</f>
        <v>0.71</v>
      </c>
      <c r="AM90" s="468">
        <f>VLOOKUP($D90,derm!$D$4:$K$285,8,FALSE)</f>
        <v>1.71</v>
      </c>
      <c r="AN90" s="468">
        <f>VLOOKUP($D90,derm!$D$4:$L$285,9,FALSE)</f>
        <v>1</v>
      </c>
      <c r="AO90" s="255"/>
      <c r="AP90" s="255">
        <f>VLOOKUP($C90,ToxValues!$C$4:$J$284,7,FALSE)</f>
        <v>5.4000000000000003E-3</v>
      </c>
      <c r="AQ90" s="497">
        <f>VLOOKUP($C90,ToxValues!$C$4:$L$284,10,FALSE)</f>
        <v>5.4000000000000003E-3</v>
      </c>
    </row>
    <row r="91" spans="1:43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 t="str">
        <f t="shared" si="41"/>
        <v>--</v>
      </c>
      <c r="H91" s="490" t="str">
        <f t="shared" si="42"/>
        <v/>
      </c>
      <c r="I91" s="490"/>
      <c r="J91" s="490" t="str">
        <f t="shared" si="43"/>
        <v/>
      </c>
      <c r="K91" s="490" t="str">
        <f t="shared" si="44"/>
        <v>--</v>
      </c>
      <c r="L91" s="490" t="str">
        <f t="shared" si="45"/>
        <v/>
      </c>
      <c r="M91" s="490"/>
      <c r="N91" s="490" t="str">
        <f t="shared" si="29"/>
        <v>--</v>
      </c>
      <c r="O91" s="490" t="str">
        <f t="shared" si="51"/>
        <v>--</v>
      </c>
      <c r="P91" s="490" t="str">
        <f t="shared" si="30"/>
        <v>--</v>
      </c>
      <c r="Q91" s="490" t="str">
        <f t="shared" si="31"/>
        <v>--</v>
      </c>
      <c r="R91" s="490" t="str">
        <f t="shared" si="46"/>
        <v>--</v>
      </c>
      <c r="S91" s="490" t="str">
        <f t="shared" si="47"/>
        <v>--</v>
      </c>
      <c r="T91" s="490" t="str">
        <f t="shared" si="48"/>
        <v>--</v>
      </c>
      <c r="U91" s="490" t="str">
        <f t="shared" si="49"/>
        <v>--</v>
      </c>
      <c r="V91" s="490" t="str">
        <f t="shared" si="50"/>
        <v>--</v>
      </c>
      <c r="W91" s="490" t="str">
        <f t="shared" si="32"/>
        <v>--</v>
      </c>
      <c r="X91" s="490" t="str">
        <f t="shared" si="33"/>
        <v>--</v>
      </c>
      <c r="Y91" s="490" t="str">
        <f t="shared" si="34"/>
        <v>--</v>
      </c>
      <c r="Z91" s="490" t="str">
        <f t="shared" si="35"/>
        <v>--</v>
      </c>
      <c r="AA91" s="490"/>
      <c r="AB91" s="490" t="str">
        <f t="shared" si="36"/>
        <v>--</v>
      </c>
      <c r="AC91" s="490" t="str">
        <f t="shared" si="37"/>
        <v>--</v>
      </c>
      <c r="AD91" s="490" t="str">
        <f t="shared" si="38"/>
        <v>--</v>
      </c>
      <c r="AE91" s="490" t="str">
        <f>IFERROR((2*'Adult Res carc'!tao_event*AF91),"--")</f>
        <v>--</v>
      </c>
      <c r="AF91" s="255" t="str">
        <f>IFERROR((1+(3*[0]!B)+(3*[0]!B^2))/((1+[0]!B)^2),"--")</f>
        <v>--</v>
      </c>
      <c r="AG91" s="490" t="str">
        <f t="shared" si="39"/>
        <v>--</v>
      </c>
      <c r="AH91" s="208" t="str">
        <f t="shared" si="40"/>
        <v>A</v>
      </c>
      <c r="AI91" s="255">
        <f>VLOOKUP(D91,derm!$D$4:$H$285,5,FALSE)</f>
        <v>7.0999999999999994E-2</v>
      </c>
      <c r="AJ91" s="468">
        <f>VLOOKUP($C91,ToxValues!$C$4:$N$283,11,FALSE)</f>
        <v>231.89</v>
      </c>
      <c r="AK91" s="468" t="str">
        <f>VLOOKUP($D91,derm!$D$4:$K$285,6,FALSE)</f>
        <v>--</v>
      </c>
      <c r="AL91" s="468" t="str">
        <f>VLOOKUP($D91,derm!$D$4:$K$285,7,FALSE)</f>
        <v>--</v>
      </c>
      <c r="AM91" s="468" t="str">
        <f>VLOOKUP($D91,derm!$D$4:$K$285,8,FALSE)</f>
        <v>--</v>
      </c>
      <c r="AN91" s="468" t="str">
        <f>VLOOKUP($D91,derm!$D$4:$L$285,9,FALSE)</f>
        <v>--</v>
      </c>
      <c r="AO91" s="255"/>
      <c r="AP91" s="255" t="str">
        <f>VLOOKUP($C91,ToxValues!$C$4:$J$284,7,FALSE)</f>
        <v>--</v>
      </c>
      <c r="AQ91" s="497" t="str">
        <f>VLOOKUP($C91,ToxValues!$C$4:$L$284,10,FALSE)</f>
        <v>--</v>
      </c>
    </row>
    <row r="92" spans="1:43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 t="str">
        <f t="shared" si="41"/>
        <v>--</v>
      </c>
      <c r="H92" s="490" t="str">
        <f t="shared" si="42"/>
        <v/>
      </c>
      <c r="I92" s="490"/>
      <c r="J92" s="490" t="str">
        <f t="shared" si="43"/>
        <v/>
      </c>
      <c r="K92" s="490" t="str">
        <f t="shared" si="44"/>
        <v>--</v>
      </c>
      <c r="L92" s="490" t="str">
        <f t="shared" si="45"/>
        <v/>
      </c>
      <c r="M92" s="490"/>
      <c r="N92" s="490" t="str">
        <f t="shared" si="29"/>
        <v>--</v>
      </c>
      <c r="O92" s="490" t="str">
        <f t="shared" si="51"/>
        <v>--</v>
      </c>
      <c r="P92" s="490" t="str">
        <f t="shared" si="30"/>
        <v>--</v>
      </c>
      <c r="Q92" s="490" t="str">
        <f t="shared" si="31"/>
        <v>--</v>
      </c>
      <c r="R92" s="490" t="str">
        <f t="shared" si="46"/>
        <v>--</v>
      </c>
      <c r="S92" s="490" t="str">
        <f t="shared" si="47"/>
        <v>--</v>
      </c>
      <c r="T92" s="490" t="str">
        <f t="shared" si="48"/>
        <v>--</v>
      </c>
      <c r="U92" s="490" t="str">
        <f t="shared" si="49"/>
        <v>--</v>
      </c>
      <c r="V92" s="490" t="str">
        <f t="shared" si="50"/>
        <v>--</v>
      </c>
      <c r="W92" s="490" t="str">
        <f t="shared" si="32"/>
        <v>--</v>
      </c>
      <c r="X92" s="490" t="str">
        <f t="shared" si="33"/>
        <v>--</v>
      </c>
      <c r="Y92" s="490" t="str">
        <f t="shared" si="34"/>
        <v>--</v>
      </c>
      <c r="Z92" s="490" t="str">
        <f t="shared" si="35"/>
        <v>--</v>
      </c>
      <c r="AA92" s="490"/>
      <c r="AB92" s="490" t="str">
        <f t="shared" si="36"/>
        <v>--</v>
      </c>
      <c r="AC92" s="490" t="str">
        <f t="shared" si="37"/>
        <v>--</v>
      </c>
      <c r="AD92" s="490" t="str">
        <f t="shared" si="38"/>
        <v>--</v>
      </c>
      <c r="AE92" s="490" t="str">
        <f>IFERROR((2*'Adult Res carc'!tao_event*AF92),"--")</f>
        <v>--</v>
      </c>
      <c r="AF92" s="255" t="str">
        <f>IFERROR((1+(3*[0]!B)+(3*[0]!B^2))/((1+[0]!B)^2),"--")</f>
        <v>--</v>
      </c>
      <c r="AG92" s="490" t="str">
        <f t="shared" si="39"/>
        <v>--</v>
      </c>
      <c r="AH92" s="208" t="str">
        <f t="shared" si="40"/>
        <v>A</v>
      </c>
      <c r="AI92" s="255">
        <f>VLOOKUP(D92,derm!$D$4:$H$285,5,FALSE)</f>
        <v>3.6200000000000003E-2</v>
      </c>
      <c r="AJ92" s="468">
        <f>VLOOKUP($C92,ToxValues!$C$4:$N$283,11,FALSE)</f>
        <v>197.45</v>
      </c>
      <c r="AK92" s="468" t="str">
        <f>VLOOKUP($D92,derm!$D$4:$K$285,6,FALSE)</f>
        <v>--</v>
      </c>
      <c r="AL92" s="468" t="str">
        <f>VLOOKUP($D92,derm!$D$4:$K$285,7,FALSE)</f>
        <v>--</v>
      </c>
      <c r="AM92" s="468" t="str">
        <f>VLOOKUP($D92,derm!$D$4:$K$285,8,FALSE)</f>
        <v>--</v>
      </c>
      <c r="AN92" s="468" t="str">
        <f>VLOOKUP($D92,derm!$D$4:$L$285,9,FALSE)</f>
        <v>--</v>
      </c>
      <c r="AO92" s="255"/>
      <c r="AP92" s="255" t="str">
        <f>VLOOKUP($C92,ToxValues!$C$4:$J$284,7,FALSE)</f>
        <v>--</v>
      </c>
      <c r="AQ92" s="497" t="str">
        <f>VLOOKUP($C92,ToxValues!$C$4:$L$284,10,FALSE)</f>
        <v>--</v>
      </c>
    </row>
    <row r="93" spans="1:43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 t="str">
        <f t="shared" si="41"/>
        <v>--</v>
      </c>
      <c r="H93" s="490" t="str">
        <f t="shared" si="42"/>
        <v/>
      </c>
      <c r="I93" s="490"/>
      <c r="J93" s="490" t="str">
        <f t="shared" si="43"/>
        <v/>
      </c>
      <c r="K93" s="490">
        <f t="shared" si="44"/>
        <v>77.424242424242422</v>
      </c>
      <c r="L93" s="490">
        <f t="shared" si="45"/>
        <v>43.88081532113295</v>
      </c>
      <c r="M93" s="490"/>
      <c r="N93" s="490" t="str">
        <f t="shared" si="29"/>
        <v>--</v>
      </c>
      <c r="O93" s="490">
        <f t="shared" si="51"/>
        <v>77.424242424242422</v>
      </c>
      <c r="P93" s="490">
        <f t="shared" si="30"/>
        <v>101.28478741165553</v>
      </c>
      <c r="Q93" s="490">
        <f t="shared" si="31"/>
        <v>43.88081532113295</v>
      </c>
      <c r="R93" s="490" t="str">
        <f t="shared" si="46"/>
        <v>--</v>
      </c>
      <c r="S93" s="490" t="str">
        <f t="shared" si="47"/>
        <v>--</v>
      </c>
      <c r="T93" s="490" t="str">
        <f t="shared" si="48"/>
        <v>--</v>
      </c>
      <c r="U93" s="490">
        <f t="shared" si="49"/>
        <v>77.424242424242422</v>
      </c>
      <c r="V93" s="490">
        <f t="shared" si="50"/>
        <v>43.88081532113295</v>
      </c>
      <c r="W93" s="490" t="str">
        <f t="shared" si="32"/>
        <v>--</v>
      </c>
      <c r="X93" s="490" t="str">
        <f t="shared" si="33"/>
        <v>--</v>
      </c>
      <c r="Y93" s="490">
        <f t="shared" si="34"/>
        <v>77.424242424242422</v>
      </c>
      <c r="Z93" s="490">
        <f t="shared" si="35"/>
        <v>101.28478741165553</v>
      </c>
      <c r="AA93" s="490"/>
      <c r="AB93" s="490">
        <f t="shared" si="36"/>
        <v>66.617888292726164</v>
      </c>
      <c r="AC93" s="490">
        <f t="shared" si="37"/>
        <v>101.28478741165553</v>
      </c>
      <c r="AD93" s="490">
        <f t="shared" si="38"/>
        <v>0.48333333333333334</v>
      </c>
      <c r="AE93" s="490">
        <f>IFERROR((2*'Adult Res carc'!tao_event*AF93),"--")</f>
        <v>3.2488888888888896</v>
      </c>
      <c r="AF93" s="255">
        <f>IFERROR((1+(3*[0]!B)+(3*[0]!B^2))/((1+[0]!B)^2),"--")</f>
        <v>1.1944444444444446</v>
      </c>
      <c r="AG93" s="490">
        <f t="shared" si="39"/>
        <v>8.6026936026936049E-3</v>
      </c>
      <c r="AH93" s="208" t="str">
        <f t="shared" si="40"/>
        <v>A</v>
      </c>
      <c r="AI93" s="255">
        <f>VLOOKUP(D93,derm!$D$4:$H$285,5,FALSE)</f>
        <v>3.4599999999999999E-2</v>
      </c>
      <c r="AJ93" s="468">
        <f>VLOOKUP($C93,ToxValues!$C$4:$N$283,11,FALSE)</f>
        <v>197.45</v>
      </c>
      <c r="AK93" s="468">
        <f>VLOOKUP($D93,derm!$D$4:$K$285,6,FALSE)</f>
        <v>0.2</v>
      </c>
      <c r="AL93" s="468">
        <f>VLOOKUP($D93,derm!$D$4:$K$285,7,FALSE)</f>
        <v>1.36</v>
      </c>
      <c r="AM93" s="468">
        <f>VLOOKUP($D93,derm!$D$4:$K$285,8,FALSE)</f>
        <v>3.27</v>
      </c>
      <c r="AN93" s="468">
        <f>VLOOKUP($D93,derm!$D$4:$L$285,9,FALSE)</f>
        <v>1</v>
      </c>
      <c r="AO93" s="255"/>
      <c r="AP93" s="255">
        <f>VLOOKUP($C93,ToxValues!$C$4:$J$284,7,FALSE)</f>
        <v>1.0999999999999999E-2</v>
      </c>
      <c r="AQ93" s="497">
        <f>VLOOKUP($C93,ToxValues!$C$4:$L$284,10,FALSE)</f>
        <v>1.0999999999999999E-2</v>
      </c>
    </row>
    <row r="94" spans="1:43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 t="str">
        <f t="shared" si="41"/>
        <v>--</v>
      </c>
      <c r="H94" s="490" t="str">
        <f t="shared" si="42"/>
        <v/>
      </c>
      <c r="I94" s="490"/>
      <c r="J94" s="490" t="str">
        <f t="shared" si="43"/>
        <v/>
      </c>
      <c r="K94" s="490" t="str">
        <f t="shared" si="44"/>
        <v>--</v>
      </c>
      <c r="L94" s="490" t="str">
        <f t="shared" si="45"/>
        <v/>
      </c>
      <c r="M94" s="490"/>
      <c r="N94" s="490" t="str">
        <f t="shared" si="29"/>
        <v>--</v>
      </c>
      <c r="O94" s="490" t="str">
        <f t="shared" si="51"/>
        <v>--</v>
      </c>
      <c r="P94" s="490" t="str">
        <f t="shared" si="30"/>
        <v>--</v>
      </c>
      <c r="Q94" s="490" t="str">
        <f t="shared" si="31"/>
        <v>--</v>
      </c>
      <c r="R94" s="490" t="str">
        <f t="shared" si="46"/>
        <v>--</v>
      </c>
      <c r="S94" s="490" t="str">
        <f t="shared" si="47"/>
        <v>--</v>
      </c>
      <c r="T94" s="490" t="str">
        <f t="shared" si="48"/>
        <v>--</v>
      </c>
      <c r="U94" s="490" t="str">
        <f t="shared" si="49"/>
        <v>--</v>
      </c>
      <c r="V94" s="490" t="str">
        <f t="shared" si="50"/>
        <v>--</v>
      </c>
      <c r="W94" s="490" t="str">
        <f t="shared" si="32"/>
        <v>--</v>
      </c>
      <c r="X94" s="490" t="str">
        <f t="shared" si="33"/>
        <v>--</v>
      </c>
      <c r="Y94" s="490" t="str">
        <f t="shared" si="34"/>
        <v>--</v>
      </c>
      <c r="Z94" s="490" t="str">
        <f t="shared" si="35"/>
        <v>--</v>
      </c>
      <c r="AA94" s="490"/>
      <c r="AB94" s="490" t="str">
        <f t="shared" si="36"/>
        <v>--</v>
      </c>
      <c r="AC94" s="490" t="str">
        <f t="shared" si="37"/>
        <v>--</v>
      </c>
      <c r="AD94" s="490">
        <f t="shared" si="38"/>
        <v>0.52727272727272723</v>
      </c>
      <c r="AE94" s="490">
        <f>IFERROR((2*'Adult Res carc'!tao_event*AF94),"--")</f>
        <v>1.9125619834710741</v>
      </c>
      <c r="AF94" s="255">
        <f>IFERROR((1+(3*[0]!B)+(3*[0]!B^2))/((1+[0]!B)^2),"--")</f>
        <v>1.0991735537190082</v>
      </c>
      <c r="AG94" s="490" t="str">
        <f t="shared" si="39"/>
        <v>--</v>
      </c>
      <c r="AH94" s="208" t="str">
        <f t="shared" si="40"/>
        <v>A</v>
      </c>
      <c r="AI94" s="255">
        <f>VLOOKUP(D94,derm!$D$4:$H$285,5,FALSE)</f>
        <v>2.06E-2</v>
      </c>
      <c r="AJ94" s="468">
        <f>VLOOKUP($C94,ToxValues!$C$4:$N$283,11,FALSE)</f>
        <v>163</v>
      </c>
      <c r="AK94" s="468">
        <f>VLOOKUP($D94,derm!$D$4:$K$285,6,FALSE)</f>
        <v>0.1</v>
      </c>
      <c r="AL94" s="468">
        <f>VLOOKUP($D94,derm!$D$4:$K$285,7,FALSE)</f>
        <v>0.87</v>
      </c>
      <c r="AM94" s="468">
        <f>VLOOKUP($D94,derm!$D$4:$K$285,8,FALSE)</f>
        <v>2.1</v>
      </c>
      <c r="AN94" s="468">
        <f>VLOOKUP($D94,derm!$D$4:$L$285,9,FALSE)</f>
        <v>1</v>
      </c>
      <c r="AO94" s="255"/>
      <c r="AP94" s="255" t="str">
        <f>VLOOKUP($C94,ToxValues!$C$4:$J$284,7,FALSE)</f>
        <v>--</v>
      </c>
      <c r="AQ94" s="497" t="str">
        <f>VLOOKUP($C94,ToxValues!$C$4:$L$284,10,FALSE)</f>
        <v>--</v>
      </c>
    </row>
    <row r="95" spans="1:43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 t="str">
        <f t="shared" si="41"/>
        <v>--</v>
      </c>
      <c r="H95" s="490" t="str">
        <f t="shared" si="42"/>
        <v/>
      </c>
      <c r="I95" s="490"/>
      <c r="J95" s="490" t="str">
        <f t="shared" si="43"/>
        <v/>
      </c>
      <c r="K95" s="490" t="str">
        <f t="shared" si="44"/>
        <v>--</v>
      </c>
      <c r="L95" s="490" t="str">
        <f t="shared" si="45"/>
        <v/>
      </c>
      <c r="M95" s="490"/>
      <c r="N95" s="490" t="str">
        <f t="shared" si="29"/>
        <v>--</v>
      </c>
      <c r="O95" s="490" t="str">
        <f t="shared" si="51"/>
        <v>--</v>
      </c>
      <c r="P95" s="490" t="str">
        <f t="shared" si="30"/>
        <v>--</v>
      </c>
      <c r="Q95" s="490" t="str">
        <f t="shared" si="31"/>
        <v>--</v>
      </c>
      <c r="R95" s="490" t="str">
        <f t="shared" si="46"/>
        <v>--</v>
      </c>
      <c r="S95" s="490" t="str">
        <f t="shared" si="47"/>
        <v>--</v>
      </c>
      <c r="T95" s="490" t="str">
        <f t="shared" si="48"/>
        <v>--</v>
      </c>
      <c r="U95" s="490" t="str">
        <f t="shared" si="49"/>
        <v>--</v>
      </c>
      <c r="V95" s="490" t="str">
        <f t="shared" si="50"/>
        <v>--</v>
      </c>
      <c r="W95" s="490" t="str">
        <f t="shared" si="32"/>
        <v>--</v>
      </c>
      <c r="X95" s="490" t="str">
        <f t="shared" si="33"/>
        <v>--</v>
      </c>
      <c r="Y95" s="490" t="str">
        <f t="shared" si="34"/>
        <v>--</v>
      </c>
      <c r="Z95" s="490" t="str">
        <f t="shared" si="35"/>
        <v>--</v>
      </c>
      <c r="AA95" s="490"/>
      <c r="AB95" s="490" t="str">
        <f t="shared" si="36"/>
        <v>--</v>
      </c>
      <c r="AC95" s="490" t="str">
        <f t="shared" si="37"/>
        <v>--</v>
      </c>
      <c r="AD95" s="490">
        <f t="shared" si="38"/>
        <v>0.57999999999999996</v>
      </c>
      <c r="AE95" s="490">
        <f>IFERROR((2*'Adult Res carc'!tao_event*AF95),"--")</f>
        <v>1.04</v>
      </c>
      <c r="AF95" s="255">
        <f>IFERROR((1+(3*[0]!B)+(3*[0]!B^2))/((1+[0]!B)^2),"--")</f>
        <v>1</v>
      </c>
      <c r="AG95" s="490" t="str">
        <f t="shared" si="39"/>
        <v>--</v>
      </c>
      <c r="AH95" s="208" t="str">
        <f t="shared" si="40"/>
        <v>A</v>
      </c>
      <c r="AI95" s="255">
        <f>VLOOKUP(D95,derm!$D$4:$H$285,5,FALSE)</f>
        <v>1.09E-2</v>
      </c>
      <c r="AJ95" s="468">
        <f>VLOOKUP($C95,ToxValues!$C$4:$N$283,11,FALSE)</f>
        <v>122.17</v>
      </c>
      <c r="AK95" s="468">
        <f>VLOOKUP($D95,derm!$D$4:$K$285,6,FALSE)</f>
        <v>0</v>
      </c>
      <c r="AL95" s="468">
        <f>VLOOKUP($D95,derm!$D$4:$K$285,7,FALSE)</f>
        <v>0.52</v>
      </c>
      <c r="AM95" s="468">
        <f>VLOOKUP($D95,derm!$D$4:$K$285,8,FALSE)</f>
        <v>1.24</v>
      </c>
      <c r="AN95" s="468">
        <f>VLOOKUP($D95,derm!$D$4:$L$285,9,FALSE)</f>
        <v>1</v>
      </c>
      <c r="AO95" s="255"/>
      <c r="AP95" s="255" t="str">
        <f>VLOOKUP($C95,ToxValues!$C$4:$J$284,7,FALSE)</f>
        <v>--</v>
      </c>
      <c r="AQ95" s="497" t="str">
        <f>VLOOKUP($C95,ToxValues!$C$4:$L$284,10,FALSE)</f>
        <v>--</v>
      </c>
    </row>
    <row r="96" spans="1:43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 t="str">
        <f t="shared" si="41"/>
        <v>--</v>
      </c>
      <c r="H96" s="490" t="str">
        <f t="shared" si="42"/>
        <v/>
      </c>
      <c r="I96" s="490"/>
      <c r="J96" s="490" t="str">
        <f t="shared" si="43"/>
        <v/>
      </c>
      <c r="K96" s="490" t="str">
        <f t="shared" si="44"/>
        <v>--</v>
      </c>
      <c r="L96" s="490" t="str">
        <f t="shared" si="45"/>
        <v/>
      </c>
      <c r="M96" s="490"/>
      <c r="N96" s="490" t="str">
        <f t="shared" si="29"/>
        <v>--</v>
      </c>
      <c r="O96" s="490" t="str">
        <f t="shared" si="51"/>
        <v>--</v>
      </c>
      <c r="P96" s="490" t="str">
        <f t="shared" si="30"/>
        <v>--</v>
      </c>
      <c r="Q96" s="490" t="str">
        <f t="shared" si="31"/>
        <v>--</v>
      </c>
      <c r="R96" s="490" t="str">
        <f t="shared" si="46"/>
        <v>--</v>
      </c>
      <c r="S96" s="490" t="str">
        <f t="shared" si="47"/>
        <v>--</v>
      </c>
      <c r="T96" s="490" t="str">
        <f t="shared" si="48"/>
        <v>--</v>
      </c>
      <c r="U96" s="490" t="str">
        <f t="shared" si="49"/>
        <v>--</v>
      </c>
      <c r="V96" s="490" t="str">
        <f t="shared" si="50"/>
        <v>--</v>
      </c>
      <c r="W96" s="490" t="str">
        <f t="shared" si="32"/>
        <v>--</v>
      </c>
      <c r="X96" s="490" t="str">
        <f t="shared" si="33"/>
        <v>--</v>
      </c>
      <c r="Y96" s="490" t="str">
        <f t="shared" si="34"/>
        <v>--</v>
      </c>
      <c r="Z96" s="490" t="str">
        <f t="shared" si="35"/>
        <v>--</v>
      </c>
      <c r="AA96" s="490"/>
      <c r="AB96" s="490" t="str">
        <f t="shared" si="36"/>
        <v>--</v>
      </c>
      <c r="AC96" s="490" t="str">
        <f t="shared" si="37"/>
        <v>--</v>
      </c>
      <c r="AD96" s="490">
        <f t="shared" si="38"/>
        <v>0.57999999999999996</v>
      </c>
      <c r="AE96" s="490">
        <f>IFERROR((2*'Adult Res carc'!tao_event*AF96),"--")</f>
        <v>2.2999999999999998</v>
      </c>
      <c r="AF96" s="255">
        <f>IFERROR((1+(3*[0]!B)+(3*[0]!B^2))/((1+[0]!B)^2),"--")</f>
        <v>1</v>
      </c>
      <c r="AG96" s="490" t="str">
        <f t="shared" si="39"/>
        <v>--</v>
      </c>
      <c r="AH96" s="208" t="str">
        <f t="shared" si="40"/>
        <v>A</v>
      </c>
      <c r="AI96" s="255">
        <f>VLOOKUP(D96,derm!$D$4:$H$285,5,FALSE)</f>
        <v>1.8699999999999999E-3</v>
      </c>
      <c r="AJ96" s="468">
        <f>VLOOKUP($C96,ToxValues!$C$4:$N$283,11,FALSE)</f>
        <v>184.11</v>
      </c>
      <c r="AK96" s="468">
        <f>VLOOKUP($D96,derm!$D$4:$K$285,6,FALSE)</f>
        <v>0</v>
      </c>
      <c r="AL96" s="468">
        <f>VLOOKUP($D96,derm!$D$4:$K$285,7,FALSE)</f>
        <v>1.1499999999999999</v>
      </c>
      <c r="AM96" s="468">
        <f>VLOOKUP($D96,derm!$D$4:$K$285,8,FALSE)</f>
        <v>2.76</v>
      </c>
      <c r="AN96" s="468">
        <f>VLOOKUP($D96,derm!$D$4:$L$285,9,FALSE)</f>
        <v>1</v>
      </c>
      <c r="AO96" s="255"/>
      <c r="AP96" s="255" t="str">
        <f>VLOOKUP($C96,ToxValues!$C$4:$J$284,7,FALSE)</f>
        <v>--</v>
      </c>
      <c r="AQ96" s="497" t="str">
        <f>VLOOKUP($C96,ToxValues!$C$4:$L$284,10,FALSE)</f>
        <v>--</v>
      </c>
    </row>
    <row r="97" spans="1:43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 t="str">
        <f t="shared" si="41"/>
        <v>--</v>
      </c>
      <c r="H97" s="490" t="str">
        <f t="shared" si="42"/>
        <v/>
      </c>
      <c r="I97" s="490"/>
      <c r="J97" s="490" t="str">
        <f t="shared" si="43"/>
        <v/>
      </c>
      <c r="K97" s="490">
        <f t="shared" si="44"/>
        <v>2.747311827956989</v>
      </c>
      <c r="L97" s="490">
        <f t="shared" si="45"/>
        <v>2.5875282927265002</v>
      </c>
      <c r="M97" s="490"/>
      <c r="N97" s="490" t="str">
        <f t="shared" si="29"/>
        <v>--</v>
      </c>
      <c r="O97" s="490">
        <f t="shared" si="51"/>
        <v>2.747311827956989</v>
      </c>
      <c r="P97" s="490">
        <f t="shared" si="30"/>
        <v>44.489859818951032</v>
      </c>
      <c r="Q97" s="490">
        <f t="shared" si="31"/>
        <v>2.5875282927265002</v>
      </c>
      <c r="R97" s="490" t="str">
        <f t="shared" si="46"/>
        <v>--</v>
      </c>
      <c r="S97" s="490" t="str">
        <f t="shared" si="47"/>
        <v>--</v>
      </c>
      <c r="T97" s="490" t="str">
        <f t="shared" si="48"/>
        <v>--</v>
      </c>
      <c r="U97" s="490">
        <f t="shared" si="49"/>
        <v>2.747311827956989</v>
      </c>
      <c r="V97" s="490">
        <f t="shared" si="50"/>
        <v>2.5875282927265002</v>
      </c>
      <c r="W97" s="490" t="str">
        <f t="shared" si="32"/>
        <v>--</v>
      </c>
      <c r="X97" s="490" t="str">
        <f t="shared" si="33"/>
        <v>--</v>
      </c>
      <c r="Y97" s="490">
        <f t="shared" si="34"/>
        <v>2.747311827956989</v>
      </c>
      <c r="Z97" s="490">
        <f t="shared" si="35"/>
        <v>44.489859818951032</v>
      </c>
      <c r="AA97" s="490"/>
      <c r="AB97" s="490">
        <f t="shared" si="36"/>
        <v>35.145167837915501</v>
      </c>
      <c r="AC97" s="490">
        <f t="shared" si="37"/>
        <v>44.489859818951032</v>
      </c>
      <c r="AD97" s="490">
        <f t="shared" si="38"/>
        <v>0.57999999999999996</v>
      </c>
      <c r="AE97" s="490">
        <f>IFERROR((2*'Adult Res carc'!tao_event*AF97),"--")</f>
        <v>2.2400000000000002</v>
      </c>
      <c r="AF97" s="255">
        <f>IFERROR((1+(3*[0]!B)+(3*[0]!B^2))/((1+[0]!B)^2),"--")</f>
        <v>1</v>
      </c>
      <c r="AG97" s="490">
        <f t="shared" si="39"/>
        <v>3.0525686977299886E-4</v>
      </c>
      <c r="AH97" s="208" t="str">
        <f t="shared" si="40"/>
        <v>A</v>
      </c>
      <c r="AI97" s="255">
        <f>VLOOKUP(D97,derm!$D$4:$H$285,5,FALSE)</f>
        <v>3.0799999999999998E-3</v>
      </c>
      <c r="AJ97" s="468">
        <f>VLOOKUP($C97,ToxValues!$C$4:$N$283,11,FALSE)</f>
        <v>182.14</v>
      </c>
      <c r="AK97" s="468">
        <f>VLOOKUP($D97,derm!$D$4:$K$285,6,FALSE)</f>
        <v>0</v>
      </c>
      <c r="AL97" s="468">
        <f>VLOOKUP($D97,derm!$D$4:$K$285,7,FALSE)</f>
        <v>1.1200000000000001</v>
      </c>
      <c r="AM97" s="468">
        <f>VLOOKUP($D97,derm!$D$4:$K$285,8,FALSE)</f>
        <v>2.69</v>
      </c>
      <c r="AN97" s="468">
        <f>VLOOKUP($D97,derm!$D$4:$L$285,9,FALSE)</f>
        <v>1</v>
      </c>
      <c r="AO97" s="255"/>
      <c r="AP97" s="255">
        <f>VLOOKUP($C97,ToxValues!$C$4:$J$284,7,FALSE)</f>
        <v>0.31</v>
      </c>
      <c r="AQ97" s="497">
        <f>VLOOKUP($C97,ToxValues!$C$4:$L$284,10,FALSE)</f>
        <v>0.31</v>
      </c>
    </row>
    <row r="98" spans="1:43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 t="str">
        <f t="shared" si="41"/>
        <v>--</v>
      </c>
      <c r="H98" s="490" t="str">
        <f t="shared" si="42"/>
        <v/>
      </c>
      <c r="I98" s="490"/>
      <c r="J98" s="490" t="str">
        <f t="shared" si="43"/>
        <v/>
      </c>
      <c r="K98" s="490" t="str">
        <f t="shared" si="44"/>
        <v>--</v>
      </c>
      <c r="L98" s="490" t="str">
        <f t="shared" si="45"/>
        <v/>
      </c>
      <c r="M98" s="490"/>
      <c r="N98" s="490" t="str">
        <f t="shared" si="29"/>
        <v>--</v>
      </c>
      <c r="O98" s="490" t="str">
        <f t="shared" si="51"/>
        <v>--</v>
      </c>
      <c r="P98" s="490" t="str">
        <f t="shared" si="30"/>
        <v>--</v>
      </c>
      <c r="Q98" s="490" t="str">
        <f t="shared" si="31"/>
        <v>--</v>
      </c>
      <c r="R98" s="490" t="str">
        <f t="shared" si="46"/>
        <v>--</v>
      </c>
      <c r="S98" s="490" t="str">
        <f t="shared" si="47"/>
        <v>--</v>
      </c>
      <c r="T98" s="490" t="str">
        <f t="shared" si="48"/>
        <v>--</v>
      </c>
      <c r="U98" s="490" t="str">
        <f t="shared" si="49"/>
        <v>--</v>
      </c>
      <c r="V98" s="490" t="str">
        <f t="shared" si="50"/>
        <v>--</v>
      </c>
      <c r="W98" s="490" t="str">
        <f t="shared" si="32"/>
        <v>--</v>
      </c>
      <c r="X98" s="490" t="str">
        <f t="shared" si="33"/>
        <v>--</v>
      </c>
      <c r="Y98" s="490" t="str">
        <f t="shared" si="34"/>
        <v>--</v>
      </c>
      <c r="Z98" s="490" t="str">
        <f t="shared" si="35"/>
        <v>--</v>
      </c>
      <c r="AA98" s="490"/>
      <c r="AB98" s="490" t="str">
        <f t="shared" si="36"/>
        <v>--</v>
      </c>
      <c r="AC98" s="490" t="str">
        <f t="shared" si="37"/>
        <v>--</v>
      </c>
      <c r="AD98" s="490" t="str">
        <f t="shared" si="38"/>
        <v>--</v>
      </c>
      <c r="AE98" s="490" t="str">
        <f>IFERROR((2*'Adult Res carc'!tao_event*AF98),"--")</f>
        <v>--</v>
      </c>
      <c r="AF98" s="255" t="str">
        <f>IFERROR((1+(3*[0]!B)+(3*[0]!B^2))/((1+[0]!B)^2),"--")</f>
        <v>--</v>
      </c>
      <c r="AG98" s="490" t="str">
        <f t="shared" si="39"/>
        <v>--</v>
      </c>
      <c r="AH98" s="208" t="str">
        <f t="shared" si="40"/>
        <v>A</v>
      </c>
      <c r="AI98" s="255">
        <f>VLOOKUP(D98,derm!$D$4:$H$285,5,FALSE)</f>
        <v>1.2E-2</v>
      </c>
      <c r="AJ98" s="468">
        <f>VLOOKUP($C98,ToxValues!$C$4:$N$283,11,FALSE)</f>
        <v>122.17</v>
      </c>
      <c r="AK98" s="468" t="str">
        <f>VLOOKUP($D98,derm!$D$4:$K$285,6,FALSE)</f>
        <v>--</v>
      </c>
      <c r="AL98" s="468" t="str">
        <f>VLOOKUP($D98,derm!$D$4:$K$285,7,FALSE)</f>
        <v>--</v>
      </c>
      <c r="AM98" s="468" t="str">
        <f>VLOOKUP($D98,derm!$D$4:$K$285,8,FALSE)</f>
        <v>--</v>
      </c>
      <c r="AN98" s="468" t="str">
        <f>VLOOKUP($D98,derm!$D$4:$L$285,9,FALSE)</f>
        <v>--</v>
      </c>
      <c r="AO98" s="255"/>
      <c r="AP98" s="255" t="str">
        <f>VLOOKUP($C98,ToxValues!$C$4:$J$284,7,FALSE)</f>
        <v>--</v>
      </c>
      <c r="AQ98" s="497" t="str">
        <f>VLOOKUP($C98,ToxValues!$C$4:$L$284,10,FALSE)</f>
        <v>--</v>
      </c>
    </row>
    <row r="99" spans="1:43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 t="str">
        <f t="shared" si="41"/>
        <v>--</v>
      </c>
      <c r="H99" s="490" t="str">
        <f t="shared" si="42"/>
        <v/>
      </c>
      <c r="I99" s="490"/>
      <c r="J99" s="490" t="str">
        <f t="shared" si="43"/>
        <v/>
      </c>
      <c r="K99" s="490" t="str">
        <f t="shared" si="44"/>
        <v>--</v>
      </c>
      <c r="L99" s="490" t="str">
        <f t="shared" si="45"/>
        <v/>
      </c>
      <c r="M99" s="490"/>
      <c r="N99" s="490" t="str">
        <f t="shared" si="29"/>
        <v>--</v>
      </c>
      <c r="O99" s="490" t="str">
        <f t="shared" si="51"/>
        <v>--</v>
      </c>
      <c r="P99" s="490" t="str">
        <f t="shared" si="30"/>
        <v>--</v>
      </c>
      <c r="Q99" s="490" t="str">
        <f t="shared" si="31"/>
        <v>--</v>
      </c>
      <c r="R99" s="490" t="str">
        <f t="shared" si="46"/>
        <v>--</v>
      </c>
      <c r="S99" s="490" t="str">
        <f t="shared" si="47"/>
        <v>--</v>
      </c>
      <c r="T99" s="490" t="str">
        <f t="shared" si="48"/>
        <v>--</v>
      </c>
      <c r="U99" s="490" t="str">
        <f t="shared" si="49"/>
        <v>--</v>
      </c>
      <c r="V99" s="490" t="str">
        <f t="shared" si="50"/>
        <v>--</v>
      </c>
      <c r="W99" s="490" t="str">
        <f t="shared" si="32"/>
        <v>--</v>
      </c>
      <c r="X99" s="490" t="str">
        <f t="shared" si="33"/>
        <v>--</v>
      </c>
      <c r="Y99" s="490" t="str">
        <f t="shared" si="34"/>
        <v>--</v>
      </c>
      <c r="Z99" s="490" t="str">
        <f t="shared" si="35"/>
        <v>--</v>
      </c>
      <c r="AA99" s="490"/>
      <c r="AB99" s="490" t="str">
        <f t="shared" si="36"/>
        <v>--</v>
      </c>
      <c r="AC99" s="490" t="str">
        <f t="shared" si="37"/>
        <v>--</v>
      </c>
      <c r="AD99" s="490">
        <f t="shared" si="38"/>
        <v>0.57999999999999996</v>
      </c>
      <c r="AE99" s="490">
        <f>IFERROR((2*'Adult Res carc'!tao_event*AF99),"--")</f>
        <v>2.2400000000000002</v>
      </c>
      <c r="AF99" s="255">
        <f>IFERROR((1+(3*[0]!B)+(3*[0]!B^2))/((1+[0]!B)^2),"--")</f>
        <v>1</v>
      </c>
      <c r="AG99" s="490" t="str">
        <f t="shared" si="39"/>
        <v>--</v>
      </c>
      <c r="AH99" s="208" t="str">
        <f t="shared" si="40"/>
        <v>A</v>
      </c>
      <c r="AI99" s="255">
        <f>VLOOKUP(D99,derm!$D$4:$H$285,5,FALSE)</f>
        <v>3.7000000000000002E-3</v>
      </c>
      <c r="AJ99" s="468">
        <f>VLOOKUP($C99,ToxValues!$C$4:$N$283,11,FALSE)</f>
        <v>182.14</v>
      </c>
      <c r="AK99" s="468">
        <f>VLOOKUP($D99,derm!$D$4:$K$285,6,FALSE)</f>
        <v>0</v>
      </c>
      <c r="AL99" s="468">
        <f>VLOOKUP($D99,derm!$D$4:$K$285,7,FALSE)</f>
        <v>1.1200000000000001</v>
      </c>
      <c r="AM99" s="468">
        <f>VLOOKUP($D99,derm!$D$4:$K$285,8,FALSE)</f>
        <v>2.69</v>
      </c>
      <c r="AN99" s="468">
        <f>VLOOKUP($D99,derm!$D$4:$L$285,9,FALSE)</f>
        <v>1</v>
      </c>
      <c r="AO99" s="255"/>
      <c r="AP99" s="255" t="str">
        <f>VLOOKUP($C99,ToxValues!$C$4:$J$284,7,FALSE)</f>
        <v>--</v>
      </c>
      <c r="AQ99" s="497" t="str">
        <f>VLOOKUP($C99,ToxValues!$C$4:$L$284,10,FALSE)</f>
        <v>--</v>
      </c>
    </row>
    <row r="100" spans="1:43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 t="str">
        <f t="shared" si="41"/>
        <v>--</v>
      </c>
      <c r="H100" s="490" t="str">
        <f t="shared" si="42"/>
        <v/>
      </c>
      <c r="I100" s="490"/>
      <c r="J100" s="490" t="str">
        <f t="shared" si="43"/>
        <v/>
      </c>
      <c r="K100" s="490" t="str">
        <f t="shared" si="44"/>
        <v>--</v>
      </c>
      <c r="L100" s="490" t="str">
        <f t="shared" si="45"/>
        <v/>
      </c>
      <c r="M100" s="490"/>
      <c r="N100" s="490" t="str">
        <f t="shared" si="29"/>
        <v>--</v>
      </c>
      <c r="O100" s="490" t="str">
        <f t="shared" si="51"/>
        <v>--</v>
      </c>
      <c r="P100" s="490" t="str">
        <f t="shared" si="30"/>
        <v>--</v>
      </c>
      <c r="Q100" s="490" t="str">
        <f t="shared" si="31"/>
        <v>--</v>
      </c>
      <c r="R100" s="490" t="str">
        <f t="shared" si="46"/>
        <v>--</v>
      </c>
      <c r="S100" s="490" t="str">
        <f t="shared" si="47"/>
        <v>--</v>
      </c>
      <c r="T100" s="490" t="str">
        <f t="shared" si="48"/>
        <v>--</v>
      </c>
      <c r="U100" s="490" t="str">
        <f t="shared" si="49"/>
        <v>--</v>
      </c>
      <c r="V100" s="490" t="str">
        <f t="shared" si="50"/>
        <v>--</v>
      </c>
      <c r="W100" s="490" t="str">
        <f t="shared" si="32"/>
        <v>--</v>
      </c>
      <c r="X100" s="490" t="str">
        <f t="shared" si="33"/>
        <v>--</v>
      </c>
      <c r="Y100" s="490" t="str">
        <f t="shared" si="34"/>
        <v>--</v>
      </c>
      <c r="Z100" s="490" t="str">
        <f t="shared" si="35"/>
        <v>--</v>
      </c>
      <c r="AA100" s="490"/>
      <c r="AB100" s="490" t="str">
        <f t="shared" si="36"/>
        <v>--</v>
      </c>
      <c r="AC100" s="490" t="str">
        <f t="shared" si="37"/>
        <v>--</v>
      </c>
      <c r="AD100" s="490" t="str">
        <f t="shared" si="38"/>
        <v>--</v>
      </c>
      <c r="AE100" s="490" t="str">
        <f>IFERROR((2*'Adult Res carc'!tao_event*AF100),"--")</f>
        <v>--</v>
      </c>
      <c r="AF100" s="255" t="str">
        <f>IFERROR((1+(3*[0]!B)+(3*[0]!B^2))/((1+[0]!B)^2),"--")</f>
        <v>--</v>
      </c>
      <c r="AG100" s="490" t="str">
        <f t="shared" si="39"/>
        <v>--</v>
      </c>
      <c r="AH100" s="208" t="str">
        <f t="shared" si="40"/>
        <v>A</v>
      </c>
      <c r="AI100" s="255">
        <f>VLOOKUP(D100,derm!$D$4:$H$285,5,FALSE)</f>
        <v>7.4899999999999994E-2</v>
      </c>
      <c r="AJ100" s="468">
        <f>VLOOKUP($C100,ToxValues!$C$4:$N$283,11,FALSE)</f>
        <v>162.62</v>
      </c>
      <c r="AK100" s="468" t="str">
        <f>VLOOKUP($D100,derm!$D$4:$K$285,6,FALSE)</f>
        <v>--</v>
      </c>
      <c r="AL100" s="468" t="str">
        <f>VLOOKUP($D100,derm!$D$4:$K$285,7,FALSE)</f>
        <v>--</v>
      </c>
      <c r="AM100" s="468" t="str">
        <f>VLOOKUP($D100,derm!$D$4:$K$285,8,FALSE)</f>
        <v>--</v>
      </c>
      <c r="AN100" s="468" t="str">
        <f>VLOOKUP($D100,derm!$D$4:$L$285,9,FALSE)</f>
        <v>--</v>
      </c>
      <c r="AO100" s="255"/>
      <c r="AP100" s="255" t="str">
        <f>VLOOKUP($C100,ToxValues!$C$4:$J$284,7,FALSE)</f>
        <v>--</v>
      </c>
      <c r="AQ100" s="497" t="str">
        <f>VLOOKUP($C100,ToxValues!$C$4:$L$284,10,FALSE)</f>
        <v>--</v>
      </c>
    </row>
    <row r="101" spans="1:43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 t="str">
        <f t="shared" si="41"/>
        <v>--</v>
      </c>
      <c r="H101" s="490" t="str">
        <f t="shared" si="42"/>
        <v/>
      </c>
      <c r="I101" s="490"/>
      <c r="J101" s="490" t="str">
        <f t="shared" si="43"/>
        <v/>
      </c>
      <c r="K101" s="490" t="str">
        <f t="shared" si="44"/>
        <v>--</v>
      </c>
      <c r="L101" s="490" t="str">
        <f t="shared" si="45"/>
        <v/>
      </c>
      <c r="M101" s="490"/>
      <c r="N101" s="490" t="str">
        <f t="shared" si="29"/>
        <v>--</v>
      </c>
      <c r="O101" s="490" t="str">
        <f t="shared" si="51"/>
        <v>--</v>
      </c>
      <c r="P101" s="490" t="str">
        <f t="shared" si="30"/>
        <v>--</v>
      </c>
      <c r="Q101" s="490" t="str">
        <f t="shared" si="31"/>
        <v>--</v>
      </c>
      <c r="R101" s="490" t="str">
        <f t="shared" si="46"/>
        <v>--</v>
      </c>
      <c r="S101" s="490" t="str">
        <f t="shared" si="47"/>
        <v>--</v>
      </c>
      <c r="T101" s="490" t="str">
        <f t="shared" si="48"/>
        <v>--</v>
      </c>
      <c r="U101" s="490" t="str">
        <f t="shared" si="49"/>
        <v>--</v>
      </c>
      <c r="V101" s="490" t="str">
        <f t="shared" si="50"/>
        <v>--</v>
      </c>
      <c r="W101" s="490" t="str">
        <f t="shared" si="32"/>
        <v>--</v>
      </c>
      <c r="X101" s="490" t="str">
        <f t="shared" si="33"/>
        <v>--</v>
      </c>
      <c r="Y101" s="490" t="str">
        <f t="shared" si="34"/>
        <v>--</v>
      </c>
      <c r="Z101" s="490" t="str">
        <f t="shared" si="35"/>
        <v>--</v>
      </c>
      <c r="AA101" s="490"/>
      <c r="AB101" s="490" t="str">
        <f t="shared" si="36"/>
        <v>--</v>
      </c>
      <c r="AC101" s="490" t="str">
        <f t="shared" si="37"/>
        <v>--</v>
      </c>
      <c r="AD101" s="490">
        <f t="shared" si="38"/>
        <v>0.57999999999999996</v>
      </c>
      <c r="AE101" s="490">
        <f>IFERROR((2*'Adult Res carc'!tao_event*AF101),"--")</f>
        <v>1.1200000000000001</v>
      </c>
      <c r="AF101" s="255">
        <f>IFERROR((1+(3*[0]!B)+(3*[0]!B^2))/((1+[0]!B)^2),"--")</f>
        <v>1</v>
      </c>
      <c r="AG101" s="490" t="str">
        <f t="shared" si="39"/>
        <v>--</v>
      </c>
      <c r="AH101" s="208" t="str">
        <f t="shared" si="40"/>
        <v>A</v>
      </c>
      <c r="AI101" s="255">
        <f>VLOOKUP(D101,derm!$D$4:$H$285,5,FALSE)</f>
        <v>7.9900000000000006E-3</v>
      </c>
      <c r="AJ101" s="468">
        <f>VLOOKUP($C101,ToxValues!$C$4:$N$283,11,FALSE)</f>
        <v>128.56</v>
      </c>
      <c r="AK101" s="468">
        <f>VLOOKUP($D101,derm!$D$4:$K$285,6,FALSE)</f>
        <v>0</v>
      </c>
      <c r="AL101" s="468">
        <f>VLOOKUP($D101,derm!$D$4:$K$285,7,FALSE)</f>
        <v>0.56000000000000005</v>
      </c>
      <c r="AM101" s="468">
        <f>VLOOKUP($D101,derm!$D$4:$K$285,8,FALSE)</f>
        <v>1.34</v>
      </c>
      <c r="AN101" s="468">
        <f>VLOOKUP($D101,derm!$D$4:$L$285,9,FALSE)</f>
        <v>1</v>
      </c>
      <c r="AO101" s="255"/>
      <c r="AP101" s="255" t="str">
        <f>VLOOKUP($C101,ToxValues!$C$4:$J$284,7,FALSE)</f>
        <v>--</v>
      </c>
      <c r="AQ101" s="497" t="str">
        <f>VLOOKUP($C101,ToxValues!$C$4:$L$284,10,FALSE)</f>
        <v>--</v>
      </c>
    </row>
    <row r="102" spans="1:43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 t="str">
        <f t="shared" si="41"/>
        <v>--</v>
      </c>
      <c r="H102" s="490" t="str">
        <f t="shared" si="42"/>
        <v/>
      </c>
      <c r="I102" s="490"/>
      <c r="J102" s="490" t="str">
        <f t="shared" si="43"/>
        <v/>
      </c>
      <c r="K102" s="490" t="str">
        <f t="shared" si="44"/>
        <v>--</v>
      </c>
      <c r="L102" s="490" t="str">
        <f t="shared" si="45"/>
        <v/>
      </c>
      <c r="M102" s="490"/>
      <c r="N102" s="490" t="str">
        <f t="shared" si="29"/>
        <v>--</v>
      </c>
      <c r="O102" s="490" t="str">
        <f t="shared" si="51"/>
        <v>--</v>
      </c>
      <c r="P102" s="490" t="str">
        <f t="shared" si="30"/>
        <v>--</v>
      </c>
      <c r="Q102" s="490" t="str">
        <f t="shared" si="31"/>
        <v>--</v>
      </c>
      <c r="R102" s="490" t="str">
        <f t="shared" si="46"/>
        <v>--</v>
      </c>
      <c r="S102" s="490" t="str">
        <f t="shared" si="47"/>
        <v>--</v>
      </c>
      <c r="T102" s="490" t="str">
        <f t="shared" si="48"/>
        <v>--</v>
      </c>
      <c r="U102" s="490" t="str">
        <f t="shared" si="49"/>
        <v>--</v>
      </c>
      <c r="V102" s="490" t="str">
        <f t="shared" si="50"/>
        <v>--</v>
      </c>
      <c r="W102" s="490" t="str">
        <f t="shared" si="32"/>
        <v>--</v>
      </c>
      <c r="X102" s="490" t="str">
        <f t="shared" si="33"/>
        <v>--</v>
      </c>
      <c r="Y102" s="490" t="str">
        <f t="shared" si="34"/>
        <v>--</v>
      </c>
      <c r="Z102" s="490" t="str">
        <f t="shared" si="35"/>
        <v>--</v>
      </c>
      <c r="AA102" s="490"/>
      <c r="AB102" s="490" t="str">
        <f t="shared" si="36"/>
        <v>--</v>
      </c>
      <c r="AC102" s="490" t="str">
        <f t="shared" si="37"/>
        <v>--</v>
      </c>
      <c r="AD102" s="490" t="str">
        <f t="shared" si="38"/>
        <v>--</v>
      </c>
      <c r="AE102" s="490" t="str">
        <f>IFERROR((2*'Adult Res carc'!tao_event*AF102),"--")</f>
        <v>--</v>
      </c>
      <c r="AF102" s="255" t="str">
        <f>IFERROR((1+(3*[0]!B)+(3*[0]!B^2))/((1+[0]!B)^2),"--")</f>
        <v>--</v>
      </c>
      <c r="AG102" s="490" t="str">
        <f t="shared" si="39"/>
        <v>--</v>
      </c>
      <c r="AH102" s="208" t="str">
        <f t="shared" si="40"/>
        <v>A</v>
      </c>
      <c r="AI102" s="255">
        <f>VLOOKUP(D102,derm!$D$4:$H$285,5,FALSE)</f>
        <v>9.1700000000000004E-2</v>
      </c>
      <c r="AJ102" s="468">
        <f>VLOOKUP($C102,ToxValues!$C$4:$N$283,11,FALSE)</f>
        <v>142.19999999999999</v>
      </c>
      <c r="AK102" s="468" t="str">
        <f>VLOOKUP($D102,derm!$D$4:$K$285,6,FALSE)</f>
        <v>--</v>
      </c>
      <c r="AL102" s="468" t="str">
        <f>VLOOKUP($D102,derm!$D$4:$K$285,7,FALSE)</f>
        <v>--</v>
      </c>
      <c r="AM102" s="468" t="str">
        <f>VLOOKUP($D102,derm!$D$4:$K$285,8,FALSE)</f>
        <v>--</v>
      </c>
      <c r="AN102" s="468" t="str">
        <f>VLOOKUP($D102,derm!$D$4:$L$285,9,FALSE)</f>
        <v>--</v>
      </c>
      <c r="AO102" s="255"/>
      <c r="AP102" s="255" t="str">
        <f>VLOOKUP($C102,ToxValues!$C$4:$J$284,7,FALSE)</f>
        <v>--</v>
      </c>
      <c r="AQ102" s="497" t="str">
        <f>VLOOKUP($C102,ToxValues!$C$4:$L$284,10,FALSE)</f>
        <v>--</v>
      </c>
    </row>
    <row r="103" spans="1:43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 t="str">
        <f t="shared" si="41"/>
        <v>--</v>
      </c>
      <c r="H103" s="490" t="str">
        <f t="shared" si="42"/>
        <v/>
      </c>
      <c r="I103" s="490"/>
      <c r="J103" s="490" t="str">
        <f t="shared" si="43"/>
        <v/>
      </c>
      <c r="K103" s="490" t="str">
        <f t="shared" si="44"/>
        <v>--</v>
      </c>
      <c r="L103" s="490" t="str">
        <f t="shared" si="45"/>
        <v/>
      </c>
      <c r="M103" s="490"/>
      <c r="N103" s="490" t="str">
        <f t="shared" si="29"/>
        <v>--</v>
      </c>
      <c r="O103" s="490" t="str">
        <f t="shared" si="51"/>
        <v>--</v>
      </c>
      <c r="P103" s="490" t="str">
        <f t="shared" si="30"/>
        <v>--</v>
      </c>
      <c r="Q103" s="490" t="str">
        <f t="shared" si="31"/>
        <v>--</v>
      </c>
      <c r="R103" s="490" t="str">
        <f t="shared" si="46"/>
        <v>--</v>
      </c>
      <c r="S103" s="490" t="str">
        <f t="shared" si="47"/>
        <v>--</v>
      </c>
      <c r="T103" s="490" t="str">
        <f t="shared" si="48"/>
        <v>--</v>
      </c>
      <c r="U103" s="490" t="str">
        <f t="shared" si="49"/>
        <v>--</v>
      </c>
      <c r="V103" s="490" t="str">
        <f t="shared" si="50"/>
        <v>--</v>
      </c>
      <c r="W103" s="490" t="str">
        <f t="shared" si="32"/>
        <v>--</v>
      </c>
      <c r="X103" s="490" t="str">
        <f t="shared" si="33"/>
        <v>--</v>
      </c>
      <c r="Y103" s="490" t="str">
        <f t="shared" si="34"/>
        <v>--</v>
      </c>
      <c r="Z103" s="490" t="str">
        <f t="shared" si="35"/>
        <v>--</v>
      </c>
      <c r="AA103" s="490"/>
      <c r="AB103" s="490" t="str">
        <f t="shared" si="36"/>
        <v>--</v>
      </c>
      <c r="AC103" s="490" t="str">
        <f t="shared" si="37"/>
        <v>--</v>
      </c>
      <c r="AD103" s="490">
        <f t="shared" si="38"/>
        <v>0.57999999999999996</v>
      </c>
      <c r="AE103" s="490">
        <f>IFERROR((2*'Adult Res carc'!tao_event*AF103),"--")</f>
        <v>0.86</v>
      </c>
      <c r="AF103" s="255">
        <f>IFERROR((1+(3*[0]!B)+(3*[0]!B^2))/((1+[0]!B)^2),"--")</f>
        <v>1</v>
      </c>
      <c r="AG103" s="490" t="str">
        <f t="shared" si="39"/>
        <v>--</v>
      </c>
      <c r="AH103" s="208" t="str">
        <f t="shared" si="40"/>
        <v>A</v>
      </c>
      <c r="AI103" s="255">
        <f>VLOOKUP(D103,derm!$D$4:$H$285,5,FALSE)</f>
        <v>7.6600000000000001E-3</v>
      </c>
      <c r="AJ103" s="468">
        <f>VLOOKUP($C103,ToxValues!$C$4:$N$283,11,FALSE)</f>
        <v>108.14</v>
      </c>
      <c r="AK103" s="468">
        <f>VLOOKUP($D103,derm!$D$4:$K$285,6,FALSE)</f>
        <v>0</v>
      </c>
      <c r="AL103" s="468">
        <f>VLOOKUP($D103,derm!$D$4:$K$285,7,FALSE)</f>
        <v>0.43</v>
      </c>
      <c r="AM103" s="468">
        <f>VLOOKUP($D103,derm!$D$4:$K$285,8,FALSE)</f>
        <v>1.03</v>
      </c>
      <c r="AN103" s="468">
        <f>VLOOKUP($D103,derm!$D$4:$L$285,9,FALSE)</f>
        <v>1</v>
      </c>
      <c r="AO103" s="255"/>
      <c r="AP103" s="255" t="str">
        <f>VLOOKUP($C103,ToxValues!$C$4:$J$284,7,FALSE)</f>
        <v>--</v>
      </c>
      <c r="AQ103" s="497" t="str">
        <f>VLOOKUP($C103,ToxValues!$C$4:$L$284,10,FALSE)</f>
        <v>--</v>
      </c>
    </row>
    <row r="104" spans="1:43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 t="str">
        <f t="shared" si="41"/>
        <v>--</v>
      </c>
      <c r="H104" s="490" t="str">
        <f t="shared" si="42"/>
        <v/>
      </c>
      <c r="I104" s="490"/>
      <c r="J104" s="490" t="str">
        <f t="shared" si="43"/>
        <v/>
      </c>
      <c r="K104" s="490" t="str">
        <f t="shared" si="44"/>
        <v>--</v>
      </c>
      <c r="L104" s="490" t="str">
        <f t="shared" si="45"/>
        <v/>
      </c>
      <c r="M104" s="490"/>
      <c r="N104" s="490" t="str">
        <f t="shared" si="29"/>
        <v>--</v>
      </c>
      <c r="O104" s="490" t="str">
        <f t="shared" si="51"/>
        <v>--</v>
      </c>
      <c r="P104" s="490" t="str">
        <f t="shared" si="30"/>
        <v>--</v>
      </c>
      <c r="Q104" s="490" t="str">
        <f t="shared" si="31"/>
        <v>--</v>
      </c>
      <c r="R104" s="490" t="str">
        <f t="shared" si="46"/>
        <v>--</v>
      </c>
      <c r="S104" s="490" t="str">
        <f t="shared" si="47"/>
        <v>--</v>
      </c>
      <c r="T104" s="490" t="str">
        <f t="shared" si="48"/>
        <v>--</v>
      </c>
      <c r="U104" s="490" t="str">
        <f t="shared" si="49"/>
        <v>--</v>
      </c>
      <c r="V104" s="490" t="str">
        <f t="shared" si="50"/>
        <v>--</v>
      </c>
      <c r="W104" s="490" t="str">
        <f t="shared" si="32"/>
        <v>--</v>
      </c>
      <c r="X104" s="490" t="str">
        <f t="shared" si="33"/>
        <v>--</v>
      </c>
      <c r="Y104" s="490" t="str">
        <f t="shared" si="34"/>
        <v>--</v>
      </c>
      <c r="Z104" s="490" t="str">
        <f t="shared" si="35"/>
        <v>--</v>
      </c>
      <c r="AA104" s="490"/>
      <c r="AB104" s="490" t="str">
        <f t="shared" si="36"/>
        <v>--</v>
      </c>
      <c r="AC104" s="490" t="str">
        <f t="shared" si="37"/>
        <v>--</v>
      </c>
      <c r="AD104" s="490" t="str">
        <f t="shared" si="38"/>
        <v>--</v>
      </c>
      <c r="AE104" s="490" t="str">
        <f>IFERROR((2*'Adult Res carc'!tao_event*AF104),"--")</f>
        <v>--</v>
      </c>
      <c r="AF104" s="255" t="str">
        <f>IFERROR((1+(3*[0]!B)+(3*[0]!B^2))/((1+[0]!B)^2),"--")</f>
        <v>--</v>
      </c>
      <c r="AG104" s="490" t="str">
        <f t="shared" si="39"/>
        <v>--</v>
      </c>
      <c r="AH104" s="208" t="str">
        <f t="shared" si="40"/>
        <v>A</v>
      </c>
      <c r="AI104" s="255">
        <f>VLOOKUP(D104,derm!$D$4:$H$285,5,FALSE)</f>
        <v>4.4600000000000004E-3</v>
      </c>
      <c r="AJ104" s="468">
        <f>VLOOKUP($C104,ToxValues!$C$4:$N$283,11,FALSE)</f>
        <v>138.13</v>
      </c>
      <c r="AK104" s="468" t="str">
        <f>VLOOKUP($D104,derm!$D$4:$K$285,6,FALSE)</f>
        <v>--</v>
      </c>
      <c r="AL104" s="468" t="str">
        <f>VLOOKUP($D104,derm!$D$4:$K$285,7,FALSE)</f>
        <v>--</v>
      </c>
      <c r="AM104" s="468" t="str">
        <f>VLOOKUP($D104,derm!$D$4:$K$285,8,FALSE)</f>
        <v>--</v>
      </c>
      <c r="AN104" s="468" t="str">
        <f>VLOOKUP($D104,derm!$D$4:$L$285,9,FALSE)</f>
        <v>--</v>
      </c>
      <c r="AO104" s="255"/>
      <c r="AP104" s="255" t="str">
        <f>VLOOKUP($C104,ToxValues!$C$4:$J$284,7,FALSE)</f>
        <v>--</v>
      </c>
      <c r="AQ104" s="497" t="str">
        <f>VLOOKUP($C104,ToxValues!$C$4:$L$284,10,FALSE)</f>
        <v>--</v>
      </c>
    </row>
    <row r="105" spans="1:43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41"/>
        <v>--</v>
      </c>
      <c r="H105" s="490" t="str">
        <f t="shared" si="42"/>
        <v/>
      </c>
      <c r="I105" s="490"/>
      <c r="J105" s="490" t="str">
        <f t="shared" si="43"/>
        <v/>
      </c>
      <c r="K105" s="490" t="str">
        <f t="shared" si="44"/>
        <v>--</v>
      </c>
      <c r="L105" s="490" t="str">
        <f t="shared" si="45"/>
        <v/>
      </c>
      <c r="M105" s="490"/>
      <c r="N105" s="490" t="str">
        <f t="shared" si="29"/>
        <v>--</v>
      </c>
      <c r="O105" s="490" t="str">
        <f t="shared" si="51"/>
        <v>--</v>
      </c>
      <c r="P105" s="490" t="str">
        <f t="shared" si="30"/>
        <v>--</v>
      </c>
      <c r="Q105" s="490" t="str">
        <f t="shared" si="31"/>
        <v>--</v>
      </c>
      <c r="R105" s="490" t="str">
        <f t="shared" si="46"/>
        <v>--</v>
      </c>
      <c r="S105" s="490" t="str">
        <f t="shared" si="47"/>
        <v>--</v>
      </c>
      <c r="T105" s="490" t="str">
        <f t="shared" si="48"/>
        <v>--</v>
      </c>
      <c r="U105" s="490" t="str">
        <f t="shared" si="49"/>
        <v>--</v>
      </c>
      <c r="V105" s="490" t="str">
        <f t="shared" si="50"/>
        <v>--</v>
      </c>
      <c r="W105" s="490" t="str">
        <f t="shared" si="32"/>
        <v>--</v>
      </c>
      <c r="X105" s="490" t="str">
        <f t="shared" si="33"/>
        <v>--</v>
      </c>
      <c r="Y105" s="490" t="str">
        <f t="shared" si="34"/>
        <v>--</v>
      </c>
      <c r="Z105" s="490" t="str">
        <f t="shared" si="35"/>
        <v>--</v>
      </c>
      <c r="AA105" s="490"/>
      <c r="AB105" s="490" t="str">
        <f t="shared" si="36"/>
        <v>--</v>
      </c>
      <c r="AC105" s="490" t="str">
        <f t="shared" si="37"/>
        <v>--</v>
      </c>
      <c r="AD105" s="490">
        <f t="shared" si="38"/>
        <v>0.57999999999999996</v>
      </c>
      <c r="AE105" s="490">
        <f>IFERROR((2*'Adult Res carc'!tao_event*AF105),"--")</f>
        <v>1.28</v>
      </c>
      <c r="AF105" s="255">
        <f>IFERROR((1+(3*[0]!B)+(3*[0]!B^2))/((1+[0]!B)^2),"--")</f>
        <v>1</v>
      </c>
      <c r="AG105" s="490" t="str">
        <f t="shared" si="39"/>
        <v>--</v>
      </c>
      <c r="AH105" s="208" t="str">
        <f t="shared" si="40"/>
        <v>A</v>
      </c>
      <c r="AI105" s="255" t="str">
        <f>VLOOKUP(D105,derm!$D$4:$H$285,5,FALSE)</f>
        <v>--</v>
      </c>
      <c r="AJ105" s="468" t="str">
        <f>VLOOKUP($C105,ToxValues!$C$4:$N$283,11,FALSE)</f>
        <v>--</v>
      </c>
      <c r="AK105" s="468">
        <f>VLOOKUP($D105,derm!$D$4:$K$285,6,FALSE)</f>
        <v>0</v>
      </c>
      <c r="AL105" s="468">
        <f>VLOOKUP($D105,derm!$D$4:$K$285,7,FALSE)</f>
        <v>0.64</v>
      </c>
      <c r="AM105" s="468">
        <f>VLOOKUP($D105,derm!$D$4:$K$285,8,FALSE)</f>
        <v>1.54</v>
      </c>
      <c r="AN105" s="468">
        <f>VLOOKUP($D105,derm!$D$4:$L$285,9,FALSE)</f>
        <v>1</v>
      </c>
      <c r="AO105" s="255"/>
      <c r="AP105" s="255" t="str">
        <f>VLOOKUP($C105,ToxValues!$C$4:$J$284,7,FALSE)</f>
        <v>--</v>
      </c>
      <c r="AQ105" s="497" t="str">
        <f>VLOOKUP($C105,ToxValues!$C$4:$L$284,10,FALSE)</f>
        <v>--</v>
      </c>
    </row>
    <row r="106" spans="1:43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 t="str">
        <f t="shared" si="41"/>
        <v>--</v>
      </c>
      <c r="H106" s="490" t="str">
        <f t="shared" si="42"/>
        <v/>
      </c>
      <c r="I106" s="490"/>
      <c r="J106" s="490" t="str">
        <f t="shared" si="43"/>
        <v/>
      </c>
      <c r="K106" s="490">
        <f t="shared" si="44"/>
        <v>1.8925925925925926</v>
      </c>
      <c r="L106" s="490">
        <f t="shared" si="45"/>
        <v>1.3463065230067603</v>
      </c>
      <c r="M106" s="490"/>
      <c r="N106" s="490" t="str">
        <f t="shared" si="29"/>
        <v>--</v>
      </c>
      <c r="O106" s="490">
        <f t="shared" si="51"/>
        <v>1.8925925925925926</v>
      </c>
      <c r="P106" s="490">
        <f t="shared" si="30"/>
        <v>4.664240760767453</v>
      </c>
      <c r="Q106" s="490">
        <f t="shared" si="31"/>
        <v>1.3463065230067603</v>
      </c>
      <c r="R106" s="490" t="str">
        <f t="shared" si="46"/>
        <v>--</v>
      </c>
      <c r="S106" s="490" t="str">
        <f t="shared" si="47"/>
        <v>--</v>
      </c>
      <c r="T106" s="490" t="str">
        <f t="shared" si="48"/>
        <v>--</v>
      </c>
      <c r="U106" s="490">
        <f t="shared" si="49"/>
        <v>1.8925925925925926</v>
      </c>
      <c r="V106" s="490">
        <f t="shared" si="50"/>
        <v>1.3463065230067603</v>
      </c>
      <c r="W106" s="490" t="str">
        <f t="shared" si="32"/>
        <v>--</v>
      </c>
      <c r="X106" s="490" t="str">
        <f t="shared" si="33"/>
        <v>--</v>
      </c>
      <c r="Y106" s="490">
        <f t="shared" si="34"/>
        <v>1.8925925925925926</v>
      </c>
      <c r="Z106" s="490">
        <f t="shared" si="35"/>
        <v>4.664240760767453</v>
      </c>
      <c r="AA106" s="490"/>
      <c r="AB106" s="490">
        <f t="shared" si="36"/>
        <v>2.4584211877664908</v>
      </c>
      <c r="AC106" s="490">
        <f t="shared" si="37"/>
        <v>4.664240760767453</v>
      </c>
      <c r="AD106" s="490">
        <f t="shared" si="38"/>
        <v>0.52727272727272723</v>
      </c>
      <c r="AE106" s="490">
        <f>IFERROR((2*'Adult Res carc'!tao_event*AF106),"--")</f>
        <v>6.1553719008264451</v>
      </c>
      <c r="AF106" s="255">
        <f>IFERROR((1+(3*[0]!B)+(3*[0]!B^2))/((1+[0]!B)^2),"--")</f>
        <v>1.0991735537190082</v>
      </c>
      <c r="AG106" s="490">
        <f t="shared" si="39"/>
        <v>2.1028806584362145E-4</v>
      </c>
      <c r="AH106" s="208" t="str">
        <f t="shared" si="40"/>
        <v>A</v>
      </c>
      <c r="AI106" s="255">
        <f>VLOOKUP(D106,derm!$D$4:$H$285,5,FALSE)</f>
        <v>1.2800000000000001E-2</v>
      </c>
      <c r="AJ106" s="468">
        <f>VLOOKUP($C106,ToxValues!$C$4:$N$283,11,FALSE)</f>
        <v>253.13</v>
      </c>
      <c r="AK106" s="468">
        <f>VLOOKUP($D106,derm!$D$4:$K$285,6,FALSE)</f>
        <v>0.1</v>
      </c>
      <c r="AL106" s="468">
        <f>VLOOKUP($D106,derm!$D$4:$K$285,7,FALSE)</f>
        <v>2.8</v>
      </c>
      <c r="AM106" s="468">
        <f>VLOOKUP($D106,derm!$D$4:$K$285,8,FALSE)</f>
        <v>6.72</v>
      </c>
      <c r="AN106" s="468">
        <f>VLOOKUP($D106,derm!$D$4:$L$285,9,FALSE)</f>
        <v>1</v>
      </c>
      <c r="AO106" s="255"/>
      <c r="AP106" s="255">
        <f>VLOOKUP($C106,ToxValues!$C$4:$J$284,7,FALSE)</f>
        <v>0.45</v>
      </c>
      <c r="AQ106" s="497">
        <f>VLOOKUP($C106,ToxValues!$C$4:$L$284,10,FALSE)</f>
        <v>0.45</v>
      </c>
    </row>
    <row r="107" spans="1:43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 t="str">
        <f t="shared" si="41"/>
        <v>--</v>
      </c>
      <c r="H107" s="490" t="str">
        <f t="shared" si="42"/>
        <v/>
      </c>
      <c r="I107" s="490"/>
      <c r="J107" s="490" t="str">
        <f t="shared" si="43"/>
        <v/>
      </c>
      <c r="K107" s="490" t="str">
        <f t="shared" si="44"/>
        <v>--</v>
      </c>
      <c r="L107" s="490" t="str">
        <f t="shared" si="45"/>
        <v/>
      </c>
      <c r="M107" s="490"/>
      <c r="N107" s="490" t="str">
        <f t="shared" si="29"/>
        <v>--</v>
      </c>
      <c r="O107" s="490" t="str">
        <f t="shared" si="51"/>
        <v>--</v>
      </c>
      <c r="P107" s="490" t="str">
        <f t="shared" si="30"/>
        <v>--</v>
      </c>
      <c r="Q107" s="490" t="str">
        <f t="shared" si="31"/>
        <v>--</v>
      </c>
      <c r="R107" s="490" t="str">
        <f t="shared" si="46"/>
        <v>--</v>
      </c>
      <c r="S107" s="490" t="str">
        <f t="shared" si="47"/>
        <v>--</v>
      </c>
      <c r="T107" s="490" t="str">
        <f t="shared" si="48"/>
        <v>--</v>
      </c>
      <c r="U107" s="490" t="str">
        <f t="shared" si="49"/>
        <v>--</v>
      </c>
      <c r="V107" s="490" t="str">
        <f t="shared" si="50"/>
        <v>--</v>
      </c>
      <c r="W107" s="490" t="str">
        <f t="shared" si="32"/>
        <v>--</v>
      </c>
      <c r="X107" s="490" t="str">
        <f t="shared" si="33"/>
        <v>--</v>
      </c>
      <c r="Y107" s="490" t="str">
        <f t="shared" si="34"/>
        <v>--</v>
      </c>
      <c r="Z107" s="490" t="str">
        <f t="shared" si="35"/>
        <v>--</v>
      </c>
      <c r="AA107" s="490"/>
      <c r="AB107" s="490" t="str">
        <f t="shared" si="36"/>
        <v>--</v>
      </c>
      <c r="AC107" s="490" t="str">
        <f t="shared" si="37"/>
        <v>--</v>
      </c>
      <c r="AD107" s="490">
        <f t="shared" si="38"/>
        <v>0.57999999999999996</v>
      </c>
      <c r="AE107" s="490">
        <f>IFERROR((2*'Adult Res carc'!tao_event*AF107),"--")</f>
        <v>1.02</v>
      </c>
      <c r="AF107" s="255">
        <f>IFERROR((1+(3*[0]!B)+(3*[0]!B^2))/((1+[0]!B)^2),"--")</f>
        <v>1</v>
      </c>
      <c r="AG107" s="490" t="str">
        <f t="shared" si="39"/>
        <v>--</v>
      </c>
      <c r="AH107" s="208" t="str">
        <f t="shared" si="40"/>
        <v>A</v>
      </c>
      <c r="AI107" s="255">
        <f>VLOOKUP(D107,derm!$D$4:$H$285,5,FALSE)</f>
        <v>9.7999999999999997E-3</v>
      </c>
      <c r="AJ107" s="468">
        <f>VLOOKUP($C107,ToxValues!$C$4:$N$283,11,FALSE)</f>
        <v>122.17</v>
      </c>
      <c r="AK107" s="468">
        <f>VLOOKUP($D107,derm!$D$4:$K$285,6,FALSE)</f>
        <v>0</v>
      </c>
      <c r="AL107" s="468">
        <f>VLOOKUP($D107,derm!$D$4:$K$285,7,FALSE)</f>
        <v>0.51</v>
      </c>
      <c r="AM107" s="468">
        <f>VLOOKUP($D107,derm!$D$4:$K$285,8,FALSE)</f>
        <v>1.24</v>
      </c>
      <c r="AN107" s="468">
        <f>VLOOKUP($D107,derm!$D$4:$L$285,9,FALSE)</f>
        <v>1</v>
      </c>
      <c r="AO107" s="255"/>
      <c r="AP107" s="255" t="str">
        <f>VLOOKUP($C107,ToxValues!$C$4:$J$284,7,FALSE)</f>
        <v>--</v>
      </c>
      <c r="AQ107" s="497" t="str">
        <f>VLOOKUP($C107,ToxValues!$C$4:$L$284,10,FALSE)</f>
        <v>--</v>
      </c>
    </row>
    <row r="108" spans="1:43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41"/>
        <v>--</v>
      </c>
      <c r="H108" s="490" t="str">
        <f t="shared" si="42"/>
        <v/>
      </c>
      <c r="I108" s="490"/>
      <c r="J108" s="490" t="str">
        <f t="shared" si="43"/>
        <v/>
      </c>
      <c r="K108" s="490" t="str">
        <f t="shared" si="44"/>
        <v>--</v>
      </c>
      <c r="L108" s="490" t="str">
        <f t="shared" si="45"/>
        <v/>
      </c>
      <c r="M108" s="490"/>
      <c r="N108" s="490" t="str">
        <f t="shared" si="29"/>
        <v>--</v>
      </c>
      <c r="O108" s="490" t="str">
        <f t="shared" si="51"/>
        <v>--</v>
      </c>
      <c r="P108" s="490" t="str">
        <f t="shared" si="30"/>
        <v>--</v>
      </c>
      <c r="Q108" s="490" t="str">
        <f t="shared" si="31"/>
        <v>--</v>
      </c>
      <c r="R108" s="490" t="str">
        <f t="shared" si="46"/>
        <v>--</v>
      </c>
      <c r="S108" s="490" t="str">
        <f t="shared" si="47"/>
        <v>--</v>
      </c>
      <c r="T108" s="490" t="str">
        <f t="shared" si="48"/>
        <v>--</v>
      </c>
      <c r="U108" s="490" t="str">
        <f t="shared" si="49"/>
        <v>--</v>
      </c>
      <c r="V108" s="490" t="str">
        <f t="shared" si="50"/>
        <v>--</v>
      </c>
      <c r="W108" s="490" t="str">
        <f t="shared" si="32"/>
        <v>--</v>
      </c>
      <c r="X108" s="490" t="str">
        <f t="shared" si="33"/>
        <v>--</v>
      </c>
      <c r="Y108" s="490" t="str">
        <f t="shared" si="34"/>
        <v>--</v>
      </c>
      <c r="Z108" s="490" t="str">
        <f t="shared" si="35"/>
        <v>--</v>
      </c>
      <c r="AA108" s="490"/>
      <c r="AB108" s="490" t="str">
        <f t="shared" si="36"/>
        <v>--</v>
      </c>
      <c r="AC108" s="490" t="str">
        <f t="shared" si="37"/>
        <v>--</v>
      </c>
      <c r="AD108" s="490" t="str">
        <f t="shared" si="38"/>
        <v>--</v>
      </c>
      <c r="AE108" s="490" t="str">
        <f>IFERROR((2*'Adult Res carc'!tao_event*AF108),"--")</f>
        <v>--</v>
      </c>
      <c r="AF108" s="255" t="str">
        <f>IFERROR((1+(3*[0]!B)+(3*[0]!B^2))/((1+[0]!B)^2),"--")</f>
        <v>--</v>
      </c>
      <c r="AG108" s="490" t="str">
        <f t="shared" si="39"/>
        <v>--</v>
      </c>
      <c r="AH108" s="208" t="str">
        <f t="shared" si="40"/>
        <v>A</v>
      </c>
      <c r="AI108" s="255" t="str">
        <f>VLOOKUP(D108,derm!$D$4:$H$285,5,FALSE)</f>
        <v>--</v>
      </c>
      <c r="AJ108" s="468" t="str">
        <f>VLOOKUP($C108,ToxValues!$C$4:$N$283,11,FALSE)</f>
        <v>--</v>
      </c>
      <c r="AK108" s="468" t="str">
        <f>VLOOKUP($D108,derm!$D$4:$K$285,6,FALSE)</f>
        <v>--</v>
      </c>
      <c r="AL108" s="468" t="str">
        <f>VLOOKUP($D108,derm!$D$4:$K$285,7,FALSE)</f>
        <v>--</v>
      </c>
      <c r="AM108" s="468" t="str">
        <f>VLOOKUP($D108,derm!$D$4:$K$285,8,FALSE)</f>
        <v>--</v>
      </c>
      <c r="AN108" s="468" t="str">
        <f>VLOOKUP($D108,derm!$D$4:$L$285,9,FALSE)</f>
        <v>--</v>
      </c>
      <c r="AO108" s="255"/>
      <c r="AP108" s="255" t="str">
        <f>VLOOKUP($C108,ToxValues!$C$4:$J$284,7,FALSE)</f>
        <v>--</v>
      </c>
      <c r="AQ108" s="497" t="str">
        <f>VLOOKUP($C108,ToxValues!$C$4:$L$284,10,FALSE)</f>
        <v>--</v>
      </c>
    </row>
    <row r="109" spans="1:43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 t="str">
        <f t="shared" si="41"/>
        <v>--</v>
      </c>
      <c r="H109" s="490" t="str">
        <f t="shared" si="42"/>
        <v/>
      </c>
      <c r="I109" s="490"/>
      <c r="J109" s="490" t="str">
        <f t="shared" si="43"/>
        <v/>
      </c>
      <c r="K109" s="490" t="str">
        <f t="shared" si="44"/>
        <v>--</v>
      </c>
      <c r="L109" s="490" t="str">
        <f t="shared" si="45"/>
        <v/>
      </c>
      <c r="M109" s="490"/>
      <c r="N109" s="490" t="str">
        <f t="shared" si="29"/>
        <v>--</v>
      </c>
      <c r="O109" s="490" t="str">
        <f t="shared" si="51"/>
        <v>--</v>
      </c>
      <c r="P109" s="490" t="str">
        <f t="shared" si="30"/>
        <v>--</v>
      </c>
      <c r="Q109" s="490" t="str">
        <f t="shared" si="31"/>
        <v>--</v>
      </c>
      <c r="R109" s="490" t="str">
        <f t="shared" si="46"/>
        <v>--</v>
      </c>
      <c r="S109" s="490" t="str">
        <f t="shared" si="47"/>
        <v>--</v>
      </c>
      <c r="T109" s="490" t="str">
        <f t="shared" si="48"/>
        <v>--</v>
      </c>
      <c r="U109" s="490" t="str">
        <f t="shared" si="49"/>
        <v>--</v>
      </c>
      <c r="V109" s="490" t="str">
        <f t="shared" si="50"/>
        <v>--</v>
      </c>
      <c r="W109" s="490" t="str">
        <f t="shared" si="32"/>
        <v>--</v>
      </c>
      <c r="X109" s="490" t="str">
        <f t="shared" si="33"/>
        <v>--</v>
      </c>
      <c r="Y109" s="490" t="str">
        <f t="shared" si="34"/>
        <v>--</v>
      </c>
      <c r="Z109" s="490" t="str">
        <f t="shared" si="35"/>
        <v>--</v>
      </c>
      <c r="AA109" s="490"/>
      <c r="AB109" s="490" t="str">
        <f t="shared" si="36"/>
        <v>--</v>
      </c>
      <c r="AC109" s="490" t="str">
        <f t="shared" si="37"/>
        <v>--</v>
      </c>
      <c r="AD109" s="490">
        <f t="shared" si="38"/>
        <v>0.57999999999999996</v>
      </c>
      <c r="AE109" s="490">
        <f>IFERROR((2*'Adult Res carc'!tao_event*AF109),"--")</f>
        <v>0.86</v>
      </c>
      <c r="AF109" s="255">
        <f>IFERROR((1+(3*[0]!B)+(3*[0]!B^2))/((1+[0]!B)^2),"--")</f>
        <v>1</v>
      </c>
      <c r="AG109" s="490" t="str">
        <f t="shared" si="39"/>
        <v>--</v>
      </c>
      <c r="AH109" s="208" t="str">
        <f t="shared" si="40"/>
        <v>A</v>
      </c>
      <c r="AI109" s="255">
        <f>VLOOKUP(D109,derm!$D$4:$H$285,5,FALSE)</f>
        <v>7.77E-3</v>
      </c>
      <c r="AJ109" s="468">
        <f>VLOOKUP($C109,ToxValues!$C$4:$N$283,11,FALSE)</f>
        <v>108.14</v>
      </c>
      <c r="AK109" s="468">
        <f>VLOOKUP($D109,derm!$D$4:$K$285,6,FALSE)</f>
        <v>0</v>
      </c>
      <c r="AL109" s="468">
        <f>VLOOKUP($D109,derm!$D$4:$K$285,7,FALSE)</f>
        <v>0.43</v>
      </c>
      <c r="AM109" s="468">
        <f>VLOOKUP($D109,derm!$D$4:$K$285,8,FALSE)</f>
        <v>1.03</v>
      </c>
      <c r="AN109" s="468">
        <f>VLOOKUP($D109,derm!$D$4:$L$285,9,FALSE)</f>
        <v>1</v>
      </c>
      <c r="AO109" s="255"/>
      <c r="AP109" s="255" t="str">
        <f>VLOOKUP($C109,ToxValues!$C$4:$J$284,7,FALSE)</f>
        <v>--</v>
      </c>
      <c r="AQ109" s="497" t="str">
        <f>VLOOKUP($C109,ToxValues!$C$4:$L$284,10,FALSE)</f>
        <v>--</v>
      </c>
    </row>
    <row r="110" spans="1:43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41"/>
        <v>--</v>
      </c>
      <c r="H110" s="490" t="str">
        <f t="shared" si="42"/>
        <v/>
      </c>
      <c r="I110" s="490"/>
      <c r="J110" s="490" t="str">
        <f t="shared" si="43"/>
        <v/>
      </c>
      <c r="K110" s="490" t="str">
        <f t="shared" si="44"/>
        <v>--</v>
      </c>
      <c r="L110" s="490" t="str">
        <f t="shared" si="45"/>
        <v/>
      </c>
      <c r="M110" s="490"/>
      <c r="N110" s="490" t="str">
        <f t="shared" si="29"/>
        <v>--</v>
      </c>
      <c r="O110" s="490" t="str">
        <f t="shared" si="51"/>
        <v>--</v>
      </c>
      <c r="P110" s="490" t="str">
        <f t="shared" si="30"/>
        <v>--</v>
      </c>
      <c r="Q110" s="490" t="str">
        <f t="shared" si="31"/>
        <v>--</v>
      </c>
      <c r="R110" s="490" t="str">
        <f t="shared" si="46"/>
        <v>--</v>
      </c>
      <c r="S110" s="490" t="str">
        <f t="shared" si="47"/>
        <v>--</v>
      </c>
      <c r="T110" s="490" t="str">
        <f t="shared" si="48"/>
        <v>--</v>
      </c>
      <c r="U110" s="490" t="str">
        <f t="shared" si="49"/>
        <v>--</v>
      </c>
      <c r="V110" s="490" t="str">
        <f t="shared" si="50"/>
        <v>--</v>
      </c>
      <c r="W110" s="490" t="str">
        <f t="shared" si="32"/>
        <v>--</v>
      </c>
      <c r="X110" s="490" t="str">
        <f t="shared" si="33"/>
        <v>--</v>
      </c>
      <c r="Y110" s="490" t="str">
        <f t="shared" si="34"/>
        <v>--</v>
      </c>
      <c r="Z110" s="490" t="str">
        <f t="shared" si="35"/>
        <v>--</v>
      </c>
      <c r="AA110" s="490"/>
      <c r="AB110" s="490" t="str">
        <f t="shared" si="36"/>
        <v>--</v>
      </c>
      <c r="AC110" s="490" t="str">
        <f t="shared" si="37"/>
        <v>--</v>
      </c>
      <c r="AD110" s="490" t="str">
        <f t="shared" si="38"/>
        <v>--</v>
      </c>
      <c r="AE110" s="490" t="str">
        <f>IFERROR((2*'Adult Res carc'!tao_event*AF110),"--")</f>
        <v>--</v>
      </c>
      <c r="AF110" s="255" t="str">
        <f>IFERROR((1+(3*[0]!B)+(3*[0]!B^2))/((1+[0]!B)^2),"--")</f>
        <v>--</v>
      </c>
      <c r="AG110" s="490" t="str">
        <f t="shared" si="39"/>
        <v>--</v>
      </c>
      <c r="AH110" s="208" t="str">
        <f t="shared" si="40"/>
        <v>A</v>
      </c>
      <c r="AI110" s="255" t="str">
        <f>VLOOKUP(D110,derm!$D$4:$H$285,5,FALSE)</f>
        <v>--</v>
      </c>
      <c r="AJ110" s="468" t="str">
        <f>VLOOKUP($C110,ToxValues!$C$4:$N$283,11,FALSE)</f>
        <v>--</v>
      </c>
      <c r="AK110" s="468" t="str">
        <f>VLOOKUP($D110,derm!$D$4:$K$285,6,FALSE)</f>
        <v>--</v>
      </c>
      <c r="AL110" s="468" t="str">
        <f>VLOOKUP($D110,derm!$D$4:$K$285,7,FALSE)</f>
        <v>--</v>
      </c>
      <c r="AM110" s="468" t="str">
        <f>VLOOKUP($D110,derm!$D$4:$K$285,8,FALSE)</f>
        <v>--</v>
      </c>
      <c r="AN110" s="468" t="str">
        <f>VLOOKUP($D110,derm!$D$4:$L$285,9,FALSE)</f>
        <v>--</v>
      </c>
      <c r="AO110" s="255"/>
      <c r="AP110" s="255" t="str">
        <f>VLOOKUP($C110,ToxValues!$C$4:$J$284,7,FALSE)</f>
        <v>--</v>
      </c>
      <c r="AQ110" s="497" t="str">
        <f>VLOOKUP($C110,ToxValues!$C$4:$L$284,10,FALSE)</f>
        <v>--</v>
      </c>
    </row>
    <row r="111" spans="1:43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 t="str">
        <f t="shared" si="41"/>
        <v>--</v>
      </c>
      <c r="H111" s="490" t="str">
        <f t="shared" si="42"/>
        <v/>
      </c>
      <c r="I111" s="490"/>
      <c r="J111" s="490" t="str">
        <f t="shared" si="43"/>
        <v/>
      </c>
      <c r="K111" s="490" t="str">
        <f t="shared" si="44"/>
        <v>--</v>
      </c>
      <c r="L111" s="490" t="str">
        <f t="shared" si="45"/>
        <v/>
      </c>
      <c r="M111" s="490"/>
      <c r="N111" s="490" t="str">
        <f t="shared" si="29"/>
        <v>--</v>
      </c>
      <c r="O111" s="490" t="str">
        <f t="shared" si="51"/>
        <v>--</v>
      </c>
      <c r="P111" s="490" t="str">
        <f t="shared" si="30"/>
        <v>--</v>
      </c>
      <c r="Q111" s="490" t="str">
        <f t="shared" si="31"/>
        <v>--</v>
      </c>
      <c r="R111" s="490" t="str">
        <f t="shared" si="46"/>
        <v>--</v>
      </c>
      <c r="S111" s="490" t="str">
        <f t="shared" si="47"/>
        <v>--</v>
      </c>
      <c r="T111" s="490" t="str">
        <f t="shared" si="48"/>
        <v>--</v>
      </c>
      <c r="U111" s="490" t="str">
        <f t="shared" si="49"/>
        <v>--</v>
      </c>
      <c r="V111" s="490" t="str">
        <f t="shared" si="50"/>
        <v>--</v>
      </c>
      <c r="W111" s="490" t="str">
        <f t="shared" si="32"/>
        <v>--</v>
      </c>
      <c r="X111" s="490" t="str">
        <f t="shared" si="33"/>
        <v>--</v>
      </c>
      <c r="Y111" s="490" t="str">
        <f t="shared" si="34"/>
        <v>--</v>
      </c>
      <c r="Z111" s="490" t="str">
        <f t="shared" si="35"/>
        <v>--</v>
      </c>
      <c r="AA111" s="490"/>
      <c r="AB111" s="490" t="str">
        <f t="shared" si="36"/>
        <v>--</v>
      </c>
      <c r="AC111" s="490" t="str">
        <f t="shared" si="37"/>
        <v>--</v>
      </c>
      <c r="AD111" s="490">
        <f t="shared" si="38"/>
        <v>0.57999999999999996</v>
      </c>
      <c r="AE111" s="490">
        <f>IFERROR((2*'Adult Res carc'!tao_event*AF111),"--")</f>
        <v>2.76</v>
      </c>
      <c r="AF111" s="255">
        <f>IFERROR((1+(3*[0]!B)+(3*[0]!B^2))/((1+[0]!B)^2),"--")</f>
        <v>1</v>
      </c>
      <c r="AG111" s="490" t="str">
        <f t="shared" si="39"/>
        <v>--</v>
      </c>
      <c r="AH111" s="208" t="str">
        <f t="shared" si="40"/>
        <v>A</v>
      </c>
      <c r="AI111" s="255">
        <f>VLOOKUP(D111,derm!$D$4:$H$285,5,FALSE)</f>
        <v>3.15E-3</v>
      </c>
      <c r="AJ111" s="468">
        <f>VLOOKUP($C111,ToxValues!$C$4:$N$283,11,FALSE)</f>
        <v>198.14</v>
      </c>
      <c r="AK111" s="468">
        <f>VLOOKUP($D111,derm!$D$4:$K$285,6,FALSE)</f>
        <v>0</v>
      </c>
      <c r="AL111" s="468">
        <f>VLOOKUP($D111,derm!$D$4:$K$285,7,FALSE)</f>
        <v>1.38</v>
      </c>
      <c r="AM111" s="468">
        <f>VLOOKUP($D111,derm!$D$4:$K$285,8,FALSE)</f>
        <v>3.3</v>
      </c>
      <c r="AN111" s="468">
        <f>VLOOKUP($D111,derm!$D$4:$L$285,9,FALSE)</f>
        <v>1</v>
      </c>
      <c r="AO111" s="255"/>
      <c r="AP111" s="255" t="str">
        <f>VLOOKUP($C111,ToxValues!$C$4:$J$284,7,FALSE)</f>
        <v>--</v>
      </c>
      <c r="AQ111" s="497" t="str">
        <f>VLOOKUP($C111,ToxValues!$C$4:$L$284,10,FALSE)</f>
        <v>--</v>
      </c>
    </row>
    <row r="112" spans="1:43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41"/>
        <v>--</v>
      </c>
      <c r="H112" s="490" t="str">
        <f t="shared" si="42"/>
        <v/>
      </c>
      <c r="I112" s="490"/>
      <c r="J112" s="490" t="str">
        <f t="shared" si="43"/>
        <v/>
      </c>
      <c r="K112" s="490" t="str">
        <f t="shared" si="44"/>
        <v>--</v>
      </c>
      <c r="L112" s="490" t="str">
        <f t="shared" si="45"/>
        <v/>
      </c>
      <c r="M112" s="490"/>
      <c r="N112" s="490" t="str">
        <f t="shared" si="29"/>
        <v>--</v>
      </c>
      <c r="O112" s="490" t="str">
        <f t="shared" si="51"/>
        <v>--</v>
      </c>
      <c r="P112" s="490" t="str">
        <f t="shared" si="30"/>
        <v>--</v>
      </c>
      <c r="Q112" s="490" t="str">
        <f t="shared" si="31"/>
        <v>--</v>
      </c>
      <c r="R112" s="490" t="str">
        <f t="shared" si="46"/>
        <v>--</v>
      </c>
      <c r="S112" s="490" t="str">
        <f t="shared" si="47"/>
        <v>--</v>
      </c>
      <c r="T112" s="490" t="str">
        <f t="shared" si="48"/>
        <v>--</v>
      </c>
      <c r="U112" s="490" t="str">
        <f t="shared" si="49"/>
        <v>--</v>
      </c>
      <c r="V112" s="490" t="str">
        <f t="shared" si="50"/>
        <v>--</v>
      </c>
      <c r="W112" s="490" t="str">
        <f t="shared" si="32"/>
        <v>--</v>
      </c>
      <c r="X112" s="490" t="str">
        <f t="shared" si="33"/>
        <v>--</v>
      </c>
      <c r="Y112" s="490" t="str">
        <f t="shared" si="34"/>
        <v>--</v>
      </c>
      <c r="Z112" s="490" t="str">
        <f t="shared" si="35"/>
        <v>--</v>
      </c>
      <c r="AA112" s="490"/>
      <c r="AB112" s="490" t="str">
        <f t="shared" si="36"/>
        <v>--</v>
      </c>
      <c r="AC112" s="490" t="str">
        <f t="shared" si="37"/>
        <v>--</v>
      </c>
      <c r="AD112" s="490" t="str">
        <f t="shared" si="38"/>
        <v>--</v>
      </c>
      <c r="AE112" s="490" t="str">
        <f>IFERROR((2*'Adult Res carc'!tao_event*AF112),"--")</f>
        <v>--</v>
      </c>
      <c r="AF112" s="255" t="str">
        <f>IFERROR((1+(3*[0]!B)+(3*[0]!B^2))/((1+[0]!B)^2),"--")</f>
        <v>--</v>
      </c>
      <c r="AG112" s="490" t="str">
        <f t="shared" si="39"/>
        <v>--</v>
      </c>
      <c r="AH112" s="208" t="str">
        <f t="shared" si="40"/>
        <v>A</v>
      </c>
      <c r="AI112" s="255" t="str">
        <f>VLOOKUP(D112,derm!$D$4:$H$285,5,FALSE)</f>
        <v>--</v>
      </c>
      <c r="AJ112" s="468" t="str">
        <f>VLOOKUP($C112,ToxValues!$C$4:$N$283,11,FALSE)</f>
        <v>--</v>
      </c>
      <c r="AK112" s="468" t="str">
        <f>VLOOKUP($D112,derm!$D$4:$K$285,6,FALSE)</f>
        <v>--</v>
      </c>
      <c r="AL112" s="468" t="str">
        <f>VLOOKUP($D112,derm!$D$4:$K$285,7,FALSE)</f>
        <v>--</v>
      </c>
      <c r="AM112" s="468" t="str">
        <f>VLOOKUP($D112,derm!$D$4:$K$285,8,FALSE)</f>
        <v>--</v>
      </c>
      <c r="AN112" s="468" t="str">
        <f>VLOOKUP($D112,derm!$D$4:$L$285,9,FALSE)</f>
        <v>--</v>
      </c>
      <c r="AO112" s="255"/>
      <c r="AP112" s="255" t="str">
        <f>VLOOKUP($C112,ToxValues!$C$4:$J$284,7,FALSE)</f>
        <v>--</v>
      </c>
      <c r="AQ112" s="497" t="str">
        <f>VLOOKUP($C112,ToxValues!$C$4:$L$284,10,FALSE)</f>
        <v>--</v>
      </c>
    </row>
    <row r="113" spans="1:43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 t="str">
        <f t="shared" si="41"/>
        <v>--</v>
      </c>
      <c r="H113" s="490" t="str">
        <f t="shared" si="42"/>
        <v/>
      </c>
      <c r="I113" s="490"/>
      <c r="J113" s="490" t="str">
        <f t="shared" si="43"/>
        <v/>
      </c>
      <c r="K113" s="490" t="str">
        <f t="shared" si="44"/>
        <v>--</v>
      </c>
      <c r="L113" s="490" t="str">
        <f t="shared" si="45"/>
        <v/>
      </c>
      <c r="M113" s="490"/>
      <c r="N113" s="490" t="str">
        <f t="shared" si="29"/>
        <v>--</v>
      </c>
      <c r="O113" s="490" t="str">
        <f t="shared" si="51"/>
        <v>--</v>
      </c>
      <c r="P113" s="490" t="str">
        <f t="shared" si="30"/>
        <v>--</v>
      </c>
      <c r="Q113" s="490" t="str">
        <f t="shared" si="31"/>
        <v>--</v>
      </c>
      <c r="R113" s="490" t="str">
        <f t="shared" si="46"/>
        <v>--</v>
      </c>
      <c r="S113" s="490" t="str">
        <f t="shared" si="47"/>
        <v>--</v>
      </c>
      <c r="T113" s="490" t="str">
        <f t="shared" si="48"/>
        <v>--</v>
      </c>
      <c r="U113" s="490" t="str">
        <f t="shared" si="49"/>
        <v>--</v>
      </c>
      <c r="V113" s="490" t="str">
        <f t="shared" si="50"/>
        <v>--</v>
      </c>
      <c r="W113" s="490" t="str">
        <f t="shared" si="32"/>
        <v>--</v>
      </c>
      <c r="X113" s="490" t="str">
        <f t="shared" si="33"/>
        <v>--</v>
      </c>
      <c r="Y113" s="490" t="str">
        <f t="shared" si="34"/>
        <v>--</v>
      </c>
      <c r="Z113" s="490" t="str">
        <f t="shared" si="35"/>
        <v>--</v>
      </c>
      <c r="AA113" s="490"/>
      <c r="AB113" s="490" t="str">
        <f t="shared" si="36"/>
        <v>--</v>
      </c>
      <c r="AC113" s="490" t="str">
        <f t="shared" si="37"/>
        <v>--</v>
      </c>
      <c r="AD113" s="490">
        <f t="shared" si="38"/>
        <v>0.52727272727272723</v>
      </c>
      <c r="AE113" s="490">
        <f>IFERROR((2*'Adult Res carc'!tao_event*AF113),"--")</f>
        <v>1.472892561983471</v>
      </c>
      <c r="AF113" s="255">
        <f>IFERROR((1+(3*[0]!B)+(3*[0]!B^2))/((1+[0]!B)^2),"--")</f>
        <v>1.0991735537190082</v>
      </c>
      <c r="AG113" s="490" t="str">
        <f t="shared" si="39"/>
        <v>--</v>
      </c>
      <c r="AH113" s="208" t="str">
        <f t="shared" si="40"/>
        <v>A</v>
      </c>
      <c r="AI113" s="255">
        <f>VLOOKUP(D113,derm!$D$4:$H$285,5,FALSE)</f>
        <v>2.8500000000000001E-2</v>
      </c>
      <c r="AJ113" s="468">
        <f>VLOOKUP($C113,ToxValues!$C$4:$N$283,11,FALSE)</f>
        <v>142.59</v>
      </c>
      <c r="AK113" s="468">
        <f>VLOOKUP($D113,derm!$D$4:$K$285,6,FALSE)</f>
        <v>0.1</v>
      </c>
      <c r="AL113" s="468">
        <f>VLOOKUP($D113,derm!$D$4:$K$285,7,FALSE)</f>
        <v>0.67</v>
      </c>
      <c r="AM113" s="468">
        <f>VLOOKUP($D113,derm!$D$4:$K$285,8,FALSE)</f>
        <v>1.61</v>
      </c>
      <c r="AN113" s="468">
        <f>VLOOKUP($D113,derm!$D$4:$L$285,9,FALSE)</f>
        <v>1</v>
      </c>
      <c r="AO113" s="255"/>
      <c r="AP113" s="255" t="str">
        <f>VLOOKUP($C113,ToxValues!$C$4:$J$284,7,FALSE)</f>
        <v>--</v>
      </c>
      <c r="AQ113" s="497" t="str">
        <f>VLOOKUP($C113,ToxValues!$C$4:$L$284,10,FALSE)</f>
        <v>--</v>
      </c>
    </row>
    <row r="114" spans="1:43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 t="str">
        <f t="shared" si="41"/>
        <v>--</v>
      </c>
      <c r="H114" s="490" t="str">
        <f t="shared" si="42"/>
        <v/>
      </c>
      <c r="I114" s="490"/>
      <c r="J114" s="490" t="str">
        <f t="shared" si="43"/>
        <v/>
      </c>
      <c r="K114" s="490">
        <f t="shared" si="44"/>
        <v>4.2583333333333337</v>
      </c>
      <c r="L114" s="490" t="str">
        <f t="shared" si="45"/>
        <v/>
      </c>
      <c r="M114" s="490"/>
      <c r="N114" s="490" t="str">
        <f t="shared" si="29"/>
        <v>--</v>
      </c>
      <c r="O114" s="490">
        <f t="shared" si="51"/>
        <v>4.2583333333333337</v>
      </c>
      <c r="P114" s="490" t="str">
        <f t="shared" si="30"/>
        <v>--</v>
      </c>
      <c r="Q114" s="490">
        <f t="shared" si="31"/>
        <v>4.2583333333333337</v>
      </c>
      <c r="R114" s="490" t="str">
        <f t="shared" si="46"/>
        <v>--</v>
      </c>
      <c r="S114" s="490" t="str">
        <f t="shared" si="47"/>
        <v>--</v>
      </c>
      <c r="T114" s="490" t="str">
        <f t="shared" si="48"/>
        <v>--</v>
      </c>
      <c r="U114" s="490">
        <f t="shared" si="49"/>
        <v>4.2583333333333337</v>
      </c>
      <c r="V114" s="490" t="str">
        <f t="shared" si="50"/>
        <v>--</v>
      </c>
      <c r="W114" s="490" t="str">
        <f t="shared" si="32"/>
        <v>--</v>
      </c>
      <c r="X114" s="490" t="str">
        <f t="shared" si="33"/>
        <v>--</v>
      </c>
      <c r="Y114" s="490">
        <f t="shared" si="34"/>
        <v>4.2583333333333337</v>
      </c>
      <c r="Z114" s="490" t="str">
        <f t="shared" si="35"/>
        <v>--</v>
      </c>
      <c r="AA114" s="490"/>
      <c r="AB114" s="490" t="str">
        <f t="shared" si="36"/>
        <v>--</v>
      </c>
      <c r="AC114" s="490" t="str">
        <f t="shared" si="37"/>
        <v>--</v>
      </c>
      <c r="AD114" s="490" t="str">
        <f t="shared" si="38"/>
        <v>--</v>
      </c>
      <c r="AE114" s="490" t="str">
        <f>IFERROR((2*'Adult Res carc'!tao_event*AF114),"--")</f>
        <v>--</v>
      </c>
      <c r="AF114" s="255" t="str">
        <f>IFERROR((1+(3*[0]!B)+(3*[0]!B^2))/((1+[0]!B)^2),"--")</f>
        <v>--</v>
      </c>
      <c r="AG114" s="490">
        <f t="shared" si="39"/>
        <v>4.7314814814814827E-4</v>
      </c>
      <c r="AH114" s="208" t="str">
        <f t="shared" si="40"/>
        <v>A</v>
      </c>
      <c r="AI114" s="255">
        <f>VLOOKUP(D114,derm!$D$4:$H$285,5,FALSE)</f>
        <v>4.96E-3</v>
      </c>
      <c r="AJ114" s="468">
        <f>VLOOKUP($C114,ToxValues!$C$4:$N$283,11,FALSE)</f>
        <v>127.57</v>
      </c>
      <c r="AK114" s="468" t="str">
        <f>VLOOKUP($D114,derm!$D$4:$K$285,6,FALSE)</f>
        <v>--</v>
      </c>
      <c r="AL114" s="468" t="str">
        <f>VLOOKUP($D114,derm!$D$4:$K$285,7,FALSE)</f>
        <v>--</v>
      </c>
      <c r="AM114" s="468" t="str">
        <f>VLOOKUP($D114,derm!$D$4:$K$285,8,FALSE)</f>
        <v>--</v>
      </c>
      <c r="AN114" s="468" t="str">
        <f>VLOOKUP($D114,derm!$D$4:$L$285,9,FALSE)</f>
        <v>--</v>
      </c>
      <c r="AO114" s="255"/>
      <c r="AP114" s="255">
        <f>VLOOKUP($C114,ToxValues!$C$4:$J$284,7,FALSE)</f>
        <v>0.2</v>
      </c>
      <c r="AQ114" s="497">
        <f>VLOOKUP($C114,ToxValues!$C$4:$L$284,10,FALSE)</f>
        <v>0.2</v>
      </c>
    </row>
    <row r="115" spans="1:43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41"/>
        <v>--</v>
      </c>
      <c r="H115" s="490" t="str">
        <f t="shared" si="42"/>
        <v/>
      </c>
      <c r="I115" s="490"/>
      <c r="J115" s="490" t="str">
        <f t="shared" si="43"/>
        <v/>
      </c>
      <c r="K115" s="490" t="str">
        <f t="shared" si="44"/>
        <v>--</v>
      </c>
      <c r="L115" s="490" t="str">
        <f t="shared" si="45"/>
        <v/>
      </c>
      <c r="M115" s="490"/>
      <c r="N115" s="490" t="str">
        <f t="shared" si="29"/>
        <v>--</v>
      </c>
      <c r="O115" s="490" t="str">
        <f t="shared" si="51"/>
        <v>--</v>
      </c>
      <c r="P115" s="490" t="str">
        <f t="shared" si="30"/>
        <v>--</v>
      </c>
      <c r="Q115" s="490" t="str">
        <f t="shared" si="31"/>
        <v>--</v>
      </c>
      <c r="R115" s="490" t="str">
        <f t="shared" si="46"/>
        <v>--</v>
      </c>
      <c r="S115" s="490" t="str">
        <f t="shared" si="47"/>
        <v>--</v>
      </c>
      <c r="T115" s="490" t="str">
        <f t="shared" si="48"/>
        <v>--</v>
      </c>
      <c r="U115" s="490" t="str">
        <f t="shared" si="49"/>
        <v>--</v>
      </c>
      <c r="V115" s="490" t="str">
        <f t="shared" si="50"/>
        <v>--</v>
      </c>
      <c r="W115" s="490" t="str">
        <f t="shared" si="32"/>
        <v>--</v>
      </c>
      <c r="X115" s="490" t="str">
        <f t="shared" si="33"/>
        <v>--</v>
      </c>
      <c r="Y115" s="490" t="str">
        <f t="shared" si="34"/>
        <v>--</v>
      </c>
      <c r="Z115" s="490" t="str">
        <f t="shared" si="35"/>
        <v>--</v>
      </c>
      <c r="AA115" s="490"/>
      <c r="AB115" s="490" t="str">
        <f t="shared" si="36"/>
        <v>--</v>
      </c>
      <c r="AC115" s="490" t="str">
        <f t="shared" si="37"/>
        <v>--</v>
      </c>
      <c r="AD115" s="490" t="str">
        <f t="shared" si="38"/>
        <v>--</v>
      </c>
      <c r="AE115" s="490" t="str">
        <f>IFERROR((2*'Adult Res carc'!tao_event*AF115),"--")</f>
        <v>--</v>
      </c>
      <c r="AF115" s="255" t="str">
        <f>IFERROR((1+(3*[0]!B)+(3*[0]!B^2))/((1+[0]!B)^2),"--")</f>
        <v>--</v>
      </c>
      <c r="AG115" s="490" t="str">
        <f t="shared" si="39"/>
        <v>--</v>
      </c>
      <c r="AH115" s="208" t="str">
        <f t="shared" si="40"/>
        <v>A</v>
      </c>
      <c r="AI115" s="255" t="str">
        <f>VLOOKUP(D115,derm!$D$4:$H$285,5,FALSE)</f>
        <v>--</v>
      </c>
      <c r="AJ115" s="468" t="str">
        <f>VLOOKUP($C115,ToxValues!$C$4:$N$283,11,FALSE)</f>
        <v>--</v>
      </c>
      <c r="AK115" s="468" t="str">
        <f>VLOOKUP($D115,derm!$D$4:$K$285,6,FALSE)</f>
        <v>--</v>
      </c>
      <c r="AL115" s="468" t="str">
        <f>VLOOKUP($D115,derm!$D$4:$K$285,7,FALSE)</f>
        <v>--</v>
      </c>
      <c r="AM115" s="468" t="str">
        <f>VLOOKUP($D115,derm!$D$4:$K$285,8,FALSE)</f>
        <v>--</v>
      </c>
      <c r="AN115" s="468" t="str">
        <f>VLOOKUP($D115,derm!$D$4:$L$285,9,FALSE)</f>
        <v>--</v>
      </c>
      <c r="AO115" s="255"/>
      <c r="AP115" s="255" t="str">
        <f>VLOOKUP($C115,ToxValues!$C$4:$J$284,7,FALSE)</f>
        <v>--</v>
      </c>
      <c r="AQ115" s="497" t="str">
        <f>VLOOKUP($C115,ToxValues!$C$4:$L$284,10,FALSE)</f>
        <v>--</v>
      </c>
    </row>
    <row r="116" spans="1:43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 t="str">
        <f t="shared" si="41"/>
        <v>--</v>
      </c>
      <c r="H116" s="490" t="str">
        <f t="shared" si="42"/>
        <v/>
      </c>
      <c r="I116" s="490"/>
      <c r="J116" s="490" t="str">
        <f t="shared" si="43"/>
        <v/>
      </c>
      <c r="K116" s="490" t="str">
        <f t="shared" si="44"/>
        <v>--</v>
      </c>
      <c r="L116" s="490" t="str">
        <f t="shared" si="45"/>
        <v/>
      </c>
      <c r="M116" s="490"/>
      <c r="N116" s="490" t="str">
        <f t="shared" si="29"/>
        <v>--</v>
      </c>
      <c r="O116" s="490" t="str">
        <f t="shared" si="51"/>
        <v>--</v>
      </c>
      <c r="P116" s="490" t="str">
        <f t="shared" si="30"/>
        <v>--</v>
      </c>
      <c r="Q116" s="490" t="str">
        <f t="shared" si="31"/>
        <v>--</v>
      </c>
      <c r="R116" s="490" t="str">
        <f t="shared" si="46"/>
        <v>--</v>
      </c>
      <c r="S116" s="490" t="str">
        <f t="shared" si="47"/>
        <v>--</v>
      </c>
      <c r="T116" s="490" t="str">
        <f t="shared" si="48"/>
        <v>--</v>
      </c>
      <c r="U116" s="490" t="str">
        <f t="shared" si="49"/>
        <v>--</v>
      </c>
      <c r="V116" s="490" t="str">
        <f t="shared" si="50"/>
        <v>--</v>
      </c>
      <c r="W116" s="490" t="str">
        <f t="shared" si="32"/>
        <v>--</v>
      </c>
      <c r="X116" s="490" t="str">
        <f t="shared" si="33"/>
        <v>--</v>
      </c>
      <c r="Y116" s="490" t="str">
        <f t="shared" si="34"/>
        <v>--</v>
      </c>
      <c r="Z116" s="490" t="str">
        <f t="shared" si="35"/>
        <v>--</v>
      </c>
      <c r="AA116" s="490"/>
      <c r="AB116" s="490" t="str">
        <f t="shared" si="36"/>
        <v>--</v>
      </c>
      <c r="AC116" s="490" t="str">
        <f t="shared" si="37"/>
        <v>--</v>
      </c>
      <c r="AD116" s="490">
        <f t="shared" si="38"/>
        <v>0.57999999999999996</v>
      </c>
      <c r="AE116" s="490">
        <f>IFERROR((2*'Adult Res carc'!tao_event*AF116),"--")</f>
        <v>0.86</v>
      </c>
      <c r="AF116" s="255">
        <f>IFERROR((1+(3*[0]!B)+(3*[0]!B^2))/((1+[0]!B)^2),"--")</f>
        <v>1</v>
      </c>
      <c r="AG116" s="490" t="str">
        <f t="shared" si="39"/>
        <v>--</v>
      </c>
      <c r="AH116" s="208" t="str">
        <f t="shared" si="40"/>
        <v>A</v>
      </c>
      <c r="AI116" s="255">
        <f>VLOOKUP(D116,derm!$D$4:$H$285,5,FALSE)</f>
        <v>7.5399999999999998E-3</v>
      </c>
      <c r="AJ116" s="468">
        <f>VLOOKUP($C116,ToxValues!$C$4:$N$283,11,FALSE)</f>
        <v>108.14</v>
      </c>
      <c r="AK116" s="468">
        <f>VLOOKUP($D116,derm!$D$4:$K$285,6,FALSE)</f>
        <v>0</v>
      </c>
      <c r="AL116" s="468">
        <f>VLOOKUP($D116,derm!$D$4:$K$285,7,FALSE)</f>
        <v>0.43</v>
      </c>
      <c r="AM116" s="468">
        <f>VLOOKUP($D116,derm!$D$4:$K$285,8,FALSE)</f>
        <v>1.03</v>
      </c>
      <c r="AN116" s="468">
        <f>VLOOKUP($D116,derm!$D$4:$L$285,9,FALSE)</f>
        <v>1</v>
      </c>
      <c r="AO116" s="255"/>
      <c r="AP116" s="255" t="str">
        <f>VLOOKUP($C116,ToxValues!$C$4:$J$284,7,FALSE)</f>
        <v>--</v>
      </c>
      <c r="AQ116" s="497" t="str">
        <f>VLOOKUP($C116,ToxValues!$C$4:$L$284,10,FALSE)</f>
        <v>--</v>
      </c>
    </row>
    <row r="117" spans="1:43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 t="str">
        <f t="shared" si="41"/>
        <v>--</v>
      </c>
      <c r="H117" s="490" t="str">
        <f t="shared" si="42"/>
        <v/>
      </c>
      <c r="I117" s="490"/>
      <c r="J117" s="490" t="str">
        <f t="shared" si="43"/>
        <v/>
      </c>
      <c r="K117" s="490">
        <f t="shared" si="44"/>
        <v>42.583333333333336</v>
      </c>
      <c r="L117" s="490" t="str">
        <f t="shared" si="45"/>
        <v/>
      </c>
      <c r="M117" s="490"/>
      <c r="N117" s="490" t="str">
        <f t="shared" si="29"/>
        <v>--</v>
      </c>
      <c r="O117" s="490">
        <f t="shared" si="51"/>
        <v>42.583333333333336</v>
      </c>
      <c r="P117" s="490" t="str">
        <f t="shared" si="30"/>
        <v>--</v>
      </c>
      <c r="Q117" s="490">
        <f t="shared" si="31"/>
        <v>42.583333333333336</v>
      </c>
      <c r="R117" s="490" t="str">
        <f t="shared" si="46"/>
        <v>--</v>
      </c>
      <c r="S117" s="490" t="str">
        <f t="shared" si="47"/>
        <v>--</v>
      </c>
      <c r="T117" s="490" t="str">
        <f t="shared" si="48"/>
        <v>--</v>
      </c>
      <c r="U117" s="490">
        <f t="shared" si="49"/>
        <v>42.583333333333336</v>
      </c>
      <c r="V117" s="490" t="str">
        <f t="shared" si="50"/>
        <v>--</v>
      </c>
      <c r="W117" s="490" t="str">
        <f t="shared" si="32"/>
        <v>--</v>
      </c>
      <c r="X117" s="490" t="str">
        <f t="shared" si="33"/>
        <v>--</v>
      </c>
      <c r="Y117" s="490">
        <f t="shared" si="34"/>
        <v>42.583333333333336</v>
      </c>
      <c r="Z117" s="490" t="str">
        <f t="shared" si="35"/>
        <v>--</v>
      </c>
      <c r="AA117" s="490"/>
      <c r="AB117" s="490" t="str">
        <f t="shared" si="36"/>
        <v>--</v>
      </c>
      <c r="AC117" s="490" t="str">
        <f t="shared" si="37"/>
        <v>--</v>
      </c>
      <c r="AD117" s="490" t="str">
        <f t="shared" si="38"/>
        <v>--</v>
      </c>
      <c r="AE117" s="490" t="str">
        <f>IFERROR((2*'Adult Res carc'!tao_event*AF117),"--")</f>
        <v>--</v>
      </c>
      <c r="AF117" s="255" t="str">
        <f>IFERROR((1+(3*[0]!B)+(3*[0]!B^2))/((1+[0]!B)^2),"--")</f>
        <v>--</v>
      </c>
      <c r="AG117" s="490">
        <f t="shared" si="39"/>
        <v>4.7314814814814823E-3</v>
      </c>
      <c r="AH117" s="208" t="str">
        <f t="shared" si="40"/>
        <v>A</v>
      </c>
      <c r="AI117" s="255">
        <f>VLOOKUP(D117,derm!$D$4:$H$285,5,FALSE)</f>
        <v>2.2100000000000002E-3</v>
      </c>
      <c r="AJ117" s="468">
        <f>VLOOKUP($C117,ToxValues!$C$4:$N$283,11,FALSE)</f>
        <v>138.13</v>
      </c>
      <c r="AK117" s="468" t="str">
        <f>VLOOKUP($D117,derm!$D$4:$K$285,6,FALSE)</f>
        <v>--</v>
      </c>
      <c r="AL117" s="468" t="str">
        <f>VLOOKUP($D117,derm!$D$4:$K$285,7,FALSE)</f>
        <v>--</v>
      </c>
      <c r="AM117" s="468" t="str">
        <f>VLOOKUP($D117,derm!$D$4:$K$285,8,FALSE)</f>
        <v>--</v>
      </c>
      <c r="AN117" s="468" t="str">
        <f>VLOOKUP($D117,derm!$D$4:$L$285,9,FALSE)</f>
        <v>--</v>
      </c>
      <c r="AO117" s="255"/>
      <c r="AP117" s="255">
        <f>VLOOKUP($C117,ToxValues!$C$4:$J$284,7,FALSE)</f>
        <v>0.02</v>
      </c>
      <c r="AQ117" s="497">
        <f>VLOOKUP($C117,ToxValues!$C$4:$L$284,10,FALSE)</f>
        <v>0.02</v>
      </c>
    </row>
    <row r="118" spans="1:43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41"/>
        <v>--</v>
      </c>
      <c r="H118" s="490" t="str">
        <f t="shared" si="42"/>
        <v/>
      </c>
      <c r="I118" s="490"/>
      <c r="J118" s="490" t="str">
        <f t="shared" si="43"/>
        <v/>
      </c>
      <c r="K118" s="490" t="str">
        <f t="shared" si="44"/>
        <v>--</v>
      </c>
      <c r="L118" s="490" t="str">
        <f t="shared" si="45"/>
        <v/>
      </c>
      <c r="M118" s="490"/>
      <c r="N118" s="490" t="str">
        <f t="shared" si="29"/>
        <v>--</v>
      </c>
      <c r="O118" s="490" t="str">
        <f t="shared" si="51"/>
        <v>--</v>
      </c>
      <c r="P118" s="490" t="str">
        <f t="shared" si="30"/>
        <v>--</v>
      </c>
      <c r="Q118" s="490" t="str">
        <f t="shared" si="31"/>
        <v>--</v>
      </c>
      <c r="R118" s="490" t="str">
        <f t="shared" si="46"/>
        <v>--</v>
      </c>
      <c r="S118" s="490" t="str">
        <f t="shared" si="47"/>
        <v>--</v>
      </c>
      <c r="T118" s="490" t="str">
        <f t="shared" si="48"/>
        <v>--</v>
      </c>
      <c r="U118" s="490" t="str">
        <f t="shared" si="49"/>
        <v>--</v>
      </c>
      <c r="V118" s="490" t="str">
        <f t="shared" si="50"/>
        <v>--</v>
      </c>
      <c r="W118" s="490" t="str">
        <f t="shared" si="32"/>
        <v>--</v>
      </c>
      <c r="X118" s="490" t="str">
        <f t="shared" si="33"/>
        <v>--</v>
      </c>
      <c r="Y118" s="490" t="str">
        <f t="shared" si="34"/>
        <v>--</v>
      </c>
      <c r="Z118" s="490" t="str">
        <f t="shared" si="35"/>
        <v>--</v>
      </c>
      <c r="AA118" s="490"/>
      <c r="AB118" s="490" t="str">
        <f t="shared" si="36"/>
        <v>--</v>
      </c>
      <c r="AC118" s="490" t="str">
        <f t="shared" si="37"/>
        <v>--</v>
      </c>
      <c r="AD118" s="490">
        <f t="shared" si="38"/>
        <v>0.57999999999999996</v>
      </c>
      <c r="AE118" s="490">
        <f>IFERROR((2*'Adult Res carc'!tao_event*AF118),"--")</f>
        <v>1.28</v>
      </c>
      <c r="AF118" s="255">
        <f>IFERROR((1+(3*[0]!B)+(3*[0]!B^2))/((1+[0]!B)^2),"--")</f>
        <v>1</v>
      </c>
      <c r="AG118" s="490" t="str">
        <f t="shared" si="39"/>
        <v>--</v>
      </c>
      <c r="AH118" s="208" t="str">
        <f t="shared" si="40"/>
        <v>A</v>
      </c>
      <c r="AI118" s="255" t="str">
        <f>VLOOKUP(D118,derm!$D$4:$H$285,5,FALSE)</f>
        <v>--</v>
      </c>
      <c r="AJ118" s="468" t="str">
        <f>VLOOKUP($C118,ToxValues!$C$4:$N$283,11,FALSE)</f>
        <v>--</v>
      </c>
      <c r="AK118" s="468">
        <f>VLOOKUP($D118,derm!$D$4:$K$285,6,FALSE)</f>
        <v>0</v>
      </c>
      <c r="AL118" s="468">
        <f>VLOOKUP($D118,derm!$D$4:$K$285,7,FALSE)</f>
        <v>0.64</v>
      </c>
      <c r="AM118" s="468">
        <f>VLOOKUP($D118,derm!$D$4:$K$285,8,FALSE)</f>
        <v>1.54</v>
      </c>
      <c r="AN118" s="468">
        <f>VLOOKUP($D118,derm!$D$4:$L$285,9,FALSE)</f>
        <v>1</v>
      </c>
      <c r="AO118" s="255"/>
      <c r="AP118" s="255" t="str">
        <f>VLOOKUP($C118,ToxValues!$C$4:$J$284,7,FALSE)</f>
        <v>--</v>
      </c>
      <c r="AQ118" s="497" t="str">
        <f>VLOOKUP($C118,ToxValues!$C$4:$L$284,10,FALSE)</f>
        <v>--</v>
      </c>
    </row>
    <row r="119" spans="1:43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 t="str">
        <f t="shared" si="41"/>
        <v>--</v>
      </c>
      <c r="H119" s="490" t="str">
        <f t="shared" si="42"/>
        <v/>
      </c>
      <c r="I119" s="490"/>
      <c r="J119" s="490" t="str">
        <f t="shared" si="43"/>
        <v/>
      </c>
      <c r="K119" s="490" t="str">
        <f t="shared" si="44"/>
        <v>--</v>
      </c>
      <c r="L119" s="490" t="str">
        <f t="shared" si="45"/>
        <v/>
      </c>
      <c r="M119" s="490"/>
      <c r="N119" s="490" t="str">
        <f t="shared" si="29"/>
        <v>--</v>
      </c>
      <c r="O119" s="490" t="str">
        <f t="shared" si="51"/>
        <v>--</v>
      </c>
      <c r="P119" s="490" t="str">
        <f t="shared" si="30"/>
        <v>--</v>
      </c>
      <c r="Q119" s="490" t="str">
        <f t="shared" si="31"/>
        <v>--</v>
      </c>
      <c r="R119" s="490" t="str">
        <f t="shared" si="46"/>
        <v>--</v>
      </c>
      <c r="S119" s="490" t="str">
        <f t="shared" si="47"/>
        <v>--</v>
      </c>
      <c r="T119" s="490" t="str">
        <f t="shared" si="48"/>
        <v>--</v>
      </c>
      <c r="U119" s="490" t="str">
        <f t="shared" si="49"/>
        <v>--</v>
      </c>
      <c r="V119" s="490" t="str">
        <f t="shared" si="50"/>
        <v>--</v>
      </c>
      <c r="W119" s="490" t="str">
        <f t="shared" si="32"/>
        <v>--</v>
      </c>
      <c r="X119" s="490" t="str">
        <f t="shared" si="33"/>
        <v>--</v>
      </c>
      <c r="Y119" s="490" t="str">
        <f t="shared" si="34"/>
        <v>--</v>
      </c>
      <c r="Z119" s="490" t="str">
        <f t="shared" si="35"/>
        <v>--</v>
      </c>
      <c r="AA119" s="490"/>
      <c r="AB119" s="490" t="str">
        <f t="shared" si="36"/>
        <v>--</v>
      </c>
      <c r="AC119" s="490" t="str">
        <f t="shared" si="37"/>
        <v>--</v>
      </c>
      <c r="AD119" s="490" t="str">
        <f t="shared" si="38"/>
        <v>--</v>
      </c>
      <c r="AE119" s="490" t="str">
        <f>IFERROR((2*'Adult Res carc'!tao_event*AF119),"--")</f>
        <v>--</v>
      </c>
      <c r="AF119" s="255" t="str">
        <f>IFERROR((1+(3*[0]!B)+(3*[0]!B^2))/((1+[0]!B)^2),"--")</f>
        <v>--</v>
      </c>
      <c r="AG119" s="490" t="str">
        <f t="shared" si="39"/>
        <v>--</v>
      </c>
      <c r="AH119" s="208" t="str">
        <f t="shared" si="40"/>
        <v>A</v>
      </c>
      <c r="AI119" s="255">
        <f>VLOOKUP(D119,derm!$D$4:$H$285,5,FALSE)</f>
        <v>8.5999999999999993E-2</v>
      </c>
      <c r="AJ119" s="468">
        <f>VLOOKUP($C119,ToxValues!$C$4:$N$283,11,FALSE)</f>
        <v>154.21</v>
      </c>
      <c r="AK119" s="468" t="str">
        <f>VLOOKUP($D119,derm!$D$4:$K$285,6,FALSE)</f>
        <v>--</v>
      </c>
      <c r="AL119" s="468" t="str">
        <f>VLOOKUP($D119,derm!$D$4:$K$285,7,FALSE)</f>
        <v>--</v>
      </c>
      <c r="AM119" s="468" t="str">
        <f>VLOOKUP($D119,derm!$D$4:$K$285,8,FALSE)</f>
        <v>--</v>
      </c>
      <c r="AN119" s="468" t="str">
        <f>VLOOKUP($D119,derm!$D$4:$L$285,9,FALSE)</f>
        <v>--</v>
      </c>
      <c r="AO119" s="255"/>
      <c r="AP119" s="255" t="str">
        <f>VLOOKUP($C119,ToxValues!$C$4:$J$284,7,FALSE)</f>
        <v>--</v>
      </c>
      <c r="AQ119" s="497" t="str">
        <f>VLOOKUP($C119,ToxValues!$C$4:$L$284,10,FALSE)</f>
        <v>--</v>
      </c>
    </row>
    <row r="120" spans="1:43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41"/>
        <v>--</v>
      </c>
      <c r="H120" s="490" t="str">
        <f t="shared" si="42"/>
        <v/>
      </c>
      <c r="I120" s="490"/>
      <c r="J120" s="490" t="str">
        <f t="shared" si="43"/>
        <v/>
      </c>
      <c r="K120" s="490" t="str">
        <f t="shared" si="44"/>
        <v>--</v>
      </c>
      <c r="L120" s="490" t="str">
        <f t="shared" si="45"/>
        <v/>
      </c>
      <c r="M120" s="490"/>
      <c r="N120" s="490" t="str">
        <f t="shared" si="29"/>
        <v>--</v>
      </c>
      <c r="O120" s="490" t="str">
        <f t="shared" si="51"/>
        <v>--</v>
      </c>
      <c r="P120" s="490" t="str">
        <f t="shared" si="30"/>
        <v>--</v>
      </c>
      <c r="Q120" s="490" t="str">
        <f t="shared" si="31"/>
        <v>--</v>
      </c>
      <c r="R120" s="490" t="str">
        <f t="shared" si="46"/>
        <v>--</v>
      </c>
      <c r="S120" s="490" t="str">
        <f t="shared" si="47"/>
        <v>--</v>
      </c>
      <c r="T120" s="490" t="str">
        <f t="shared" si="48"/>
        <v>--</v>
      </c>
      <c r="U120" s="490" t="str">
        <f t="shared" si="49"/>
        <v>--</v>
      </c>
      <c r="V120" s="490" t="str">
        <f t="shared" si="50"/>
        <v>--</v>
      </c>
      <c r="W120" s="490" t="str">
        <f t="shared" si="32"/>
        <v>--</v>
      </c>
      <c r="X120" s="490" t="str">
        <f t="shared" si="33"/>
        <v>--</v>
      </c>
      <c r="Y120" s="490" t="str">
        <f t="shared" si="34"/>
        <v>--</v>
      </c>
      <c r="Z120" s="490" t="str">
        <f t="shared" si="35"/>
        <v>--</v>
      </c>
      <c r="AA120" s="490"/>
      <c r="AB120" s="490" t="str">
        <f t="shared" si="36"/>
        <v>--</v>
      </c>
      <c r="AC120" s="490" t="str">
        <f t="shared" si="37"/>
        <v>--</v>
      </c>
      <c r="AD120" s="490" t="str">
        <f t="shared" si="38"/>
        <v>--</v>
      </c>
      <c r="AE120" s="490" t="str">
        <f>IFERROR((2*'Adult Res carc'!tao_event*AF120),"--")</f>
        <v>--</v>
      </c>
      <c r="AF120" s="255" t="str">
        <f>IFERROR((1+(3*[0]!B)+(3*[0]!B^2))/((1+[0]!B)^2),"--")</f>
        <v>--</v>
      </c>
      <c r="AG120" s="490" t="str">
        <f t="shared" si="39"/>
        <v>--</v>
      </c>
      <c r="AH120" s="208" t="str">
        <f t="shared" si="40"/>
        <v>A</v>
      </c>
      <c r="AI120" s="255" t="str">
        <f>VLOOKUP(D120,derm!$D$4:$H$285,5,FALSE)</f>
        <v>--</v>
      </c>
      <c r="AJ120" s="468" t="str">
        <f>VLOOKUP($C120,ToxValues!$C$4:$N$283,11,FALSE)</f>
        <v>--</v>
      </c>
      <c r="AK120" s="468" t="str">
        <f>VLOOKUP($D120,derm!$D$4:$K$285,6,FALSE)</f>
        <v>--</v>
      </c>
      <c r="AL120" s="468" t="str">
        <f>VLOOKUP($D120,derm!$D$4:$K$285,7,FALSE)</f>
        <v>--</v>
      </c>
      <c r="AM120" s="468" t="str">
        <f>VLOOKUP($D120,derm!$D$4:$K$285,8,FALSE)</f>
        <v>--</v>
      </c>
      <c r="AN120" s="468" t="str">
        <f>VLOOKUP($D120,derm!$D$4:$L$285,9,FALSE)</f>
        <v>--</v>
      </c>
      <c r="AO120" s="255"/>
      <c r="AP120" s="255" t="str">
        <f>VLOOKUP($C120,ToxValues!$C$4:$J$284,7,FALSE)</f>
        <v>--</v>
      </c>
      <c r="AQ120" s="497" t="str">
        <f>VLOOKUP($C120,ToxValues!$C$4:$L$284,10,FALSE)</f>
        <v>--</v>
      </c>
    </row>
    <row r="121" spans="1:43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 t="str">
        <f t="shared" si="41"/>
        <v>--</v>
      </c>
      <c r="H121" s="490" t="str">
        <f t="shared" si="42"/>
        <v/>
      </c>
      <c r="I121" s="490"/>
      <c r="J121" s="490" t="str">
        <f t="shared" si="43"/>
        <v/>
      </c>
      <c r="K121" s="490">
        <f t="shared" si="44"/>
        <v>149.41520467836256</v>
      </c>
      <c r="L121" s="490">
        <f t="shared" si="45"/>
        <v>146.3640200588402</v>
      </c>
      <c r="M121" s="490"/>
      <c r="N121" s="490" t="str">
        <f t="shared" si="29"/>
        <v>--</v>
      </c>
      <c r="O121" s="490">
        <f t="shared" si="51"/>
        <v>149.41520467836256</v>
      </c>
      <c r="P121" s="490">
        <f t="shared" si="30"/>
        <v>7167.3834073216804</v>
      </c>
      <c r="Q121" s="490">
        <f t="shared" si="31"/>
        <v>146.3640200588402</v>
      </c>
      <c r="R121" s="490" t="str">
        <f t="shared" si="46"/>
        <v>--</v>
      </c>
      <c r="S121" s="490" t="str">
        <f t="shared" si="47"/>
        <v>--</v>
      </c>
      <c r="T121" s="490" t="str">
        <f t="shared" si="48"/>
        <v>--</v>
      </c>
      <c r="U121" s="490">
        <f t="shared" si="49"/>
        <v>149.41520467836256</v>
      </c>
      <c r="V121" s="490">
        <f t="shared" si="50"/>
        <v>146.3640200588402</v>
      </c>
      <c r="W121" s="490" t="str">
        <f t="shared" si="32"/>
        <v>--</v>
      </c>
      <c r="X121" s="490" t="str">
        <f t="shared" si="33"/>
        <v>--</v>
      </c>
      <c r="Y121" s="490">
        <f t="shared" si="34"/>
        <v>149.41520467836256</v>
      </c>
      <c r="Z121" s="490">
        <f t="shared" si="35"/>
        <v>7167.3834073216804</v>
      </c>
      <c r="AA121" s="490"/>
      <c r="AB121" s="490">
        <f t="shared" si="36"/>
        <v>6973.1558336302751</v>
      </c>
      <c r="AC121" s="490">
        <f t="shared" si="37"/>
        <v>7167.3834073216804</v>
      </c>
      <c r="AD121" s="490">
        <f t="shared" si="38"/>
        <v>0.57999999999999996</v>
      </c>
      <c r="AE121" s="490">
        <f>IFERROR((2*'Adult Res carc'!tao_event*AF121),"--")</f>
        <v>0.7</v>
      </c>
      <c r="AF121" s="255">
        <f>IFERROR((1+(3*[0]!B)+(3*[0]!B^2))/((1+[0]!B)^2),"--")</f>
        <v>1</v>
      </c>
      <c r="AG121" s="490">
        <f t="shared" si="39"/>
        <v>1.6601689408706957E-2</v>
      </c>
      <c r="AH121" s="208" t="str">
        <f t="shared" si="40"/>
        <v>A</v>
      </c>
      <c r="AI121" s="255">
        <f>VLOOKUP(D121,derm!$D$4:$H$285,5,FALSE)</f>
        <v>1.8600000000000001E-3</v>
      </c>
      <c r="AJ121" s="468">
        <f>VLOOKUP($C121,ToxValues!$C$4:$N$283,11,FALSE)</f>
        <v>93.13</v>
      </c>
      <c r="AK121" s="468">
        <f>VLOOKUP($D121,derm!$D$4:$K$285,6,FALSE)</f>
        <v>0</v>
      </c>
      <c r="AL121" s="468">
        <f>VLOOKUP($D121,derm!$D$4:$K$285,7,FALSE)</f>
        <v>0.35</v>
      </c>
      <c r="AM121" s="468">
        <f>VLOOKUP($D121,derm!$D$4:$K$285,8,FALSE)</f>
        <v>0.85</v>
      </c>
      <c r="AN121" s="468">
        <f>VLOOKUP($D121,derm!$D$4:$L$285,9,FALSE)</f>
        <v>1</v>
      </c>
      <c r="AO121" s="255"/>
      <c r="AP121" s="255">
        <f>VLOOKUP($C121,ToxValues!$C$4:$J$284,7,FALSE)</f>
        <v>5.7000000000000002E-3</v>
      </c>
      <c r="AQ121" s="497">
        <f>VLOOKUP($C121,ToxValues!$C$4:$L$284,10,FALSE)</f>
        <v>5.7000000000000002E-3</v>
      </c>
    </row>
    <row r="122" spans="1:43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 t="str">
        <f t="shared" si="41"/>
        <v>--</v>
      </c>
      <c r="H122" s="490" t="str">
        <f t="shared" si="42"/>
        <v/>
      </c>
      <c r="I122" s="490"/>
      <c r="J122" s="490" t="str">
        <f t="shared" si="43"/>
        <v/>
      </c>
      <c r="K122" s="490" t="str">
        <f t="shared" si="44"/>
        <v>--</v>
      </c>
      <c r="L122" s="490" t="str">
        <f t="shared" si="45"/>
        <v/>
      </c>
      <c r="M122" s="490"/>
      <c r="N122" s="490" t="str">
        <f t="shared" si="29"/>
        <v>--</v>
      </c>
      <c r="O122" s="490" t="str">
        <f t="shared" si="51"/>
        <v>--</v>
      </c>
      <c r="P122" s="490" t="str">
        <f t="shared" si="30"/>
        <v>--</v>
      </c>
      <c r="Q122" s="490" t="str">
        <f t="shared" si="31"/>
        <v>--</v>
      </c>
      <c r="R122" s="490" t="str">
        <f t="shared" si="46"/>
        <v>--</v>
      </c>
      <c r="S122" s="490" t="str">
        <f t="shared" si="47"/>
        <v>--</v>
      </c>
      <c r="T122" s="490" t="str">
        <f t="shared" si="48"/>
        <v>--</v>
      </c>
      <c r="U122" s="490" t="str">
        <f t="shared" si="49"/>
        <v>--</v>
      </c>
      <c r="V122" s="490" t="str">
        <f t="shared" si="50"/>
        <v>--</v>
      </c>
      <c r="W122" s="490" t="str">
        <f t="shared" si="32"/>
        <v>--</v>
      </c>
      <c r="X122" s="490" t="str">
        <f t="shared" si="33"/>
        <v>--</v>
      </c>
      <c r="Y122" s="490" t="str">
        <f t="shared" si="34"/>
        <v>--</v>
      </c>
      <c r="Z122" s="490" t="str">
        <f t="shared" si="35"/>
        <v>--</v>
      </c>
      <c r="AA122" s="490"/>
      <c r="AB122" s="490" t="str">
        <f t="shared" si="36"/>
        <v>--</v>
      </c>
      <c r="AC122" s="490" t="str">
        <f t="shared" si="37"/>
        <v>--</v>
      </c>
      <c r="AD122" s="490" t="str">
        <f t="shared" si="38"/>
        <v>--</v>
      </c>
      <c r="AE122" s="490" t="str">
        <f>IFERROR((2*'Adult Res carc'!tao_event*AF122),"--")</f>
        <v>--</v>
      </c>
      <c r="AF122" s="255" t="str">
        <f>IFERROR((1+(3*[0]!B)+(3*[0]!B^2))/((1+[0]!B)^2),"--")</f>
        <v>--</v>
      </c>
      <c r="AG122" s="490" t="str">
        <f t="shared" si="39"/>
        <v>--</v>
      </c>
      <c r="AH122" s="208" t="str">
        <f t="shared" si="40"/>
        <v>A</v>
      </c>
      <c r="AI122" s="255">
        <f>VLOOKUP(D122,derm!$D$4:$H$285,5,FALSE)</f>
        <v>0.14199999999999999</v>
      </c>
      <c r="AJ122" s="468">
        <f>VLOOKUP($C122,ToxValues!$C$4:$N$283,11,FALSE)</f>
        <v>178.24</v>
      </c>
      <c r="AK122" s="468" t="str">
        <f>VLOOKUP($D122,derm!$D$4:$K$285,6,FALSE)</f>
        <v>--</v>
      </c>
      <c r="AL122" s="468" t="str">
        <f>VLOOKUP($D122,derm!$D$4:$K$285,7,FALSE)</f>
        <v>--</v>
      </c>
      <c r="AM122" s="468" t="str">
        <f>VLOOKUP($D122,derm!$D$4:$K$285,8,FALSE)</f>
        <v>--</v>
      </c>
      <c r="AN122" s="468" t="str">
        <f>VLOOKUP($D122,derm!$D$4:$L$285,9,FALSE)</f>
        <v>--</v>
      </c>
      <c r="AO122" s="255"/>
      <c r="AP122" s="255" t="str">
        <f>VLOOKUP($C122,ToxValues!$C$4:$J$284,7,FALSE)</f>
        <v>--</v>
      </c>
      <c r="AQ122" s="497" t="str">
        <f>VLOOKUP($C122,ToxValues!$C$4:$L$284,10,FALSE)</f>
        <v>--</v>
      </c>
    </row>
    <row r="123" spans="1:43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 t="str">
        <f t="shared" si="41"/>
        <v>--</v>
      </c>
      <c r="H123" s="490" t="str">
        <f t="shared" si="42"/>
        <v/>
      </c>
      <c r="I123" s="490"/>
      <c r="J123" s="490" t="str">
        <f t="shared" si="43"/>
        <v/>
      </c>
      <c r="K123" s="490">
        <f t="shared" si="44"/>
        <v>7.7424242424242422</v>
      </c>
      <c r="L123" s="490" t="str">
        <f t="shared" si="45"/>
        <v/>
      </c>
      <c r="M123" s="490"/>
      <c r="N123" s="490" t="str">
        <f t="shared" si="29"/>
        <v>--</v>
      </c>
      <c r="O123" s="490">
        <f t="shared" si="51"/>
        <v>7.7424242424242422</v>
      </c>
      <c r="P123" s="490" t="str">
        <f t="shared" si="30"/>
        <v>--</v>
      </c>
      <c r="Q123" s="490">
        <f t="shared" si="31"/>
        <v>7.7424242424242422</v>
      </c>
      <c r="R123" s="490" t="str">
        <f t="shared" si="46"/>
        <v>--</v>
      </c>
      <c r="S123" s="490" t="str">
        <f t="shared" si="47"/>
        <v>--</v>
      </c>
      <c r="T123" s="490" t="str">
        <f t="shared" si="48"/>
        <v>--</v>
      </c>
      <c r="U123" s="490">
        <f t="shared" si="49"/>
        <v>7.7424242424242422</v>
      </c>
      <c r="V123" s="490" t="str">
        <f t="shared" si="50"/>
        <v>--</v>
      </c>
      <c r="W123" s="490" t="str">
        <f t="shared" si="32"/>
        <v>--</v>
      </c>
      <c r="X123" s="490" t="str">
        <f t="shared" si="33"/>
        <v>--</v>
      </c>
      <c r="Y123" s="490">
        <f t="shared" si="34"/>
        <v>7.7424242424242422</v>
      </c>
      <c r="Z123" s="490" t="str">
        <f t="shared" si="35"/>
        <v>--</v>
      </c>
      <c r="AA123" s="490"/>
      <c r="AB123" s="490" t="str">
        <f t="shared" si="36"/>
        <v>--</v>
      </c>
      <c r="AC123" s="490" t="str">
        <f t="shared" si="37"/>
        <v>--</v>
      </c>
      <c r="AD123" s="490" t="str">
        <f t="shared" si="38"/>
        <v>--</v>
      </c>
      <c r="AE123" s="490" t="str">
        <f>IFERROR((2*'Adult Res carc'!tao_event*AF123),"--")</f>
        <v>--</v>
      </c>
      <c r="AF123" s="255" t="str">
        <f>IFERROR((1+(3*[0]!B)+(3*[0]!B^2))/((1+[0]!B)^2),"--")</f>
        <v>--</v>
      </c>
      <c r="AG123" s="490">
        <f t="shared" si="39"/>
        <v>8.6026936026936045E-4</v>
      </c>
      <c r="AH123" s="208" t="str">
        <f t="shared" si="40"/>
        <v>A</v>
      </c>
      <c r="AI123" s="255">
        <f>VLOOKUP(D123,derm!$D$4:$H$285,5,FALSE)</f>
        <v>5.1400000000000001E-2</v>
      </c>
      <c r="AJ123" s="468">
        <f>VLOOKUP($C123,ToxValues!$C$4:$N$283,11,FALSE)</f>
        <v>182.23</v>
      </c>
      <c r="AK123" s="468" t="str">
        <f>VLOOKUP($D123,derm!$D$4:$K$285,6,FALSE)</f>
        <v>--</v>
      </c>
      <c r="AL123" s="468" t="str">
        <f>VLOOKUP($D123,derm!$D$4:$K$285,7,FALSE)</f>
        <v>--</v>
      </c>
      <c r="AM123" s="468" t="str">
        <f>VLOOKUP($D123,derm!$D$4:$K$285,8,FALSE)</f>
        <v>--</v>
      </c>
      <c r="AN123" s="468" t="str">
        <f>VLOOKUP($D123,derm!$D$4:$L$285,9,FALSE)</f>
        <v>--</v>
      </c>
      <c r="AO123" s="255"/>
      <c r="AP123" s="255">
        <f>VLOOKUP($C123,ToxValues!$C$4:$J$284,7,FALSE)</f>
        <v>0.11</v>
      </c>
      <c r="AQ123" s="497">
        <f>VLOOKUP($C123,ToxValues!$C$4:$L$284,10,FALSE)</f>
        <v>0.11</v>
      </c>
    </row>
    <row r="124" spans="1:43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41"/>
        <v>1.4244297411059534E-3</v>
      </c>
      <c r="H124" s="490" t="str">
        <f t="shared" si="42"/>
        <v/>
      </c>
      <c r="I124" s="490"/>
      <c r="J124" s="490" t="str">
        <f t="shared" si="43"/>
        <v/>
      </c>
      <c r="K124" s="490">
        <f t="shared" si="44"/>
        <v>1.462644927536232E-3</v>
      </c>
      <c r="L124" s="490">
        <f t="shared" si="45"/>
        <v>1.4244297411059534E-3</v>
      </c>
      <c r="M124" s="490"/>
      <c r="N124" s="490" t="str">
        <f t="shared" si="29"/>
        <v>--</v>
      </c>
      <c r="O124" s="490">
        <f t="shared" si="51"/>
        <v>1.462644927536232E-3</v>
      </c>
      <c r="P124" s="490">
        <f t="shared" si="30"/>
        <v>5.4518507694878614E-2</v>
      </c>
      <c r="Q124" s="490">
        <f t="shared" si="31"/>
        <v>3.6197989374650292E-3</v>
      </c>
      <c r="R124" s="490" t="str">
        <f t="shared" si="46"/>
        <v>--</v>
      </c>
      <c r="S124" s="490" t="str">
        <f t="shared" si="47"/>
        <v>--</v>
      </c>
      <c r="T124" s="490" t="str">
        <f t="shared" si="48"/>
        <v>--</v>
      </c>
      <c r="U124" s="490">
        <f t="shared" si="49"/>
        <v>3.7028985507246378E-3</v>
      </c>
      <c r="V124" s="490">
        <f t="shared" si="50"/>
        <v>3.6197989374650292E-3</v>
      </c>
      <c r="W124" s="490" t="str">
        <f t="shared" si="32"/>
        <v>--</v>
      </c>
      <c r="X124" s="490" t="str">
        <f t="shared" si="33"/>
        <v>--</v>
      </c>
      <c r="Y124" s="490">
        <f t="shared" si="34"/>
        <v>3.7028985507246378E-3</v>
      </c>
      <c r="Z124" s="490">
        <f t="shared" si="35"/>
        <v>0.16129736004401957</v>
      </c>
      <c r="AA124" s="490"/>
      <c r="AB124" s="490">
        <f t="shared" si="36"/>
        <v>0.1264236640556593</v>
      </c>
      <c r="AC124" s="490">
        <f t="shared" si="37"/>
        <v>0.16129736004401957</v>
      </c>
      <c r="AD124" s="490">
        <f t="shared" si="38"/>
        <v>0.57999999999999996</v>
      </c>
      <c r="AE124" s="490">
        <f>IFERROR((2*'Adult Res carc'!tao_event*AF124),"--")</f>
        <v>2.2999999999999998</v>
      </c>
      <c r="AF124" s="255">
        <f>IFERROR((1+(3*[0]!B)+(3*[0]!B^2))/((1+[0]!B)^2),"--")</f>
        <v>1</v>
      </c>
      <c r="AG124" s="490">
        <f t="shared" si="39"/>
        <v>4.1143317230273761E-7</v>
      </c>
      <c r="AH124" s="208" t="str">
        <f t="shared" si="40"/>
        <v>A</v>
      </c>
      <c r="AI124" s="255">
        <f>VLOOKUP(D124,derm!$D$4:$H$285,5,FALSE)</f>
        <v>1.1299999999999999E-3</v>
      </c>
      <c r="AJ124" s="468">
        <f>VLOOKUP($C124,ToxValues!$C$4:$N$283,11,FALSE)</f>
        <v>184.24</v>
      </c>
      <c r="AK124" s="468">
        <f>VLOOKUP($D124,derm!$D$4:$K$285,6,FALSE)</f>
        <v>0</v>
      </c>
      <c r="AL124" s="468">
        <f>VLOOKUP($D124,derm!$D$4:$K$285,7,FALSE)</f>
        <v>1.1499999999999999</v>
      </c>
      <c r="AM124" s="468">
        <f>VLOOKUP($D124,derm!$D$4:$K$285,8,FALSE)</f>
        <v>2.76</v>
      </c>
      <c r="AN124" s="468">
        <f>VLOOKUP($D124,derm!$D$4:$L$285,9,FALSE)</f>
        <v>1</v>
      </c>
      <c r="AO124" s="255"/>
      <c r="AP124" s="255">
        <f>VLOOKUP($C124,ToxValues!$C$4:$J$284,7,FALSE)</f>
        <v>230</v>
      </c>
      <c r="AQ124" s="497">
        <f>VLOOKUP($C124,ToxValues!$C$4:$L$284,10,FALSE)</f>
        <v>230</v>
      </c>
    </row>
    <row r="125" spans="1:43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>
        <f t="shared" si="41"/>
        <v>2.5028638287404346E-2</v>
      </c>
      <c r="H125" s="490" t="str">
        <f t="shared" si="42"/>
        <v/>
      </c>
      <c r="I125" s="490"/>
      <c r="J125" s="490" t="str">
        <f t="shared" si="43"/>
        <v/>
      </c>
      <c r="K125" s="490">
        <f t="shared" si="44"/>
        <v>0.46083333333333337</v>
      </c>
      <c r="L125" s="490">
        <f t="shared" si="45"/>
        <v>2.5028638287404346E-2</v>
      </c>
      <c r="M125" s="490"/>
      <c r="N125" s="490" t="str">
        <f t="shared" si="29"/>
        <v>--</v>
      </c>
      <c r="O125" s="490">
        <f t="shared" si="51"/>
        <v>0.46083333333333337</v>
      </c>
      <c r="P125" s="490">
        <f t="shared" si="30"/>
        <v>2.6466054500774203E-2</v>
      </c>
      <c r="Q125" s="490">
        <f t="shared" si="31"/>
        <v>7.3377158990566987E-2</v>
      </c>
      <c r="R125" s="490" t="str">
        <f t="shared" si="46"/>
        <v>--</v>
      </c>
      <c r="S125" s="490" t="str">
        <f t="shared" si="47"/>
        <v>--</v>
      </c>
      <c r="T125" s="490" t="str">
        <f t="shared" si="48"/>
        <v>--</v>
      </c>
      <c r="U125" s="490">
        <f t="shared" si="49"/>
        <v>1.1666666666666667</v>
      </c>
      <c r="V125" s="490">
        <f t="shared" si="50"/>
        <v>7.3377158990566987E-2</v>
      </c>
      <c r="W125" s="490" t="str">
        <f t="shared" si="32"/>
        <v>--</v>
      </c>
      <c r="X125" s="490" t="str">
        <f t="shared" si="33"/>
        <v>--</v>
      </c>
      <c r="Y125" s="490">
        <f t="shared" si="34"/>
        <v>1.1666666666666667</v>
      </c>
      <c r="Z125" s="490">
        <f t="shared" si="35"/>
        <v>7.8301936392823082E-2</v>
      </c>
      <c r="AA125" s="490"/>
      <c r="AB125" s="490">
        <f t="shared" si="36"/>
        <v>2.4959928834408954E-2</v>
      </c>
      <c r="AC125" s="490">
        <f t="shared" si="37"/>
        <v>7.8301936392823082E-2</v>
      </c>
      <c r="AD125" s="490">
        <f t="shared" si="38"/>
        <v>0.15263157894736842</v>
      </c>
      <c r="AE125" s="490">
        <f>IFERROR((2*'Adult Res carc'!tao_event*AF125),"--")</f>
        <v>9.2559002770083083</v>
      </c>
      <c r="AF125" s="255">
        <f>IFERROR((1+(3*[0]!B)+(3*[0]!B^2))/((1+[0]!B)^2),"--")</f>
        <v>2.2797783933518003</v>
      </c>
      <c r="AG125" s="490">
        <f t="shared" si="39"/>
        <v>1.2962962962962966E-4</v>
      </c>
      <c r="AH125" s="208" t="str">
        <f t="shared" si="40"/>
        <v>A</v>
      </c>
      <c r="AI125" s="255">
        <f>VLOOKUP(D125,derm!$D$4:$H$285,5,FALSE)</f>
        <v>0.55200000000000005</v>
      </c>
      <c r="AJ125" s="468">
        <f>VLOOKUP($C125,ToxValues!$C$4:$N$283,11,FALSE)</f>
        <v>228.3</v>
      </c>
      <c r="AK125" s="468">
        <f>VLOOKUP($D125,derm!$D$4:$K$285,6,FALSE)</f>
        <v>2.8</v>
      </c>
      <c r="AL125" s="468">
        <f>VLOOKUP($D125,derm!$D$4:$K$285,7,FALSE)</f>
        <v>2.0299999999999998</v>
      </c>
      <c r="AM125" s="468">
        <f>VLOOKUP($D125,derm!$D$4:$K$285,8,FALSE)</f>
        <v>8.5299999999999994</v>
      </c>
      <c r="AN125" s="468">
        <f>VLOOKUP($D125,derm!$D$4:$L$285,9,FALSE)</f>
        <v>1</v>
      </c>
      <c r="AO125" s="255"/>
      <c r="AP125" s="255">
        <f>VLOOKUP($C125,ToxValues!$C$4:$J$284,7,FALSE)</f>
        <v>0.73</v>
      </c>
      <c r="AQ125" s="497">
        <f>VLOOKUP($C125,ToxValues!$C$4:$L$284,10,FALSE)</f>
        <v>0.73</v>
      </c>
    </row>
    <row r="126" spans="1:43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>
        <f t="shared" si="41"/>
        <v>1.7137675780703545E-3</v>
      </c>
      <c r="H126" s="490" t="str">
        <f t="shared" si="42"/>
        <v/>
      </c>
      <c r="I126" s="490"/>
      <c r="J126" s="490" t="str">
        <f t="shared" si="43"/>
        <v/>
      </c>
      <c r="K126" s="490">
        <f t="shared" si="44"/>
        <v>4.6083333333333337E-2</v>
      </c>
      <c r="L126" s="490">
        <f t="shared" si="45"/>
        <v>1.7137675780703545E-3</v>
      </c>
      <c r="M126" s="490"/>
      <c r="N126" s="490" t="str">
        <f t="shared" si="29"/>
        <v>--</v>
      </c>
      <c r="O126" s="490">
        <f t="shared" si="51"/>
        <v>4.6083333333333337E-2</v>
      </c>
      <c r="P126" s="490">
        <f t="shared" si="30"/>
        <v>1.7799615842917645E-3</v>
      </c>
      <c r="Q126" s="490">
        <f t="shared" si="31"/>
        <v>5.038718337107069E-3</v>
      </c>
      <c r="R126" s="490" t="str">
        <f t="shared" si="46"/>
        <v>--</v>
      </c>
      <c r="S126" s="490" t="str">
        <f t="shared" si="47"/>
        <v>--</v>
      </c>
      <c r="T126" s="490" t="str">
        <f t="shared" si="48"/>
        <v>--</v>
      </c>
      <c r="U126" s="490">
        <f t="shared" si="49"/>
        <v>0.11666666666666667</v>
      </c>
      <c r="V126" s="490">
        <f t="shared" si="50"/>
        <v>5.038718337107069E-3</v>
      </c>
      <c r="W126" s="490" t="str">
        <f t="shared" si="32"/>
        <v>--</v>
      </c>
      <c r="X126" s="490" t="str">
        <f t="shared" si="33"/>
        <v>--</v>
      </c>
      <c r="Y126" s="490">
        <f t="shared" si="34"/>
        <v>0.11666666666666667</v>
      </c>
      <c r="Z126" s="490">
        <f t="shared" si="35"/>
        <v>5.2661585334075871E-3</v>
      </c>
      <c r="AA126" s="490"/>
      <c r="AB126" s="490">
        <f t="shared" si="36"/>
        <v>1.3572193568871938E-3</v>
      </c>
      <c r="AC126" s="490">
        <f t="shared" si="37"/>
        <v>5.2661585334075871E-3</v>
      </c>
      <c r="AD126" s="490">
        <f t="shared" si="38"/>
        <v>0.10943396226415093</v>
      </c>
      <c r="AE126" s="490">
        <f>IFERROR((2*'Adult Res carc'!tao_event*AF126),"--")</f>
        <v>13.286244215023141</v>
      </c>
      <c r="AF126" s="255">
        <f>IFERROR((1+(3*[0]!B)+(3*[0]!B^2))/((1+[0]!B)^2),"--")</f>
        <v>2.4695621217515131</v>
      </c>
      <c r="AG126" s="490">
        <f t="shared" si="39"/>
        <v>1.2962962962962966E-5</v>
      </c>
      <c r="AH126" s="208" t="str">
        <f t="shared" si="40"/>
        <v>A</v>
      </c>
      <c r="AI126" s="255">
        <f>VLOOKUP(D126,derm!$D$4:$H$285,5,FALSE)</f>
        <v>0.71299999999999997</v>
      </c>
      <c r="AJ126" s="468">
        <f>VLOOKUP($C126,ToxValues!$C$4:$N$283,11,FALSE)</f>
        <v>252.32</v>
      </c>
      <c r="AK126" s="468">
        <f>VLOOKUP($D126,derm!$D$4:$K$285,6,FALSE)</f>
        <v>4.3</v>
      </c>
      <c r="AL126" s="468">
        <f>VLOOKUP($D126,derm!$D$4:$K$285,7,FALSE)</f>
        <v>2.69</v>
      </c>
      <c r="AM126" s="468">
        <f>VLOOKUP($D126,derm!$D$4:$K$285,8,FALSE)</f>
        <v>11.67</v>
      </c>
      <c r="AN126" s="468">
        <f>VLOOKUP($D126,derm!$D$4:$L$285,9,FALSE)</f>
        <v>1</v>
      </c>
      <c r="AO126" s="255"/>
      <c r="AP126" s="255">
        <f>VLOOKUP($C126,ToxValues!$C$4:$J$284,7,FALSE)</f>
        <v>7.3</v>
      </c>
      <c r="AQ126" s="497">
        <f>VLOOKUP($C126,ToxValues!$C$4:$L$284,10,FALSE)</f>
        <v>7.3</v>
      </c>
    </row>
    <row r="127" spans="1:43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>
        <f t="shared" si="41"/>
        <v>2.8159023120691021E-2</v>
      </c>
      <c r="H127" s="490" t="str">
        <f t="shared" si="42"/>
        <v/>
      </c>
      <c r="I127" s="490"/>
      <c r="J127" s="490" t="str">
        <f t="shared" si="43"/>
        <v/>
      </c>
      <c r="K127" s="490">
        <f t="shared" si="44"/>
        <v>0.46083333333333337</v>
      </c>
      <c r="L127" s="490">
        <f t="shared" si="45"/>
        <v>2.8159023120691021E-2</v>
      </c>
      <c r="M127" s="490"/>
      <c r="N127" s="490" t="str">
        <f t="shared" si="29"/>
        <v>--</v>
      </c>
      <c r="O127" s="490">
        <f t="shared" si="51"/>
        <v>0.46083333333333337</v>
      </c>
      <c r="P127" s="490">
        <f t="shared" si="30"/>
        <v>2.9991650028264805E-2</v>
      </c>
      <c r="Q127" s="490">
        <f t="shared" si="31"/>
        <v>8.2460990369004963E-2</v>
      </c>
      <c r="R127" s="490" t="str">
        <f t="shared" si="46"/>
        <v>--</v>
      </c>
      <c r="S127" s="490" t="str">
        <f t="shared" si="47"/>
        <v>--</v>
      </c>
      <c r="T127" s="490" t="str">
        <f t="shared" si="48"/>
        <v>--</v>
      </c>
      <c r="U127" s="490">
        <f t="shared" si="49"/>
        <v>1.1666666666666667</v>
      </c>
      <c r="V127" s="490">
        <f t="shared" si="50"/>
        <v>8.2460990369004963E-2</v>
      </c>
      <c r="W127" s="490" t="str">
        <f t="shared" si="32"/>
        <v>--</v>
      </c>
      <c r="X127" s="490" t="str">
        <f t="shared" si="33"/>
        <v>--</v>
      </c>
      <c r="Y127" s="490">
        <f t="shared" si="34"/>
        <v>1.1666666666666667</v>
      </c>
      <c r="Z127" s="490">
        <f t="shared" si="35"/>
        <v>8.8732692391315982E-2</v>
      </c>
      <c r="AA127" s="490"/>
      <c r="AB127" s="490">
        <f t="shared" si="36"/>
        <v>2.2541276663563339E-2</v>
      </c>
      <c r="AC127" s="490">
        <f t="shared" si="37"/>
        <v>8.8732692391315982E-2</v>
      </c>
      <c r="AD127" s="490">
        <f t="shared" si="38"/>
        <v>0.10943396226415093</v>
      </c>
      <c r="AE127" s="490">
        <f>IFERROR((2*'Adult Res carc'!tao_event*AF127),"--")</f>
        <v>13.681374154503382</v>
      </c>
      <c r="AF127" s="255">
        <f>IFERROR((1+(3*[0]!B)+(3*[0]!B^2))/((1+[0]!B)^2),"--")</f>
        <v>2.4695621217515131</v>
      </c>
      <c r="AG127" s="490">
        <f t="shared" si="39"/>
        <v>1.2962962962962966E-4</v>
      </c>
      <c r="AH127" s="208" t="str">
        <f t="shared" si="40"/>
        <v>A</v>
      </c>
      <c r="AI127" s="255">
        <f>VLOOKUP(D127,derm!$D$4:$H$285,5,FALSE)</f>
        <v>0.41699999999999998</v>
      </c>
      <c r="AJ127" s="468">
        <f>VLOOKUP($C127,ToxValues!$C$4:$N$283,11,FALSE)</f>
        <v>252.32</v>
      </c>
      <c r="AK127" s="468">
        <f>VLOOKUP($D127,derm!$D$4:$K$285,6,FALSE)</f>
        <v>4.3</v>
      </c>
      <c r="AL127" s="468">
        <f>VLOOKUP($D127,derm!$D$4:$K$285,7,FALSE)</f>
        <v>2.77</v>
      </c>
      <c r="AM127" s="468">
        <f>VLOOKUP($D127,derm!$D$4:$K$285,8,FALSE)</f>
        <v>12.03</v>
      </c>
      <c r="AN127" s="468">
        <f>VLOOKUP($D127,derm!$D$4:$L$285,9,FALSE)</f>
        <v>1</v>
      </c>
      <c r="AO127" s="255"/>
      <c r="AP127" s="255">
        <f>VLOOKUP($C127,ToxValues!$C$4:$J$284,7,FALSE)</f>
        <v>0.73</v>
      </c>
      <c r="AQ127" s="497">
        <f>VLOOKUP($C127,ToxValues!$C$4:$L$284,10,FALSE)</f>
        <v>0.73</v>
      </c>
    </row>
    <row r="128" spans="1:43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41"/>
        <v>--</v>
      </c>
      <c r="H128" s="490" t="str">
        <f t="shared" si="42"/>
        <v/>
      </c>
      <c r="I128" s="490"/>
      <c r="J128" s="490" t="str">
        <f t="shared" si="43"/>
        <v/>
      </c>
      <c r="K128" s="490" t="str">
        <f t="shared" si="44"/>
        <v>--</v>
      </c>
      <c r="L128" s="490" t="str">
        <f t="shared" si="45"/>
        <v/>
      </c>
      <c r="M128" s="490"/>
      <c r="N128" s="490" t="str">
        <f t="shared" si="29"/>
        <v>--</v>
      </c>
      <c r="O128" s="490" t="str">
        <f t="shared" si="51"/>
        <v>--</v>
      </c>
      <c r="P128" s="490" t="str">
        <f t="shared" si="30"/>
        <v>--</v>
      </c>
      <c r="Q128" s="490" t="str">
        <f t="shared" si="31"/>
        <v>--</v>
      </c>
      <c r="R128" s="490" t="str">
        <f t="shared" si="46"/>
        <v>--</v>
      </c>
      <c r="S128" s="490" t="str">
        <f t="shared" si="47"/>
        <v>--</v>
      </c>
      <c r="T128" s="490" t="str">
        <f t="shared" si="48"/>
        <v>--</v>
      </c>
      <c r="U128" s="490" t="str">
        <f t="shared" si="49"/>
        <v>--</v>
      </c>
      <c r="V128" s="490" t="str">
        <f t="shared" si="50"/>
        <v>--</v>
      </c>
      <c r="W128" s="490" t="str">
        <f t="shared" si="32"/>
        <v>--</v>
      </c>
      <c r="X128" s="490" t="str">
        <f t="shared" si="33"/>
        <v>--</v>
      </c>
      <c r="Y128" s="490" t="str">
        <f t="shared" si="34"/>
        <v>--</v>
      </c>
      <c r="Z128" s="490" t="str">
        <f t="shared" si="35"/>
        <v>--</v>
      </c>
      <c r="AA128" s="490"/>
      <c r="AB128" s="490" t="str">
        <f t="shared" si="36"/>
        <v>--</v>
      </c>
      <c r="AC128" s="490" t="str">
        <f t="shared" si="37"/>
        <v>--</v>
      </c>
      <c r="AD128" s="490" t="str">
        <f t="shared" si="38"/>
        <v>--</v>
      </c>
      <c r="AE128" s="490" t="str">
        <f>IFERROR((2*'Adult Res carc'!tao_event*AF128),"--")</f>
        <v>--</v>
      </c>
      <c r="AF128" s="255" t="str">
        <f>IFERROR((1+(3*[0]!B)+(3*[0]!B^2))/((1+[0]!B)^2),"--")</f>
        <v>--</v>
      </c>
      <c r="AG128" s="490" t="str">
        <f t="shared" si="39"/>
        <v>--</v>
      </c>
      <c r="AH128" s="208" t="str">
        <f t="shared" si="40"/>
        <v>A</v>
      </c>
      <c r="AI128" s="255" t="str">
        <f>VLOOKUP(D128,derm!$D$4:$H$285,5,FALSE)</f>
        <v>--</v>
      </c>
      <c r="AJ128" s="468" t="str">
        <f>VLOOKUP($C128,ToxValues!$C$4:$N$283,11,FALSE)</f>
        <v>--</v>
      </c>
      <c r="AK128" s="468" t="str">
        <f>VLOOKUP($D128,derm!$D$4:$K$285,6,FALSE)</f>
        <v>--</v>
      </c>
      <c r="AL128" s="468" t="str">
        <f>VLOOKUP($D128,derm!$D$4:$K$285,7,FALSE)</f>
        <v>--</v>
      </c>
      <c r="AM128" s="468" t="str">
        <f>VLOOKUP($D128,derm!$D$4:$K$285,8,FALSE)</f>
        <v>--</v>
      </c>
      <c r="AN128" s="468" t="str">
        <f>VLOOKUP($D128,derm!$D$4:$L$285,9,FALSE)</f>
        <v>--</v>
      </c>
      <c r="AO128" s="255"/>
      <c r="AP128" s="255" t="str">
        <f>VLOOKUP($C128,ToxValues!$C$4:$J$284,7,FALSE)</f>
        <v>--</v>
      </c>
      <c r="AQ128" s="497" t="str">
        <f>VLOOKUP($C128,ToxValues!$C$4:$L$284,10,FALSE)</f>
        <v>--</v>
      </c>
    </row>
    <row r="129" spans="1:43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>
        <f t="shared" si="41"/>
        <v>4.6083333333333334</v>
      </c>
      <c r="H129" s="490" t="str">
        <f t="shared" si="42"/>
        <v/>
      </c>
      <c r="I129" s="490"/>
      <c r="J129" s="490" t="str">
        <f t="shared" si="43"/>
        <v/>
      </c>
      <c r="K129" s="490">
        <f t="shared" si="44"/>
        <v>4.6083333333333334</v>
      </c>
      <c r="L129" s="490" t="str">
        <f t="shared" si="45"/>
        <v/>
      </c>
      <c r="M129" s="490"/>
      <c r="N129" s="490" t="str">
        <f t="shared" si="29"/>
        <v>--</v>
      </c>
      <c r="O129" s="490">
        <f t="shared" si="51"/>
        <v>4.6083333333333334</v>
      </c>
      <c r="P129" s="490" t="e">
        <f t="shared" si="30"/>
        <v>#VALUE!</v>
      </c>
      <c r="Q129" s="490">
        <f t="shared" si="31"/>
        <v>11.666666666666666</v>
      </c>
      <c r="R129" s="490" t="str">
        <f t="shared" si="46"/>
        <v>--</v>
      </c>
      <c r="S129" s="490" t="str">
        <f t="shared" si="47"/>
        <v>--</v>
      </c>
      <c r="T129" s="490" t="str">
        <f t="shared" si="48"/>
        <v>--</v>
      </c>
      <c r="U129" s="490">
        <f t="shared" si="49"/>
        <v>11.666666666666666</v>
      </c>
      <c r="V129" s="490" t="str">
        <f t="shared" si="50"/>
        <v>--</v>
      </c>
      <c r="W129" s="490" t="str">
        <f t="shared" si="32"/>
        <v>--</v>
      </c>
      <c r="X129" s="490" t="str">
        <f t="shared" si="33"/>
        <v>--</v>
      </c>
      <c r="Y129" s="490">
        <f t="shared" si="34"/>
        <v>11.666666666666666</v>
      </c>
      <c r="Z129" s="490" t="str">
        <f t="shared" si="35"/>
        <v>--</v>
      </c>
      <c r="AA129" s="490"/>
      <c r="AB129" s="490" t="str">
        <f t="shared" si="36"/>
        <v>--</v>
      </c>
      <c r="AC129" s="490" t="str">
        <f t="shared" si="37"/>
        <v>--</v>
      </c>
      <c r="AD129" s="490" t="str">
        <f t="shared" si="38"/>
        <v>--</v>
      </c>
      <c r="AE129" s="490" t="str">
        <f>IFERROR((2*'Adult Res carc'!tao_event*AF129),"--")</f>
        <v>--</v>
      </c>
      <c r="AF129" s="255" t="str">
        <f>IFERROR((1+(3*[0]!B)+(3*[0]!B^2))/((1+[0]!B)^2),"--")</f>
        <v>--</v>
      </c>
      <c r="AG129" s="490">
        <f t="shared" si="39"/>
        <v>1.2962962962962965E-3</v>
      </c>
      <c r="AH129" s="208" t="str">
        <f t="shared" si="40"/>
        <v>A</v>
      </c>
      <c r="AI129" s="255">
        <f>VLOOKUP(D129,derm!$D$4:$H$285,5,FALSE)</f>
        <v>0.69099999999999995</v>
      </c>
      <c r="AJ129" s="468">
        <f>VLOOKUP($C129,ToxValues!$C$4:$N$283,11,FALSE)</f>
        <v>252.32</v>
      </c>
      <c r="AK129" s="468" t="str">
        <f>VLOOKUP($D129,derm!$D$4:$K$285,6,FALSE)</f>
        <v>--</v>
      </c>
      <c r="AL129" s="468" t="str">
        <f>VLOOKUP($D129,derm!$D$4:$K$285,7,FALSE)</f>
        <v>--</v>
      </c>
      <c r="AM129" s="468" t="str">
        <f>VLOOKUP($D129,derm!$D$4:$K$285,8,FALSE)</f>
        <v>--</v>
      </c>
      <c r="AN129" s="468" t="str">
        <f>VLOOKUP($D129,derm!$D$4:$L$285,9,FALSE)</f>
        <v>--</v>
      </c>
      <c r="AO129" s="255"/>
      <c r="AP129" s="255">
        <f>VLOOKUP($C129,ToxValues!$C$4:$J$284,7,FALSE)</f>
        <v>7.2999999999999995E-2</v>
      </c>
      <c r="AQ129" s="497">
        <f>VLOOKUP($C129,ToxValues!$C$4:$L$284,10,FALSE)</f>
        <v>7.2999999999999995E-2</v>
      </c>
    </row>
    <row r="130" spans="1:43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 t="str">
        <f t="shared" si="41"/>
        <v>--</v>
      </c>
      <c r="H130" s="490" t="str">
        <f t="shared" si="42"/>
        <v/>
      </c>
      <c r="I130" s="490"/>
      <c r="J130" s="490" t="str">
        <f t="shared" si="43"/>
        <v/>
      </c>
      <c r="K130" s="490" t="str">
        <f t="shared" si="44"/>
        <v>--</v>
      </c>
      <c r="L130" s="490" t="str">
        <f t="shared" si="45"/>
        <v/>
      </c>
      <c r="M130" s="490"/>
      <c r="N130" s="490" t="str">
        <f t="shared" si="29"/>
        <v>--</v>
      </c>
      <c r="O130" s="490" t="str">
        <f t="shared" si="51"/>
        <v>--</v>
      </c>
      <c r="P130" s="490" t="str">
        <f t="shared" si="30"/>
        <v>--</v>
      </c>
      <c r="Q130" s="490" t="str">
        <f t="shared" si="31"/>
        <v>--</v>
      </c>
      <c r="R130" s="490" t="str">
        <f t="shared" si="46"/>
        <v>--</v>
      </c>
      <c r="S130" s="490" t="str">
        <f t="shared" si="47"/>
        <v>--</v>
      </c>
      <c r="T130" s="490" t="str">
        <f t="shared" si="48"/>
        <v>--</v>
      </c>
      <c r="U130" s="490" t="str">
        <f t="shared" si="49"/>
        <v>--</v>
      </c>
      <c r="V130" s="490" t="str">
        <f t="shared" si="50"/>
        <v>--</v>
      </c>
      <c r="W130" s="490" t="str">
        <f t="shared" si="32"/>
        <v>--</v>
      </c>
      <c r="X130" s="490" t="str">
        <f t="shared" si="33"/>
        <v>--</v>
      </c>
      <c r="Y130" s="490" t="str">
        <f t="shared" si="34"/>
        <v>--</v>
      </c>
      <c r="Z130" s="490" t="str">
        <f t="shared" si="35"/>
        <v>--</v>
      </c>
      <c r="AA130" s="490"/>
      <c r="AB130" s="490" t="str">
        <f t="shared" si="36"/>
        <v>--</v>
      </c>
      <c r="AC130" s="490" t="str">
        <f t="shared" si="37"/>
        <v>--</v>
      </c>
      <c r="AD130" s="490">
        <f t="shared" si="38"/>
        <v>0.57999999999999996</v>
      </c>
      <c r="AE130" s="490">
        <f>IFERROR((2*'Adult Res carc'!tao_event*AF130),"--")</f>
        <v>1.02</v>
      </c>
      <c r="AF130" s="255">
        <f>IFERROR((1+(3*[0]!B)+(3*[0]!B^2))/((1+[0]!B)^2),"--")</f>
        <v>1</v>
      </c>
      <c r="AG130" s="490" t="str">
        <f t="shared" si="39"/>
        <v>--</v>
      </c>
      <c r="AH130" s="208" t="str">
        <f t="shared" si="40"/>
        <v>A</v>
      </c>
      <c r="AI130" s="255">
        <f>VLOOKUP(D130,derm!$D$4:$H$285,5,FALSE)</f>
        <v>5.6499999999999996E-3</v>
      </c>
      <c r="AJ130" s="468">
        <f>VLOOKUP($C130,ToxValues!$C$4:$N$283,11,FALSE)</f>
        <v>122.12</v>
      </c>
      <c r="AK130" s="468">
        <f>VLOOKUP($D130,derm!$D$4:$K$285,6,FALSE)</f>
        <v>0</v>
      </c>
      <c r="AL130" s="468">
        <f>VLOOKUP($D130,derm!$D$4:$K$285,7,FALSE)</f>
        <v>0.51</v>
      </c>
      <c r="AM130" s="468">
        <f>VLOOKUP($D130,derm!$D$4:$K$285,8,FALSE)</f>
        <v>1.24</v>
      </c>
      <c r="AN130" s="468">
        <f>VLOOKUP($D130,derm!$D$4:$L$285,9,FALSE)</f>
        <v>1</v>
      </c>
      <c r="AO130" s="255"/>
      <c r="AP130" s="255" t="str">
        <f>VLOOKUP($C130,ToxValues!$C$4:$J$284,7,FALSE)</f>
        <v>--</v>
      </c>
      <c r="AQ130" s="497" t="str">
        <f>VLOOKUP($C130,ToxValues!$C$4:$L$284,10,FALSE)</f>
        <v>--</v>
      </c>
    </row>
    <row r="131" spans="1:43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 t="str">
        <f t="shared" si="41"/>
        <v>--</v>
      </c>
      <c r="H131" s="490" t="str">
        <f t="shared" si="42"/>
        <v/>
      </c>
      <c r="I131" s="490"/>
      <c r="J131" s="490" t="str">
        <f t="shared" si="43"/>
        <v/>
      </c>
      <c r="K131" s="490" t="str">
        <f t="shared" si="44"/>
        <v>--</v>
      </c>
      <c r="L131" s="490" t="str">
        <f t="shared" si="45"/>
        <v/>
      </c>
      <c r="M131" s="490"/>
      <c r="N131" s="490" t="str">
        <f t="shared" si="29"/>
        <v>--</v>
      </c>
      <c r="O131" s="490" t="str">
        <f t="shared" si="51"/>
        <v>--</v>
      </c>
      <c r="P131" s="490" t="str">
        <f t="shared" si="30"/>
        <v>--</v>
      </c>
      <c r="Q131" s="490" t="str">
        <f t="shared" si="31"/>
        <v>--</v>
      </c>
      <c r="R131" s="490" t="str">
        <f t="shared" si="46"/>
        <v>--</v>
      </c>
      <c r="S131" s="490" t="str">
        <f t="shared" si="47"/>
        <v>--</v>
      </c>
      <c r="T131" s="490" t="str">
        <f t="shared" si="48"/>
        <v>--</v>
      </c>
      <c r="U131" s="490" t="str">
        <f t="shared" si="49"/>
        <v>--</v>
      </c>
      <c r="V131" s="490" t="str">
        <f t="shared" si="50"/>
        <v>--</v>
      </c>
      <c r="W131" s="490" t="str">
        <f t="shared" si="32"/>
        <v>--</v>
      </c>
      <c r="X131" s="490" t="str">
        <f t="shared" si="33"/>
        <v>--</v>
      </c>
      <c r="Y131" s="490" t="str">
        <f t="shared" si="34"/>
        <v>--</v>
      </c>
      <c r="Z131" s="490" t="str">
        <f t="shared" si="35"/>
        <v>--</v>
      </c>
      <c r="AA131" s="490"/>
      <c r="AB131" s="490" t="str">
        <f t="shared" si="36"/>
        <v>--</v>
      </c>
      <c r="AC131" s="490" t="str">
        <f t="shared" si="37"/>
        <v>--</v>
      </c>
      <c r="AD131" s="490" t="str">
        <f t="shared" si="38"/>
        <v>--</v>
      </c>
      <c r="AE131" s="490" t="str">
        <f>IFERROR((2*'Adult Res carc'!tao_event*AF131),"--")</f>
        <v>--</v>
      </c>
      <c r="AF131" s="255" t="str">
        <f>IFERROR((1+(3*[0]!B)+(3*[0]!B^2))/((1+[0]!B)^2),"--")</f>
        <v>--</v>
      </c>
      <c r="AG131" s="490" t="str">
        <f t="shared" si="39"/>
        <v>--</v>
      </c>
      <c r="AH131" s="208" t="str">
        <f t="shared" si="40"/>
        <v>A</v>
      </c>
      <c r="AI131" s="255">
        <f>VLOOKUP(D131,derm!$D$4:$H$285,5,FALSE)</f>
        <v>2.0899999999999998E-3</v>
      </c>
      <c r="AJ131" s="468">
        <f>VLOOKUP($C131,ToxValues!$C$4:$N$283,11,FALSE)</f>
        <v>108.14</v>
      </c>
      <c r="AK131" s="468" t="str">
        <f>VLOOKUP($D131,derm!$D$4:$K$285,6,FALSE)</f>
        <v>--</v>
      </c>
      <c r="AL131" s="468" t="str">
        <f>VLOOKUP($D131,derm!$D$4:$K$285,7,FALSE)</f>
        <v>--</v>
      </c>
      <c r="AM131" s="468" t="str">
        <f>VLOOKUP($D131,derm!$D$4:$K$285,8,FALSE)</f>
        <v>--</v>
      </c>
      <c r="AN131" s="468" t="str">
        <f>VLOOKUP($D131,derm!$D$4:$L$285,9,FALSE)</f>
        <v>--</v>
      </c>
      <c r="AO131" s="255"/>
      <c r="AP131" s="255" t="str">
        <f>VLOOKUP($C131,ToxValues!$C$4:$J$284,7,FALSE)</f>
        <v>--</v>
      </c>
      <c r="AQ131" s="497" t="str">
        <f>VLOOKUP($C131,ToxValues!$C$4:$L$284,10,FALSE)</f>
        <v>--</v>
      </c>
    </row>
    <row r="132" spans="1:43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 t="str">
        <f t="shared" si="41"/>
        <v>--</v>
      </c>
      <c r="H132" s="490" t="str">
        <f t="shared" si="42"/>
        <v/>
      </c>
      <c r="I132" s="490"/>
      <c r="J132" s="490" t="str">
        <f t="shared" si="43"/>
        <v/>
      </c>
      <c r="K132" s="490" t="str">
        <f t="shared" si="44"/>
        <v>--</v>
      </c>
      <c r="L132" s="490" t="str">
        <f t="shared" si="45"/>
        <v/>
      </c>
      <c r="M132" s="490"/>
      <c r="N132" s="490" t="str">
        <f t="shared" si="29"/>
        <v>--</v>
      </c>
      <c r="O132" s="490" t="str">
        <f t="shared" si="51"/>
        <v>--</v>
      </c>
      <c r="P132" s="490" t="str">
        <f t="shared" si="30"/>
        <v>--</v>
      </c>
      <c r="Q132" s="490" t="str">
        <f t="shared" si="31"/>
        <v>--</v>
      </c>
      <c r="R132" s="490" t="str">
        <f t="shared" si="46"/>
        <v>--</v>
      </c>
      <c r="S132" s="490" t="str">
        <f t="shared" si="47"/>
        <v>--</v>
      </c>
      <c r="T132" s="490" t="str">
        <f t="shared" si="48"/>
        <v>--</v>
      </c>
      <c r="U132" s="490" t="str">
        <f t="shared" si="49"/>
        <v>--</v>
      </c>
      <c r="V132" s="490" t="str">
        <f t="shared" si="50"/>
        <v>--</v>
      </c>
      <c r="W132" s="490" t="str">
        <f t="shared" si="32"/>
        <v>--</v>
      </c>
      <c r="X132" s="490" t="str">
        <f t="shared" si="33"/>
        <v>--</v>
      </c>
      <c r="Y132" s="490" t="str">
        <f t="shared" si="34"/>
        <v>--</v>
      </c>
      <c r="Z132" s="490" t="str">
        <f t="shared" si="35"/>
        <v>--</v>
      </c>
      <c r="AA132" s="490"/>
      <c r="AB132" s="490" t="str">
        <f t="shared" si="36"/>
        <v>--</v>
      </c>
      <c r="AC132" s="490" t="str">
        <f t="shared" si="37"/>
        <v>--</v>
      </c>
      <c r="AD132" s="490" t="str">
        <f t="shared" si="38"/>
        <v>--</v>
      </c>
      <c r="AE132" s="490" t="str">
        <f>IFERROR((2*'Adult Res carc'!tao_event*AF132),"--")</f>
        <v>--</v>
      </c>
      <c r="AF132" s="255" t="str">
        <f>IFERROR((1+(3*[0]!B)+(3*[0]!B^2))/((1+[0]!B)^2),"--")</f>
        <v>--</v>
      </c>
      <c r="AG132" s="490" t="str">
        <f t="shared" si="39"/>
        <v>--</v>
      </c>
      <c r="AH132" s="208" t="str">
        <f t="shared" si="40"/>
        <v>A</v>
      </c>
      <c r="AI132" s="255">
        <f>VLOOKUP(D132,derm!$D$4:$H$285,5,FALSE)</f>
        <v>1.2199999999999999E-3</v>
      </c>
      <c r="AJ132" s="468">
        <f>VLOOKUP($C132,ToxValues!$C$4:$N$283,11,FALSE)</f>
        <v>173.04</v>
      </c>
      <c r="AK132" s="468" t="str">
        <f>VLOOKUP($D132,derm!$D$4:$K$285,6,FALSE)</f>
        <v>--</v>
      </c>
      <c r="AL132" s="468" t="str">
        <f>VLOOKUP($D132,derm!$D$4:$K$285,7,FALSE)</f>
        <v>--</v>
      </c>
      <c r="AM132" s="468" t="str">
        <f>VLOOKUP($D132,derm!$D$4:$K$285,8,FALSE)</f>
        <v>--</v>
      </c>
      <c r="AN132" s="468" t="str">
        <f>VLOOKUP($D132,derm!$D$4:$L$285,9,FALSE)</f>
        <v>--</v>
      </c>
      <c r="AO132" s="255"/>
      <c r="AP132" s="255" t="str">
        <f>VLOOKUP($C132,ToxValues!$C$4:$J$284,7,FALSE)</f>
        <v>--</v>
      </c>
      <c r="AQ132" s="497" t="str">
        <f>VLOOKUP($C132,ToxValues!$C$4:$L$284,10,FALSE)</f>
        <v>--</v>
      </c>
    </row>
    <row r="133" spans="1:43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 t="str">
        <f t="shared" si="41"/>
        <v>--</v>
      </c>
      <c r="H133" s="490" t="str">
        <f t="shared" si="42"/>
        <v/>
      </c>
      <c r="I133" s="490"/>
      <c r="J133" s="490" t="str">
        <f t="shared" si="43"/>
        <v/>
      </c>
      <c r="K133" s="490">
        <f t="shared" si="44"/>
        <v>0.77424242424242407</v>
      </c>
      <c r="L133" s="490">
        <f t="shared" si="45"/>
        <v>0.75329518274925866</v>
      </c>
      <c r="M133" s="490"/>
      <c r="N133" s="490" t="str">
        <f t="shared" si="29"/>
        <v>--</v>
      </c>
      <c r="O133" s="490">
        <f t="shared" si="51"/>
        <v>0.77424242424242407</v>
      </c>
      <c r="P133" s="490">
        <f t="shared" si="30"/>
        <v>27.842954340896117</v>
      </c>
      <c r="Q133" s="490">
        <f t="shared" si="31"/>
        <v>0.75329518274925866</v>
      </c>
      <c r="R133" s="490" t="str">
        <f t="shared" si="46"/>
        <v>--</v>
      </c>
      <c r="S133" s="490" t="str">
        <f t="shared" si="47"/>
        <v>--</v>
      </c>
      <c r="T133" s="490" t="str">
        <f t="shared" si="48"/>
        <v>--</v>
      </c>
      <c r="U133" s="490">
        <f t="shared" si="49"/>
        <v>0.77424242424242407</v>
      </c>
      <c r="V133" s="490">
        <f t="shared" si="50"/>
        <v>0.75329518274925866</v>
      </c>
      <c r="W133" s="490" t="str">
        <f t="shared" si="32"/>
        <v>--</v>
      </c>
      <c r="X133" s="490" t="str">
        <f t="shared" si="33"/>
        <v>--</v>
      </c>
      <c r="Y133" s="490">
        <f t="shared" si="34"/>
        <v>0.77424242424242407</v>
      </c>
      <c r="Z133" s="490">
        <f t="shared" si="35"/>
        <v>27.842954340896117</v>
      </c>
      <c r="AA133" s="490"/>
      <c r="AB133" s="490">
        <f t="shared" si="36"/>
        <v>24.912236773698616</v>
      </c>
      <c r="AC133" s="490">
        <f t="shared" si="37"/>
        <v>27.842954340896117</v>
      </c>
      <c r="AD133" s="490">
        <f t="shared" si="38"/>
        <v>0.57999999999999996</v>
      </c>
      <c r="AE133" s="490">
        <f>IFERROR((2*'Adult Res carc'!tao_event*AF133),"--")</f>
        <v>1.36</v>
      </c>
      <c r="AF133" s="255">
        <f>IFERROR((1+(3*[0]!B)+(3*[0]!B^2))/((1+[0]!B)^2),"--")</f>
        <v>1</v>
      </c>
      <c r="AG133" s="490">
        <f t="shared" si="39"/>
        <v>8.6026936026936047E-5</v>
      </c>
      <c r="AH133" s="208" t="str">
        <f t="shared" si="40"/>
        <v>A</v>
      </c>
      <c r="AI133" s="255">
        <f>VLOOKUP(D133,derm!$D$4:$H$285,5,FALSE)</f>
        <v>1.7799999999999999E-3</v>
      </c>
      <c r="AJ133" s="468">
        <f>VLOOKUP($C133,ToxValues!$C$4:$N$283,11,FALSE)</f>
        <v>143.01</v>
      </c>
      <c r="AK133" s="468">
        <f>VLOOKUP($D133,derm!$D$4:$K$285,6,FALSE)</f>
        <v>0</v>
      </c>
      <c r="AL133" s="468">
        <f>VLOOKUP($D133,derm!$D$4:$K$285,7,FALSE)</f>
        <v>0.68</v>
      </c>
      <c r="AM133" s="468">
        <f>VLOOKUP($D133,derm!$D$4:$K$285,8,FALSE)</f>
        <v>1.62</v>
      </c>
      <c r="AN133" s="468">
        <f>VLOOKUP($D133,derm!$D$4:$L$285,9,FALSE)</f>
        <v>1</v>
      </c>
      <c r="AO133" s="255"/>
      <c r="AP133" s="255">
        <f>VLOOKUP($C133,ToxValues!$C$4:$J$284,7,FALSE)</f>
        <v>1.1000000000000001</v>
      </c>
      <c r="AQ133" s="497">
        <f>VLOOKUP($C133,ToxValues!$C$4:$L$284,10,FALSE)</f>
        <v>1.1000000000000001</v>
      </c>
    </row>
    <row r="134" spans="1:43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 t="str">
        <f t="shared" si="41"/>
        <v>--</v>
      </c>
      <c r="H134" s="490" t="str">
        <f t="shared" si="42"/>
        <v/>
      </c>
      <c r="I134" s="490"/>
      <c r="J134" s="490" t="str">
        <f t="shared" si="43"/>
        <v/>
      </c>
      <c r="K134" s="490">
        <f t="shared" si="44"/>
        <v>12.166666666666664</v>
      </c>
      <c r="L134" s="490" t="str">
        <f t="shared" si="45"/>
        <v/>
      </c>
      <c r="M134" s="490"/>
      <c r="N134" s="490" t="str">
        <f t="shared" ref="N134:N197" si="52">IFERROR((ELCR*ATc*365*24)/(ET_adult*ED_adult*EF_adult*IUR),"--")</f>
        <v>--</v>
      </c>
      <c r="O134" s="490">
        <f t="shared" si="51"/>
        <v>12.166666666666664</v>
      </c>
      <c r="P134" s="490" t="str">
        <f t="shared" ref="P134:P197" si="53">IF($E134="M",Z134*mut_res_derm,Z134)</f>
        <v>--</v>
      </c>
      <c r="Q134" s="490">
        <f t="shared" ref="Q134:Q197" si="54">IF(MIN(R134:V134)&gt;0,MIN(R134:V134),"--")</f>
        <v>12.166666666666664</v>
      </c>
      <c r="R134" s="490" t="str">
        <f t="shared" si="46"/>
        <v>--</v>
      </c>
      <c r="S134" s="490" t="str">
        <f t="shared" si="47"/>
        <v>--</v>
      </c>
      <c r="T134" s="490" t="str">
        <f t="shared" si="48"/>
        <v>--</v>
      </c>
      <c r="U134" s="490">
        <f t="shared" si="49"/>
        <v>12.166666666666664</v>
      </c>
      <c r="V134" s="490" t="str">
        <f t="shared" si="50"/>
        <v>--</v>
      </c>
      <c r="W134" s="490" t="str">
        <f t="shared" ref="W134:W197" si="55">IFERROR(X134/k,"--")</f>
        <v>--</v>
      </c>
      <c r="X134" s="490" t="str">
        <f t="shared" ref="X134:X197" si="56">IFERROR((ELCR*ATc*365*24)/(ET_adult*ED_adult*EF_adult*AO134),"--")</f>
        <v>--</v>
      </c>
      <c r="Y134" s="490">
        <f t="shared" ref="Y134:Y197" si="57">IFERROR(((ELCR*BW_adult*ATc*365*1000)/(IRw_adult*ED_adult*EF_adult*SFo)),"--")</f>
        <v>12.166666666666664</v>
      </c>
      <c r="Z134" s="490" t="str">
        <f t="shared" ref="Z134:Z197" si="58">IF(AH134="A",AC134,AB134)</f>
        <v>--</v>
      </c>
      <c r="AA134" s="490"/>
      <c r="AB134" s="490" t="str">
        <f t="shared" ref="AB134:AB197" si="59">IFERROR((DA_event_res_carc_adult*1000)/(AI134*AN134*(AD134+AE134)),"--")</f>
        <v>--</v>
      </c>
      <c r="AC134" s="490" t="str">
        <f t="shared" ref="AC134:AC197" si="60">IFERROR((DA_event_res_carc_adult*1000)/(2*AN134*AI134*SQRT((6*AL134*ET_adult)/PI())),"--")</f>
        <v>--</v>
      </c>
      <c r="AD134" s="490" t="str">
        <f t="shared" ref="AD134:AD197" si="61">IFERROR(ET_adult/(1+B),"--")</f>
        <v>--</v>
      </c>
      <c r="AE134" s="490" t="str">
        <f>IFERROR((2*'Adult Res carc'!tao_event*AF134),"--")</f>
        <v>--</v>
      </c>
      <c r="AF134" s="255" t="str">
        <f>IFERROR((1+(3*[0]!B)+(3*[0]!B^2))/((1+[0]!B)^2),"--")</f>
        <v>--</v>
      </c>
      <c r="AG134" s="490">
        <f t="shared" ref="AG134:AG197" si="62">IFERROR((ELCR*ATc*365*1000*BW_adult)/(AQ134*SA_adultGW*EF_adult*ED_adult),"--")</f>
        <v>1.3518518518518519E-3</v>
      </c>
      <c r="AH134" s="208" t="str">
        <f t="shared" ref="AH134:AH197" si="63">IF(ET_adult&lt;AM134,"A","B")</f>
        <v>A</v>
      </c>
      <c r="AI134" s="255">
        <f>VLOOKUP(D134,derm!$D$4:$H$285,5,FALSE)</f>
        <v>7.6400000000000001E-3</v>
      </c>
      <c r="AJ134" s="468">
        <f>VLOOKUP($C134,ToxValues!$C$4:$N$283,11,FALSE)</f>
        <v>171.07</v>
      </c>
      <c r="AK134" s="468" t="str">
        <f>VLOOKUP($D134,derm!$D$4:$K$285,6,FALSE)</f>
        <v>--</v>
      </c>
      <c r="AL134" s="468" t="str">
        <f>VLOOKUP($D134,derm!$D$4:$K$285,7,FALSE)</f>
        <v>--</v>
      </c>
      <c r="AM134" s="468" t="str">
        <f>VLOOKUP($D134,derm!$D$4:$K$285,8,FALSE)</f>
        <v>--</v>
      </c>
      <c r="AN134" s="468" t="str">
        <f>VLOOKUP($D134,derm!$D$4:$L$285,9,FALSE)</f>
        <v>--</v>
      </c>
      <c r="AO134" s="255"/>
      <c r="AP134" s="255">
        <f>VLOOKUP($C134,ToxValues!$C$4:$J$284,7,FALSE)</f>
        <v>7.0000000000000007E-2</v>
      </c>
      <c r="AQ134" s="497">
        <f>VLOOKUP($C134,ToxValues!$C$4:$L$284,10,FALSE)</f>
        <v>7.0000000000000007E-2</v>
      </c>
    </row>
    <row r="135" spans="1:43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 t="str">
        <f t="shared" ref="G135:G198" si="64">IF(AND(E135="M",MIN(H135:L135)&gt;0),MIN(H135:L135),"--")</f>
        <v>--</v>
      </c>
      <c r="H135" s="490" t="str">
        <f t="shared" ref="H135:H198" si="65">IFERROR((1/((1/$M135)+(1/$O135)+(1/$P135))),"")</f>
        <v/>
      </c>
      <c r="I135" s="490"/>
      <c r="J135" s="490" t="str">
        <f t="shared" ref="J135:J198" si="66">IFERROR((1/((1/$M135)+(1/$O135))),"")</f>
        <v/>
      </c>
      <c r="K135" s="490">
        <f t="shared" ref="K135:K198" si="67">IFERROR(($O135),"")</f>
        <v>60.833333333333336</v>
      </c>
      <c r="L135" s="490">
        <f t="shared" ref="L135:L198" si="68">IFERROR(((1/((1/$O135)+(1/$P135)))),"")</f>
        <v>0.85849311677053264</v>
      </c>
      <c r="M135" s="490"/>
      <c r="N135" s="490" t="str">
        <f t="shared" si="52"/>
        <v>--</v>
      </c>
      <c r="O135" s="490">
        <f t="shared" si="51"/>
        <v>60.833333333333336</v>
      </c>
      <c r="P135" s="490">
        <f t="shared" si="53"/>
        <v>0.8707817769633921</v>
      </c>
      <c r="Q135" s="490">
        <f t="shared" si="54"/>
        <v>0.85849311677053264</v>
      </c>
      <c r="R135" s="490" t="str">
        <f t="shared" ref="R135:R198" si="69">IFERROR((1/((1/$W135)+(1/$Y135)+(1/$Z135))),"--")</f>
        <v>--</v>
      </c>
      <c r="S135" s="490" t="str">
        <f t="shared" ref="S135:S198" si="70">IFERROR(($W135),"")</f>
        <v>--</v>
      </c>
      <c r="T135" s="490" t="str">
        <f t="shared" ref="T135:T198" si="71">IFERROR((1/((1/$W135)+(1/$Y135))),"--")</f>
        <v>--</v>
      </c>
      <c r="U135" s="490">
        <f t="shared" ref="U135:U198" si="72">IFERROR(($Y135),"")</f>
        <v>60.833333333333336</v>
      </c>
      <c r="V135" s="490">
        <f t="shared" ref="V135:V198" si="73">IFERROR((1/((1/$Y135)+(1/$Z135))),"--")</f>
        <v>0.85849311677053264</v>
      </c>
      <c r="W135" s="490" t="str">
        <f t="shared" si="55"/>
        <v>--</v>
      </c>
      <c r="X135" s="490" t="str">
        <f t="shared" si="56"/>
        <v>--</v>
      </c>
      <c r="Y135" s="490">
        <f t="shared" si="57"/>
        <v>60.833333333333336</v>
      </c>
      <c r="Z135" s="490">
        <f t="shared" si="58"/>
        <v>0.8707817769633921</v>
      </c>
      <c r="AA135" s="490"/>
      <c r="AB135" s="490">
        <f t="shared" si="59"/>
        <v>0.18583720506057214</v>
      </c>
      <c r="AC135" s="490">
        <f t="shared" si="60"/>
        <v>0.8707817769633921</v>
      </c>
      <c r="AD135" s="490">
        <f t="shared" si="61"/>
        <v>0.48333333333333334</v>
      </c>
      <c r="AE135" s="490">
        <f>IFERROR((2*'Adult Res carc'!tao_event*AF135),"--")</f>
        <v>39.751111111111122</v>
      </c>
      <c r="AF135" s="255">
        <f>IFERROR((1+(3*[0]!B)+(3*[0]!B^2))/((1+[0]!B)^2),"--")</f>
        <v>1.1944444444444446</v>
      </c>
      <c r="AG135" s="490">
        <f t="shared" si="62"/>
        <v>6.7592592592592609E-3</v>
      </c>
      <c r="AH135" s="208" t="str">
        <f t="shared" si="63"/>
        <v>A</v>
      </c>
      <c r="AI135" s="255">
        <f>VLOOKUP(D135,derm!$D$4:$H$285,5,FALSE)</f>
        <v>1.1299999999999999</v>
      </c>
      <c r="AJ135" s="468">
        <f>VLOOKUP($C135,ToxValues!$C$4:$N$283,11,FALSE)</f>
        <v>390.57</v>
      </c>
      <c r="AK135" s="468">
        <f>VLOOKUP($D135,derm!$D$4:$K$285,6,FALSE)</f>
        <v>0.2</v>
      </c>
      <c r="AL135" s="468">
        <f>VLOOKUP($D135,derm!$D$4:$K$285,7,FALSE)</f>
        <v>16.64</v>
      </c>
      <c r="AM135" s="468">
        <f>VLOOKUP($D135,derm!$D$4:$K$285,8,FALSE)</f>
        <v>39.93</v>
      </c>
      <c r="AN135" s="468">
        <f>VLOOKUP($D135,derm!$D$4:$L$285,9,FALSE)</f>
        <v>0.8</v>
      </c>
      <c r="AO135" s="255"/>
      <c r="AP135" s="255">
        <f>VLOOKUP($C135,ToxValues!$C$4:$J$284,7,FALSE)</f>
        <v>1.4E-2</v>
      </c>
      <c r="AQ135" s="497">
        <f>VLOOKUP($C135,ToxValues!$C$4:$L$284,10,FALSE)</f>
        <v>1.4E-2</v>
      </c>
    </row>
    <row r="136" spans="1:43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 t="str">
        <f t="shared" si="64"/>
        <v>--</v>
      </c>
      <c r="H136" s="490" t="str">
        <f t="shared" si="65"/>
        <v/>
      </c>
      <c r="I136" s="490"/>
      <c r="J136" s="490" t="str">
        <f t="shared" si="66"/>
        <v/>
      </c>
      <c r="K136" s="490">
        <f t="shared" si="67"/>
        <v>448.24561403508773</v>
      </c>
      <c r="L136" s="490" t="str">
        <f t="shared" si="68"/>
        <v/>
      </c>
      <c r="M136" s="490"/>
      <c r="N136" s="490" t="str">
        <f t="shared" si="52"/>
        <v>--</v>
      </c>
      <c r="O136" s="490">
        <f t="shared" si="51"/>
        <v>448.24561403508773</v>
      </c>
      <c r="P136" s="490" t="str">
        <f t="shared" si="53"/>
        <v>--</v>
      </c>
      <c r="Q136" s="490">
        <f t="shared" si="54"/>
        <v>448.24561403508773</v>
      </c>
      <c r="R136" s="490" t="str">
        <f t="shared" si="69"/>
        <v>--</v>
      </c>
      <c r="S136" s="490" t="str">
        <f t="shared" si="70"/>
        <v>--</v>
      </c>
      <c r="T136" s="490" t="str">
        <f t="shared" si="71"/>
        <v>--</v>
      </c>
      <c r="U136" s="490">
        <f t="shared" si="72"/>
        <v>448.24561403508773</v>
      </c>
      <c r="V136" s="490" t="str">
        <f t="shared" si="73"/>
        <v>--</v>
      </c>
      <c r="W136" s="490" t="str">
        <f t="shared" si="55"/>
        <v>--</v>
      </c>
      <c r="X136" s="490" t="str">
        <f t="shared" si="56"/>
        <v>--</v>
      </c>
      <c r="Y136" s="490">
        <f t="shared" si="57"/>
        <v>448.24561403508773</v>
      </c>
      <c r="Z136" s="490" t="str">
        <f t="shared" si="58"/>
        <v>--</v>
      </c>
      <c r="AA136" s="490"/>
      <c r="AB136" s="490" t="str">
        <f t="shared" si="59"/>
        <v>--</v>
      </c>
      <c r="AC136" s="490" t="str">
        <f t="shared" si="60"/>
        <v>--</v>
      </c>
      <c r="AD136" s="490" t="str">
        <f t="shared" si="61"/>
        <v>--</v>
      </c>
      <c r="AE136" s="490" t="str">
        <f>IFERROR((2*'Adult Res carc'!tao_event*AF136),"--")</f>
        <v>--</v>
      </c>
      <c r="AF136" s="255" t="str">
        <f>IFERROR((1+(3*[0]!B)+(3*[0]!B^2))/((1+[0]!B)^2),"--")</f>
        <v>--</v>
      </c>
      <c r="AG136" s="490">
        <f t="shared" si="62"/>
        <v>4.9805068226120859E-2</v>
      </c>
      <c r="AH136" s="208" t="str">
        <f t="shared" si="63"/>
        <v>A</v>
      </c>
      <c r="AI136" s="255">
        <f>VLOOKUP(D136,derm!$D$4:$H$285,5,FALSE)</f>
        <v>3.85E-2</v>
      </c>
      <c r="AJ136" s="468">
        <f>VLOOKUP($C136,ToxValues!$C$4:$N$283,11,FALSE)</f>
        <v>312.37</v>
      </c>
      <c r="AK136" s="468" t="str">
        <f>VLOOKUP($D136,derm!$D$4:$K$285,6,FALSE)</f>
        <v>--</v>
      </c>
      <c r="AL136" s="468" t="str">
        <f>VLOOKUP($D136,derm!$D$4:$K$285,7,FALSE)</f>
        <v>--</v>
      </c>
      <c r="AM136" s="468" t="str">
        <f>VLOOKUP($D136,derm!$D$4:$K$285,8,FALSE)</f>
        <v>--</v>
      </c>
      <c r="AN136" s="468" t="str">
        <f>VLOOKUP($D136,derm!$D$4:$L$285,9,FALSE)</f>
        <v>--</v>
      </c>
      <c r="AO136" s="255"/>
      <c r="AP136" s="255">
        <f>VLOOKUP($C136,ToxValues!$C$4:$J$284,7,FALSE)</f>
        <v>1.9E-3</v>
      </c>
      <c r="AQ136" s="497">
        <f>VLOOKUP($C136,ToxValues!$C$4:$L$284,10,FALSE)</f>
        <v>1.9E-3</v>
      </c>
    </row>
    <row r="137" spans="1:43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64"/>
        <v>--</v>
      </c>
      <c r="H137" s="490" t="str">
        <f t="shared" si="65"/>
        <v/>
      </c>
      <c r="I137" s="490"/>
      <c r="J137" s="490" t="str">
        <f t="shared" si="66"/>
        <v/>
      </c>
      <c r="K137" s="490" t="str">
        <f t="shared" si="67"/>
        <v>--</v>
      </c>
      <c r="L137" s="490" t="str">
        <f t="shared" si="68"/>
        <v/>
      </c>
      <c r="M137" s="490"/>
      <c r="N137" s="490" t="str">
        <f t="shared" si="52"/>
        <v>--</v>
      </c>
      <c r="O137" s="490" t="str">
        <f t="shared" si="51"/>
        <v>--</v>
      </c>
      <c r="P137" s="490" t="str">
        <f t="shared" si="53"/>
        <v>--</v>
      </c>
      <c r="Q137" s="490" t="str">
        <f t="shared" si="54"/>
        <v>--</v>
      </c>
      <c r="R137" s="490" t="str">
        <f t="shared" si="69"/>
        <v>--</v>
      </c>
      <c r="S137" s="490" t="str">
        <f t="shared" si="70"/>
        <v>--</v>
      </c>
      <c r="T137" s="490" t="str">
        <f t="shared" si="71"/>
        <v>--</v>
      </c>
      <c r="U137" s="490" t="str">
        <f t="shared" si="72"/>
        <v>--</v>
      </c>
      <c r="V137" s="490" t="str">
        <f t="shared" si="73"/>
        <v>--</v>
      </c>
      <c r="W137" s="490" t="str">
        <f t="shared" si="55"/>
        <v>--</v>
      </c>
      <c r="X137" s="490" t="str">
        <f t="shared" si="56"/>
        <v>--</v>
      </c>
      <c r="Y137" s="490" t="str">
        <f t="shared" si="57"/>
        <v>--</v>
      </c>
      <c r="Z137" s="490" t="str">
        <f t="shared" si="58"/>
        <v>--</v>
      </c>
      <c r="AA137" s="490"/>
      <c r="AB137" s="490" t="str">
        <f t="shared" si="59"/>
        <v>--</v>
      </c>
      <c r="AC137" s="490" t="str">
        <f t="shared" si="60"/>
        <v>--</v>
      </c>
      <c r="AD137" s="490" t="str">
        <f t="shared" si="61"/>
        <v>--</v>
      </c>
      <c r="AE137" s="490" t="str">
        <f>IFERROR((2*'Adult Res carc'!tao_event*AF137),"--")</f>
        <v>--</v>
      </c>
      <c r="AF137" s="255" t="str">
        <f>IFERROR((1+(3*[0]!B)+(3*[0]!B^2))/((1+[0]!B)^2),"--")</f>
        <v>--</v>
      </c>
      <c r="AG137" s="490" t="str">
        <f t="shared" si="62"/>
        <v>--</v>
      </c>
      <c r="AH137" s="208" t="str">
        <f t="shared" si="63"/>
        <v>A</v>
      </c>
      <c r="AI137" s="255" t="str">
        <f>VLOOKUP(D137,derm!$D$4:$H$285,5,FALSE)</f>
        <v>--</v>
      </c>
      <c r="AJ137" s="468" t="str">
        <f>VLOOKUP($C137,ToxValues!$C$4:$N$283,11,FALSE)</f>
        <v>--</v>
      </c>
      <c r="AK137" s="468" t="str">
        <f>VLOOKUP($D137,derm!$D$4:$K$285,6,FALSE)</f>
        <v>--</v>
      </c>
      <c r="AL137" s="468" t="str">
        <f>VLOOKUP($D137,derm!$D$4:$K$285,7,FALSE)</f>
        <v>--</v>
      </c>
      <c r="AM137" s="468" t="str">
        <f>VLOOKUP($D137,derm!$D$4:$K$285,8,FALSE)</f>
        <v>--</v>
      </c>
      <c r="AN137" s="468" t="str">
        <f>VLOOKUP($D137,derm!$D$4:$L$285,9,FALSE)</f>
        <v>--</v>
      </c>
      <c r="AO137" s="255"/>
      <c r="AP137" s="255" t="str">
        <f>VLOOKUP($C137,ToxValues!$C$4:$J$284,7,FALSE)</f>
        <v>--</v>
      </c>
      <c r="AQ137" s="497" t="str">
        <f>VLOOKUP($C137,ToxValues!$C$4:$L$284,10,FALSE)</f>
        <v>--</v>
      </c>
    </row>
    <row r="138" spans="1:43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 t="str">
        <f t="shared" si="64"/>
        <v>--</v>
      </c>
      <c r="H138" s="490" t="str">
        <f t="shared" si="65"/>
        <v/>
      </c>
      <c r="I138" s="490"/>
      <c r="J138" s="490" t="str">
        <f t="shared" si="66"/>
        <v/>
      </c>
      <c r="K138" s="490">
        <f t="shared" si="67"/>
        <v>7.7424242424242422</v>
      </c>
      <c r="L138" s="490" t="str">
        <f t="shared" si="68"/>
        <v/>
      </c>
      <c r="M138" s="490"/>
      <c r="N138" s="490" t="str">
        <f t="shared" si="52"/>
        <v>--</v>
      </c>
      <c r="O138" s="490">
        <f t="shared" si="51"/>
        <v>7.7424242424242422</v>
      </c>
      <c r="P138" s="490" t="str">
        <f t="shared" si="53"/>
        <v>--</v>
      </c>
      <c r="Q138" s="490">
        <f t="shared" si="54"/>
        <v>7.7424242424242422</v>
      </c>
      <c r="R138" s="490" t="str">
        <f t="shared" si="69"/>
        <v>--</v>
      </c>
      <c r="S138" s="490" t="str">
        <f t="shared" si="70"/>
        <v>--</v>
      </c>
      <c r="T138" s="490" t="str">
        <f t="shared" si="71"/>
        <v>--</v>
      </c>
      <c r="U138" s="490">
        <f t="shared" si="72"/>
        <v>7.7424242424242422</v>
      </c>
      <c r="V138" s="490" t="str">
        <f t="shared" si="73"/>
        <v>--</v>
      </c>
      <c r="W138" s="490" t="str">
        <f t="shared" si="55"/>
        <v>--</v>
      </c>
      <c r="X138" s="490" t="str">
        <f t="shared" si="56"/>
        <v>--</v>
      </c>
      <c r="Y138" s="490">
        <f t="shared" si="57"/>
        <v>7.7424242424242422</v>
      </c>
      <c r="Z138" s="490" t="str">
        <f t="shared" si="58"/>
        <v>--</v>
      </c>
      <c r="AA138" s="490"/>
      <c r="AB138" s="490" t="str">
        <f t="shared" si="59"/>
        <v>--</v>
      </c>
      <c r="AC138" s="490" t="str">
        <f t="shared" si="60"/>
        <v>--</v>
      </c>
      <c r="AD138" s="490" t="str">
        <f t="shared" si="61"/>
        <v>--</v>
      </c>
      <c r="AE138" s="490" t="str">
        <f>IFERROR((2*'Adult Res carc'!tao_event*AF138),"--")</f>
        <v>--</v>
      </c>
      <c r="AF138" s="255" t="str">
        <f>IFERROR((1+(3*[0]!B)+(3*[0]!B^2))/((1+[0]!B)^2),"--")</f>
        <v>--</v>
      </c>
      <c r="AG138" s="490">
        <f t="shared" si="62"/>
        <v>8.6026936026936045E-4</v>
      </c>
      <c r="AH138" s="208" t="str">
        <f t="shared" si="63"/>
        <v>A</v>
      </c>
      <c r="AI138" s="255">
        <f>VLOOKUP(D138,derm!$D$4:$H$285,5,FALSE)</f>
        <v>3.3099999999999997E-2</v>
      </c>
      <c r="AJ138" s="468">
        <f>VLOOKUP($C138,ToxValues!$C$4:$N$283,11,FALSE)</f>
        <v>325.19</v>
      </c>
      <c r="AK138" s="468" t="str">
        <f>VLOOKUP($D138,derm!$D$4:$K$285,6,FALSE)</f>
        <v>--</v>
      </c>
      <c r="AL138" s="468" t="str">
        <f>VLOOKUP($D138,derm!$D$4:$K$285,7,FALSE)</f>
        <v>--</v>
      </c>
      <c r="AM138" s="468" t="str">
        <f>VLOOKUP($D138,derm!$D$4:$K$285,8,FALSE)</f>
        <v>--</v>
      </c>
      <c r="AN138" s="468" t="str">
        <f>VLOOKUP($D138,derm!$D$4:$L$285,9,FALSE)</f>
        <v>--</v>
      </c>
      <c r="AO138" s="255"/>
      <c r="AP138" s="255">
        <f>VLOOKUP($C138,ToxValues!$C$4:$J$284,7,FALSE)</f>
        <v>0.11</v>
      </c>
      <c r="AQ138" s="497">
        <f>VLOOKUP($C138,ToxValues!$C$4:$L$284,10,FALSE)</f>
        <v>0.11</v>
      </c>
    </row>
    <row r="139" spans="1:43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>
        <f t="shared" si="64"/>
        <v>2.3274206447244716</v>
      </c>
      <c r="H139" s="490" t="str">
        <f t="shared" si="65"/>
        <v/>
      </c>
      <c r="I139" s="490"/>
      <c r="J139" s="490" t="str">
        <f t="shared" si="66"/>
        <v/>
      </c>
      <c r="K139" s="490">
        <f t="shared" si="67"/>
        <v>46.083333333333329</v>
      </c>
      <c r="L139" s="490">
        <f t="shared" si="68"/>
        <v>2.3274206447244716</v>
      </c>
      <c r="M139" s="490"/>
      <c r="N139" s="490" t="str">
        <f t="shared" si="52"/>
        <v>--</v>
      </c>
      <c r="O139" s="490">
        <f t="shared" si="51"/>
        <v>46.083333333333329</v>
      </c>
      <c r="P139" s="490">
        <f t="shared" si="53"/>
        <v>2.4512184705415039</v>
      </c>
      <c r="Q139" s="490">
        <f t="shared" si="54"/>
        <v>6.8277079714002298</v>
      </c>
      <c r="R139" s="490" t="str">
        <f t="shared" si="69"/>
        <v>--</v>
      </c>
      <c r="S139" s="490" t="str">
        <f t="shared" si="70"/>
        <v>--</v>
      </c>
      <c r="T139" s="490" t="str">
        <f t="shared" si="71"/>
        <v>--</v>
      </c>
      <c r="U139" s="490">
        <f t="shared" si="72"/>
        <v>116.66666666666666</v>
      </c>
      <c r="V139" s="490">
        <f t="shared" si="73"/>
        <v>6.8277079714002298</v>
      </c>
      <c r="W139" s="490" t="str">
        <f t="shared" si="55"/>
        <v>--</v>
      </c>
      <c r="X139" s="490" t="str">
        <f t="shared" si="56"/>
        <v>--</v>
      </c>
      <c r="Y139" s="490">
        <f t="shared" si="57"/>
        <v>116.66666666666666</v>
      </c>
      <c r="Z139" s="490">
        <f t="shared" si="58"/>
        <v>7.2521256524896556</v>
      </c>
      <c r="AA139" s="490"/>
      <c r="AB139" s="490">
        <f t="shared" si="59"/>
        <v>2.311724952448615</v>
      </c>
      <c r="AC139" s="490">
        <f t="shared" si="60"/>
        <v>7.2521256524896556</v>
      </c>
      <c r="AD139" s="490">
        <f t="shared" si="61"/>
        <v>0.15263157894736842</v>
      </c>
      <c r="AE139" s="490">
        <f>IFERROR((2*'Adult Res carc'!tao_event*AF139),"--")</f>
        <v>9.2559002770083083</v>
      </c>
      <c r="AF139" s="255">
        <f>IFERROR((1+(3*[0]!B)+(3*[0]!B^2))/((1+[0]!B)^2),"--")</f>
        <v>2.2797783933518003</v>
      </c>
      <c r="AG139" s="490">
        <f t="shared" si="62"/>
        <v>1.2962962962962966E-2</v>
      </c>
      <c r="AH139" s="208" t="str">
        <f t="shared" si="63"/>
        <v>A</v>
      </c>
      <c r="AI139" s="255">
        <f>VLOOKUP(D139,derm!$D$4:$H$285,5,FALSE)</f>
        <v>0.59599999999999997</v>
      </c>
      <c r="AJ139" s="468">
        <f>VLOOKUP($C139,ToxValues!$C$4:$N$283,11,FALSE)</f>
        <v>228.3</v>
      </c>
      <c r="AK139" s="468">
        <f>VLOOKUP($D139,derm!$D$4:$K$285,6,FALSE)</f>
        <v>2.8</v>
      </c>
      <c r="AL139" s="468">
        <f>VLOOKUP($D139,derm!$D$4:$K$285,7,FALSE)</f>
        <v>2.0299999999999998</v>
      </c>
      <c r="AM139" s="468">
        <f>VLOOKUP($D139,derm!$D$4:$K$285,8,FALSE)</f>
        <v>8.5299999999999994</v>
      </c>
      <c r="AN139" s="468">
        <f>VLOOKUP($D139,derm!$D$4:$L$285,9,FALSE)</f>
        <v>1</v>
      </c>
      <c r="AO139" s="255"/>
      <c r="AP139" s="255">
        <f>VLOOKUP($C139,ToxValues!$C$4:$J$284,7,FALSE)</f>
        <v>7.3000000000000001E-3</v>
      </c>
      <c r="AQ139" s="497">
        <f>VLOOKUP($C139,ToxValues!$C$4:$L$284,10,FALSE)</f>
        <v>7.3000000000000001E-3</v>
      </c>
    </row>
    <row r="140" spans="1:43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 t="str">
        <f t="shared" si="64"/>
        <v>--</v>
      </c>
      <c r="H140" s="490" t="str">
        <f t="shared" si="65"/>
        <v/>
      </c>
      <c r="I140" s="490"/>
      <c r="J140" s="490" t="str">
        <f t="shared" si="66"/>
        <v/>
      </c>
      <c r="K140" s="490">
        <f t="shared" si="67"/>
        <v>709.72222222222229</v>
      </c>
      <c r="L140" s="490" t="str">
        <f t="shared" si="68"/>
        <v/>
      </c>
      <c r="M140" s="490"/>
      <c r="N140" s="490" t="str">
        <f t="shared" si="52"/>
        <v>--</v>
      </c>
      <c r="O140" s="490">
        <f t="shared" si="51"/>
        <v>709.72222222222229</v>
      </c>
      <c r="P140" s="490" t="str">
        <f t="shared" si="53"/>
        <v>--</v>
      </c>
      <c r="Q140" s="490">
        <f t="shared" si="54"/>
        <v>709.72222222222229</v>
      </c>
      <c r="R140" s="490" t="str">
        <f t="shared" si="69"/>
        <v>--</v>
      </c>
      <c r="S140" s="490" t="str">
        <f t="shared" si="70"/>
        <v>--</v>
      </c>
      <c r="T140" s="490" t="str">
        <f t="shared" si="71"/>
        <v>--</v>
      </c>
      <c r="U140" s="490">
        <f t="shared" si="72"/>
        <v>709.72222222222229</v>
      </c>
      <c r="V140" s="490" t="str">
        <f t="shared" si="73"/>
        <v>--</v>
      </c>
      <c r="W140" s="490" t="str">
        <f t="shared" si="55"/>
        <v>--</v>
      </c>
      <c r="X140" s="490" t="str">
        <f t="shared" si="56"/>
        <v>--</v>
      </c>
      <c r="Y140" s="490">
        <f t="shared" si="57"/>
        <v>709.72222222222229</v>
      </c>
      <c r="Z140" s="490" t="str">
        <f t="shared" si="58"/>
        <v>--</v>
      </c>
      <c r="AA140" s="490"/>
      <c r="AB140" s="490" t="str">
        <f t="shared" si="59"/>
        <v>--</v>
      </c>
      <c r="AC140" s="490" t="str">
        <f t="shared" si="60"/>
        <v>--</v>
      </c>
      <c r="AD140" s="490" t="str">
        <f t="shared" si="61"/>
        <v>--</v>
      </c>
      <c r="AE140" s="490" t="str">
        <f>IFERROR((2*'Adult Res carc'!tao_event*AF140),"--")</f>
        <v>--</v>
      </c>
      <c r="AF140" s="255" t="str">
        <f>IFERROR((1+(3*[0]!B)+(3*[0]!B^2))/((1+[0]!B)^2),"--")</f>
        <v>--</v>
      </c>
      <c r="AG140" s="490">
        <f t="shared" si="62"/>
        <v>7.8858024691358053E-2</v>
      </c>
      <c r="AH140" s="208" t="str">
        <f t="shared" si="63"/>
        <v>A</v>
      </c>
      <c r="AI140" s="255">
        <f>VLOOKUP(D140,derm!$D$4:$H$285,5,FALSE)</f>
        <v>3.23</v>
      </c>
      <c r="AJ140" s="468">
        <f>VLOOKUP($C140,ToxValues!$C$4:$N$283,11,FALSE)</f>
        <v>370.58</v>
      </c>
      <c r="AK140" s="468" t="str">
        <f>VLOOKUP($D140,derm!$D$4:$K$285,6,FALSE)</f>
        <v>--</v>
      </c>
      <c r="AL140" s="468" t="str">
        <f>VLOOKUP($D140,derm!$D$4:$K$285,7,FALSE)</f>
        <v>--</v>
      </c>
      <c r="AM140" s="468" t="str">
        <f>VLOOKUP($D140,derm!$D$4:$K$285,8,FALSE)</f>
        <v>--</v>
      </c>
      <c r="AN140" s="468" t="str">
        <f>VLOOKUP($D140,derm!$D$4:$L$285,9,FALSE)</f>
        <v>--</v>
      </c>
      <c r="AO140" s="255"/>
      <c r="AP140" s="255">
        <f>VLOOKUP($C140,ToxValues!$C$4:$J$284,7,FALSE)</f>
        <v>1.1999999999999999E-3</v>
      </c>
      <c r="AQ140" s="497">
        <f>VLOOKUP($C140,ToxValues!$C$4:$L$284,10,FALSE)</f>
        <v>1.1999999999999999E-3</v>
      </c>
    </row>
    <row r="141" spans="1:43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>
        <f t="shared" si="64"/>
        <v>1.7768063939483424E-3</v>
      </c>
      <c r="H141" s="490" t="str">
        <f t="shared" si="65"/>
        <v/>
      </c>
      <c r="I141" s="490"/>
      <c r="J141" s="490" t="str">
        <f t="shared" si="66"/>
        <v/>
      </c>
      <c r="K141" s="490">
        <f t="shared" si="67"/>
        <v>4.6083333333333337E-2</v>
      </c>
      <c r="L141" s="490">
        <f t="shared" si="68"/>
        <v>1.7768063939483424E-3</v>
      </c>
      <c r="M141" s="490"/>
      <c r="N141" s="490" t="str">
        <f t="shared" si="52"/>
        <v>--</v>
      </c>
      <c r="O141" s="490">
        <f t="shared" si="51"/>
        <v>4.6083333333333337E-2</v>
      </c>
      <c r="P141" s="490">
        <f t="shared" si="53"/>
        <v>1.8480609286559444E-3</v>
      </c>
      <c r="Q141" s="490">
        <f t="shared" si="54"/>
        <v>5.2228640092642975E-3</v>
      </c>
      <c r="R141" s="490" t="str">
        <f t="shared" si="69"/>
        <v>--</v>
      </c>
      <c r="S141" s="490" t="str">
        <f t="shared" si="70"/>
        <v>--</v>
      </c>
      <c r="T141" s="490" t="str">
        <f t="shared" si="71"/>
        <v>--</v>
      </c>
      <c r="U141" s="490">
        <f t="shared" si="72"/>
        <v>0.11666666666666667</v>
      </c>
      <c r="V141" s="490">
        <f t="shared" si="73"/>
        <v>5.2228640092642975E-3</v>
      </c>
      <c r="W141" s="490" t="str">
        <f t="shared" si="55"/>
        <v>--</v>
      </c>
      <c r="X141" s="490" t="str">
        <f t="shared" si="56"/>
        <v>--</v>
      </c>
      <c r="Y141" s="490">
        <f t="shared" si="57"/>
        <v>0.11666666666666667</v>
      </c>
      <c r="Z141" s="490">
        <f t="shared" si="58"/>
        <v>5.467635883597468E-3</v>
      </c>
      <c r="AA141" s="490"/>
      <c r="AB141" s="490">
        <f t="shared" si="59"/>
        <v>1.0680366807326142E-3</v>
      </c>
      <c r="AC141" s="490">
        <f t="shared" si="60"/>
        <v>5.467635883597468E-3</v>
      </c>
      <c r="AD141" s="490">
        <f t="shared" si="61"/>
        <v>5.4205607476635512E-2</v>
      </c>
      <c r="AE141" s="490">
        <f>IFERROR((2*'Adult Res carc'!tao_event*AF141),"--")</f>
        <v>21.172077910734565</v>
      </c>
      <c r="AF141" s="255">
        <f>IFERROR((1+(3*[0]!B)+(3*[0]!B^2))/((1+[0]!B)^2),"--")</f>
        <v>2.7283605555070318</v>
      </c>
      <c r="AG141" s="490">
        <f t="shared" si="62"/>
        <v>1.2962962962962966E-5</v>
      </c>
      <c r="AH141" s="208" t="str">
        <f t="shared" si="63"/>
        <v>A</v>
      </c>
      <c r="AI141" s="255">
        <f>VLOOKUP(D141,derm!$D$4:$H$285,5,FALSE)</f>
        <v>0.95299999999999996</v>
      </c>
      <c r="AJ141" s="468">
        <f>VLOOKUP($C141,ToxValues!$C$4:$N$283,11,FALSE)</f>
        <v>278.36</v>
      </c>
      <c r="AK141" s="468">
        <f>VLOOKUP($D141,derm!$D$4:$K$285,6,FALSE)</f>
        <v>9.6999999999999993</v>
      </c>
      <c r="AL141" s="468">
        <f>VLOOKUP($D141,derm!$D$4:$K$285,7,FALSE)</f>
        <v>3.88</v>
      </c>
      <c r="AM141" s="468">
        <f>VLOOKUP($D141,derm!$D$4:$K$285,8,FALSE)</f>
        <v>17.57</v>
      </c>
      <c r="AN141" s="468">
        <f>VLOOKUP($D141,derm!$D$4:$L$285,9,FALSE)</f>
        <v>0.6</v>
      </c>
      <c r="AO141" s="255"/>
      <c r="AP141" s="255">
        <f>VLOOKUP($C141,ToxValues!$C$4:$J$284,7,FALSE)</f>
        <v>7.3</v>
      </c>
      <c r="AQ141" s="497">
        <f>VLOOKUP($C141,ToxValues!$C$4:$L$284,10,FALSE)</f>
        <v>7.3</v>
      </c>
    </row>
    <row r="142" spans="1:43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 t="str">
        <f t="shared" si="64"/>
        <v>--</v>
      </c>
      <c r="H142" s="490" t="str">
        <f t="shared" si="65"/>
        <v/>
      </c>
      <c r="I142" s="490"/>
      <c r="J142" s="490" t="str">
        <f t="shared" si="66"/>
        <v/>
      </c>
      <c r="K142" s="490" t="str">
        <f t="shared" si="67"/>
        <v>--</v>
      </c>
      <c r="L142" s="490" t="str">
        <f t="shared" si="68"/>
        <v/>
      </c>
      <c r="M142" s="490"/>
      <c r="N142" s="490" t="str">
        <f t="shared" si="52"/>
        <v>--</v>
      </c>
      <c r="O142" s="490" t="str">
        <f t="shared" si="51"/>
        <v>--</v>
      </c>
      <c r="P142" s="490" t="str">
        <f t="shared" si="53"/>
        <v>--</v>
      </c>
      <c r="Q142" s="490" t="str">
        <f t="shared" si="54"/>
        <v>--</v>
      </c>
      <c r="R142" s="490" t="str">
        <f t="shared" si="69"/>
        <v>--</v>
      </c>
      <c r="S142" s="490" t="str">
        <f t="shared" si="70"/>
        <v>--</v>
      </c>
      <c r="T142" s="490" t="str">
        <f t="shared" si="71"/>
        <v>--</v>
      </c>
      <c r="U142" s="490" t="str">
        <f t="shared" si="72"/>
        <v>--</v>
      </c>
      <c r="V142" s="490" t="str">
        <f t="shared" si="73"/>
        <v>--</v>
      </c>
      <c r="W142" s="490" t="str">
        <f t="shared" si="55"/>
        <v>--</v>
      </c>
      <c r="X142" s="490" t="str">
        <f t="shared" si="56"/>
        <v>--</v>
      </c>
      <c r="Y142" s="490" t="str">
        <f t="shared" si="57"/>
        <v>--</v>
      </c>
      <c r="Z142" s="490" t="str">
        <f t="shared" si="58"/>
        <v>--</v>
      </c>
      <c r="AA142" s="490"/>
      <c r="AB142" s="490" t="str">
        <f t="shared" si="59"/>
        <v>--</v>
      </c>
      <c r="AC142" s="490" t="str">
        <f t="shared" si="60"/>
        <v>--</v>
      </c>
      <c r="AD142" s="490" t="str">
        <f t="shared" si="61"/>
        <v>--</v>
      </c>
      <c r="AE142" s="490" t="str">
        <f>IFERROR((2*'Adult Res carc'!tao_event*AF142),"--")</f>
        <v>--</v>
      </c>
      <c r="AF142" s="255" t="str">
        <f>IFERROR((1+(3*[0]!B)+(3*[0]!B^2))/((1+[0]!B)^2),"--")</f>
        <v>--</v>
      </c>
      <c r="AG142" s="490" t="str">
        <f t="shared" si="62"/>
        <v>--</v>
      </c>
      <c r="AH142" s="208" t="str">
        <f t="shared" si="63"/>
        <v>A</v>
      </c>
      <c r="AI142" s="255">
        <f>VLOOKUP(D142,derm!$D$4:$H$285,5,FALSE)</f>
        <v>9.7500000000000003E-2</v>
      </c>
      <c r="AJ142" s="468">
        <f>VLOOKUP($C142,ToxValues!$C$4:$N$283,11,FALSE)</f>
        <v>168.2</v>
      </c>
      <c r="AK142" s="468" t="str">
        <f>VLOOKUP($D142,derm!$D$4:$K$285,6,FALSE)</f>
        <v>--</v>
      </c>
      <c r="AL142" s="468" t="str">
        <f>VLOOKUP($D142,derm!$D$4:$K$285,7,FALSE)</f>
        <v>--</v>
      </c>
      <c r="AM142" s="468" t="str">
        <f>VLOOKUP($D142,derm!$D$4:$K$285,8,FALSE)</f>
        <v>--</v>
      </c>
      <c r="AN142" s="468" t="str">
        <f>VLOOKUP($D142,derm!$D$4:$L$285,9,FALSE)</f>
        <v>--</v>
      </c>
      <c r="AO142" s="255"/>
      <c r="AP142" s="255" t="str">
        <f>VLOOKUP($C142,ToxValues!$C$4:$J$284,7,FALSE)</f>
        <v>--</v>
      </c>
      <c r="AQ142" s="497" t="str">
        <f>VLOOKUP($C142,ToxValues!$C$4:$L$284,10,FALSE)</f>
        <v>--</v>
      </c>
    </row>
    <row r="143" spans="1:43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64"/>
        <v>--</v>
      </c>
      <c r="H143" s="490" t="str">
        <f t="shared" si="65"/>
        <v/>
      </c>
      <c r="I143" s="490"/>
      <c r="J143" s="490" t="str">
        <f t="shared" si="66"/>
        <v/>
      </c>
      <c r="K143" s="490" t="str">
        <f t="shared" si="67"/>
        <v>--</v>
      </c>
      <c r="L143" s="490" t="str">
        <f t="shared" si="68"/>
        <v/>
      </c>
      <c r="M143" s="490"/>
      <c r="N143" s="490" t="str">
        <f t="shared" si="52"/>
        <v>--</v>
      </c>
      <c r="O143" s="490" t="str">
        <f t="shared" si="51"/>
        <v>--</v>
      </c>
      <c r="P143" s="490" t="str">
        <f t="shared" si="53"/>
        <v>--</v>
      </c>
      <c r="Q143" s="490" t="str">
        <f t="shared" si="54"/>
        <v>--</v>
      </c>
      <c r="R143" s="490" t="str">
        <f t="shared" si="69"/>
        <v>--</v>
      </c>
      <c r="S143" s="490" t="str">
        <f t="shared" si="70"/>
        <v>--</v>
      </c>
      <c r="T143" s="490" t="str">
        <f t="shared" si="71"/>
        <v>--</v>
      </c>
      <c r="U143" s="490" t="str">
        <f t="shared" si="72"/>
        <v>--</v>
      </c>
      <c r="V143" s="490" t="str">
        <f t="shared" si="73"/>
        <v>--</v>
      </c>
      <c r="W143" s="490" t="str">
        <f t="shared" si="55"/>
        <v>--</v>
      </c>
      <c r="X143" s="490" t="str">
        <f t="shared" si="56"/>
        <v>--</v>
      </c>
      <c r="Y143" s="490" t="str">
        <f t="shared" si="57"/>
        <v>--</v>
      </c>
      <c r="Z143" s="490" t="str">
        <f t="shared" si="58"/>
        <v>--</v>
      </c>
      <c r="AA143" s="490"/>
      <c r="AB143" s="490" t="str">
        <f t="shared" si="59"/>
        <v>--</v>
      </c>
      <c r="AC143" s="490" t="str">
        <f t="shared" si="60"/>
        <v>--</v>
      </c>
      <c r="AD143" s="490" t="str">
        <f t="shared" si="61"/>
        <v>--</v>
      </c>
      <c r="AE143" s="490" t="str">
        <f>IFERROR((2*'Adult Res carc'!tao_event*AF143),"--")</f>
        <v>--</v>
      </c>
      <c r="AF143" s="255" t="str">
        <f>IFERROR((1+(3*[0]!B)+(3*[0]!B^2))/((1+[0]!B)^2),"--")</f>
        <v>--</v>
      </c>
      <c r="AG143" s="490" t="str">
        <f t="shared" si="62"/>
        <v>--</v>
      </c>
      <c r="AH143" s="208" t="str">
        <f t="shared" si="63"/>
        <v>A</v>
      </c>
      <c r="AI143" s="255" t="str">
        <f>VLOOKUP(D143,derm!$D$4:$H$285,5,FALSE)</f>
        <v>--</v>
      </c>
      <c r="AJ143" s="468" t="str">
        <f>VLOOKUP($C143,ToxValues!$C$4:$N$283,11,FALSE)</f>
        <v>--</v>
      </c>
      <c r="AK143" s="468" t="str">
        <f>VLOOKUP($D143,derm!$D$4:$K$285,6,FALSE)</f>
        <v>--</v>
      </c>
      <c r="AL143" s="468" t="str">
        <f>VLOOKUP($D143,derm!$D$4:$K$285,7,FALSE)</f>
        <v>--</v>
      </c>
      <c r="AM143" s="468" t="str">
        <f>VLOOKUP($D143,derm!$D$4:$K$285,8,FALSE)</f>
        <v>--</v>
      </c>
      <c r="AN143" s="468" t="str">
        <f>VLOOKUP($D143,derm!$D$4:$L$285,9,FALSE)</f>
        <v>--</v>
      </c>
      <c r="AO143" s="255"/>
      <c r="AP143" s="255" t="str">
        <f>VLOOKUP($C143,ToxValues!$C$4:$J$284,7,FALSE)</f>
        <v>--</v>
      </c>
      <c r="AQ143" s="497" t="str">
        <f>VLOOKUP($C143,ToxValues!$C$4:$L$284,10,FALSE)</f>
        <v>--</v>
      </c>
    </row>
    <row r="144" spans="1:43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 t="str">
        <f t="shared" si="64"/>
        <v>--</v>
      </c>
      <c r="H144" s="490" t="str">
        <f t="shared" si="65"/>
        <v/>
      </c>
      <c r="I144" s="490"/>
      <c r="J144" s="490" t="str">
        <f t="shared" si="66"/>
        <v/>
      </c>
      <c r="K144" s="490" t="str">
        <f t="shared" si="67"/>
        <v>--</v>
      </c>
      <c r="L144" s="490" t="str">
        <f t="shared" si="68"/>
        <v/>
      </c>
      <c r="M144" s="490"/>
      <c r="N144" s="490" t="str">
        <f t="shared" si="52"/>
        <v>--</v>
      </c>
      <c r="O144" s="490" t="str">
        <f t="shared" ref="O144:O207" si="74">IF($E144="M",Y144*mut_VSM,Y144)</f>
        <v>--</v>
      </c>
      <c r="P144" s="490" t="str">
        <f t="shared" si="53"/>
        <v>--</v>
      </c>
      <c r="Q144" s="490" t="str">
        <f t="shared" si="54"/>
        <v>--</v>
      </c>
      <c r="R144" s="490" t="str">
        <f t="shared" si="69"/>
        <v>--</v>
      </c>
      <c r="S144" s="490" t="str">
        <f t="shared" si="70"/>
        <v>--</v>
      </c>
      <c r="T144" s="490" t="str">
        <f t="shared" si="71"/>
        <v>--</v>
      </c>
      <c r="U144" s="490" t="str">
        <f t="shared" si="72"/>
        <v>--</v>
      </c>
      <c r="V144" s="490" t="str">
        <f t="shared" si="73"/>
        <v>--</v>
      </c>
      <c r="W144" s="490" t="str">
        <f t="shared" si="55"/>
        <v>--</v>
      </c>
      <c r="X144" s="490" t="str">
        <f t="shared" si="56"/>
        <v>--</v>
      </c>
      <c r="Y144" s="490" t="str">
        <f t="shared" si="57"/>
        <v>--</v>
      </c>
      <c r="Z144" s="490" t="str">
        <f t="shared" si="58"/>
        <v>--</v>
      </c>
      <c r="AA144" s="490"/>
      <c r="AB144" s="490" t="str">
        <f t="shared" si="59"/>
        <v>--</v>
      </c>
      <c r="AC144" s="490" t="str">
        <f t="shared" si="60"/>
        <v>--</v>
      </c>
      <c r="AD144" s="490">
        <f t="shared" si="61"/>
        <v>0.57999999999999996</v>
      </c>
      <c r="AE144" s="490">
        <f>IFERROR((2*'Adult Res carc'!tao_event*AF144),"--")</f>
        <v>3.74</v>
      </c>
      <c r="AF144" s="255">
        <f>IFERROR((1+(3*[0]!B)+(3*[0]!B^2))/((1+[0]!B)^2),"--")</f>
        <v>1</v>
      </c>
      <c r="AG144" s="490" t="str">
        <f t="shared" si="62"/>
        <v>--</v>
      </c>
      <c r="AH144" s="208" t="str">
        <f t="shared" si="63"/>
        <v>A</v>
      </c>
      <c r="AI144" s="255">
        <f>VLOOKUP(D144,derm!$D$4:$H$285,5,FALSE)</f>
        <v>3.5999999999999999E-3</v>
      </c>
      <c r="AJ144" s="468">
        <f>VLOOKUP($C144,ToxValues!$C$4:$N$283,11,FALSE)</f>
        <v>222.24</v>
      </c>
      <c r="AK144" s="468">
        <f>VLOOKUP($D144,derm!$D$4:$K$285,6,FALSE)</f>
        <v>0</v>
      </c>
      <c r="AL144" s="468">
        <f>VLOOKUP($D144,derm!$D$4:$K$285,7,FALSE)</f>
        <v>1.87</v>
      </c>
      <c r="AM144" s="468">
        <f>VLOOKUP($D144,derm!$D$4:$K$285,8,FALSE)</f>
        <v>4.5</v>
      </c>
      <c r="AN144" s="468">
        <f>VLOOKUP($D144,derm!$D$4:$L$285,9,FALSE)</f>
        <v>1</v>
      </c>
      <c r="AO144" s="255"/>
      <c r="AP144" s="255" t="str">
        <f>VLOOKUP($C144,ToxValues!$C$4:$J$284,7,FALSE)</f>
        <v>--</v>
      </c>
      <c r="AQ144" s="497" t="str">
        <f>VLOOKUP($C144,ToxValues!$C$4:$L$284,10,FALSE)</f>
        <v>--</v>
      </c>
    </row>
    <row r="145" spans="1:43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64"/>
        <v>--</v>
      </c>
      <c r="H145" s="490" t="str">
        <f t="shared" si="65"/>
        <v/>
      </c>
      <c r="I145" s="490"/>
      <c r="J145" s="490" t="str">
        <f t="shared" si="66"/>
        <v/>
      </c>
      <c r="K145" s="490" t="str">
        <f t="shared" si="67"/>
        <v>--</v>
      </c>
      <c r="L145" s="490" t="str">
        <f t="shared" si="68"/>
        <v/>
      </c>
      <c r="M145" s="490"/>
      <c r="N145" s="490" t="str">
        <f t="shared" si="52"/>
        <v>--</v>
      </c>
      <c r="O145" s="490" t="str">
        <f t="shared" si="74"/>
        <v>--</v>
      </c>
      <c r="P145" s="490" t="str">
        <f t="shared" si="53"/>
        <v>--</v>
      </c>
      <c r="Q145" s="490" t="str">
        <f t="shared" si="54"/>
        <v>--</v>
      </c>
      <c r="R145" s="490" t="str">
        <f t="shared" si="69"/>
        <v>--</v>
      </c>
      <c r="S145" s="490" t="str">
        <f t="shared" si="70"/>
        <v>--</v>
      </c>
      <c r="T145" s="490" t="str">
        <f t="shared" si="71"/>
        <v>--</v>
      </c>
      <c r="U145" s="490" t="str">
        <f t="shared" si="72"/>
        <v>--</v>
      </c>
      <c r="V145" s="490" t="str">
        <f t="shared" si="73"/>
        <v>--</v>
      </c>
      <c r="W145" s="490" t="str">
        <f t="shared" si="55"/>
        <v>--</v>
      </c>
      <c r="X145" s="490" t="str">
        <f t="shared" si="56"/>
        <v>--</v>
      </c>
      <c r="Y145" s="490" t="str">
        <f t="shared" si="57"/>
        <v>--</v>
      </c>
      <c r="Z145" s="490" t="str">
        <f t="shared" si="58"/>
        <v>--</v>
      </c>
      <c r="AA145" s="490"/>
      <c r="AB145" s="490" t="str">
        <f t="shared" si="59"/>
        <v>--</v>
      </c>
      <c r="AC145" s="490" t="str">
        <f t="shared" si="60"/>
        <v>--</v>
      </c>
      <c r="AD145" s="490">
        <f t="shared" si="61"/>
        <v>0.57999999999999996</v>
      </c>
      <c r="AE145" s="490">
        <f>IFERROR((2*'Adult Res carc'!tao_event*AF145),"--")</f>
        <v>2.62</v>
      </c>
      <c r="AF145" s="255">
        <f>IFERROR((1+(3*[0]!B)+(3*[0]!B^2))/((1+[0]!B)^2),"--")</f>
        <v>1</v>
      </c>
      <c r="AG145" s="490" t="str">
        <f t="shared" si="62"/>
        <v>--</v>
      </c>
      <c r="AH145" s="208" t="str">
        <f t="shared" si="63"/>
        <v>A</v>
      </c>
      <c r="AI145" s="255" t="str">
        <f>VLOOKUP(D145,derm!$D$4:$H$285,5,FALSE)</f>
        <v>--</v>
      </c>
      <c r="AJ145" s="468" t="str">
        <f>VLOOKUP($C145,ToxValues!$C$4:$N$283,11,FALSE)</f>
        <v>--</v>
      </c>
      <c r="AK145" s="468">
        <f>VLOOKUP($D145,derm!$D$4:$K$285,6,FALSE)</f>
        <v>0</v>
      </c>
      <c r="AL145" s="468">
        <f>VLOOKUP($D145,derm!$D$4:$K$285,7,FALSE)</f>
        <v>1.31</v>
      </c>
      <c r="AM145" s="468">
        <f>VLOOKUP($D145,derm!$D$4:$K$285,8,FALSE)</f>
        <v>3.13</v>
      </c>
      <c r="AN145" s="468">
        <f>VLOOKUP($D145,derm!$D$4:$L$285,9,FALSE)</f>
        <v>1</v>
      </c>
      <c r="AO145" s="255"/>
      <c r="AP145" s="255" t="str">
        <f>VLOOKUP($C145,ToxValues!$C$4:$J$284,7,FALSE)</f>
        <v>--</v>
      </c>
      <c r="AQ145" s="497" t="str">
        <f>VLOOKUP($C145,ToxValues!$C$4:$L$284,10,FALSE)</f>
        <v>--</v>
      </c>
    </row>
    <row r="146" spans="1:43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 t="str">
        <f t="shared" si="64"/>
        <v>--</v>
      </c>
      <c r="H146" s="490" t="str">
        <f t="shared" si="65"/>
        <v/>
      </c>
      <c r="I146" s="490"/>
      <c r="J146" s="490" t="str">
        <f t="shared" si="66"/>
        <v/>
      </c>
      <c r="K146" s="490" t="str">
        <f t="shared" si="67"/>
        <v>--</v>
      </c>
      <c r="L146" s="490" t="str">
        <f t="shared" si="68"/>
        <v/>
      </c>
      <c r="M146" s="490"/>
      <c r="N146" s="490" t="str">
        <f t="shared" si="52"/>
        <v>--</v>
      </c>
      <c r="O146" s="490" t="str">
        <f t="shared" si="74"/>
        <v>--</v>
      </c>
      <c r="P146" s="490" t="str">
        <f t="shared" si="53"/>
        <v>--</v>
      </c>
      <c r="Q146" s="490" t="str">
        <f t="shared" si="54"/>
        <v>--</v>
      </c>
      <c r="R146" s="490" t="str">
        <f t="shared" si="69"/>
        <v>--</v>
      </c>
      <c r="S146" s="490" t="str">
        <f t="shared" si="70"/>
        <v>--</v>
      </c>
      <c r="T146" s="490" t="str">
        <f t="shared" si="71"/>
        <v>--</v>
      </c>
      <c r="U146" s="490" t="str">
        <f t="shared" si="72"/>
        <v>--</v>
      </c>
      <c r="V146" s="490" t="str">
        <f t="shared" si="73"/>
        <v>--</v>
      </c>
      <c r="W146" s="490" t="str">
        <f t="shared" si="55"/>
        <v>--</v>
      </c>
      <c r="X146" s="490" t="str">
        <f t="shared" si="56"/>
        <v>--</v>
      </c>
      <c r="Y146" s="490" t="str">
        <f t="shared" si="57"/>
        <v>--</v>
      </c>
      <c r="Z146" s="490" t="str">
        <f t="shared" si="58"/>
        <v>--</v>
      </c>
      <c r="AA146" s="490"/>
      <c r="AB146" s="490" t="str">
        <f t="shared" si="59"/>
        <v>--</v>
      </c>
      <c r="AC146" s="490" t="str">
        <f t="shared" si="60"/>
        <v>--</v>
      </c>
      <c r="AD146" s="490">
        <f t="shared" si="61"/>
        <v>0.48333333333333334</v>
      </c>
      <c r="AE146" s="490">
        <f>IFERROR((2*'Adult Res carc'!tao_event*AF146),"--")</f>
        <v>9.2211111111111119</v>
      </c>
      <c r="AF146" s="255">
        <f>IFERROR((1+(3*[0]!B)+(3*[0]!B^2))/((1+[0]!B)^2),"--")</f>
        <v>1.1944444444444446</v>
      </c>
      <c r="AG146" s="490" t="str">
        <f t="shared" si="62"/>
        <v>--</v>
      </c>
      <c r="AH146" s="208" t="str">
        <f t="shared" si="63"/>
        <v>A</v>
      </c>
      <c r="AI146" s="255">
        <f>VLOOKUP(D146,derm!$D$4:$H$285,5,FALSE)</f>
        <v>4.2000000000000003E-2</v>
      </c>
      <c r="AJ146" s="468">
        <f>VLOOKUP($C146,ToxValues!$C$4:$N$283,11,FALSE)</f>
        <v>278.35000000000002</v>
      </c>
      <c r="AK146" s="468">
        <f>VLOOKUP($D146,derm!$D$4:$K$285,6,FALSE)</f>
        <v>0.2</v>
      </c>
      <c r="AL146" s="468">
        <f>VLOOKUP($D146,derm!$D$4:$K$285,7,FALSE)</f>
        <v>3.86</v>
      </c>
      <c r="AM146" s="468">
        <f>VLOOKUP($D146,derm!$D$4:$K$285,8,FALSE)</f>
        <v>9.27</v>
      </c>
      <c r="AN146" s="468">
        <f>VLOOKUP($D146,derm!$D$4:$L$285,9,FALSE)</f>
        <v>0.9</v>
      </c>
      <c r="AO146" s="255"/>
      <c r="AP146" s="255" t="str">
        <f>VLOOKUP($C146,ToxValues!$C$4:$J$284,7,FALSE)</f>
        <v>--</v>
      </c>
      <c r="AQ146" s="497" t="str">
        <f>VLOOKUP($C146,ToxValues!$C$4:$L$284,10,FALSE)</f>
        <v>--</v>
      </c>
    </row>
    <row r="147" spans="1:43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 t="str">
        <f t="shared" si="64"/>
        <v>--</v>
      </c>
      <c r="H147" s="490" t="str">
        <f t="shared" si="65"/>
        <v/>
      </c>
      <c r="I147" s="490"/>
      <c r="J147" s="490" t="str">
        <f t="shared" si="66"/>
        <v/>
      </c>
      <c r="K147" s="490" t="str">
        <f t="shared" si="67"/>
        <v>--</v>
      </c>
      <c r="L147" s="490" t="str">
        <f t="shared" si="68"/>
        <v/>
      </c>
      <c r="M147" s="490"/>
      <c r="N147" s="490" t="str">
        <f t="shared" si="52"/>
        <v>--</v>
      </c>
      <c r="O147" s="490" t="str">
        <f t="shared" si="74"/>
        <v>--</v>
      </c>
      <c r="P147" s="490" t="str">
        <f t="shared" si="53"/>
        <v>--</v>
      </c>
      <c r="Q147" s="490" t="str">
        <f t="shared" si="54"/>
        <v>--</v>
      </c>
      <c r="R147" s="490" t="str">
        <f t="shared" si="69"/>
        <v>--</v>
      </c>
      <c r="S147" s="490" t="str">
        <f t="shared" si="70"/>
        <v>--</v>
      </c>
      <c r="T147" s="490" t="str">
        <f t="shared" si="71"/>
        <v>--</v>
      </c>
      <c r="U147" s="490" t="str">
        <f t="shared" si="72"/>
        <v>--</v>
      </c>
      <c r="V147" s="490" t="str">
        <f t="shared" si="73"/>
        <v>--</v>
      </c>
      <c r="W147" s="490" t="str">
        <f t="shared" si="55"/>
        <v>--</v>
      </c>
      <c r="X147" s="490" t="str">
        <f t="shared" si="56"/>
        <v>--</v>
      </c>
      <c r="Y147" s="490" t="str">
        <f t="shared" si="57"/>
        <v>--</v>
      </c>
      <c r="Z147" s="490" t="str">
        <f t="shared" si="58"/>
        <v>--</v>
      </c>
      <c r="AA147" s="490"/>
      <c r="AB147" s="490" t="str">
        <f t="shared" si="59"/>
        <v>--</v>
      </c>
      <c r="AC147" s="490" t="str">
        <f t="shared" si="60"/>
        <v>--</v>
      </c>
      <c r="AD147" s="490" t="str">
        <f t="shared" si="61"/>
        <v>--</v>
      </c>
      <c r="AE147" s="490" t="str">
        <f>IFERROR((2*'Adult Res carc'!tao_event*AF147),"--")</f>
        <v>--</v>
      </c>
      <c r="AF147" s="255" t="str">
        <f>IFERROR((1+(3*[0]!B)+(3*[0]!B^2))/((1+[0]!B)^2),"--")</f>
        <v>--</v>
      </c>
      <c r="AG147" s="490" t="str">
        <f t="shared" si="62"/>
        <v>--</v>
      </c>
      <c r="AH147" s="208" t="str">
        <f t="shared" si="63"/>
        <v>A</v>
      </c>
      <c r="AI147" s="255">
        <f>VLOOKUP(D147,derm!$D$4:$H$285,5,FALSE)</f>
        <v>2.4300000000000002</v>
      </c>
      <c r="AJ147" s="468">
        <f>VLOOKUP($C147,ToxValues!$C$4:$N$283,11,FALSE)</f>
        <v>390.57</v>
      </c>
      <c r="AK147" s="468" t="str">
        <f>VLOOKUP($D147,derm!$D$4:$K$285,6,FALSE)</f>
        <v>--</v>
      </c>
      <c r="AL147" s="468" t="str">
        <f>VLOOKUP($D147,derm!$D$4:$K$285,7,FALSE)</f>
        <v>--</v>
      </c>
      <c r="AM147" s="468" t="str">
        <f>VLOOKUP($D147,derm!$D$4:$K$285,8,FALSE)</f>
        <v>--</v>
      </c>
      <c r="AN147" s="468" t="str">
        <f>VLOOKUP($D147,derm!$D$4:$L$285,9,FALSE)</f>
        <v>--</v>
      </c>
      <c r="AO147" s="255"/>
      <c r="AP147" s="255" t="str">
        <f>VLOOKUP($C147,ToxValues!$C$4:$J$284,7,FALSE)</f>
        <v>--</v>
      </c>
      <c r="AQ147" s="497" t="str">
        <f>VLOOKUP($C147,ToxValues!$C$4:$L$284,10,FALSE)</f>
        <v>--</v>
      </c>
    </row>
    <row r="148" spans="1:43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 t="str">
        <f t="shared" si="64"/>
        <v>--</v>
      </c>
      <c r="H148" s="490" t="str">
        <f t="shared" si="65"/>
        <v/>
      </c>
      <c r="I148" s="490"/>
      <c r="J148" s="490" t="str">
        <f t="shared" si="66"/>
        <v/>
      </c>
      <c r="K148" s="490" t="str">
        <f t="shared" si="67"/>
        <v>--</v>
      </c>
      <c r="L148" s="490" t="str">
        <f t="shared" si="68"/>
        <v/>
      </c>
      <c r="M148" s="490"/>
      <c r="N148" s="490" t="str">
        <f t="shared" si="52"/>
        <v>--</v>
      </c>
      <c r="O148" s="490" t="str">
        <f t="shared" si="74"/>
        <v>--</v>
      </c>
      <c r="P148" s="490" t="str">
        <f t="shared" si="53"/>
        <v>--</v>
      </c>
      <c r="Q148" s="490" t="str">
        <f t="shared" si="54"/>
        <v>--</v>
      </c>
      <c r="R148" s="490" t="str">
        <f t="shared" si="69"/>
        <v>--</v>
      </c>
      <c r="S148" s="490" t="str">
        <f t="shared" si="70"/>
        <v>--</v>
      </c>
      <c r="T148" s="490" t="str">
        <f t="shared" si="71"/>
        <v>--</v>
      </c>
      <c r="U148" s="490" t="str">
        <f t="shared" si="72"/>
        <v>--</v>
      </c>
      <c r="V148" s="490" t="str">
        <f t="shared" si="73"/>
        <v>--</v>
      </c>
      <c r="W148" s="490" t="str">
        <f t="shared" si="55"/>
        <v>--</v>
      </c>
      <c r="X148" s="490" t="str">
        <f t="shared" si="56"/>
        <v>--</v>
      </c>
      <c r="Y148" s="490" t="str">
        <f t="shared" si="57"/>
        <v>--</v>
      </c>
      <c r="Z148" s="490" t="str">
        <f t="shared" si="58"/>
        <v>--</v>
      </c>
      <c r="AA148" s="490"/>
      <c r="AB148" s="490" t="str">
        <f t="shared" si="59"/>
        <v>--</v>
      </c>
      <c r="AC148" s="490" t="str">
        <f t="shared" si="60"/>
        <v>--</v>
      </c>
      <c r="AD148" s="490">
        <f t="shared" si="61"/>
        <v>0.26363636363636361</v>
      </c>
      <c r="AE148" s="490">
        <f>IFERROR((2*'Adult Res carc'!tao_event*AF148),"--")</f>
        <v>5.3446280991735522</v>
      </c>
      <c r="AF148" s="255">
        <f>IFERROR((1+(3*[0]!B)+(3*[0]!B^2))/((1+[0]!B)^2),"--")</f>
        <v>1.8429752066115699</v>
      </c>
      <c r="AG148" s="490" t="str">
        <f t="shared" si="62"/>
        <v>--</v>
      </c>
      <c r="AH148" s="208" t="str">
        <f t="shared" si="63"/>
        <v>A</v>
      </c>
      <c r="AI148" s="255">
        <f>VLOOKUP(D148,derm!$D$4:$H$285,5,FALSE)</f>
        <v>0.308</v>
      </c>
      <c r="AJ148" s="468">
        <f>VLOOKUP($C148,ToxValues!$C$4:$N$283,11,FALSE)</f>
        <v>202.26</v>
      </c>
      <c r="AK148" s="468">
        <f>VLOOKUP($D148,derm!$D$4:$K$285,6,FALSE)</f>
        <v>1.2</v>
      </c>
      <c r="AL148" s="468">
        <f>VLOOKUP($D148,derm!$D$4:$K$285,7,FALSE)</f>
        <v>1.45</v>
      </c>
      <c r="AM148" s="468">
        <f>VLOOKUP($D148,derm!$D$4:$K$285,8,FALSE)</f>
        <v>5.68</v>
      </c>
      <c r="AN148" s="468">
        <f>VLOOKUP($D148,derm!$D$4:$L$285,9,FALSE)</f>
        <v>1</v>
      </c>
      <c r="AO148" s="255"/>
      <c r="AP148" s="255" t="str">
        <f>VLOOKUP($C148,ToxValues!$C$4:$J$284,7,FALSE)</f>
        <v>--</v>
      </c>
      <c r="AQ148" s="497" t="str">
        <f>VLOOKUP($C148,ToxValues!$C$4:$L$284,10,FALSE)</f>
        <v>--</v>
      </c>
    </row>
    <row r="149" spans="1:43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 t="str">
        <f t="shared" si="64"/>
        <v>--</v>
      </c>
      <c r="H149" s="490" t="str">
        <f t="shared" si="65"/>
        <v/>
      </c>
      <c r="I149" s="490"/>
      <c r="J149" s="490" t="str">
        <f t="shared" si="66"/>
        <v/>
      </c>
      <c r="K149" s="490" t="str">
        <f t="shared" si="67"/>
        <v>--</v>
      </c>
      <c r="L149" s="490" t="str">
        <f t="shared" si="68"/>
        <v/>
      </c>
      <c r="M149" s="490"/>
      <c r="N149" s="490" t="str">
        <f t="shared" si="52"/>
        <v>--</v>
      </c>
      <c r="O149" s="490" t="str">
        <f t="shared" si="74"/>
        <v>--</v>
      </c>
      <c r="P149" s="490" t="str">
        <f t="shared" si="53"/>
        <v>--</v>
      </c>
      <c r="Q149" s="490" t="str">
        <f t="shared" si="54"/>
        <v>--</v>
      </c>
      <c r="R149" s="490" t="str">
        <f t="shared" si="69"/>
        <v>--</v>
      </c>
      <c r="S149" s="490" t="str">
        <f t="shared" si="70"/>
        <v>--</v>
      </c>
      <c r="T149" s="490" t="str">
        <f t="shared" si="71"/>
        <v>--</v>
      </c>
      <c r="U149" s="490" t="str">
        <f t="shared" si="72"/>
        <v>--</v>
      </c>
      <c r="V149" s="490" t="str">
        <f t="shared" si="73"/>
        <v>--</v>
      </c>
      <c r="W149" s="490" t="str">
        <f t="shared" si="55"/>
        <v>--</v>
      </c>
      <c r="X149" s="490" t="str">
        <f t="shared" si="56"/>
        <v>--</v>
      </c>
      <c r="Y149" s="490" t="str">
        <f t="shared" si="57"/>
        <v>--</v>
      </c>
      <c r="Z149" s="490" t="str">
        <f t="shared" si="58"/>
        <v>--</v>
      </c>
      <c r="AA149" s="490"/>
      <c r="AB149" s="490" t="str">
        <f t="shared" si="59"/>
        <v>--</v>
      </c>
      <c r="AC149" s="490" t="str">
        <f t="shared" si="60"/>
        <v>--</v>
      </c>
      <c r="AD149" s="490" t="str">
        <f t="shared" si="61"/>
        <v>--</v>
      </c>
      <c r="AE149" s="490" t="str">
        <f>IFERROR((2*'Adult Res carc'!tao_event*AF149),"--")</f>
        <v>--</v>
      </c>
      <c r="AF149" s="255" t="str">
        <f>IFERROR((1+(3*[0]!B)+(3*[0]!B^2))/((1+[0]!B)^2),"--")</f>
        <v>--</v>
      </c>
      <c r="AG149" s="490" t="str">
        <f t="shared" si="62"/>
        <v>--</v>
      </c>
      <c r="AH149" s="208" t="str">
        <f t="shared" si="63"/>
        <v>A</v>
      </c>
      <c r="AI149" s="255">
        <f>VLOOKUP(D149,derm!$D$4:$H$285,5,FALSE)</f>
        <v>0.11</v>
      </c>
      <c r="AJ149" s="468">
        <f>VLOOKUP($C149,ToxValues!$C$4:$N$283,11,FALSE)</f>
        <v>166.22</v>
      </c>
      <c r="AK149" s="468" t="str">
        <f>VLOOKUP($D149,derm!$D$4:$K$285,6,FALSE)</f>
        <v>--</v>
      </c>
      <c r="AL149" s="468" t="str">
        <f>VLOOKUP($D149,derm!$D$4:$K$285,7,FALSE)</f>
        <v>--</v>
      </c>
      <c r="AM149" s="468" t="str">
        <f>VLOOKUP($D149,derm!$D$4:$K$285,8,FALSE)</f>
        <v>--</v>
      </c>
      <c r="AN149" s="468" t="str">
        <f>VLOOKUP($D149,derm!$D$4:$L$285,9,FALSE)</f>
        <v>--</v>
      </c>
      <c r="AO149" s="255"/>
      <c r="AP149" s="255" t="str">
        <f>VLOOKUP($C149,ToxValues!$C$4:$J$284,7,FALSE)</f>
        <v>--</v>
      </c>
      <c r="AQ149" s="497" t="str">
        <f>VLOOKUP($C149,ToxValues!$C$4:$L$284,10,FALSE)</f>
        <v>--</v>
      </c>
    </row>
    <row r="150" spans="1:43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 t="str">
        <f t="shared" si="64"/>
        <v>--</v>
      </c>
      <c r="H150" s="490" t="str">
        <f t="shared" si="65"/>
        <v/>
      </c>
      <c r="I150" s="490"/>
      <c r="J150" s="490" t="str">
        <f t="shared" si="66"/>
        <v/>
      </c>
      <c r="K150" s="490">
        <f t="shared" si="67"/>
        <v>0.53229166666666672</v>
      </c>
      <c r="L150" s="490">
        <f t="shared" si="68"/>
        <v>5.3785799094782497E-2</v>
      </c>
      <c r="M150" s="490"/>
      <c r="N150" s="490" t="str">
        <f t="shared" si="52"/>
        <v>--</v>
      </c>
      <c r="O150" s="490">
        <f t="shared" si="74"/>
        <v>0.53229166666666672</v>
      </c>
      <c r="P150" s="490">
        <f t="shared" si="53"/>
        <v>5.9831518448118771E-2</v>
      </c>
      <c r="Q150" s="490">
        <f t="shared" si="54"/>
        <v>5.3785799094782497E-2</v>
      </c>
      <c r="R150" s="490" t="str">
        <f t="shared" si="69"/>
        <v>--</v>
      </c>
      <c r="S150" s="490" t="str">
        <f t="shared" si="70"/>
        <v>--</v>
      </c>
      <c r="T150" s="490" t="str">
        <f t="shared" si="71"/>
        <v>--</v>
      </c>
      <c r="U150" s="490">
        <f t="shared" si="72"/>
        <v>0.53229166666666672</v>
      </c>
      <c r="V150" s="490">
        <f t="shared" si="73"/>
        <v>5.3785799094782497E-2</v>
      </c>
      <c r="W150" s="490" t="str">
        <f t="shared" si="55"/>
        <v>--</v>
      </c>
      <c r="X150" s="490" t="str">
        <f t="shared" si="56"/>
        <v>--</v>
      </c>
      <c r="Y150" s="490">
        <f t="shared" si="57"/>
        <v>0.53229166666666672</v>
      </c>
      <c r="Z150" s="490">
        <f t="shared" si="58"/>
        <v>5.9831518448118771E-2</v>
      </c>
      <c r="AA150" s="490"/>
      <c r="AB150" s="490">
        <f t="shared" si="59"/>
        <v>1.767591481233834E-2</v>
      </c>
      <c r="AC150" s="490">
        <f t="shared" si="60"/>
        <v>5.9831518448118771E-2</v>
      </c>
      <c r="AD150" s="490">
        <f t="shared" si="61"/>
        <v>0.30526315789473685</v>
      </c>
      <c r="AE150" s="490">
        <f>IFERROR((2*'Adult Res carc'!tao_event*AF150),"--")</f>
        <v>14.331634349030471</v>
      </c>
      <c r="AF150" s="255">
        <f>IFERROR((1+(3*[0]!B)+(3*[0]!B^2))/((1+[0]!B)^2),"--")</f>
        <v>1.6980609418282551</v>
      </c>
      <c r="AG150" s="490">
        <f t="shared" si="62"/>
        <v>5.9143518518518533E-5</v>
      </c>
      <c r="AH150" s="208" t="str">
        <f t="shared" si="63"/>
        <v>A</v>
      </c>
      <c r="AI150" s="255">
        <f>VLOOKUP(D150,derm!$D$4:$H$285,5,FALSE)</f>
        <v>0.254</v>
      </c>
      <c r="AJ150" s="468">
        <f>VLOOKUP($C150,ToxValues!$C$4:$N$283,11,FALSE)</f>
        <v>284.77999999999997</v>
      </c>
      <c r="AK150" s="468">
        <f>VLOOKUP($D150,derm!$D$4:$K$285,6,FALSE)</f>
        <v>0.9</v>
      </c>
      <c r="AL150" s="468">
        <f>VLOOKUP($D150,derm!$D$4:$K$285,7,FALSE)</f>
        <v>4.22</v>
      </c>
      <c r="AM150" s="468">
        <f>VLOOKUP($D150,derm!$D$4:$K$285,8,FALSE)</f>
        <v>16.21</v>
      </c>
      <c r="AN150" s="468">
        <f>VLOOKUP($D150,derm!$D$4:$L$285,9,FALSE)</f>
        <v>0.9</v>
      </c>
      <c r="AO150" s="255"/>
      <c r="AP150" s="255">
        <f>VLOOKUP($C150,ToxValues!$C$4:$J$284,7,FALSE)</f>
        <v>1.6</v>
      </c>
      <c r="AQ150" s="497">
        <f>VLOOKUP($C150,ToxValues!$C$4:$L$284,10,FALSE)</f>
        <v>1.6</v>
      </c>
    </row>
    <row r="151" spans="1:43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 t="str">
        <f t="shared" si="64"/>
        <v>--</v>
      </c>
      <c r="H151" s="490" t="str">
        <f t="shared" si="65"/>
        <v/>
      </c>
      <c r="I151" s="490"/>
      <c r="J151" s="490" t="str">
        <f t="shared" si="66"/>
        <v/>
      </c>
      <c r="K151" s="490">
        <f t="shared" si="67"/>
        <v>10.918803418803419</v>
      </c>
      <c r="L151" s="490">
        <f t="shared" si="68"/>
        <v>3.1854661394106638</v>
      </c>
      <c r="M151" s="490"/>
      <c r="N151" s="490" t="str">
        <f t="shared" si="52"/>
        <v>--</v>
      </c>
      <c r="O151" s="490">
        <f t="shared" si="74"/>
        <v>10.918803418803419</v>
      </c>
      <c r="P151" s="490">
        <f t="shared" si="53"/>
        <v>4.4976026929748532</v>
      </c>
      <c r="Q151" s="490">
        <f t="shared" si="54"/>
        <v>3.1854661394106638</v>
      </c>
      <c r="R151" s="490" t="str">
        <f t="shared" si="69"/>
        <v>--</v>
      </c>
      <c r="S151" s="490" t="str">
        <f t="shared" si="70"/>
        <v>--</v>
      </c>
      <c r="T151" s="490" t="str">
        <f t="shared" si="71"/>
        <v>--</v>
      </c>
      <c r="U151" s="490">
        <f t="shared" si="72"/>
        <v>10.918803418803419</v>
      </c>
      <c r="V151" s="490">
        <f t="shared" si="73"/>
        <v>3.1854661394106638</v>
      </c>
      <c r="W151" s="490" t="str">
        <f t="shared" si="55"/>
        <v>--</v>
      </c>
      <c r="X151" s="490" t="str">
        <f t="shared" si="56"/>
        <v>--</v>
      </c>
      <c r="Y151" s="490">
        <f t="shared" si="57"/>
        <v>10.918803418803419</v>
      </c>
      <c r="Z151" s="490">
        <f t="shared" si="58"/>
        <v>4.4976026929748532</v>
      </c>
      <c r="AA151" s="490"/>
      <c r="AB151" s="490">
        <f t="shared" si="59"/>
        <v>1.7868984093884999</v>
      </c>
      <c r="AC151" s="490">
        <f t="shared" si="60"/>
        <v>4.4976026929748532</v>
      </c>
      <c r="AD151" s="490">
        <f t="shared" si="61"/>
        <v>0.38666666666666666</v>
      </c>
      <c r="AE151" s="490">
        <f>IFERROR((2*'Adult Res carc'!tao_event*AF151),"--")</f>
        <v>8.9266666666666659</v>
      </c>
      <c r="AF151" s="255">
        <f>IFERROR((1+(3*[0]!B)+(3*[0]!B^2))/((1+[0]!B)^2),"--")</f>
        <v>1.4444444444444444</v>
      </c>
      <c r="AG151" s="490">
        <f t="shared" si="62"/>
        <v>1.2132003798670469E-3</v>
      </c>
      <c r="AH151" s="208" t="str">
        <f t="shared" si="63"/>
        <v>A</v>
      </c>
      <c r="AI151" s="255">
        <f>VLOOKUP(D151,derm!$D$4:$H$285,5,FALSE)</f>
        <v>8.1000000000000003E-2</v>
      </c>
      <c r="AJ151" s="468">
        <f>VLOOKUP($C151,ToxValues!$C$4:$N$283,11,FALSE)</f>
        <v>260.76</v>
      </c>
      <c r="AK151" s="468">
        <f>VLOOKUP($D151,derm!$D$4:$K$285,6,FALSE)</f>
        <v>0.5</v>
      </c>
      <c r="AL151" s="468">
        <f>VLOOKUP($D151,derm!$D$4:$K$285,7,FALSE)</f>
        <v>3.09</v>
      </c>
      <c r="AM151" s="468">
        <f>VLOOKUP($D151,derm!$D$4:$K$285,8,FALSE)</f>
        <v>7.42</v>
      </c>
      <c r="AN151" s="468">
        <f>VLOOKUP($D151,derm!$D$4:$L$285,9,FALSE)</f>
        <v>0.9</v>
      </c>
      <c r="AO151" s="255"/>
      <c r="AP151" s="255">
        <f>VLOOKUP($C151,ToxValues!$C$4:$J$284,7,FALSE)</f>
        <v>7.8E-2</v>
      </c>
      <c r="AQ151" s="497">
        <f>VLOOKUP($C151,ToxValues!$C$4:$L$284,10,FALSE)</f>
        <v>7.8E-2</v>
      </c>
    </row>
    <row r="152" spans="1:43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 t="str">
        <f t="shared" si="64"/>
        <v>--</v>
      </c>
      <c r="H152" s="490" t="str">
        <f t="shared" si="65"/>
        <v/>
      </c>
      <c r="I152" s="490"/>
      <c r="J152" s="490" t="str">
        <f t="shared" si="66"/>
        <v/>
      </c>
      <c r="K152" s="490" t="str">
        <f t="shared" si="67"/>
        <v>--</v>
      </c>
      <c r="L152" s="490" t="str">
        <f t="shared" si="68"/>
        <v/>
      </c>
      <c r="M152" s="490"/>
      <c r="N152" s="490" t="str">
        <f t="shared" si="52"/>
        <v>--</v>
      </c>
      <c r="O152" s="490" t="str">
        <f t="shared" si="74"/>
        <v>--</v>
      </c>
      <c r="P152" s="490" t="str">
        <f t="shared" si="53"/>
        <v>--</v>
      </c>
      <c r="Q152" s="490" t="str">
        <f t="shared" si="54"/>
        <v>--</v>
      </c>
      <c r="R152" s="490" t="str">
        <f t="shared" si="69"/>
        <v>--</v>
      </c>
      <c r="S152" s="490" t="str">
        <f t="shared" si="70"/>
        <v>--</v>
      </c>
      <c r="T152" s="490" t="str">
        <f t="shared" si="71"/>
        <v>--</v>
      </c>
      <c r="U152" s="490" t="str">
        <f t="shared" si="72"/>
        <v>--</v>
      </c>
      <c r="V152" s="490" t="str">
        <f t="shared" si="73"/>
        <v>--</v>
      </c>
      <c r="W152" s="490" t="str">
        <f t="shared" si="55"/>
        <v>--</v>
      </c>
      <c r="X152" s="490" t="str">
        <f t="shared" si="56"/>
        <v>--</v>
      </c>
      <c r="Y152" s="490" t="str">
        <f t="shared" si="57"/>
        <v>--</v>
      </c>
      <c r="Z152" s="490" t="str">
        <f t="shared" si="58"/>
        <v>--</v>
      </c>
      <c r="AA152" s="490"/>
      <c r="AB152" s="490" t="str">
        <f t="shared" si="59"/>
        <v>--</v>
      </c>
      <c r="AC152" s="490" t="str">
        <f t="shared" si="60"/>
        <v>--</v>
      </c>
      <c r="AD152" s="490" t="str">
        <f t="shared" si="61"/>
        <v>--</v>
      </c>
      <c r="AE152" s="490" t="str">
        <f>IFERROR((2*'Adult Res carc'!tao_event*AF152),"--")</f>
        <v>--</v>
      </c>
      <c r="AF152" s="255" t="str">
        <f>IFERROR((1+(3*[0]!B)+(3*[0]!B^2))/((1+[0]!B)^2),"--")</f>
        <v>--</v>
      </c>
      <c r="AG152" s="490" t="str">
        <f t="shared" si="62"/>
        <v>--</v>
      </c>
      <c r="AH152" s="208" t="str">
        <f t="shared" si="63"/>
        <v>A</v>
      </c>
      <c r="AI152" s="255">
        <f>VLOOKUP(D152,derm!$D$4:$H$285,5,FALSE)</f>
        <v>0.10299999999999999</v>
      </c>
      <c r="AJ152" s="468">
        <f>VLOOKUP($C152,ToxValues!$C$4:$N$283,11,FALSE)</f>
        <v>272.77</v>
      </c>
      <c r="AK152" s="468" t="str">
        <f>VLOOKUP($D152,derm!$D$4:$K$285,6,FALSE)</f>
        <v>--</v>
      </c>
      <c r="AL152" s="468" t="str">
        <f>VLOOKUP($D152,derm!$D$4:$K$285,7,FALSE)</f>
        <v>--</v>
      </c>
      <c r="AM152" s="468" t="str">
        <f>VLOOKUP($D152,derm!$D$4:$K$285,8,FALSE)</f>
        <v>--</v>
      </c>
      <c r="AN152" s="468" t="str">
        <f>VLOOKUP($D152,derm!$D$4:$L$285,9,FALSE)</f>
        <v>--</v>
      </c>
      <c r="AO152" s="255"/>
      <c r="AP152" s="255" t="str">
        <f>VLOOKUP($C152,ToxValues!$C$4:$J$284,7,FALSE)</f>
        <v>--</v>
      </c>
      <c r="AQ152" s="497" t="str">
        <f>VLOOKUP($C152,ToxValues!$C$4:$L$284,10,FALSE)</f>
        <v>--</v>
      </c>
    </row>
    <row r="153" spans="1:43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 t="str">
        <f t="shared" si="64"/>
        <v>--</v>
      </c>
      <c r="H153" s="490" t="str">
        <f t="shared" si="65"/>
        <v/>
      </c>
      <c r="I153" s="490"/>
      <c r="J153" s="490" t="str">
        <f t="shared" si="66"/>
        <v/>
      </c>
      <c r="K153" s="490">
        <f t="shared" si="67"/>
        <v>21.291666666666668</v>
      </c>
      <c r="L153" s="490">
        <f t="shared" si="68"/>
        <v>9.7465402019268215</v>
      </c>
      <c r="M153" s="490"/>
      <c r="N153" s="490" t="str">
        <f t="shared" si="52"/>
        <v>--</v>
      </c>
      <c r="O153" s="490">
        <f t="shared" si="74"/>
        <v>21.291666666666668</v>
      </c>
      <c r="P153" s="490">
        <f t="shared" si="53"/>
        <v>17.974691378780676</v>
      </c>
      <c r="Q153" s="490">
        <f t="shared" si="54"/>
        <v>9.7465402019268215</v>
      </c>
      <c r="R153" s="490" t="str">
        <f t="shared" si="69"/>
        <v>--</v>
      </c>
      <c r="S153" s="490" t="str">
        <f t="shared" si="70"/>
        <v>--</v>
      </c>
      <c r="T153" s="490" t="str">
        <f t="shared" si="71"/>
        <v>--</v>
      </c>
      <c r="U153" s="490">
        <f t="shared" si="72"/>
        <v>21.291666666666668</v>
      </c>
      <c r="V153" s="490">
        <f t="shared" si="73"/>
        <v>9.7465402019268215</v>
      </c>
      <c r="W153" s="490" t="str">
        <f t="shared" si="55"/>
        <v>--</v>
      </c>
      <c r="X153" s="490" t="str">
        <f t="shared" si="56"/>
        <v>--</v>
      </c>
      <c r="Y153" s="490">
        <f t="shared" si="57"/>
        <v>21.291666666666668</v>
      </c>
      <c r="Z153" s="490">
        <f t="shared" si="58"/>
        <v>17.974691378780676</v>
      </c>
      <c r="AA153" s="490"/>
      <c r="AB153" s="490">
        <f t="shared" si="59"/>
        <v>9.6520028000252349</v>
      </c>
      <c r="AC153" s="490">
        <f t="shared" si="60"/>
        <v>17.974691378780676</v>
      </c>
      <c r="AD153" s="490">
        <f t="shared" si="61"/>
        <v>0.48333333333333334</v>
      </c>
      <c r="AE153" s="490">
        <f>IFERROR((2*'Adult Res carc'!tao_event*AF153),"--")</f>
        <v>5.422777777777779</v>
      </c>
      <c r="AF153" s="255">
        <f>IFERROR((1+(3*[0]!B)+(3*[0]!B^2))/((1+[0]!B)^2),"--")</f>
        <v>1.1944444444444446</v>
      </c>
      <c r="AG153" s="490">
        <f t="shared" si="62"/>
        <v>2.3657407407407412E-3</v>
      </c>
      <c r="AH153" s="208" t="str">
        <f t="shared" si="63"/>
        <v>A</v>
      </c>
      <c r="AI153" s="255">
        <f>VLOOKUP(D153,derm!$D$4:$H$285,5,FALSE)</f>
        <v>4.1500000000000002E-2</v>
      </c>
      <c r="AJ153" s="468">
        <f>VLOOKUP($C153,ToxValues!$C$4:$N$283,11,FALSE)</f>
        <v>236.74</v>
      </c>
      <c r="AK153" s="468">
        <f>VLOOKUP($D153,derm!$D$4:$K$285,6,FALSE)</f>
        <v>0.2</v>
      </c>
      <c r="AL153" s="468">
        <f>VLOOKUP($D153,derm!$D$4:$K$285,7,FALSE)</f>
        <v>2.27</v>
      </c>
      <c r="AM153" s="468">
        <f>VLOOKUP($D153,derm!$D$4:$K$285,8,FALSE)</f>
        <v>5.44</v>
      </c>
      <c r="AN153" s="468">
        <f>VLOOKUP($D153,derm!$D$4:$L$285,9,FALSE)</f>
        <v>1</v>
      </c>
      <c r="AO153" s="255"/>
      <c r="AP153" s="255">
        <f>VLOOKUP($C153,ToxValues!$C$4:$J$284,7,FALSE)</f>
        <v>0.04</v>
      </c>
      <c r="AQ153" s="497">
        <f>VLOOKUP($C153,ToxValues!$C$4:$L$284,10,FALSE)</f>
        <v>0.04</v>
      </c>
    </row>
    <row r="154" spans="1:43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>
        <f t="shared" si="64"/>
        <v>1.6528757650997344E-2</v>
      </c>
      <c r="H154" s="490" t="str">
        <f t="shared" si="65"/>
        <v/>
      </c>
      <c r="I154" s="490"/>
      <c r="J154" s="490" t="str">
        <f t="shared" si="66"/>
        <v/>
      </c>
      <c r="K154" s="490">
        <f t="shared" si="67"/>
        <v>0.46083333333333337</v>
      </c>
      <c r="L154" s="490">
        <f t="shared" si="68"/>
        <v>1.6528757650997344E-2</v>
      </c>
      <c r="M154" s="490"/>
      <c r="N154" s="490" t="str">
        <f t="shared" si="52"/>
        <v>--</v>
      </c>
      <c r="O154" s="490">
        <f t="shared" si="74"/>
        <v>0.46083333333333337</v>
      </c>
      <c r="P154" s="490">
        <f t="shared" si="53"/>
        <v>1.7143650777105352E-2</v>
      </c>
      <c r="Q154" s="490">
        <f t="shared" si="54"/>
        <v>4.8607641931327918E-2</v>
      </c>
      <c r="R154" s="490" t="str">
        <f t="shared" si="69"/>
        <v>--</v>
      </c>
      <c r="S154" s="490" t="str">
        <f t="shared" si="70"/>
        <v>--</v>
      </c>
      <c r="T154" s="490" t="str">
        <f t="shared" si="71"/>
        <v>--</v>
      </c>
      <c r="U154" s="490">
        <f t="shared" si="72"/>
        <v>1.1666666666666667</v>
      </c>
      <c r="V154" s="490">
        <f t="shared" si="73"/>
        <v>4.8607641931327918E-2</v>
      </c>
      <c r="W154" s="490" t="str">
        <f t="shared" si="55"/>
        <v>--</v>
      </c>
      <c r="X154" s="490" t="str">
        <f t="shared" si="56"/>
        <v>--</v>
      </c>
      <c r="Y154" s="490">
        <f t="shared" si="57"/>
        <v>1.1666666666666667</v>
      </c>
      <c r="Z154" s="490">
        <f t="shared" si="58"/>
        <v>5.0720860287293938E-2</v>
      </c>
      <c r="AA154" s="490"/>
      <c r="AB154" s="490">
        <f t="shared" si="59"/>
        <v>1.0411399899871051E-2</v>
      </c>
      <c r="AC154" s="490">
        <f t="shared" si="60"/>
        <v>5.0720860287293938E-2</v>
      </c>
      <c r="AD154" s="490">
        <f t="shared" si="61"/>
        <v>7.5324675324675322E-2</v>
      </c>
      <c r="AE154" s="490">
        <f>IFERROR((2*'Adult Res carc'!tao_event*AF154),"--")</f>
        <v>19.862054309327036</v>
      </c>
      <c r="AF154" s="255">
        <f>IFERROR((1+(3*[0]!B)+(3*[0]!B^2))/((1+[0]!B)^2),"--")</f>
        <v>2.6272558610220949</v>
      </c>
      <c r="AG154" s="490">
        <f t="shared" si="62"/>
        <v>1.2962962962962966E-4</v>
      </c>
      <c r="AH154" s="208" t="str">
        <f t="shared" si="63"/>
        <v>A</v>
      </c>
      <c r="AI154" s="255">
        <f>VLOOKUP(D154,derm!$D$4:$H$285,5,FALSE)</f>
        <v>1.0408204999999999</v>
      </c>
      <c r="AJ154" s="468">
        <f>VLOOKUP($C154,ToxValues!$C$4:$N$283,11,FALSE)</f>
        <v>276.33999999999997</v>
      </c>
      <c r="AK154" s="468">
        <f>VLOOKUP($D154,derm!$D$4:$K$285,6,FALSE)</f>
        <v>6.7</v>
      </c>
      <c r="AL154" s="468">
        <f>VLOOKUP($D154,derm!$D$4:$K$285,7,FALSE)</f>
        <v>3.78</v>
      </c>
      <c r="AM154" s="468">
        <f>VLOOKUP($D154,derm!$D$4:$K$285,8,FALSE)</f>
        <v>16.829999999999998</v>
      </c>
      <c r="AN154" s="468">
        <f>VLOOKUP($D154,derm!$D$4:$L$285,9,FALSE)</f>
        <v>0.6</v>
      </c>
      <c r="AO154" s="255"/>
      <c r="AP154" s="255">
        <f>VLOOKUP($C154,ToxValues!$C$4:$J$284,7,FALSE)</f>
        <v>0.73</v>
      </c>
      <c r="AQ154" s="497">
        <f>VLOOKUP($C154,ToxValues!$C$4:$L$284,10,FALSE)</f>
        <v>0.73</v>
      </c>
    </row>
    <row r="155" spans="1:43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 t="str">
        <f t="shared" si="64"/>
        <v>--</v>
      </c>
      <c r="H155" s="490" t="str">
        <f t="shared" si="65"/>
        <v/>
      </c>
      <c r="I155" s="490"/>
      <c r="J155" s="490" t="str">
        <f t="shared" si="66"/>
        <v/>
      </c>
      <c r="K155" s="490">
        <f t="shared" si="67"/>
        <v>896.49122807017545</v>
      </c>
      <c r="L155" s="490">
        <f t="shared" si="68"/>
        <v>851.18234716099607</v>
      </c>
      <c r="M155" s="490"/>
      <c r="N155" s="490" t="str">
        <f t="shared" si="52"/>
        <v>--</v>
      </c>
      <c r="O155" s="490">
        <f t="shared" si="74"/>
        <v>896.49122807017545</v>
      </c>
      <c r="P155" s="490">
        <f t="shared" si="53"/>
        <v>16841.676342604591</v>
      </c>
      <c r="Q155" s="490">
        <f t="shared" si="54"/>
        <v>851.18234716099607</v>
      </c>
      <c r="R155" s="490" t="str">
        <f t="shared" si="69"/>
        <v>--</v>
      </c>
      <c r="S155" s="490" t="str">
        <f t="shared" si="70"/>
        <v>--</v>
      </c>
      <c r="T155" s="490" t="str">
        <f t="shared" si="71"/>
        <v>--</v>
      </c>
      <c r="U155" s="490">
        <f t="shared" si="72"/>
        <v>896.49122807017545</v>
      </c>
      <c r="V155" s="490">
        <f t="shared" si="73"/>
        <v>851.18234716099607</v>
      </c>
      <c r="W155" s="490" t="str">
        <f t="shared" si="55"/>
        <v>--</v>
      </c>
      <c r="X155" s="490" t="str">
        <f t="shared" si="56"/>
        <v>--</v>
      </c>
      <c r="Y155" s="490">
        <f t="shared" si="57"/>
        <v>896.49122807017545</v>
      </c>
      <c r="Z155" s="490">
        <f t="shared" si="58"/>
        <v>16841.676342604591</v>
      </c>
      <c r="AA155" s="490"/>
      <c r="AB155" s="490">
        <f t="shared" si="59"/>
        <v>15292.639470069043</v>
      </c>
      <c r="AC155" s="490">
        <f t="shared" si="60"/>
        <v>16841.676342604591</v>
      </c>
      <c r="AD155" s="490">
        <f t="shared" si="61"/>
        <v>0.57999999999999996</v>
      </c>
      <c r="AE155" s="490">
        <f>IFERROR((2*'Adult Res carc'!tao_event*AF155),"--")</f>
        <v>1.26</v>
      </c>
      <c r="AF155" s="255">
        <f>IFERROR((1+(3*[0]!B)+(3*[0]!B^2))/((1+[0]!B)^2),"--")</f>
        <v>1</v>
      </c>
      <c r="AG155" s="490">
        <f t="shared" si="62"/>
        <v>9.9610136452241718E-2</v>
      </c>
      <c r="AH155" s="208" t="str">
        <f t="shared" si="63"/>
        <v>A</v>
      </c>
      <c r="AI155" s="255">
        <f>VLOOKUP(D155,derm!$D$4:$H$285,5,FALSE)</f>
        <v>3.5400000000000002E-3</v>
      </c>
      <c r="AJ155" s="468">
        <f>VLOOKUP($C155,ToxValues!$C$4:$N$283,11,FALSE)</f>
        <v>138.21</v>
      </c>
      <c r="AK155" s="468">
        <f>VLOOKUP($D155,derm!$D$4:$K$285,6,FALSE)</f>
        <v>0</v>
      </c>
      <c r="AL155" s="468">
        <f>VLOOKUP($D155,derm!$D$4:$K$285,7,FALSE)</f>
        <v>0.63</v>
      </c>
      <c r="AM155" s="468">
        <f>VLOOKUP($D155,derm!$D$4:$K$285,8,FALSE)</f>
        <v>1.52</v>
      </c>
      <c r="AN155" s="468">
        <f>VLOOKUP($D155,derm!$D$4:$L$285,9,FALSE)</f>
        <v>1</v>
      </c>
      <c r="AO155" s="255"/>
      <c r="AP155" s="255">
        <f>VLOOKUP($C155,ToxValues!$C$4:$J$284,7,FALSE)</f>
        <v>9.5E-4</v>
      </c>
      <c r="AQ155" s="497">
        <f>VLOOKUP($C155,ToxValues!$C$4:$L$284,10,FALSE)</f>
        <v>9.5E-4</v>
      </c>
    </row>
    <row r="156" spans="1:43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 t="str">
        <f t="shared" si="64"/>
        <v>--</v>
      </c>
      <c r="H156" s="490" t="str">
        <f t="shared" si="65"/>
        <v/>
      </c>
      <c r="I156" s="490"/>
      <c r="J156" s="490" t="str">
        <f t="shared" si="66"/>
        <v/>
      </c>
      <c r="K156" s="490" t="str">
        <f t="shared" si="67"/>
        <v>--</v>
      </c>
      <c r="L156" s="490" t="str">
        <f t="shared" si="68"/>
        <v/>
      </c>
      <c r="M156" s="490"/>
      <c r="N156" s="490" t="str">
        <f t="shared" si="52"/>
        <v>--</v>
      </c>
      <c r="O156" s="490" t="str">
        <f t="shared" si="74"/>
        <v>--</v>
      </c>
      <c r="P156" s="490" t="str">
        <f t="shared" si="53"/>
        <v>--</v>
      </c>
      <c r="Q156" s="490" t="str">
        <f t="shared" si="54"/>
        <v>--</v>
      </c>
      <c r="R156" s="490" t="str">
        <f t="shared" si="69"/>
        <v>--</v>
      </c>
      <c r="S156" s="490" t="str">
        <f t="shared" si="70"/>
        <v>--</v>
      </c>
      <c r="T156" s="490" t="str">
        <f t="shared" si="71"/>
        <v>--</v>
      </c>
      <c r="U156" s="490" t="str">
        <f t="shared" si="72"/>
        <v>--</v>
      </c>
      <c r="V156" s="490" t="str">
        <f t="shared" si="73"/>
        <v>--</v>
      </c>
      <c r="W156" s="490" t="str">
        <f t="shared" si="55"/>
        <v>--</v>
      </c>
      <c r="X156" s="490" t="str">
        <f t="shared" si="56"/>
        <v>--</v>
      </c>
      <c r="Y156" s="490" t="str">
        <f t="shared" si="57"/>
        <v>--</v>
      </c>
      <c r="Z156" s="490" t="str">
        <f t="shared" si="58"/>
        <v>--</v>
      </c>
      <c r="AA156" s="490"/>
      <c r="AB156" s="490" t="str">
        <f t="shared" si="59"/>
        <v>--</v>
      </c>
      <c r="AC156" s="490" t="str">
        <f t="shared" si="60"/>
        <v>--</v>
      </c>
      <c r="AD156" s="490" t="str">
        <f t="shared" si="61"/>
        <v>--</v>
      </c>
      <c r="AE156" s="490" t="str">
        <f>IFERROR((2*'Adult Res carc'!tao_event*AF156),"--")</f>
        <v>--</v>
      </c>
      <c r="AF156" s="255" t="str">
        <f>IFERROR((1+(3*[0]!B)+(3*[0]!B^2))/((1+[0]!B)^2),"--")</f>
        <v>--</v>
      </c>
      <c r="AG156" s="490" t="str">
        <f t="shared" si="62"/>
        <v>--</v>
      </c>
      <c r="AH156" s="208" t="str">
        <f t="shared" si="63"/>
        <v>A</v>
      </c>
      <c r="AI156" s="255">
        <f>VLOOKUP(D156,derm!$D$4:$H$285,5,FALSE)</f>
        <v>6.4700000000000001E-4</v>
      </c>
      <c r="AJ156" s="468">
        <f>VLOOKUP($C156,ToxValues!$C$4:$N$283,11,FALSE)</f>
        <v>94.5</v>
      </c>
      <c r="AK156" s="468" t="str">
        <f>VLOOKUP($D156,derm!$D$4:$K$285,6,FALSE)</f>
        <v>--</v>
      </c>
      <c r="AL156" s="468" t="str">
        <f>VLOOKUP($D156,derm!$D$4:$K$285,7,FALSE)</f>
        <v>--</v>
      </c>
      <c r="AM156" s="468" t="str">
        <f>VLOOKUP($D156,derm!$D$4:$K$285,8,FALSE)</f>
        <v>--</v>
      </c>
      <c r="AN156" s="468" t="str">
        <f>VLOOKUP($D156,derm!$D$4:$L$285,9,FALSE)</f>
        <v>--</v>
      </c>
      <c r="AO156" s="255"/>
      <c r="AP156" s="255" t="str">
        <f>VLOOKUP($C156,ToxValues!$C$4:$J$284,7,FALSE)</f>
        <v>--</v>
      </c>
      <c r="AQ156" s="497" t="str">
        <f>VLOOKUP($C156,ToxValues!$C$4:$L$284,10,FALSE)</f>
        <v>--</v>
      </c>
    </row>
    <row r="157" spans="1:43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 t="str">
        <f t="shared" si="64"/>
        <v>--</v>
      </c>
      <c r="H157" s="490" t="str">
        <f t="shared" si="65"/>
        <v/>
      </c>
      <c r="I157" s="490"/>
      <c r="J157" s="490" t="str">
        <f t="shared" si="66"/>
        <v/>
      </c>
      <c r="K157" s="490" t="str">
        <f t="shared" si="67"/>
        <v>--</v>
      </c>
      <c r="L157" s="490" t="str">
        <f t="shared" si="68"/>
        <v/>
      </c>
      <c r="M157" s="490"/>
      <c r="N157" s="490" t="str">
        <f t="shared" si="52"/>
        <v>--</v>
      </c>
      <c r="O157" s="490" t="str">
        <f t="shared" si="74"/>
        <v>--</v>
      </c>
      <c r="P157" s="490" t="str">
        <f t="shared" si="53"/>
        <v>--</v>
      </c>
      <c r="Q157" s="490" t="str">
        <f t="shared" si="54"/>
        <v>--</v>
      </c>
      <c r="R157" s="490" t="str">
        <f t="shared" si="69"/>
        <v>--</v>
      </c>
      <c r="S157" s="490" t="str">
        <f t="shared" si="70"/>
        <v>--</v>
      </c>
      <c r="T157" s="490" t="str">
        <f t="shared" si="71"/>
        <v>--</v>
      </c>
      <c r="U157" s="490" t="str">
        <f t="shared" si="72"/>
        <v>--</v>
      </c>
      <c r="V157" s="490" t="str">
        <f t="shared" si="73"/>
        <v>--</v>
      </c>
      <c r="W157" s="490" t="str">
        <f t="shared" si="55"/>
        <v>--</v>
      </c>
      <c r="X157" s="490" t="str">
        <f t="shared" si="56"/>
        <v>--</v>
      </c>
      <c r="Y157" s="490" t="str">
        <f t="shared" si="57"/>
        <v>--</v>
      </c>
      <c r="Z157" s="490" t="str">
        <f t="shared" si="58"/>
        <v>--</v>
      </c>
      <c r="AA157" s="490"/>
      <c r="AB157" s="490" t="str">
        <f t="shared" si="59"/>
        <v>--</v>
      </c>
      <c r="AC157" s="490" t="str">
        <f t="shared" si="60"/>
        <v>--</v>
      </c>
      <c r="AD157" s="490">
        <f t="shared" si="61"/>
        <v>0.48333333333333334</v>
      </c>
      <c r="AE157" s="490">
        <f>IFERROR((2*'Adult Res carc'!tao_event*AF157),"--")</f>
        <v>1.3377777777777782</v>
      </c>
      <c r="AF157" s="255">
        <f>IFERROR((1+(3*[0]!B)+(3*[0]!B^2))/((1+[0]!B)^2),"--")</f>
        <v>1.1944444444444446</v>
      </c>
      <c r="AG157" s="490" t="str">
        <f t="shared" si="62"/>
        <v>--</v>
      </c>
      <c r="AH157" s="208" t="str">
        <f t="shared" si="63"/>
        <v>A</v>
      </c>
      <c r="AI157" s="255">
        <f>VLOOKUP(D157,derm!$D$4:$H$285,5,FALSE)</f>
        <v>4.6600000000000003E-2</v>
      </c>
      <c r="AJ157" s="468">
        <f>VLOOKUP($C157,ToxValues!$C$4:$N$283,11,FALSE)</f>
        <v>128.18</v>
      </c>
      <c r="AK157" s="468">
        <f>VLOOKUP($D157,derm!$D$4:$K$285,6,FALSE)</f>
        <v>0.2</v>
      </c>
      <c r="AL157" s="468">
        <f>VLOOKUP($D157,derm!$D$4:$K$285,7,FALSE)</f>
        <v>0.56000000000000005</v>
      </c>
      <c r="AM157" s="468">
        <f>VLOOKUP($D157,derm!$D$4:$K$285,8,FALSE)</f>
        <v>1.34</v>
      </c>
      <c r="AN157" s="468">
        <f>VLOOKUP($D157,derm!$D$4:$L$285,9,FALSE)</f>
        <v>1</v>
      </c>
      <c r="AO157" s="255"/>
      <c r="AP157" s="255" t="str">
        <f>VLOOKUP($C157,ToxValues!$C$4:$J$284,7,FALSE)</f>
        <v>--</v>
      </c>
      <c r="AQ157" s="497" t="str">
        <f>VLOOKUP($C157,ToxValues!$C$4:$L$284,10,FALSE)</f>
        <v>--</v>
      </c>
    </row>
    <row r="158" spans="1:43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 t="str">
        <f t="shared" si="64"/>
        <v>--</v>
      </c>
      <c r="H158" s="490" t="str">
        <f t="shared" si="65"/>
        <v/>
      </c>
      <c r="I158" s="490"/>
      <c r="J158" s="490" t="str">
        <f t="shared" si="66"/>
        <v/>
      </c>
      <c r="K158" s="490" t="str">
        <f t="shared" si="67"/>
        <v>--</v>
      </c>
      <c r="L158" s="490" t="str">
        <f t="shared" si="68"/>
        <v/>
      </c>
      <c r="M158" s="490"/>
      <c r="N158" s="490" t="str">
        <f t="shared" si="52"/>
        <v>--</v>
      </c>
      <c r="O158" s="490" t="str">
        <f t="shared" si="74"/>
        <v>--</v>
      </c>
      <c r="P158" s="490" t="str">
        <f t="shared" si="53"/>
        <v>--</v>
      </c>
      <c r="Q158" s="490" t="str">
        <f t="shared" si="54"/>
        <v>--</v>
      </c>
      <c r="R158" s="490" t="str">
        <f t="shared" si="69"/>
        <v>--</v>
      </c>
      <c r="S158" s="490" t="str">
        <f t="shared" si="70"/>
        <v>--</v>
      </c>
      <c r="T158" s="490" t="str">
        <f t="shared" si="71"/>
        <v>--</v>
      </c>
      <c r="U158" s="490" t="str">
        <f t="shared" si="72"/>
        <v>--</v>
      </c>
      <c r="V158" s="490" t="str">
        <f t="shared" si="73"/>
        <v>--</v>
      </c>
      <c r="W158" s="490" t="str">
        <f t="shared" si="55"/>
        <v>--</v>
      </c>
      <c r="X158" s="490" t="str">
        <f t="shared" si="56"/>
        <v>--</v>
      </c>
      <c r="Y158" s="490" t="str">
        <f t="shared" si="57"/>
        <v>--</v>
      </c>
      <c r="Z158" s="490" t="str">
        <f t="shared" si="58"/>
        <v>--</v>
      </c>
      <c r="AA158" s="490"/>
      <c r="AB158" s="490" t="str">
        <f t="shared" si="59"/>
        <v>--</v>
      </c>
      <c r="AC158" s="490" t="str">
        <f t="shared" si="60"/>
        <v>--</v>
      </c>
      <c r="AD158" s="490" t="str">
        <f t="shared" si="61"/>
        <v>--</v>
      </c>
      <c r="AE158" s="490" t="str">
        <f>IFERROR((2*'Adult Res carc'!tao_event*AF158),"--")</f>
        <v>--</v>
      </c>
      <c r="AF158" s="255" t="str">
        <f>IFERROR((1+(3*[0]!B)+(3*[0]!B^2))/((1+[0]!B)^2),"--")</f>
        <v>--</v>
      </c>
      <c r="AG158" s="490" t="str">
        <f t="shared" si="62"/>
        <v>--</v>
      </c>
      <c r="AH158" s="208" t="str">
        <f t="shared" si="63"/>
        <v>A</v>
      </c>
      <c r="AI158" s="255">
        <f>VLOOKUP(D158,derm!$D$4:$H$285,5,FALSE)</f>
        <v>5.4099999999999999E-3</v>
      </c>
      <c r="AJ158" s="468">
        <f>VLOOKUP($C158,ToxValues!$C$4:$N$283,11,FALSE)</f>
        <v>123.11</v>
      </c>
      <c r="AK158" s="468" t="str">
        <f>VLOOKUP($D158,derm!$D$4:$K$285,6,FALSE)</f>
        <v>--</v>
      </c>
      <c r="AL158" s="468" t="str">
        <f>VLOOKUP($D158,derm!$D$4:$K$285,7,FALSE)</f>
        <v>--</v>
      </c>
      <c r="AM158" s="468" t="str">
        <f>VLOOKUP($D158,derm!$D$4:$K$285,8,FALSE)</f>
        <v>--</v>
      </c>
      <c r="AN158" s="468" t="str">
        <f>VLOOKUP($D158,derm!$D$4:$L$285,9,FALSE)</f>
        <v>--</v>
      </c>
      <c r="AO158" s="255"/>
      <c r="AP158" s="255" t="str">
        <f>VLOOKUP($C158,ToxValues!$C$4:$J$284,7,FALSE)</f>
        <v>--</v>
      </c>
      <c r="AQ158" s="497" t="str">
        <f>VLOOKUP($C158,ToxValues!$C$4:$L$284,10,FALSE)</f>
        <v>--</v>
      </c>
    </row>
    <row r="159" spans="1:43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64"/>
        <v>6.5769024866223031E-3</v>
      </c>
      <c r="H159" s="490" t="str">
        <f t="shared" si="65"/>
        <v/>
      </c>
      <c r="I159" s="490"/>
      <c r="J159" s="490" t="str">
        <f t="shared" si="66"/>
        <v/>
      </c>
      <c r="K159" s="490">
        <f t="shared" si="67"/>
        <v>6.5962418300653594E-3</v>
      </c>
      <c r="L159" s="490">
        <f t="shared" si="68"/>
        <v>6.5769024866223031E-3</v>
      </c>
      <c r="M159" s="490"/>
      <c r="N159" s="490" t="str">
        <f t="shared" si="52"/>
        <v>--</v>
      </c>
      <c r="O159" s="490">
        <f t="shared" si="74"/>
        <v>6.5962418300653594E-3</v>
      </c>
      <c r="P159" s="490">
        <f t="shared" si="53"/>
        <v>2.2432426117389959</v>
      </c>
      <c r="Q159" s="490">
        <f t="shared" si="54"/>
        <v>1.6657433475869971E-2</v>
      </c>
      <c r="R159" s="490" t="str">
        <f t="shared" si="69"/>
        <v>--</v>
      </c>
      <c r="S159" s="490" t="str">
        <f t="shared" si="70"/>
        <v>--</v>
      </c>
      <c r="T159" s="490" t="str">
        <f t="shared" si="71"/>
        <v>--</v>
      </c>
      <c r="U159" s="490">
        <f t="shared" si="72"/>
        <v>1.6699346405228757E-2</v>
      </c>
      <c r="V159" s="490">
        <f t="shared" si="73"/>
        <v>1.6657433475869971E-2</v>
      </c>
      <c r="W159" s="490" t="str">
        <f t="shared" si="55"/>
        <v>--</v>
      </c>
      <c r="X159" s="490" t="str">
        <f t="shared" si="56"/>
        <v>--</v>
      </c>
      <c r="Y159" s="490">
        <f t="shared" si="57"/>
        <v>1.6699346405228757E-2</v>
      </c>
      <c r="Z159" s="490">
        <f t="shared" si="58"/>
        <v>6.6368124607662597</v>
      </c>
      <c r="AA159" s="490"/>
      <c r="AB159" s="490">
        <f t="shared" si="59"/>
        <v>6.4845283215010374</v>
      </c>
      <c r="AC159" s="490">
        <f t="shared" si="60"/>
        <v>6.6368124607662597</v>
      </c>
      <c r="AD159" s="490">
        <f t="shared" si="61"/>
        <v>0.57999999999999996</v>
      </c>
      <c r="AE159" s="490">
        <f>IFERROR((2*'Adult Res carc'!tao_event*AF159),"--")</f>
        <v>0.56000000000000005</v>
      </c>
      <c r="AF159" s="255">
        <f>IFERROR((1+(3*[0]!B)+(3*[0]!B^2))/((1+[0]!B)^2),"--")</f>
        <v>1</v>
      </c>
      <c r="AG159" s="490">
        <f t="shared" si="62"/>
        <v>1.8554829339143069E-6</v>
      </c>
      <c r="AH159" s="208" t="str">
        <f t="shared" si="63"/>
        <v>A</v>
      </c>
      <c r="AI159" s="255">
        <f>VLOOKUP(D159,derm!$D$4:$H$285,5,FALSE)</f>
        <v>2.5099999999999998E-4</v>
      </c>
      <c r="AJ159" s="468">
        <f>VLOOKUP($C159,ToxValues!$C$4:$N$283,11,FALSE)</f>
        <v>74.08</v>
      </c>
      <c r="AK159" s="468">
        <f>VLOOKUP($D159,derm!$D$4:$K$285,6,FALSE)</f>
        <v>0</v>
      </c>
      <c r="AL159" s="468">
        <f>VLOOKUP($D159,derm!$D$4:$K$285,7,FALSE)</f>
        <v>0.28000000000000003</v>
      </c>
      <c r="AM159" s="468">
        <f>VLOOKUP($D159,derm!$D$4:$K$285,8,FALSE)</f>
        <v>0.67</v>
      </c>
      <c r="AN159" s="468">
        <f>VLOOKUP($D159,derm!$D$4:$L$285,9,FALSE)</f>
        <v>1</v>
      </c>
      <c r="AO159" s="255"/>
      <c r="AP159" s="255">
        <f>VLOOKUP($C159,ToxValues!$C$4:$J$284,7,FALSE)</f>
        <v>51</v>
      </c>
      <c r="AQ159" s="497">
        <f>VLOOKUP($C159,ToxValues!$C$4:$L$284,10,FALSE)</f>
        <v>51</v>
      </c>
    </row>
    <row r="160" spans="1:43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 t="str">
        <f t="shared" si="64"/>
        <v>--</v>
      </c>
      <c r="H160" s="490" t="str">
        <f t="shared" si="65"/>
        <v/>
      </c>
      <c r="I160" s="490"/>
      <c r="J160" s="490" t="str">
        <f t="shared" si="66"/>
        <v/>
      </c>
      <c r="K160" s="490">
        <f t="shared" si="67"/>
        <v>0.12166666666666667</v>
      </c>
      <c r="L160" s="490">
        <f t="shared" si="68"/>
        <v>0.11774279425191644</v>
      </c>
      <c r="M160" s="490"/>
      <c r="N160" s="490" t="str">
        <f t="shared" si="52"/>
        <v>--</v>
      </c>
      <c r="O160" s="490">
        <f t="shared" si="74"/>
        <v>0.12166666666666667</v>
      </c>
      <c r="P160" s="490">
        <f t="shared" si="53"/>
        <v>3.650825456709367</v>
      </c>
      <c r="Q160" s="490">
        <f t="shared" si="54"/>
        <v>0.11774279425191644</v>
      </c>
      <c r="R160" s="490" t="str">
        <f t="shared" si="69"/>
        <v>--</v>
      </c>
      <c r="S160" s="490" t="str">
        <f t="shared" si="70"/>
        <v>--</v>
      </c>
      <c r="T160" s="490" t="str">
        <f t="shared" si="71"/>
        <v>--</v>
      </c>
      <c r="U160" s="490">
        <f t="shared" si="72"/>
        <v>0.12166666666666667</v>
      </c>
      <c r="V160" s="490">
        <f t="shared" si="73"/>
        <v>0.11774279425191644</v>
      </c>
      <c r="W160" s="490" t="str">
        <f t="shared" si="55"/>
        <v>--</v>
      </c>
      <c r="X160" s="490" t="str">
        <f t="shared" si="56"/>
        <v>--</v>
      </c>
      <c r="Y160" s="490">
        <f t="shared" si="57"/>
        <v>0.12166666666666667</v>
      </c>
      <c r="Z160" s="490">
        <f t="shared" si="58"/>
        <v>3.650825456709367</v>
      </c>
      <c r="AA160" s="490"/>
      <c r="AB160" s="490">
        <f t="shared" si="59"/>
        <v>3.3732205106593782</v>
      </c>
      <c r="AC160" s="490">
        <f t="shared" si="60"/>
        <v>3.650825456709367</v>
      </c>
      <c r="AD160" s="490">
        <f t="shared" si="61"/>
        <v>0.57999999999999996</v>
      </c>
      <c r="AE160" s="490">
        <f>IFERROR((2*'Adult Res carc'!tao_event*AF160),"--")</f>
        <v>1.1399999999999999</v>
      </c>
      <c r="AF160" s="255">
        <f>IFERROR((1+(3*[0]!B)+(3*[0]!B^2))/((1+[0]!B)^2),"--")</f>
        <v>1</v>
      </c>
      <c r="AG160" s="490">
        <f t="shared" si="62"/>
        <v>1.3518518518518522E-5</v>
      </c>
      <c r="AH160" s="208" t="str">
        <f t="shared" si="63"/>
        <v>A</v>
      </c>
      <c r="AI160" s="255">
        <f>VLOOKUP(D160,derm!$D$4:$H$285,5,FALSE)</f>
        <v>2.33E-3</v>
      </c>
      <c r="AJ160" s="468">
        <f>VLOOKUP($C160,ToxValues!$C$4:$N$283,11,FALSE)</f>
        <v>130.19</v>
      </c>
      <c r="AK160" s="468">
        <f>VLOOKUP($D160,derm!$D$4:$K$285,6,FALSE)</f>
        <v>0</v>
      </c>
      <c r="AL160" s="468">
        <f>VLOOKUP($D160,derm!$D$4:$K$285,7,FALSE)</f>
        <v>0.56999999999999995</v>
      </c>
      <c r="AM160" s="468">
        <f>VLOOKUP($D160,derm!$D$4:$K$285,8,FALSE)</f>
        <v>1.37</v>
      </c>
      <c r="AN160" s="468">
        <f>VLOOKUP($D160,derm!$D$4:$L$285,9,FALSE)</f>
        <v>1</v>
      </c>
      <c r="AO160" s="255"/>
      <c r="AP160" s="255">
        <f>VLOOKUP($C160,ToxValues!$C$4:$J$284,7,FALSE)</f>
        <v>7</v>
      </c>
      <c r="AQ160" s="497">
        <f>VLOOKUP($C160,ToxValues!$C$4:$L$284,10,FALSE)</f>
        <v>7</v>
      </c>
    </row>
    <row r="161" spans="1:43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 t="str">
        <f t="shared" si="64"/>
        <v>--</v>
      </c>
      <c r="H161" s="490" t="str">
        <f t="shared" si="65"/>
        <v/>
      </c>
      <c r="I161" s="490"/>
      <c r="J161" s="490" t="str">
        <f t="shared" si="66"/>
        <v/>
      </c>
      <c r="K161" s="490">
        <f t="shared" si="67"/>
        <v>173.80952380952382</v>
      </c>
      <c r="L161" s="490">
        <f t="shared" si="68"/>
        <v>131.40541071332333</v>
      </c>
      <c r="M161" s="490"/>
      <c r="N161" s="490" t="str">
        <f t="shared" si="52"/>
        <v>--</v>
      </c>
      <c r="O161" s="490">
        <f t="shared" si="74"/>
        <v>173.80952380952382</v>
      </c>
      <c r="P161" s="490">
        <f t="shared" si="53"/>
        <v>538.61548313161381</v>
      </c>
      <c r="Q161" s="490">
        <f t="shared" si="54"/>
        <v>131.40541071332333</v>
      </c>
      <c r="R161" s="490" t="str">
        <f t="shared" si="69"/>
        <v>--</v>
      </c>
      <c r="S161" s="490" t="str">
        <f t="shared" si="70"/>
        <v>--</v>
      </c>
      <c r="T161" s="490" t="str">
        <f t="shared" si="71"/>
        <v>--</v>
      </c>
      <c r="U161" s="490">
        <f t="shared" si="72"/>
        <v>173.80952380952382</v>
      </c>
      <c r="V161" s="490">
        <f t="shared" si="73"/>
        <v>131.40541071332333</v>
      </c>
      <c r="W161" s="490" t="str">
        <f t="shared" si="55"/>
        <v>--</v>
      </c>
      <c r="X161" s="490" t="str">
        <f t="shared" si="56"/>
        <v>--</v>
      </c>
      <c r="Y161" s="490">
        <f t="shared" si="57"/>
        <v>173.80952380952382</v>
      </c>
      <c r="Z161" s="490">
        <f t="shared" si="58"/>
        <v>538.61548313161381</v>
      </c>
      <c r="AA161" s="490"/>
      <c r="AB161" s="490">
        <f t="shared" si="59"/>
        <v>374.01764580785556</v>
      </c>
      <c r="AC161" s="490">
        <f t="shared" si="60"/>
        <v>538.61548313161381</v>
      </c>
      <c r="AD161" s="490">
        <f t="shared" si="61"/>
        <v>0.52727272727272723</v>
      </c>
      <c r="AE161" s="490">
        <f>IFERROR((2*'Adult Res carc'!tao_event*AF161),"--")</f>
        <v>3.0337190082644621</v>
      </c>
      <c r="AF161" s="255">
        <f>IFERROR((1+(3*[0]!B)+(3*[0]!B^2))/((1+[0]!B)^2),"--")</f>
        <v>1.0991735537190082</v>
      </c>
      <c r="AG161" s="490">
        <f t="shared" si="62"/>
        <v>1.9312169312169315E-2</v>
      </c>
      <c r="AH161" s="208" t="str">
        <f t="shared" si="63"/>
        <v>A</v>
      </c>
      <c r="AI161" s="255">
        <f>VLOOKUP(D161,derm!$D$4:$H$285,5,FALSE)</f>
        <v>1.4500000000000001E-2</v>
      </c>
      <c r="AJ161" s="468">
        <f>VLOOKUP($C161,ToxValues!$C$4:$N$283,11,FALSE)</f>
        <v>198.23</v>
      </c>
      <c r="AK161" s="468">
        <f>VLOOKUP($D161,derm!$D$4:$K$285,6,FALSE)</f>
        <v>0.1</v>
      </c>
      <c r="AL161" s="468">
        <f>VLOOKUP($D161,derm!$D$4:$K$285,7,FALSE)</f>
        <v>1.38</v>
      </c>
      <c r="AM161" s="468">
        <f>VLOOKUP($D161,derm!$D$4:$K$285,8,FALSE)</f>
        <v>3.31</v>
      </c>
      <c r="AN161" s="468">
        <f>VLOOKUP($D161,derm!$D$4:$L$285,9,FALSE)</f>
        <v>1</v>
      </c>
      <c r="AO161" s="255"/>
      <c r="AP161" s="255">
        <f>VLOOKUP($C161,ToxValues!$C$4:$J$284,7,FALSE)</f>
        <v>4.8999999999999998E-3</v>
      </c>
      <c r="AQ161" s="497">
        <f>VLOOKUP($C161,ToxValues!$C$4:$L$284,10,FALSE)</f>
        <v>4.8999999999999998E-3</v>
      </c>
    </row>
    <row r="162" spans="1:43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 t="str">
        <f t="shared" si="64"/>
        <v>--</v>
      </c>
      <c r="H162" s="490" t="str">
        <f t="shared" si="65"/>
        <v/>
      </c>
      <c r="I162" s="490"/>
      <c r="J162" s="490" t="str">
        <f t="shared" si="66"/>
        <v/>
      </c>
      <c r="K162" s="490" t="str">
        <f t="shared" si="67"/>
        <v>--</v>
      </c>
      <c r="L162" s="490" t="str">
        <f t="shared" si="68"/>
        <v/>
      </c>
      <c r="M162" s="490"/>
      <c r="N162" s="490" t="str">
        <f t="shared" si="52"/>
        <v>--</v>
      </c>
      <c r="O162" s="490" t="str">
        <f t="shared" si="74"/>
        <v>--</v>
      </c>
      <c r="P162" s="490" t="str">
        <f t="shared" si="53"/>
        <v>--</v>
      </c>
      <c r="Q162" s="490" t="str">
        <f t="shared" si="54"/>
        <v>--</v>
      </c>
      <c r="R162" s="490" t="str">
        <f t="shared" si="69"/>
        <v>--</v>
      </c>
      <c r="S162" s="490" t="str">
        <f t="shared" si="70"/>
        <v>--</v>
      </c>
      <c r="T162" s="490" t="str">
        <f t="shared" si="71"/>
        <v>--</v>
      </c>
      <c r="U162" s="490" t="str">
        <f t="shared" si="72"/>
        <v>--</v>
      </c>
      <c r="V162" s="490" t="str">
        <f t="shared" si="73"/>
        <v>--</v>
      </c>
      <c r="W162" s="490" t="str">
        <f t="shared" si="55"/>
        <v>--</v>
      </c>
      <c r="X162" s="490" t="str">
        <f t="shared" si="56"/>
        <v>--</v>
      </c>
      <c r="Y162" s="490" t="str">
        <f t="shared" si="57"/>
        <v>--</v>
      </c>
      <c r="Z162" s="490" t="str">
        <f t="shared" si="58"/>
        <v>--</v>
      </c>
      <c r="AA162" s="490"/>
      <c r="AB162" s="490" t="str">
        <f t="shared" si="59"/>
        <v>--</v>
      </c>
      <c r="AC162" s="490" t="str">
        <f t="shared" si="60"/>
        <v>--</v>
      </c>
      <c r="AD162" s="490" t="str">
        <f t="shared" si="61"/>
        <v>--</v>
      </c>
      <c r="AE162" s="490" t="str">
        <f>IFERROR((2*'Adult Res carc'!tao_event*AF162),"--")</f>
        <v>--</v>
      </c>
      <c r="AF162" s="255" t="str">
        <f>IFERROR((1+(3*[0]!B)+(3*[0]!B^2))/((1+[0]!B)^2),"--")</f>
        <v>--</v>
      </c>
      <c r="AG162" s="490" t="str">
        <f t="shared" si="62"/>
        <v>--</v>
      </c>
      <c r="AH162" s="208" t="str">
        <f t="shared" si="63"/>
        <v>A</v>
      </c>
      <c r="AI162" s="255">
        <f>VLOOKUP(D162,derm!$D$4:$H$285,5,FALSE)</f>
        <v>0.16800000000000001</v>
      </c>
      <c r="AJ162" s="468">
        <f>VLOOKUP($C162,ToxValues!$C$4:$N$283,11,FALSE)</f>
        <v>250.34</v>
      </c>
      <c r="AK162" s="468" t="str">
        <f>VLOOKUP($D162,derm!$D$4:$K$285,6,FALSE)</f>
        <v>--</v>
      </c>
      <c r="AL162" s="468" t="str">
        <f>VLOOKUP($D162,derm!$D$4:$K$285,7,FALSE)</f>
        <v>--</v>
      </c>
      <c r="AM162" s="468" t="str">
        <f>VLOOKUP($D162,derm!$D$4:$K$285,8,FALSE)</f>
        <v>--</v>
      </c>
      <c r="AN162" s="468" t="str">
        <f>VLOOKUP($D162,derm!$D$4:$L$285,9,FALSE)</f>
        <v>--</v>
      </c>
      <c r="AO162" s="255"/>
      <c r="AP162" s="255" t="str">
        <f>VLOOKUP($C162,ToxValues!$C$4:$J$284,7,FALSE)</f>
        <v>--</v>
      </c>
      <c r="AQ162" s="497" t="str">
        <f>VLOOKUP($C162,ToxValues!$C$4:$L$284,10,FALSE)</f>
        <v>--</v>
      </c>
    </row>
    <row r="163" spans="1:43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 t="str">
        <f t="shared" si="64"/>
        <v>--</v>
      </c>
      <c r="H163" s="490" t="str">
        <f t="shared" si="65"/>
        <v/>
      </c>
      <c r="I163" s="490"/>
      <c r="J163" s="490" t="str">
        <f t="shared" si="66"/>
        <v/>
      </c>
      <c r="K163" s="490">
        <f t="shared" si="67"/>
        <v>2.1291666666666669</v>
      </c>
      <c r="L163" s="490">
        <f t="shared" si="68"/>
        <v>0.43000947105157195</v>
      </c>
      <c r="M163" s="490"/>
      <c r="N163" s="490" t="str">
        <f t="shared" si="52"/>
        <v>--</v>
      </c>
      <c r="O163" s="490">
        <f t="shared" si="74"/>
        <v>2.1291666666666669</v>
      </c>
      <c r="P163" s="490">
        <f t="shared" si="53"/>
        <v>0.53883291933006738</v>
      </c>
      <c r="Q163" s="490">
        <f t="shared" si="54"/>
        <v>0.43000947105157195</v>
      </c>
      <c r="R163" s="490" t="str">
        <f t="shared" si="69"/>
        <v>--</v>
      </c>
      <c r="S163" s="490" t="str">
        <f t="shared" si="70"/>
        <v>--</v>
      </c>
      <c r="T163" s="490" t="str">
        <f t="shared" si="71"/>
        <v>--</v>
      </c>
      <c r="U163" s="490">
        <f t="shared" si="72"/>
        <v>2.1291666666666669</v>
      </c>
      <c r="V163" s="490">
        <f t="shared" si="73"/>
        <v>0.43000947105157195</v>
      </c>
      <c r="W163" s="490" t="str">
        <f t="shared" si="55"/>
        <v>--</v>
      </c>
      <c r="X163" s="490" t="str">
        <f t="shared" si="56"/>
        <v>--</v>
      </c>
      <c r="Y163" s="490">
        <f t="shared" si="57"/>
        <v>2.1291666666666669</v>
      </c>
      <c r="Z163" s="490">
        <f t="shared" si="58"/>
        <v>0.53883291933006738</v>
      </c>
      <c r="AA163" s="490"/>
      <c r="AB163" s="490">
        <f t="shared" si="59"/>
        <v>0.1381609908619735</v>
      </c>
      <c r="AC163" s="490">
        <f t="shared" si="60"/>
        <v>0.53883291933006738</v>
      </c>
      <c r="AD163" s="490">
        <f t="shared" si="61"/>
        <v>0.1657142857142857</v>
      </c>
      <c r="AE163" s="490">
        <f>IFERROR((2*'Adult Res carc'!tao_event*AF163),"--")</f>
        <v>14.815102040816328</v>
      </c>
      <c r="AF163" s="255">
        <f>IFERROR((1+(3*[0]!B)+(3*[0]!B^2))/((1+[0]!B)^2),"--")</f>
        <v>2.2244897959183674</v>
      </c>
      <c r="AG163" s="490">
        <f t="shared" si="62"/>
        <v>2.3657407407407413E-4</v>
      </c>
      <c r="AH163" s="208" t="str">
        <f t="shared" si="63"/>
        <v>A</v>
      </c>
      <c r="AI163" s="255">
        <f>VLOOKUP(D163,derm!$D$4:$H$285,5,FALSE)</f>
        <v>0.127</v>
      </c>
      <c r="AJ163" s="468">
        <f>VLOOKUP($C163,ToxValues!$C$4:$N$283,11,FALSE)</f>
        <v>266.33999999999997</v>
      </c>
      <c r="AK163" s="468">
        <f>VLOOKUP($D163,derm!$D$4:$K$285,6,FALSE)</f>
        <v>2.5</v>
      </c>
      <c r="AL163" s="468">
        <f>VLOOKUP($D163,derm!$D$4:$K$285,7,FALSE)</f>
        <v>3.33</v>
      </c>
      <c r="AM163" s="468">
        <f>VLOOKUP($D163,derm!$D$4:$K$285,8,FALSE)</f>
        <v>13.82</v>
      </c>
      <c r="AN163" s="468">
        <f>VLOOKUP($D163,derm!$D$4:$L$285,9,FALSE)</f>
        <v>0.9</v>
      </c>
      <c r="AO163" s="255"/>
      <c r="AP163" s="255">
        <f>VLOOKUP($C163,ToxValues!$C$4:$J$284,7,FALSE)</f>
        <v>0.4</v>
      </c>
      <c r="AQ163" s="497">
        <f>VLOOKUP($C163,ToxValues!$C$4:$L$284,10,FALSE)</f>
        <v>0.4</v>
      </c>
    </row>
    <row r="164" spans="1:43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64"/>
        <v>--</v>
      </c>
      <c r="H164" s="490" t="str">
        <f t="shared" si="65"/>
        <v/>
      </c>
      <c r="I164" s="490"/>
      <c r="J164" s="490" t="str">
        <f t="shared" si="66"/>
        <v/>
      </c>
      <c r="K164" s="490" t="str">
        <f t="shared" si="67"/>
        <v>--</v>
      </c>
      <c r="L164" s="490" t="str">
        <f t="shared" si="68"/>
        <v/>
      </c>
      <c r="M164" s="490"/>
      <c r="N164" s="490" t="str">
        <f t="shared" si="52"/>
        <v>--</v>
      </c>
      <c r="O164" s="490" t="str">
        <f t="shared" si="74"/>
        <v>--</v>
      </c>
      <c r="P164" s="490" t="str">
        <f t="shared" si="53"/>
        <v>--</v>
      </c>
      <c r="Q164" s="490" t="str">
        <f t="shared" si="54"/>
        <v>--</v>
      </c>
      <c r="R164" s="490" t="str">
        <f t="shared" si="69"/>
        <v>--</v>
      </c>
      <c r="S164" s="490" t="str">
        <f t="shared" si="70"/>
        <v>--</v>
      </c>
      <c r="T164" s="490" t="str">
        <f t="shared" si="71"/>
        <v>--</v>
      </c>
      <c r="U164" s="490" t="str">
        <f t="shared" si="72"/>
        <v>--</v>
      </c>
      <c r="V164" s="490" t="str">
        <f t="shared" si="73"/>
        <v>--</v>
      </c>
      <c r="W164" s="490" t="str">
        <f t="shared" si="55"/>
        <v>--</v>
      </c>
      <c r="X164" s="490" t="str">
        <f t="shared" si="56"/>
        <v>--</v>
      </c>
      <c r="Y164" s="490" t="str">
        <f t="shared" si="57"/>
        <v>--</v>
      </c>
      <c r="Z164" s="490" t="str">
        <f t="shared" si="58"/>
        <v>--</v>
      </c>
      <c r="AA164" s="490"/>
      <c r="AB164" s="490" t="str">
        <f t="shared" si="59"/>
        <v>--</v>
      </c>
      <c r="AC164" s="490" t="str">
        <f t="shared" si="60"/>
        <v>--</v>
      </c>
      <c r="AD164" s="490">
        <f t="shared" si="61"/>
        <v>0.3411764705882353</v>
      </c>
      <c r="AE164" s="490">
        <f>IFERROR((2*'Adult Res carc'!tao_event*AF164),"--")</f>
        <v>3.3523875432525956</v>
      </c>
      <c r="AF164" s="255">
        <f>IFERROR((1+(3*[0]!B)+(3*[0]!B^2))/((1+[0]!B)^2),"--")</f>
        <v>1.5813148788927336</v>
      </c>
      <c r="AG164" s="490" t="str">
        <f t="shared" si="62"/>
        <v>--</v>
      </c>
      <c r="AH164" s="208" t="str">
        <f t="shared" si="63"/>
        <v>A</v>
      </c>
      <c r="AI164" s="255" t="str">
        <f>VLOOKUP(D164,derm!$D$4:$H$285,5,FALSE)</f>
        <v>--</v>
      </c>
      <c r="AJ164" s="468" t="str">
        <f>VLOOKUP($C164,ToxValues!$C$4:$N$283,11,FALSE)</f>
        <v>--</v>
      </c>
      <c r="AK164" s="468">
        <f>VLOOKUP($D164,derm!$D$4:$K$285,6,FALSE)</f>
        <v>0.7</v>
      </c>
      <c r="AL164" s="468">
        <f>VLOOKUP($D164,derm!$D$4:$K$285,7,FALSE)</f>
        <v>1.06</v>
      </c>
      <c r="AM164" s="468">
        <f>VLOOKUP($D164,derm!$D$4:$K$285,8,FALSE)</f>
        <v>4.1100000000000003</v>
      </c>
      <c r="AN164" s="468">
        <f>VLOOKUP($D164,derm!$D$4:$L$285,9,FALSE)</f>
        <v>1</v>
      </c>
      <c r="AO164" s="255"/>
      <c r="AP164" s="255" t="str">
        <f>VLOOKUP($C164,ToxValues!$C$4:$J$284,7,FALSE)</f>
        <v>--</v>
      </c>
      <c r="AQ164" s="497" t="str">
        <f>VLOOKUP($C164,ToxValues!$C$4:$L$284,10,FALSE)</f>
        <v>--</v>
      </c>
    </row>
    <row r="165" spans="1:43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 t="str">
        <f t="shared" si="64"/>
        <v>--</v>
      </c>
      <c r="H165" s="490" t="str">
        <f t="shared" si="65"/>
        <v/>
      </c>
      <c r="I165" s="490"/>
      <c r="J165" s="490" t="str">
        <f t="shared" si="66"/>
        <v/>
      </c>
      <c r="K165" s="490" t="str">
        <f t="shared" si="67"/>
        <v>--</v>
      </c>
      <c r="L165" s="490" t="str">
        <f t="shared" si="68"/>
        <v/>
      </c>
      <c r="M165" s="490"/>
      <c r="N165" s="490" t="str">
        <f t="shared" si="52"/>
        <v>--</v>
      </c>
      <c r="O165" s="490" t="str">
        <f t="shared" si="74"/>
        <v>--</v>
      </c>
      <c r="P165" s="490" t="str">
        <f t="shared" si="53"/>
        <v>--</v>
      </c>
      <c r="Q165" s="490" t="str">
        <f t="shared" si="54"/>
        <v>--</v>
      </c>
      <c r="R165" s="490" t="str">
        <f t="shared" si="69"/>
        <v>--</v>
      </c>
      <c r="S165" s="490" t="str">
        <f t="shared" si="70"/>
        <v>--</v>
      </c>
      <c r="T165" s="490" t="str">
        <f t="shared" si="71"/>
        <v>--</v>
      </c>
      <c r="U165" s="490" t="str">
        <f t="shared" si="72"/>
        <v>--</v>
      </c>
      <c r="V165" s="490" t="str">
        <f t="shared" si="73"/>
        <v>--</v>
      </c>
      <c r="W165" s="490" t="str">
        <f t="shared" si="55"/>
        <v>--</v>
      </c>
      <c r="X165" s="490" t="str">
        <f t="shared" si="56"/>
        <v>--</v>
      </c>
      <c r="Y165" s="490" t="str">
        <f t="shared" si="57"/>
        <v>--</v>
      </c>
      <c r="Z165" s="490" t="str">
        <f t="shared" si="58"/>
        <v>--</v>
      </c>
      <c r="AA165" s="490"/>
      <c r="AB165" s="490" t="str">
        <f t="shared" si="59"/>
        <v>--</v>
      </c>
      <c r="AC165" s="490" t="str">
        <f t="shared" si="60"/>
        <v>--</v>
      </c>
      <c r="AD165" s="490">
        <f t="shared" si="61"/>
        <v>0.57999999999999996</v>
      </c>
      <c r="AE165" s="490">
        <f>IFERROR((2*'Adult Res carc'!tao_event*AF165),"--")</f>
        <v>0.72</v>
      </c>
      <c r="AF165" s="255">
        <f>IFERROR((1+(3*[0]!B)+(3*[0]!B^2))/((1+[0]!B)^2),"--")</f>
        <v>1</v>
      </c>
      <c r="AG165" s="490" t="str">
        <f t="shared" si="62"/>
        <v>--</v>
      </c>
      <c r="AH165" s="208" t="str">
        <f t="shared" si="63"/>
        <v>A</v>
      </c>
      <c r="AI165" s="255">
        <f>VLOOKUP(D165,derm!$D$4:$H$285,5,FALSE)</f>
        <v>4.3400000000000001E-3</v>
      </c>
      <c r="AJ165" s="468">
        <f>VLOOKUP($C165,ToxValues!$C$4:$N$283,11,FALSE)</f>
        <v>94.11</v>
      </c>
      <c r="AK165" s="468">
        <f>VLOOKUP($D165,derm!$D$4:$K$285,6,FALSE)</f>
        <v>0</v>
      </c>
      <c r="AL165" s="468">
        <f>VLOOKUP($D165,derm!$D$4:$K$285,7,FALSE)</f>
        <v>0.36</v>
      </c>
      <c r="AM165" s="468">
        <f>VLOOKUP($D165,derm!$D$4:$K$285,8,FALSE)</f>
        <v>0.86</v>
      </c>
      <c r="AN165" s="468">
        <f>VLOOKUP($D165,derm!$D$4:$L$285,9,FALSE)</f>
        <v>1</v>
      </c>
      <c r="AO165" s="255"/>
      <c r="AP165" s="255" t="str">
        <f>VLOOKUP($C165,ToxValues!$C$4:$J$284,7,FALSE)</f>
        <v>--</v>
      </c>
      <c r="AQ165" s="497" t="str">
        <f>VLOOKUP($C165,ToxValues!$C$4:$L$284,10,FALSE)</f>
        <v>--</v>
      </c>
    </row>
    <row r="166" spans="1:43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 t="str">
        <f t="shared" si="64"/>
        <v>--</v>
      </c>
      <c r="H166" s="490" t="str">
        <f t="shared" si="65"/>
        <v/>
      </c>
      <c r="I166" s="490"/>
      <c r="J166" s="490" t="str">
        <f t="shared" si="66"/>
        <v/>
      </c>
      <c r="K166" s="490" t="str">
        <f t="shared" si="67"/>
        <v>--</v>
      </c>
      <c r="L166" s="490" t="str">
        <f t="shared" si="68"/>
        <v/>
      </c>
      <c r="M166" s="490"/>
      <c r="N166" s="490" t="str">
        <f t="shared" si="52"/>
        <v>--</v>
      </c>
      <c r="O166" s="490" t="str">
        <f t="shared" si="74"/>
        <v>--</v>
      </c>
      <c r="P166" s="490" t="str">
        <f t="shared" si="53"/>
        <v>--</v>
      </c>
      <c r="Q166" s="490" t="str">
        <f t="shared" si="54"/>
        <v>--</v>
      </c>
      <c r="R166" s="490" t="str">
        <f t="shared" si="69"/>
        <v>--</v>
      </c>
      <c r="S166" s="490" t="str">
        <f t="shared" si="70"/>
        <v>--</v>
      </c>
      <c r="T166" s="490" t="str">
        <f t="shared" si="71"/>
        <v>--</v>
      </c>
      <c r="U166" s="490" t="str">
        <f t="shared" si="72"/>
        <v>--</v>
      </c>
      <c r="V166" s="490" t="str">
        <f t="shared" si="73"/>
        <v>--</v>
      </c>
      <c r="W166" s="490" t="str">
        <f t="shared" si="55"/>
        <v>--</v>
      </c>
      <c r="X166" s="490" t="str">
        <f t="shared" si="56"/>
        <v>--</v>
      </c>
      <c r="Y166" s="490" t="str">
        <f t="shared" si="57"/>
        <v>--</v>
      </c>
      <c r="Z166" s="490" t="str">
        <f t="shared" si="58"/>
        <v>--</v>
      </c>
      <c r="AA166" s="490"/>
      <c r="AB166" s="490" t="str">
        <f t="shared" si="59"/>
        <v>--</v>
      </c>
      <c r="AC166" s="490" t="str">
        <f t="shared" si="60"/>
        <v>--</v>
      </c>
      <c r="AD166" s="490" t="str">
        <f t="shared" si="61"/>
        <v>--</v>
      </c>
      <c r="AE166" s="490" t="str">
        <f>IFERROR((2*'Adult Res carc'!tao_event*AF166),"--")</f>
        <v>--</v>
      </c>
      <c r="AF166" s="255" t="str">
        <f>IFERROR((1+(3*[0]!B)+(3*[0]!B^2))/((1+[0]!B)^2),"--")</f>
        <v>--</v>
      </c>
      <c r="AG166" s="490" t="str">
        <f t="shared" si="62"/>
        <v>--</v>
      </c>
      <c r="AH166" s="208" t="str">
        <f t="shared" si="63"/>
        <v>A</v>
      </c>
      <c r="AI166" s="255">
        <f>VLOOKUP(D166,derm!$D$4:$H$285,5,FALSE)</f>
        <v>1.4300000000000001E-4</v>
      </c>
      <c r="AJ166" s="468">
        <f>VLOOKUP($C166,ToxValues!$C$4:$N$283,11,FALSE)</f>
        <v>76.099999999999994</v>
      </c>
      <c r="AK166" s="468" t="str">
        <f>VLOOKUP($D166,derm!$D$4:$K$285,6,FALSE)</f>
        <v>--</v>
      </c>
      <c r="AL166" s="468" t="str">
        <f>VLOOKUP($D166,derm!$D$4:$K$285,7,FALSE)</f>
        <v>--</v>
      </c>
      <c r="AM166" s="468" t="str">
        <f>VLOOKUP($D166,derm!$D$4:$K$285,8,FALSE)</f>
        <v>--</v>
      </c>
      <c r="AN166" s="468" t="str">
        <f>VLOOKUP($D166,derm!$D$4:$L$285,9,FALSE)</f>
        <v>--</v>
      </c>
      <c r="AO166" s="255"/>
      <c r="AP166" s="255" t="str">
        <f>VLOOKUP($C166,ToxValues!$C$4:$J$284,7,FALSE)</f>
        <v>--</v>
      </c>
      <c r="AQ166" s="497" t="str">
        <f>VLOOKUP($C166,ToxValues!$C$4:$L$284,10,FALSE)</f>
        <v>--</v>
      </c>
    </row>
    <row r="167" spans="1:43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 t="str">
        <f t="shared" si="64"/>
        <v>--</v>
      </c>
      <c r="H167" s="490" t="str">
        <f t="shared" si="65"/>
        <v/>
      </c>
      <c r="I167" s="490"/>
      <c r="J167" s="490" t="str">
        <f t="shared" si="66"/>
        <v/>
      </c>
      <c r="K167" s="490" t="str">
        <f t="shared" si="67"/>
        <v>--</v>
      </c>
      <c r="L167" s="490" t="str">
        <f t="shared" si="68"/>
        <v/>
      </c>
      <c r="M167" s="490"/>
      <c r="N167" s="490" t="str">
        <f t="shared" si="52"/>
        <v>--</v>
      </c>
      <c r="O167" s="490" t="str">
        <f t="shared" si="74"/>
        <v>--</v>
      </c>
      <c r="P167" s="490" t="str">
        <f t="shared" si="53"/>
        <v>--</v>
      </c>
      <c r="Q167" s="490" t="str">
        <f t="shared" si="54"/>
        <v>--</v>
      </c>
      <c r="R167" s="490" t="str">
        <f t="shared" si="69"/>
        <v>--</v>
      </c>
      <c r="S167" s="490" t="str">
        <f t="shared" si="70"/>
        <v>--</v>
      </c>
      <c r="T167" s="490" t="str">
        <f t="shared" si="71"/>
        <v>--</v>
      </c>
      <c r="U167" s="490" t="str">
        <f t="shared" si="72"/>
        <v>--</v>
      </c>
      <c r="V167" s="490" t="str">
        <f t="shared" si="73"/>
        <v>--</v>
      </c>
      <c r="W167" s="490" t="str">
        <f t="shared" si="55"/>
        <v>--</v>
      </c>
      <c r="X167" s="490" t="str">
        <f t="shared" si="56"/>
        <v>--</v>
      </c>
      <c r="Y167" s="490" t="str">
        <f t="shared" si="57"/>
        <v>--</v>
      </c>
      <c r="Z167" s="490" t="str">
        <f t="shared" si="58"/>
        <v>--</v>
      </c>
      <c r="AA167" s="490"/>
      <c r="AB167" s="490" t="str">
        <f t="shared" si="59"/>
        <v>--</v>
      </c>
      <c r="AC167" s="490" t="str">
        <f t="shared" si="60"/>
        <v>--</v>
      </c>
      <c r="AD167" s="490" t="str">
        <f t="shared" si="61"/>
        <v>--</v>
      </c>
      <c r="AE167" s="490" t="str">
        <f>IFERROR((2*'Adult Res carc'!tao_event*AF167),"--")</f>
        <v>--</v>
      </c>
      <c r="AF167" s="255" t="str">
        <f>IFERROR((1+(3*[0]!B)+(3*[0]!B^2))/((1+[0]!B)^2),"--")</f>
        <v>--</v>
      </c>
      <c r="AG167" s="490" t="str">
        <f t="shared" si="62"/>
        <v>--</v>
      </c>
      <c r="AH167" s="208" t="str">
        <f t="shared" si="63"/>
        <v>A</v>
      </c>
      <c r="AI167" s="255">
        <f>VLOOKUP(D167,derm!$D$4:$H$285,5,FALSE)</f>
        <v>0.20100000000000001</v>
      </c>
      <c r="AJ167" s="468">
        <f>VLOOKUP($C167,ToxValues!$C$4:$N$283,11,FALSE)</f>
        <v>202.26</v>
      </c>
      <c r="AK167" s="468" t="str">
        <f>VLOOKUP($D167,derm!$D$4:$K$285,6,FALSE)</f>
        <v>--</v>
      </c>
      <c r="AL167" s="468" t="str">
        <f>VLOOKUP($D167,derm!$D$4:$K$285,7,FALSE)</f>
        <v>--</v>
      </c>
      <c r="AM167" s="468" t="str">
        <f>VLOOKUP($D167,derm!$D$4:$K$285,8,FALSE)</f>
        <v>--</v>
      </c>
      <c r="AN167" s="468" t="str">
        <f>VLOOKUP($D167,derm!$D$4:$L$285,9,FALSE)</f>
        <v>--</v>
      </c>
      <c r="AO167" s="255"/>
      <c r="AP167" s="255" t="str">
        <f>VLOOKUP($C167,ToxValues!$C$4:$J$284,7,FALSE)</f>
        <v>--</v>
      </c>
      <c r="AQ167" s="497" t="str">
        <f>VLOOKUP($C167,ToxValues!$C$4:$L$284,10,FALSE)</f>
        <v>--</v>
      </c>
    </row>
    <row r="168" spans="1:43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 t="str">
        <f t="shared" si="64"/>
        <v>--</v>
      </c>
      <c r="H168" s="490" t="str">
        <f t="shared" si="65"/>
        <v/>
      </c>
      <c r="I168" s="490"/>
      <c r="J168" s="490" t="str">
        <f t="shared" si="66"/>
        <v/>
      </c>
      <c r="K168" s="490" t="str">
        <f t="shared" si="67"/>
        <v>--</v>
      </c>
      <c r="L168" s="490" t="str">
        <f t="shared" si="68"/>
        <v/>
      </c>
      <c r="M168" s="490"/>
      <c r="N168" s="490" t="str">
        <f t="shared" si="52"/>
        <v>--</v>
      </c>
      <c r="O168" s="490" t="str">
        <f t="shared" si="74"/>
        <v>--</v>
      </c>
      <c r="P168" s="490" t="str">
        <f t="shared" si="53"/>
        <v>--</v>
      </c>
      <c r="Q168" s="490" t="str">
        <f t="shared" si="54"/>
        <v>--</v>
      </c>
      <c r="R168" s="490" t="str">
        <f t="shared" si="69"/>
        <v>--</v>
      </c>
      <c r="S168" s="490" t="str">
        <f t="shared" si="70"/>
        <v>--</v>
      </c>
      <c r="T168" s="490" t="str">
        <f t="shared" si="71"/>
        <v>--</v>
      </c>
      <c r="U168" s="490" t="str">
        <f t="shared" si="72"/>
        <v>--</v>
      </c>
      <c r="V168" s="490" t="str">
        <f t="shared" si="73"/>
        <v>--</v>
      </c>
      <c r="W168" s="490" t="str">
        <f t="shared" si="55"/>
        <v>--</v>
      </c>
      <c r="X168" s="490" t="str">
        <f t="shared" si="56"/>
        <v>--</v>
      </c>
      <c r="Y168" s="490" t="str">
        <f t="shared" si="57"/>
        <v>--</v>
      </c>
      <c r="Z168" s="490" t="str">
        <f t="shared" si="58"/>
        <v>--</v>
      </c>
      <c r="AA168" s="490"/>
      <c r="AB168" s="490" t="str">
        <f t="shared" si="59"/>
        <v>--</v>
      </c>
      <c r="AC168" s="490" t="str">
        <f t="shared" si="60"/>
        <v>--</v>
      </c>
      <c r="AD168" s="490" t="str">
        <f t="shared" si="61"/>
        <v>--</v>
      </c>
      <c r="AE168" s="490" t="str">
        <f>IFERROR((2*'Adult Res carc'!tao_event*AF168),"--")</f>
        <v>--</v>
      </c>
      <c r="AF168" s="255" t="str">
        <f>IFERROR((1+(3*[0]!B)+(3*[0]!B^2))/((1+[0]!B)^2),"--")</f>
        <v>--</v>
      </c>
      <c r="AG168" s="490" t="str">
        <f t="shared" si="62"/>
        <v>--</v>
      </c>
      <c r="AH168" s="208" t="str">
        <f t="shared" si="63"/>
        <v>A</v>
      </c>
      <c r="AI168" s="255">
        <f>VLOOKUP(D168,derm!$D$4:$H$285,5,FALSE)</f>
        <v>1.25E-3</v>
      </c>
      <c r="AJ168" s="468">
        <f>VLOOKUP($C168,ToxValues!$C$4:$N$283,11,FALSE)</f>
        <v>72.11</v>
      </c>
      <c r="AK168" s="468" t="str">
        <f>VLOOKUP($D168,derm!$D$4:$K$285,6,FALSE)</f>
        <v>--</v>
      </c>
      <c r="AL168" s="468" t="str">
        <f>VLOOKUP($D168,derm!$D$4:$K$285,7,FALSE)</f>
        <v>--</v>
      </c>
      <c r="AM168" s="468" t="str">
        <f>VLOOKUP($D168,derm!$D$4:$K$285,8,FALSE)</f>
        <v>--</v>
      </c>
      <c r="AN168" s="468" t="str">
        <f>VLOOKUP($D168,derm!$D$4:$L$285,9,FALSE)</f>
        <v>--</v>
      </c>
      <c r="AO168" s="255"/>
      <c r="AP168" s="255" t="str">
        <f>VLOOKUP($C168,ToxValues!$C$4:$J$284,7,FALSE)</f>
        <v>--</v>
      </c>
      <c r="AQ168" s="497" t="str">
        <f>VLOOKUP($C168,ToxValues!$C$4:$L$284,10,FALSE)</f>
        <v>--</v>
      </c>
    </row>
    <row r="169" spans="1:43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 t="str">
        <f t="shared" si="64"/>
        <v>--</v>
      </c>
      <c r="H169" s="490" t="str">
        <f t="shared" si="65"/>
        <v/>
      </c>
      <c r="I169" s="490"/>
      <c r="J169" s="490" t="str">
        <f t="shared" si="66"/>
        <v/>
      </c>
      <c r="K169" s="490">
        <f t="shared" si="67"/>
        <v>12.166666666666664</v>
      </c>
      <c r="L169" s="490" t="str">
        <f t="shared" si="68"/>
        <v/>
      </c>
      <c r="M169" s="490"/>
      <c r="N169" s="490" t="str">
        <f t="shared" si="52"/>
        <v>--</v>
      </c>
      <c r="O169" s="490">
        <f t="shared" si="74"/>
        <v>12.166666666666664</v>
      </c>
      <c r="P169" s="490" t="str">
        <f t="shared" si="53"/>
        <v>--</v>
      </c>
      <c r="Q169" s="490">
        <f t="shared" si="54"/>
        <v>12.166666666666664</v>
      </c>
      <c r="R169" s="490" t="str">
        <f t="shared" si="69"/>
        <v>--</v>
      </c>
      <c r="S169" s="490" t="str">
        <f t="shared" si="70"/>
        <v>--</v>
      </c>
      <c r="T169" s="490" t="str">
        <f t="shared" si="71"/>
        <v>--</v>
      </c>
      <c r="U169" s="490">
        <f t="shared" si="72"/>
        <v>12.166666666666664</v>
      </c>
      <c r="V169" s="490" t="str">
        <f t="shared" si="73"/>
        <v>--</v>
      </c>
      <c r="W169" s="490" t="str">
        <f t="shared" si="55"/>
        <v>--</v>
      </c>
      <c r="X169" s="490" t="str">
        <f t="shared" si="56"/>
        <v>--</v>
      </c>
      <c r="Y169" s="490">
        <f t="shared" si="57"/>
        <v>12.166666666666664</v>
      </c>
      <c r="Z169" s="490" t="str">
        <f t="shared" si="58"/>
        <v>--</v>
      </c>
      <c r="AA169" s="490"/>
      <c r="AB169" s="490" t="str">
        <f t="shared" si="59"/>
        <v>--</v>
      </c>
      <c r="AC169" s="490" t="str">
        <f t="shared" si="60"/>
        <v>--</v>
      </c>
      <c r="AD169" s="490" t="str">
        <f t="shared" si="61"/>
        <v>--</v>
      </c>
      <c r="AE169" s="490" t="str">
        <f>IFERROR((2*'Adult Res carc'!tao_event*AF169),"--")</f>
        <v>--</v>
      </c>
      <c r="AF169" s="255" t="str">
        <f>IFERROR((1+(3*[0]!B)+(3*[0]!B^2))/((1+[0]!B)^2),"--")</f>
        <v>--</v>
      </c>
      <c r="AG169" s="490">
        <f t="shared" si="62"/>
        <v>1.3518518518518519E-3</v>
      </c>
      <c r="AH169" s="208" t="str">
        <f t="shared" si="63"/>
        <v>A</v>
      </c>
      <c r="AI169" s="255">
        <f>VLOOKUP(D169,derm!$D$4:$H$285,5,FALSE)</f>
        <v>1.4499999999999999E-3</v>
      </c>
      <c r="AJ169" s="468">
        <f>VLOOKUP($C169,ToxValues!$C$4:$N$283,11,FALSE)</f>
        <v>163.38999999999999</v>
      </c>
      <c r="AK169" s="468" t="str">
        <f>VLOOKUP($D169,derm!$D$4:$K$285,6,FALSE)</f>
        <v>--</v>
      </c>
      <c r="AL169" s="468" t="str">
        <f>VLOOKUP($D169,derm!$D$4:$K$285,7,FALSE)</f>
        <v>--</v>
      </c>
      <c r="AM169" s="468" t="str">
        <f>VLOOKUP($D169,derm!$D$4:$K$285,8,FALSE)</f>
        <v>--</v>
      </c>
      <c r="AN169" s="468" t="str">
        <f>VLOOKUP($D169,derm!$D$4:$L$285,9,FALSE)</f>
        <v>--</v>
      </c>
      <c r="AO169" s="255"/>
      <c r="AP169" s="255">
        <f>VLOOKUP($C169,ToxValues!$C$4:$J$284,7,FALSE)</f>
        <v>7.0000000000000007E-2</v>
      </c>
      <c r="AQ169" s="497">
        <f>VLOOKUP($C169,ToxValues!$C$4:$L$284,10,FALSE)</f>
        <v>7.0000000000000007E-2</v>
      </c>
    </row>
    <row r="170" spans="1:43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 t="str">
        <f t="shared" si="64"/>
        <v>--</v>
      </c>
      <c r="H170" s="490" t="str">
        <f t="shared" si="65"/>
        <v/>
      </c>
      <c r="I170" s="490"/>
      <c r="J170" s="490" t="str">
        <f t="shared" si="66"/>
        <v/>
      </c>
      <c r="K170" s="490" t="str">
        <f t="shared" si="67"/>
        <v>--</v>
      </c>
      <c r="L170" s="490" t="str">
        <f t="shared" si="68"/>
        <v/>
      </c>
      <c r="M170" s="490"/>
      <c r="N170" s="490" t="str">
        <f t="shared" si="52"/>
        <v>--</v>
      </c>
      <c r="O170" s="490" t="str">
        <f t="shared" si="74"/>
        <v>--</v>
      </c>
      <c r="P170" s="490" t="str">
        <f t="shared" si="53"/>
        <v>--</v>
      </c>
      <c r="Q170" s="490" t="str">
        <f t="shared" si="54"/>
        <v>--</v>
      </c>
      <c r="R170" s="490" t="str">
        <f t="shared" si="69"/>
        <v>--</v>
      </c>
      <c r="S170" s="490" t="str">
        <f t="shared" si="70"/>
        <v>--</v>
      </c>
      <c r="T170" s="490" t="str">
        <f t="shared" si="71"/>
        <v>--</v>
      </c>
      <c r="U170" s="490" t="str">
        <f t="shared" si="72"/>
        <v>--</v>
      </c>
      <c r="V170" s="490" t="str">
        <f t="shared" si="73"/>
        <v>--</v>
      </c>
      <c r="W170" s="490" t="str">
        <f t="shared" si="55"/>
        <v>--</v>
      </c>
      <c r="X170" s="490" t="str">
        <f t="shared" si="56"/>
        <v>--</v>
      </c>
      <c r="Y170" s="490" t="str">
        <f t="shared" si="57"/>
        <v>--</v>
      </c>
      <c r="Z170" s="490" t="str">
        <f t="shared" si="58"/>
        <v>--</v>
      </c>
      <c r="AA170" s="490"/>
      <c r="AB170" s="490" t="str">
        <f t="shared" si="59"/>
        <v>--</v>
      </c>
      <c r="AC170" s="490" t="str">
        <f t="shared" si="60"/>
        <v>--</v>
      </c>
      <c r="AD170" s="490" t="str">
        <f t="shared" si="61"/>
        <v>--</v>
      </c>
      <c r="AE170" s="490" t="str">
        <f>IFERROR((2*'Adult Res carc'!tao_event*AF170),"--")</f>
        <v>--</v>
      </c>
      <c r="AF170" s="255" t="str">
        <f>IFERROR((1+(3*[0]!B)+(3*[0]!B^2))/((1+[0]!B)^2),"--")</f>
        <v>--</v>
      </c>
      <c r="AG170" s="490" t="str">
        <f t="shared" si="62"/>
        <v>--</v>
      </c>
      <c r="AH170" s="208" t="str">
        <f t="shared" si="63"/>
        <v>A</v>
      </c>
      <c r="AI170" s="255">
        <f>VLOOKUP(D170,derm!$D$4:$H$285,5,FALSE)</f>
        <v>6.0700000000000001E-4</v>
      </c>
      <c r="AJ170" s="468">
        <f>VLOOKUP($C170,ToxValues!$C$4:$N$283,11,FALSE)</f>
        <v>213.11</v>
      </c>
      <c r="AK170" s="468" t="str">
        <f>VLOOKUP($D170,derm!$D$4:$K$285,6,FALSE)</f>
        <v>--</v>
      </c>
      <c r="AL170" s="468" t="str">
        <f>VLOOKUP($D170,derm!$D$4:$K$285,7,FALSE)</f>
        <v>--</v>
      </c>
      <c r="AM170" s="468" t="str">
        <f>VLOOKUP($D170,derm!$D$4:$K$285,8,FALSE)</f>
        <v>--</v>
      </c>
      <c r="AN170" s="468" t="str">
        <f>VLOOKUP($D170,derm!$D$4:$L$285,9,FALSE)</f>
        <v>--</v>
      </c>
      <c r="AO170" s="255"/>
      <c r="AP170" s="255" t="str">
        <f>VLOOKUP($C170,ToxValues!$C$4:$J$284,7,FALSE)</f>
        <v>--</v>
      </c>
      <c r="AQ170" s="497" t="str">
        <f>VLOOKUP($C170,ToxValues!$C$4:$L$284,10,FALSE)</f>
        <v>--</v>
      </c>
    </row>
    <row r="171" spans="1:43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 t="str">
        <f t="shared" si="64"/>
        <v>--</v>
      </c>
      <c r="H171" s="490" t="str">
        <f t="shared" si="65"/>
        <v/>
      </c>
      <c r="I171" s="490"/>
      <c r="J171" s="490" t="str">
        <f t="shared" si="66"/>
        <v/>
      </c>
      <c r="K171" s="490" t="str">
        <f t="shared" si="67"/>
        <v>--</v>
      </c>
      <c r="L171" s="490" t="str">
        <f t="shared" si="68"/>
        <v/>
      </c>
      <c r="M171" s="490"/>
      <c r="N171" s="490" t="str">
        <f t="shared" si="52"/>
        <v>--</v>
      </c>
      <c r="O171" s="490" t="str">
        <f t="shared" si="74"/>
        <v>--</v>
      </c>
      <c r="P171" s="490" t="str">
        <f t="shared" si="53"/>
        <v>--</v>
      </c>
      <c r="Q171" s="490" t="str">
        <f t="shared" si="54"/>
        <v>--</v>
      </c>
      <c r="R171" s="490" t="str">
        <f t="shared" si="69"/>
        <v>--</v>
      </c>
      <c r="S171" s="490" t="str">
        <f t="shared" si="70"/>
        <v>--</v>
      </c>
      <c r="T171" s="490" t="str">
        <f t="shared" si="71"/>
        <v>--</v>
      </c>
      <c r="U171" s="490" t="str">
        <f t="shared" si="72"/>
        <v>--</v>
      </c>
      <c r="V171" s="490" t="str">
        <f t="shared" si="73"/>
        <v>--</v>
      </c>
      <c r="W171" s="490" t="str">
        <f t="shared" si="55"/>
        <v>--</v>
      </c>
      <c r="X171" s="490" t="str">
        <f t="shared" si="56"/>
        <v>--</v>
      </c>
      <c r="Y171" s="490" t="str">
        <f t="shared" si="57"/>
        <v>--</v>
      </c>
      <c r="Z171" s="490" t="str">
        <f t="shared" si="58"/>
        <v>--</v>
      </c>
      <c r="AA171" s="490"/>
      <c r="AB171" s="490" t="str">
        <f t="shared" si="59"/>
        <v>--</v>
      </c>
      <c r="AC171" s="490" t="str">
        <f t="shared" si="60"/>
        <v>--</v>
      </c>
      <c r="AD171" s="490" t="str">
        <f t="shared" si="61"/>
        <v>--</v>
      </c>
      <c r="AE171" s="490" t="str">
        <f>IFERROR((2*'Adult Res carc'!tao_event*AF171),"--")</f>
        <v>--</v>
      </c>
      <c r="AF171" s="255" t="str">
        <f>IFERROR((1+(3*[0]!B)+(3*[0]!B^2))/((1+[0]!B)^2),"--")</f>
        <v>--</v>
      </c>
      <c r="AG171" s="490" t="str">
        <f t="shared" si="62"/>
        <v>--</v>
      </c>
      <c r="AH171" s="208" t="str">
        <f t="shared" si="63"/>
        <v>A</v>
      </c>
      <c r="AI171" s="255">
        <f>VLOOKUP(D171,derm!$D$4:$H$285,5,FALSE)</f>
        <v>1.74E-3</v>
      </c>
      <c r="AJ171" s="468">
        <f>VLOOKUP($C171,ToxValues!$C$4:$N$283,11,FALSE)</f>
        <v>168.11</v>
      </c>
      <c r="AK171" s="468" t="str">
        <f>VLOOKUP($D171,derm!$D$4:$K$285,6,FALSE)</f>
        <v>--</v>
      </c>
      <c r="AL171" s="468" t="str">
        <f>VLOOKUP($D171,derm!$D$4:$K$285,7,FALSE)</f>
        <v>--</v>
      </c>
      <c r="AM171" s="468" t="str">
        <f>VLOOKUP($D171,derm!$D$4:$K$285,8,FALSE)</f>
        <v>--</v>
      </c>
      <c r="AN171" s="468" t="str">
        <f>VLOOKUP($D171,derm!$D$4:$L$285,9,FALSE)</f>
        <v>--</v>
      </c>
      <c r="AO171" s="255"/>
      <c r="AP171" s="255" t="str">
        <f>VLOOKUP($C171,ToxValues!$C$4:$J$284,7,FALSE)</f>
        <v>--</v>
      </c>
      <c r="AQ171" s="497" t="str">
        <f>VLOOKUP($C171,ToxValues!$C$4:$L$284,10,FALSE)</f>
        <v>--</v>
      </c>
    </row>
    <row r="172" spans="1:43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 t="str">
        <f t="shared" si="64"/>
        <v>--</v>
      </c>
      <c r="H172" s="490" t="str">
        <f t="shared" si="65"/>
        <v/>
      </c>
      <c r="I172" s="490"/>
      <c r="J172" s="490" t="str">
        <f t="shared" si="66"/>
        <v/>
      </c>
      <c r="K172" s="490">
        <f t="shared" si="67"/>
        <v>28.388888888888889</v>
      </c>
      <c r="L172" s="490" t="str">
        <f t="shared" si="68"/>
        <v/>
      </c>
      <c r="M172" s="490"/>
      <c r="N172" s="490" t="str">
        <f t="shared" si="52"/>
        <v>--</v>
      </c>
      <c r="O172" s="490">
        <f t="shared" si="74"/>
        <v>28.388888888888889</v>
      </c>
      <c r="P172" s="490" t="str">
        <f t="shared" si="53"/>
        <v>--</v>
      </c>
      <c r="Q172" s="490">
        <f t="shared" si="54"/>
        <v>28.388888888888889</v>
      </c>
      <c r="R172" s="490" t="str">
        <f t="shared" si="69"/>
        <v>--</v>
      </c>
      <c r="S172" s="490" t="str">
        <f t="shared" si="70"/>
        <v>--</v>
      </c>
      <c r="T172" s="490" t="str">
        <f t="shared" si="71"/>
        <v>--</v>
      </c>
      <c r="U172" s="490">
        <f t="shared" si="72"/>
        <v>28.388888888888889</v>
      </c>
      <c r="V172" s="490" t="str">
        <f t="shared" si="73"/>
        <v>--</v>
      </c>
      <c r="W172" s="490" t="str">
        <f t="shared" si="55"/>
        <v>--</v>
      </c>
      <c r="X172" s="490" t="str">
        <f t="shared" si="56"/>
        <v>--</v>
      </c>
      <c r="Y172" s="490">
        <f t="shared" si="57"/>
        <v>28.388888888888889</v>
      </c>
      <c r="Z172" s="490" t="str">
        <f t="shared" si="58"/>
        <v>--</v>
      </c>
      <c r="AA172" s="490"/>
      <c r="AB172" s="490" t="str">
        <f t="shared" si="59"/>
        <v>--</v>
      </c>
      <c r="AC172" s="490" t="str">
        <f t="shared" si="60"/>
        <v>--</v>
      </c>
      <c r="AD172" s="490" t="str">
        <f t="shared" si="61"/>
        <v>--</v>
      </c>
      <c r="AE172" s="490" t="str">
        <f>IFERROR((2*'Adult Res carc'!tao_event*AF172),"--")</f>
        <v>--</v>
      </c>
      <c r="AF172" s="255" t="str">
        <f>IFERROR((1+(3*[0]!B)+(3*[0]!B^2))/((1+[0]!B)^2),"--")</f>
        <v>--</v>
      </c>
      <c r="AG172" s="490">
        <f t="shared" si="62"/>
        <v>3.1543209876543216E-3</v>
      </c>
      <c r="AH172" s="208" t="str">
        <f t="shared" si="63"/>
        <v>A</v>
      </c>
      <c r="AI172" s="255">
        <f>VLOOKUP(D172,derm!$D$4:$H$285,5,FALSE)</f>
        <v>9.6299999999999999E-4</v>
      </c>
      <c r="AJ172" s="468">
        <f>VLOOKUP($C172,ToxValues!$C$4:$N$283,11,FALSE)</f>
        <v>227.13</v>
      </c>
      <c r="AK172" s="468" t="str">
        <f>VLOOKUP($D172,derm!$D$4:$K$285,6,FALSE)</f>
        <v>--</v>
      </c>
      <c r="AL172" s="468" t="str">
        <f>VLOOKUP($D172,derm!$D$4:$K$285,7,FALSE)</f>
        <v>--</v>
      </c>
      <c r="AM172" s="468" t="str">
        <f>VLOOKUP($D172,derm!$D$4:$K$285,8,FALSE)</f>
        <v>--</v>
      </c>
      <c r="AN172" s="468" t="str">
        <f>VLOOKUP($D172,derm!$D$4:$L$285,9,FALSE)</f>
        <v>--</v>
      </c>
      <c r="AO172" s="255"/>
      <c r="AP172" s="255">
        <f>VLOOKUP($C172,ToxValues!$C$4:$J$284,7,FALSE)</f>
        <v>0.03</v>
      </c>
      <c r="AQ172" s="497">
        <f>VLOOKUP($C172,ToxValues!$C$4:$L$284,10,FALSE)</f>
        <v>0.03</v>
      </c>
    </row>
    <row r="173" spans="1:43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 t="str">
        <f t="shared" si="64"/>
        <v>--</v>
      </c>
      <c r="H173" s="490" t="str">
        <f t="shared" si="65"/>
        <v/>
      </c>
      <c r="I173" s="490"/>
      <c r="J173" s="490" t="str">
        <f t="shared" si="66"/>
        <v/>
      </c>
      <c r="K173" s="490">
        <f t="shared" si="67"/>
        <v>2.747311827956989</v>
      </c>
      <c r="L173" s="490">
        <f t="shared" si="68"/>
        <v>2.5875282927265002</v>
      </c>
      <c r="M173" s="490"/>
      <c r="N173" s="490" t="str">
        <f t="shared" si="52"/>
        <v>--</v>
      </c>
      <c r="O173" s="490">
        <f t="shared" si="74"/>
        <v>2.747311827956989</v>
      </c>
      <c r="P173" s="490">
        <f t="shared" si="53"/>
        <v>44.489859818951032</v>
      </c>
      <c r="Q173" s="490">
        <f t="shared" si="54"/>
        <v>2.5875282927265002</v>
      </c>
      <c r="R173" s="490" t="str">
        <f t="shared" si="69"/>
        <v>--</v>
      </c>
      <c r="S173" s="490" t="str">
        <f t="shared" si="70"/>
        <v>--</v>
      </c>
      <c r="T173" s="490" t="str">
        <f t="shared" si="71"/>
        <v>--</v>
      </c>
      <c r="U173" s="490">
        <f t="shared" si="72"/>
        <v>2.747311827956989</v>
      </c>
      <c r="V173" s="490">
        <f t="shared" si="73"/>
        <v>2.5875282927265002</v>
      </c>
      <c r="W173" s="490" t="str">
        <f t="shared" si="55"/>
        <v>--</v>
      </c>
      <c r="X173" s="490" t="str">
        <f t="shared" si="56"/>
        <v>--</v>
      </c>
      <c r="Y173" s="490">
        <f t="shared" si="57"/>
        <v>2.747311827956989</v>
      </c>
      <c r="Z173" s="490">
        <f t="shared" si="58"/>
        <v>44.489859818951032</v>
      </c>
      <c r="AA173" s="490"/>
      <c r="AB173" s="490">
        <f t="shared" si="59"/>
        <v>35.145167837915501</v>
      </c>
      <c r="AC173" s="490">
        <f t="shared" si="60"/>
        <v>44.489859818951032</v>
      </c>
      <c r="AD173" s="490">
        <f t="shared" si="61"/>
        <v>0.57999999999999996</v>
      </c>
      <c r="AE173" s="490">
        <f>IFERROR((2*'Adult Res carc'!tao_event*AF173),"--")</f>
        <v>2.2400000000000002</v>
      </c>
      <c r="AF173" s="255">
        <f>IFERROR((1+(3*[0]!B)+(3*[0]!B^2))/((1+[0]!B)^2),"--")</f>
        <v>1</v>
      </c>
      <c r="AG173" s="490">
        <f t="shared" si="62"/>
        <v>3.0525686977299886E-4</v>
      </c>
      <c r="AH173" s="208" t="str">
        <f t="shared" si="63"/>
        <v>A</v>
      </c>
      <c r="AI173" s="255">
        <f>VLOOKUP(D173,derm!$D$4:$H$285,5,FALSE)</f>
        <v>3.0799999999999998E-3</v>
      </c>
      <c r="AJ173" s="468">
        <f>VLOOKUP($C173,ToxValues!$C$4:$N$283,11,FALSE)</f>
        <v>182.14</v>
      </c>
      <c r="AK173" s="468">
        <f>VLOOKUP($D173,derm!$D$4:$K$285,6,FALSE)</f>
        <v>0</v>
      </c>
      <c r="AL173" s="468">
        <f>VLOOKUP($D173,derm!$D$4:$K$285,7,FALSE)</f>
        <v>1.1200000000000001</v>
      </c>
      <c r="AM173" s="468">
        <f>VLOOKUP($D173,derm!$D$4:$K$285,8,FALSE)</f>
        <v>2.69</v>
      </c>
      <c r="AN173" s="468">
        <f>VLOOKUP($D173,derm!$D$4:$L$285,9,FALSE)</f>
        <v>1</v>
      </c>
      <c r="AO173" s="255"/>
      <c r="AP173" s="255">
        <f>VLOOKUP($C173,ToxValues!$C$4:$J$284,7,FALSE)</f>
        <v>0.31</v>
      </c>
      <c r="AQ173" s="497">
        <f>VLOOKUP($C173,ToxValues!$C$4:$L$284,10,FALSE)</f>
        <v>0.31</v>
      </c>
    </row>
    <row r="174" spans="1:43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 t="str">
        <f t="shared" si="64"/>
        <v>--</v>
      </c>
      <c r="H174" s="490" t="str">
        <f t="shared" si="65"/>
        <v/>
      </c>
      <c r="I174" s="490"/>
      <c r="J174" s="490" t="str">
        <f t="shared" si="66"/>
        <v/>
      </c>
      <c r="K174" s="490" t="str">
        <f t="shared" si="67"/>
        <v>--</v>
      </c>
      <c r="L174" s="490" t="str">
        <f t="shared" si="68"/>
        <v/>
      </c>
      <c r="M174" s="490"/>
      <c r="N174" s="490" t="str">
        <f t="shared" si="52"/>
        <v>--</v>
      </c>
      <c r="O174" s="490" t="str">
        <f t="shared" si="74"/>
        <v>--</v>
      </c>
      <c r="P174" s="490" t="str">
        <f t="shared" si="53"/>
        <v>--</v>
      </c>
      <c r="Q174" s="490" t="str">
        <f t="shared" si="54"/>
        <v>--</v>
      </c>
      <c r="R174" s="490" t="str">
        <f t="shared" si="69"/>
        <v>--</v>
      </c>
      <c r="S174" s="490" t="str">
        <f t="shared" si="70"/>
        <v>--</v>
      </c>
      <c r="T174" s="490" t="str">
        <f t="shared" si="71"/>
        <v>--</v>
      </c>
      <c r="U174" s="490" t="str">
        <f t="shared" si="72"/>
        <v>--</v>
      </c>
      <c r="V174" s="490" t="str">
        <f t="shared" si="73"/>
        <v>--</v>
      </c>
      <c r="W174" s="490" t="str">
        <f t="shared" si="55"/>
        <v>--</v>
      </c>
      <c r="X174" s="490" t="str">
        <f t="shared" si="56"/>
        <v>--</v>
      </c>
      <c r="Y174" s="490" t="str">
        <f t="shared" si="57"/>
        <v>--</v>
      </c>
      <c r="Z174" s="490" t="str">
        <f t="shared" si="58"/>
        <v>--</v>
      </c>
      <c r="AA174" s="490"/>
      <c r="AB174" s="490" t="str">
        <f t="shared" si="59"/>
        <v>--</v>
      </c>
      <c r="AC174" s="490" t="str">
        <f t="shared" si="60"/>
        <v>--</v>
      </c>
      <c r="AD174" s="490">
        <f t="shared" si="61"/>
        <v>0.57999999999999996</v>
      </c>
      <c r="AE174" s="490">
        <f>IFERROR((2*'Adult Res carc'!tao_event*AF174),"--")</f>
        <v>2.2400000000000002</v>
      </c>
      <c r="AF174" s="255">
        <f>IFERROR((1+(3*[0]!B)+(3*[0]!B^2))/((1+[0]!B)^2),"--")</f>
        <v>1</v>
      </c>
      <c r="AG174" s="490" t="str">
        <f t="shared" si="62"/>
        <v>--</v>
      </c>
      <c r="AH174" s="208" t="str">
        <f t="shared" si="63"/>
        <v>A</v>
      </c>
      <c r="AI174" s="255">
        <f>VLOOKUP(D174,derm!$D$4:$H$285,5,FALSE)</f>
        <v>3.7000000000000002E-3</v>
      </c>
      <c r="AJ174" s="468">
        <f>VLOOKUP($C174,ToxValues!$C$4:$N$283,11,FALSE)</f>
        <v>182.14</v>
      </c>
      <c r="AK174" s="468">
        <f>VLOOKUP($D174,derm!$D$4:$K$285,6,FALSE)</f>
        <v>0</v>
      </c>
      <c r="AL174" s="468">
        <f>VLOOKUP($D174,derm!$D$4:$K$285,7,FALSE)</f>
        <v>1.1200000000000001</v>
      </c>
      <c r="AM174" s="468">
        <f>VLOOKUP($D174,derm!$D$4:$K$285,8,FALSE)</f>
        <v>2.69</v>
      </c>
      <c r="AN174" s="468">
        <f>VLOOKUP($D174,derm!$D$4:$L$285,9,FALSE)</f>
        <v>1</v>
      </c>
      <c r="AO174" s="255"/>
      <c r="AP174" s="255" t="str">
        <f>VLOOKUP($C174,ToxValues!$C$4:$J$284,7,FALSE)</f>
        <v>--</v>
      </c>
      <c r="AQ174" s="497" t="str">
        <f>VLOOKUP($C174,ToxValues!$C$4:$L$284,10,FALSE)</f>
        <v>--</v>
      </c>
    </row>
    <row r="175" spans="1:43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 t="str">
        <f t="shared" si="64"/>
        <v>--</v>
      </c>
      <c r="H175" s="490" t="str">
        <f t="shared" si="65"/>
        <v/>
      </c>
      <c r="I175" s="490"/>
      <c r="J175" s="490" t="str">
        <f t="shared" si="66"/>
        <v/>
      </c>
      <c r="K175" s="490" t="str">
        <f t="shared" si="67"/>
        <v>--</v>
      </c>
      <c r="L175" s="490" t="str">
        <f t="shared" si="68"/>
        <v/>
      </c>
      <c r="M175" s="490"/>
      <c r="N175" s="490" t="str">
        <f t="shared" si="52"/>
        <v>--</v>
      </c>
      <c r="O175" s="490" t="str">
        <f t="shared" si="74"/>
        <v>--</v>
      </c>
      <c r="P175" s="490" t="str">
        <f t="shared" si="53"/>
        <v>--</v>
      </c>
      <c r="Q175" s="490" t="str">
        <f t="shared" si="54"/>
        <v>--</v>
      </c>
      <c r="R175" s="490" t="str">
        <f t="shared" si="69"/>
        <v>--</v>
      </c>
      <c r="S175" s="490" t="str">
        <f t="shared" si="70"/>
        <v>--</v>
      </c>
      <c r="T175" s="490" t="str">
        <f t="shared" si="71"/>
        <v>--</v>
      </c>
      <c r="U175" s="490" t="str">
        <f t="shared" si="72"/>
        <v>--</v>
      </c>
      <c r="V175" s="490" t="str">
        <f t="shared" si="73"/>
        <v>--</v>
      </c>
      <c r="W175" s="490" t="str">
        <f t="shared" si="55"/>
        <v>--</v>
      </c>
      <c r="X175" s="490" t="str">
        <f t="shared" si="56"/>
        <v>--</v>
      </c>
      <c r="Y175" s="490" t="str">
        <f t="shared" si="57"/>
        <v>--</v>
      </c>
      <c r="Z175" s="490" t="str">
        <f t="shared" si="58"/>
        <v>--</v>
      </c>
      <c r="AA175" s="490"/>
      <c r="AB175" s="490" t="str">
        <f t="shared" si="59"/>
        <v>--</v>
      </c>
      <c r="AC175" s="490" t="str">
        <f t="shared" si="60"/>
        <v>--</v>
      </c>
      <c r="AD175" s="490" t="str">
        <f t="shared" si="61"/>
        <v>--</v>
      </c>
      <c r="AE175" s="490" t="str">
        <f>IFERROR((2*'Adult Res carc'!tao_event*AF175),"--")</f>
        <v>--</v>
      </c>
      <c r="AF175" s="255" t="str">
        <f>IFERROR((1+(3*[0]!B)+(3*[0]!B^2))/((1+[0]!B)^2),"--")</f>
        <v>--</v>
      </c>
      <c r="AG175" s="490" t="str">
        <f t="shared" si="62"/>
        <v>--</v>
      </c>
      <c r="AH175" s="208" t="str">
        <f t="shared" si="63"/>
        <v>A</v>
      </c>
      <c r="AI175" s="255">
        <f>VLOOKUP(D175,derm!$D$4:$H$285,5,FALSE)</f>
        <v>2.0400000000000001E-3</v>
      </c>
      <c r="AJ175" s="468">
        <f>VLOOKUP($C175,ToxValues!$C$4:$N$283,11,FALSE)</f>
        <v>197.15</v>
      </c>
      <c r="AK175" s="468" t="str">
        <f>VLOOKUP($D175,derm!$D$4:$K$285,6,FALSE)</f>
        <v>--</v>
      </c>
      <c r="AL175" s="468" t="str">
        <f>VLOOKUP($D175,derm!$D$4:$K$285,7,FALSE)</f>
        <v>--</v>
      </c>
      <c r="AM175" s="468" t="str">
        <f>VLOOKUP($D175,derm!$D$4:$K$285,8,FALSE)</f>
        <v>--</v>
      </c>
      <c r="AN175" s="468" t="str">
        <f>VLOOKUP($D175,derm!$D$4:$L$285,9,FALSE)</f>
        <v>--</v>
      </c>
      <c r="AO175" s="255"/>
      <c r="AP175" s="255" t="str">
        <f>VLOOKUP($C175,ToxValues!$C$4:$J$284,7,FALSE)</f>
        <v>--</v>
      </c>
      <c r="AQ175" s="497" t="str">
        <f>VLOOKUP($C175,ToxValues!$C$4:$L$284,10,FALSE)</f>
        <v>--</v>
      </c>
    </row>
    <row r="176" spans="1:43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 t="str">
        <f t="shared" si="64"/>
        <v>--</v>
      </c>
      <c r="H176" s="490" t="str">
        <f t="shared" si="65"/>
        <v/>
      </c>
      <c r="I176" s="490"/>
      <c r="J176" s="490" t="str">
        <f t="shared" si="66"/>
        <v/>
      </c>
      <c r="K176" s="490">
        <f t="shared" si="67"/>
        <v>3.8712121212121211</v>
      </c>
      <c r="L176" s="490" t="str">
        <f t="shared" si="68"/>
        <v/>
      </c>
      <c r="M176" s="490"/>
      <c r="N176" s="490" t="str">
        <f t="shared" si="52"/>
        <v>--</v>
      </c>
      <c r="O176" s="490">
        <f t="shared" si="74"/>
        <v>3.8712121212121211</v>
      </c>
      <c r="P176" s="490" t="str">
        <f t="shared" si="53"/>
        <v>--</v>
      </c>
      <c r="Q176" s="490">
        <f t="shared" si="54"/>
        <v>3.8712121212121211</v>
      </c>
      <c r="R176" s="490" t="str">
        <f t="shared" si="69"/>
        <v>--</v>
      </c>
      <c r="S176" s="490" t="str">
        <f t="shared" si="70"/>
        <v>--</v>
      </c>
      <c r="T176" s="490" t="str">
        <f t="shared" si="71"/>
        <v>--</v>
      </c>
      <c r="U176" s="490">
        <f t="shared" si="72"/>
        <v>3.8712121212121211</v>
      </c>
      <c r="V176" s="490" t="str">
        <f t="shared" si="73"/>
        <v>--</v>
      </c>
      <c r="W176" s="490" t="str">
        <f t="shared" si="55"/>
        <v>--</v>
      </c>
      <c r="X176" s="490" t="str">
        <f t="shared" si="56"/>
        <v>--</v>
      </c>
      <c r="Y176" s="490">
        <f t="shared" si="57"/>
        <v>3.8712121212121211</v>
      </c>
      <c r="Z176" s="490" t="str">
        <f t="shared" si="58"/>
        <v>--</v>
      </c>
      <c r="AA176" s="490"/>
      <c r="AB176" s="490" t="str">
        <f t="shared" si="59"/>
        <v>--</v>
      </c>
      <c r="AC176" s="490" t="str">
        <f t="shared" si="60"/>
        <v>--</v>
      </c>
      <c r="AD176" s="490" t="str">
        <f t="shared" si="61"/>
        <v>--</v>
      </c>
      <c r="AE176" s="490" t="str">
        <f>IFERROR((2*'Adult Res carc'!tao_event*AF176),"--")</f>
        <v>--</v>
      </c>
      <c r="AF176" s="255" t="str">
        <f>IFERROR((1+(3*[0]!B)+(3*[0]!B^2))/((1+[0]!B)^2),"--")</f>
        <v>--</v>
      </c>
      <c r="AG176" s="490">
        <f t="shared" si="62"/>
        <v>4.3013468013468022E-4</v>
      </c>
      <c r="AH176" s="208" t="str">
        <f t="shared" si="63"/>
        <v>A</v>
      </c>
      <c r="AI176" s="255">
        <f>VLOOKUP(D176,derm!$D$4:$H$285,5,FALSE)</f>
        <v>8.9899999999999997E-3</v>
      </c>
      <c r="AJ176" s="468">
        <f>VLOOKUP($C176,ToxValues!$C$4:$N$283,11,FALSE)</f>
        <v>137.13999999999999</v>
      </c>
      <c r="AK176" s="468" t="str">
        <f>VLOOKUP($D176,derm!$D$4:$K$285,6,FALSE)</f>
        <v>--</v>
      </c>
      <c r="AL176" s="468" t="str">
        <f>VLOOKUP($D176,derm!$D$4:$K$285,7,FALSE)</f>
        <v>--</v>
      </c>
      <c r="AM176" s="468" t="str">
        <f>VLOOKUP($D176,derm!$D$4:$K$285,8,FALSE)</f>
        <v>--</v>
      </c>
      <c r="AN176" s="468" t="str">
        <f>VLOOKUP($D176,derm!$D$4:$L$285,9,FALSE)</f>
        <v>--</v>
      </c>
      <c r="AO176" s="255"/>
      <c r="AP176" s="255">
        <f>VLOOKUP($C176,ToxValues!$C$4:$J$284,7,FALSE)</f>
        <v>0.22</v>
      </c>
      <c r="AQ176" s="497">
        <f>VLOOKUP($C176,ToxValues!$C$4:$L$284,10,FALSE)</f>
        <v>0.22</v>
      </c>
    </row>
    <row r="177" spans="1:43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 t="str">
        <f t="shared" si="64"/>
        <v>--</v>
      </c>
      <c r="H177" s="490" t="str">
        <f t="shared" si="65"/>
        <v/>
      </c>
      <c r="I177" s="490"/>
      <c r="J177" s="490" t="str">
        <f t="shared" si="66"/>
        <v/>
      </c>
      <c r="K177" s="490" t="str">
        <f t="shared" si="67"/>
        <v>--</v>
      </c>
      <c r="L177" s="490" t="str">
        <f t="shared" si="68"/>
        <v/>
      </c>
      <c r="M177" s="490"/>
      <c r="N177" s="490" t="str">
        <f t="shared" si="52"/>
        <v>--</v>
      </c>
      <c r="O177" s="490" t="str">
        <f t="shared" si="74"/>
        <v>--</v>
      </c>
      <c r="P177" s="490" t="str">
        <f t="shared" si="53"/>
        <v>--</v>
      </c>
      <c r="Q177" s="490" t="str">
        <f t="shared" si="54"/>
        <v>--</v>
      </c>
      <c r="R177" s="490" t="str">
        <f t="shared" si="69"/>
        <v>--</v>
      </c>
      <c r="S177" s="490" t="str">
        <f t="shared" si="70"/>
        <v>--</v>
      </c>
      <c r="T177" s="490" t="str">
        <f t="shared" si="71"/>
        <v>--</v>
      </c>
      <c r="U177" s="490" t="str">
        <f t="shared" si="72"/>
        <v>--</v>
      </c>
      <c r="V177" s="490" t="str">
        <f t="shared" si="73"/>
        <v>--</v>
      </c>
      <c r="W177" s="490" t="str">
        <f t="shared" si="55"/>
        <v>--</v>
      </c>
      <c r="X177" s="490" t="str">
        <f t="shared" si="56"/>
        <v>--</v>
      </c>
      <c r="Y177" s="490" t="str">
        <f t="shared" si="57"/>
        <v>--</v>
      </c>
      <c r="Z177" s="490" t="str">
        <f t="shared" si="58"/>
        <v>--</v>
      </c>
      <c r="AA177" s="490"/>
      <c r="AB177" s="490" t="str">
        <f t="shared" si="59"/>
        <v>--</v>
      </c>
      <c r="AC177" s="490" t="str">
        <f t="shared" si="60"/>
        <v>--</v>
      </c>
      <c r="AD177" s="490" t="str">
        <f t="shared" si="61"/>
        <v>--</v>
      </c>
      <c r="AE177" s="490" t="str">
        <f>IFERROR((2*'Adult Res carc'!tao_event*AF177),"--")</f>
        <v>--</v>
      </c>
      <c r="AF177" s="255" t="str">
        <f>IFERROR((1+(3*[0]!B)+(3*[0]!B^2))/((1+[0]!B)^2),"--")</f>
        <v>--</v>
      </c>
      <c r="AG177" s="490" t="str">
        <f t="shared" si="62"/>
        <v>--</v>
      </c>
      <c r="AH177" s="208" t="str">
        <f t="shared" si="63"/>
        <v>A</v>
      </c>
      <c r="AI177" s="255">
        <f>VLOOKUP(D177,derm!$D$4:$H$285,5,FALSE)</f>
        <v>1.1299999999999999E-2</v>
      </c>
      <c r="AJ177" s="468">
        <f>VLOOKUP($C177,ToxValues!$C$4:$N$283,11,FALSE)</f>
        <v>137.13999999999999</v>
      </c>
      <c r="AK177" s="468" t="str">
        <f>VLOOKUP($D177,derm!$D$4:$K$285,6,FALSE)</f>
        <v>--</v>
      </c>
      <c r="AL177" s="468" t="str">
        <f>VLOOKUP($D177,derm!$D$4:$K$285,7,FALSE)</f>
        <v>--</v>
      </c>
      <c r="AM177" s="468" t="str">
        <f>VLOOKUP($D177,derm!$D$4:$K$285,8,FALSE)</f>
        <v>--</v>
      </c>
      <c r="AN177" s="468" t="str">
        <f>VLOOKUP($D177,derm!$D$4:$L$285,9,FALSE)</f>
        <v>--</v>
      </c>
      <c r="AO177" s="255"/>
      <c r="AP177" s="255" t="str">
        <f>VLOOKUP($C177,ToxValues!$C$4:$J$284,7,FALSE)</f>
        <v>--</v>
      </c>
      <c r="AQ177" s="497" t="str">
        <f>VLOOKUP($C177,ToxValues!$C$4:$L$284,10,FALSE)</f>
        <v>--</v>
      </c>
    </row>
    <row r="178" spans="1:43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 t="str">
        <f t="shared" si="64"/>
        <v>--</v>
      </c>
      <c r="H178" s="490" t="str">
        <f t="shared" si="65"/>
        <v/>
      </c>
      <c r="I178" s="490"/>
      <c r="J178" s="490" t="str">
        <f t="shared" si="66"/>
        <v/>
      </c>
      <c r="K178" s="490" t="str">
        <f t="shared" si="67"/>
        <v>--</v>
      </c>
      <c r="L178" s="490" t="str">
        <f t="shared" si="68"/>
        <v/>
      </c>
      <c r="M178" s="490"/>
      <c r="N178" s="490" t="str">
        <f t="shared" si="52"/>
        <v>--</v>
      </c>
      <c r="O178" s="490" t="str">
        <f t="shared" si="74"/>
        <v>--</v>
      </c>
      <c r="P178" s="490" t="str">
        <f t="shared" si="53"/>
        <v>--</v>
      </c>
      <c r="Q178" s="490" t="str">
        <f t="shared" si="54"/>
        <v>--</v>
      </c>
      <c r="R178" s="490" t="str">
        <f t="shared" si="69"/>
        <v>--</v>
      </c>
      <c r="S178" s="490" t="str">
        <f t="shared" si="70"/>
        <v>--</v>
      </c>
      <c r="T178" s="490" t="str">
        <f t="shared" si="71"/>
        <v>--</v>
      </c>
      <c r="U178" s="490" t="str">
        <f t="shared" si="72"/>
        <v>--</v>
      </c>
      <c r="V178" s="490" t="str">
        <f t="shared" si="73"/>
        <v>--</v>
      </c>
      <c r="W178" s="490" t="str">
        <f t="shared" si="55"/>
        <v>--</v>
      </c>
      <c r="X178" s="490" t="str">
        <f t="shared" si="56"/>
        <v>--</v>
      </c>
      <c r="Y178" s="490" t="str">
        <f t="shared" si="57"/>
        <v>--</v>
      </c>
      <c r="Z178" s="490" t="str">
        <f t="shared" si="58"/>
        <v>--</v>
      </c>
      <c r="AA178" s="490"/>
      <c r="AB178" s="490" t="str">
        <f t="shared" si="59"/>
        <v>--</v>
      </c>
      <c r="AC178" s="490" t="str">
        <f t="shared" si="60"/>
        <v>--</v>
      </c>
      <c r="AD178" s="490" t="str">
        <f t="shared" si="61"/>
        <v>--</v>
      </c>
      <c r="AE178" s="490" t="str">
        <f>IFERROR((2*'Adult Res carc'!tao_event*AF178),"--")</f>
        <v>--</v>
      </c>
      <c r="AF178" s="255" t="str">
        <f>IFERROR((1+(3*[0]!B)+(3*[0]!B^2))/((1+[0]!B)^2),"--")</f>
        <v>--</v>
      </c>
      <c r="AG178" s="490" t="str">
        <f t="shared" si="62"/>
        <v>--</v>
      </c>
      <c r="AH178" s="208" t="str">
        <f t="shared" si="63"/>
        <v>A</v>
      </c>
      <c r="AI178" s="255">
        <f>VLOOKUP(D178,derm!$D$4:$H$285,5,FALSE)</f>
        <v>2.0400000000000001E-3</v>
      </c>
      <c r="AJ178" s="468">
        <f>VLOOKUP($C178,ToxValues!$C$4:$N$283,11,FALSE)</f>
        <v>197.15</v>
      </c>
      <c r="AK178" s="468" t="str">
        <f>VLOOKUP($D178,derm!$D$4:$K$285,6,FALSE)</f>
        <v>--</v>
      </c>
      <c r="AL178" s="468" t="str">
        <f>VLOOKUP($D178,derm!$D$4:$K$285,7,FALSE)</f>
        <v>--</v>
      </c>
      <c r="AM178" s="468" t="str">
        <f>VLOOKUP($D178,derm!$D$4:$K$285,8,FALSE)</f>
        <v>--</v>
      </c>
      <c r="AN178" s="468" t="str">
        <f>VLOOKUP($D178,derm!$D$4:$L$285,9,FALSE)</f>
        <v>--</v>
      </c>
      <c r="AO178" s="255"/>
      <c r="AP178" s="255" t="str">
        <f>VLOOKUP($C178,ToxValues!$C$4:$J$284,7,FALSE)</f>
        <v>--</v>
      </c>
      <c r="AQ178" s="497" t="str">
        <f>VLOOKUP($C178,ToxValues!$C$4:$L$284,10,FALSE)</f>
        <v>--</v>
      </c>
    </row>
    <row r="179" spans="1:43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 t="str">
        <f t="shared" si="64"/>
        <v>--</v>
      </c>
      <c r="H179" s="490" t="str">
        <f t="shared" si="65"/>
        <v/>
      </c>
      <c r="I179" s="490"/>
      <c r="J179" s="490" t="str">
        <f t="shared" si="66"/>
        <v/>
      </c>
      <c r="K179" s="490">
        <f t="shared" si="67"/>
        <v>53.229166666666664</v>
      </c>
      <c r="L179" s="490" t="str">
        <f t="shared" si="68"/>
        <v/>
      </c>
      <c r="M179" s="490"/>
      <c r="N179" s="490" t="str">
        <f t="shared" si="52"/>
        <v>--</v>
      </c>
      <c r="O179" s="490">
        <f t="shared" si="74"/>
        <v>53.229166666666664</v>
      </c>
      <c r="P179" s="490" t="str">
        <f t="shared" si="53"/>
        <v>--</v>
      </c>
      <c r="Q179" s="490">
        <f t="shared" si="54"/>
        <v>53.229166666666664</v>
      </c>
      <c r="R179" s="490" t="str">
        <f t="shared" si="69"/>
        <v>--</v>
      </c>
      <c r="S179" s="490" t="str">
        <f t="shared" si="70"/>
        <v>--</v>
      </c>
      <c r="T179" s="490" t="str">
        <f t="shared" si="71"/>
        <v>--</v>
      </c>
      <c r="U179" s="490">
        <f t="shared" si="72"/>
        <v>53.229166666666664</v>
      </c>
      <c r="V179" s="490" t="str">
        <f t="shared" si="73"/>
        <v>--</v>
      </c>
      <c r="W179" s="490" t="str">
        <f t="shared" si="55"/>
        <v>--</v>
      </c>
      <c r="X179" s="490" t="str">
        <f t="shared" si="56"/>
        <v>--</v>
      </c>
      <c r="Y179" s="490">
        <f t="shared" si="57"/>
        <v>53.229166666666664</v>
      </c>
      <c r="Z179" s="490" t="str">
        <f t="shared" si="58"/>
        <v>--</v>
      </c>
      <c r="AA179" s="490"/>
      <c r="AB179" s="490" t="str">
        <f t="shared" si="59"/>
        <v>--</v>
      </c>
      <c r="AC179" s="490" t="str">
        <f t="shared" si="60"/>
        <v>--</v>
      </c>
      <c r="AD179" s="490" t="str">
        <f t="shared" si="61"/>
        <v>--</v>
      </c>
      <c r="AE179" s="490" t="str">
        <f>IFERROR((2*'Adult Res carc'!tao_event*AF179),"--")</f>
        <v>--</v>
      </c>
      <c r="AF179" s="255" t="str">
        <f>IFERROR((1+(3*[0]!B)+(3*[0]!B^2))/((1+[0]!B)^2),"--")</f>
        <v>--</v>
      </c>
      <c r="AG179" s="490">
        <f t="shared" si="62"/>
        <v>5.9143518518518529E-3</v>
      </c>
      <c r="AH179" s="208" t="str">
        <f t="shared" si="63"/>
        <v>A</v>
      </c>
      <c r="AI179" s="255">
        <f>VLOOKUP(D179,derm!$D$4:$H$285,5,FALSE)</f>
        <v>0.01</v>
      </c>
      <c r="AJ179" s="468">
        <f>VLOOKUP($C179,ToxValues!$C$4:$N$283,11,FALSE)</f>
        <v>137.13999999999999</v>
      </c>
      <c r="AK179" s="468" t="str">
        <f>VLOOKUP($D179,derm!$D$4:$K$285,6,FALSE)</f>
        <v>--</v>
      </c>
      <c r="AL179" s="468" t="str">
        <f>VLOOKUP($D179,derm!$D$4:$K$285,7,FALSE)</f>
        <v>--</v>
      </c>
      <c r="AM179" s="468" t="str">
        <f>VLOOKUP($D179,derm!$D$4:$K$285,8,FALSE)</f>
        <v>--</v>
      </c>
      <c r="AN179" s="468" t="str">
        <f>VLOOKUP($D179,derm!$D$4:$L$285,9,FALSE)</f>
        <v>--</v>
      </c>
      <c r="AO179" s="255"/>
      <c r="AP179" s="255">
        <f>VLOOKUP($C179,ToxValues!$C$4:$J$284,7,FALSE)</f>
        <v>1.6E-2</v>
      </c>
      <c r="AQ179" s="497">
        <f>VLOOKUP($C179,ToxValues!$C$4:$L$284,10,FALSE)</f>
        <v>1.6E-2</v>
      </c>
    </row>
    <row r="180" spans="1:43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 t="str">
        <f t="shared" si="64"/>
        <v>--</v>
      </c>
      <c r="H180" s="490" t="str">
        <f t="shared" si="65"/>
        <v/>
      </c>
      <c r="I180" s="490"/>
      <c r="J180" s="490" t="str">
        <f t="shared" si="66"/>
        <v/>
      </c>
      <c r="K180" s="490" t="str">
        <f t="shared" si="67"/>
        <v>--</v>
      </c>
      <c r="L180" s="490" t="str">
        <f t="shared" si="68"/>
        <v/>
      </c>
      <c r="M180" s="490"/>
      <c r="N180" s="490" t="str">
        <f t="shared" si="52"/>
        <v>--</v>
      </c>
      <c r="O180" s="490" t="str">
        <f t="shared" si="74"/>
        <v>--</v>
      </c>
      <c r="P180" s="490" t="str">
        <f t="shared" si="53"/>
        <v>--</v>
      </c>
      <c r="Q180" s="490" t="str">
        <f t="shared" si="54"/>
        <v>--</v>
      </c>
      <c r="R180" s="490" t="str">
        <f t="shared" si="69"/>
        <v>--</v>
      </c>
      <c r="S180" s="490" t="str">
        <f t="shared" si="70"/>
        <v>--</v>
      </c>
      <c r="T180" s="490" t="str">
        <f t="shared" si="71"/>
        <v>--</v>
      </c>
      <c r="U180" s="490" t="str">
        <f t="shared" si="72"/>
        <v>--</v>
      </c>
      <c r="V180" s="490" t="str">
        <f t="shared" si="73"/>
        <v>--</v>
      </c>
      <c r="W180" s="490" t="str">
        <f t="shared" si="55"/>
        <v>--</v>
      </c>
      <c r="X180" s="490" t="str">
        <f t="shared" si="56"/>
        <v>--</v>
      </c>
      <c r="Y180" s="490" t="str">
        <f t="shared" si="57"/>
        <v>--</v>
      </c>
      <c r="Z180" s="490" t="str">
        <f t="shared" si="58"/>
        <v>--</v>
      </c>
      <c r="AA180" s="490"/>
      <c r="AB180" s="490" t="str">
        <f t="shared" si="59"/>
        <v>--</v>
      </c>
      <c r="AC180" s="490" t="str">
        <f t="shared" si="60"/>
        <v>--</v>
      </c>
      <c r="AD180" s="490" t="str">
        <f t="shared" si="61"/>
        <v>--</v>
      </c>
      <c r="AE180" s="490" t="str">
        <f>IFERROR((2*'Adult Res carc'!tao_event*AF180),"--")</f>
        <v>--</v>
      </c>
      <c r="AF180" s="255" t="str">
        <f>IFERROR((1+(3*[0]!B)+(3*[0]!B^2))/((1+[0]!B)^2),"--")</f>
        <v>--</v>
      </c>
      <c r="AG180" s="490" t="str">
        <f t="shared" si="62"/>
        <v>--</v>
      </c>
      <c r="AH180" s="208" t="str">
        <f t="shared" si="63"/>
        <v>A</v>
      </c>
      <c r="AI180" s="255">
        <f>VLOOKUP(D180,derm!$D$4:$H$285,5,FALSE)</f>
        <v>4.3600000000000003E-5</v>
      </c>
      <c r="AJ180" s="468">
        <f>VLOOKUP($C180,ToxValues!$C$4:$N$283,11,FALSE)</f>
        <v>296.16000000000003</v>
      </c>
      <c r="AK180" s="468" t="str">
        <f>VLOOKUP($D180,derm!$D$4:$K$285,6,FALSE)</f>
        <v>--</v>
      </c>
      <c r="AL180" s="468" t="str">
        <f>VLOOKUP($D180,derm!$D$4:$K$285,7,FALSE)</f>
        <v>--</v>
      </c>
      <c r="AM180" s="468" t="str">
        <f>VLOOKUP($D180,derm!$D$4:$K$285,8,FALSE)</f>
        <v>--</v>
      </c>
      <c r="AN180" s="468" t="str">
        <f>VLOOKUP($D180,derm!$D$4:$L$285,9,FALSE)</f>
        <v>--</v>
      </c>
      <c r="AO180" s="255"/>
      <c r="AP180" s="255" t="str">
        <f>VLOOKUP($C180,ToxValues!$C$4:$J$284,7,FALSE)</f>
        <v>--</v>
      </c>
      <c r="AQ180" s="497" t="str">
        <f>VLOOKUP($C180,ToxValues!$C$4:$L$284,10,FALSE)</f>
        <v>--</v>
      </c>
    </row>
    <row r="181" spans="1:43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 t="str">
        <f t="shared" si="64"/>
        <v>--</v>
      </c>
      <c r="H181" s="490" t="str">
        <f t="shared" si="65"/>
        <v/>
      </c>
      <c r="I181" s="490"/>
      <c r="J181" s="490" t="str">
        <f t="shared" si="66"/>
        <v/>
      </c>
      <c r="K181" s="490" t="str">
        <f t="shared" si="67"/>
        <v>--</v>
      </c>
      <c r="L181" s="490" t="str">
        <f t="shared" si="68"/>
        <v/>
      </c>
      <c r="M181" s="490"/>
      <c r="N181" s="490" t="str">
        <f t="shared" si="52"/>
        <v>--</v>
      </c>
      <c r="O181" s="490" t="str">
        <f t="shared" si="74"/>
        <v>--</v>
      </c>
      <c r="P181" s="490" t="str">
        <f t="shared" si="53"/>
        <v>--</v>
      </c>
      <c r="Q181" s="490" t="str">
        <f t="shared" si="54"/>
        <v>--</v>
      </c>
      <c r="R181" s="490" t="str">
        <f t="shared" si="69"/>
        <v>--</v>
      </c>
      <c r="S181" s="490" t="str">
        <f t="shared" si="70"/>
        <v>--</v>
      </c>
      <c r="T181" s="490" t="str">
        <f t="shared" si="71"/>
        <v>--</v>
      </c>
      <c r="U181" s="490" t="str">
        <f t="shared" si="72"/>
        <v>--</v>
      </c>
      <c r="V181" s="490" t="str">
        <f t="shared" si="73"/>
        <v>--</v>
      </c>
      <c r="W181" s="490" t="str">
        <f t="shared" si="55"/>
        <v>--</v>
      </c>
      <c r="X181" s="490" t="str">
        <f t="shared" si="56"/>
        <v>--</v>
      </c>
      <c r="Y181" s="490" t="str">
        <f t="shared" si="57"/>
        <v>--</v>
      </c>
      <c r="Z181" s="490" t="str">
        <f t="shared" si="58"/>
        <v>--</v>
      </c>
      <c r="AA181" s="490"/>
      <c r="AB181" s="490" t="str">
        <f t="shared" si="59"/>
        <v>--</v>
      </c>
      <c r="AC181" s="490" t="str">
        <f t="shared" si="60"/>
        <v>--</v>
      </c>
      <c r="AD181" s="490" t="str">
        <f t="shared" si="61"/>
        <v>--</v>
      </c>
      <c r="AE181" s="490" t="str">
        <f>IFERROR((2*'Adult Res carc'!tao_event*AF181),"--")</f>
        <v>--</v>
      </c>
      <c r="AF181" s="255" t="str">
        <f>IFERROR((1+(3*[0]!B)+(3*[0]!B^2))/((1+[0]!B)^2),"--")</f>
        <v>--</v>
      </c>
      <c r="AG181" s="490" t="str">
        <f t="shared" si="62"/>
        <v>--</v>
      </c>
      <c r="AH181" s="208" t="str">
        <f t="shared" si="63"/>
        <v>A</v>
      </c>
      <c r="AI181" s="255">
        <f>VLOOKUP(D181,derm!$D$4:$H$285,5,FALSE)</f>
        <v>5.4099999999999999E-3</v>
      </c>
      <c r="AJ181" s="468">
        <f>VLOOKUP($C181,ToxValues!$C$4:$N$283,11,FALSE)</f>
        <v>123.11</v>
      </c>
      <c r="AK181" s="468" t="str">
        <f>VLOOKUP($D181,derm!$D$4:$K$285,6,FALSE)</f>
        <v>--</v>
      </c>
      <c r="AL181" s="468" t="str">
        <f>VLOOKUP($D181,derm!$D$4:$K$285,7,FALSE)</f>
        <v>--</v>
      </c>
      <c r="AM181" s="468" t="str">
        <f>VLOOKUP($D181,derm!$D$4:$K$285,8,FALSE)</f>
        <v>--</v>
      </c>
      <c r="AN181" s="468" t="str">
        <f>VLOOKUP($D181,derm!$D$4:$L$285,9,FALSE)</f>
        <v>--</v>
      </c>
      <c r="AO181" s="255"/>
      <c r="AP181" s="255" t="str">
        <f>VLOOKUP($C181,ToxValues!$C$4:$J$284,7,FALSE)</f>
        <v>--</v>
      </c>
      <c r="AQ181" s="497" t="str">
        <f>VLOOKUP($C181,ToxValues!$C$4:$L$284,10,FALSE)</f>
        <v>--</v>
      </c>
    </row>
    <row r="182" spans="1:43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 t="str">
        <f t="shared" si="64"/>
        <v>--</v>
      </c>
      <c r="H182" s="490" t="str">
        <f t="shared" si="65"/>
        <v/>
      </c>
      <c r="I182" s="490"/>
      <c r="J182" s="490" t="str">
        <f t="shared" si="66"/>
        <v/>
      </c>
      <c r="K182" s="490">
        <f t="shared" si="67"/>
        <v>7.7424242424242422</v>
      </c>
      <c r="L182" s="490" t="str">
        <f t="shared" si="68"/>
        <v/>
      </c>
      <c r="M182" s="490"/>
      <c r="N182" s="490" t="str">
        <f t="shared" si="52"/>
        <v>--</v>
      </c>
      <c r="O182" s="490">
        <f t="shared" si="74"/>
        <v>7.7424242424242422</v>
      </c>
      <c r="P182" s="490" t="str">
        <f t="shared" si="53"/>
        <v>--</v>
      </c>
      <c r="Q182" s="490">
        <f t="shared" si="54"/>
        <v>7.7424242424242422</v>
      </c>
      <c r="R182" s="490" t="str">
        <f t="shared" si="69"/>
        <v>--</v>
      </c>
      <c r="S182" s="490" t="str">
        <f t="shared" si="70"/>
        <v>--</v>
      </c>
      <c r="T182" s="490" t="str">
        <f t="shared" si="71"/>
        <v>--</v>
      </c>
      <c r="U182" s="490">
        <f t="shared" si="72"/>
        <v>7.7424242424242422</v>
      </c>
      <c r="V182" s="490" t="str">
        <f t="shared" si="73"/>
        <v>--</v>
      </c>
      <c r="W182" s="490" t="str">
        <f t="shared" si="55"/>
        <v>--</v>
      </c>
      <c r="X182" s="490" t="str">
        <f t="shared" si="56"/>
        <v>--</v>
      </c>
      <c r="Y182" s="490">
        <f t="shared" si="57"/>
        <v>7.7424242424242422</v>
      </c>
      <c r="Z182" s="490" t="str">
        <f t="shared" si="58"/>
        <v>--</v>
      </c>
      <c r="AA182" s="490"/>
      <c r="AB182" s="490" t="str">
        <f t="shared" si="59"/>
        <v>--</v>
      </c>
      <c r="AC182" s="490" t="str">
        <f t="shared" si="60"/>
        <v>--</v>
      </c>
      <c r="AD182" s="490" t="str">
        <f t="shared" si="61"/>
        <v>--</v>
      </c>
      <c r="AE182" s="490" t="str">
        <f>IFERROR((2*'Adult Res carc'!tao_event*AF182),"--")</f>
        <v>--</v>
      </c>
      <c r="AF182" s="255" t="str">
        <f>IFERROR((1+(3*[0]!B)+(3*[0]!B^2))/((1+[0]!B)^2),"--")</f>
        <v>--</v>
      </c>
      <c r="AG182" s="490">
        <f t="shared" si="62"/>
        <v>8.6026936026936045E-4</v>
      </c>
      <c r="AH182" s="208" t="str">
        <f t="shared" si="63"/>
        <v>A</v>
      </c>
      <c r="AI182" s="255">
        <f>VLOOKUP(D182,derm!$D$4:$H$285,5,FALSE)</f>
        <v>3.3599999999999998E-4</v>
      </c>
      <c r="AJ182" s="468">
        <f>VLOOKUP($C182,ToxValues!$C$4:$N$283,11,FALSE)</f>
        <v>222.12</v>
      </c>
      <c r="AK182" s="468" t="str">
        <f>VLOOKUP($D182,derm!$D$4:$K$285,6,FALSE)</f>
        <v>--</v>
      </c>
      <c r="AL182" s="468" t="str">
        <f>VLOOKUP($D182,derm!$D$4:$K$285,7,FALSE)</f>
        <v>--</v>
      </c>
      <c r="AM182" s="468" t="str">
        <f>VLOOKUP($D182,derm!$D$4:$K$285,8,FALSE)</f>
        <v>--</v>
      </c>
      <c r="AN182" s="468" t="str">
        <f>VLOOKUP($D182,derm!$D$4:$L$285,9,FALSE)</f>
        <v>--</v>
      </c>
      <c r="AO182" s="255"/>
      <c r="AP182" s="255">
        <f>VLOOKUP($C182,ToxValues!$C$4:$J$284,7,FALSE)</f>
        <v>0.11</v>
      </c>
      <c r="AQ182" s="497">
        <f>VLOOKUP($C182,ToxValues!$C$4:$L$284,10,FALSE)</f>
        <v>0.11</v>
      </c>
    </row>
    <row r="183" spans="1:43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 t="str">
        <f t="shared" si="64"/>
        <v>--</v>
      </c>
      <c r="H183" s="490" t="str">
        <f t="shared" si="65"/>
        <v/>
      </c>
      <c r="I183" s="490"/>
      <c r="J183" s="490" t="str">
        <f t="shared" si="66"/>
        <v/>
      </c>
      <c r="K183" s="490" t="str">
        <f t="shared" si="67"/>
        <v>--</v>
      </c>
      <c r="L183" s="490" t="str">
        <f t="shared" si="68"/>
        <v/>
      </c>
      <c r="M183" s="490"/>
      <c r="N183" s="490" t="str">
        <f t="shared" si="52"/>
        <v>--</v>
      </c>
      <c r="O183" s="490" t="str">
        <f t="shared" si="74"/>
        <v>--</v>
      </c>
      <c r="P183" s="490" t="str">
        <f t="shared" si="53"/>
        <v>--</v>
      </c>
      <c r="Q183" s="490" t="str">
        <f t="shared" si="54"/>
        <v>--</v>
      </c>
      <c r="R183" s="490" t="str">
        <f t="shared" si="69"/>
        <v>--</v>
      </c>
      <c r="S183" s="490" t="str">
        <f t="shared" si="70"/>
        <v>--</v>
      </c>
      <c r="T183" s="490" t="str">
        <f t="shared" si="71"/>
        <v>--</v>
      </c>
      <c r="U183" s="490" t="str">
        <f t="shared" si="72"/>
        <v>--</v>
      </c>
      <c r="V183" s="490" t="str">
        <f t="shared" si="73"/>
        <v>--</v>
      </c>
      <c r="W183" s="490" t="str">
        <f t="shared" si="55"/>
        <v>--</v>
      </c>
      <c r="X183" s="490" t="str">
        <f t="shared" si="56"/>
        <v>--</v>
      </c>
      <c r="Y183" s="490" t="str">
        <f t="shared" si="57"/>
        <v>--</v>
      </c>
      <c r="Z183" s="490" t="str">
        <f t="shared" si="58"/>
        <v>--</v>
      </c>
      <c r="AA183" s="490"/>
      <c r="AB183" s="490" t="str">
        <f t="shared" si="59"/>
        <v>--</v>
      </c>
      <c r="AC183" s="490" t="str">
        <f t="shared" si="60"/>
        <v>--</v>
      </c>
      <c r="AD183" s="490" t="str">
        <f t="shared" si="61"/>
        <v>--</v>
      </c>
      <c r="AE183" s="490" t="str">
        <f>IFERROR((2*'Adult Res carc'!tao_event*AF183),"--")</f>
        <v>--</v>
      </c>
      <c r="AF183" s="255" t="str">
        <f>IFERROR((1+(3*[0]!B)+(3*[0]!B^2))/((1+[0]!B)^2),"--")</f>
        <v>--</v>
      </c>
      <c r="AG183" s="490" t="str">
        <f t="shared" si="62"/>
        <v>--</v>
      </c>
      <c r="AH183" s="208" t="str">
        <f t="shared" si="63"/>
        <v>A</v>
      </c>
      <c r="AI183" s="255">
        <f>VLOOKUP(D183,derm!$D$4:$H$285,5,FALSE)</f>
        <v>4.7399999999999997E-4</v>
      </c>
      <c r="AJ183" s="468">
        <f>VLOOKUP($C183,ToxValues!$C$4:$N$283,11,FALSE)</f>
        <v>287.14999999999998</v>
      </c>
      <c r="AK183" s="468" t="str">
        <f>VLOOKUP($D183,derm!$D$4:$K$285,6,FALSE)</f>
        <v>--</v>
      </c>
      <c r="AL183" s="468" t="str">
        <f>VLOOKUP($D183,derm!$D$4:$K$285,7,FALSE)</f>
        <v>--</v>
      </c>
      <c r="AM183" s="468" t="str">
        <f>VLOOKUP($D183,derm!$D$4:$K$285,8,FALSE)</f>
        <v>--</v>
      </c>
      <c r="AN183" s="468" t="str">
        <f>VLOOKUP($D183,derm!$D$4:$L$285,9,FALSE)</f>
        <v>--</v>
      </c>
      <c r="AO183" s="255"/>
      <c r="AP183" s="255" t="str">
        <f>VLOOKUP($C183,ToxValues!$C$4:$J$284,7,FALSE)</f>
        <v>--</v>
      </c>
      <c r="AQ183" s="497" t="str">
        <f>VLOOKUP($C183,ToxValues!$C$4:$L$284,10,FALSE)</f>
        <v>--</v>
      </c>
    </row>
    <row r="184" spans="1:43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 t="str">
        <f t="shared" si="64"/>
        <v>--</v>
      </c>
      <c r="H184" s="490" t="str">
        <f t="shared" si="65"/>
        <v/>
      </c>
      <c r="I184" s="490"/>
      <c r="J184" s="490" t="str">
        <f t="shared" si="66"/>
        <v/>
      </c>
      <c r="K184" s="490">
        <f t="shared" si="67"/>
        <v>3.5486111111111112</v>
      </c>
      <c r="L184" s="490">
        <f t="shared" si="68"/>
        <v>0.3282761456459658</v>
      </c>
      <c r="M184" s="490"/>
      <c r="N184" s="490" t="str">
        <f t="shared" si="52"/>
        <v>--</v>
      </c>
      <c r="O184" s="490">
        <f t="shared" si="74"/>
        <v>3.5486111111111112</v>
      </c>
      <c r="P184" s="490">
        <f t="shared" si="53"/>
        <v>0.36174012655349408</v>
      </c>
      <c r="Q184" s="490">
        <f t="shared" si="54"/>
        <v>0.3282761456459658</v>
      </c>
      <c r="R184" s="490" t="str">
        <f t="shared" si="69"/>
        <v>--</v>
      </c>
      <c r="S184" s="490" t="str">
        <f t="shared" si="70"/>
        <v>--</v>
      </c>
      <c r="T184" s="490" t="str">
        <f t="shared" si="71"/>
        <v>--</v>
      </c>
      <c r="U184" s="490">
        <f t="shared" si="72"/>
        <v>3.5486111111111112</v>
      </c>
      <c r="V184" s="490">
        <f t="shared" si="73"/>
        <v>0.3282761456459658</v>
      </c>
      <c r="W184" s="490" t="str">
        <f t="shared" si="55"/>
        <v>--</v>
      </c>
      <c r="X184" s="490" t="str">
        <f t="shared" si="56"/>
        <v>--</v>
      </c>
      <c r="Y184" s="490">
        <f t="shared" si="57"/>
        <v>3.5486111111111112</v>
      </c>
      <c r="Z184" s="490">
        <f t="shared" si="58"/>
        <v>0.36174012655349408</v>
      </c>
      <c r="AA184" s="490"/>
      <c r="AB184" s="490">
        <f t="shared" si="59"/>
        <v>7.9256502807024662E-2</v>
      </c>
      <c r="AC184" s="490">
        <f t="shared" si="60"/>
        <v>0.36174012655349408</v>
      </c>
      <c r="AD184" s="490">
        <f t="shared" si="61"/>
        <v>0.26363636363636361</v>
      </c>
      <c r="AE184" s="490">
        <f>IFERROR((2*'Adult Res carc'!tao_event*AF184),"--")</f>
        <v>24.511570247933882</v>
      </c>
      <c r="AF184" s="255">
        <f>IFERROR((1+(3*[0]!B)+(3*[0]!B^2))/((1+[0]!B)^2),"--")</f>
        <v>1.8429752066115699</v>
      </c>
      <c r="AG184" s="490">
        <f t="shared" si="62"/>
        <v>3.942901234567902E-4</v>
      </c>
      <c r="AH184" s="208" t="str">
        <f t="shared" si="63"/>
        <v>A</v>
      </c>
      <c r="AI184" s="255">
        <f>VLOOKUP(D184,derm!$D$4:$H$285,5,FALSE)</f>
        <v>0.251</v>
      </c>
      <c r="AJ184" s="468">
        <f>VLOOKUP($C184,ToxValues!$C$4:$N$283,11,FALSE)</f>
        <v>320.05</v>
      </c>
      <c r="AK184" s="468">
        <f>VLOOKUP($D184,derm!$D$4:$K$285,6,FALSE)</f>
        <v>1.2</v>
      </c>
      <c r="AL184" s="468">
        <f>VLOOKUP($D184,derm!$D$4:$K$285,7,FALSE)</f>
        <v>6.65</v>
      </c>
      <c r="AM184" s="468">
        <f>VLOOKUP($D184,derm!$D$4:$K$285,8,FALSE)</f>
        <v>25.99</v>
      </c>
      <c r="AN184" s="468">
        <f>VLOOKUP($D184,derm!$D$4:$L$285,9,FALSE)</f>
        <v>0.8</v>
      </c>
      <c r="AO184" s="255"/>
      <c r="AP184" s="255">
        <f>VLOOKUP($C184,ToxValues!$C$4:$J$284,7,FALSE)</f>
        <v>0.24</v>
      </c>
      <c r="AQ184" s="497">
        <f>VLOOKUP($C184,ToxValues!$C$4:$L$284,10,FALSE)</f>
        <v>0.24</v>
      </c>
    </row>
    <row r="185" spans="1:43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 t="str">
        <f t="shared" si="64"/>
        <v>--</v>
      </c>
      <c r="H185" s="490" t="str">
        <f t="shared" si="65"/>
        <v/>
      </c>
      <c r="I185" s="490"/>
      <c r="J185" s="490" t="str">
        <f t="shared" si="66"/>
        <v/>
      </c>
      <c r="K185" s="490">
        <f t="shared" si="67"/>
        <v>2.5049019607843133</v>
      </c>
      <c r="L185" s="490">
        <f t="shared" si="68"/>
        <v>0.11372364744217323</v>
      </c>
      <c r="M185" s="490"/>
      <c r="N185" s="490" t="str">
        <f t="shared" si="52"/>
        <v>--</v>
      </c>
      <c r="O185" s="490">
        <f t="shared" si="74"/>
        <v>2.5049019607843133</v>
      </c>
      <c r="P185" s="490">
        <f t="shared" si="53"/>
        <v>0.11913230639302963</v>
      </c>
      <c r="Q185" s="490">
        <f t="shared" si="54"/>
        <v>0.11372364744217323</v>
      </c>
      <c r="R185" s="490" t="str">
        <f t="shared" si="69"/>
        <v>--</v>
      </c>
      <c r="S185" s="490" t="str">
        <f t="shared" si="70"/>
        <v>--</v>
      </c>
      <c r="T185" s="490" t="str">
        <f t="shared" si="71"/>
        <v>--</v>
      </c>
      <c r="U185" s="490">
        <f t="shared" si="72"/>
        <v>2.5049019607843133</v>
      </c>
      <c r="V185" s="490">
        <f t="shared" si="73"/>
        <v>0.11372364744217323</v>
      </c>
      <c r="W185" s="490" t="str">
        <f t="shared" si="55"/>
        <v>--</v>
      </c>
      <c r="X185" s="490" t="str">
        <f t="shared" si="56"/>
        <v>--</v>
      </c>
      <c r="Y185" s="490">
        <f t="shared" si="57"/>
        <v>2.5049019607843133</v>
      </c>
      <c r="Z185" s="490">
        <f t="shared" si="58"/>
        <v>0.11913230639302963</v>
      </c>
      <c r="AA185" s="490"/>
      <c r="AB185" s="490">
        <f t="shared" si="59"/>
        <v>2.7071068901197291E-2</v>
      </c>
      <c r="AC185" s="490">
        <f t="shared" si="60"/>
        <v>0.11913230639302963</v>
      </c>
      <c r="AD185" s="490">
        <f t="shared" si="61"/>
        <v>0.27619047619047615</v>
      </c>
      <c r="AE185" s="490">
        <f>IFERROR((2*'Adult Res carc'!tao_event*AF185),"--")</f>
        <v>23.304489795918375</v>
      </c>
      <c r="AF185" s="255">
        <f>IFERROR((1+(3*[0]!B)+(3*[0]!B^2))/((1+[0]!B)^2),"--")</f>
        <v>1.7981859410430843</v>
      </c>
      <c r="AG185" s="490">
        <f t="shared" si="62"/>
        <v>2.7832244008714604E-4</v>
      </c>
      <c r="AH185" s="208" t="str">
        <f t="shared" si="63"/>
        <v>A</v>
      </c>
      <c r="AI185" s="255">
        <f>VLOOKUP(D185,derm!$D$4:$H$285,5,FALSE)</f>
        <v>0.54500000000000004</v>
      </c>
      <c r="AJ185" s="468">
        <f>VLOOKUP($C185,ToxValues!$C$4:$N$283,11,FALSE)</f>
        <v>318.02999999999997</v>
      </c>
      <c r="AK185" s="468">
        <f>VLOOKUP($D185,derm!$D$4:$K$285,6,FALSE)</f>
        <v>1.1000000000000001</v>
      </c>
      <c r="AL185" s="468">
        <f>VLOOKUP($D185,derm!$D$4:$K$285,7,FALSE)</f>
        <v>6.48</v>
      </c>
      <c r="AM185" s="468">
        <f>VLOOKUP($D185,derm!$D$4:$K$285,8,FALSE)</f>
        <v>25.08</v>
      </c>
      <c r="AN185" s="468">
        <f>VLOOKUP($D185,derm!$D$4:$L$285,9,FALSE)</f>
        <v>0.8</v>
      </c>
      <c r="AO185" s="255"/>
      <c r="AP185" s="255">
        <f>VLOOKUP($C185,ToxValues!$C$4:$J$284,7,FALSE)</f>
        <v>0.34</v>
      </c>
      <c r="AQ185" s="497">
        <f>VLOOKUP($C185,ToxValues!$C$4:$L$284,10,FALSE)</f>
        <v>0.34</v>
      </c>
    </row>
    <row r="186" spans="1:43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 t="str">
        <f t="shared" si="64"/>
        <v>--</v>
      </c>
      <c r="H186" s="490" t="str">
        <f t="shared" si="65"/>
        <v/>
      </c>
      <c r="I186" s="490"/>
      <c r="J186" s="490" t="str">
        <f t="shared" si="66"/>
        <v/>
      </c>
      <c r="K186" s="490">
        <f t="shared" si="67"/>
        <v>2.5049019607843133</v>
      </c>
      <c r="L186" s="490">
        <f t="shared" si="68"/>
        <v>8.9711549142718006E-2</v>
      </c>
      <c r="M186" s="490"/>
      <c r="N186" s="490" t="str">
        <f t="shared" si="52"/>
        <v>--</v>
      </c>
      <c r="O186" s="490">
        <f t="shared" si="74"/>
        <v>2.5049019607843133</v>
      </c>
      <c r="P186" s="490">
        <f t="shared" si="53"/>
        <v>9.3043858682699987E-2</v>
      </c>
      <c r="Q186" s="490">
        <f t="shared" si="54"/>
        <v>8.9711549142718006E-2</v>
      </c>
      <c r="R186" s="490" t="str">
        <f t="shared" si="69"/>
        <v>--</v>
      </c>
      <c r="S186" s="490" t="str">
        <f t="shared" si="70"/>
        <v>--</v>
      </c>
      <c r="T186" s="490" t="str">
        <f t="shared" si="71"/>
        <v>--</v>
      </c>
      <c r="U186" s="490">
        <f t="shared" si="72"/>
        <v>2.5049019607843133</v>
      </c>
      <c r="V186" s="490">
        <f t="shared" si="73"/>
        <v>8.9711549142718006E-2</v>
      </c>
      <c r="W186" s="490" t="str">
        <f t="shared" si="55"/>
        <v>--</v>
      </c>
      <c r="X186" s="490" t="str">
        <f t="shared" si="56"/>
        <v>--</v>
      </c>
      <c r="Y186" s="490">
        <f t="shared" si="57"/>
        <v>2.5049019607843133</v>
      </c>
      <c r="Z186" s="490">
        <f t="shared" si="58"/>
        <v>9.3043858682699987E-2</v>
      </c>
      <c r="AA186" s="490"/>
      <c r="AB186" s="490">
        <f t="shared" si="59"/>
        <v>1.4466687275889614E-2</v>
      </c>
      <c r="AC186" s="490">
        <f t="shared" si="60"/>
        <v>9.3043858682699987E-2</v>
      </c>
      <c r="AD186" s="490">
        <f t="shared" si="61"/>
        <v>0.19999999999999998</v>
      </c>
      <c r="AE186" s="490">
        <f>IFERROR((2*'Adult Res carc'!tao_event*AF186),"--")</f>
        <v>43.56444708680143</v>
      </c>
      <c r="AF186" s="255">
        <f>IFERROR((1+(3*[0]!B)+(3*[0]!B^2))/((1+[0]!B)^2),"--")</f>
        <v>2.0844233055885852</v>
      </c>
      <c r="AG186" s="490">
        <f t="shared" si="62"/>
        <v>2.7832244008714604E-4</v>
      </c>
      <c r="AH186" s="208" t="str">
        <f t="shared" si="63"/>
        <v>A</v>
      </c>
      <c r="AI186" s="255">
        <f>VLOOKUP(D186,derm!$D$4:$H$285,5,FALSE)</f>
        <v>0.628</v>
      </c>
      <c r="AJ186" s="468">
        <f>VLOOKUP($C186,ToxValues!$C$4:$N$283,11,FALSE)</f>
        <v>354.49</v>
      </c>
      <c r="AK186" s="468">
        <f>VLOOKUP($D186,derm!$D$4:$K$285,6,FALSE)</f>
        <v>1.9</v>
      </c>
      <c r="AL186" s="468">
        <f>VLOOKUP($D186,derm!$D$4:$K$285,7,FALSE)</f>
        <v>10.45</v>
      </c>
      <c r="AM186" s="468">
        <f>VLOOKUP($D186,derm!$D$4:$K$285,8,FALSE)</f>
        <v>42.51</v>
      </c>
      <c r="AN186" s="468">
        <f>VLOOKUP($D186,derm!$D$4:$L$285,9,FALSE)</f>
        <v>0.7</v>
      </c>
      <c r="AO186" s="255"/>
      <c r="AP186" s="255">
        <f>VLOOKUP($C186,ToxValues!$C$4:$J$284,7,FALSE)</f>
        <v>0.34</v>
      </c>
      <c r="AQ186" s="497">
        <f>VLOOKUP($C186,ToxValues!$C$4:$L$284,10,FALSE)</f>
        <v>0.34</v>
      </c>
    </row>
    <row r="187" spans="1:43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 t="str">
        <f t="shared" si="64"/>
        <v>--</v>
      </c>
      <c r="H187" s="490" t="str">
        <f t="shared" si="65"/>
        <v/>
      </c>
      <c r="I187" s="490"/>
      <c r="J187" s="490" t="str">
        <f t="shared" si="66"/>
        <v/>
      </c>
      <c r="K187" s="490">
        <f t="shared" si="67"/>
        <v>5.0098039215686271E-2</v>
      </c>
      <c r="L187" s="490">
        <f t="shared" si="68"/>
        <v>2.4874688227676505E-3</v>
      </c>
      <c r="M187" s="490"/>
      <c r="N187" s="490" t="str">
        <f t="shared" si="52"/>
        <v>--</v>
      </c>
      <c r="O187" s="490">
        <f t="shared" si="74"/>
        <v>5.0098039215686271E-2</v>
      </c>
      <c r="P187" s="490">
        <f t="shared" si="53"/>
        <v>2.6174294826206436E-3</v>
      </c>
      <c r="Q187" s="490">
        <f t="shared" si="54"/>
        <v>2.4874688227676505E-3</v>
      </c>
      <c r="R187" s="490" t="str">
        <f t="shared" si="69"/>
        <v>--</v>
      </c>
      <c r="S187" s="490" t="str">
        <f t="shared" si="70"/>
        <v>--</v>
      </c>
      <c r="T187" s="490" t="str">
        <f t="shared" si="71"/>
        <v>--</v>
      </c>
      <c r="U187" s="490">
        <f t="shared" si="72"/>
        <v>5.0098039215686271E-2</v>
      </c>
      <c r="V187" s="490">
        <f t="shared" si="73"/>
        <v>2.4874688227676505E-3</v>
      </c>
      <c r="W187" s="490" t="str">
        <f t="shared" si="55"/>
        <v>--</v>
      </c>
      <c r="X187" s="490" t="str">
        <f t="shared" si="56"/>
        <v>--</v>
      </c>
      <c r="Y187" s="490">
        <f t="shared" si="57"/>
        <v>5.0098039215686271E-2</v>
      </c>
      <c r="Z187" s="490">
        <f t="shared" si="58"/>
        <v>2.6174294826206436E-3</v>
      </c>
      <c r="AA187" s="490"/>
      <c r="AB187" s="490">
        <f t="shared" si="59"/>
        <v>7.7988993338586195E-4</v>
      </c>
      <c r="AC187" s="490">
        <f t="shared" si="60"/>
        <v>2.6174294826206436E-3</v>
      </c>
      <c r="AD187" s="490">
        <f t="shared" si="61"/>
        <v>0.57999999999999996</v>
      </c>
      <c r="AE187" s="490">
        <f>IFERROR((2*'Adult Res carc'!tao_event*AF187),"--")</f>
        <v>23.78</v>
      </c>
      <c r="AF187" s="255">
        <f>IFERROR((1+(3*[0]!B)+(3*[0]!B^2))/((1+[0]!B)^2),"--")</f>
        <v>1</v>
      </c>
      <c r="AG187" s="490">
        <f t="shared" si="62"/>
        <v>5.5664488017429208E-6</v>
      </c>
      <c r="AH187" s="208" t="str">
        <f t="shared" si="63"/>
        <v>A</v>
      </c>
      <c r="AI187" s="255">
        <f>VLOOKUP(D187,derm!$D$4:$H$285,5,FALSE)</f>
        <v>0.29299999999999998</v>
      </c>
      <c r="AJ187" s="468">
        <f>VLOOKUP($C187,ToxValues!$C$4:$N$283,11,FALSE)</f>
        <v>364.92</v>
      </c>
      <c r="AK187" s="468">
        <f>VLOOKUP($D187,derm!$D$4:$K$285,6,FALSE)</f>
        <v>0</v>
      </c>
      <c r="AL187" s="468">
        <f>VLOOKUP($D187,derm!$D$4:$K$285,7,FALSE)</f>
        <v>11.89</v>
      </c>
      <c r="AM187" s="468">
        <f>VLOOKUP($D187,derm!$D$4:$K$285,8,FALSE)</f>
        <v>28.54</v>
      </c>
      <c r="AN187" s="468">
        <f>VLOOKUP($D187,derm!$D$4:$L$285,9,FALSE)</f>
        <v>1</v>
      </c>
      <c r="AO187" s="255"/>
      <c r="AP187" s="255">
        <f>VLOOKUP($C187,ToxValues!$C$4:$J$284,7,FALSE)</f>
        <v>17</v>
      </c>
      <c r="AQ187" s="497">
        <f>VLOOKUP($C187,ToxValues!$C$4:$L$284,10,FALSE)</f>
        <v>17</v>
      </c>
    </row>
    <row r="188" spans="1:43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 t="str">
        <f t="shared" si="64"/>
        <v>--</v>
      </c>
      <c r="H188" s="490" t="str">
        <f t="shared" si="65"/>
        <v/>
      </c>
      <c r="I188" s="490"/>
      <c r="J188" s="490" t="str">
        <f t="shared" si="66"/>
        <v/>
      </c>
      <c r="K188" s="490">
        <f t="shared" si="67"/>
        <v>0.13518518518518519</v>
      </c>
      <c r="L188" s="490" t="str">
        <f t="shared" si="68"/>
        <v/>
      </c>
      <c r="M188" s="490"/>
      <c r="N188" s="490" t="str">
        <f t="shared" si="52"/>
        <v>--</v>
      </c>
      <c r="O188" s="490">
        <f t="shared" si="74"/>
        <v>0.13518518518518519</v>
      </c>
      <c r="P188" s="490" t="str">
        <f t="shared" si="53"/>
        <v>--</v>
      </c>
      <c r="Q188" s="490">
        <f t="shared" si="54"/>
        <v>0.13518518518518519</v>
      </c>
      <c r="R188" s="490" t="str">
        <f t="shared" si="69"/>
        <v>--</v>
      </c>
      <c r="S188" s="490" t="str">
        <f t="shared" si="70"/>
        <v>--</v>
      </c>
      <c r="T188" s="490" t="str">
        <f t="shared" si="71"/>
        <v>--</v>
      </c>
      <c r="U188" s="490">
        <f t="shared" si="72"/>
        <v>0.13518518518518519</v>
      </c>
      <c r="V188" s="490" t="str">
        <f t="shared" si="73"/>
        <v>--</v>
      </c>
      <c r="W188" s="490" t="str">
        <f t="shared" si="55"/>
        <v>--</v>
      </c>
      <c r="X188" s="490" t="str">
        <f t="shared" si="56"/>
        <v>--</v>
      </c>
      <c r="Y188" s="490">
        <f t="shared" si="57"/>
        <v>0.13518518518518519</v>
      </c>
      <c r="Z188" s="490" t="str">
        <f t="shared" si="58"/>
        <v>--</v>
      </c>
      <c r="AA188" s="490"/>
      <c r="AB188" s="490" t="str">
        <f t="shared" si="59"/>
        <v>--</v>
      </c>
      <c r="AC188" s="490" t="str">
        <f t="shared" si="60"/>
        <v>--</v>
      </c>
      <c r="AD188" s="490" t="str">
        <f t="shared" si="61"/>
        <v>--</v>
      </c>
      <c r="AE188" s="490" t="str">
        <f>IFERROR((2*'Adult Res carc'!tao_event*AF188),"--")</f>
        <v>--</v>
      </c>
      <c r="AF188" s="255" t="str">
        <f>IFERROR((1+(3*[0]!B)+(3*[0]!B^2))/((1+[0]!B)^2),"--")</f>
        <v>--</v>
      </c>
      <c r="AG188" s="490">
        <f t="shared" si="62"/>
        <v>1.5020576131687246E-5</v>
      </c>
      <c r="AH188" s="208" t="str">
        <f t="shared" si="63"/>
        <v>A</v>
      </c>
      <c r="AI188" s="255">
        <f>VLOOKUP(D188,derm!$D$4:$H$285,5,FALSE)</f>
        <v>2.06E-2</v>
      </c>
      <c r="AJ188" s="468">
        <f>VLOOKUP($C188,ToxValues!$C$4:$N$283,11,FALSE)</f>
        <v>290.83</v>
      </c>
      <c r="AK188" s="468" t="str">
        <f>VLOOKUP($D188,derm!$D$4:$K$285,6,FALSE)</f>
        <v>--</v>
      </c>
      <c r="AL188" s="468" t="str">
        <f>VLOOKUP($D188,derm!$D$4:$K$285,7,FALSE)</f>
        <v>--</v>
      </c>
      <c r="AM188" s="468" t="str">
        <f>VLOOKUP($D188,derm!$D$4:$K$285,8,FALSE)</f>
        <v>--</v>
      </c>
      <c r="AN188" s="468" t="str">
        <f>VLOOKUP($D188,derm!$D$4:$L$285,9,FALSE)</f>
        <v>--</v>
      </c>
      <c r="AO188" s="255"/>
      <c r="AP188" s="255">
        <f>VLOOKUP($C188,ToxValues!$C$4:$J$284,7,FALSE)</f>
        <v>6.3</v>
      </c>
      <c r="AQ188" s="497">
        <f>VLOOKUP($C188,ToxValues!$C$4:$L$284,10,FALSE)</f>
        <v>6.3</v>
      </c>
    </row>
    <row r="189" spans="1:43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64"/>
        <v>--</v>
      </c>
      <c r="H189" s="490" t="str">
        <f t="shared" si="65"/>
        <v/>
      </c>
      <c r="I189" s="490"/>
      <c r="J189" s="490" t="str">
        <f t="shared" si="66"/>
        <v/>
      </c>
      <c r="K189" s="490" t="str">
        <f t="shared" si="67"/>
        <v>--</v>
      </c>
      <c r="L189" s="490" t="str">
        <f t="shared" si="68"/>
        <v/>
      </c>
      <c r="M189" s="490"/>
      <c r="N189" s="490" t="str">
        <f t="shared" si="52"/>
        <v>--</v>
      </c>
      <c r="O189" s="490" t="str">
        <f t="shared" si="74"/>
        <v>--</v>
      </c>
      <c r="P189" s="490" t="str">
        <f t="shared" si="53"/>
        <v>--</v>
      </c>
      <c r="Q189" s="490" t="str">
        <f t="shared" si="54"/>
        <v>--</v>
      </c>
      <c r="R189" s="490" t="str">
        <f t="shared" si="69"/>
        <v>--</v>
      </c>
      <c r="S189" s="490" t="str">
        <f t="shared" si="70"/>
        <v>--</v>
      </c>
      <c r="T189" s="490" t="str">
        <f t="shared" si="71"/>
        <v>--</v>
      </c>
      <c r="U189" s="490" t="str">
        <f t="shared" si="72"/>
        <v>--</v>
      </c>
      <c r="V189" s="490" t="str">
        <f t="shared" si="73"/>
        <v>--</v>
      </c>
      <c r="W189" s="490" t="str">
        <f t="shared" si="55"/>
        <v>--</v>
      </c>
      <c r="X189" s="490" t="str">
        <f t="shared" si="56"/>
        <v>--</v>
      </c>
      <c r="Y189" s="490" t="str">
        <f t="shared" si="57"/>
        <v>--</v>
      </c>
      <c r="Z189" s="490" t="str">
        <f t="shared" si="58"/>
        <v>--</v>
      </c>
      <c r="AA189" s="490"/>
      <c r="AB189" s="490" t="str">
        <f t="shared" si="59"/>
        <v>--</v>
      </c>
      <c r="AC189" s="490" t="str">
        <f t="shared" si="60"/>
        <v>--</v>
      </c>
      <c r="AD189" s="490">
        <f t="shared" si="61"/>
        <v>0.44615384615384612</v>
      </c>
      <c r="AE189" s="490">
        <f>IFERROR((2*'Adult Res carc'!tao_event*AF189),"--")</f>
        <v>54.62236686390532</v>
      </c>
      <c r="AF189" s="255">
        <f>IFERROR((1+(3*[0]!B)+(3*[0]!B^2))/((1+[0]!B)^2),"--")</f>
        <v>1.2840236686390532</v>
      </c>
      <c r="AG189" s="490" t="str">
        <f t="shared" si="62"/>
        <v>--</v>
      </c>
      <c r="AH189" s="208" t="str">
        <f t="shared" si="63"/>
        <v>A</v>
      </c>
      <c r="AI189" s="255" t="str">
        <f>VLOOKUP(D189,derm!$D$4:$H$285,5,FALSE)</f>
        <v>--</v>
      </c>
      <c r="AJ189" s="468" t="str">
        <f>VLOOKUP($C189,ToxValues!$C$4:$N$283,11,FALSE)</f>
        <v>--</v>
      </c>
      <c r="AK189" s="468">
        <f>VLOOKUP($D189,derm!$D$4:$K$285,6,FALSE)</f>
        <v>0.3</v>
      </c>
      <c r="AL189" s="468">
        <f>VLOOKUP($D189,derm!$D$4:$K$285,7,FALSE)</f>
        <v>21.27</v>
      </c>
      <c r="AM189" s="468">
        <f>VLOOKUP($D189,derm!$D$4:$K$285,8,FALSE)</f>
        <v>51.05</v>
      </c>
      <c r="AN189" s="468">
        <f>VLOOKUP($D189,derm!$D$4:$L$285,9,FALSE)</f>
        <v>0.7</v>
      </c>
      <c r="AO189" s="255"/>
      <c r="AP189" s="255" t="str">
        <f>VLOOKUP($C189,ToxValues!$C$4:$J$284,7,FALSE)</f>
        <v>--</v>
      </c>
      <c r="AQ189" s="497" t="str">
        <f>VLOOKUP($C189,ToxValues!$C$4:$L$284,10,FALSE)</f>
        <v>--</v>
      </c>
    </row>
    <row r="190" spans="1:43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 t="str">
        <f t="shared" si="64"/>
        <v>--</v>
      </c>
      <c r="H190" s="490" t="str">
        <f t="shared" si="65"/>
        <v/>
      </c>
      <c r="I190" s="490"/>
      <c r="J190" s="490" t="str">
        <f t="shared" si="66"/>
        <v/>
      </c>
      <c r="K190" s="490">
        <f t="shared" si="67"/>
        <v>0.47314814814814815</v>
      </c>
      <c r="L190" s="490" t="str">
        <f t="shared" si="68"/>
        <v/>
      </c>
      <c r="M190" s="490"/>
      <c r="N190" s="490" t="str">
        <f t="shared" si="52"/>
        <v>--</v>
      </c>
      <c r="O190" s="490">
        <f t="shared" si="74"/>
        <v>0.47314814814814815</v>
      </c>
      <c r="P190" s="490" t="str">
        <f t="shared" si="53"/>
        <v>--</v>
      </c>
      <c r="Q190" s="490">
        <f t="shared" si="54"/>
        <v>0.47314814814814815</v>
      </c>
      <c r="R190" s="490" t="str">
        <f t="shared" si="69"/>
        <v>--</v>
      </c>
      <c r="S190" s="490" t="str">
        <f t="shared" si="70"/>
        <v>--</v>
      </c>
      <c r="T190" s="490" t="str">
        <f t="shared" si="71"/>
        <v>--</v>
      </c>
      <c r="U190" s="490">
        <f t="shared" si="72"/>
        <v>0.47314814814814815</v>
      </c>
      <c r="V190" s="490" t="str">
        <f t="shared" si="73"/>
        <v>--</v>
      </c>
      <c r="W190" s="490" t="str">
        <f t="shared" si="55"/>
        <v>--</v>
      </c>
      <c r="X190" s="490" t="str">
        <f t="shared" si="56"/>
        <v>--</v>
      </c>
      <c r="Y190" s="490">
        <f t="shared" si="57"/>
        <v>0.47314814814814815</v>
      </c>
      <c r="Z190" s="490" t="str">
        <f t="shared" si="58"/>
        <v>--</v>
      </c>
      <c r="AA190" s="490"/>
      <c r="AB190" s="490" t="str">
        <f t="shared" si="59"/>
        <v>--</v>
      </c>
      <c r="AC190" s="490" t="str">
        <f t="shared" si="60"/>
        <v>--</v>
      </c>
      <c r="AD190" s="490" t="str">
        <f t="shared" si="61"/>
        <v>--</v>
      </c>
      <c r="AE190" s="490" t="str">
        <f>IFERROR((2*'Adult Res carc'!tao_event*AF190),"--")</f>
        <v>--</v>
      </c>
      <c r="AF190" s="255" t="str">
        <f>IFERROR((1+(3*[0]!B)+(3*[0]!B^2))/((1+[0]!B)^2),"--")</f>
        <v>--</v>
      </c>
      <c r="AG190" s="490">
        <f t="shared" si="62"/>
        <v>5.2572016460905363E-5</v>
      </c>
      <c r="AH190" s="208" t="str">
        <f t="shared" si="63"/>
        <v>A</v>
      </c>
      <c r="AI190" s="255">
        <f>VLOOKUP(D190,derm!$D$4:$H$285,5,FALSE)</f>
        <v>2.06E-2</v>
      </c>
      <c r="AJ190" s="468">
        <f>VLOOKUP($C190,ToxValues!$C$4:$N$283,11,FALSE)</f>
        <v>290.83</v>
      </c>
      <c r="AK190" s="468" t="str">
        <f>VLOOKUP($D190,derm!$D$4:$K$285,6,FALSE)</f>
        <v>--</v>
      </c>
      <c r="AL190" s="468" t="str">
        <f>VLOOKUP($D190,derm!$D$4:$K$285,7,FALSE)</f>
        <v>--</v>
      </c>
      <c r="AM190" s="468" t="str">
        <f>VLOOKUP($D190,derm!$D$4:$K$285,8,FALSE)</f>
        <v>--</v>
      </c>
      <c r="AN190" s="468" t="str">
        <f>VLOOKUP($D190,derm!$D$4:$L$285,9,FALSE)</f>
        <v>--</v>
      </c>
      <c r="AO190" s="255"/>
      <c r="AP190" s="255">
        <f>VLOOKUP($C190,ToxValues!$C$4:$J$284,7,FALSE)</f>
        <v>1.8</v>
      </c>
      <c r="AQ190" s="497">
        <f>VLOOKUP($C190,ToxValues!$C$4:$L$284,10,FALSE)</f>
        <v>1.8</v>
      </c>
    </row>
    <row r="191" spans="1:43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 t="str">
        <f t="shared" si="64"/>
        <v>--</v>
      </c>
      <c r="H191" s="490" t="str">
        <f t="shared" si="65"/>
        <v/>
      </c>
      <c r="I191" s="490"/>
      <c r="J191" s="490" t="str">
        <f t="shared" si="66"/>
        <v/>
      </c>
      <c r="K191" s="490">
        <f t="shared" si="67"/>
        <v>2.4333333333333336</v>
      </c>
      <c r="L191" s="490" t="str">
        <f t="shared" si="68"/>
        <v/>
      </c>
      <c r="M191" s="490"/>
      <c r="N191" s="490" t="str">
        <f t="shared" si="52"/>
        <v>--</v>
      </c>
      <c r="O191" s="490">
        <f t="shared" si="74"/>
        <v>2.4333333333333336</v>
      </c>
      <c r="P191" s="490" t="str">
        <f t="shared" si="53"/>
        <v>--</v>
      </c>
      <c r="Q191" s="490">
        <f t="shared" si="54"/>
        <v>2.4333333333333336</v>
      </c>
      <c r="R191" s="490" t="str">
        <f t="shared" si="69"/>
        <v>--</v>
      </c>
      <c r="S191" s="490" t="str">
        <f t="shared" si="70"/>
        <v>--</v>
      </c>
      <c r="T191" s="490" t="str">
        <f t="shared" si="71"/>
        <v>--</v>
      </c>
      <c r="U191" s="490">
        <f t="shared" si="72"/>
        <v>2.4333333333333336</v>
      </c>
      <c r="V191" s="490" t="str">
        <f t="shared" si="73"/>
        <v>--</v>
      </c>
      <c r="W191" s="490" t="str">
        <f t="shared" si="55"/>
        <v>--</v>
      </c>
      <c r="X191" s="490" t="str">
        <f t="shared" si="56"/>
        <v>--</v>
      </c>
      <c r="Y191" s="490">
        <f t="shared" si="57"/>
        <v>2.4333333333333336</v>
      </c>
      <c r="Z191" s="490" t="str">
        <f t="shared" si="58"/>
        <v>--</v>
      </c>
      <c r="AA191" s="490"/>
      <c r="AB191" s="490" t="str">
        <f t="shared" si="59"/>
        <v>--</v>
      </c>
      <c r="AC191" s="490" t="str">
        <f t="shared" si="60"/>
        <v>--</v>
      </c>
      <c r="AD191" s="490" t="str">
        <f t="shared" si="61"/>
        <v>--</v>
      </c>
      <c r="AE191" s="490" t="str">
        <f>IFERROR((2*'Adult Res carc'!tao_event*AF191),"--")</f>
        <v>--</v>
      </c>
      <c r="AF191" s="255" t="str">
        <f>IFERROR((1+(3*[0]!B)+(3*[0]!B^2))/((1+[0]!B)^2),"--")</f>
        <v>--</v>
      </c>
      <c r="AG191" s="490">
        <f t="shared" si="62"/>
        <v>2.7037037037037041E-4</v>
      </c>
      <c r="AH191" s="208" t="str">
        <f t="shared" si="63"/>
        <v>A</v>
      </c>
      <c r="AI191" s="255">
        <f>VLOOKUP(D191,derm!$D$4:$H$285,5,FALSE)</f>
        <v>0.107</v>
      </c>
      <c r="AJ191" s="468">
        <f>VLOOKUP($C191,ToxValues!$C$4:$N$283,11,FALSE)</f>
        <v>409.78</v>
      </c>
      <c r="AK191" s="468" t="str">
        <f>VLOOKUP($D191,derm!$D$4:$K$285,6,FALSE)</f>
        <v>--</v>
      </c>
      <c r="AL191" s="468" t="str">
        <f>VLOOKUP($D191,derm!$D$4:$K$285,7,FALSE)</f>
        <v>--</v>
      </c>
      <c r="AM191" s="468" t="str">
        <f>VLOOKUP($D191,derm!$D$4:$K$285,8,FALSE)</f>
        <v>--</v>
      </c>
      <c r="AN191" s="468" t="str">
        <f>VLOOKUP($D191,derm!$D$4:$L$285,9,FALSE)</f>
        <v>--</v>
      </c>
      <c r="AO191" s="255"/>
      <c r="AP191" s="255">
        <f>VLOOKUP($C191,ToxValues!$C$4:$J$284,7,FALSE)</f>
        <v>0.35</v>
      </c>
      <c r="AQ191" s="497">
        <f>VLOOKUP($C191,ToxValues!$C$4:$L$284,10,FALSE)</f>
        <v>0.35</v>
      </c>
    </row>
    <row r="192" spans="1:43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 t="str">
        <f t="shared" si="64"/>
        <v>--</v>
      </c>
      <c r="H192" s="490" t="str">
        <f t="shared" si="65"/>
        <v/>
      </c>
      <c r="I192" s="490"/>
      <c r="J192" s="490" t="str">
        <f t="shared" si="66"/>
        <v/>
      </c>
      <c r="K192" s="490">
        <f t="shared" si="67"/>
        <v>7.7424242424242422</v>
      </c>
      <c r="L192" s="490" t="str">
        <f t="shared" si="68"/>
        <v/>
      </c>
      <c r="M192" s="490"/>
      <c r="N192" s="490" t="str">
        <f t="shared" si="52"/>
        <v>--</v>
      </c>
      <c r="O192" s="490">
        <f t="shared" si="74"/>
        <v>7.7424242424242422</v>
      </c>
      <c r="P192" s="490" t="str">
        <f t="shared" si="53"/>
        <v>--</v>
      </c>
      <c r="Q192" s="490">
        <f t="shared" si="54"/>
        <v>7.7424242424242422</v>
      </c>
      <c r="R192" s="490" t="str">
        <f t="shared" si="69"/>
        <v>--</v>
      </c>
      <c r="S192" s="490" t="str">
        <f t="shared" si="70"/>
        <v>--</v>
      </c>
      <c r="T192" s="490" t="str">
        <f t="shared" si="71"/>
        <v>--</v>
      </c>
      <c r="U192" s="490">
        <f t="shared" si="72"/>
        <v>7.7424242424242422</v>
      </c>
      <c r="V192" s="490" t="str">
        <f t="shared" si="73"/>
        <v>--</v>
      </c>
      <c r="W192" s="490" t="str">
        <f t="shared" si="55"/>
        <v>--</v>
      </c>
      <c r="X192" s="490" t="str">
        <f t="shared" si="56"/>
        <v>--</v>
      </c>
      <c r="Y192" s="490">
        <f t="shared" si="57"/>
        <v>7.7424242424242422</v>
      </c>
      <c r="Z192" s="490" t="str">
        <f t="shared" si="58"/>
        <v>--</v>
      </c>
      <c r="AA192" s="490"/>
      <c r="AB192" s="490" t="str">
        <f t="shared" si="59"/>
        <v>--</v>
      </c>
      <c r="AC192" s="490" t="str">
        <f t="shared" si="60"/>
        <v>--</v>
      </c>
      <c r="AD192" s="490" t="str">
        <f t="shared" si="61"/>
        <v>--</v>
      </c>
      <c r="AE192" s="490" t="str">
        <f>IFERROR((2*'Adult Res carc'!tao_event*AF192),"--")</f>
        <v>--</v>
      </c>
      <c r="AF192" s="255" t="str">
        <f>IFERROR((1+(3*[0]!B)+(3*[0]!B^2))/((1+[0]!B)^2),"--")</f>
        <v>--</v>
      </c>
      <c r="AG192" s="490">
        <f t="shared" si="62"/>
        <v>8.6026936026936045E-4</v>
      </c>
      <c r="AH192" s="208" t="str">
        <f t="shared" si="63"/>
        <v>A</v>
      </c>
      <c r="AI192" s="255">
        <f>VLOOKUP(D192,derm!$D$4:$H$285,5,FALSE)</f>
        <v>3.3099999999999997E-2</v>
      </c>
      <c r="AJ192" s="468">
        <f>VLOOKUP($C192,ToxValues!$C$4:$N$283,11,FALSE)</f>
        <v>325.19</v>
      </c>
      <c r="AK192" s="468" t="str">
        <f>VLOOKUP($D192,derm!$D$4:$K$285,6,FALSE)</f>
        <v>--</v>
      </c>
      <c r="AL192" s="468" t="str">
        <f>VLOOKUP($D192,derm!$D$4:$K$285,7,FALSE)</f>
        <v>--</v>
      </c>
      <c r="AM192" s="468" t="str">
        <f>VLOOKUP($D192,derm!$D$4:$K$285,8,FALSE)</f>
        <v>--</v>
      </c>
      <c r="AN192" s="468" t="str">
        <f>VLOOKUP($D192,derm!$D$4:$L$285,9,FALSE)</f>
        <v>--</v>
      </c>
      <c r="AO192" s="255"/>
      <c r="AP192" s="255">
        <f>VLOOKUP($C192,ToxValues!$C$4:$J$284,7,FALSE)</f>
        <v>0.11</v>
      </c>
      <c r="AQ192" s="497">
        <f>VLOOKUP($C192,ToxValues!$C$4:$L$284,10,FALSE)</f>
        <v>0.11</v>
      </c>
    </row>
    <row r="193" spans="1:43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64"/>
        <v>--</v>
      </c>
      <c r="H193" s="490" t="str">
        <f t="shared" si="65"/>
        <v/>
      </c>
      <c r="I193" s="490"/>
      <c r="J193" s="490" t="str">
        <f t="shared" si="66"/>
        <v/>
      </c>
      <c r="K193" s="490" t="str">
        <f t="shared" si="67"/>
        <v>--</v>
      </c>
      <c r="L193" s="490" t="str">
        <f t="shared" si="68"/>
        <v/>
      </c>
      <c r="M193" s="490"/>
      <c r="N193" s="490" t="str">
        <f t="shared" si="52"/>
        <v>--</v>
      </c>
      <c r="O193" s="490" t="str">
        <f t="shared" si="74"/>
        <v>--</v>
      </c>
      <c r="P193" s="490" t="str">
        <f t="shared" si="53"/>
        <v>--</v>
      </c>
      <c r="Q193" s="490" t="str">
        <f t="shared" si="54"/>
        <v>--</v>
      </c>
      <c r="R193" s="490" t="str">
        <f t="shared" si="69"/>
        <v>--</v>
      </c>
      <c r="S193" s="490" t="str">
        <f t="shared" si="70"/>
        <v>--</v>
      </c>
      <c r="T193" s="490" t="str">
        <f t="shared" si="71"/>
        <v>--</v>
      </c>
      <c r="U193" s="490" t="str">
        <f t="shared" si="72"/>
        <v>--</v>
      </c>
      <c r="V193" s="490" t="str">
        <f t="shared" si="73"/>
        <v>--</v>
      </c>
      <c r="W193" s="490" t="str">
        <f t="shared" si="55"/>
        <v>--</v>
      </c>
      <c r="X193" s="490" t="str">
        <f t="shared" si="56"/>
        <v>--</v>
      </c>
      <c r="Y193" s="490" t="str">
        <f t="shared" si="57"/>
        <v>--</v>
      </c>
      <c r="Z193" s="490" t="str">
        <f t="shared" si="58"/>
        <v>--</v>
      </c>
      <c r="AA193" s="490"/>
      <c r="AB193" s="490" t="str">
        <f t="shared" si="59"/>
        <v>--</v>
      </c>
      <c r="AC193" s="490" t="str">
        <f t="shared" si="60"/>
        <v>--</v>
      </c>
      <c r="AD193" s="490" t="str">
        <f t="shared" si="61"/>
        <v>--</v>
      </c>
      <c r="AE193" s="490" t="str">
        <f>IFERROR((2*'Adult Res carc'!tao_event*AF193),"--")</f>
        <v>--</v>
      </c>
      <c r="AF193" s="255" t="str">
        <f>IFERROR((1+(3*[0]!B)+(3*[0]!B^2))/((1+[0]!B)^2),"--")</f>
        <v>--</v>
      </c>
      <c r="AG193" s="490" t="str">
        <f t="shared" si="62"/>
        <v>--</v>
      </c>
      <c r="AH193" s="208" t="str">
        <f t="shared" si="63"/>
        <v>A</v>
      </c>
      <c r="AI193" s="255" t="str">
        <f>VLOOKUP(D193,derm!$D$4:$H$285,5,FALSE)</f>
        <v>--</v>
      </c>
      <c r="AJ193" s="468" t="str">
        <f>VLOOKUP($C193,ToxValues!$C$4:$N$283,11,FALSE)</f>
        <v>--</v>
      </c>
      <c r="AK193" s="468" t="str">
        <f>VLOOKUP($D193,derm!$D$4:$K$285,6,FALSE)</f>
        <v>--</v>
      </c>
      <c r="AL193" s="468" t="str">
        <f>VLOOKUP($D193,derm!$D$4:$K$285,7,FALSE)</f>
        <v>--</v>
      </c>
      <c r="AM193" s="468" t="str">
        <f>VLOOKUP($D193,derm!$D$4:$K$285,8,FALSE)</f>
        <v>--</v>
      </c>
      <c r="AN193" s="468" t="str">
        <f>VLOOKUP($D193,derm!$D$4:$L$285,9,FALSE)</f>
        <v>--</v>
      </c>
      <c r="AO193" s="255"/>
      <c r="AP193" s="255" t="str">
        <f>VLOOKUP($C193,ToxValues!$C$4:$J$284,7,FALSE)</f>
        <v>--</v>
      </c>
      <c r="AQ193" s="497" t="str">
        <f>VLOOKUP($C193,ToxValues!$C$4:$L$284,10,FALSE)</f>
        <v>--</v>
      </c>
    </row>
    <row r="194" spans="1:43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 t="str">
        <f t="shared" si="64"/>
        <v>--</v>
      </c>
      <c r="H194" s="490" t="str">
        <f t="shared" si="65"/>
        <v/>
      </c>
      <c r="I194" s="490"/>
      <c r="J194" s="490" t="str">
        <f t="shared" si="66"/>
        <v/>
      </c>
      <c r="K194" s="490">
        <f t="shared" si="67"/>
        <v>13.961748633879781</v>
      </c>
      <c r="L194" s="490" t="str">
        <f t="shared" si="68"/>
        <v/>
      </c>
      <c r="M194" s="490"/>
      <c r="N194" s="490" t="str">
        <f t="shared" si="52"/>
        <v>--</v>
      </c>
      <c r="O194" s="490">
        <f t="shared" si="74"/>
        <v>13.961748633879781</v>
      </c>
      <c r="P194" s="490" t="str">
        <f t="shared" si="53"/>
        <v>--</v>
      </c>
      <c r="Q194" s="490">
        <f t="shared" si="54"/>
        <v>13.961748633879781</v>
      </c>
      <c r="R194" s="490" t="str">
        <f t="shared" si="69"/>
        <v>--</v>
      </c>
      <c r="S194" s="490" t="str">
        <f t="shared" si="70"/>
        <v>--</v>
      </c>
      <c r="T194" s="490" t="str">
        <f t="shared" si="71"/>
        <v>--</v>
      </c>
      <c r="U194" s="490">
        <f t="shared" si="72"/>
        <v>13.961748633879781</v>
      </c>
      <c r="V194" s="490" t="str">
        <f t="shared" si="73"/>
        <v>--</v>
      </c>
      <c r="W194" s="490" t="str">
        <f t="shared" si="55"/>
        <v>--</v>
      </c>
      <c r="X194" s="490" t="str">
        <f t="shared" si="56"/>
        <v>--</v>
      </c>
      <c r="Y194" s="490">
        <f t="shared" si="57"/>
        <v>13.961748633879781</v>
      </c>
      <c r="Z194" s="490" t="str">
        <f t="shared" si="58"/>
        <v>--</v>
      </c>
      <c r="AA194" s="490"/>
      <c r="AB194" s="490" t="str">
        <f t="shared" si="59"/>
        <v>--</v>
      </c>
      <c r="AC194" s="490" t="str">
        <f t="shared" si="60"/>
        <v>--</v>
      </c>
      <c r="AD194" s="490" t="str">
        <f t="shared" si="61"/>
        <v>--</v>
      </c>
      <c r="AE194" s="490" t="str">
        <f>IFERROR((2*'Adult Res carc'!tao_event*AF194),"--")</f>
        <v>--</v>
      </c>
      <c r="AF194" s="255" t="str">
        <f>IFERROR((1+(3*[0]!B)+(3*[0]!B^2))/((1+[0]!B)^2),"--")</f>
        <v>--</v>
      </c>
      <c r="AG194" s="490">
        <f t="shared" si="62"/>
        <v>1.5513054037644206E-3</v>
      </c>
      <c r="AH194" s="208" t="str">
        <f t="shared" si="63"/>
        <v>A</v>
      </c>
      <c r="AI194" s="255">
        <f>VLOOKUP(D194,derm!$D$4:$H$285,5,FALSE)</f>
        <v>4.5999999999999999E-2</v>
      </c>
      <c r="AJ194" s="468">
        <f>VLOOKUP($C194,ToxValues!$C$4:$N$283,11,FALSE)</f>
        <v>270.22000000000003</v>
      </c>
      <c r="AK194" s="468" t="str">
        <f>VLOOKUP($D194,derm!$D$4:$K$285,6,FALSE)</f>
        <v>--</v>
      </c>
      <c r="AL194" s="468" t="str">
        <f>VLOOKUP($D194,derm!$D$4:$K$285,7,FALSE)</f>
        <v>--</v>
      </c>
      <c r="AM194" s="468" t="str">
        <f>VLOOKUP($D194,derm!$D$4:$K$285,8,FALSE)</f>
        <v>--</v>
      </c>
      <c r="AN194" s="468" t="str">
        <f>VLOOKUP($D194,derm!$D$4:$L$285,9,FALSE)</f>
        <v>--</v>
      </c>
      <c r="AO194" s="255"/>
      <c r="AP194" s="255">
        <f>VLOOKUP($C194,ToxValues!$C$4:$J$284,7,FALSE)</f>
        <v>6.0999999999999999E-2</v>
      </c>
      <c r="AQ194" s="497">
        <f>VLOOKUP($C194,ToxValues!$C$4:$L$284,10,FALSE)</f>
        <v>6.0999999999999999E-2</v>
      </c>
    </row>
    <row r="195" spans="1:43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 t="str">
        <f t="shared" si="64"/>
        <v>--</v>
      </c>
      <c r="H195" s="490" t="str">
        <f t="shared" si="65"/>
        <v/>
      </c>
      <c r="I195" s="490"/>
      <c r="J195" s="490" t="str">
        <f t="shared" si="66"/>
        <v/>
      </c>
      <c r="K195" s="490">
        <f t="shared" si="67"/>
        <v>5.3229166666666668E-2</v>
      </c>
      <c r="L195" s="490">
        <f t="shared" si="68"/>
        <v>1.8423759465710749E-2</v>
      </c>
      <c r="M195" s="490"/>
      <c r="N195" s="490" t="str">
        <f t="shared" si="52"/>
        <v>--</v>
      </c>
      <c r="O195" s="490">
        <f t="shared" si="74"/>
        <v>5.3229166666666668E-2</v>
      </c>
      <c r="P195" s="490">
        <f t="shared" si="53"/>
        <v>2.8176120956285234E-2</v>
      </c>
      <c r="Q195" s="490">
        <f t="shared" si="54"/>
        <v>1.8423759465710749E-2</v>
      </c>
      <c r="R195" s="490" t="str">
        <f t="shared" si="69"/>
        <v>--</v>
      </c>
      <c r="S195" s="490" t="str">
        <f t="shared" si="70"/>
        <v>--</v>
      </c>
      <c r="T195" s="490" t="str">
        <f t="shared" si="71"/>
        <v>--</v>
      </c>
      <c r="U195" s="490">
        <f t="shared" si="72"/>
        <v>5.3229166666666668E-2</v>
      </c>
      <c r="V195" s="490">
        <f t="shared" si="73"/>
        <v>1.8423759465710749E-2</v>
      </c>
      <c r="W195" s="490" t="str">
        <f t="shared" si="55"/>
        <v>--</v>
      </c>
      <c r="X195" s="490" t="str">
        <f t="shared" si="56"/>
        <v>--</v>
      </c>
      <c r="Y195" s="490">
        <f t="shared" si="57"/>
        <v>5.3229166666666668E-2</v>
      </c>
      <c r="Z195" s="490">
        <f t="shared" si="58"/>
        <v>2.8176120956285234E-2</v>
      </c>
      <c r="AA195" s="490"/>
      <c r="AB195" s="490">
        <f t="shared" si="59"/>
        <v>6.9420684204520829E-3</v>
      </c>
      <c r="AC195" s="490">
        <f t="shared" si="60"/>
        <v>2.8176120956285234E-2</v>
      </c>
      <c r="AD195" s="490">
        <f t="shared" si="61"/>
        <v>0.52727272727272723</v>
      </c>
      <c r="AE195" s="490">
        <f>IFERROR((2*'Adult Res carc'!tao_event*AF195),"--")</f>
        <v>32.139834710743798</v>
      </c>
      <c r="AF195" s="255">
        <f>IFERROR((1+(3*[0]!B)+(3*[0]!B^2))/((1+[0]!B)^2),"--")</f>
        <v>1.0991735537190082</v>
      </c>
      <c r="AG195" s="490">
        <f t="shared" si="62"/>
        <v>5.914351851851853E-6</v>
      </c>
      <c r="AH195" s="208" t="str">
        <f t="shared" si="63"/>
        <v>A</v>
      </c>
      <c r="AI195" s="255">
        <f>VLOOKUP(D195,derm!$D$4:$H$285,5,FALSE)</f>
        <v>3.2599999999999997E-2</v>
      </c>
      <c r="AJ195" s="468">
        <f>VLOOKUP($C195,ToxValues!$C$4:$N$283,11,FALSE)</f>
        <v>380.91</v>
      </c>
      <c r="AK195" s="468">
        <f>VLOOKUP($D195,derm!$D$4:$K$285,6,FALSE)</f>
        <v>0.1</v>
      </c>
      <c r="AL195" s="468">
        <f>VLOOKUP($D195,derm!$D$4:$K$285,7,FALSE)</f>
        <v>14.62</v>
      </c>
      <c r="AM195" s="468">
        <f>VLOOKUP($D195,derm!$D$4:$K$285,8,FALSE)</f>
        <v>35.090000000000003</v>
      </c>
      <c r="AN195" s="468">
        <f>VLOOKUP($D195,derm!$D$4:$L$285,9,FALSE)</f>
        <v>0.8</v>
      </c>
      <c r="AO195" s="255"/>
      <c r="AP195" s="255">
        <f>VLOOKUP($C195,ToxValues!$C$4:$J$284,7,FALSE)</f>
        <v>16</v>
      </c>
      <c r="AQ195" s="497">
        <f>VLOOKUP($C195,ToxValues!$C$4:$L$284,10,FALSE)</f>
        <v>16</v>
      </c>
    </row>
    <row r="196" spans="1:43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64"/>
        <v>--</v>
      </c>
      <c r="H196" s="490" t="str">
        <f t="shared" si="65"/>
        <v/>
      </c>
      <c r="I196" s="490"/>
      <c r="J196" s="490" t="str">
        <f t="shared" si="66"/>
        <v/>
      </c>
      <c r="K196" s="490" t="str">
        <f t="shared" si="67"/>
        <v>--</v>
      </c>
      <c r="L196" s="490" t="str">
        <f t="shared" si="68"/>
        <v/>
      </c>
      <c r="M196" s="490"/>
      <c r="N196" s="490" t="str">
        <f t="shared" si="52"/>
        <v>--</v>
      </c>
      <c r="O196" s="490" t="str">
        <f t="shared" si="74"/>
        <v>--</v>
      </c>
      <c r="P196" s="490" t="str">
        <f t="shared" si="53"/>
        <v>--</v>
      </c>
      <c r="Q196" s="490" t="str">
        <f t="shared" si="54"/>
        <v>--</v>
      </c>
      <c r="R196" s="490" t="str">
        <f t="shared" si="69"/>
        <v>--</v>
      </c>
      <c r="S196" s="490" t="str">
        <f t="shared" si="70"/>
        <v>--</v>
      </c>
      <c r="T196" s="490" t="str">
        <f t="shared" si="71"/>
        <v>--</v>
      </c>
      <c r="U196" s="490" t="str">
        <f t="shared" si="72"/>
        <v>--</v>
      </c>
      <c r="V196" s="490" t="str">
        <f t="shared" si="73"/>
        <v>--</v>
      </c>
      <c r="W196" s="490" t="str">
        <f t="shared" si="55"/>
        <v>--</v>
      </c>
      <c r="X196" s="490" t="str">
        <f t="shared" si="56"/>
        <v>--</v>
      </c>
      <c r="Y196" s="490" t="str">
        <f t="shared" si="57"/>
        <v>--</v>
      </c>
      <c r="Z196" s="490" t="str">
        <f t="shared" si="58"/>
        <v>--</v>
      </c>
      <c r="AA196" s="490"/>
      <c r="AB196" s="490" t="str">
        <f t="shared" si="59"/>
        <v>--</v>
      </c>
      <c r="AC196" s="490" t="str">
        <f t="shared" si="60"/>
        <v>--</v>
      </c>
      <c r="AD196" s="490" t="str">
        <f t="shared" si="61"/>
        <v>--</v>
      </c>
      <c r="AE196" s="490" t="str">
        <f>IFERROR((2*'Adult Res carc'!tao_event*AF196),"--")</f>
        <v>--</v>
      </c>
      <c r="AF196" s="255" t="str">
        <f>IFERROR((1+(3*[0]!B)+(3*[0]!B^2))/((1+[0]!B)^2),"--")</f>
        <v>--</v>
      </c>
      <c r="AG196" s="490" t="str">
        <f t="shared" si="62"/>
        <v>--</v>
      </c>
      <c r="AH196" s="208" t="str">
        <f t="shared" si="63"/>
        <v>A</v>
      </c>
      <c r="AI196" s="255" t="str">
        <f>VLOOKUP(D196,derm!$D$4:$H$285,5,FALSE)</f>
        <v>--</v>
      </c>
      <c r="AJ196" s="468" t="str">
        <f>VLOOKUP($C196,ToxValues!$C$4:$N$283,11,FALSE)</f>
        <v>--</v>
      </c>
      <c r="AK196" s="468" t="str">
        <f>VLOOKUP($D196,derm!$D$4:$K$285,6,FALSE)</f>
        <v>--</v>
      </c>
      <c r="AL196" s="468" t="str">
        <f>VLOOKUP($D196,derm!$D$4:$K$285,7,FALSE)</f>
        <v>--</v>
      </c>
      <c r="AM196" s="468" t="str">
        <f>VLOOKUP($D196,derm!$D$4:$K$285,8,FALSE)</f>
        <v>--</v>
      </c>
      <c r="AN196" s="468" t="str">
        <f>VLOOKUP($D196,derm!$D$4:$L$285,9,FALSE)</f>
        <v>--</v>
      </c>
      <c r="AO196" s="255"/>
      <c r="AP196" s="255" t="str">
        <f>VLOOKUP($C196,ToxValues!$C$4:$J$284,7,FALSE)</f>
        <v>--</v>
      </c>
      <c r="AQ196" s="497" t="str">
        <f>VLOOKUP($C196,ToxValues!$C$4:$L$284,10,FALSE)</f>
        <v>--</v>
      </c>
    </row>
    <row r="197" spans="1:43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64"/>
        <v>--</v>
      </c>
      <c r="H197" s="490" t="str">
        <f t="shared" si="65"/>
        <v/>
      </c>
      <c r="I197" s="490"/>
      <c r="J197" s="490" t="str">
        <f t="shared" si="66"/>
        <v/>
      </c>
      <c r="K197" s="490" t="str">
        <f t="shared" si="67"/>
        <v>--</v>
      </c>
      <c r="L197" s="490" t="str">
        <f t="shared" si="68"/>
        <v/>
      </c>
      <c r="M197" s="490"/>
      <c r="N197" s="490" t="str">
        <f t="shared" si="52"/>
        <v>--</v>
      </c>
      <c r="O197" s="490" t="str">
        <f t="shared" si="74"/>
        <v>--</v>
      </c>
      <c r="P197" s="490" t="str">
        <f t="shared" si="53"/>
        <v>--</v>
      </c>
      <c r="Q197" s="490" t="str">
        <f t="shared" si="54"/>
        <v>--</v>
      </c>
      <c r="R197" s="490" t="str">
        <f t="shared" si="69"/>
        <v>--</v>
      </c>
      <c r="S197" s="490" t="str">
        <f t="shared" si="70"/>
        <v>--</v>
      </c>
      <c r="T197" s="490" t="str">
        <f t="shared" si="71"/>
        <v>--</v>
      </c>
      <c r="U197" s="490" t="str">
        <f t="shared" si="72"/>
        <v>--</v>
      </c>
      <c r="V197" s="490" t="str">
        <f t="shared" si="73"/>
        <v>--</v>
      </c>
      <c r="W197" s="490" t="str">
        <f t="shared" si="55"/>
        <v>--</v>
      </c>
      <c r="X197" s="490" t="str">
        <f t="shared" si="56"/>
        <v>--</v>
      </c>
      <c r="Y197" s="490" t="str">
        <f t="shared" si="57"/>
        <v>--</v>
      </c>
      <c r="Z197" s="490" t="str">
        <f t="shared" si="58"/>
        <v>--</v>
      </c>
      <c r="AA197" s="490"/>
      <c r="AB197" s="490" t="str">
        <f t="shared" si="59"/>
        <v>--</v>
      </c>
      <c r="AC197" s="490" t="str">
        <f t="shared" si="60"/>
        <v>--</v>
      </c>
      <c r="AD197" s="490" t="str">
        <f t="shared" si="61"/>
        <v>--</v>
      </c>
      <c r="AE197" s="490" t="str">
        <f>IFERROR((2*'Adult Res carc'!tao_event*AF197),"--")</f>
        <v>--</v>
      </c>
      <c r="AF197" s="255" t="str">
        <f>IFERROR((1+(3*[0]!B)+(3*[0]!B^2))/((1+[0]!B)^2),"--")</f>
        <v>--</v>
      </c>
      <c r="AG197" s="490" t="str">
        <f t="shared" si="62"/>
        <v>--</v>
      </c>
      <c r="AH197" s="208" t="str">
        <f t="shared" si="63"/>
        <v>A</v>
      </c>
      <c r="AI197" s="255" t="str">
        <f>VLOOKUP(D197,derm!$D$4:$H$285,5,FALSE)</f>
        <v>--</v>
      </c>
      <c r="AJ197" s="468" t="str">
        <f>VLOOKUP($C197,ToxValues!$C$4:$N$283,11,FALSE)</f>
        <v>--</v>
      </c>
      <c r="AK197" s="468" t="str">
        <f>VLOOKUP($D197,derm!$D$4:$K$285,6,FALSE)</f>
        <v>--</v>
      </c>
      <c r="AL197" s="468" t="str">
        <f>VLOOKUP($D197,derm!$D$4:$K$285,7,FALSE)</f>
        <v>--</v>
      </c>
      <c r="AM197" s="468" t="str">
        <f>VLOOKUP($D197,derm!$D$4:$K$285,8,FALSE)</f>
        <v>--</v>
      </c>
      <c r="AN197" s="468" t="str">
        <f>VLOOKUP($D197,derm!$D$4:$L$285,9,FALSE)</f>
        <v>--</v>
      </c>
      <c r="AO197" s="255"/>
      <c r="AP197" s="255" t="str">
        <f>VLOOKUP($C197,ToxValues!$C$4:$J$284,7,FALSE)</f>
        <v>--</v>
      </c>
      <c r="AQ197" s="497" t="str">
        <f>VLOOKUP($C197,ToxValues!$C$4:$L$284,10,FALSE)</f>
        <v>--</v>
      </c>
    </row>
    <row r="198" spans="1:43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si="64"/>
        <v>--</v>
      </c>
      <c r="H198" s="490" t="str">
        <f t="shared" si="65"/>
        <v/>
      </c>
      <c r="I198" s="490"/>
      <c r="J198" s="490" t="str">
        <f t="shared" si="66"/>
        <v/>
      </c>
      <c r="K198" s="490" t="str">
        <f t="shared" si="67"/>
        <v>--</v>
      </c>
      <c r="L198" s="490" t="str">
        <f t="shared" si="68"/>
        <v/>
      </c>
      <c r="M198" s="490"/>
      <c r="N198" s="490" t="str">
        <f t="shared" ref="N198:N261" si="75">IFERROR((ELCR*ATc*365*24)/(ET_adult*ED_adult*EF_adult*IUR),"--")</f>
        <v>--</v>
      </c>
      <c r="O198" s="490" t="str">
        <f t="shared" si="74"/>
        <v>--</v>
      </c>
      <c r="P198" s="490" t="str">
        <f t="shared" ref="P198:P261" si="76">IF($E198="M",Z198*mut_res_derm,Z198)</f>
        <v>--</v>
      </c>
      <c r="Q198" s="490" t="str">
        <f t="shared" ref="Q198:Q242" si="77">IF(MIN(R198:V198)&gt;0,MIN(R198:V198),"--")</f>
        <v>--</v>
      </c>
      <c r="R198" s="490" t="str">
        <f t="shared" si="69"/>
        <v>--</v>
      </c>
      <c r="S198" s="490" t="str">
        <f t="shared" si="70"/>
        <v>--</v>
      </c>
      <c r="T198" s="490" t="str">
        <f t="shared" si="71"/>
        <v>--</v>
      </c>
      <c r="U198" s="490" t="str">
        <f t="shared" si="72"/>
        <v>--</v>
      </c>
      <c r="V198" s="490" t="str">
        <f t="shared" si="73"/>
        <v>--</v>
      </c>
      <c r="W198" s="490" t="str">
        <f t="shared" ref="W198:W261" si="78">IFERROR(X198/k,"--")</f>
        <v>--</v>
      </c>
      <c r="X198" s="490" t="str">
        <f t="shared" ref="X198:X261" si="79">IFERROR((ELCR*ATc*365*24)/(ET_adult*ED_adult*EF_adult*AO198),"--")</f>
        <v>--</v>
      </c>
      <c r="Y198" s="490" t="str">
        <f t="shared" ref="Y198:Y261" si="80">IFERROR(((ELCR*BW_adult*ATc*365*1000)/(IRw_adult*ED_adult*EF_adult*SFo)),"--")</f>
        <v>--</v>
      </c>
      <c r="Z198" s="490" t="str">
        <f t="shared" ref="Z198:Z242" si="81">IF(AH198="A",AC198,AB198)</f>
        <v>--</v>
      </c>
      <c r="AA198" s="490"/>
      <c r="AB198" s="490" t="str">
        <f t="shared" ref="AB198:AB261" si="82">IFERROR((DA_event_res_carc_adult*1000)/(AI198*AN198*(AD198+AE198)),"--")</f>
        <v>--</v>
      </c>
      <c r="AC198" s="490" t="str">
        <f t="shared" ref="AC198:AC261" si="83">IFERROR((DA_event_res_carc_adult*1000)/(2*AN198*AI198*SQRT((6*AL198*ET_adult)/PI())),"--")</f>
        <v>--</v>
      </c>
      <c r="AD198" s="490" t="str">
        <f t="shared" ref="AD198:AD242" si="84">IFERROR(ET_adult/(1+B),"--")</f>
        <v>--</v>
      </c>
      <c r="AE198" s="490" t="str">
        <f>IFERROR((2*'Adult Res carc'!tao_event*AF198),"--")</f>
        <v>--</v>
      </c>
      <c r="AF198" s="255" t="str">
        <f>IFERROR((1+(3*[0]!B)+(3*[0]!B^2))/((1+[0]!B)^2),"--")</f>
        <v>--</v>
      </c>
      <c r="AG198" s="490" t="str">
        <f t="shared" ref="AG198:AG261" si="85">IFERROR((ELCR*ATc*365*1000*BW_adult)/(AQ198*SA_adultGW*EF_adult*ED_adult),"--")</f>
        <v>--</v>
      </c>
      <c r="AH198" s="208" t="str">
        <f t="shared" ref="AH198:AH242" si="86">IF(ET_adult&lt;AM198,"A","B")</f>
        <v>A</v>
      </c>
      <c r="AI198" s="255" t="str">
        <f>VLOOKUP(D198,derm!$D$4:$H$285,5,FALSE)</f>
        <v>--</v>
      </c>
      <c r="AJ198" s="468" t="str">
        <f>VLOOKUP($C198,ToxValues!$C$4:$N$283,11,FALSE)</f>
        <v>--</v>
      </c>
      <c r="AK198" s="468" t="str">
        <f>VLOOKUP($D198,derm!$D$4:$K$285,6,FALSE)</f>
        <v>--</v>
      </c>
      <c r="AL198" s="468" t="str">
        <f>VLOOKUP($D198,derm!$D$4:$K$285,7,FALSE)</f>
        <v>--</v>
      </c>
      <c r="AM198" s="468" t="str">
        <f>VLOOKUP($D198,derm!$D$4:$K$285,8,FALSE)</f>
        <v>--</v>
      </c>
      <c r="AN198" s="468" t="str">
        <f>VLOOKUP($D198,derm!$D$4:$L$285,9,FALSE)</f>
        <v>--</v>
      </c>
      <c r="AO198" s="255"/>
      <c r="AP198" s="255" t="str">
        <f>VLOOKUP($C198,ToxValues!$C$4:$J$284,7,FALSE)</f>
        <v>--</v>
      </c>
      <c r="AQ198" s="497" t="str">
        <f>VLOOKUP($C198,ToxValues!$C$4:$L$284,10,FALSE)</f>
        <v>--</v>
      </c>
    </row>
    <row r="199" spans="1:43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 t="str">
        <f t="shared" ref="G199:G242" si="87">IF(AND(E199="M",MIN(H199:L199)&gt;0),MIN(H199:L199),"--")</f>
        <v>--</v>
      </c>
      <c r="H199" s="490" t="str">
        <f t="shared" ref="H199:H262" si="88">IFERROR((1/((1/$M199)+(1/$O199)+(1/$P199))),"")</f>
        <v/>
      </c>
      <c r="I199" s="490"/>
      <c r="J199" s="490" t="str">
        <f t="shared" ref="J199:J262" si="89">IFERROR((1/((1/$M199)+(1/$O199))),"")</f>
        <v/>
      </c>
      <c r="K199" s="490" t="str">
        <f t="shared" ref="K199:K262" si="90">IFERROR(($O199),"")</f>
        <v>--</v>
      </c>
      <c r="L199" s="490" t="str">
        <f t="shared" ref="L199:L262" si="91">IFERROR(((1/((1/$O199)+(1/$P199)))),"")</f>
        <v/>
      </c>
      <c r="M199" s="490"/>
      <c r="N199" s="490" t="str">
        <f t="shared" si="75"/>
        <v>--</v>
      </c>
      <c r="O199" s="490" t="str">
        <f t="shared" si="74"/>
        <v>--</v>
      </c>
      <c r="P199" s="490" t="str">
        <f t="shared" si="76"/>
        <v>--</v>
      </c>
      <c r="Q199" s="490" t="str">
        <f t="shared" si="77"/>
        <v>--</v>
      </c>
      <c r="R199" s="490" t="str">
        <f t="shared" ref="R199:R262" si="92">IFERROR((1/((1/$W199)+(1/$Y199)+(1/$Z199))),"--")</f>
        <v>--</v>
      </c>
      <c r="S199" s="490" t="str">
        <f t="shared" ref="S199:S262" si="93">IFERROR(($W199),"")</f>
        <v>--</v>
      </c>
      <c r="T199" s="490" t="str">
        <f t="shared" ref="T199:T262" si="94">IFERROR((1/((1/$W199)+(1/$Y199))),"--")</f>
        <v>--</v>
      </c>
      <c r="U199" s="490" t="str">
        <f t="shared" ref="U199:U262" si="95">IFERROR(($Y199),"")</f>
        <v>--</v>
      </c>
      <c r="V199" s="490" t="str">
        <f t="shared" ref="V199:V262" si="96">IFERROR((1/((1/$Y199)+(1/$Z199))),"--")</f>
        <v>--</v>
      </c>
      <c r="W199" s="490" t="str">
        <f t="shared" si="78"/>
        <v>--</v>
      </c>
      <c r="X199" s="490" t="str">
        <f t="shared" si="79"/>
        <v>--</v>
      </c>
      <c r="Y199" s="490" t="str">
        <f t="shared" si="80"/>
        <v>--</v>
      </c>
      <c r="Z199" s="490" t="str">
        <f t="shared" si="81"/>
        <v>--</v>
      </c>
      <c r="AA199" s="490"/>
      <c r="AB199" s="490" t="str">
        <f t="shared" si="82"/>
        <v>--</v>
      </c>
      <c r="AC199" s="490" t="str">
        <f t="shared" si="83"/>
        <v>--</v>
      </c>
      <c r="AD199" s="490">
        <f t="shared" si="84"/>
        <v>0.52727272727272723</v>
      </c>
      <c r="AE199" s="490">
        <f>IFERROR((2*'Adult Res carc'!tao_event*AF199),"--")</f>
        <v>32.139834710743798</v>
      </c>
      <c r="AF199" s="255">
        <f>IFERROR((1+(3*[0]!B)+(3*[0]!B^2))/((1+[0]!B)^2),"--")</f>
        <v>1.0991735537190082</v>
      </c>
      <c r="AG199" s="490" t="str">
        <f t="shared" si="85"/>
        <v>--</v>
      </c>
      <c r="AH199" s="208" t="str">
        <f t="shared" si="86"/>
        <v>A</v>
      </c>
      <c r="AI199" s="255">
        <f>VLOOKUP(D199,derm!$D$4:$H$285,5,FALSE)</f>
        <v>3.2599999999999997E-2</v>
      </c>
      <c r="AJ199" s="468">
        <f>VLOOKUP($C199,ToxValues!$C$4:$N$283,11,FALSE)</f>
        <v>380.91</v>
      </c>
      <c r="AK199" s="468">
        <f>VLOOKUP($D199,derm!$D$4:$K$285,6,FALSE)</f>
        <v>0.1</v>
      </c>
      <c r="AL199" s="468">
        <f>VLOOKUP($D199,derm!$D$4:$K$285,7,FALSE)</f>
        <v>14.62</v>
      </c>
      <c r="AM199" s="468">
        <f>VLOOKUP($D199,derm!$D$4:$K$285,8,FALSE)</f>
        <v>35.090000000000003</v>
      </c>
      <c r="AN199" s="468">
        <f>VLOOKUP($D199,derm!$D$4:$L$285,9,FALSE)</f>
        <v>0.8</v>
      </c>
      <c r="AO199" s="255"/>
      <c r="AP199" s="255" t="str">
        <f>VLOOKUP($C199,ToxValues!$C$4:$J$284,7,FALSE)</f>
        <v>--</v>
      </c>
      <c r="AQ199" s="497" t="str">
        <f>VLOOKUP($C199,ToxValues!$C$4:$L$284,10,FALSE)</f>
        <v>--</v>
      </c>
    </row>
    <row r="200" spans="1:43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87"/>
        <v>--</v>
      </c>
      <c r="H200" s="490" t="str">
        <f t="shared" si="88"/>
        <v/>
      </c>
      <c r="I200" s="490"/>
      <c r="J200" s="490" t="str">
        <f t="shared" si="89"/>
        <v/>
      </c>
      <c r="K200" s="490" t="str">
        <f t="shared" si="90"/>
        <v>--</v>
      </c>
      <c r="L200" s="490" t="str">
        <f t="shared" si="91"/>
        <v/>
      </c>
      <c r="M200" s="490"/>
      <c r="N200" s="490" t="str">
        <f t="shared" si="75"/>
        <v>--</v>
      </c>
      <c r="O200" s="490" t="str">
        <f t="shared" si="74"/>
        <v>--</v>
      </c>
      <c r="P200" s="490" t="str">
        <f t="shared" si="76"/>
        <v>--</v>
      </c>
      <c r="Q200" s="490" t="str">
        <f t="shared" si="77"/>
        <v>--</v>
      </c>
      <c r="R200" s="490" t="str">
        <f t="shared" si="92"/>
        <v>--</v>
      </c>
      <c r="S200" s="490" t="str">
        <f t="shared" si="93"/>
        <v>--</v>
      </c>
      <c r="T200" s="490" t="str">
        <f t="shared" si="94"/>
        <v>--</v>
      </c>
      <c r="U200" s="490" t="str">
        <f t="shared" si="95"/>
        <v>--</v>
      </c>
      <c r="V200" s="490" t="str">
        <f t="shared" si="96"/>
        <v>--</v>
      </c>
      <c r="W200" s="490" t="str">
        <f t="shared" si="78"/>
        <v>--</v>
      </c>
      <c r="X200" s="490" t="str">
        <f t="shared" si="79"/>
        <v>--</v>
      </c>
      <c r="Y200" s="490" t="str">
        <f t="shared" si="80"/>
        <v>--</v>
      </c>
      <c r="Z200" s="490" t="str">
        <f t="shared" si="81"/>
        <v>--</v>
      </c>
      <c r="AA200" s="490"/>
      <c r="AB200" s="490" t="str">
        <f t="shared" si="82"/>
        <v>--</v>
      </c>
      <c r="AC200" s="490" t="str">
        <f t="shared" si="83"/>
        <v>--</v>
      </c>
      <c r="AD200" s="490" t="str">
        <f t="shared" si="84"/>
        <v>--</v>
      </c>
      <c r="AE200" s="490" t="str">
        <f>IFERROR((2*'Adult Res carc'!tao_event*AF200),"--")</f>
        <v>--</v>
      </c>
      <c r="AF200" s="255" t="str">
        <f>IFERROR((1+(3*[0]!B)+(3*[0]!B^2))/((1+[0]!B)^2),"--")</f>
        <v>--</v>
      </c>
      <c r="AG200" s="490" t="str">
        <f t="shared" si="85"/>
        <v>--</v>
      </c>
      <c r="AH200" s="208" t="str">
        <f t="shared" si="86"/>
        <v>A</v>
      </c>
      <c r="AI200" s="255" t="str">
        <f>VLOOKUP(D200,derm!$D$4:$H$285,5,FALSE)</f>
        <v>--</v>
      </c>
      <c r="AJ200" s="468" t="str">
        <f>VLOOKUP($C200,ToxValues!$C$4:$N$283,11,FALSE)</f>
        <v>--</v>
      </c>
      <c r="AK200" s="468" t="str">
        <f>VLOOKUP($D200,derm!$D$4:$K$285,6,FALSE)</f>
        <v>--</v>
      </c>
      <c r="AL200" s="468" t="str">
        <f>VLOOKUP($D200,derm!$D$4:$K$285,7,FALSE)</f>
        <v>--</v>
      </c>
      <c r="AM200" s="468" t="str">
        <f>VLOOKUP($D200,derm!$D$4:$K$285,8,FALSE)</f>
        <v>--</v>
      </c>
      <c r="AN200" s="468" t="str">
        <f>VLOOKUP($D200,derm!$D$4:$L$285,9,FALSE)</f>
        <v>--</v>
      </c>
      <c r="AO200" s="255"/>
      <c r="AP200" s="255" t="str">
        <f>VLOOKUP($C200,ToxValues!$C$4:$J$284,7,FALSE)</f>
        <v>--</v>
      </c>
      <c r="AQ200" s="497" t="str">
        <f>VLOOKUP($C200,ToxValues!$C$4:$L$284,10,FALSE)</f>
        <v>--</v>
      </c>
    </row>
    <row r="201" spans="1:43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87"/>
        <v>--</v>
      </c>
      <c r="H201" s="490" t="str">
        <f t="shared" si="88"/>
        <v/>
      </c>
      <c r="I201" s="490"/>
      <c r="J201" s="490" t="str">
        <f t="shared" si="89"/>
        <v/>
      </c>
      <c r="K201" s="490" t="str">
        <f t="shared" si="90"/>
        <v>--</v>
      </c>
      <c r="L201" s="490" t="str">
        <f t="shared" si="91"/>
        <v/>
      </c>
      <c r="M201" s="490"/>
      <c r="N201" s="490" t="str">
        <f t="shared" si="75"/>
        <v>--</v>
      </c>
      <c r="O201" s="490" t="str">
        <f t="shared" si="74"/>
        <v>--</v>
      </c>
      <c r="P201" s="490" t="str">
        <f t="shared" si="76"/>
        <v>--</v>
      </c>
      <c r="Q201" s="490" t="str">
        <f t="shared" si="77"/>
        <v>--</v>
      </c>
      <c r="R201" s="490" t="str">
        <f t="shared" si="92"/>
        <v>--</v>
      </c>
      <c r="S201" s="490" t="str">
        <f t="shared" si="93"/>
        <v>--</v>
      </c>
      <c r="T201" s="490" t="str">
        <f t="shared" si="94"/>
        <v>--</v>
      </c>
      <c r="U201" s="490" t="str">
        <f t="shared" si="95"/>
        <v>--</v>
      </c>
      <c r="V201" s="490" t="str">
        <f t="shared" si="96"/>
        <v>--</v>
      </c>
      <c r="W201" s="490" t="str">
        <f t="shared" si="78"/>
        <v>--</v>
      </c>
      <c r="X201" s="490" t="str">
        <f t="shared" si="79"/>
        <v>--</v>
      </c>
      <c r="Y201" s="490" t="str">
        <f t="shared" si="80"/>
        <v>--</v>
      </c>
      <c r="Z201" s="490" t="str">
        <f t="shared" si="81"/>
        <v>--</v>
      </c>
      <c r="AA201" s="490"/>
      <c r="AB201" s="490" t="str">
        <f t="shared" si="82"/>
        <v>--</v>
      </c>
      <c r="AC201" s="490" t="str">
        <f t="shared" si="83"/>
        <v>--</v>
      </c>
      <c r="AD201" s="490" t="str">
        <f t="shared" si="84"/>
        <v>--</v>
      </c>
      <c r="AE201" s="490" t="str">
        <f>IFERROR((2*'Adult Res carc'!tao_event*AF201),"--")</f>
        <v>--</v>
      </c>
      <c r="AF201" s="255" t="str">
        <f>IFERROR((1+(3*[0]!B)+(3*[0]!B^2))/((1+[0]!B)^2),"--")</f>
        <v>--</v>
      </c>
      <c r="AG201" s="490" t="str">
        <f t="shared" si="85"/>
        <v>--</v>
      </c>
      <c r="AH201" s="208" t="str">
        <f t="shared" si="86"/>
        <v>A</v>
      </c>
      <c r="AI201" s="255" t="str">
        <f>VLOOKUP(D201,derm!$D$4:$H$285,5,FALSE)</f>
        <v>--</v>
      </c>
      <c r="AJ201" s="468" t="str">
        <f>VLOOKUP($C201,ToxValues!$C$4:$N$283,11,FALSE)</f>
        <v>--</v>
      </c>
      <c r="AK201" s="468" t="str">
        <f>VLOOKUP($D201,derm!$D$4:$K$285,6,FALSE)</f>
        <v>--</v>
      </c>
      <c r="AL201" s="468" t="str">
        <f>VLOOKUP($D201,derm!$D$4:$K$285,7,FALSE)</f>
        <v>--</v>
      </c>
      <c r="AM201" s="468" t="str">
        <f>VLOOKUP($D201,derm!$D$4:$K$285,8,FALSE)</f>
        <v>--</v>
      </c>
      <c r="AN201" s="468" t="str">
        <f>VLOOKUP($D201,derm!$D$4:$L$285,9,FALSE)</f>
        <v>--</v>
      </c>
      <c r="AO201" s="255"/>
      <c r="AP201" s="255" t="str">
        <f>VLOOKUP($C201,ToxValues!$C$4:$J$284,7,FALSE)</f>
        <v>--</v>
      </c>
      <c r="AQ201" s="497" t="str">
        <f>VLOOKUP($C201,ToxValues!$C$4:$L$284,10,FALSE)</f>
        <v>--</v>
      </c>
    </row>
    <row r="202" spans="1:43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 t="str">
        <f t="shared" si="87"/>
        <v>--</v>
      </c>
      <c r="H202" s="490" t="str">
        <f t="shared" si="88"/>
        <v/>
      </c>
      <c r="I202" s="490"/>
      <c r="J202" s="490" t="str">
        <f t="shared" si="89"/>
        <v/>
      </c>
      <c r="K202" s="490">
        <f t="shared" si="90"/>
        <v>0.77424242424242407</v>
      </c>
      <c r="L202" s="490">
        <f t="shared" si="91"/>
        <v>0.44220865348910038</v>
      </c>
      <c r="M202" s="490"/>
      <c r="N202" s="490" t="str">
        <f t="shared" si="75"/>
        <v>--</v>
      </c>
      <c r="O202" s="490">
        <f t="shared" si="74"/>
        <v>0.77424242424242407</v>
      </c>
      <c r="P202" s="490">
        <f t="shared" si="76"/>
        <v>1.0311502324645752</v>
      </c>
      <c r="Q202" s="490">
        <f t="shared" si="77"/>
        <v>0.44220865348910038</v>
      </c>
      <c r="R202" s="490" t="str">
        <f t="shared" si="92"/>
        <v>--</v>
      </c>
      <c r="S202" s="490" t="str">
        <f t="shared" si="93"/>
        <v>--</v>
      </c>
      <c r="T202" s="490" t="str">
        <f t="shared" si="94"/>
        <v>--</v>
      </c>
      <c r="U202" s="490">
        <f t="shared" si="95"/>
        <v>0.77424242424242407</v>
      </c>
      <c r="V202" s="490">
        <f t="shared" si="96"/>
        <v>0.44220865348910038</v>
      </c>
      <c r="W202" s="490" t="str">
        <f t="shared" si="78"/>
        <v>--</v>
      </c>
      <c r="X202" s="490" t="str">
        <f t="shared" si="79"/>
        <v>--</v>
      </c>
      <c r="Y202" s="490">
        <f t="shared" si="80"/>
        <v>0.77424242424242407</v>
      </c>
      <c r="Z202" s="490">
        <f t="shared" si="81"/>
        <v>1.0311502324645752</v>
      </c>
      <c r="AA202" s="490"/>
      <c r="AB202" s="490">
        <f t="shared" si="82"/>
        <v>0.43883065723952813</v>
      </c>
      <c r="AC202" s="490">
        <f t="shared" si="83"/>
        <v>1.0311502324645752</v>
      </c>
      <c r="AD202" s="490">
        <f t="shared" si="84"/>
        <v>0.52727272727272723</v>
      </c>
      <c r="AE202" s="490">
        <f>IFERROR((2*'Adult Res carc'!tao_event*AF202),"--")</f>
        <v>10.046446280991734</v>
      </c>
      <c r="AF202" s="255">
        <f>IFERROR((1+(3*[0]!B)+(3*[0]!B^2))/((1+[0]!B)^2),"--")</f>
        <v>1.0991735537190082</v>
      </c>
      <c r="AG202" s="490">
        <f t="shared" si="85"/>
        <v>8.6026936026936047E-5</v>
      </c>
      <c r="AH202" s="208" t="str">
        <f t="shared" si="86"/>
        <v>A</v>
      </c>
      <c r="AI202" s="255">
        <f>VLOOKUP(D202,derm!$D$4:$H$285,5,FALSE)</f>
        <v>2.06E-2</v>
      </c>
      <c r="AJ202" s="468">
        <f>VLOOKUP($C202,ToxValues!$C$4:$N$283,11,FALSE)</f>
        <v>290.83</v>
      </c>
      <c r="AK202" s="468">
        <f>VLOOKUP($D202,derm!$D$4:$K$285,6,FALSE)</f>
        <v>0.1</v>
      </c>
      <c r="AL202" s="468">
        <f>VLOOKUP($D202,derm!$D$4:$K$285,7,FALSE)</f>
        <v>4.57</v>
      </c>
      <c r="AM202" s="468">
        <f>VLOOKUP($D202,derm!$D$4:$K$285,8,FALSE)</f>
        <v>10.97</v>
      </c>
      <c r="AN202" s="468">
        <f>VLOOKUP($D202,derm!$D$4:$L$285,9,FALSE)</f>
        <v>0.9</v>
      </c>
      <c r="AO202" s="255"/>
      <c r="AP202" s="255">
        <f>VLOOKUP($C202,ToxValues!$C$4:$J$284,7,FALSE)</f>
        <v>1.1000000000000001</v>
      </c>
      <c r="AQ202" s="497">
        <f>VLOOKUP($C202,ToxValues!$C$4:$L$284,10,FALSE)</f>
        <v>1.1000000000000001</v>
      </c>
    </row>
    <row r="203" spans="1:43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87"/>
        <v>--</v>
      </c>
      <c r="H203" s="490" t="str">
        <f t="shared" si="88"/>
        <v/>
      </c>
      <c r="I203" s="490"/>
      <c r="J203" s="490" t="str">
        <f t="shared" si="89"/>
        <v/>
      </c>
      <c r="K203" s="490" t="str">
        <f t="shared" si="90"/>
        <v>--</v>
      </c>
      <c r="L203" s="490" t="str">
        <f t="shared" si="91"/>
        <v/>
      </c>
      <c r="M203" s="490"/>
      <c r="N203" s="490" t="str">
        <f t="shared" si="75"/>
        <v>--</v>
      </c>
      <c r="O203" s="490" t="str">
        <f t="shared" si="74"/>
        <v>--</v>
      </c>
      <c r="P203" s="490" t="str">
        <f t="shared" si="76"/>
        <v>--</v>
      </c>
      <c r="Q203" s="490" t="str">
        <f t="shared" si="77"/>
        <v>--</v>
      </c>
      <c r="R203" s="490" t="str">
        <f t="shared" si="92"/>
        <v>--</v>
      </c>
      <c r="S203" s="490" t="str">
        <f t="shared" si="93"/>
        <v>--</v>
      </c>
      <c r="T203" s="490" t="str">
        <f t="shared" si="94"/>
        <v>--</v>
      </c>
      <c r="U203" s="490" t="str">
        <f t="shared" si="95"/>
        <v>--</v>
      </c>
      <c r="V203" s="490" t="str">
        <f t="shared" si="96"/>
        <v>--</v>
      </c>
      <c r="W203" s="490" t="str">
        <f t="shared" si="78"/>
        <v>--</v>
      </c>
      <c r="X203" s="490" t="str">
        <f t="shared" si="79"/>
        <v>--</v>
      </c>
      <c r="Y203" s="490" t="str">
        <f t="shared" si="80"/>
        <v>--</v>
      </c>
      <c r="Z203" s="490" t="str">
        <f t="shared" si="81"/>
        <v>--</v>
      </c>
      <c r="AA203" s="490"/>
      <c r="AB203" s="490" t="str">
        <f t="shared" si="82"/>
        <v>--</v>
      </c>
      <c r="AC203" s="490" t="str">
        <f t="shared" si="83"/>
        <v>--</v>
      </c>
      <c r="AD203" s="490">
        <f t="shared" si="84"/>
        <v>0.44615384615384612</v>
      </c>
      <c r="AE203" s="490">
        <f>IFERROR((2*'Adult Res carc'!tao_event*AF203),"--")</f>
        <v>54.62236686390532</v>
      </c>
      <c r="AF203" s="255">
        <f>IFERROR((1+(3*[0]!B)+(3*[0]!B^2))/((1+[0]!B)^2),"--")</f>
        <v>1.2840236686390532</v>
      </c>
      <c r="AG203" s="490" t="str">
        <f t="shared" si="85"/>
        <v>--</v>
      </c>
      <c r="AH203" s="208" t="str">
        <f t="shared" si="86"/>
        <v>A</v>
      </c>
      <c r="AI203" s="255" t="str">
        <f>VLOOKUP(D203,derm!$D$4:$H$285,5,FALSE)</f>
        <v>--</v>
      </c>
      <c r="AJ203" s="468" t="str">
        <f>VLOOKUP($C203,ToxValues!$C$4:$N$283,11,FALSE)</f>
        <v>--</v>
      </c>
      <c r="AK203" s="468">
        <f>VLOOKUP($D203,derm!$D$4:$K$285,6,FALSE)</f>
        <v>0.3</v>
      </c>
      <c r="AL203" s="468">
        <f>VLOOKUP($D203,derm!$D$4:$K$285,7,FALSE)</f>
        <v>21.27</v>
      </c>
      <c r="AM203" s="468">
        <f>VLOOKUP($D203,derm!$D$4:$K$285,8,FALSE)</f>
        <v>51.05</v>
      </c>
      <c r="AN203" s="468">
        <f>VLOOKUP($D203,derm!$D$4:$L$285,9,FALSE)</f>
        <v>0.7</v>
      </c>
      <c r="AO203" s="255"/>
      <c r="AP203" s="255" t="str">
        <f>VLOOKUP($C203,ToxValues!$C$4:$J$284,7,FALSE)</f>
        <v>--</v>
      </c>
      <c r="AQ203" s="497" t="str">
        <f>VLOOKUP($C203,ToxValues!$C$4:$L$284,10,FALSE)</f>
        <v>--</v>
      </c>
    </row>
    <row r="204" spans="1:43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 t="str">
        <f t="shared" si="87"/>
        <v>--</v>
      </c>
      <c r="H204" s="490" t="str">
        <f t="shared" si="88"/>
        <v/>
      </c>
      <c r="I204" s="490"/>
      <c r="J204" s="490" t="str">
        <f t="shared" si="89"/>
        <v/>
      </c>
      <c r="K204" s="490">
        <f t="shared" si="90"/>
        <v>0.18925925925925927</v>
      </c>
      <c r="L204" s="490">
        <f t="shared" si="91"/>
        <v>2.1277189059995857E-2</v>
      </c>
      <c r="M204" s="490"/>
      <c r="N204" s="490" t="str">
        <f t="shared" si="75"/>
        <v>--</v>
      </c>
      <c r="O204" s="490">
        <f t="shared" si="74"/>
        <v>0.18925925925925927</v>
      </c>
      <c r="P204" s="490">
        <f t="shared" si="76"/>
        <v>2.3972231297288111E-2</v>
      </c>
      <c r="Q204" s="490">
        <f t="shared" si="77"/>
        <v>2.1277189059995857E-2</v>
      </c>
      <c r="R204" s="490" t="str">
        <f t="shared" si="92"/>
        <v>--</v>
      </c>
      <c r="S204" s="490" t="str">
        <f t="shared" si="93"/>
        <v>--</v>
      </c>
      <c r="T204" s="490" t="str">
        <f t="shared" si="94"/>
        <v>--</v>
      </c>
      <c r="U204" s="490">
        <f t="shared" si="95"/>
        <v>0.18925925925925927</v>
      </c>
      <c r="V204" s="490">
        <f t="shared" si="96"/>
        <v>2.1277189059995857E-2</v>
      </c>
      <c r="W204" s="490" t="str">
        <f t="shared" si="78"/>
        <v>--</v>
      </c>
      <c r="X204" s="490" t="str">
        <f t="shared" si="79"/>
        <v>--</v>
      </c>
      <c r="Y204" s="490">
        <f t="shared" si="80"/>
        <v>0.18925925925925927</v>
      </c>
      <c r="Z204" s="490">
        <f t="shared" si="81"/>
        <v>2.3972231297288111E-2</v>
      </c>
      <c r="AA204" s="490"/>
      <c r="AB204" s="490">
        <f t="shared" si="82"/>
        <v>6.1893040900899915E-3</v>
      </c>
      <c r="AC204" s="490">
        <f t="shared" si="83"/>
        <v>2.3972231297288111E-2</v>
      </c>
      <c r="AD204" s="490">
        <f t="shared" si="84"/>
        <v>0.52727272727272723</v>
      </c>
      <c r="AE204" s="490">
        <f>IFERROR((2*'Adult Res carc'!tao_event*AF204),"--")</f>
        <v>29.172066115702474</v>
      </c>
      <c r="AF204" s="255">
        <f>IFERROR((1+(3*[0]!B)+(3*[0]!B^2))/((1+[0]!B)^2),"--")</f>
        <v>1.0991735537190082</v>
      </c>
      <c r="AG204" s="490">
        <f t="shared" si="85"/>
        <v>2.1028806584362146E-5</v>
      </c>
      <c r="AH204" s="208" t="str">
        <f t="shared" si="86"/>
        <v>A</v>
      </c>
      <c r="AI204" s="255">
        <f>VLOOKUP(D204,derm!$D$4:$H$285,5,FALSE)</f>
        <v>0.14299999999999999</v>
      </c>
      <c r="AJ204" s="468">
        <f>VLOOKUP($C204,ToxValues!$C$4:$N$283,11,FALSE)</f>
        <v>373.32</v>
      </c>
      <c r="AK204" s="468">
        <f>VLOOKUP($D204,derm!$D$4:$K$285,6,FALSE)</f>
        <v>0.1</v>
      </c>
      <c r="AL204" s="468">
        <f>VLOOKUP($D204,derm!$D$4:$K$285,7,FALSE)</f>
        <v>13.27</v>
      </c>
      <c r="AM204" s="468">
        <f>VLOOKUP($D204,derm!$D$4:$K$285,8,FALSE)</f>
        <v>31.85</v>
      </c>
      <c r="AN204" s="468">
        <f>VLOOKUP($D204,derm!$D$4:$L$285,9,FALSE)</f>
        <v>0.8</v>
      </c>
      <c r="AO204" s="255"/>
      <c r="AP204" s="255">
        <f>VLOOKUP($C204,ToxValues!$C$4:$J$284,7,FALSE)</f>
        <v>4.5</v>
      </c>
      <c r="AQ204" s="497">
        <f>VLOOKUP($C204,ToxValues!$C$4:$L$284,10,FALSE)</f>
        <v>4.5</v>
      </c>
    </row>
    <row r="205" spans="1:43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 t="str">
        <f t="shared" si="87"/>
        <v>--</v>
      </c>
      <c r="H205" s="490" t="str">
        <f t="shared" si="88"/>
        <v/>
      </c>
      <c r="I205" s="490"/>
      <c r="J205" s="490" t="str">
        <f t="shared" si="89"/>
        <v/>
      </c>
      <c r="K205" s="490">
        <f t="shared" si="90"/>
        <v>9.358974358974359E-2</v>
      </c>
      <c r="L205" s="490" t="str">
        <f t="shared" si="91"/>
        <v/>
      </c>
      <c r="M205" s="490"/>
      <c r="N205" s="490" t="str">
        <f t="shared" si="75"/>
        <v>--</v>
      </c>
      <c r="O205" s="490">
        <f t="shared" si="74"/>
        <v>9.358974358974359E-2</v>
      </c>
      <c r="P205" s="490" t="str">
        <f t="shared" si="76"/>
        <v>--</v>
      </c>
      <c r="Q205" s="490">
        <f t="shared" si="77"/>
        <v>9.358974358974359E-2</v>
      </c>
      <c r="R205" s="490" t="str">
        <f t="shared" si="92"/>
        <v>--</v>
      </c>
      <c r="S205" s="490" t="str">
        <f t="shared" si="93"/>
        <v>--</v>
      </c>
      <c r="T205" s="490" t="str">
        <f t="shared" si="94"/>
        <v>--</v>
      </c>
      <c r="U205" s="490">
        <f t="shared" si="95"/>
        <v>9.358974358974359E-2</v>
      </c>
      <c r="V205" s="490" t="str">
        <f t="shared" si="96"/>
        <v>--</v>
      </c>
      <c r="W205" s="490" t="str">
        <f t="shared" si="78"/>
        <v>--</v>
      </c>
      <c r="X205" s="490" t="str">
        <f t="shared" si="79"/>
        <v>--</v>
      </c>
      <c r="Y205" s="490">
        <f t="shared" si="80"/>
        <v>9.358974358974359E-2</v>
      </c>
      <c r="Z205" s="490" t="str">
        <f t="shared" si="81"/>
        <v>--</v>
      </c>
      <c r="AA205" s="490"/>
      <c r="AB205" s="490" t="str">
        <f t="shared" si="82"/>
        <v>--</v>
      </c>
      <c r="AC205" s="490" t="str">
        <f t="shared" si="83"/>
        <v>--</v>
      </c>
      <c r="AD205" s="490" t="str">
        <f t="shared" si="84"/>
        <v>--</v>
      </c>
      <c r="AE205" s="490" t="str">
        <f>IFERROR((2*'Adult Res carc'!tao_event*AF205),"--")</f>
        <v>--</v>
      </c>
      <c r="AF205" s="255" t="str">
        <f>IFERROR((1+(3*[0]!B)+(3*[0]!B^2))/((1+[0]!B)^2),"--")</f>
        <v>--</v>
      </c>
      <c r="AG205" s="490">
        <f t="shared" si="85"/>
        <v>1.03988603988604E-5</v>
      </c>
      <c r="AH205" s="208" t="str">
        <f t="shared" si="86"/>
        <v>A</v>
      </c>
      <c r="AI205" s="255">
        <f>VLOOKUP(D205,derm!$D$4:$H$285,5,FALSE)</f>
        <v>2.0899999999999998E-2</v>
      </c>
      <c r="AJ205" s="468">
        <f>VLOOKUP($C205,ToxValues!$C$4:$N$283,11,FALSE)</f>
        <v>389.32</v>
      </c>
      <c r="AK205" s="468" t="str">
        <f>VLOOKUP($D205,derm!$D$4:$K$285,6,FALSE)</f>
        <v>--</v>
      </c>
      <c r="AL205" s="468" t="str">
        <f>VLOOKUP($D205,derm!$D$4:$K$285,7,FALSE)</f>
        <v>--</v>
      </c>
      <c r="AM205" s="468" t="str">
        <f>VLOOKUP($D205,derm!$D$4:$K$285,8,FALSE)</f>
        <v>--</v>
      </c>
      <c r="AN205" s="468" t="str">
        <f>VLOOKUP($D205,derm!$D$4:$L$285,9,FALSE)</f>
        <v>--</v>
      </c>
      <c r="AO205" s="255"/>
      <c r="AP205" s="255">
        <f>VLOOKUP($C205,ToxValues!$C$4:$J$284,7,FALSE)</f>
        <v>9.1</v>
      </c>
      <c r="AQ205" s="497">
        <f>VLOOKUP($C205,ToxValues!$C$4:$L$284,10,FALSE)</f>
        <v>9.1</v>
      </c>
    </row>
    <row r="206" spans="1:43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 t="str">
        <f t="shared" si="87"/>
        <v>--</v>
      </c>
      <c r="H206" s="490" t="str">
        <f t="shared" si="88"/>
        <v/>
      </c>
      <c r="I206" s="490"/>
      <c r="J206" s="490" t="str">
        <f t="shared" si="89"/>
        <v/>
      </c>
      <c r="K206" s="490">
        <f t="shared" si="90"/>
        <v>8.5166666666666668E-2</v>
      </c>
      <c r="L206" s="490" t="str">
        <f t="shared" si="91"/>
        <v/>
      </c>
      <c r="M206" s="490"/>
      <c r="N206" s="490" t="str">
        <f t="shared" si="75"/>
        <v>--</v>
      </c>
      <c r="O206" s="490">
        <f t="shared" si="74"/>
        <v>8.5166666666666668E-2</v>
      </c>
      <c r="P206" s="490" t="str">
        <f t="shared" si="76"/>
        <v>--</v>
      </c>
      <c r="Q206" s="490">
        <f t="shared" si="77"/>
        <v>8.5166666666666668E-2</v>
      </c>
      <c r="R206" s="490" t="str">
        <f t="shared" si="92"/>
        <v>--</v>
      </c>
      <c r="S206" s="490" t="str">
        <f t="shared" si="93"/>
        <v>--</v>
      </c>
      <c r="T206" s="490" t="str">
        <f t="shared" si="94"/>
        <v>--</v>
      </c>
      <c r="U206" s="490">
        <f t="shared" si="95"/>
        <v>8.5166666666666668E-2</v>
      </c>
      <c r="V206" s="490" t="str">
        <f t="shared" si="96"/>
        <v>--</v>
      </c>
      <c r="W206" s="490" t="str">
        <f t="shared" si="78"/>
        <v>--</v>
      </c>
      <c r="X206" s="490" t="str">
        <f t="shared" si="79"/>
        <v>--</v>
      </c>
      <c r="Y206" s="490">
        <f t="shared" si="80"/>
        <v>8.5166666666666668E-2</v>
      </c>
      <c r="Z206" s="490" t="str">
        <f t="shared" si="81"/>
        <v>--</v>
      </c>
      <c r="AA206" s="490"/>
      <c r="AB206" s="490" t="str">
        <f t="shared" si="82"/>
        <v>--</v>
      </c>
      <c r="AC206" s="490" t="str">
        <f t="shared" si="83"/>
        <v>--</v>
      </c>
      <c r="AD206" s="490" t="str">
        <f t="shared" si="84"/>
        <v>--</v>
      </c>
      <c r="AE206" s="490" t="str">
        <f>IFERROR((2*'Adult Res carc'!tao_event*AF206),"--")</f>
        <v>--</v>
      </c>
      <c r="AF206" s="255" t="str">
        <f>IFERROR((1+(3*[0]!B)+(3*[0]!B^2))/((1+[0]!B)^2),"--")</f>
        <v>--</v>
      </c>
      <c r="AG206" s="490">
        <f t="shared" si="85"/>
        <v>9.4629629629629655E-6</v>
      </c>
      <c r="AH206" s="208" t="str">
        <f t="shared" si="86"/>
        <v>A</v>
      </c>
      <c r="AI206" s="255">
        <f>VLOOKUP(D206,derm!$D$4:$H$285,5,FALSE)</f>
        <v>1.09E-2</v>
      </c>
      <c r="AJ206" s="468">
        <f>VLOOKUP($C206,ToxValues!$C$4:$N$283,11,FALSE)</f>
        <v>490.64</v>
      </c>
      <c r="AK206" s="468" t="str">
        <f>VLOOKUP($D206,derm!$D$4:$K$285,6,FALSE)</f>
        <v>--</v>
      </c>
      <c r="AL206" s="468" t="str">
        <f>VLOOKUP($D206,derm!$D$4:$K$285,7,FALSE)</f>
        <v>--</v>
      </c>
      <c r="AM206" s="468" t="str">
        <f>VLOOKUP($D206,derm!$D$4:$K$285,8,FALSE)</f>
        <v>--</v>
      </c>
      <c r="AN206" s="468" t="str">
        <f>VLOOKUP($D206,derm!$D$4:$L$285,9,FALSE)</f>
        <v>--</v>
      </c>
      <c r="AO206" s="255"/>
      <c r="AP206" s="255">
        <f>VLOOKUP($C206,ToxValues!$C$4:$J$284,7,FALSE)</f>
        <v>10</v>
      </c>
      <c r="AQ206" s="497">
        <f>VLOOKUP($C206,ToxValues!$C$4:$L$284,10,FALSE)</f>
        <v>10</v>
      </c>
    </row>
    <row r="207" spans="1:43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 t="str">
        <f t="shared" si="87"/>
        <v>--</v>
      </c>
      <c r="H207" s="490" t="str">
        <f t="shared" si="88"/>
        <v/>
      </c>
      <c r="I207" s="490"/>
      <c r="J207" s="490" t="str">
        <f t="shared" si="89"/>
        <v/>
      </c>
      <c r="K207" s="490" t="str">
        <f t="shared" si="90"/>
        <v>--</v>
      </c>
      <c r="L207" s="490" t="str">
        <f t="shared" si="91"/>
        <v/>
      </c>
      <c r="M207" s="490"/>
      <c r="N207" s="490" t="str">
        <f t="shared" si="75"/>
        <v>--</v>
      </c>
      <c r="O207" s="490" t="str">
        <f t="shared" si="74"/>
        <v>--</v>
      </c>
      <c r="P207" s="490" t="str">
        <f t="shared" si="76"/>
        <v>--</v>
      </c>
      <c r="Q207" s="490" t="str">
        <f t="shared" si="77"/>
        <v>--</v>
      </c>
      <c r="R207" s="490" t="str">
        <f t="shared" si="92"/>
        <v>--</v>
      </c>
      <c r="S207" s="490" t="str">
        <f t="shared" si="93"/>
        <v>--</v>
      </c>
      <c r="T207" s="490" t="str">
        <f t="shared" si="94"/>
        <v>--</v>
      </c>
      <c r="U207" s="490" t="str">
        <f t="shared" si="95"/>
        <v>--</v>
      </c>
      <c r="V207" s="490" t="str">
        <f t="shared" si="96"/>
        <v>--</v>
      </c>
      <c r="W207" s="490" t="str">
        <f t="shared" si="78"/>
        <v>--</v>
      </c>
      <c r="X207" s="490" t="str">
        <f t="shared" si="79"/>
        <v>--</v>
      </c>
      <c r="Y207" s="490" t="str">
        <f t="shared" si="80"/>
        <v>--</v>
      </c>
      <c r="Z207" s="490" t="str">
        <f t="shared" si="81"/>
        <v>--</v>
      </c>
      <c r="AA207" s="490"/>
      <c r="AB207" s="490" t="str">
        <f t="shared" si="82"/>
        <v>--</v>
      </c>
      <c r="AC207" s="490" t="str">
        <f t="shared" si="83"/>
        <v>--</v>
      </c>
      <c r="AD207" s="490" t="str">
        <f t="shared" si="84"/>
        <v>--</v>
      </c>
      <c r="AE207" s="490" t="str">
        <f>IFERROR((2*'Adult Res carc'!tao_event*AF207),"--")</f>
        <v>--</v>
      </c>
      <c r="AF207" s="255" t="str">
        <f>IFERROR((1+(3*[0]!B)+(3*[0]!B^2))/((1+[0]!B)^2),"--")</f>
        <v>--</v>
      </c>
      <c r="AG207" s="490" t="str">
        <f t="shared" si="85"/>
        <v>--</v>
      </c>
      <c r="AH207" s="208" t="str">
        <f t="shared" si="86"/>
        <v>A</v>
      </c>
      <c r="AI207" s="255">
        <f>VLOOKUP(D207,derm!$D$4:$H$285,5,FALSE)</f>
        <v>4.2799999999999998E-2</v>
      </c>
      <c r="AJ207" s="468">
        <f>VLOOKUP($C207,ToxValues!$C$4:$N$283,11,FALSE)</f>
        <v>345.66</v>
      </c>
      <c r="AK207" s="468" t="str">
        <f>VLOOKUP($D207,derm!$D$4:$K$285,6,FALSE)</f>
        <v>--</v>
      </c>
      <c r="AL207" s="468" t="str">
        <f>VLOOKUP($D207,derm!$D$4:$K$285,7,FALSE)</f>
        <v>--</v>
      </c>
      <c r="AM207" s="468" t="str">
        <f>VLOOKUP($D207,derm!$D$4:$K$285,8,FALSE)</f>
        <v>--</v>
      </c>
      <c r="AN207" s="468" t="str">
        <f>VLOOKUP($D207,derm!$D$4:$L$285,9,FALSE)</f>
        <v>--</v>
      </c>
      <c r="AO207" s="255"/>
      <c r="AP207" s="255" t="str">
        <f>VLOOKUP($C207,ToxValues!$C$4:$J$284,7,FALSE)</f>
        <v>--</v>
      </c>
      <c r="AQ207" s="497" t="str">
        <f>VLOOKUP($C207,ToxValues!$C$4:$L$284,10,FALSE)</f>
        <v>--</v>
      </c>
    </row>
    <row r="208" spans="1:43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 t="str">
        <f t="shared" si="87"/>
        <v>--</v>
      </c>
      <c r="H208" s="490" t="str">
        <f t="shared" si="88"/>
        <v/>
      </c>
      <c r="I208" s="490"/>
      <c r="J208" s="490" t="str">
        <f t="shared" si="89"/>
        <v/>
      </c>
      <c r="K208" s="490">
        <f t="shared" si="90"/>
        <v>0.77424242424242407</v>
      </c>
      <c r="L208" s="490">
        <f t="shared" si="91"/>
        <v>0.16418687451795269</v>
      </c>
      <c r="M208" s="490"/>
      <c r="N208" s="490" t="str">
        <f t="shared" si="75"/>
        <v>--</v>
      </c>
      <c r="O208" s="490">
        <f t="shared" ref="O208:O271" si="97">IF($E208="M",Y208*mut_VSM,Y208)</f>
        <v>0.77424242424242407</v>
      </c>
      <c r="P208" s="490">
        <f t="shared" si="76"/>
        <v>0.20837519437857704</v>
      </c>
      <c r="Q208" s="490">
        <f t="shared" si="77"/>
        <v>0.16418687451795269</v>
      </c>
      <c r="R208" s="490" t="str">
        <f t="shared" si="92"/>
        <v>--</v>
      </c>
      <c r="S208" s="490" t="str">
        <f t="shared" si="93"/>
        <v>--</v>
      </c>
      <c r="T208" s="490" t="str">
        <f t="shared" si="94"/>
        <v>--</v>
      </c>
      <c r="U208" s="490">
        <f t="shared" si="95"/>
        <v>0.77424242424242407</v>
      </c>
      <c r="V208" s="490">
        <f t="shared" si="96"/>
        <v>0.16418687451795269</v>
      </c>
      <c r="W208" s="490" t="str">
        <f t="shared" si="78"/>
        <v>--</v>
      </c>
      <c r="X208" s="490" t="str">
        <f t="shared" si="79"/>
        <v>--</v>
      </c>
      <c r="Y208" s="490">
        <f t="shared" si="80"/>
        <v>0.77424242424242407</v>
      </c>
      <c r="Z208" s="490">
        <f t="shared" si="81"/>
        <v>0.20837519437857704</v>
      </c>
      <c r="AA208" s="490"/>
      <c r="AB208" s="490">
        <f t="shared" si="82"/>
        <v>4.1710452772855233E-2</v>
      </c>
      <c r="AC208" s="490">
        <f t="shared" si="83"/>
        <v>0.20837519437857704</v>
      </c>
      <c r="AD208" s="490">
        <f t="shared" si="84"/>
        <v>0.52727272727272723</v>
      </c>
      <c r="AE208" s="490">
        <f>IFERROR((2*'Adult Res carc'!tao_event*AF208),"--")</f>
        <v>49.242975206611561</v>
      </c>
      <c r="AF208" s="255">
        <f>IFERROR((1+(3*[0]!B)+(3*[0]!B^2))/((1+[0]!B)^2),"--")</f>
        <v>1.0991735537190082</v>
      </c>
      <c r="AG208" s="490">
        <f t="shared" si="85"/>
        <v>8.6026936026936047E-5</v>
      </c>
      <c r="AH208" s="208" t="str">
        <f t="shared" si="86"/>
        <v>A</v>
      </c>
      <c r="AI208" s="255">
        <f>VLOOKUP(D208,derm!$D$4:$H$285,5,FALSE)</f>
        <v>5.1799999999999999E-2</v>
      </c>
      <c r="AJ208" s="468">
        <f>VLOOKUP($C208,ToxValues!$C$4:$N$283,11,FALSE)</f>
        <v>413.82</v>
      </c>
      <c r="AK208" s="468">
        <f>VLOOKUP($D208,derm!$D$4:$K$285,6,FALSE)</f>
        <v>0.1</v>
      </c>
      <c r="AL208" s="468">
        <f>VLOOKUP($D208,derm!$D$4:$K$285,7,FALSE)</f>
        <v>22.4</v>
      </c>
      <c r="AM208" s="468">
        <f>VLOOKUP($D208,derm!$D$4:$K$285,8,FALSE)</f>
        <v>53.75</v>
      </c>
      <c r="AN208" s="468">
        <f>VLOOKUP($D208,derm!$D$4:$L$285,9,FALSE)</f>
        <v>0.8</v>
      </c>
      <c r="AO208" s="255"/>
      <c r="AP208" s="255">
        <f>VLOOKUP($C208,ToxValues!$C$4:$J$284,7,FALSE)</f>
        <v>1.1000000000000001</v>
      </c>
      <c r="AQ208" s="497">
        <f>VLOOKUP($C208,ToxValues!$C$4:$L$284,10,FALSE)</f>
        <v>1.1000000000000001</v>
      </c>
    </row>
    <row r="209" spans="1:43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 t="str">
        <f t="shared" si="87"/>
        <v>--</v>
      </c>
      <c r="H209" s="490" t="str">
        <f t="shared" si="88"/>
        <v/>
      </c>
      <c r="I209" s="490"/>
      <c r="J209" s="490" t="str">
        <f t="shared" si="89"/>
        <v/>
      </c>
      <c r="K209" s="490">
        <f t="shared" si="90"/>
        <v>3.7028985507246377</v>
      </c>
      <c r="L209" s="490" t="str">
        <f t="shared" si="91"/>
        <v/>
      </c>
      <c r="M209" s="490"/>
      <c r="N209" s="490" t="str">
        <f t="shared" si="75"/>
        <v>--</v>
      </c>
      <c r="O209" s="490">
        <f t="shared" si="97"/>
        <v>3.7028985507246377</v>
      </c>
      <c r="P209" s="490" t="str">
        <f t="shared" si="76"/>
        <v>--</v>
      </c>
      <c r="Q209" s="490">
        <f t="shared" si="77"/>
        <v>3.7028985507246377</v>
      </c>
      <c r="R209" s="490" t="str">
        <f t="shared" si="92"/>
        <v>--</v>
      </c>
      <c r="S209" s="490" t="str">
        <f t="shared" si="93"/>
        <v>--</v>
      </c>
      <c r="T209" s="490" t="str">
        <f t="shared" si="94"/>
        <v>--</v>
      </c>
      <c r="U209" s="490">
        <f t="shared" si="95"/>
        <v>3.7028985507246377</v>
      </c>
      <c r="V209" s="490" t="str">
        <f t="shared" si="96"/>
        <v>--</v>
      </c>
      <c r="W209" s="490" t="str">
        <f t="shared" si="78"/>
        <v>--</v>
      </c>
      <c r="X209" s="490" t="str">
        <f t="shared" si="79"/>
        <v>--</v>
      </c>
      <c r="Y209" s="490">
        <f t="shared" si="80"/>
        <v>3.7028985507246377</v>
      </c>
      <c r="Z209" s="490" t="str">
        <f t="shared" si="81"/>
        <v>--</v>
      </c>
      <c r="AA209" s="490"/>
      <c r="AB209" s="490" t="str">
        <f t="shared" si="82"/>
        <v>--</v>
      </c>
      <c r="AC209" s="490" t="str">
        <f t="shared" si="83"/>
        <v>--</v>
      </c>
      <c r="AD209" s="490" t="str">
        <f t="shared" si="84"/>
        <v>--</v>
      </c>
      <c r="AE209" s="490" t="str">
        <f>IFERROR((2*'Adult Res carc'!tao_event*AF209),"--")</f>
        <v>--</v>
      </c>
      <c r="AF209" s="255" t="str">
        <f>IFERROR((1+(3*[0]!B)+(3*[0]!B^2))/((1+[0]!B)^2),"--")</f>
        <v>--</v>
      </c>
      <c r="AG209" s="490">
        <f t="shared" si="85"/>
        <v>4.1143317230273762E-4</v>
      </c>
      <c r="AH209" s="208" t="str">
        <f t="shared" si="86"/>
        <v>A</v>
      </c>
      <c r="AI209" s="255">
        <f>VLOOKUP(D209,derm!$D$4:$H$285,5,FALSE)</f>
        <v>5.2399999999999999E-3</v>
      </c>
      <c r="AJ209" s="468">
        <f>VLOOKUP($C209,ToxValues!$C$4:$N$283,11,FALSE)</f>
        <v>215.69</v>
      </c>
      <c r="AK209" s="468" t="str">
        <f>VLOOKUP($D209,derm!$D$4:$K$285,6,FALSE)</f>
        <v>--</v>
      </c>
      <c r="AL209" s="468" t="str">
        <f>VLOOKUP($D209,derm!$D$4:$K$285,7,FALSE)</f>
        <v>--</v>
      </c>
      <c r="AM209" s="468" t="str">
        <f>VLOOKUP($D209,derm!$D$4:$K$285,8,FALSE)</f>
        <v>--</v>
      </c>
      <c r="AN209" s="468" t="str">
        <f>VLOOKUP($D209,derm!$D$4:$L$285,9,FALSE)</f>
        <v>--</v>
      </c>
      <c r="AO209" s="255"/>
      <c r="AP209" s="255">
        <f>VLOOKUP($C209,ToxValues!$C$4:$J$284,7,FALSE)</f>
        <v>0.23</v>
      </c>
      <c r="AQ209" s="497">
        <f>VLOOKUP($C209,ToxValues!$C$4:$L$284,10,FALSE)</f>
        <v>0.23</v>
      </c>
    </row>
    <row r="210" spans="1:43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 t="str">
        <f t="shared" si="87"/>
        <v>--</v>
      </c>
      <c r="H210" s="490" t="str">
        <f t="shared" si="88"/>
        <v/>
      </c>
      <c r="I210" s="490"/>
      <c r="J210" s="490" t="str">
        <f t="shared" si="89"/>
        <v/>
      </c>
      <c r="K210" s="490" t="str">
        <f t="shared" si="90"/>
        <v>--</v>
      </c>
      <c r="L210" s="490" t="str">
        <f t="shared" si="91"/>
        <v/>
      </c>
      <c r="M210" s="490"/>
      <c r="N210" s="490" t="str">
        <f t="shared" si="75"/>
        <v>--</v>
      </c>
      <c r="O210" s="490" t="str">
        <f t="shared" si="97"/>
        <v>--</v>
      </c>
      <c r="P210" s="490" t="str">
        <f t="shared" si="76"/>
        <v>--</v>
      </c>
      <c r="Q210" s="490" t="str">
        <f t="shared" si="77"/>
        <v>--</v>
      </c>
      <c r="R210" s="490" t="str">
        <f t="shared" si="92"/>
        <v>--</v>
      </c>
      <c r="S210" s="490" t="str">
        <f t="shared" si="93"/>
        <v>--</v>
      </c>
      <c r="T210" s="490" t="str">
        <f t="shared" si="94"/>
        <v>--</v>
      </c>
      <c r="U210" s="490" t="str">
        <f t="shared" si="95"/>
        <v>--</v>
      </c>
      <c r="V210" s="490" t="str">
        <f t="shared" si="96"/>
        <v>--</v>
      </c>
      <c r="W210" s="490" t="str">
        <f t="shared" si="78"/>
        <v>--</v>
      </c>
      <c r="X210" s="490" t="str">
        <f t="shared" si="79"/>
        <v>--</v>
      </c>
      <c r="Y210" s="490" t="str">
        <f t="shared" si="80"/>
        <v>--</v>
      </c>
      <c r="Z210" s="490" t="str">
        <f t="shared" si="81"/>
        <v>--</v>
      </c>
      <c r="AA210" s="490"/>
      <c r="AB210" s="490" t="str">
        <f t="shared" si="82"/>
        <v>--</v>
      </c>
      <c r="AC210" s="490" t="str">
        <f t="shared" si="83"/>
        <v>--</v>
      </c>
      <c r="AD210" s="490" t="str">
        <f t="shared" si="84"/>
        <v>--</v>
      </c>
      <c r="AE210" s="490" t="str">
        <f>IFERROR((2*'Adult Res carc'!tao_event*AF210),"--")</f>
        <v>--</v>
      </c>
      <c r="AF210" s="255" t="str">
        <f>IFERROR((1+(3*[0]!B)+(3*[0]!B^2))/((1+[0]!B)^2),"--")</f>
        <v>--</v>
      </c>
      <c r="AG210" s="490" t="str">
        <f t="shared" si="85"/>
        <v>--</v>
      </c>
      <c r="AH210" s="208" t="str">
        <f t="shared" si="86"/>
        <v>A</v>
      </c>
      <c r="AI210" s="255">
        <f>VLOOKUP(D210,derm!$D$4:$H$285,5,FALSE)</f>
        <v>3.3399999999999999E-2</v>
      </c>
      <c r="AJ210" s="468">
        <f>VLOOKUP($C210,ToxValues!$C$4:$N$283,11,FALSE)</f>
        <v>350.59</v>
      </c>
      <c r="AK210" s="468" t="str">
        <f>VLOOKUP($D210,derm!$D$4:$K$285,6,FALSE)</f>
        <v>--</v>
      </c>
      <c r="AL210" s="468" t="str">
        <f>VLOOKUP($D210,derm!$D$4:$K$285,7,FALSE)</f>
        <v>--</v>
      </c>
      <c r="AM210" s="468" t="str">
        <f>VLOOKUP($D210,derm!$D$4:$K$285,8,FALSE)</f>
        <v>--</v>
      </c>
      <c r="AN210" s="468" t="str">
        <f>VLOOKUP($D210,derm!$D$4:$L$285,9,FALSE)</f>
        <v>--</v>
      </c>
      <c r="AO210" s="255"/>
      <c r="AP210" s="255" t="str">
        <f>VLOOKUP($C210,ToxValues!$C$4:$J$284,7,FALSE)</f>
        <v>--</v>
      </c>
      <c r="AQ210" s="497" t="str">
        <f>VLOOKUP($C210,ToxValues!$C$4:$L$284,10,FALSE)</f>
        <v>--</v>
      </c>
    </row>
    <row r="211" spans="1:43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 t="str">
        <f t="shared" si="87"/>
        <v>--</v>
      </c>
      <c r="H211" s="490" t="str">
        <f t="shared" si="88"/>
        <v/>
      </c>
      <c r="I211" s="490"/>
      <c r="J211" s="490" t="str">
        <f t="shared" si="89"/>
        <v/>
      </c>
      <c r="K211" s="490" t="str">
        <f t="shared" si="90"/>
        <v>--</v>
      </c>
      <c r="L211" s="490" t="str">
        <f t="shared" si="91"/>
        <v/>
      </c>
      <c r="M211" s="490"/>
      <c r="N211" s="490" t="str">
        <f t="shared" si="75"/>
        <v>--</v>
      </c>
      <c r="O211" s="490" t="str">
        <f t="shared" si="97"/>
        <v>--</v>
      </c>
      <c r="P211" s="490" t="str">
        <f t="shared" si="76"/>
        <v>--</v>
      </c>
      <c r="Q211" s="490" t="str">
        <f t="shared" si="77"/>
        <v>--</v>
      </c>
      <c r="R211" s="490" t="str">
        <f t="shared" si="92"/>
        <v>--</v>
      </c>
      <c r="S211" s="490" t="str">
        <f t="shared" si="93"/>
        <v>--</v>
      </c>
      <c r="T211" s="490" t="str">
        <f t="shared" si="94"/>
        <v>--</v>
      </c>
      <c r="U211" s="490" t="str">
        <f t="shared" si="95"/>
        <v>--</v>
      </c>
      <c r="V211" s="490" t="str">
        <f t="shared" si="96"/>
        <v>--</v>
      </c>
      <c r="W211" s="490" t="str">
        <f t="shared" si="78"/>
        <v>--</v>
      </c>
      <c r="X211" s="490" t="str">
        <f t="shared" si="79"/>
        <v>--</v>
      </c>
      <c r="Y211" s="490" t="str">
        <f t="shared" si="80"/>
        <v>--</v>
      </c>
      <c r="Z211" s="490" t="str">
        <f t="shared" si="81"/>
        <v>--</v>
      </c>
      <c r="AA211" s="490"/>
      <c r="AB211" s="490" t="str">
        <f t="shared" si="82"/>
        <v>--</v>
      </c>
      <c r="AC211" s="490" t="str">
        <f t="shared" si="83"/>
        <v>--</v>
      </c>
      <c r="AD211" s="490" t="str">
        <f t="shared" si="84"/>
        <v>--</v>
      </c>
      <c r="AE211" s="490" t="str">
        <f>IFERROR((2*'Adult Res carc'!tao_event*AF211),"--")</f>
        <v>--</v>
      </c>
      <c r="AF211" s="255" t="str">
        <f>IFERROR((1+(3*[0]!B)+(3*[0]!B^2))/((1+[0]!B)^2),"--")</f>
        <v>--</v>
      </c>
      <c r="AG211" s="490" t="str">
        <f t="shared" si="85"/>
        <v>--</v>
      </c>
      <c r="AH211" s="208" t="str">
        <f t="shared" si="86"/>
        <v>A</v>
      </c>
      <c r="AI211" s="255">
        <f>VLOOKUP(D211,derm!$D$4:$H$285,5,FALSE)</f>
        <v>2.6699999999999998E-4</v>
      </c>
      <c r="AJ211" s="468">
        <f>VLOOKUP($C211,ToxValues!$C$4:$N$283,11,FALSE)</f>
        <v>229.25</v>
      </c>
      <c r="AK211" s="468" t="str">
        <f>VLOOKUP($D211,derm!$D$4:$K$285,6,FALSE)</f>
        <v>--</v>
      </c>
      <c r="AL211" s="468" t="str">
        <f>VLOOKUP($D211,derm!$D$4:$K$285,7,FALSE)</f>
        <v>--</v>
      </c>
      <c r="AM211" s="468" t="str">
        <f>VLOOKUP($D211,derm!$D$4:$K$285,8,FALSE)</f>
        <v>--</v>
      </c>
      <c r="AN211" s="468" t="str">
        <f>VLOOKUP($D211,derm!$D$4:$L$285,9,FALSE)</f>
        <v>--</v>
      </c>
      <c r="AO211" s="255"/>
      <c r="AP211" s="255" t="str">
        <f>VLOOKUP($C211,ToxValues!$C$4:$J$284,7,FALSE)</f>
        <v>--</v>
      </c>
      <c r="AQ211" s="497" t="str">
        <f>VLOOKUP($C211,ToxValues!$C$4:$L$284,10,FALSE)</f>
        <v>--</v>
      </c>
    </row>
    <row r="212" spans="1:43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 t="str">
        <f t="shared" si="87"/>
        <v>--</v>
      </c>
      <c r="H212" s="490" t="str">
        <f t="shared" si="88"/>
        <v/>
      </c>
      <c r="I212" s="490"/>
      <c r="J212" s="490" t="str">
        <f t="shared" si="89"/>
        <v/>
      </c>
      <c r="K212" s="490" t="str">
        <f t="shared" si="90"/>
        <v>--</v>
      </c>
      <c r="L212" s="490" t="str">
        <f t="shared" si="91"/>
        <v/>
      </c>
      <c r="M212" s="490"/>
      <c r="N212" s="490" t="str">
        <f t="shared" si="75"/>
        <v>--</v>
      </c>
      <c r="O212" s="490" t="str">
        <f t="shared" si="97"/>
        <v>--</v>
      </c>
      <c r="P212" s="490" t="str">
        <f t="shared" si="76"/>
        <v>--</v>
      </c>
      <c r="Q212" s="490" t="str">
        <f t="shared" si="77"/>
        <v>--</v>
      </c>
      <c r="R212" s="490" t="str">
        <f t="shared" si="92"/>
        <v>--</v>
      </c>
      <c r="S212" s="490" t="str">
        <f t="shared" si="93"/>
        <v>--</v>
      </c>
      <c r="T212" s="490" t="str">
        <f t="shared" si="94"/>
        <v>--</v>
      </c>
      <c r="U212" s="490" t="str">
        <f t="shared" si="95"/>
        <v>--</v>
      </c>
      <c r="V212" s="490" t="str">
        <f t="shared" si="96"/>
        <v>--</v>
      </c>
      <c r="W212" s="490" t="str">
        <f t="shared" si="78"/>
        <v>--</v>
      </c>
      <c r="X212" s="490" t="str">
        <f t="shared" si="79"/>
        <v>--</v>
      </c>
      <c r="Y212" s="490" t="str">
        <f t="shared" si="80"/>
        <v>--</v>
      </c>
      <c r="Z212" s="490" t="str">
        <f t="shared" si="81"/>
        <v>--</v>
      </c>
      <c r="AA212" s="490"/>
      <c r="AB212" s="490" t="str">
        <f t="shared" si="82"/>
        <v>--</v>
      </c>
      <c r="AC212" s="490" t="str">
        <f t="shared" si="83"/>
        <v>--</v>
      </c>
      <c r="AD212" s="490" t="str">
        <f t="shared" si="84"/>
        <v>--</v>
      </c>
      <c r="AE212" s="490" t="str">
        <f>IFERROR((2*'Adult Res carc'!tao_event*AF212),"--")</f>
        <v>--</v>
      </c>
      <c r="AF212" s="255" t="str">
        <f>IFERROR((1+(3*[0]!B)+(3*[0]!B^2))/((1+[0]!B)^2),"--")</f>
        <v>--</v>
      </c>
      <c r="AG212" s="490" t="str">
        <f t="shared" si="85"/>
        <v>--</v>
      </c>
      <c r="AH212" s="208" t="str">
        <f t="shared" si="86"/>
        <v>A</v>
      </c>
      <c r="AI212" s="255">
        <f>VLOOKUP(D212,derm!$D$4:$H$285,5,FALSE)</f>
        <v>2.12E-2</v>
      </c>
      <c r="AJ212" s="468">
        <f>VLOOKUP($C212,ToxValues!$C$4:$N$283,11,FALSE)</f>
        <v>274.39</v>
      </c>
      <c r="AK212" s="468" t="str">
        <f>VLOOKUP($D212,derm!$D$4:$K$285,6,FALSE)</f>
        <v>--</v>
      </c>
      <c r="AL212" s="468" t="str">
        <f>VLOOKUP($D212,derm!$D$4:$K$285,7,FALSE)</f>
        <v>--</v>
      </c>
      <c r="AM212" s="468" t="str">
        <f>VLOOKUP($D212,derm!$D$4:$K$285,8,FALSE)</f>
        <v>--</v>
      </c>
      <c r="AN212" s="468" t="str">
        <f>VLOOKUP($D212,derm!$D$4:$L$285,9,FALSE)</f>
        <v>--</v>
      </c>
      <c r="AO212" s="255"/>
      <c r="AP212" s="255" t="str">
        <f>VLOOKUP($C212,ToxValues!$C$4:$J$284,7,FALSE)</f>
        <v>--</v>
      </c>
      <c r="AQ212" s="497" t="str">
        <f>VLOOKUP($C212,ToxValues!$C$4:$L$284,10,FALSE)</f>
        <v>--</v>
      </c>
    </row>
    <row r="213" spans="1:43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 t="str">
        <f t="shared" si="87"/>
        <v>--</v>
      </c>
      <c r="H213" s="490" t="str">
        <f t="shared" si="88"/>
        <v/>
      </c>
      <c r="I213" s="490"/>
      <c r="J213" s="490" t="str">
        <f t="shared" si="89"/>
        <v/>
      </c>
      <c r="K213" s="490" t="str">
        <f t="shared" si="90"/>
        <v>--</v>
      </c>
      <c r="L213" s="490" t="str">
        <f t="shared" si="91"/>
        <v/>
      </c>
      <c r="M213" s="490"/>
      <c r="N213" s="490" t="str">
        <f t="shared" si="75"/>
        <v>--</v>
      </c>
      <c r="O213" s="490" t="str">
        <f t="shared" si="97"/>
        <v>--</v>
      </c>
      <c r="P213" s="490" t="str">
        <f t="shared" si="76"/>
        <v>--</v>
      </c>
      <c r="Q213" s="490" t="str">
        <f t="shared" si="77"/>
        <v>--</v>
      </c>
      <c r="R213" s="490" t="str">
        <f t="shared" si="92"/>
        <v>--</v>
      </c>
      <c r="S213" s="490" t="str">
        <f t="shared" si="93"/>
        <v>--</v>
      </c>
      <c r="T213" s="490" t="str">
        <f t="shared" si="94"/>
        <v>--</v>
      </c>
      <c r="U213" s="490" t="str">
        <f t="shared" si="95"/>
        <v>--</v>
      </c>
      <c r="V213" s="490" t="str">
        <f t="shared" si="96"/>
        <v>--</v>
      </c>
      <c r="W213" s="490" t="str">
        <f t="shared" si="78"/>
        <v>--</v>
      </c>
      <c r="X213" s="490" t="str">
        <f t="shared" si="79"/>
        <v>--</v>
      </c>
      <c r="Y213" s="490" t="str">
        <f t="shared" si="80"/>
        <v>--</v>
      </c>
      <c r="Z213" s="490" t="str">
        <f t="shared" si="81"/>
        <v>--</v>
      </c>
      <c r="AA213" s="490"/>
      <c r="AB213" s="490" t="str">
        <f t="shared" si="82"/>
        <v>--</v>
      </c>
      <c r="AC213" s="490" t="str">
        <f t="shared" si="83"/>
        <v>--</v>
      </c>
      <c r="AD213" s="490" t="str">
        <f t="shared" si="84"/>
        <v>--</v>
      </c>
      <c r="AE213" s="490" t="str">
        <f>IFERROR((2*'Adult Res carc'!tao_event*AF213),"--")</f>
        <v>--</v>
      </c>
      <c r="AF213" s="255" t="str">
        <f>IFERROR((1+(3*[0]!B)+(3*[0]!B^2))/((1+[0]!B)^2),"--")</f>
        <v>--</v>
      </c>
      <c r="AG213" s="490" t="str">
        <f t="shared" si="85"/>
        <v>--</v>
      </c>
      <c r="AH213" s="208" t="str">
        <f t="shared" si="86"/>
        <v>A</v>
      </c>
      <c r="AI213" s="255">
        <f>VLOOKUP(D213,derm!$D$4:$H$285,5,FALSE)</f>
        <v>8.12E-4</v>
      </c>
      <c r="AJ213" s="468">
        <f>VLOOKUP($C213,ToxValues!$C$4:$N$283,11,FALSE)</f>
        <v>330.35</v>
      </c>
      <c r="AK213" s="468" t="str">
        <f>VLOOKUP($D213,derm!$D$4:$K$285,6,FALSE)</f>
        <v>--</v>
      </c>
      <c r="AL213" s="468" t="str">
        <f>VLOOKUP($D213,derm!$D$4:$K$285,7,FALSE)</f>
        <v>--</v>
      </c>
      <c r="AM213" s="468" t="str">
        <f>VLOOKUP($D213,derm!$D$4:$K$285,8,FALSE)</f>
        <v>--</v>
      </c>
      <c r="AN213" s="468" t="str">
        <f>VLOOKUP($D213,derm!$D$4:$L$285,9,FALSE)</f>
        <v>--</v>
      </c>
      <c r="AO213" s="255"/>
      <c r="AP213" s="255" t="str">
        <f>VLOOKUP($C213,ToxValues!$C$4:$J$284,7,FALSE)</f>
        <v>--</v>
      </c>
      <c r="AQ213" s="497" t="str">
        <f>VLOOKUP($C213,ToxValues!$C$4:$L$284,10,FALSE)</f>
        <v>--</v>
      </c>
    </row>
    <row r="214" spans="1:43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 t="str">
        <f t="shared" si="87"/>
        <v>--</v>
      </c>
      <c r="H214" s="490" t="str">
        <f t="shared" si="88"/>
        <v/>
      </c>
      <c r="I214" s="490"/>
      <c r="J214" s="490" t="str">
        <f t="shared" si="89"/>
        <v/>
      </c>
      <c r="K214" s="490" t="str">
        <f t="shared" si="90"/>
        <v>--</v>
      </c>
      <c r="L214" s="490" t="str">
        <f t="shared" si="91"/>
        <v/>
      </c>
      <c r="M214" s="490"/>
      <c r="N214" s="490" t="str">
        <f t="shared" si="75"/>
        <v>--</v>
      </c>
      <c r="O214" s="490" t="str">
        <f t="shared" si="97"/>
        <v>--</v>
      </c>
      <c r="P214" s="490" t="str">
        <f t="shared" si="76"/>
        <v>--</v>
      </c>
      <c r="Q214" s="490" t="str">
        <f t="shared" si="77"/>
        <v>--</v>
      </c>
      <c r="R214" s="490" t="str">
        <f t="shared" si="92"/>
        <v>--</v>
      </c>
      <c r="S214" s="490" t="str">
        <f t="shared" si="93"/>
        <v>--</v>
      </c>
      <c r="T214" s="490" t="str">
        <f t="shared" si="94"/>
        <v>--</v>
      </c>
      <c r="U214" s="490" t="str">
        <f t="shared" si="95"/>
        <v>--</v>
      </c>
      <c r="V214" s="490" t="str">
        <f t="shared" si="96"/>
        <v>--</v>
      </c>
      <c r="W214" s="490" t="str">
        <f t="shared" si="78"/>
        <v>--</v>
      </c>
      <c r="X214" s="490" t="str">
        <f t="shared" si="79"/>
        <v>--</v>
      </c>
      <c r="Y214" s="490" t="str">
        <f t="shared" si="80"/>
        <v>--</v>
      </c>
      <c r="Z214" s="490" t="str">
        <f t="shared" si="81"/>
        <v>--</v>
      </c>
      <c r="AA214" s="490"/>
      <c r="AB214" s="490" t="str">
        <f t="shared" si="82"/>
        <v>--</v>
      </c>
      <c r="AC214" s="490" t="str">
        <f t="shared" si="83"/>
        <v>--</v>
      </c>
      <c r="AD214" s="490" t="str">
        <f t="shared" si="84"/>
        <v>--</v>
      </c>
      <c r="AE214" s="490" t="str">
        <f>IFERROR((2*'Adult Res carc'!tao_event*AF214),"--")</f>
        <v>--</v>
      </c>
      <c r="AF214" s="255" t="str">
        <f>IFERROR((1+(3*[0]!B)+(3*[0]!B^2))/((1+[0]!B)^2),"--")</f>
        <v>--</v>
      </c>
      <c r="AG214" s="490" t="str">
        <f t="shared" si="85"/>
        <v>--</v>
      </c>
      <c r="AH214" s="208" t="str">
        <f t="shared" si="86"/>
        <v>A</v>
      </c>
      <c r="AI214" s="255">
        <f>VLOOKUP(D214,derm!$D$4:$H$285,5,FALSE)</f>
        <v>4.1599999999999996E-3</v>
      </c>
      <c r="AJ214" s="468">
        <f>VLOOKUP($C214,ToxValues!$C$4:$N$283,11,FALSE)</f>
        <v>263.20999999999998</v>
      </c>
      <c r="AK214" s="468" t="str">
        <f>VLOOKUP($D214,derm!$D$4:$K$285,6,FALSE)</f>
        <v>--</v>
      </c>
      <c r="AL214" s="468" t="str">
        <f>VLOOKUP($D214,derm!$D$4:$K$285,7,FALSE)</f>
        <v>--</v>
      </c>
      <c r="AM214" s="468" t="str">
        <f>VLOOKUP($D214,derm!$D$4:$K$285,8,FALSE)</f>
        <v>--</v>
      </c>
      <c r="AN214" s="468" t="str">
        <f>VLOOKUP($D214,derm!$D$4:$L$285,9,FALSE)</f>
        <v>--</v>
      </c>
      <c r="AO214" s="255"/>
      <c r="AP214" s="255" t="str">
        <f>VLOOKUP($C214,ToxValues!$C$4:$J$284,7,FALSE)</f>
        <v>--</v>
      </c>
      <c r="AQ214" s="497" t="str">
        <f>VLOOKUP($C214,ToxValues!$C$4:$L$284,10,FALSE)</f>
        <v>--</v>
      </c>
    </row>
    <row r="215" spans="1:43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 t="str">
        <f t="shared" si="87"/>
        <v>--</v>
      </c>
      <c r="H215" s="490" t="str">
        <f t="shared" si="88"/>
        <v/>
      </c>
      <c r="I215" s="490"/>
      <c r="J215" s="490" t="str">
        <f t="shared" si="89"/>
        <v/>
      </c>
      <c r="K215" s="490" t="str">
        <f t="shared" si="90"/>
        <v>--</v>
      </c>
      <c r="L215" s="490" t="str">
        <f t="shared" si="91"/>
        <v/>
      </c>
      <c r="M215" s="490"/>
      <c r="N215" s="490" t="str">
        <f t="shared" si="75"/>
        <v>--</v>
      </c>
      <c r="O215" s="490" t="str">
        <f t="shared" si="97"/>
        <v>--</v>
      </c>
      <c r="P215" s="490" t="str">
        <f t="shared" si="76"/>
        <v>--</v>
      </c>
      <c r="Q215" s="490" t="str">
        <f t="shared" si="77"/>
        <v>--</v>
      </c>
      <c r="R215" s="490" t="str">
        <f t="shared" si="92"/>
        <v>--</v>
      </c>
      <c r="S215" s="490" t="str">
        <f t="shared" si="93"/>
        <v>--</v>
      </c>
      <c r="T215" s="490" t="str">
        <f t="shared" si="94"/>
        <v>--</v>
      </c>
      <c r="U215" s="490" t="str">
        <f t="shared" si="95"/>
        <v>--</v>
      </c>
      <c r="V215" s="490" t="str">
        <f t="shared" si="96"/>
        <v>--</v>
      </c>
      <c r="W215" s="490" t="str">
        <f t="shared" si="78"/>
        <v>--</v>
      </c>
      <c r="X215" s="490" t="str">
        <f t="shared" si="79"/>
        <v>--</v>
      </c>
      <c r="Y215" s="490" t="str">
        <f t="shared" si="80"/>
        <v>--</v>
      </c>
      <c r="Z215" s="490" t="str">
        <f t="shared" si="81"/>
        <v>--</v>
      </c>
      <c r="AA215" s="490"/>
      <c r="AB215" s="490" t="str">
        <f t="shared" si="82"/>
        <v>--</v>
      </c>
      <c r="AC215" s="490" t="str">
        <f t="shared" si="83"/>
        <v>--</v>
      </c>
      <c r="AD215" s="490">
        <f t="shared" si="84"/>
        <v>0.52727272727272723</v>
      </c>
      <c r="AE215" s="490">
        <f>IFERROR((2*'Adult Res carc'!tao_event*AF215),"--")</f>
        <v>10.046446280991734</v>
      </c>
      <c r="AF215" s="255">
        <f>IFERROR((1+(3*[0]!B)+(3*[0]!B^2))/((1+[0]!B)^2),"--")</f>
        <v>1.0991735537190082</v>
      </c>
      <c r="AG215" s="490" t="str">
        <f t="shared" si="85"/>
        <v>--</v>
      </c>
      <c r="AH215" s="208" t="str">
        <f t="shared" si="86"/>
        <v>A</v>
      </c>
      <c r="AI215" s="255">
        <f>VLOOKUP(D215,derm!$D$4:$H$285,5,FALSE)</f>
        <v>1.2800000000000001E-2</v>
      </c>
      <c r="AJ215" s="468">
        <f>VLOOKUP($C215,ToxValues!$C$4:$N$283,11,FALSE)</f>
        <v>291.26</v>
      </c>
      <c r="AK215" s="468">
        <f>VLOOKUP($D215,derm!$D$4:$K$285,6,FALSE)</f>
        <v>0.1</v>
      </c>
      <c r="AL215" s="468">
        <f>VLOOKUP($D215,derm!$D$4:$K$285,7,FALSE)</f>
        <v>4.57</v>
      </c>
      <c r="AM215" s="468">
        <f>VLOOKUP($D215,derm!$D$4:$K$285,8,FALSE)</f>
        <v>10.97</v>
      </c>
      <c r="AN215" s="468">
        <f>VLOOKUP($D215,derm!$D$4:$L$285,9,FALSE)</f>
        <v>0.9</v>
      </c>
      <c r="AO215" s="255"/>
      <c r="AP215" s="255" t="str">
        <f>VLOOKUP($C215,ToxValues!$C$4:$J$284,7,FALSE)</f>
        <v>--</v>
      </c>
      <c r="AQ215" s="497" t="str">
        <f>VLOOKUP($C215,ToxValues!$C$4:$L$284,10,FALSE)</f>
        <v>--</v>
      </c>
    </row>
    <row r="216" spans="1:43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 t="str">
        <f t="shared" si="87"/>
        <v>--</v>
      </c>
      <c r="H216" s="490" t="str">
        <f t="shared" si="88"/>
        <v/>
      </c>
      <c r="I216" s="490"/>
      <c r="J216" s="490" t="str">
        <f t="shared" si="89"/>
        <v/>
      </c>
      <c r="K216" s="490" t="str">
        <f t="shared" si="90"/>
        <v>--</v>
      </c>
      <c r="L216" s="490" t="str">
        <f t="shared" si="91"/>
        <v/>
      </c>
      <c r="M216" s="490"/>
      <c r="N216" s="490" t="str">
        <f t="shared" si="75"/>
        <v>--</v>
      </c>
      <c r="O216" s="490" t="str">
        <f t="shared" si="97"/>
        <v>--</v>
      </c>
      <c r="P216" s="490" t="str">
        <f t="shared" si="76"/>
        <v>--</v>
      </c>
      <c r="Q216" s="490" t="str">
        <f t="shared" si="77"/>
        <v>--</v>
      </c>
      <c r="R216" s="490" t="str">
        <f t="shared" si="92"/>
        <v>--</v>
      </c>
      <c r="S216" s="490" t="str">
        <f t="shared" si="93"/>
        <v>--</v>
      </c>
      <c r="T216" s="490" t="str">
        <f t="shared" si="94"/>
        <v>--</v>
      </c>
      <c r="U216" s="490" t="str">
        <f t="shared" si="95"/>
        <v>--</v>
      </c>
      <c r="V216" s="490" t="str">
        <f t="shared" si="96"/>
        <v>--</v>
      </c>
      <c r="W216" s="490" t="str">
        <f t="shared" si="78"/>
        <v>--</v>
      </c>
      <c r="X216" s="490" t="str">
        <f t="shared" si="79"/>
        <v>--</v>
      </c>
      <c r="Y216" s="490" t="str">
        <f t="shared" si="80"/>
        <v>--</v>
      </c>
      <c r="Z216" s="490" t="str">
        <f t="shared" si="81"/>
        <v>--</v>
      </c>
      <c r="AA216" s="490"/>
      <c r="AB216" s="490" t="str">
        <f t="shared" si="82"/>
        <v>--</v>
      </c>
      <c r="AC216" s="490" t="str">
        <f t="shared" si="83"/>
        <v>--</v>
      </c>
      <c r="AD216" s="490" t="str">
        <f t="shared" si="84"/>
        <v>--</v>
      </c>
      <c r="AE216" s="490" t="str">
        <f>IFERROR((2*'Adult Res carc'!tao_event*AF216),"--")</f>
        <v>--</v>
      </c>
      <c r="AF216" s="255" t="str">
        <f>IFERROR((1+(3*[0]!B)+(3*[0]!B^2))/((1+[0]!B)^2),"--")</f>
        <v>--</v>
      </c>
      <c r="AG216" s="490" t="str">
        <f t="shared" si="85"/>
        <v>--</v>
      </c>
      <c r="AH216" s="208" t="str">
        <f t="shared" si="86"/>
        <v>A</v>
      </c>
      <c r="AI216" s="255">
        <f>VLOOKUP(D216,derm!$D$4:$H$285,5,FALSE)</f>
        <v>1.26E-2</v>
      </c>
      <c r="AJ216" s="468">
        <f>VLOOKUP($C216,ToxValues!$C$4:$N$283,11,FALSE)</f>
        <v>260.37</v>
      </c>
      <c r="AK216" s="468" t="str">
        <f>VLOOKUP($D216,derm!$D$4:$K$285,6,FALSE)</f>
        <v>--</v>
      </c>
      <c r="AL216" s="468" t="str">
        <f>VLOOKUP($D216,derm!$D$4:$K$285,7,FALSE)</f>
        <v>--</v>
      </c>
      <c r="AM216" s="468" t="str">
        <f>VLOOKUP($D216,derm!$D$4:$K$285,8,FALSE)</f>
        <v>--</v>
      </c>
      <c r="AN216" s="468" t="str">
        <f>VLOOKUP($D216,derm!$D$4:$L$285,9,FALSE)</f>
        <v>--</v>
      </c>
      <c r="AO216" s="255"/>
      <c r="AP216" s="255" t="str">
        <f>VLOOKUP($C216,ToxValues!$C$4:$J$284,7,FALSE)</f>
        <v>--</v>
      </c>
      <c r="AQ216" s="497" t="str">
        <f>VLOOKUP($C216,ToxValues!$C$4:$L$284,10,FALSE)</f>
        <v>--</v>
      </c>
    </row>
    <row r="217" spans="1:43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 t="str">
        <f t="shared" si="87"/>
        <v>--</v>
      </c>
      <c r="H217" s="490" t="str">
        <f t="shared" si="88"/>
        <v/>
      </c>
      <c r="I217" s="490"/>
      <c r="J217" s="490" t="str">
        <f t="shared" si="89"/>
        <v/>
      </c>
      <c r="K217" s="490">
        <f t="shared" si="90"/>
        <v>7.0972222222222223</v>
      </c>
      <c r="L217" s="490" t="str">
        <f t="shared" si="91"/>
        <v/>
      </c>
      <c r="M217" s="490"/>
      <c r="N217" s="490" t="str">
        <f t="shared" si="75"/>
        <v>--</v>
      </c>
      <c r="O217" s="490">
        <f t="shared" si="97"/>
        <v>7.0972222222222223</v>
      </c>
      <c r="P217" s="490" t="str">
        <f t="shared" si="76"/>
        <v>--</v>
      </c>
      <c r="Q217" s="490">
        <f t="shared" si="77"/>
        <v>7.0972222222222223</v>
      </c>
      <c r="R217" s="490" t="str">
        <f t="shared" si="92"/>
        <v>--</v>
      </c>
      <c r="S217" s="490" t="str">
        <f t="shared" si="93"/>
        <v>--</v>
      </c>
      <c r="T217" s="490" t="str">
        <f t="shared" si="94"/>
        <v>--</v>
      </c>
      <c r="U217" s="490">
        <f t="shared" si="95"/>
        <v>7.0972222222222223</v>
      </c>
      <c r="V217" s="490" t="str">
        <f t="shared" si="96"/>
        <v>--</v>
      </c>
      <c r="W217" s="490" t="str">
        <f t="shared" si="78"/>
        <v>--</v>
      </c>
      <c r="X217" s="490" t="str">
        <f t="shared" si="79"/>
        <v>--</v>
      </c>
      <c r="Y217" s="490">
        <f t="shared" si="80"/>
        <v>7.0972222222222223</v>
      </c>
      <c r="Z217" s="490" t="str">
        <f t="shared" si="81"/>
        <v>--</v>
      </c>
      <c r="AA217" s="490"/>
      <c r="AB217" s="490" t="str">
        <f t="shared" si="82"/>
        <v>--</v>
      </c>
      <c r="AC217" s="490" t="str">
        <f t="shared" si="83"/>
        <v>--</v>
      </c>
      <c r="AD217" s="490" t="str">
        <f t="shared" si="84"/>
        <v>--</v>
      </c>
      <c r="AE217" s="490" t="str">
        <f>IFERROR((2*'Adult Res carc'!tao_event*AF217),"--")</f>
        <v>--</v>
      </c>
      <c r="AF217" s="255" t="str">
        <f>IFERROR((1+(3*[0]!B)+(3*[0]!B^2))/((1+[0]!B)^2),"--")</f>
        <v>--</v>
      </c>
      <c r="AG217" s="490">
        <f t="shared" si="85"/>
        <v>7.8858024691358039E-4</v>
      </c>
      <c r="AH217" s="208" t="str">
        <f t="shared" si="86"/>
        <v>A</v>
      </c>
      <c r="AI217" s="255">
        <f>VLOOKUP(D217,derm!$D$4:$H$285,5,FALSE)</f>
        <v>3.2499999999999999E-3</v>
      </c>
      <c r="AJ217" s="468">
        <f>VLOOKUP($C217,ToxValues!$C$4:$N$283,11,FALSE)</f>
        <v>201.66</v>
      </c>
      <c r="AK217" s="468" t="str">
        <f>VLOOKUP($D217,derm!$D$4:$K$285,6,FALSE)</f>
        <v>--</v>
      </c>
      <c r="AL217" s="468" t="str">
        <f>VLOOKUP($D217,derm!$D$4:$K$285,7,FALSE)</f>
        <v>--</v>
      </c>
      <c r="AM217" s="468" t="str">
        <f>VLOOKUP($D217,derm!$D$4:$K$285,8,FALSE)</f>
        <v>--</v>
      </c>
      <c r="AN217" s="468" t="str">
        <f>VLOOKUP($D217,derm!$D$4:$L$285,9,FALSE)</f>
        <v>--</v>
      </c>
      <c r="AO217" s="255"/>
      <c r="AP217" s="255">
        <f>VLOOKUP($C217,ToxValues!$C$4:$J$284,7,FALSE)</f>
        <v>0.12</v>
      </c>
      <c r="AQ217" s="497">
        <f>VLOOKUP($C217,ToxValues!$C$4:$L$284,10,FALSE)</f>
        <v>0.12</v>
      </c>
    </row>
    <row r="218" spans="1:43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 t="str">
        <f t="shared" si="87"/>
        <v>--</v>
      </c>
      <c r="H218" s="490" t="str">
        <f t="shared" si="88"/>
        <v/>
      </c>
      <c r="I218" s="490"/>
      <c r="J218" s="490" t="str">
        <f t="shared" si="89"/>
        <v/>
      </c>
      <c r="K218" s="490" t="str">
        <f t="shared" si="90"/>
        <v>--</v>
      </c>
      <c r="L218" s="490" t="str">
        <f t="shared" si="91"/>
        <v/>
      </c>
      <c r="M218" s="490"/>
      <c r="N218" s="490" t="str">
        <f t="shared" si="75"/>
        <v>--</v>
      </c>
      <c r="O218" s="490" t="str">
        <f t="shared" si="97"/>
        <v>--</v>
      </c>
      <c r="P218" s="490" t="str">
        <f t="shared" si="76"/>
        <v>--</v>
      </c>
      <c r="Q218" s="490" t="str">
        <f t="shared" si="77"/>
        <v>--</v>
      </c>
      <c r="R218" s="490" t="str">
        <f t="shared" si="92"/>
        <v>--</v>
      </c>
      <c r="S218" s="490" t="str">
        <f t="shared" si="93"/>
        <v>--</v>
      </c>
      <c r="T218" s="490" t="str">
        <f t="shared" si="94"/>
        <v>--</v>
      </c>
      <c r="U218" s="490" t="str">
        <f t="shared" si="95"/>
        <v>--</v>
      </c>
      <c r="V218" s="490" t="str">
        <f t="shared" si="96"/>
        <v>--</v>
      </c>
      <c r="W218" s="490" t="str">
        <f t="shared" si="78"/>
        <v>--</v>
      </c>
      <c r="X218" s="490" t="str">
        <f t="shared" si="79"/>
        <v>--</v>
      </c>
      <c r="Y218" s="490" t="str">
        <f t="shared" si="80"/>
        <v>--</v>
      </c>
      <c r="Z218" s="490" t="str">
        <f t="shared" si="81"/>
        <v>--</v>
      </c>
      <c r="AA218" s="490"/>
      <c r="AB218" s="490" t="str">
        <f t="shared" si="82"/>
        <v>--</v>
      </c>
      <c r="AC218" s="490" t="str">
        <f t="shared" si="83"/>
        <v>--</v>
      </c>
      <c r="AD218" s="490" t="str">
        <f t="shared" si="84"/>
        <v>--</v>
      </c>
      <c r="AE218" s="490" t="str">
        <f>IFERROR((2*'Adult Res carc'!tao_event*AF218),"--")</f>
        <v>--</v>
      </c>
      <c r="AF218" s="255" t="str">
        <f>IFERROR((1+(3*[0]!B)+(3*[0]!B^2))/((1+[0]!B)^2),"--")</f>
        <v>--</v>
      </c>
      <c r="AG218" s="490" t="str">
        <f t="shared" si="85"/>
        <v>--</v>
      </c>
      <c r="AH218" s="208" t="str">
        <f t="shared" si="86"/>
        <v>A</v>
      </c>
      <c r="AI218" s="255">
        <f>VLOOKUP(D218,derm!$D$4:$H$285,5,FALSE)</f>
        <v>1.09E-2</v>
      </c>
      <c r="AJ218" s="468">
        <f>VLOOKUP($C218,ToxValues!$C$4:$N$283,11,FALSE)</f>
        <v>322.31</v>
      </c>
      <c r="AK218" s="468" t="str">
        <f>VLOOKUP($D218,derm!$D$4:$K$285,6,FALSE)</f>
        <v>--</v>
      </c>
      <c r="AL218" s="468" t="str">
        <f>VLOOKUP($D218,derm!$D$4:$K$285,7,FALSE)</f>
        <v>--</v>
      </c>
      <c r="AM218" s="468" t="str">
        <f>VLOOKUP($D218,derm!$D$4:$K$285,8,FALSE)</f>
        <v>--</v>
      </c>
      <c r="AN218" s="468" t="str">
        <f>VLOOKUP($D218,derm!$D$4:$L$285,9,FALSE)</f>
        <v>--</v>
      </c>
      <c r="AO218" s="255"/>
      <c r="AP218" s="255" t="str">
        <f>VLOOKUP($C218,ToxValues!$C$4:$J$284,7,FALSE)</f>
        <v>--</v>
      </c>
      <c r="AQ218" s="497" t="str">
        <f>VLOOKUP($C218,ToxValues!$C$4:$L$284,10,FALSE)</f>
        <v>--</v>
      </c>
    </row>
    <row r="219" spans="1:43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 t="str">
        <f t="shared" si="87"/>
        <v>--</v>
      </c>
      <c r="H219" s="490" t="str">
        <f t="shared" si="88"/>
        <v/>
      </c>
      <c r="I219" s="490"/>
      <c r="J219" s="490" t="str">
        <f t="shared" si="89"/>
        <v/>
      </c>
      <c r="K219" s="490">
        <f t="shared" si="90"/>
        <v>12.166666666666664</v>
      </c>
      <c r="L219" s="490" t="str">
        <f t="shared" si="91"/>
        <v/>
      </c>
      <c r="M219" s="490"/>
      <c r="N219" s="490" t="str">
        <f t="shared" si="75"/>
        <v>--</v>
      </c>
      <c r="O219" s="490">
        <f t="shared" si="97"/>
        <v>12.166666666666664</v>
      </c>
      <c r="P219" s="490" t="str">
        <f t="shared" si="76"/>
        <v>--</v>
      </c>
      <c r="Q219" s="490">
        <f t="shared" si="77"/>
        <v>12.166666666666664</v>
      </c>
      <c r="R219" s="490" t="str">
        <f t="shared" si="92"/>
        <v>--</v>
      </c>
      <c r="S219" s="490" t="str">
        <f t="shared" si="93"/>
        <v>--</v>
      </c>
      <c r="T219" s="490" t="str">
        <f t="shared" si="94"/>
        <v>--</v>
      </c>
      <c r="U219" s="490">
        <f t="shared" si="95"/>
        <v>12.166666666666664</v>
      </c>
      <c r="V219" s="490" t="str">
        <f t="shared" si="96"/>
        <v>--</v>
      </c>
      <c r="W219" s="490" t="str">
        <f t="shared" si="78"/>
        <v>--</v>
      </c>
      <c r="X219" s="490" t="str">
        <f t="shared" si="79"/>
        <v>--</v>
      </c>
      <c r="Y219" s="490">
        <f t="shared" si="80"/>
        <v>12.166666666666664</v>
      </c>
      <c r="Z219" s="490" t="str">
        <f t="shared" si="81"/>
        <v>--</v>
      </c>
      <c r="AA219" s="490"/>
      <c r="AB219" s="490" t="str">
        <f t="shared" si="82"/>
        <v>--</v>
      </c>
      <c r="AC219" s="490" t="str">
        <f t="shared" si="83"/>
        <v>--</v>
      </c>
      <c r="AD219" s="490" t="str">
        <f t="shared" si="84"/>
        <v>--</v>
      </c>
      <c r="AE219" s="490" t="str">
        <f>IFERROR((2*'Adult Res carc'!tao_event*AF219),"--")</f>
        <v>--</v>
      </c>
      <c r="AF219" s="255" t="str">
        <f>IFERROR((1+(3*[0]!B)+(3*[0]!B^2))/((1+[0]!B)^2),"--")</f>
        <v>--</v>
      </c>
      <c r="AG219" s="490">
        <f t="shared" si="85"/>
        <v>1.3518518518518519E-3</v>
      </c>
      <c r="AH219" s="208" t="str">
        <f t="shared" si="86"/>
        <v>A</v>
      </c>
      <c r="AI219" s="255">
        <f>VLOOKUP(D219,derm!$D$4:$H$285,5,FALSE)</f>
        <v>0.30499999999999999</v>
      </c>
      <c r="AJ219" s="468">
        <f>VLOOKUP($C219,ToxValues!$C$4:$N$283,11,FALSE)</f>
        <v>257.55</v>
      </c>
      <c r="AK219" s="468" t="str">
        <f>VLOOKUP($D219,derm!$D$4:$K$285,6,FALSE)</f>
        <v>--</v>
      </c>
      <c r="AL219" s="468" t="str">
        <f>VLOOKUP($D219,derm!$D$4:$K$285,7,FALSE)</f>
        <v>--</v>
      </c>
      <c r="AM219" s="468" t="str">
        <f>VLOOKUP($D219,derm!$D$4:$K$285,8,FALSE)</f>
        <v>--</v>
      </c>
      <c r="AN219" s="468" t="str">
        <f>VLOOKUP($D219,derm!$D$4:$L$285,9,FALSE)</f>
        <v>--</v>
      </c>
      <c r="AO219" s="255"/>
      <c r="AP219" s="255">
        <f>VLOOKUP($C219,ToxValues!$C$4:$J$284,7,FALSE)</f>
        <v>7.0000000000000007E-2</v>
      </c>
      <c r="AQ219" s="497">
        <f>VLOOKUP($C219,ToxValues!$C$4:$L$284,10,FALSE)</f>
        <v>7.0000000000000007E-2</v>
      </c>
    </row>
    <row r="220" spans="1:43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 t="str">
        <f t="shared" si="87"/>
        <v>--</v>
      </c>
      <c r="H220" s="490" t="str">
        <f t="shared" si="88"/>
        <v/>
      </c>
      <c r="I220" s="490"/>
      <c r="J220" s="490" t="str">
        <f t="shared" si="89"/>
        <v/>
      </c>
      <c r="K220" s="490">
        <f t="shared" si="90"/>
        <v>0.42583333333333334</v>
      </c>
      <c r="L220" s="490" t="str">
        <f t="shared" si="91"/>
        <v/>
      </c>
      <c r="M220" s="490"/>
      <c r="N220" s="490" t="str">
        <f t="shared" si="75"/>
        <v>--</v>
      </c>
      <c r="O220" s="490">
        <f t="shared" si="97"/>
        <v>0.42583333333333334</v>
      </c>
      <c r="P220" s="490" t="str">
        <f t="shared" si="76"/>
        <v>--</v>
      </c>
      <c r="Q220" s="490">
        <f t="shared" si="77"/>
        <v>0.42583333333333334</v>
      </c>
      <c r="R220" s="490" t="str">
        <f t="shared" si="92"/>
        <v>--</v>
      </c>
      <c r="S220" s="490" t="str">
        <f t="shared" si="93"/>
        <v>--</v>
      </c>
      <c r="T220" s="490" t="str">
        <f t="shared" si="94"/>
        <v>--</v>
      </c>
      <c r="U220" s="490">
        <f t="shared" si="95"/>
        <v>0.42583333333333334</v>
      </c>
      <c r="V220" s="490" t="str">
        <f t="shared" si="96"/>
        <v>--</v>
      </c>
      <c r="W220" s="490" t="str">
        <f t="shared" si="78"/>
        <v>--</v>
      </c>
      <c r="X220" s="490" t="str">
        <f t="shared" si="79"/>
        <v>--</v>
      </c>
      <c r="Y220" s="490">
        <f t="shared" si="80"/>
        <v>0.42583333333333334</v>
      </c>
      <c r="Z220" s="490" t="str">
        <f t="shared" si="81"/>
        <v>--</v>
      </c>
      <c r="AA220" s="490"/>
      <c r="AB220" s="490" t="str">
        <f t="shared" si="82"/>
        <v>--</v>
      </c>
      <c r="AC220" s="490" t="str">
        <f t="shared" si="83"/>
        <v>--</v>
      </c>
      <c r="AD220" s="490" t="str">
        <f t="shared" si="84"/>
        <v>--</v>
      </c>
      <c r="AE220" s="490" t="str">
        <f>IFERROR((2*'Adult Res carc'!tao_event*AF220),"--")</f>
        <v>--</v>
      </c>
      <c r="AF220" s="255" t="str">
        <f>IFERROR((1+(3*[0]!B)+(3*[0]!B^2))/((1+[0]!B)^2),"--")</f>
        <v>--</v>
      </c>
      <c r="AG220" s="490">
        <f t="shared" si="85"/>
        <v>4.7314814814814824E-5</v>
      </c>
      <c r="AH220" s="208" t="str">
        <f t="shared" si="86"/>
        <v>A</v>
      </c>
      <c r="AI220" s="255">
        <f>VLOOKUP(D220,derm!$D$4:$H$285,5,FALSE)</f>
        <v>0.16800000000000001</v>
      </c>
      <c r="AJ220" s="468">
        <f>VLOOKUP($C220,ToxValues!$C$4:$N$283,11,FALSE)</f>
        <v>188.66</v>
      </c>
      <c r="AK220" s="468" t="str">
        <f>VLOOKUP($D220,derm!$D$4:$K$285,6,FALSE)</f>
        <v>--</v>
      </c>
      <c r="AL220" s="468" t="str">
        <f>VLOOKUP($D220,derm!$D$4:$K$285,7,FALSE)</f>
        <v>--</v>
      </c>
      <c r="AM220" s="468" t="str">
        <f>VLOOKUP($D220,derm!$D$4:$K$285,8,FALSE)</f>
        <v>--</v>
      </c>
      <c r="AN220" s="468" t="str">
        <f>VLOOKUP($D220,derm!$D$4:$L$285,9,FALSE)</f>
        <v>--</v>
      </c>
      <c r="AO220" s="255"/>
      <c r="AP220" s="255">
        <f>VLOOKUP($C220,ToxValues!$C$4:$J$284,7,FALSE)</f>
        <v>2</v>
      </c>
      <c r="AQ220" s="497">
        <f>VLOOKUP($C220,ToxValues!$C$4:$L$284,10,FALSE)</f>
        <v>2</v>
      </c>
    </row>
    <row r="221" spans="1:43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 t="str">
        <f t="shared" si="87"/>
        <v>--</v>
      </c>
      <c r="H221" s="490" t="str">
        <f t="shared" si="88"/>
        <v/>
      </c>
      <c r="I221" s="490"/>
      <c r="J221" s="490" t="str">
        <f t="shared" si="89"/>
        <v/>
      </c>
      <c r="K221" s="490">
        <f t="shared" si="90"/>
        <v>0.42583333333333334</v>
      </c>
      <c r="L221" s="490" t="str">
        <f t="shared" si="91"/>
        <v/>
      </c>
      <c r="M221" s="490"/>
      <c r="N221" s="490" t="str">
        <f t="shared" si="75"/>
        <v>--</v>
      </c>
      <c r="O221" s="490">
        <f t="shared" si="97"/>
        <v>0.42583333333333334</v>
      </c>
      <c r="P221" s="490" t="str">
        <f t="shared" si="76"/>
        <v>--</v>
      </c>
      <c r="Q221" s="490">
        <f t="shared" si="77"/>
        <v>0.42583333333333334</v>
      </c>
      <c r="R221" s="490" t="str">
        <f t="shared" si="92"/>
        <v>--</v>
      </c>
      <c r="S221" s="490" t="str">
        <f t="shared" si="93"/>
        <v>--</v>
      </c>
      <c r="T221" s="490" t="str">
        <f t="shared" si="94"/>
        <v>--</v>
      </c>
      <c r="U221" s="490">
        <f t="shared" si="95"/>
        <v>0.42583333333333334</v>
      </c>
      <c r="V221" s="490" t="str">
        <f t="shared" si="96"/>
        <v>--</v>
      </c>
      <c r="W221" s="490" t="str">
        <f t="shared" si="78"/>
        <v>--</v>
      </c>
      <c r="X221" s="490" t="str">
        <f t="shared" si="79"/>
        <v>--</v>
      </c>
      <c r="Y221" s="490">
        <f t="shared" si="80"/>
        <v>0.42583333333333334</v>
      </c>
      <c r="Z221" s="490" t="str">
        <f t="shared" si="81"/>
        <v>--</v>
      </c>
      <c r="AA221" s="490"/>
      <c r="AB221" s="490" t="str">
        <f t="shared" si="82"/>
        <v>--</v>
      </c>
      <c r="AC221" s="490" t="str">
        <f t="shared" si="83"/>
        <v>--</v>
      </c>
      <c r="AD221" s="490" t="str">
        <f t="shared" si="84"/>
        <v>--</v>
      </c>
      <c r="AE221" s="490" t="str">
        <f>IFERROR((2*'Adult Res carc'!tao_event*AF221),"--")</f>
        <v>--</v>
      </c>
      <c r="AF221" s="255" t="str">
        <f>IFERROR((1+(3*[0]!B)+(3*[0]!B^2))/((1+[0]!B)^2),"--")</f>
        <v>--</v>
      </c>
      <c r="AG221" s="490">
        <f t="shared" si="85"/>
        <v>4.7314814814814824E-5</v>
      </c>
      <c r="AH221" s="208" t="str">
        <f t="shared" si="86"/>
        <v>A</v>
      </c>
      <c r="AI221" s="255">
        <f>VLOOKUP(D221,derm!$D$4:$H$285,5,FALSE)</f>
        <v>0.16800000000000001</v>
      </c>
      <c r="AJ221" s="468">
        <f>VLOOKUP($C221,ToxValues!$C$4:$N$283,11,FALSE)</f>
        <v>188.66</v>
      </c>
      <c r="AK221" s="468" t="str">
        <f>VLOOKUP($D221,derm!$D$4:$K$285,6,FALSE)</f>
        <v>--</v>
      </c>
      <c r="AL221" s="468" t="str">
        <f>VLOOKUP($D221,derm!$D$4:$K$285,7,FALSE)</f>
        <v>--</v>
      </c>
      <c r="AM221" s="468" t="str">
        <f>VLOOKUP($D221,derm!$D$4:$K$285,8,FALSE)</f>
        <v>--</v>
      </c>
      <c r="AN221" s="468" t="str">
        <f>VLOOKUP($D221,derm!$D$4:$L$285,9,FALSE)</f>
        <v>--</v>
      </c>
      <c r="AO221" s="255"/>
      <c r="AP221" s="255">
        <f>VLOOKUP($C221,ToxValues!$C$4:$J$284,7,FALSE)</f>
        <v>2</v>
      </c>
      <c r="AQ221" s="497">
        <f>VLOOKUP($C221,ToxValues!$C$4:$L$284,10,FALSE)</f>
        <v>2</v>
      </c>
    </row>
    <row r="222" spans="1:43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 t="str">
        <f t="shared" si="87"/>
        <v>--</v>
      </c>
      <c r="H222" s="490" t="str">
        <f t="shared" si="88"/>
        <v/>
      </c>
      <c r="I222" s="490"/>
      <c r="J222" s="490" t="str">
        <f t="shared" si="89"/>
        <v/>
      </c>
      <c r="K222" s="490">
        <f t="shared" si="90"/>
        <v>0.42583333333333334</v>
      </c>
      <c r="L222" s="490" t="str">
        <f t="shared" si="91"/>
        <v/>
      </c>
      <c r="M222" s="490"/>
      <c r="N222" s="490" t="str">
        <f t="shared" si="75"/>
        <v>--</v>
      </c>
      <c r="O222" s="490">
        <f t="shared" si="97"/>
        <v>0.42583333333333334</v>
      </c>
      <c r="P222" s="490" t="str">
        <f t="shared" si="76"/>
        <v>--</v>
      </c>
      <c r="Q222" s="490">
        <f t="shared" si="77"/>
        <v>0.42583333333333334</v>
      </c>
      <c r="R222" s="490" t="str">
        <f t="shared" si="92"/>
        <v>--</v>
      </c>
      <c r="S222" s="490" t="str">
        <f t="shared" si="93"/>
        <v>--</v>
      </c>
      <c r="T222" s="490" t="str">
        <f t="shared" si="94"/>
        <v>--</v>
      </c>
      <c r="U222" s="490">
        <f t="shared" si="95"/>
        <v>0.42583333333333334</v>
      </c>
      <c r="V222" s="490" t="str">
        <f t="shared" si="96"/>
        <v>--</v>
      </c>
      <c r="W222" s="490" t="str">
        <f t="shared" si="78"/>
        <v>--</v>
      </c>
      <c r="X222" s="490" t="str">
        <f t="shared" si="79"/>
        <v>--</v>
      </c>
      <c r="Y222" s="490">
        <f t="shared" si="80"/>
        <v>0.42583333333333334</v>
      </c>
      <c r="Z222" s="490" t="str">
        <f t="shared" si="81"/>
        <v>--</v>
      </c>
      <c r="AA222" s="490"/>
      <c r="AB222" s="490" t="str">
        <f t="shared" si="82"/>
        <v>--</v>
      </c>
      <c r="AC222" s="490" t="str">
        <f t="shared" si="83"/>
        <v>--</v>
      </c>
      <c r="AD222" s="490" t="str">
        <f t="shared" si="84"/>
        <v>--</v>
      </c>
      <c r="AE222" s="490" t="str">
        <f>IFERROR((2*'Adult Res carc'!tao_event*AF222),"--")</f>
        <v>--</v>
      </c>
      <c r="AF222" s="255" t="str">
        <f>IFERROR((1+(3*[0]!B)+(3*[0]!B^2))/((1+[0]!B)^2),"--")</f>
        <v>--</v>
      </c>
      <c r="AG222" s="490">
        <f t="shared" si="85"/>
        <v>4.7314814814814824E-5</v>
      </c>
      <c r="AH222" s="208" t="str">
        <f t="shared" si="86"/>
        <v>A</v>
      </c>
      <c r="AI222" s="255">
        <f>VLOOKUP(D222,derm!$D$4:$H$285,5,FALSE)</f>
        <v>0.54500000000000004</v>
      </c>
      <c r="AJ222" s="468">
        <f>VLOOKUP($C222,ToxValues!$C$4:$N$283,11,FALSE)</f>
        <v>291.99</v>
      </c>
      <c r="AK222" s="468" t="str">
        <f>VLOOKUP($D222,derm!$D$4:$K$285,6,FALSE)</f>
        <v>--</v>
      </c>
      <c r="AL222" s="468" t="str">
        <f>VLOOKUP($D222,derm!$D$4:$K$285,7,FALSE)</f>
        <v>--</v>
      </c>
      <c r="AM222" s="468" t="str">
        <f>VLOOKUP($D222,derm!$D$4:$K$285,8,FALSE)</f>
        <v>--</v>
      </c>
      <c r="AN222" s="468" t="str">
        <f>VLOOKUP($D222,derm!$D$4:$L$285,9,FALSE)</f>
        <v>--</v>
      </c>
      <c r="AO222" s="255"/>
      <c r="AP222" s="255">
        <f>VLOOKUP($C222,ToxValues!$C$4:$J$284,7,FALSE)</f>
        <v>2</v>
      </c>
      <c r="AQ222" s="497">
        <f>VLOOKUP($C222,ToxValues!$C$4:$L$284,10,FALSE)</f>
        <v>2</v>
      </c>
    </row>
    <row r="223" spans="1:43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 t="str">
        <f t="shared" si="87"/>
        <v>--</v>
      </c>
      <c r="H223" s="490" t="str">
        <f t="shared" si="88"/>
        <v/>
      </c>
      <c r="I223" s="490"/>
      <c r="J223" s="490" t="str">
        <f t="shared" si="89"/>
        <v/>
      </c>
      <c r="K223" s="490">
        <f t="shared" si="90"/>
        <v>0.42583333333333334</v>
      </c>
      <c r="L223" s="490" t="str">
        <f t="shared" si="91"/>
        <v/>
      </c>
      <c r="M223" s="490"/>
      <c r="N223" s="490" t="str">
        <f t="shared" si="75"/>
        <v>--</v>
      </c>
      <c r="O223" s="490">
        <f t="shared" si="97"/>
        <v>0.42583333333333334</v>
      </c>
      <c r="P223" s="490" t="str">
        <f t="shared" si="76"/>
        <v>--</v>
      </c>
      <c r="Q223" s="490">
        <f t="shared" si="77"/>
        <v>0.42583333333333334</v>
      </c>
      <c r="R223" s="490" t="str">
        <f t="shared" si="92"/>
        <v>--</v>
      </c>
      <c r="S223" s="490" t="str">
        <f t="shared" si="93"/>
        <v>--</v>
      </c>
      <c r="T223" s="490" t="str">
        <f t="shared" si="94"/>
        <v>--</v>
      </c>
      <c r="U223" s="490">
        <f t="shared" si="95"/>
        <v>0.42583333333333334</v>
      </c>
      <c r="V223" s="490" t="str">
        <f t="shared" si="96"/>
        <v>--</v>
      </c>
      <c r="W223" s="490" t="str">
        <f t="shared" si="78"/>
        <v>--</v>
      </c>
      <c r="X223" s="490" t="str">
        <f t="shared" si="79"/>
        <v>--</v>
      </c>
      <c r="Y223" s="490">
        <f t="shared" si="80"/>
        <v>0.42583333333333334</v>
      </c>
      <c r="Z223" s="490" t="str">
        <f t="shared" si="81"/>
        <v>--</v>
      </c>
      <c r="AA223" s="490"/>
      <c r="AB223" s="490" t="str">
        <f t="shared" si="82"/>
        <v>--</v>
      </c>
      <c r="AC223" s="490" t="str">
        <f t="shared" si="83"/>
        <v>--</v>
      </c>
      <c r="AD223" s="490" t="str">
        <f t="shared" si="84"/>
        <v>--</v>
      </c>
      <c r="AE223" s="490" t="str">
        <f>IFERROR((2*'Adult Res carc'!tao_event*AF223),"--")</f>
        <v>--</v>
      </c>
      <c r="AF223" s="255" t="str">
        <f>IFERROR((1+(3*[0]!B)+(3*[0]!B^2))/((1+[0]!B)^2),"--")</f>
        <v>--</v>
      </c>
      <c r="AG223" s="490">
        <f t="shared" si="85"/>
        <v>4.7314814814814824E-5</v>
      </c>
      <c r="AH223" s="208" t="str">
        <f t="shared" si="86"/>
        <v>A</v>
      </c>
      <c r="AI223" s="255">
        <f>VLOOKUP(D223,derm!$D$4:$H$285,5,FALSE)</f>
        <v>0.47499999999999998</v>
      </c>
      <c r="AJ223" s="468">
        <f>VLOOKUP($C223,ToxValues!$C$4:$N$283,11,FALSE)</f>
        <v>291.99</v>
      </c>
      <c r="AK223" s="468" t="str">
        <f>VLOOKUP($D223,derm!$D$4:$K$285,6,FALSE)</f>
        <v>--</v>
      </c>
      <c r="AL223" s="468" t="str">
        <f>VLOOKUP($D223,derm!$D$4:$K$285,7,FALSE)</f>
        <v>--</v>
      </c>
      <c r="AM223" s="468" t="str">
        <f>VLOOKUP($D223,derm!$D$4:$K$285,8,FALSE)</f>
        <v>--</v>
      </c>
      <c r="AN223" s="468" t="str">
        <f>VLOOKUP($D223,derm!$D$4:$L$285,9,FALSE)</f>
        <v>--</v>
      </c>
      <c r="AO223" s="255"/>
      <c r="AP223" s="255">
        <f>VLOOKUP($C223,ToxValues!$C$4:$J$284,7,FALSE)</f>
        <v>2</v>
      </c>
      <c r="AQ223" s="497">
        <f>VLOOKUP($C223,ToxValues!$C$4:$L$284,10,FALSE)</f>
        <v>2</v>
      </c>
    </row>
    <row r="224" spans="1:43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 t="str">
        <f t="shared" si="87"/>
        <v>--</v>
      </c>
      <c r="H224" s="490" t="str">
        <f t="shared" si="88"/>
        <v/>
      </c>
      <c r="I224" s="490"/>
      <c r="J224" s="490" t="str">
        <f t="shared" si="89"/>
        <v/>
      </c>
      <c r="K224" s="490">
        <f t="shared" si="90"/>
        <v>0.42583333333333334</v>
      </c>
      <c r="L224" s="490" t="str">
        <f t="shared" si="91"/>
        <v/>
      </c>
      <c r="M224" s="490"/>
      <c r="N224" s="490" t="str">
        <f t="shared" si="75"/>
        <v>--</v>
      </c>
      <c r="O224" s="490">
        <f t="shared" si="97"/>
        <v>0.42583333333333334</v>
      </c>
      <c r="P224" s="490" t="str">
        <f t="shared" si="76"/>
        <v>--</v>
      </c>
      <c r="Q224" s="490">
        <f t="shared" si="77"/>
        <v>0.42583333333333334</v>
      </c>
      <c r="R224" s="490" t="str">
        <f t="shared" si="92"/>
        <v>--</v>
      </c>
      <c r="S224" s="490" t="str">
        <f t="shared" si="93"/>
        <v>--</v>
      </c>
      <c r="T224" s="490" t="str">
        <f t="shared" si="94"/>
        <v>--</v>
      </c>
      <c r="U224" s="490">
        <f t="shared" si="95"/>
        <v>0.42583333333333334</v>
      </c>
      <c r="V224" s="490" t="str">
        <f t="shared" si="96"/>
        <v>--</v>
      </c>
      <c r="W224" s="490" t="str">
        <f t="shared" si="78"/>
        <v>--</v>
      </c>
      <c r="X224" s="490" t="str">
        <f t="shared" si="79"/>
        <v>--</v>
      </c>
      <c r="Y224" s="490">
        <f t="shared" si="80"/>
        <v>0.42583333333333334</v>
      </c>
      <c r="Z224" s="490" t="str">
        <f t="shared" si="81"/>
        <v>--</v>
      </c>
      <c r="AA224" s="490"/>
      <c r="AB224" s="490" t="str">
        <f t="shared" si="82"/>
        <v>--</v>
      </c>
      <c r="AC224" s="490" t="str">
        <f t="shared" si="83"/>
        <v>--</v>
      </c>
      <c r="AD224" s="490" t="str">
        <f t="shared" si="84"/>
        <v>--</v>
      </c>
      <c r="AE224" s="490" t="str">
        <f>IFERROR((2*'Adult Res carc'!tao_event*AF224),"--")</f>
        <v>--</v>
      </c>
      <c r="AF224" s="255" t="str">
        <f>IFERROR((1+(3*[0]!B)+(3*[0]!B^2))/((1+[0]!B)^2),"--")</f>
        <v>--</v>
      </c>
      <c r="AG224" s="490">
        <f t="shared" si="85"/>
        <v>4.7314814814814824E-5</v>
      </c>
      <c r="AH224" s="208" t="str">
        <f t="shared" si="86"/>
        <v>A</v>
      </c>
      <c r="AI224" s="255">
        <f>VLOOKUP(D224,derm!$D$4:$H$285,5,FALSE)</f>
        <v>0.751</v>
      </c>
      <c r="AJ224" s="468">
        <f>VLOOKUP($C224,ToxValues!$C$4:$N$283,11,FALSE)</f>
        <v>326.44</v>
      </c>
      <c r="AK224" s="468" t="str">
        <f>VLOOKUP($D224,derm!$D$4:$K$285,6,FALSE)</f>
        <v>--</v>
      </c>
      <c r="AL224" s="468" t="str">
        <f>VLOOKUP($D224,derm!$D$4:$K$285,7,FALSE)</f>
        <v>--</v>
      </c>
      <c r="AM224" s="468" t="str">
        <f>VLOOKUP($D224,derm!$D$4:$K$285,8,FALSE)</f>
        <v>--</v>
      </c>
      <c r="AN224" s="468" t="str">
        <f>VLOOKUP($D224,derm!$D$4:$L$285,9,FALSE)</f>
        <v>--</v>
      </c>
      <c r="AO224" s="255"/>
      <c r="AP224" s="255">
        <f>VLOOKUP($C224,ToxValues!$C$4:$J$284,7,FALSE)</f>
        <v>2</v>
      </c>
      <c r="AQ224" s="497">
        <f>VLOOKUP($C224,ToxValues!$C$4:$L$284,10,FALSE)</f>
        <v>2</v>
      </c>
    </row>
    <row r="225" spans="1:43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 t="str">
        <f t="shared" si="87"/>
        <v>--</v>
      </c>
      <c r="H225" s="490" t="str">
        <f t="shared" si="88"/>
        <v/>
      </c>
      <c r="I225" s="490"/>
      <c r="J225" s="490" t="str">
        <f t="shared" si="89"/>
        <v/>
      </c>
      <c r="K225" s="490">
        <f t="shared" si="90"/>
        <v>0.42583333333333334</v>
      </c>
      <c r="L225" s="490" t="str">
        <f t="shared" si="91"/>
        <v/>
      </c>
      <c r="M225" s="490"/>
      <c r="N225" s="490" t="str">
        <f t="shared" si="75"/>
        <v>--</v>
      </c>
      <c r="O225" s="490">
        <f t="shared" si="97"/>
        <v>0.42583333333333334</v>
      </c>
      <c r="P225" s="490" t="str">
        <f t="shared" si="76"/>
        <v>--</v>
      </c>
      <c r="Q225" s="490">
        <f t="shared" si="77"/>
        <v>0.42583333333333334</v>
      </c>
      <c r="R225" s="490" t="str">
        <f t="shared" si="92"/>
        <v>--</v>
      </c>
      <c r="S225" s="490" t="str">
        <f t="shared" si="93"/>
        <v>--</v>
      </c>
      <c r="T225" s="490" t="str">
        <f t="shared" si="94"/>
        <v>--</v>
      </c>
      <c r="U225" s="490">
        <f t="shared" si="95"/>
        <v>0.42583333333333334</v>
      </c>
      <c r="V225" s="490" t="str">
        <f t="shared" si="96"/>
        <v>--</v>
      </c>
      <c r="W225" s="490" t="str">
        <f t="shared" si="78"/>
        <v>--</v>
      </c>
      <c r="X225" s="490" t="str">
        <f t="shared" si="79"/>
        <v>--</v>
      </c>
      <c r="Y225" s="490">
        <f t="shared" si="80"/>
        <v>0.42583333333333334</v>
      </c>
      <c r="Z225" s="490" t="str">
        <f t="shared" si="81"/>
        <v>--</v>
      </c>
      <c r="AA225" s="490"/>
      <c r="AB225" s="490" t="str">
        <f t="shared" si="82"/>
        <v>--</v>
      </c>
      <c r="AC225" s="490" t="str">
        <f t="shared" si="83"/>
        <v>--</v>
      </c>
      <c r="AD225" s="490" t="str">
        <f t="shared" si="84"/>
        <v>--</v>
      </c>
      <c r="AE225" s="490" t="str">
        <f>IFERROR((2*'Adult Res carc'!tao_event*AF225),"--")</f>
        <v>--</v>
      </c>
      <c r="AF225" s="255" t="str">
        <f>IFERROR((1+(3*[0]!B)+(3*[0]!B^2))/((1+[0]!B)^2),"--")</f>
        <v>--</v>
      </c>
      <c r="AG225" s="490">
        <f t="shared" si="85"/>
        <v>4.7314814814814824E-5</v>
      </c>
      <c r="AH225" s="208" t="str">
        <f t="shared" si="86"/>
        <v>A</v>
      </c>
      <c r="AI225" s="255">
        <f>VLOOKUP(D225,derm!$D$4:$H$285,5,FALSE)</f>
        <v>0.98599999999999999</v>
      </c>
      <c r="AJ225" s="468">
        <f>VLOOKUP($C225,ToxValues!$C$4:$N$283,11,FALSE)</f>
        <v>395.33</v>
      </c>
      <c r="AK225" s="468" t="str">
        <f>VLOOKUP($D225,derm!$D$4:$K$285,6,FALSE)</f>
        <v>--</v>
      </c>
      <c r="AL225" s="468" t="str">
        <f>VLOOKUP($D225,derm!$D$4:$K$285,7,FALSE)</f>
        <v>--</v>
      </c>
      <c r="AM225" s="468" t="str">
        <f>VLOOKUP($D225,derm!$D$4:$K$285,8,FALSE)</f>
        <v>--</v>
      </c>
      <c r="AN225" s="468" t="str">
        <f>VLOOKUP($D225,derm!$D$4:$L$285,9,FALSE)</f>
        <v>--</v>
      </c>
      <c r="AO225" s="255"/>
      <c r="AP225" s="255">
        <f>VLOOKUP($C225,ToxValues!$C$4:$J$284,7,FALSE)</f>
        <v>2</v>
      </c>
      <c r="AQ225" s="497">
        <f>VLOOKUP($C225,ToxValues!$C$4:$L$284,10,FALSE)</f>
        <v>2</v>
      </c>
    </row>
    <row r="226" spans="1:43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 t="str">
        <f t="shared" si="87"/>
        <v>--</v>
      </c>
      <c r="H226" s="490" t="str">
        <f t="shared" si="88"/>
        <v/>
      </c>
      <c r="I226" s="490"/>
      <c r="J226" s="490" t="str">
        <f t="shared" si="89"/>
        <v/>
      </c>
      <c r="K226" s="490">
        <f t="shared" si="90"/>
        <v>0.42583333333333334</v>
      </c>
      <c r="L226" s="490" t="str">
        <f t="shared" si="91"/>
        <v/>
      </c>
      <c r="M226" s="490"/>
      <c r="N226" s="490" t="str">
        <f t="shared" si="75"/>
        <v>--</v>
      </c>
      <c r="O226" s="490">
        <f t="shared" si="97"/>
        <v>0.42583333333333334</v>
      </c>
      <c r="P226" s="490" t="str">
        <f t="shared" si="76"/>
        <v>--</v>
      </c>
      <c r="Q226" s="490">
        <f t="shared" si="77"/>
        <v>0.42583333333333334</v>
      </c>
      <c r="R226" s="490" t="str">
        <f t="shared" si="92"/>
        <v>--</v>
      </c>
      <c r="S226" s="490" t="str">
        <f t="shared" si="93"/>
        <v>--</v>
      </c>
      <c r="T226" s="490" t="str">
        <f t="shared" si="94"/>
        <v>--</v>
      </c>
      <c r="U226" s="490">
        <f t="shared" si="95"/>
        <v>0.42583333333333334</v>
      </c>
      <c r="V226" s="490" t="str">
        <f t="shared" si="96"/>
        <v>--</v>
      </c>
      <c r="W226" s="490" t="str">
        <f t="shared" si="78"/>
        <v>--</v>
      </c>
      <c r="X226" s="490" t="str">
        <f t="shared" si="79"/>
        <v>--</v>
      </c>
      <c r="Y226" s="490">
        <f t="shared" si="80"/>
        <v>0.42583333333333334</v>
      </c>
      <c r="Z226" s="490" t="str">
        <f t="shared" si="81"/>
        <v>--</v>
      </c>
      <c r="AA226" s="490"/>
      <c r="AB226" s="490" t="str">
        <f t="shared" si="82"/>
        <v>--</v>
      </c>
      <c r="AC226" s="490" t="str">
        <f t="shared" si="83"/>
        <v>--</v>
      </c>
      <c r="AD226" s="490" t="str">
        <f t="shared" si="84"/>
        <v>--</v>
      </c>
      <c r="AE226" s="490" t="str">
        <f>IFERROR((2*'Adult Res carc'!tao_event*AF226),"--")</f>
        <v>--</v>
      </c>
      <c r="AF226" s="255" t="str">
        <f>IFERROR((1+(3*[0]!B)+(3*[0]!B^2))/((1+[0]!B)^2),"--")</f>
        <v>--</v>
      </c>
      <c r="AG226" s="490">
        <f t="shared" si="85"/>
        <v>4.7314814814814824E-5</v>
      </c>
      <c r="AH226" s="208" t="str">
        <f t="shared" si="86"/>
        <v>A</v>
      </c>
      <c r="AI226" s="255">
        <f>VLOOKUP(D226,derm!$D$4:$H$285,5,FALSE)</f>
        <v>0.54500000000000004</v>
      </c>
      <c r="AJ226" s="468">
        <f>VLOOKUP($C226,ToxValues!$C$4:$N$283,11,FALSE)</f>
        <v>291.99</v>
      </c>
      <c r="AK226" s="468" t="str">
        <f>VLOOKUP($D226,derm!$D$4:$K$285,6,FALSE)</f>
        <v>--</v>
      </c>
      <c r="AL226" s="468" t="str">
        <f>VLOOKUP($D226,derm!$D$4:$K$285,7,FALSE)</f>
        <v>--</v>
      </c>
      <c r="AM226" s="468" t="str">
        <f>VLOOKUP($D226,derm!$D$4:$K$285,8,FALSE)</f>
        <v>--</v>
      </c>
      <c r="AN226" s="468" t="str">
        <f>VLOOKUP($D226,derm!$D$4:$L$285,9,FALSE)</f>
        <v>--</v>
      </c>
      <c r="AO226" s="255"/>
      <c r="AP226" s="255">
        <f>VLOOKUP($C226,ToxValues!$C$4:$J$284,7,FALSE)</f>
        <v>2</v>
      </c>
      <c r="AQ226" s="497">
        <f>VLOOKUP($C226,ToxValues!$C$4:$L$284,10,FALSE)</f>
        <v>2</v>
      </c>
    </row>
    <row r="227" spans="1:43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 t="str">
        <f t="shared" si="87"/>
        <v>--</v>
      </c>
      <c r="H227" s="490" t="str">
        <f t="shared" si="88"/>
        <v/>
      </c>
      <c r="I227" s="490"/>
      <c r="J227" s="490" t="str">
        <f t="shared" si="89"/>
        <v/>
      </c>
      <c r="K227" s="490" t="str">
        <f t="shared" si="90"/>
        <v>--</v>
      </c>
      <c r="L227" s="490" t="str">
        <f t="shared" si="91"/>
        <v/>
      </c>
      <c r="M227" s="490"/>
      <c r="N227" s="490" t="str">
        <f t="shared" si="75"/>
        <v>--</v>
      </c>
      <c r="O227" s="490" t="str">
        <f t="shared" si="97"/>
        <v>--</v>
      </c>
      <c r="P227" s="490" t="str">
        <f t="shared" si="76"/>
        <v>--</v>
      </c>
      <c r="Q227" s="490" t="str">
        <f t="shared" si="77"/>
        <v>--</v>
      </c>
      <c r="R227" s="490" t="str">
        <f t="shared" si="92"/>
        <v>--</v>
      </c>
      <c r="S227" s="490" t="str">
        <f t="shared" si="93"/>
        <v>--</v>
      </c>
      <c r="T227" s="490" t="str">
        <f t="shared" si="94"/>
        <v>--</v>
      </c>
      <c r="U227" s="490" t="str">
        <f t="shared" si="95"/>
        <v>--</v>
      </c>
      <c r="V227" s="490" t="str">
        <f t="shared" si="96"/>
        <v>--</v>
      </c>
      <c r="W227" s="490" t="str">
        <f t="shared" si="78"/>
        <v>--</v>
      </c>
      <c r="X227" s="490" t="str">
        <f t="shared" si="79"/>
        <v>--</v>
      </c>
      <c r="Y227" s="490" t="str">
        <f t="shared" si="80"/>
        <v>--</v>
      </c>
      <c r="Z227" s="490" t="str">
        <f t="shared" si="81"/>
        <v>--</v>
      </c>
      <c r="AA227" s="490"/>
      <c r="AB227" s="490" t="str">
        <f t="shared" si="82"/>
        <v>--</v>
      </c>
      <c r="AC227" s="490" t="str">
        <f t="shared" si="83"/>
        <v>--</v>
      </c>
      <c r="AD227" s="490" t="str">
        <f t="shared" si="84"/>
        <v>--</v>
      </c>
      <c r="AE227" s="490" t="str">
        <f>IFERROR((2*'Adult Res carc'!tao_event*AF227),"--")</f>
        <v>--</v>
      </c>
      <c r="AF227" s="255" t="str">
        <f>IFERROR((1+(3*[0]!B)+(3*[0]!B^2))/((1+[0]!B)^2),"--")</f>
        <v>--</v>
      </c>
      <c r="AG227" s="490" t="str">
        <f t="shared" si="85"/>
        <v>--</v>
      </c>
      <c r="AH227" s="208" t="str">
        <f t="shared" si="86"/>
        <v>A</v>
      </c>
      <c r="AI227" s="255">
        <f>VLOOKUP(D227,derm!$D$4:$H$285,5,FALSE)</f>
        <v>1.61E-2</v>
      </c>
      <c r="AJ227" s="468">
        <f>VLOOKUP($C227,ToxValues!$C$4:$N$283,11,FALSE)</f>
        <v>269.51</v>
      </c>
      <c r="AK227" s="468" t="str">
        <f>VLOOKUP($D227,derm!$D$4:$K$285,6,FALSE)</f>
        <v>--</v>
      </c>
      <c r="AL227" s="468" t="str">
        <f>VLOOKUP($D227,derm!$D$4:$K$285,7,FALSE)</f>
        <v>--</v>
      </c>
      <c r="AM227" s="468" t="str">
        <f>VLOOKUP($D227,derm!$D$4:$K$285,8,FALSE)</f>
        <v>--</v>
      </c>
      <c r="AN227" s="468" t="str">
        <f>VLOOKUP($D227,derm!$D$4:$L$285,9,FALSE)</f>
        <v>--</v>
      </c>
      <c r="AO227" s="255"/>
      <c r="AP227" s="255" t="str">
        <f>VLOOKUP($C227,ToxValues!$C$4:$J$284,7,FALSE)</f>
        <v>--</v>
      </c>
      <c r="AQ227" s="497" t="str">
        <f>VLOOKUP($C227,ToxValues!$C$4:$L$284,10,FALSE)</f>
        <v>--</v>
      </c>
    </row>
    <row r="228" spans="1:43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 t="str">
        <f t="shared" si="87"/>
        <v>--</v>
      </c>
      <c r="H228" s="490" t="str">
        <f t="shared" si="88"/>
        <v/>
      </c>
      <c r="I228" s="490"/>
      <c r="J228" s="490" t="str">
        <f t="shared" si="89"/>
        <v/>
      </c>
      <c r="K228" s="490" t="str">
        <f t="shared" si="90"/>
        <v>--</v>
      </c>
      <c r="L228" s="490" t="str">
        <f t="shared" si="91"/>
        <v/>
      </c>
      <c r="M228" s="490"/>
      <c r="N228" s="490" t="str">
        <f t="shared" si="75"/>
        <v>--</v>
      </c>
      <c r="O228" s="490" t="str">
        <f t="shared" si="97"/>
        <v>--</v>
      </c>
      <c r="P228" s="490" t="str">
        <f t="shared" si="76"/>
        <v>--</v>
      </c>
      <c r="Q228" s="490" t="str">
        <f t="shared" si="77"/>
        <v>--</v>
      </c>
      <c r="R228" s="490" t="str">
        <f t="shared" si="92"/>
        <v>--</v>
      </c>
      <c r="S228" s="490" t="str">
        <f t="shared" si="93"/>
        <v>--</v>
      </c>
      <c r="T228" s="490" t="str">
        <f t="shared" si="94"/>
        <v>--</v>
      </c>
      <c r="U228" s="490" t="str">
        <f t="shared" si="95"/>
        <v>--</v>
      </c>
      <c r="V228" s="490" t="str">
        <f t="shared" si="96"/>
        <v>--</v>
      </c>
      <c r="W228" s="490" t="str">
        <f t="shared" si="78"/>
        <v>--</v>
      </c>
      <c r="X228" s="490" t="str">
        <f t="shared" si="79"/>
        <v>--</v>
      </c>
      <c r="Y228" s="490" t="str">
        <f t="shared" si="80"/>
        <v>--</v>
      </c>
      <c r="Z228" s="490" t="str">
        <f t="shared" si="81"/>
        <v>--</v>
      </c>
      <c r="AA228" s="490"/>
      <c r="AB228" s="490" t="str">
        <f t="shared" si="82"/>
        <v>--</v>
      </c>
      <c r="AC228" s="490" t="str">
        <f t="shared" si="83"/>
        <v>--</v>
      </c>
      <c r="AD228" s="490" t="str">
        <f t="shared" si="84"/>
        <v>--</v>
      </c>
      <c r="AE228" s="490" t="str">
        <f>IFERROR((2*'Adult Res carc'!tao_event*AF228),"--")</f>
        <v>--</v>
      </c>
      <c r="AF228" s="255" t="str">
        <f>IFERROR((1+(3*[0]!B)+(3*[0]!B^2))/((1+[0]!B)^2),"--")</f>
        <v>--</v>
      </c>
      <c r="AG228" s="490" t="str">
        <f t="shared" si="85"/>
        <v>--</v>
      </c>
      <c r="AH228" s="208" t="str">
        <f t="shared" si="86"/>
        <v>A</v>
      </c>
      <c r="AI228" s="255">
        <f>VLOOKUP(D228,derm!$D$4:$H$285,5,FALSE)</f>
        <v>6.6400000000000001E-3</v>
      </c>
      <c r="AJ228" s="468">
        <f>VLOOKUP($C228,ToxValues!$C$4:$N$283,11,FALSE)</f>
        <v>221.04</v>
      </c>
      <c r="AK228" s="468" t="str">
        <f>VLOOKUP($D228,derm!$D$4:$K$285,6,FALSE)</f>
        <v>--</v>
      </c>
      <c r="AL228" s="468" t="str">
        <f>VLOOKUP($D228,derm!$D$4:$K$285,7,FALSE)</f>
        <v>--</v>
      </c>
      <c r="AM228" s="468" t="str">
        <f>VLOOKUP($D228,derm!$D$4:$K$285,8,FALSE)</f>
        <v>--</v>
      </c>
      <c r="AN228" s="468" t="str">
        <f>VLOOKUP($D228,derm!$D$4:$L$285,9,FALSE)</f>
        <v>--</v>
      </c>
      <c r="AO228" s="255"/>
      <c r="AP228" s="255" t="str">
        <f>VLOOKUP($C228,ToxValues!$C$4:$J$284,7,FALSE)</f>
        <v>--</v>
      </c>
      <c r="AQ228" s="497" t="str">
        <f>VLOOKUP($C228,ToxValues!$C$4:$L$284,10,FALSE)</f>
        <v>--</v>
      </c>
    </row>
    <row r="229" spans="1:43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 t="str">
        <f t="shared" si="87"/>
        <v>--</v>
      </c>
      <c r="H229" s="490" t="str">
        <f t="shared" si="88"/>
        <v/>
      </c>
      <c r="I229" s="490"/>
      <c r="J229" s="490" t="str">
        <f t="shared" si="89"/>
        <v/>
      </c>
      <c r="K229" s="490" t="str">
        <f t="shared" si="90"/>
        <v>--</v>
      </c>
      <c r="L229" s="490" t="str">
        <f t="shared" si="91"/>
        <v/>
      </c>
      <c r="M229" s="490"/>
      <c r="N229" s="490" t="str">
        <f t="shared" si="75"/>
        <v>--</v>
      </c>
      <c r="O229" s="490" t="str">
        <f t="shared" si="97"/>
        <v>--</v>
      </c>
      <c r="P229" s="490" t="str">
        <f t="shared" si="76"/>
        <v>--</v>
      </c>
      <c r="Q229" s="490" t="str">
        <f t="shared" si="77"/>
        <v>--</v>
      </c>
      <c r="R229" s="490" t="str">
        <f t="shared" si="92"/>
        <v>--</v>
      </c>
      <c r="S229" s="490" t="str">
        <f t="shared" si="93"/>
        <v>--</v>
      </c>
      <c r="T229" s="490" t="str">
        <f t="shared" si="94"/>
        <v>--</v>
      </c>
      <c r="U229" s="490" t="str">
        <f t="shared" si="95"/>
        <v>--</v>
      </c>
      <c r="V229" s="490" t="str">
        <f t="shared" si="96"/>
        <v>--</v>
      </c>
      <c r="W229" s="490" t="str">
        <f t="shared" si="78"/>
        <v>--</v>
      </c>
      <c r="X229" s="490" t="str">
        <f t="shared" si="79"/>
        <v>--</v>
      </c>
      <c r="Y229" s="490" t="str">
        <f t="shared" si="80"/>
        <v>--</v>
      </c>
      <c r="Z229" s="490" t="str">
        <f t="shared" si="81"/>
        <v>--</v>
      </c>
      <c r="AA229" s="490"/>
      <c r="AB229" s="490" t="str">
        <f t="shared" si="82"/>
        <v>--</v>
      </c>
      <c r="AC229" s="490" t="str">
        <f t="shared" si="83"/>
        <v>--</v>
      </c>
      <c r="AD229" s="490" t="str">
        <f t="shared" si="84"/>
        <v>--</v>
      </c>
      <c r="AE229" s="490" t="str">
        <f>IFERROR((2*'Adult Res carc'!tao_event*AF229),"--")</f>
        <v>--</v>
      </c>
      <c r="AF229" s="255" t="str">
        <f>IFERROR((1+(3*[0]!B)+(3*[0]!B^2))/((1+[0]!B)^2),"--")</f>
        <v>--</v>
      </c>
      <c r="AG229" s="490" t="str">
        <f t="shared" si="85"/>
        <v>--</v>
      </c>
      <c r="AH229" s="208" t="str">
        <f t="shared" si="86"/>
        <v>A</v>
      </c>
      <c r="AI229" s="255">
        <f>VLOOKUP(D229,derm!$D$4:$H$285,5,FALSE)</f>
        <v>1.6299999999999999E-2</v>
      </c>
      <c r="AJ229" s="468">
        <f>VLOOKUP($C229,ToxValues!$C$4:$N$283,11,FALSE)</f>
        <v>240.22</v>
      </c>
      <c r="AK229" s="468" t="str">
        <f>VLOOKUP($D229,derm!$D$4:$K$285,6,FALSE)</f>
        <v>--</v>
      </c>
      <c r="AL229" s="468" t="str">
        <f>VLOOKUP($D229,derm!$D$4:$K$285,7,FALSE)</f>
        <v>--</v>
      </c>
      <c r="AM229" s="468" t="str">
        <f>VLOOKUP($D229,derm!$D$4:$K$285,8,FALSE)</f>
        <v>--</v>
      </c>
      <c r="AN229" s="468" t="str">
        <f>VLOOKUP($D229,derm!$D$4:$L$285,9,FALSE)</f>
        <v>--</v>
      </c>
      <c r="AO229" s="255"/>
      <c r="AP229" s="255" t="str">
        <f>VLOOKUP($C229,ToxValues!$C$4:$J$284,7,FALSE)</f>
        <v>--</v>
      </c>
      <c r="AQ229" s="497" t="str">
        <f>VLOOKUP($C229,ToxValues!$C$4:$L$284,10,FALSE)</f>
        <v>--</v>
      </c>
    </row>
    <row r="230" spans="1:43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 t="str">
        <f t="shared" si="87"/>
        <v>--</v>
      </c>
      <c r="H230" s="490" t="str">
        <f t="shared" si="88"/>
        <v/>
      </c>
      <c r="I230" s="490"/>
      <c r="J230" s="490" t="str">
        <f t="shared" si="89"/>
        <v/>
      </c>
      <c r="K230" s="490">
        <f t="shared" si="90"/>
        <v>15.208333333333334</v>
      </c>
      <c r="L230" s="490" t="str">
        <f t="shared" si="91"/>
        <v/>
      </c>
      <c r="M230" s="490"/>
      <c r="N230" s="490" t="str">
        <f t="shared" si="75"/>
        <v>--</v>
      </c>
      <c r="O230" s="490">
        <f t="shared" si="97"/>
        <v>15.208333333333334</v>
      </c>
      <c r="P230" s="490" t="str">
        <f t="shared" si="76"/>
        <v>--</v>
      </c>
      <c r="Q230" s="490">
        <f t="shared" si="77"/>
        <v>15.208333333333334</v>
      </c>
      <c r="R230" s="490" t="str">
        <f t="shared" si="92"/>
        <v>--</v>
      </c>
      <c r="S230" s="490" t="str">
        <f t="shared" si="93"/>
        <v>--</v>
      </c>
      <c r="T230" s="490" t="str">
        <f t="shared" si="94"/>
        <v>--</v>
      </c>
      <c r="U230" s="490">
        <f t="shared" si="95"/>
        <v>15.208333333333334</v>
      </c>
      <c r="V230" s="490" t="str">
        <f t="shared" si="96"/>
        <v>--</v>
      </c>
      <c r="W230" s="490" t="str">
        <f t="shared" si="78"/>
        <v>--</v>
      </c>
      <c r="X230" s="490" t="str">
        <f t="shared" si="79"/>
        <v>--</v>
      </c>
      <c r="Y230" s="490">
        <f t="shared" si="80"/>
        <v>15.208333333333334</v>
      </c>
      <c r="Z230" s="490" t="str">
        <f t="shared" si="81"/>
        <v>--</v>
      </c>
      <c r="AA230" s="490"/>
      <c r="AB230" s="490" t="str">
        <f t="shared" si="82"/>
        <v>--</v>
      </c>
      <c r="AC230" s="490" t="str">
        <f t="shared" si="83"/>
        <v>--</v>
      </c>
      <c r="AD230" s="490" t="str">
        <f t="shared" si="84"/>
        <v>--</v>
      </c>
      <c r="AE230" s="490" t="str">
        <f>IFERROR((2*'Adult Res carc'!tao_event*AF230),"--")</f>
        <v>--</v>
      </c>
      <c r="AF230" s="255" t="str">
        <f>IFERROR((1+(3*[0]!B)+(3*[0]!B^2))/((1+[0]!B)^2),"--")</f>
        <v>--</v>
      </c>
      <c r="AG230" s="490">
        <f t="shared" si="85"/>
        <v>1.6898148148148152E-3</v>
      </c>
      <c r="AH230" s="208" t="str">
        <f t="shared" si="86"/>
        <v>A</v>
      </c>
      <c r="AI230" s="255">
        <f>VLOOKUP(D230,derm!$D$4:$H$285,5,FALSE)</f>
        <v>1.0500000000000001E-2</v>
      </c>
      <c r="AJ230" s="468">
        <f>VLOOKUP($C230,ToxValues!$C$4:$N$283,11,FALSE)</f>
        <v>269.77</v>
      </c>
      <c r="AK230" s="468" t="str">
        <f>VLOOKUP($D230,derm!$D$4:$K$285,6,FALSE)</f>
        <v>--</v>
      </c>
      <c r="AL230" s="468" t="str">
        <f>VLOOKUP($D230,derm!$D$4:$K$285,7,FALSE)</f>
        <v>--</v>
      </c>
      <c r="AM230" s="468" t="str">
        <f>VLOOKUP($D230,derm!$D$4:$K$285,8,FALSE)</f>
        <v>--</v>
      </c>
      <c r="AN230" s="468" t="str">
        <f>VLOOKUP($D230,derm!$D$4:$L$285,9,FALSE)</f>
        <v>--</v>
      </c>
      <c r="AO230" s="255"/>
      <c r="AP230" s="255">
        <f>VLOOKUP($C230,ToxValues!$C$4:$J$284,7,FALSE)</f>
        <v>5.6000000000000001E-2</v>
      </c>
      <c r="AQ230" s="497">
        <f>VLOOKUP($C230,ToxValues!$C$4:$L$284,10,FALSE)</f>
        <v>5.6000000000000001E-2</v>
      </c>
    </row>
    <row r="231" spans="1:43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 t="str">
        <f t="shared" si="87"/>
        <v>--</v>
      </c>
      <c r="H231" s="490" t="str">
        <f t="shared" si="88"/>
        <v/>
      </c>
      <c r="I231" s="490"/>
      <c r="J231" s="490" t="str">
        <f t="shared" si="89"/>
        <v/>
      </c>
      <c r="K231" s="490" t="str">
        <f t="shared" si="90"/>
        <v>--</v>
      </c>
      <c r="L231" s="490" t="str">
        <f t="shared" si="91"/>
        <v/>
      </c>
      <c r="M231" s="490"/>
      <c r="N231" s="490" t="str">
        <f t="shared" si="75"/>
        <v>--</v>
      </c>
      <c r="O231" s="490" t="str">
        <f t="shared" si="97"/>
        <v>--</v>
      </c>
      <c r="P231" s="490" t="str">
        <f t="shared" si="76"/>
        <v>--</v>
      </c>
      <c r="Q231" s="490" t="str">
        <f t="shared" si="77"/>
        <v>--</v>
      </c>
      <c r="R231" s="490" t="str">
        <f t="shared" si="92"/>
        <v>--</v>
      </c>
      <c r="S231" s="490" t="str">
        <f t="shared" si="93"/>
        <v>--</v>
      </c>
      <c r="T231" s="490" t="str">
        <f t="shared" si="94"/>
        <v>--</v>
      </c>
      <c r="U231" s="490" t="str">
        <f t="shared" si="95"/>
        <v>--</v>
      </c>
      <c r="V231" s="490" t="str">
        <f t="shared" si="96"/>
        <v>--</v>
      </c>
      <c r="W231" s="490" t="str">
        <f t="shared" si="78"/>
        <v>--</v>
      </c>
      <c r="X231" s="490" t="str">
        <f t="shared" si="79"/>
        <v>--</v>
      </c>
      <c r="Y231" s="490" t="str">
        <f t="shared" si="80"/>
        <v>--</v>
      </c>
      <c r="Z231" s="490" t="str">
        <f t="shared" si="81"/>
        <v>--</v>
      </c>
      <c r="AA231" s="490"/>
      <c r="AB231" s="490" t="str">
        <f t="shared" si="82"/>
        <v>--</v>
      </c>
      <c r="AC231" s="490" t="str">
        <f t="shared" si="83"/>
        <v>--</v>
      </c>
      <c r="AD231" s="490" t="str">
        <f t="shared" si="84"/>
        <v>--</v>
      </c>
      <c r="AE231" s="490" t="str">
        <f>IFERROR((2*'Adult Res carc'!tao_event*AF231),"--")</f>
        <v>--</v>
      </c>
      <c r="AF231" s="255" t="str">
        <f>IFERROR((1+(3*[0]!B)+(3*[0]!B^2))/((1+[0]!B)^2),"--")</f>
        <v>--</v>
      </c>
      <c r="AG231" s="490" t="str">
        <f t="shared" si="85"/>
        <v>--</v>
      </c>
      <c r="AH231" s="208" t="str">
        <f t="shared" si="86"/>
        <v>A</v>
      </c>
      <c r="AI231" s="255">
        <f>VLOOKUP(D231,derm!$D$4:$H$285,5,FALSE)</f>
        <v>8.1499999999999997E-4</v>
      </c>
      <c r="AJ231" s="468">
        <f>VLOOKUP($C231,ToxValues!$C$4:$N$283,11,FALSE)</f>
        <v>142.97</v>
      </c>
      <c r="AK231" s="468" t="str">
        <f>VLOOKUP($D231,derm!$D$4:$K$285,6,FALSE)</f>
        <v>--</v>
      </c>
      <c r="AL231" s="468" t="str">
        <f>VLOOKUP($D231,derm!$D$4:$K$285,7,FALSE)</f>
        <v>--</v>
      </c>
      <c r="AM231" s="468" t="str">
        <f>VLOOKUP($D231,derm!$D$4:$K$285,8,FALSE)</f>
        <v>--</v>
      </c>
      <c r="AN231" s="468" t="str">
        <f>VLOOKUP($D231,derm!$D$4:$L$285,9,FALSE)</f>
        <v>--</v>
      </c>
      <c r="AO231" s="255"/>
      <c r="AP231" s="255" t="str">
        <f>VLOOKUP($C231,ToxValues!$C$4:$J$284,7,FALSE)</f>
        <v>--</v>
      </c>
      <c r="AQ231" s="497" t="str">
        <f>VLOOKUP($C231,ToxValues!$C$4:$L$284,10,FALSE)</f>
        <v>--</v>
      </c>
    </row>
    <row r="232" spans="1:43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 t="str">
        <f t="shared" si="87"/>
        <v>--</v>
      </c>
      <c r="H232" s="490" t="str">
        <f t="shared" si="88"/>
        <v/>
      </c>
      <c r="I232" s="490"/>
      <c r="J232" s="490" t="str">
        <f t="shared" si="89"/>
        <v/>
      </c>
      <c r="K232" s="490" t="str">
        <f t="shared" si="90"/>
        <v>--</v>
      </c>
      <c r="L232" s="490" t="str">
        <f t="shared" si="91"/>
        <v/>
      </c>
      <c r="M232" s="490"/>
      <c r="N232" s="490" t="str">
        <f t="shared" si="75"/>
        <v>--</v>
      </c>
      <c r="O232" s="490" t="str">
        <f t="shared" si="97"/>
        <v>--</v>
      </c>
      <c r="P232" s="490" t="str">
        <f t="shared" si="76"/>
        <v>--</v>
      </c>
      <c r="Q232" s="490" t="str">
        <f t="shared" si="77"/>
        <v>--</v>
      </c>
      <c r="R232" s="490" t="str">
        <f t="shared" si="92"/>
        <v>--</v>
      </c>
      <c r="S232" s="490" t="str">
        <f t="shared" si="93"/>
        <v>--</v>
      </c>
      <c r="T232" s="490" t="str">
        <f t="shared" si="94"/>
        <v>--</v>
      </c>
      <c r="U232" s="490" t="str">
        <f t="shared" si="95"/>
        <v>--</v>
      </c>
      <c r="V232" s="490" t="str">
        <f t="shared" si="96"/>
        <v>--</v>
      </c>
      <c r="W232" s="490" t="str">
        <f t="shared" si="78"/>
        <v>--</v>
      </c>
      <c r="X232" s="490" t="str">
        <f t="shared" si="79"/>
        <v>--</v>
      </c>
      <c r="Y232" s="490" t="str">
        <f t="shared" si="80"/>
        <v>--</v>
      </c>
      <c r="Z232" s="490" t="str">
        <f t="shared" si="81"/>
        <v>--</v>
      </c>
      <c r="AA232" s="490"/>
      <c r="AB232" s="490" t="str">
        <f t="shared" si="82"/>
        <v>--</v>
      </c>
      <c r="AC232" s="490" t="str">
        <f t="shared" si="83"/>
        <v>--</v>
      </c>
      <c r="AD232" s="490" t="str">
        <f t="shared" si="84"/>
        <v>--</v>
      </c>
      <c r="AE232" s="490" t="str">
        <f>IFERROR((2*'Adult Res carc'!tao_event*AF232),"--")</f>
        <v>--</v>
      </c>
      <c r="AF232" s="255" t="str">
        <f>IFERROR((1+(3*[0]!B)+(3*[0]!B^2))/((1+[0]!B)^2),"--")</f>
        <v>--</v>
      </c>
      <c r="AG232" s="490" t="str">
        <f t="shared" si="85"/>
        <v>--</v>
      </c>
      <c r="AH232" s="208" t="str">
        <f t="shared" si="86"/>
        <v>A</v>
      </c>
      <c r="AI232" s="255">
        <f>VLOOKUP(D232,derm!$D$4:$H$285,5,FALSE)</f>
        <v>2.4400000000000001E-7</v>
      </c>
      <c r="AJ232" s="468">
        <f>VLOOKUP($C232,ToxValues!$C$4:$N$283,11,FALSE)</f>
        <v>344.05</v>
      </c>
      <c r="AK232" s="468" t="str">
        <f>VLOOKUP($D232,derm!$D$4:$K$285,6,FALSE)</f>
        <v>--</v>
      </c>
      <c r="AL232" s="468" t="str">
        <f>VLOOKUP($D232,derm!$D$4:$K$285,7,FALSE)</f>
        <v>--</v>
      </c>
      <c r="AM232" s="468" t="str">
        <f>VLOOKUP($D232,derm!$D$4:$K$285,8,FALSE)</f>
        <v>--</v>
      </c>
      <c r="AN232" s="468" t="str">
        <f>VLOOKUP($D232,derm!$D$4:$L$285,9,FALSE)</f>
        <v>--</v>
      </c>
      <c r="AO232" s="255"/>
      <c r="AP232" s="255" t="str">
        <f>VLOOKUP($C232,ToxValues!$C$4:$J$284,7,FALSE)</f>
        <v>--</v>
      </c>
      <c r="AQ232" s="497" t="str">
        <f>VLOOKUP($C232,ToxValues!$C$4:$L$284,10,FALSE)</f>
        <v>--</v>
      </c>
    </row>
    <row r="233" spans="1:43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 t="str">
        <f t="shared" si="87"/>
        <v>--</v>
      </c>
      <c r="H233" s="490" t="str">
        <f t="shared" si="88"/>
        <v/>
      </c>
      <c r="I233" s="490"/>
      <c r="J233" s="490" t="str">
        <f t="shared" si="89"/>
        <v/>
      </c>
      <c r="K233" s="490" t="str">
        <f t="shared" si="90"/>
        <v>--</v>
      </c>
      <c r="L233" s="490" t="str">
        <f t="shared" si="91"/>
        <v/>
      </c>
      <c r="M233" s="490"/>
      <c r="N233" s="490" t="str">
        <f t="shared" si="75"/>
        <v>--</v>
      </c>
      <c r="O233" s="490" t="str">
        <f t="shared" si="97"/>
        <v>--</v>
      </c>
      <c r="P233" s="490" t="str">
        <f t="shared" si="76"/>
        <v>--</v>
      </c>
      <c r="Q233" s="490" t="str">
        <f t="shared" si="77"/>
        <v>--</v>
      </c>
      <c r="R233" s="490" t="str">
        <f t="shared" si="92"/>
        <v>--</v>
      </c>
      <c r="S233" s="490" t="str">
        <f t="shared" si="93"/>
        <v>--</v>
      </c>
      <c r="T233" s="490" t="str">
        <f t="shared" si="94"/>
        <v>--</v>
      </c>
      <c r="U233" s="490" t="str">
        <f t="shared" si="95"/>
        <v>--</v>
      </c>
      <c r="V233" s="490" t="str">
        <f t="shared" si="96"/>
        <v>--</v>
      </c>
      <c r="W233" s="490" t="str">
        <f t="shared" si="78"/>
        <v>--</v>
      </c>
      <c r="X233" s="490" t="str">
        <f t="shared" si="79"/>
        <v>--</v>
      </c>
      <c r="Y233" s="490" t="str">
        <f t="shared" si="80"/>
        <v>--</v>
      </c>
      <c r="Z233" s="490" t="str">
        <f t="shared" si="81"/>
        <v>--</v>
      </c>
      <c r="AA233" s="490"/>
      <c r="AB233" s="490" t="str">
        <f t="shared" si="82"/>
        <v>--</v>
      </c>
      <c r="AC233" s="490" t="str">
        <f t="shared" si="83"/>
        <v>--</v>
      </c>
      <c r="AD233" s="490" t="str">
        <f t="shared" si="84"/>
        <v>--</v>
      </c>
      <c r="AE233" s="490" t="str">
        <f>IFERROR((2*'Adult Res carc'!tao_event*AF233),"--")</f>
        <v>--</v>
      </c>
      <c r="AF233" s="255" t="str">
        <f>IFERROR((1+(3*[0]!B)+(3*[0]!B^2))/((1+[0]!B)^2),"--")</f>
        <v>--</v>
      </c>
      <c r="AG233" s="490" t="str">
        <f t="shared" si="85"/>
        <v>--</v>
      </c>
      <c r="AH233" s="208" t="str">
        <f t="shared" si="86"/>
        <v>A</v>
      </c>
      <c r="AI233" s="255">
        <f>VLOOKUP(D233,derm!$D$4:$H$285,5,FALSE)</f>
        <v>2.63E-3</v>
      </c>
      <c r="AJ233" s="468">
        <f>VLOOKUP($C233,ToxValues!$C$4:$N$283,11,FALSE)</f>
        <v>186.17</v>
      </c>
      <c r="AK233" s="468" t="str">
        <f>VLOOKUP($D233,derm!$D$4:$K$285,6,FALSE)</f>
        <v>--</v>
      </c>
      <c r="AL233" s="468" t="str">
        <f>VLOOKUP($D233,derm!$D$4:$K$285,7,FALSE)</f>
        <v>--</v>
      </c>
      <c r="AM233" s="468" t="str">
        <f>VLOOKUP($D233,derm!$D$4:$K$285,8,FALSE)</f>
        <v>--</v>
      </c>
      <c r="AN233" s="468" t="str">
        <f>VLOOKUP($D233,derm!$D$4:$L$285,9,FALSE)</f>
        <v>--</v>
      </c>
      <c r="AO233" s="255"/>
      <c r="AP233" s="255" t="str">
        <f>VLOOKUP($C233,ToxValues!$C$4:$J$284,7,FALSE)</f>
        <v>--</v>
      </c>
      <c r="AQ233" s="497" t="str">
        <f>VLOOKUP($C233,ToxValues!$C$4:$L$284,10,FALSE)</f>
        <v>--</v>
      </c>
    </row>
    <row r="234" spans="1:43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 t="str">
        <f t="shared" si="87"/>
        <v>--</v>
      </c>
      <c r="H234" s="490" t="str">
        <f t="shared" si="88"/>
        <v/>
      </c>
      <c r="I234" s="490"/>
      <c r="J234" s="490" t="str">
        <f t="shared" si="89"/>
        <v/>
      </c>
      <c r="K234" s="490" t="str">
        <f t="shared" si="90"/>
        <v>--</v>
      </c>
      <c r="L234" s="490" t="str">
        <f t="shared" si="91"/>
        <v/>
      </c>
      <c r="M234" s="490"/>
      <c r="N234" s="490" t="str">
        <f t="shared" si="75"/>
        <v>--</v>
      </c>
      <c r="O234" s="490" t="str">
        <f t="shared" si="97"/>
        <v>--</v>
      </c>
      <c r="P234" s="490" t="str">
        <f t="shared" si="76"/>
        <v>--</v>
      </c>
      <c r="Q234" s="490" t="str">
        <f t="shared" si="77"/>
        <v>--</v>
      </c>
      <c r="R234" s="490" t="str">
        <f t="shared" si="92"/>
        <v>--</v>
      </c>
      <c r="S234" s="490" t="str">
        <f t="shared" si="93"/>
        <v>--</v>
      </c>
      <c r="T234" s="490" t="str">
        <f t="shared" si="94"/>
        <v>--</v>
      </c>
      <c r="U234" s="490" t="str">
        <f t="shared" si="95"/>
        <v>--</v>
      </c>
      <c r="V234" s="490" t="str">
        <f t="shared" si="96"/>
        <v>--</v>
      </c>
      <c r="W234" s="490" t="str">
        <f t="shared" si="78"/>
        <v>--</v>
      </c>
      <c r="X234" s="490" t="str">
        <f t="shared" si="79"/>
        <v>--</v>
      </c>
      <c r="Y234" s="490" t="str">
        <f t="shared" si="80"/>
        <v>--</v>
      </c>
      <c r="Z234" s="490" t="str">
        <f t="shared" si="81"/>
        <v>--</v>
      </c>
      <c r="AA234" s="490"/>
      <c r="AB234" s="490" t="str">
        <f t="shared" si="82"/>
        <v>--</v>
      </c>
      <c r="AC234" s="490" t="str">
        <f t="shared" si="83"/>
        <v>--</v>
      </c>
      <c r="AD234" s="490" t="str">
        <f t="shared" si="84"/>
        <v>--</v>
      </c>
      <c r="AE234" s="490" t="str">
        <f>IFERROR((2*'Adult Res carc'!tao_event*AF234),"--")</f>
        <v>--</v>
      </c>
      <c r="AF234" s="255" t="str">
        <f>IFERROR((1+(3*[0]!B)+(3*[0]!B^2))/((1+[0]!B)^2),"--")</f>
        <v>--</v>
      </c>
      <c r="AG234" s="490" t="str">
        <f t="shared" si="85"/>
        <v>--</v>
      </c>
      <c r="AH234" s="208" t="str">
        <f t="shared" si="86"/>
        <v>A</v>
      </c>
      <c r="AI234" s="255">
        <f>VLOOKUP(D234,derm!$D$4:$H$285,5,FALSE)</f>
        <v>4.5400000000000003E-8</v>
      </c>
      <c r="AJ234" s="468">
        <f>VLOOKUP($C234,ToxValues!$C$4:$N$283,11,FALSE)</f>
        <v>169.07</v>
      </c>
      <c r="AK234" s="468" t="str">
        <f>VLOOKUP($D234,derm!$D$4:$K$285,6,FALSE)</f>
        <v>--</v>
      </c>
      <c r="AL234" s="468" t="str">
        <f>VLOOKUP($D234,derm!$D$4:$K$285,7,FALSE)</f>
        <v>--</v>
      </c>
      <c r="AM234" s="468" t="str">
        <f>VLOOKUP($D234,derm!$D$4:$K$285,8,FALSE)</f>
        <v>--</v>
      </c>
      <c r="AN234" s="468" t="str">
        <f>VLOOKUP($D234,derm!$D$4:$L$285,9,FALSE)</f>
        <v>--</v>
      </c>
      <c r="AO234" s="255"/>
      <c r="AP234" s="255" t="str">
        <f>VLOOKUP($C234,ToxValues!$C$4:$J$284,7,FALSE)</f>
        <v>--</v>
      </c>
      <c r="AQ234" s="497" t="str">
        <f>VLOOKUP($C234,ToxValues!$C$4:$L$284,10,FALSE)</f>
        <v>--</v>
      </c>
    </row>
    <row r="235" spans="1:43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 t="str">
        <f t="shared" si="87"/>
        <v>--</v>
      </c>
      <c r="H235" s="490" t="str">
        <f t="shared" si="88"/>
        <v/>
      </c>
      <c r="I235" s="490"/>
      <c r="J235" s="490" t="str">
        <f t="shared" si="89"/>
        <v/>
      </c>
      <c r="K235" s="490" t="str">
        <f t="shared" si="90"/>
        <v>--</v>
      </c>
      <c r="L235" s="490" t="str">
        <f t="shared" si="91"/>
        <v/>
      </c>
      <c r="M235" s="490"/>
      <c r="N235" s="490" t="str">
        <f t="shared" si="75"/>
        <v>--</v>
      </c>
      <c r="O235" s="490" t="str">
        <f t="shared" si="97"/>
        <v>--</v>
      </c>
      <c r="P235" s="490" t="str">
        <f t="shared" si="76"/>
        <v>--</v>
      </c>
      <c r="Q235" s="490" t="str">
        <f t="shared" si="77"/>
        <v>--</v>
      </c>
      <c r="R235" s="490" t="str">
        <f t="shared" si="92"/>
        <v>--</v>
      </c>
      <c r="S235" s="490" t="str">
        <f t="shared" si="93"/>
        <v>--</v>
      </c>
      <c r="T235" s="490" t="str">
        <f t="shared" si="94"/>
        <v>--</v>
      </c>
      <c r="U235" s="490" t="str">
        <f t="shared" si="95"/>
        <v>--</v>
      </c>
      <c r="V235" s="490" t="str">
        <f t="shared" si="96"/>
        <v>--</v>
      </c>
      <c r="W235" s="490" t="str">
        <f t="shared" si="78"/>
        <v>--</v>
      </c>
      <c r="X235" s="490" t="str">
        <f t="shared" si="79"/>
        <v>--</v>
      </c>
      <c r="Y235" s="490" t="str">
        <f t="shared" si="80"/>
        <v>--</v>
      </c>
      <c r="Z235" s="490" t="str">
        <f t="shared" si="81"/>
        <v>--</v>
      </c>
      <c r="AA235" s="490"/>
      <c r="AB235" s="490" t="str">
        <f t="shared" si="82"/>
        <v>--</v>
      </c>
      <c r="AC235" s="490" t="str">
        <f t="shared" si="83"/>
        <v>--</v>
      </c>
      <c r="AD235" s="490" t="str">
        <f t="shared" si="84"/>
        <v>--</v>
      </c>
      <c r="AE235" s="490" t="str">
        <f>IFERROR((2*'Adult Res carc'!tao_event*AF235),"--")</f>
        <v>--</v>
      </c>
      <c r="AF235" s="255" t="str">
        <f>IFERROR((1+(3*[0]!B)+(3*[0]!B^2))/((1+[0]!B)^2),"--")</f>
        <v>--</v>
      </c>
      <c r="AG235" s="490" t="str">
        <f t="shared" si="85"/>
        <v>--</v>
      </c>
      <c r="AH235" s="208" t="str">
        <f t="shared" si="86"/>
        <v>A</v>
      </c>
      <c r="AI235" s="255" t="str">
        <f>VLOOKUP(D235,derm!$D$4:$H$285,5,FALSE)</f>
        <v>--</v>
      </c>
      <c r="AJ235" s="468">
        <f>VLOOKUP($C235,ToxValues!$C$4:$N$283,11,FALSE)</f>
        <v>241.46</v>
      </c>
      <c r="AK235" s="468" t="str">
        <f>VLOOKUP($D235,derm!$D$4:$K$285,6,FALSE)</f>
        <v>--</v>
      </c>
      <c r="AL235" s="468" t="str">
        <f>VLOOKUP($D235,derm!$D$4:$K$285,7,FALSE)</f>
        <v>--</v>
      </c>
      <c r="AM235" s="468" t="str">
        <f>VLOOKUP($D235,derm!$D$4:$K$285,8,FALSE)</f>
        <v>--</v>
      </c>
      <c r="AN235" s="468" t="str">
        <f>VLOOKUP($D235,derm!$D$4:$L$285,9,FALSE)</f>
        <v>--</v>
      </c>
      <c r="AO235" s="255"/>
      <c r="AP235" s="255" t="str">
        <f>VLOOKUP($C235,ToxValues!$C$4:$J$284,7,FALSE)</f>
        <v>--</v>
      </c>
      <c r="AQ235" s="497" t="str">
        <f>VLOOKUP($C235,ToxValues!$C$4:$L$284,10,FALSE)</f>
        <v>--</v>
      </c>
    </row>
    <row r="236" spans="1:43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 t="str">
        <f t="shared" si="87"/>
        <v>--</v>
      </c>
      <c r="H236" s="490" t="str">
        <f t="shared" si="88"/>
        <v/>
      </c>
      <c r="I236" s="490"/>
      <c r="J236" s="490" t="str">
        <f t="shared" si="89"/>
        <v/>
      </c>
      <c r="K236" s="490" t="str">
        <f t="shared" si="90"/>
        <v>--</v>
      </c>
      <c r="L236" s="490" t="str">
        <f t="shared" si="91"/>
        <v/>
      </c>
      <c r="M236" s="490"/>
      <c r="N236" s="490" t="str">
        <f t="shared" si="75"/>
        <v>--</v>
      </c>
      <c r="O236" s="490" t="str">
        <f t="shared" si="97"/>
        <v>--</v>
      </c>
      <c r="P236" s="490" t="str">
        <f t="shared" si="76"/>
        <v>--</v>
      </c>
      <c r="Q236" s="490" t="str">
        <f t="shared" si="77"/>
        <v>--</v>
      </c>
      <c r="R236" s="490" t="str">
        <f t="shared" si="92"/>
        <v>--</v>
      </c>
      <c r="S236" s="490" t="str">
        <f t="shared" si="93"/>
        <v>--</v>
      </c>
      <c r="T236" s="490" t="str">
        <f t="shared" si="94"/>
        <v>--</v>
      </c>
      <c r="U236" s="490" t="str">
        <f t="shared" si="95"/>
        <v>--</v>
      </c>
      <c r="V236" s="490" t="str">
        <f t="shared" si="96"/>
        <v>--</v>
      </c>
      <c r="W236" s="490" t="str">
        <f t="shared" si="78"/>
        <v>--</v>
      </c>
      <c r="X236" s="490" t="str">
        <f t="shared" si="79"/>
        <v>--</v>
      </c>
      <c r="Y236" s="490" t="str">
        <f t="shared" si="80"/>
        <v>--</v>
      </c>
      <c r="Z236" s="490" t="str">
        <f t="shared" si="81"/>
        <v>--</v>
      </c>
      <c r="AA236" s="490"/>
      <c r="AB236" s="490" t="str">
        <f t="shared" si="82"/>
        <v>--</v>
      </c>
      <c r="AC236" s="490" t="str">
        <f t="shared" si="83"/>
        <v>--</v>
      </c>
      <c r="AD236" s="490" t="str">
        <f t="shared" si="84"/>
        <v>--</v>
      </c>
      <c r="AE236" s="490" t="str">
        <f>IFERROR((2*'Adult Res carc'!tao_event*AF236),"--")</f>
        <v>--</v>
      </c>
      <c r="AF236" s="255" t="str">
        <f>IFERROR((1+(3*[0]!B)+(3*[0]!B^2))/((1+[0]!B)^2),"--")</f>
        <v>--</v>
      </c>
      <c r="AG236" s="490" t="str">
        <f t="shared" si="85"/>
        <v>--</v>
      </c>
      <c r="AH236" s="208" t="str">
        <f t="shared" si="86"/>
        <v>A</v>
      </c>
      <c r="AI236" s="255">
        <f>VLOOKUP(D236,derm!$D$4:$H$285,5,FALSE)</f>
        <v>1.09E-2</v>
      </c>
      <c r="AJ236" s="468">
        <f>VLOOKUP($C236,ToxValues!$C$4:$N$283,11,FALSE)</f>
        <v>256.13</v>
      </c>
      <c r="AK236" s="468" t="str">
        <f>VLOOKUP($D236,derm!$D$4:$K$285,6,FALSE)</f>
        <v>--</v>
      </c>
      <c r="AL236" s="468" t="str">
        <f>VLOOKUP($D236,derm!$D$4:$K$285,7,FALSE)</f>
        <v>--</v>
      </c>
      <c r="AM236" s="468" t="str">
        <f>VLOOKUP($D236,derm!$D$4:$K$285,8,FALSE)</f>
        <v>--</v>
      </c>
      <c r="AN236" s="468" t="str">
        <f>VLOOKUP($D236,derm!$D$4:$L$285,9,FALSE)</f>
        <v>--</v>
      </c>
      <c r="AO236" s="255"/>
      <c r="AP236" s="255" t="str">
        <f>VLOOKUP($C236,ToxValues!$C$4:$J$284,7,FALSE)</f>
        <v>--</v>
      </c>
      <c r="AQ236" s="497" t="str">
        <f>VLOOKUP($C236,ToxValues!$C$4:$L$284,10,FALSE)</f>
        <v>--</v>
      </c>
    </row>
    <row r="237" spans="1:43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 t="str">
        <f t="shared" si="87"/>
        <v>--</v>
      </c>
      <c r="H237" s="490" t="str">
        <f t="shared" si="88"/>
        <v/>
      </c>
      <c r="I237" s="490"/>
      <c r="J237" s="490" t="str">
        <f t="shared" si="89"/>
        <v/>
      </c>
      <c r="K237" s="490" t="str">
        <f t="shared" si="90"/>
        <v>--</v>
      </c>
      <c r="L237" s="490" t="str">
        <f t="shared" si="91"/>
        <v/>
      </c>
      <c r="M237" s="490"/>
      <c r="N237" s="490" t="str">
        <f t="shared" si="75"/>
        <v>--</v>
      </c>
      <c r="O237" s="490" t="str">
        <f t="shared" si="97"/>
        <v>--</v>
      </c>
      <c r="P237" s="490" t="str">
        <f t="shared" si="76"/>
        <v>--</v>
      </c>
      <c r="Q237" s="490" t="str">
        <f t="shared" si="77"/>
        <v>--</v>
      </c>
      <c r="R237" s="490" t="str">
        <f t="shared" si="92"/>
        <v>--</v>
      </c>
      <c r="S237" s="490" t="str">
        <f t="shared" si="93"/>
        <v>--</v>
      </c>
      <c r="T237" s="490" t="str">
        <f t="shared" si="94"/>
        <v>--</v>
      </c>
      <c r="U237" s="490" t="str">
        <f t="shared" si="95"/>
        <v>--</v>
      </c>
      <c r="V237" s="490" t="str">
        <f t="shared" si="96"/>
        <v>--</v>
      </c>
      <c r="W237" s="490" t="str">
        <f t="shared" si="78"/>
        <v>--</v>
      </c>
      <c r="X237" s="490" t="str">
        <f t="shared" si="79"/>
        <v>--</v>
      </c>
      <c r="Y237" s="490" t="str">
        <f t="shared" si="80"/>
        <v>--</v>
      </c>
      <c r="Z237" s="490" t="str">
        <f t="shared" si="81"/>
        <v>--</v>
      </c>
      <c r="AA237" s="490"/>
      <c r="AB237" s="490" t="str">
        <f t="shared" si="82"/>
        <v>--</v>
      </c>
      <c r="AC237" s="490" t="str">
        <f t="shared" si="83"/>
        <v>--</v>
      </c>
      <c r="AD237" s="490" t="str">
        <f t="shared" si="84"/>
        <v>--</v>
      </c>
      <c r="AE237" s="490" t="str">
        <f>IFERROR((2*'Adult Res carc'!tao_event*AF237),"--")</f>
        <v>--</v>
      </c>
      <c r="AF237" s="255" t="str">
        <f>IFERROR((1+(3*[0]!B)+(3*[0]!B^2))/((1+[0]!B)^2),"--")</f>
        <v>--</v>
      </c>
      <c r="AG237" s="490" t="str">
        <f t="shared" si="85"/>
        <v>--</v>
      </c>
      <c r="AH237" s="208" t="str">
        <f t="shared" si="86"/>
        <v>A</v>
      </c>
      <c r="AI237" s="255">
        <f>VLOOKUP(D237,derm!$D$4:$H$285,5,FALSE)</f>
        <v>7.5500000000000003E-4</v>
      </c>
      <c r="AJ237" s="468">
        <f>VLOOKUP($C237,ToxValues!$C$4:$N$283,11,FALSE)</f>
        <v>190.26</v>
      </c>
      <c r="AK237" s="468" t="str">
        <f>VLOOKUP($D237,derm!$D$4:$K$285,6,FALSE)</f>
        <v>--</v>
      </c>
      <c r="AL237" s="468" t="str">
        <f>VLOOKUP($D237,derm!$D$4:$K$285,7,FALSE)</f>
        <v>--</v>
      </c>
      <c r="AM237" s="468" t="str">
        <f>VLOOKUP($D237,derm!$D$4:$K$285,8,FALSE)</f>
        <v>--</v>
      </c>
      <c r="AN237" s="468" t="str">
        <f>VLOOKUP($D237,derm!$D$4:$L$285,9,FALSE)</f>
        <v>--</v>
      </c>
      <c r="AO237" s="255"/>
      <c r="AP237" s="255" t="str">
        <f>VLOOKUP($C237,ToxValues!$C$4:$J$284,7,FALSE)</f>
        <v>--</v>
      </c>
      <c r="AQ237" s="497" t="str">
        <f>VLOOKUP($C237,ToxValues!$C$4:$L$284,10,FALSE)</f>
        <v>--</v>
      </c>
    </row>
    <row r="238" spans="1:43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 t="str">
        <f t="shared" si="87"/>
        <v>--</v>
      </c>
      <c r="H238" s="490" t="str">
        <f t="shared" si="88"/>
        <v/>
      </c>
      <c r="I238" s="490"/>
      <c r="J238" s="490" t="str">
        <f t="shared" si="89"/>
        <v/>
      </c>
      <c r="K238" s="490" t="str">
        <f t="shared" si="90"/>
        <v>--</v>
      </c>
      <c r="L238" s="490" t="str">
        <f t="shared" si="91"/>
        <v/>
      </c>
      <c r="M238" s="490"/>
      <c r="N238" s="490" t="str">
        <f t="shared" si="75"/>
        <v>--</v>
      </c>
      <c r="O238" s="490" t="str">
        <f t="shared" si="97"/>
        <v>--</v>
      </c>
      <c r="P238" s="490" t="str">
        <f t="shared" si="76"/>
        <v>--</v>
      </c>
      <c r="Q238" s="490" t="str">
        <f t="shared" si="77"/>
        <v>--</v>
      </c>
      <c r="R238" s="490" t="str">
        <f t="shared" si="92"/>
        <v>--</v>
      </c>
      <c r="S238" s="490" t="str">
        <f t="shared" si="93"/>
        <v>--</v>
      </c>
      <c r="T238" s="490" t="str">
        <f t="shared" si="94"/>
        <v>--</v>
      </c>
      <c r="U238" s="490" t="str">
        <f t="shared" si="95"/>
        <v>--</v>
      </c>
      <c r="V238" s="490" t="str">
        <f t="shared" si="96"/>
        <v>--</v>
      </c>
      <c r="W238" s="490" t="str">
        <f t="shared" si="78"/>
        <v>--</v>
      </c>
      <c r="X238" s="490" t="str">
        <f t="shared" si="79"/>
        <v>--</v>
      </c>
      <c r="Y238" s="490" t="str">
        <f t="shared" si="80"/>
        <v>--</v>
      </c>
      <c r="Z238" s="490" t="str">
        <f t="shared" si="81"/>
        <v>--</v>
      </c>
      <c r="AA238" s="490"/>
      <c r="AB238" s="490" t="str">
        <f t="shared" si="82"/>
        <v>--</v>
      </c>
      <c r="AC238" s="490" t="str">
        <f t="shared" si="83"/>
        <v>--</v>
      </c>
      <c r="AD238" s="490" t="str">
        <f t="shared" si="84"/>
        <v>--</v>
      </c>
      <c r="AE238" s="490" t="str">
        <f>IFERROR((2*'Adult Res carc'!tao_event*AF238),"--")</f>
        <v>--</v>
      </c>
      <c r="AF238" s="255" t="str">
        <f>IFERROR((1+(3*[0]!B)+(3*[0]!B^2))/((1+[0]!B)^2),"--")</f>
        <v>--</v>
      </c>
      <c r="AG238" s="490" t="str">
        <f t="shared" si="85"/>
        <v>--</v>
      </c>
      <c r="AH238" s="208" t="str">
        <f t="shared" si="86"/>
        <v>A</v>
      </c>
      <c r="AI238" s="255">
        <f>VLOOKUP(D238,derm!$D$4:$H$285,5,FALSE)</f>
        <v>3.7100000000000001E-5</v>
      </c>
      <c r="AJ238" s="468">
        <f>VLOOKUP($C238,ToxValues!$C$4:$N$283,11,FALSE)</f>
        <v>222.26</v>
      </c>
      <c r="AK238" s="468" t="str">
        <f>VLOOKUP($D238,derm!$D$4:$K$285,6,FALSE)</f>
        <v>--</v>
      </c>
      <c r="AL238" s="468" t="str">
        <f>VLOOKUP($D238,derm!$D$4:$K$285,7,FALSE)</f>
        <v>--</v>
      </c>
      <c r="AM238" s="468" t="str">
        <f>VLOOKUP($D238,derm!$D$4:$K$285,8,FALSE)</f>
        <v>--</v>
      </c>
      <c r="AN238" s="468" t="str">
        <f>VLOOKUP($D238,derm!$D$4:$L$285,9,FALSE)</f>
        <v>--</v>
      </c>
      <c r="AO238" s="255"/>
      <c r="AP238" s="255" t="str">
        <f>VLOOKUP($C238,ToxValues!$C$4:$J$284,7,FALSE)</f>
        <v>--</v>
      </c>
      <c r="AQ238" s="497" t="str">
        <f>VLOOKUP($C238,ToxValues!$C$4:$L$284,10,FALSE)</f>
        <v>--</v>
      </c>
    </row>
    <row r="239" spans="1:43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87"/>
        <v>--</v>
      </c>
      <c r="H239" s="490" t="str">
        <f t="shared" si="88"/>
        <v/>
      </c>
      <c r="I239" s="490"/>
      <c r="J239" s="490" t="str">
        <f t="shared" si="89"/>
        <v/>
      </c>
      <c r="K239" s="490" t="str">
        <f t="shared" si="90"/>
        <v>--</v>
      </c>
      <c r="L239" s="490" t="str">
        <f t="shared" si="91"/>
        <v/>
      </c>
      <c r="M239" s="490"/>
      <c r="N239" s="490" t="str">
        <f t="shared" si="75"/>
        <v>--</v>
      </c>
      <c r="O239" s="490" t="str">
        <f t="shared" si="97"/>
        <v>--</v>
      </c>
      <c r="P239" s="490" t="str">
        <f t="shared" si="76"/>
        <v>--</v>
      </c>
      <c r="Q239" s="490" t="str">
        <f t="shared" si="77"/>
        <v>--</v>
      </c>
      <c r="R239" s="490" t="str">
        <f t="shared" si="92"/>
        <v>--</v>
      </c>
      <c r="S239" s="490" t="str">
        <f t="shared" si="93"/>
        <v>--</v>
      </c>
      <c r="T239" s="490" t="str">
        <f t="shared" si="94"/>
        <v>--</v>
      </c>
      <c r="U239" s="490" t="str">
        <f t="shared" si="95"/>
        <v>--</v>
      </c>
      <c r="V239" s="490" t="str">
        <f t="shared" si="96"/>
        <v>--</v>
      </c>
      <c r="W239" s="490" t="str">
        <f t="shared" si="78"/>
        <v>--</v>
      </c>
      <c r="X239" s="490" t="str">
        <f t="shared" si="79"/>
        <v>--</v>
      </c>
      <c r="Y239" s="490" t="str">
        <f t="shared" si="80"/>
        <v>--</v>
      </c>
      <c r="Z239" s="490" t="str">
        <f t="shared" si="81"/>
        <v>--</v>
      </c>
      <c r="AA239" s="490"/>
      <c r="AB239" s="490" t="str">
        <f t="shared" si="82"/>
        <v>--</v>
      </c>
      <c r="AC239" s="490" t="str">
        <f t="shared" si="83"/>
        <v>--</v>
      </c>
      <c r="AD239" s="490" t="str">
        <f t="shared" si="84"/>
        <v>--</v>
      </c>
      <c r="AE239" s="490" t="str">
        <f>IFERROR((2*'Adult Res carc'!tao_event*AF239),"--")</f>
        <v>--</v>
      </c>
      <c r="AF239" s="255" t="str">
        <f>IFERROR((1+(3*[0]!B)+(3*[0]!B^2))/((1+[0]!B)^2),"--")</f>
        <v>--</v>
      </c>
      <c r="AG239" s="490" t="str">
        <f t="shared" si="85"/>
        <v>--</v>
      </c>
      <c r="AH239" s="208" t="str">
        <f t="shared" si="86"/>
        <v>A</v>
      </c>
      <c r="AI239" s="255">
        <f>VLOOKUP(D239,derm!$D$4:$H$285,5,FALSE)</f>
        <v>3.29E-5</v>
      </c>
      <c r="AJ239" s="468">
        <f>VLOOKUP($C239,ToxValues!$C$4:$N$283,11,FALSE)</f>
        <v>206.26</v>
      </c>
      <c r="AK239" s="468" t="str">
        <f>VLOOKUP($D239,derm!$D$4:$K$285,6,FALSE)</f>
        <v>--</v>
      </c>
      <c r="AL239" s="468" t="str">
        <f>VLOOKUP($D239,derm!$D$4:$K$285,7,FALSE)</f>
        <v>--</v>
      </c>
      <c r="AM239" s="468" t="str">
        <f>VLOOKUP($D239,derm!$D$4:$K$285,8,FALSE)</f>
        <v>--</v>
      </c>
      <c r="AN239" s="468" t="str">
        <f>VLOOKUP($D239,derm!$D$4:$L$285,9,FALSE)</f>
        <v>--</v>
      </c>
      <c r="AO239" s="255"/>
      <c r="AP239" s="255" t="str">
        <f>VLOOKUP($C239,ToxValues!$C$4:$J$284,7,FALSE)</f>
        <v>--</v>
      </c>
      <c r="AQ239" s="497" t="str">
        <f>VLOOKUP($C239,ToxValues!$C$4:$L$284,10,FALSE)</f>
        <v>--</v>
      </c>
    </row>
    <row r="240" spans="1:43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 t="str">
        <f t="shared" si="87"/>
        <v>--</v>
      </c>
      <c r="H240" s="490" t="str">
        <f t="shared" si="88"/>
        <v/>
      </c>
      <c r="I240" s="490"/>
      <c r="J240" s="490" t="str">
        <f t="shared" si="89"/>
        <v/>
      </c>
      <c r="K240" s="490" t="str">
        <f t="shared" si="90"/>
        <v>--</v>
      </c>
      <c r="L240" s="490" t="str">
        <f t="shared" si="91"/>
        <v/>
      </c>
      <c r="M240" s="490"/>
      <c r="N240" s="490" t="str">
        <f t="shared" si="75"/>
        <v>--</v>
      </c>
      <c r="O240" s="490" t="str">
        <f t="shared" si="97"/>
        <v>--</v>
      </c>
      <c r="P240" s="490" t="str">
        <f t="shared" si="76"/>
        <v>--</v>
      </c>
      <c r="Q240" s="490" t="str">
        <f t="shared" si="77"/>
        <v>--</v>
      </c>
      <c r="R240" s="490" t="str">
        <f t="shared" si="92"/>
        <v>--</v>
      </c>
      <c r="S240" s="490" t="str">
        <f t="shared" si="93"/>
        <v>--</v>
      </c>
      <c r="T240" s="490" t="str">
        <f t="shared" si="94"/>
        <v>--</v>
      </c>
      <c r="U240" s="490" t="str">
        <f t="shared" si="95"/>
        <v>--</v>
      </c>
      <c r="V240" s="490" t="str">
        <f t="shared" si="96"/>
        <v>--</v>
      </c>
      <c r="W240" s="490" t="str">
        <f t="shared" si="78"/>
        <v>--</v>
      </c>
      <c r="X240" s="490" t="str">
        <f t="shared" si="79"/>
        <v>--</v>
      </c>
      <c r="Y240" s="490" t="str">
        <f t="shared" si="80"/>
        <v>--</v>
      </c>
      <c r="Z240" s="490" t="str">
        <f t="shared" si="81"/>
        <v>--</v>
      </c>
      <c r="AA240" s="490"/>
      <c r="AB240" s="490" t="str">
        <f t="shared" si="82"/>
        <v>--</v>
      </c>
      <c r="AC240" s="490" t="str">
        <f t="shared" si="83"/>
        <v>--</v>
      </c>
      <c r="AD240" s="490" t="str">
        <f t="shared" si="84"/>
        <v>--</v>
      </c>
      <c r="AE240" s="490" t="str">
        <f>IFERROR((2*'Adult Res carc'!tao_event*AF240),"--")</f>
        <v>--</v>
      </c>
      <c r="AF240" s="255" t="str">
        <f>IFERROR((1+(3*[0]!B)+(3*[0]!B^2))/((1+[0]!B)^2),"--")</f>
        <v>--</v>
      </c>
      <c r="AG240" s="490" t="str">
        <f t="shared" si="85"/>
        <v>--</v>
      </c>
      <c r="AH240" s="208" t="str">
        <f t="shared" si="86"/>
        <v>A</v>
      </c>
      <c r="AI240" s="255">
        <f>VLOOKUP(D240,derm!$D$4:$H$285,5,FALSE)</f>
        <v>3.13E-3</v>
      </c>
      <c r="AJ240" s="468">
        <f>VLOOKUP($C240,ToxValues!$C$4:$N$283,11,FALSE)</f>
        <v>221.26</v>
      </c>
      <c r="AK240" s="468" t="str">
        <f>VLOOKUP($D240,derm!$D$4:$K$285,6,FALSE)</f>
        <v>--</v>
      </c>
      <c r="AL240" s="468" t="str">
        <f>VLOOKUP($D240,derm!$D$4:$K$285,7,FALSE)</f>
        <v>--</v>
      </c>
      <c r="AM240" s="468" t="str">
        <f>VLOOKUP($D240,derm!$D$4:$K$285,8,FALSE)</f>
        <v>--</v>
      </c>
      <c r="AN240" s="468" t="str">
        <f>VLOOKUP($D240,derm!$D$4:$L$285,9,FALSE)</f>
        <v>--</v>
      </c>
      <c r="AO240" s="255"/>
      <c r="AP240" s="255" t="str">
        <f>VLOOKUP($C240,ToxValues!$C$4:$J$284,7,FALSE)</f>
        <v>--</v>
      </c>
      <c r="AQ240" s="497" t="str">
        <f>VLOOKUP($C240,ToxValues!$C$4:$L$284,10,FALSE)</f>
        <v>--</v>
      </c>
    </row>
    <row r="241" spans="1:43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 t="str">
        <f t="shared" si="87"/>
        <v>--</v>
      </c>
      <c r="H241" s="490" t="str">
        <f t="shared" si="88"/>
        <v/>
      </c>
      <c r="I241" s="490"/>
      <c r="J241" s="490" t="str">
        <f t="shared" si="89"/>
        <v/>
      </c>
      <c r="K241" s="490" t="str">
        <f t="shared" si="90"/>
        <v>--</v>
      </c>
      <c r="L241" s="490" t="str">
        <f t="shared" si="91"/>
        <v/>
      </c>
      <c r="M241" s="490"/>
      <c r="N241" s="490" t="str">
        <f t="shared" si="75"/>
        <v>--</v>
      </c>
      <c r="O241" s="490" t="str">
        <f t="shared" si="97"/>
        <v>--</v>
      </c>
      <c r="P241" s="490" t="str">
        <f t="shared" si="76"/>
        <v>--</v>
      </c>
      <c r="Q241" s="490" t="str">
        <f t="shared" si="77"/>
        <v>--</v>
      </c>
      <c r="R241" s="490" t="str">
        <f t="shared" si="92"/>
        <v>--</v>
      </c>
      <c r="S241" s="490" t="str">
        <f t="shared" si="93"/>
        <v>--</v>
      </c>
      <c r="T241" s="490" t="str">
        <f t="shared" si="94"/>
        <v>--</v>
      </c>
      <c r="U241" s="490" t="str">
        <f t="shared" si="95"/>
        <v>--</v>
      </c>
      <c r="V241" s="490" t="str">
        <f t="shared" si="96"/>
        <v>--</v>
      </c>
      <c r="W241" s="490" t="str">
        <f t="shared" si="78"/>
        <v>--</v>
      </c>
      <c r="X241" s="490" t="str">
        <f t="shared" si="79"/>
        <v>--</v>
      </c>
      <c r="Y241" s="490" t="str">
        <f t="shared" si="80"/>
        <v>--</v>
      </c>
      <c r="Z241" s="490" t="str">
        <f t="shared" si="81"/>
        <v>--</v>
      </c>
      <c r="AA241" s="490"/>
      <c r="AB241" s="490" t="str">
        <f t="shared" si="82"/>
        <v>--</v>
      </c>
      <c r="AC241" s="490" t="str">
        <f t="shared" si="83"/>
        <v>--</v>
      </c>
      <c r="AD241" s="490" t="str">
        <f t="shared" si="84"/>
        <v>--</v>
      </c>
      <c r="AE241" s="490" t="str">
        <f>IFERROR((2*'Adult Res carc'!tao_event*AF241),"--")</f>
        <v>--</v>
      </c>
      <c r="AF241" s="255" t="str">
        <f>IFERROR((1+(3*[0]!B)+(3*[0]!B^2))/((1+[0]!B)^2),"--")</f>
        <v>--</v>
      </c>
      <c r="AG241" s="490" t="str">
        <f t="shared" si="85"/>
        <v>--</v>
      </c>
      <c r="AH241" s="208" t="str">
        <f t="shared" si="86"/>
        <v>A</v>
      </c>
      <c r="AI241" s="255">
        <f>VLOOKUP(D241,derm!$D$4:$H$285,5,FALSE)</f>
        <v>4.49E-5</v>
      </c>
      <c r="AJ241" s="468">
        <f>VLOOKUP($C241,ToxValues!$C$4:$N$283,11,FALSE)</f>
        <v>219.26</v>
      </c>
      <c r="AK241" s="468" t="str">
        <f>VLOOKUP($D241,derm!$D$4:$K$285,6,FALSE)</f>
        <v>--</v>
      </c>
      <c r="AL241" s="468" t="str">
        <f>VLOOKUP($D241,derm!$D$4:$K$285,7,FALSE)</f>
        <v>--</v>
      </c>
      <c r="AM241" s="468" t="str">
        <f>VLOOKUP($D241,derm!$D$4:$K$285,8,FALSE)</f>
        <v>--</v>
      </c>
      <c r="AN241" s="468" t="str">
        <f>VLOOKUP($D241,derm!$D$4:$L$285,9,FALSE)</f>
        <v>--</v>
      </c>
      <c r="AO241" s="255"/>
      <c r="AP241" s="255" t="str">
        <f>VLOOKUP($C241,ToxValues!$C$4:$J$284,7,FALSE)</f>
        <v>--</v>
      </c>
      <c r="AQ241" s="497" t="str">
        <f>VLOOKUP($C241,ToxValues!$C$4:$L$284,10,FALSE)</f>
        <v>--</v>
      </c>
    </row>
    <row r="242" spans="1:43" x14ac:dyDescent="0.25">
      <c r="A242" s="318" t="s">
        <v>88</v>
      </c>
      <c r="B242" s="320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 t="str">
        <f t="shared" si="87"/>
        <v>--</v>
      </c>
      <c r="H242" s="490" t="str">
        <f t="shared" si="88"/>
        <v/>
      </c>
      <c r="I242" s="490"/>
      <c r="J242" s="490" t="str">
        <f t="shared" si="89"/>
        <v/>
      </c>
      <c r="K242" s="490">
        <f t="shared" si="90"/>
        <v>6.5512820512820515E-6</v>
      </c>
      <c r="L242" s="490">
        <f t="shared" si="91"/>
        <v>3.1215006512268909E-7</v>
      </c>
      <c r="M242" s="490"/>
      <c r="N242" s="490" t="str">
        <f t="shared" si="75"/>
        <v>--</v>
      </c>
      <c r="O242" s="490">
        <f t="shared" si="97"/>
        <v>6.5512820512820515E-6</v>
      </c>
      <c r="P242" s="490">
        <f t="shared" si="76"/>
        <v>3.2776724766863473E-7</v>
      </c>
      <c r="Q242" s="490">
        <f t="shared" si="77"/>
        <v>3.1215006512268909E-7</v>
      </c>
      <c r="R242" s="490" t="str">
        <f t="shared" si="92"/>
        <v>--</v>
      </c>
      <c r="S242" s="490" t="str">
        <f t="shared" si="93"/>
        <v>--</v>
      </c>
      <c r="T242" s="490" t="str">
        <f t="shared" si="94"/>
        <v>--</v>
      </c>
      <c r="U242" s="490">
        <f t="shared" si="95"/>
        <v>6.5512820512820515E-6</v>
      </c>
      <c r="V242" s="490">
        <f t="shared" si="96"/>
        <v>3.1215006512268909E-7</v>
      </c>
      <c r="W242" s="490" t="str">
        <f t="shared" si="78"/>
        <v>--</v>
      </c>
      <c r="X242" s="490" t="str">
        <f t="shared" si="79"/>
        <v>--</v>
      </c>
      <c r="Y242" s="490">
        <f t="shared" si="80"/>
        <v>6.5512820512820515E-6</v>
      </c>
      <c r="Z242" s="490">
        <f t="shared" si="81"/>
        <v>3.2776724766863473E-7</v>
      </c>
      <c r="AA242" s="490"/>
      <c r="AB242" s="490">
        <f t="shared" si="82"/>
        <v>5.1302133315493162E-8</v>
      </c>
      <c r="AC242" s="490">
        <f t="shared" si="83"/>
        <v>3.2776724766863473E-7</v>
      </c>
      <c r="AD242" s="490">
        <f t="shared" si="84"/>
        <v>8.7878787878787876E-2</v>
      </c>
      <c r="AE242" s="490">
        <f>IFERROR((2*'Adult Res carc'!tao_event*AF242),"--")</f>
        <v>35.033131313131314</v>
      </c>
      <c r="AF242" s="255">
        <f>IFERROR((1+(3*[0]!B)+(3*[0]!B^2))/((1+[0]!B)^2),"--")</f>
        <v>2.5684113865932048</v>
      </c>
      <c r="AG242" s="490">
        <f t="shared" si="85"/>
        <v>7.2792022792022805E-10</v>
      </c>
      <c r="AH242" s="208" t="str">
        <f t="shared" si="86"/>
        <v>A</v>
      </c>
      <c r="AI242" s="255">
        <f>VLOOKUP(D242,derm!$D$4:$H$285,5,FALSE)</f>
        <v>0.80800000000000005</v>
      </c>
      <c r="AJ242" s="468">
        <f>VLOOKUP($C242,ToxValues!$C$4:$N$283,11,FALSE)</f>
        <v>321.98</v>
      </c>
      <c r="AK242" s="468">
        <f>VLOOKUP($D242,derm!$D$4:$K$285,6,FALSE)</f>
        <v>5.6</v>
      </c>
      <c r="AL242" s="468">
        <f>VLOOKUP($D242,derm!$D$4:$K$285,7,FALSE)</f>
        <v>6.82</v>
      </c>
      <c r="AM242" s="468">
        <f>VLOOKUP($D242,derm!$D$4:$K$285,8,FALSE)</f>
        <v>30.09</v>
      </c>
      <c r="AN242" s="468">
        <f>VLOOKUP($D242,derm!$D$4:$L$285,9,FALSE)</f>
        <v>0.5</v>
      </c>
      <c r="AO242" s="255"/>
      <c r="AP242" s="255">
        <f>VLOOKUP($C242,ToxValues!$C$4:$J$284,7,FALSE)</f>
        <v>130000</v>
      </c>
      <c r="AQ242" s="497">
        <f>VLOOKUP($C242,ToxValues!$C$4:$L$284,10,FALSE)</f>
        <v>130000</v>
      </c>
    </row>
    <row r="243" spans="1:43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 t="str">
        <f>IF(AND(E243="M",MIN(H243:L243)&gt;0),MIN(H243:L243)/1000,"--")</f>
        <v>--</v>
      </c>
      <c r="H243" s="490" t="str">
        <f t="shared" si="88"/>
        <v/>
      </c>
      <c r="I243" s="490"/>
      <c r="J243" s="490" t="str">
        <f t="shared" si="89"/>
        <v/>
      </c>
      <c r="K243" s="490" t="str">
        <f t="shared" si="90"/>
        <v>--</v>
      </c>
      <c r="L243" s="490" t="str">
        <f t="shared" si="91"/>
        <v/>
      </c>
      <c r="M243" s="490"/>
      <c r="N243" s="490" t="str">
        <f t="shared" si="75"/>
        <v>--</v>
      </c>
      <c r="O243" s="490" t="str">
        <f t="shared" si="97"/>
        <v>--</v>
      </c>
      <c r="P243" s="490" t="str">
        <f t="shared" si="76"/>
        <v>--</v>
      </c>
      <c r="Q243" s="490" t="str">
        <f>IF(MIN(R243:V243)&gt;0,MIN(R243:V243)/1000,"--")</f>
        <v>--</v>
      </c>
      <c r="R243" s="490" t="str">
        <f t="shared" si="92"/>
        <v>--</v>
      </c>
      <c r="S243" s="490" t="str">
        <f t="shared" si="93"/>
        <v>--</v>
      </c>
      <c r="T243" s="490" t="str">
        <f t="shared" si="94"/>
        <v>--</v>
      </c>
      <c r="U243" s="490" t="str">
        <f t="shared" si="95"/>
        <v>--</v>
      </c>
      <c r="V243" s="490" t="str">
        <f t="shared" si="96"/>
        <v>--</v>
      </c>
      <c r="W243" s="490" t="str">
        <f t="shared" si="78"/>
        <v>--</v>
      </c>
      <c r="X243" s="490" t="str">
        <f t="shared" si="79"/>
        <v>--</v>
      </c>
      <c r="Y243" s="490" t="str">
        <f t="shared" si="80"/>
        <v>--</v>
      </c>
      <c r="Z243" s="490" t="str">
        <f t="shared" ref="Z243:Z285" si="98">AA243</f>
        <v>--</v>
      </c>
      <c r="AA243" s="490" t="str">
        <f t="shared" ref="AA243:AA285" si="99">IFERROR(DA_event_res_carc_adult*1000/(Kp*ET_adult),"--")</f>
        <v>--</v>
      </c>
      <c r="AB243" s="490" t="str">
        <f t="shared" si="82"/>
        <v>--</v>
      </c>
      <c r="AC243" s="490" t="str">
        <f t="shared" si="83"/>
        <v>--</v>
      </c>
      <c r="AD243" s="490"/>
      <c r="AE243" s="490" t="str">
        <f>IFERROR((2*'Adult Res carc'!tao_event*AF243),"--")</f>
        <v>--</v>
      </c>
      <c r="AF243" s="255" t="str">
        <f>IFERROR((1+(3*[0]!B)+(3*[0]!B^2))/((1+[0]!B)^2),"--")</f>
        <v>--</v>
      </c>
      <c r="AG243" s="490" t="str">
        <f t="shared" si="85"/>
        <v>--</v>
      </c>
      <c r="AH243" s="208"/>
      <c r="AI243" s="255">
        <f>VLOOKUP(D243,derm!$D$4:$H$285,5,FALSE)</f>
        <v>1E-3</v>
      </c>
      <c r="AJ243" s="468">
        <f>VLOOKUP($C243,ToxValues!$C$4:$N$283,11,FALSE)</f>
        <v>26.981999999999999</v>
      </c>
      <c r="AK243" s="468" t="str">
        <f>VLOOKUP($D243,derm!$D$4:$K$285,6,FALSE)</f>
        <v>--</v>
      </c>
      <c r="AL243" s="468" t="str">
        <f>VLOOKUP($D243,derm!$D$4:$K$285,7,FALSE)</f>
        <v>--</v>
      </c>
      <c r="AM243" s="468" t="str">
        <f>VLOOKUP($D243,derm!$D$4:$K$285,8,FALSE)</f>
        <v>--</v>
      </c>
      <c r="AN243" s="468" t="str">
        <f>VLOOKUP($D243,derm!$D$4:$L$285,9,FALSE)</f>
        <v>--</v>
      </c>
      <c r="AO243" s="255"/>
      <c r="AP243" s="255" t="str">
        <f>VLOOKUP($C243,ToxValues!$C$4:$J$284,7,FALSE)</f>
        <v>--</v>
      </c>
      <c r="AQ243" s="497" t="str">
        <f>VLOOKUP($C243,ToxValues!$C$4:$L$284,10,FALSE)</f>
        <v>--</v>
      </c>
    </row>
    <row r="244" spans="1:43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 t="str">
        <f t="shared" ref="G244:G285" si="100">IF(AND(E244="M",MIN(H244:L244)&gt;0),MIN(H244:L244)/1000,"--")</f>
        <v>--</v>
      </c>
      <c r="H244" s="490" t="str">
        <f t="shared" si="88"/>
        <v/>
      </c>
      <c r="I244" s="490"/>
      <c r="J244" s="490" t="str">
        <f t="shared" si="89"/>
        <v/>
      </c>
      <c r="K244" s="490" t="str">
        <f t="shared" si="90"/>
        <v>--</v>
      </c>
      <c r="L244" s="490" t="str">
        <f t="shared" si="91"/>
        <v/>
      </c>
      <c r="M244" s="490"/>
      <c r="N244" s="490" t="str">
        <f t="shared" si="75"/>
        <v>--</v>
      </c>
      <c r="O244" s="490" t="str">
        <f t="shared" si="97"/>
        <v>--</v>
      </c>
      <c r="P244" s="490" t="str">
        <f t="shared" si="76"/>
        <v>--</v>
      </c>
      <c r="Q244" s="490" t="str">
        <f t="shared" ref="Q244:Q285" si="101">IF(MIN(R244:V244)&gt;0,MIN(R244:V244)/1000,"--")</f>
        <v>--</v>
      </c>
      <c r="R244" s="490" t="str">
        <f t="shared" si="92"/>
        <v>--</v>
      </c>
      <c r="S244" s="490" t="str">
        <f t="shared" si="93"/>
        <v>--</v>
      </c>
      <c r="T244" s="490" t="str">
        <f t="shared" si="94"/>
        <v>--</v>
      </c>
      <c r="U244" s="490" t="str">
        <f t="shared" si="95"/>
        <v>--</v>
      </c>
      <c r="V244" s="490" t="str">
        <f t="shared" si="96"/>
        <v>--</v>
      </c>
      <c r="W244" s="490" t="str">
        <f t="shared" si="78"/>
        <v>--</v>
      </c>
      <c r="X244" s="490" t="str">
        <f t="shared" si="79"/>
        <v>--</v>
      </c>
      <c r="Y244" s="490" t="str">
        <f t="shared" si="80"/>
        <v>--</v>
      </c>
      <c r="Z244" s="490" t="str">
        <f t="shared" si="98"/>
        <v>--</v>
      </c>
      <c r="AA244" s="490" t="str">
        <f t="shared" si="99"/>
        <v>--</v>
      </c>
      <c r="AB244" s="490" t="str">
        <f t="shared" si="82"/>
        <v>--</v>
      </c>
      <c r="AC244" s="490" t="str">
        <f t="shared" si="83"/>
        <v>--</v>
      </c>
      <c r="AD244" s="490"/>
      <c r="AE244" s="490" t="str">
        <f>IFERROR((2*'Adult Res carc'!tao_event*AF244),"--")</f>
        <v>--</v>
      </c>
      <c r="AF244" s="255" t="str">
        <f>IFERROR((1+(3*[0]!B)+(3*[0]!B^2))/((1+[0]!B)^2),"--")</f>
        <v>--</v>
      </c>
      <c r="AG244" s="490" t="str">
        <f t="shared" si="85"/>
        <v>--</v>
      </c>
      <c r="AH244" s="208"/>
      <c r="AI244" s="255">
        <f>VLOOKUP(D244,derm!$D$4:$H$285,5,FALSE)</f>
        <v>1E-3</v>
      </c>
      <c r="AJ244" s="468">
        <f>VLOOKUP($C244,ToxValues!$C$4:$N$283,11,FALSE)</f>
        <v>121.76</v>
      </c>
      <c r="AK244" s="468" t="str">
        <f>VLOOKUP($D244,derm!$D$4:$K$285,6,FALSE)</f>
        <v>--</v>
      </c>
      <c r="AL244" s="468" t="str">
        <f>VLOOKUP($D244,derm!$D$4:$K$285,7,FALSE)</f>
        <v>--</v>
      </c>
      <c r="AM244" s="468" t="str">
        <f>VLOOKUP($D244,derm!$D$4:$K$285,8,FALSE)</f>
        <v>--</v>
      </c>
      <c r="AN244" s="468" t="str">
        <f>VLOOKUP($D244,derm!$D$4:$L$285,9,FALSE)</f>
        <v>--</v>
      </c>
      <c r="AO244" s="255"/>
      <c r="AP244" s="255" t="str">
        <f>VLOOKUP($C244,ToxValues!$C$4:$J$284,7,FALSE)</f>
        <v>--</v>
      </c>
      <c r="AQ244" s="497" t="str">
        <f>VLOOKUP($C244,ToxValues!$C$4:$L$284,10,FALSE)</f>
        <v>--</v>
      </c>
    </row>
    <row r="245" spans="1:43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 t="str">
        <f t="shared" si="100"/>
        <v>--</v>
      </c>
      <c r="H245" s="490" t="str">
        <f t="shared" si="88"/>
        <v/>
      </c>
      <c r="I245" s="490"/>
      <c r="J245" s="490" t="str">
        <f t="shared" si="89"/>
        <v/>
      </c>
      <c r="K245" s="490">
        <f t="shared" si="90"/>
        <v>0.56777777777777783</v>
      </c>
      <c r="L245" s="490">
        <f t="shared" si="91"/>
        <v>0.56482936847434173</v>
      </c>
      <c r="M245" s="490"/>
      <c r="N245" s="490" t="str">
        <f t="shared" si="75"/>
        <v>--</v>
      </c>
      <c r="O245" s="490">
        <f t="shared" si="97"/>
        <v>0.56777777777777783</v>
      </c>
      <c r="P245" s="490">
        <f t="shared" si="76"/>
        <v>108.76968922945936</v>
      </c>
      <c r="Q245" s="490">
        <f t="shared" si="101"/>
        <v>5.6482936847434173E-4</v>
      </c>
      <c r="R245" s="490" t="str">
        <f t="shared" si="92"/>
        <v>--</v>
      </c>
      <c r="S245" s="490" t="str">
        <f t="shared" si="93"/>
        <v>--</v>
      </c>
      <c r="T245" s="490" t="str">
        <f t="shared" si="94"/>
        <v>--</v>
      </c>
      <c r="U245" s="490">
        <f t="shared" si="95"/>
        <v>0.56777777777777783</v>
      </c>
      <c r="V245" s="490">
        <f t="shared" si="96"/>
        <v>0.56482936847434173</v>
      </c>
      <c r="W245" s="490" t="str">
        <f t="shared" si="78"/>
        <v>--</v>
      </c>
      <c r="X245" s="490" t="str">
        <f t="shared" si="79"/>
        <v>--</v>
      </c>
      <c r="Y245" s="490">
        <f t="shared" si="80"/>
        <v>0.56777777777777783</v>
      </c>
      <c r="Z245" s="490">
        <f t="shared" si="98"/>
        <v>108.76968922945936</v>
      </c>
      <c r="AA245" s="490">
        <f t="shared" si="99"/>
        <v>108.76968922945936</v>
      </c>
      <c r="AB245" s="490" t="str">
        <f t="shared" si="82"/>
        <v>--</v>
      </c>
      <c r="AC245" s="490" t="str">
        <f t="shared" si="83"/>
        <v>--</v>
      </c>
      <c r="AD245" s="490"/>
      <c r="AE245" s="490" t="str">
        <f>IFERROR((2*'Adult Res carc'!tao_event*AF245),"--")</f>
        <v>--</v>
      </c>
      <c r="AF245" s="255" t="str">
        <f>IFERROR((1+(3*[0]!B)+(3*[0]!B^2))/((1+[0]!B)^2),"--")</f>
        <v>--</v>
      </c>
      <c r="AG245" s="490">
        <f t="shared" si="85"/>
        <v>6.3086419753086427E-5</v>
      </c>
      <c r="AH245" s="208"/>
      <c r="AI245" s="255">
        <f>VLOOKUP(D245,derm!$D$4:$H$285,5,FALSE)</f>
        <v>1E-3</v>
      </c>
      <c r="AJ245" s="468">
        <f>VLOOKUP($C245,ToxValues!$C$4:$N$283,11,FALSE)</f>
        <v>74.921999999999997</v>
      </c>
      <c r="AK245" s="468" t="str">
        <f>VLOOKUP($D245,derm!$D$4:$K$285,6,FALSE)</f>
        <v>--</v>
      </c>
      <c r="AL245" s="468" t="str">
        <f>VLOOKUP($D245,derm!$D$4:$K$285,7,FALSE)</f>
        <v>--</v>
      </c>
      <c r="AM245" s="468" t="str">
        <f>VLOOKUP($D245,derm!$D$4:$K$285,8,FALSE)</f>
        <v>--</v>
      </c>
      <c r="AN245" s="468" t="str">
        <f>VLOOKUP($D245,derm!$D$4:$L$285,9,FALSE)</f>
        <v>--</v>
      </c>
      <c r="AO245" s="255"/>
      <c r="AP245" s="255">
        <f>VLOOKUP($C245,ToxValues!$C$4:$J$284,7,FALSE)</f>
        <v>1.5</v>
      </c>
      <c r="AQ245" s="497">
        <f>VLOOKUP($C245,ToxValues!$C$4:$L$284,10,FALSE)</f>
        <v>1.5</v>
      </c>
    </row>
    <row r="246" spans="1:43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 t="str">
        <f t="shared" si="100"/>
        <v>--</v>
      </c>
      <c r="H246" s="490" t="str">
        <f t="shared" si="88"/>
        <v/>
      </c>
      <c r="I246" s="490"/>
      <c r="J246" s="490" t="str">
        <f t="shared" si="89"/>
        <v/>
      </c>
      <c r="K246" s="490" t="str">
        <f t="shared" si="90"/>
        <v>--</v>
      </c>
      <c r="L246" s="490" t="str">
        <f t="shared" si="91"/>
        <v/>
      </c>
      <c r="M246" s="490"/>
      <c r="N246" s="490" t="str">
        <f t="shared" si="75"/>
        <v>--</v>
      </c>
      <c r="O246" s="490" t="str">
        <f t="shared" si="97"/>
        <v>--</v>
      </c>
      <c r="P246" s="490" t="str">
        <f t="shared" si="76"/>
        <v>--</v>
      </c>
      <c r="Q246" s="490" t="str">
        <f t="shared" si="101"/>
        <v>--</v>
      </c>
      <c r="R246" s="490" t="str">
        <f t="shared" si="92"/>
        <v>--</v>
      </c>
      <c r="S246" s="490" t="str">
        <f t="shared" si="93"/>
        <v>--</v>
      </c>
      <c r="T246" s="490" t="str">
        <f t="shared" si="94"/>
        <v>--</v>
      </c>
      <c r="U246" s="490" t="str">
        <f t="shared" si="95"/>
        <v>--</v>
      </c>
      <c r="V246" s="490" t="str">
        <f t="shared" si="96"/>
        <v>--</v>
      </c>
      <c r="W246" s="490" t="str">
        <f t="shared" si="78"/>
        <v>--</v>
      </c>
      <c r="X246" s="490" t="str">
        <f t="shared" si="79"/>
        <v>--</v>
      </c>
      <c r="Y246" s="490" t="str">
        <f t="shared" si="80"/>
        <v>--</v>
      </c>
      <c r="Z246" s="490" t="str">
        <f t="shared" si="98"/>
        <v>--</v>
      </c>
      <c r="AA246" s="490" t="str">
        <f t="shared" si="99"/>
        <v>--</v>
      </c>
      <c r="AB246" s="490" t="str">
        <f t="shared" si="82"/>
        <v>--</v>
      </c>
      <c r="AC246" s="490" t="str">
        <f t="shared" si="83"/>
        <v>--</v>
      </c>
      <c r="AD246" s="490"/>
      <c r="AE246" s="490" t="str">
        <f>IFERROR((2*'Adult Res carc'!tao_event*AF246),"--")</f>
        <v>--</v>
      </c>
      <c r="AF246" s="255" t="str">
        <f>IFERROR((1+(3*[0]!B)+(3*[0]!B^2))/((1+[0]!B)^2),"--")</f>
        <v>--</v>
      </c>
      <c r="AG246" s="490" t="str">
        <f t="shared" si="85"/>
        <v>--</v>
      </c>
      <c r="AH246" s="208"/>
      <c r="AI246" s="255">
        <f>VLOOKUP(D246,derm!$D$4:$H$285,5,FALSE)</f>
        <v>1E-3</v>
      </c>
      <c r="AJ246" s="468">
        <f>VLOOKUP($C246,ToxValues!$C$4:$N$283,11,FALSE)</f>
        <v>137.33000000000001</v>
      </c>
      <c r="AK246" s="468" t="str">
        <f>VLOOKUP($D246,derm!$D$4:$K$285,6,FALSE)</f>
        <v>--</v>
      </c>
      <c r="AL246" s="468" t="str">
        <f>VLOOKUP($D246,derm!$D$4:$K$285,7,FALSE)</f>
        <v>--</v>
      </c>
      <c r="AM246" s="468" t="str">
        <f>VLOOKUP($D246,derm!$D$4:$K$285,8,FALSE)</f>
        <v>--</v>
      </c>
      <c r="AN246" s="468" t="str">
        <f>VLOOKUP($D246,derm!$D$4:$L$285,9,FALSE)</f>
        <v>--</v>
      </c>
      <c r="AO246" s="255"/>
      <c r="AP246" s="255" t="str">
        <f>VLOOKUP($C246,ToxValues!$C$4:$J$284,7,FALSE)</f>
        <v>--</v>
      </c>
      <c r="AQ246" s="497" t="str">
        <f>VLOOKUP($C246,ToxValues!$C$4:$L$284,10,FALSE)</f>
        <v>--</v>
      </c>
    </row>
    <row r="247" spans="1:43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 t="str">
        <f t="shared" si="100"/>
        <v>--</v>
      </c>
      <c r="H247" s="490" t="str">
        <f t="shared" si="88"/>
        <v/>
      </c>
      <c r="I247" s="490"/>
      <c r="J247" s="490" t="str">
        <f t="shared" si="89"/>
        <v/>
      </c>
      <c r="K247" s="490" t="str">
        <f t="shared" si="90"/>
        <v>--</v>
      </c>
      <c r="L247" s="490" t="str">
        <f t="shared" si="91"/>
        <v/>
      </c>
      <c r="M247" s="490"/>
      <c r="N247" s="490" t="str">
        <f t="shared" si="75"/>
        <v>--</v>
      </c>
      <c r="O247" s="490" t="str">
        <f t="shared" si="97"/>
        <v>--</v>
      </c>
      <c r="P247" s="490" t="str">
        <f t="shared" si="76"/>
        <v>--</v>
      </c>
      <c r="Q247" s="490" t="str">
        <f t="shared" si="101"/>
        <v>--</v>
      </c>
      <c r="R247" s="490" t="str">
        <f t="shared" si="92"/>
        <v>--</v>
      </c>
      <c r="S247" s="490" t="str">
        <f t="shared" si="93"/>
        <v>--</v>
      </c>
      <c r="T247" s="490" t="str">
        <f t="shared" si="94"/>
        <v>--</v>
      </c>
      <c r="U247" s="490" t="str">
        <f t="shared" si="95"/>
        <v>--</v>
      </c>
      <c r="V247" s="490" t="str">
        <f t="shared" si="96"/>
        <v>--</v>
      </c>
      <c r="W247" s="490" t="str">
        <f t="shared" si="78"/>
        <v>--</v>
      </c>
      <c r="X247" s="490" t="str">
        <f t="shared" si="79"/>
        <v>--</v>
      </c>
      <c r="Y247" s="490" t="str">
        <f t="shared" si="80"/>
        <v>--</v>
      </c>
      <c r="Z247" s="490" t="str">
        <f t="shared" si="98"/>
        <v>--</v>
      </c>
      <c r="AA247" s="490" t="str">
        <f t="shared" si="99"/>
        <v>--</v>
      </c>
      <c r="AB247" s="490" t="str">
        <f t="shared" si="82"/>
        <v>--</v>
      </c>
      <c r="AC247" s="490" t="str">
        <f t="shared" si="83"/>
        <v>--</v>
      </c>
      <c r="AD247" s="490"/>
      <c r="AE247" s="490" t="str">
        <f>IFERROR((2*'Adult Res carc'!tao_event*AF247),"--")</f>
        <v>--</v>
      </c>
      <c r="AF247" s="255" t="str">
        <f>IFERROR((1+(3*[0]!B)+(3*[0]!B^2))/((1+[0]!B)^2),"--")</f>
        <v>--</v>
      </c>
      <c r="AG247" s="490" t="str">
        <f t="shared" si="85"/>
        <v>--</v>
      </c>
      <c r="AH247" s="208"/>
      <c r="AI247" s="255">
        <f>VLOOKUP(D247,derm!$D$4:$H$285,5,FALSE)</f>
        <v>1E-3</v>
      </c>
      <c r="AJ247" s="468">
        <f>VLOOKUP($C247,ToxValues!$C$4:$N$283,11,FALSE)</f>
        <v>9.01</v>
      </c>
      <c r="AK247" s="468" t="str">
        <f>VLOOKUP($D247,derm!$D$4:$K$285,6,FALSE)</f>
        <v>--</v>
      </c>
      <c r="AL247" s="468" t="str">
        <f>VLOOKUP($D247,derm!$D$4:$K$285,7,FALSE)</f>
        <v>--</v>
      </c>
      <c r="AM247" s="468" t="str">
        <f>VLOOKUP($D247,derm!$D$4:$K$285,8,FALSE)</f>
        <v>--</v>
      </c>
      <c r="AN247" s="468" t="str">
        <f>VLOOKUP($D247,derm!$D$4:$L$285,9,FALSE)</f>
        <v>--</v>
      </c>
      <c r="AO247" s="255"/>
      <c r="AP247" s="255" t="str">
        <f>VLOOKUP($C247,ToxValues!$C$4:$J$284,7,FALSE)</f>
        <v>--</v>
      </c>
      <c r="AQ247" s="497" t="str">
        <f>VLOOKUP($C247,ToxValues!$C$4:$L$284,10,FALSE)</f>
        <v>--</v>
      </c>
    </row>
    <row r="248" spans="1:43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100"/>
        <v>--</v>
      </c>
      <c r="H248" s="490" t="str">
        <f t="shared" si="88"/>
        <v/>
      </c>
      <c r="I248" s="490"/>
      <c r="J248" s="490" t="str">
        <f t="shared" si="89"/>
        <v/>
      </c>
      <c r="K248" s="490" t="str">
        <f t="shared" si="90"/>
        <v>--</v>
      </c>
      <c r="L248" s="490" t="str">
        <f t="shared" si="91"/>
        <v/>
      </c>
      <c r="M248" s="490"/>
      <c r="N248" s="490" t="str">
        <f t="shared" si="75"/>
        <v>--</v>
      </c>
      <c r="O248" s="490" t="str">
        <f t="shared" si="97"/>
        <v>--</v>
      </c>
      <c r="P248" s="490" t="str">
        <f t="shared" si="76"/>
        <v>--</v>
      </c>
      <c r="Q248" s="490" t="str">
        <f t="shared" si="101"/>
        <v>--</v>
      </c>
      <c r="R248" s="490" t="str">
        <f t="shared" si="92"/>
        <v>--</v>
      </c>
      <c r="S248" s="490" t="str">
        <f t="shared" si="93"/>
        <v>--</v>
      </c>
      <c r="T248" s="490" t="str">
        <f t="shared" si="94"/>
        <v>--</v>
      </c>
      <c r="U248" s="490" t="str">
        <f t="shared" si="95"/>
        <v>--</v>
      </c>
      <c r="V248" s="490" t="str">
        <f t="shared" si="96"/>
        <v>--</v>
      </c>
      <c r="W248" s="490" t="str">
        <f t="shared" si="78"/>
        <v>--</v>
      </c>
      <c r="X248" s="490" t="str">
        <f t="shared" si="79"/>
        <v>--</v>
      </c>
      <c r="Y248" s="490" t="str">
        <f t="shared" si="80"/>
        <v>--</v>
      </c>
      <c r="Z248" s="490" t="str">
        <f t="shared" si="98"/>
        <v>--</v>
      </c>
      <c r="AA248" s="490" t="str">
        <f t="shared" si="99"/>
        <v>--</v>
      </c>
      <c r="AB248" s="490" t="str">
        <f t="shared" si="82"/>
        <v>--</v>
      </c>
      <c r="AC248" s="490" t="str">
        <f t="shared" si="83"/>
        <v>--</v>
      </c>
      <c r="AD248" s="490"/>
      <c r="AE248" s="490" t="str">
        <f>IFERROR((2*'Adult Res carc'!tao_event*AF248),"--")</f>
        <v>--</v>
      </c>
      <c r="AF248" s="255" t="str">
        <f>IFERROR((1+(3*[0]!B)+(3*[0]!B^2))/((1+[0]!B)^2),"--")</f>
        <v>--</v>
      </c>
      <c r="AG248" s="490" t="str">
        <f t="shared" si="85"/>
        <v>--</v>
      </c>
      <c r="AH248" s="208"/>
      <c r="AI248" s="255" t="str">
        <f>VLOOKUP(D248,derm!$D$4:$H$285,5,FALSE)</f>
        <v>--</v>
      </c>
      <c r="AJ248" s="468" t="str">
        <f>VLOOKUP($C248,ToxValues!$C$4:$N$283,11,FALSE)</f>
        <v>--</v>
      </c>
      <c r="AK248" s="468" t="str">
        <f>VLOOKUP($D248,derm!$D$4:$K$285,6,FALSE)</f>
        <v>--</v>
      </c>
      <c r="AL248" s="468" t="str">
        <f>VLOOKUP($D248,derm!$D$4:$K$285,7,FALSE)</f>
        <v>--</v>
      </c>
      <c r="AM248" s="468" t="str">
        <f>VLOOKUP($D248,derm!$D$4:$K$285,8,FALSE)</f>
        <v>--</v>
      </c>
      <c r="AN248" s="468" t="str">
        <f>VLOOKUP($D248,derm!$D$4:$L$285,9,FALSE)</f>
        <v>--</v>
      </c>
      <c r="AO248" s="255"/>
      <c r="AP248" s="255" t="str">
        <f>VLOOKUP($C248,ToxValues!$C$4:$J$284,7,FALSE)</f>
        <v>--</v>
      </c>
      <c r="AQ248" s="497" t="str">
        <f>VLOOKUP($C248,ToxValues!$C$4:$L$284,10,FALSE)</f>
        <v>--</v>
      </c>
    </row>
    <row r="249" spans="1:43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100"/>
        <v>--</v>
      </c>
      <c r="H249" s="490" t="str">
        <f t="shared" si="88"/>
        <v/>
      </c>
      <c r="I249" s="490"/>
      <c r="J249" s="490" t="str">
        <f t="shared" si="89"/>
        <v/>
      </c>
      <c r="K249" s="490" t="str">
        <f t="shared" si="90"/>
        <v>--</v>
      </c>
      <c r="L249" s="490" t="str">
        <f t="shared" si="91"/>
        <v/>
      </c>
      <c r="M249" s="490"/>
      <c r="N249" s="490" t="str">
        <f t="shared" si="75"/>
        <v>--</v>
      </c>
      <c r="O249" s="490" t="str">
        <f t="shared" si="97"/>
        <v>--</v>
      </c>
      <c r="P249" s="490" t="str">
        <f t="shared" si="76"/>
        <v>--</v>
      </c>
      <c r="Q249" s="490" t="str">
        <f t="shared" si="101"/>
        <v>--</v>
      </c>
      <c r="R249" s="490" t="str">
        <f t="shared" si="92"/>
        <v>--</v>
      </c>
      <c r="S249" s="490" t="str">
        <f t="shared" si="93"/>
        <v>--</v>
      </c>
      <c r="T249" s="490" t="str">
        <f t="shared" si="94"/>
        <v>--</v>
      </c>
      <c r="U249" s="490" t="str">
        <f t="shared" si="95"/>
        <v>--</v>
      </c>
      <c r="V249" s="490" t="str">
        <f t="shared" si="96"/>
        <v>--</v>
      </c>
      <c r="W249" s="490" t="str">
        <f t="shared" si="78"/>
        <v>--</v>
      </c>
      <c r="X249" s="490" t="str">
        <f t="shared" si="79"/>
        <v>--</v>
      </c>
      <c r="Y249" s="490" t="str">
        <f t="shared" si="80"/>
        <v>--</v>
      </c>
      <c r="Z249" s="490" t="str">
        <f t="shared" si="98"/>
        <v>--</v>
      </c>
      <c r="AA249" s="490" t="str">
        <f t="shared" si="99"/>
        <v>--</v>
      </c>
      <c r="AB249" s="490" t="str">
        <f t="shared" si="82"/>
        <v>--</v>
      </c>
      <c r="AC249" s="490" t="str">
        <f t="shared" si="83"/>
        <v>--</v>
      </c>
      <c r="AD249" s="490"/>
      <c r="AE249" s="490" t="str">
        <f>IFERROR((2*'Adult Res carc'!tao_event*AF249),"--")</f>
        <v>--</v>
      </c>
      <c r="AF249" s="255" t="str">
        <f>IFERROR((1+(3*[0]!B)+(3*[0]!B^2))/((1+[0]!B)^2),"--")</f>
        <v>--</v>
      </c>
      <c r="AG249" s="490" t="str">
        <f t="shared" si="85"/>
        <v>--</v>
      </c>
      <c r="AH249" s="208"/>
      <c r="AI249" s="255" t="str">
        <f>VLOOKUP(D249,derm!$D$4:$H$285,5,FALSE)</f>
        <v>--</v>
      </c>
      <c r="AJ249" s="468" t="str">
        <f>VLOOKUP($C249,ToxValues!$C$4:$N$283,11,FALSE)</f>
        <v>--</v>
      </c>
      <c r="AK249" s="468" t="str">
        <f>VLOOKUP($D249,derm!$D$4:$K$285,6,FALSE)</f>
        <v>--</v>
      </c>
      <c r="AL249" s="468" t="str">
        <f>VLOOKUP($D249,derm!$D$4:$K$285,7,FALSE)</f>
        <v>--</v>
      </c>
      <c r="AM249" s="468" t="str">
        <f>VLOOKUP($D249,derm!$D$4:$K$285,8,FALSE)</f>
        <v>--</v>
      </c>
      <c r="AN249" s="468" t="str">
        <f>VLOOKUP($D249,derm!$D$4:$L$285,9,FALSE)</f>
        <v>--</v>
      </c>
      <c r="AO249" s="255"/>
      <c r="AP249" s="255" t="str">
        <f>VLOOKUP($C249,ToxValues!$C$4:$J$284,7,FALSE)</f>
        <v>--</v>
      </c>
      <c r="AQ249" s="497" t="str">
        <f>VLOOKUP($C249,ToxValues!$C$4:$L$284,10,FALSE)</f>
        <v>--</v>
      </c>
    </row>
    <row r="250" spans="1:43" x14ac:dyDescent="0.25">
      <c r="A250" s="318" t="s">
        <v>34</v>
      </c>
      <c r="B250" s="320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 t="str">
        <f t="shared" si="100"/>
        <v>--</v>
      </c>
      <c r="H250" s="490" t="str">
        <f t="shared" si="88"/>
        <v/>
      </c>
      <c r="I250" s="490"/>
      <c r="J250" s="490" t="str">
        <f t="shared" si="89"/>
        <v/>
      </c>
      <c r="K250" s="490" t="str">
        <f t="shared" si="90"/>
        <v>--</v>
      </c>
      <c r="L250" s="490" t="str">
        <f t="shared" si="91"/>
        <v/>
      </c>
      <c r="M250" s="490"/>
      <c r="N250" s="490" t="str">
        <f t="shared" si="75"/>
        <v>--</v>
      </c>
      <c r="O250" s="490" t="str">
        <f t="shared" si="97"/>
        <v>--</v>
      </c>
      <c r="P250" s="490" t="str">
        <f t="shared" si="76"/>
        <v>--</v>
      </c>
      <c r="Q250" s="490" t="str">
        <f t="shared" si="101"/>
        <v>--</v>
      </c>
      <c r="R250" s="490" t="str">
        <f t="shared" si="92"/>
        <v>--</v>
      </c>
      <c r="S250" s="490" t="str">
        <f t="shared" si="93"/>
        <v>--</v>
      </c>
      <c r="T250" s="490" t="str">
        <f t="shared" si="94"/>
        <v>--</v>
      </c>
      <c r="U250" s="490" t="str">
        <f t="shared" si="95"/>
        <v>--</v>
      </c>
      <c r="V250" s="490" t="str">
        <f t="shared" si="96"/>
        <v>--</v>
      </c>
      <c r="W250" s="490" t="str">
        <f t="shared" si="78"/>
        <v>--</v>
      </c>
      <c r="X250" s="490" t="str">
        <f t="shared" si="79"/>
        <v>--</v>
      </c>
      <c r="Y250" s="490" t="str">
        <f t="shared" si="80"/>
        <v>--</v>
      </c>
      <c r="Z250" s="490" t="str">
        <f t="shared" si="98"/>
        <v>--</v>
      </c>
      <c r="AA250" s="490" t="str">
        <f t="shared" si="99"/>
        <v>--</v>
      </c>
      <c r="AB250" s="490" t="str">
        <f t="shared" si="82"/>
        <v>--</v>
      </c>
      <c r="AC250" s="490" t="str">
        <f t="shared" si="83"/>
        <v>--</v>
      </c>
      <c r="AD250" s="490"/>
      <c r="AE250" s="490" t="str">
        <f>IFERROR((2*'Adult Res carc'!tao_event*AF250),"--")</f>
        <v>--</v>
      </c>
      <c r="AF250" s="255" t="str">
        <f>IFERROR((1+(3*[0]!B)+(3*[0]!B^2))/((1+[0]!B)^2),"--")</f>
        <v>--</v>
      </c>
      <c r="AG250" s="490" t="str">
        <f t="shared" si="85"/>
        <v>--</v>
      </c>
      <c r="AH250" s="208"/>
      <c r="AI250" s="255">
        <f>VLOOKUP(D250,derm!$D$4:$H$285,5,FALSE)</f>
        <v>1E-3</v>
      </c>
      <c r="AJ250" s="468">
        <f>VLOOKUP($C250,ToxValues!$C$4:$N$283,11,FALSE)</f>
        <v>52</v>
      </c>
      <c r="AK250" s="468" t="str">
        <f>VLOOKUP($D250,derm!$D$4:$K$285,6,FALSE)</f>
        <v>--</v>
      </c>
      <c r="AL250" s="468" t="str">
        <f>VLOOKUP($D250,derm!$D$4:$K$285,7,FALSE)</f>
        <v>--</v>
      </c>
      <c r="AM250" s="468" t="str">
        <f>VLOOKUP($D250,derm!$D$4:$K$285,8,FALSE)</f>
        <v>--</v>
      </c>
      <c r="AN250" s="468" t="str">
        <f>VLOOKUP($D250,derm!$D$4:$L$285,9,FALSE)</f>
        <v>--</v>
      </c>
      <c r="AO250" s="255"/>
      <c r="AP250" s="255" t="str">
        <f>VLOOKUP($C250,ToxValues!$C$4:$J$284,7,FALSE)</f>
        <v>--</v>
      </c>
      <c r="AQ250" s="497" t="str">
        <f>VLOOKUP($C250,ToxValues!$C$4:$L$284,10,FALSE)</f>
        <v>--</v>
      </c>
    </row>
    <row r="251" spans="1:43" x14ac:dyDescent="0.25">
      <c r="A251" s="318" t="s">
        <v>34</v>
      </c>
      <c r="B251" s="320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100"/>
        <v>--</v>
      </c>
      <c r="H251" s="490" t="str">
        <f t="shared" si="88"/>
        <v/>
      </c>
      <c r="I251" s="490"/>
      <c r="J251" s="490" t="str">
        <f t="shared" si="89"/>
        <v/>
      </c>
      <c r="K251" s="490" t="str">
        <f t="shared" si="90"/>
        <v>--</v>
      </c>
      <c r="L251" s="490" t="str">
        <f t="shared" si="91"/>
        <v/>
      </c>
      <c r="M251" s="490"/>
      <c r="N251" s="490" t="str">
        <f t="shared" si="75"/>
        <v>--</v>
      </c>
      <c r="O251" s="490" t="str">
        <f t="shared" si="97"/>
        <v>--</v>
      </c>
      <c r="P251" s="490" t="str">
        <f t="shared" si="76"/>
        <v>--</v>
      </c>
      <c r="Q251" s="490" t="str">
        <f t="shared" si="101"/>
        <v>--</v>
      </c>
      <c r="R251" s="490" t="str">
        <f t="shared" si="92"/>
        <v>--</v>
      </c>
      <c r="S251" s="490" t="str">
        <f t="shared" si="93"/>
        <v>--</v>
      </c>
      <c r="T251" s="490" t="str">
        <f t="shared" si="94"/>
        <v>--</v>
      </c>
      <c r="U251" s="490" t="str">
        <f t="shared" si="95"/>
        <v>--</v>
      </c>
      <c r="V251" s="490" t="str">
        <f t="shared" si="96"/>
        <v>--</v>
      </c>
      <c r="W251" s="490" t="str">
        <f t="shared" si="78"/>
        <v>--</v>
      </c>
      <c r="X251" s="490" t="str">
        <f t="shared" si="79"/>
        <v>--</v>
      </c>
      <c r="Y251" s="490" t="str">
        <f t="shared" si="80"/>
        <v>--</v>
      </c>
      <c r="Z251" s="490" t="str">
        <f t="shared" si="98"/>
        <v>--</v>
      </c>
      <c r="AA251" s="490" t="str">
        <f t="shared" si="99"/>
        <v>--</v>
      </c>
      <c r="AB251" s="490" t="str">
        <f t="shared" si="82"/>
        <v>--</v>
      </c>
      <c r="AC251" s="490" t="str">
        <f t="shared" si="83"/>
        <v>--</v>
      </c>
      <c r="AD251" s="490"/>
      <c r="AE251" s="490" t="str">
        <f>IFERROR((2*'Adult Res carc'!tao_event*AF251),"--")</f>
        <v>--</v>
      </c>
      <c r="AF251" s="255" t="str">
        <f>IFERROR((1+(3*[0]!B)+(3*[0]!B^2))/((1+[0]!B)^2),"--")</f>
        <v>--</v>
      </c>
      <c r="AG251" s="490" t="str">
        <f t="shared" si="85"/>
        <v>--</v>
      </c>
      <c r="AH251" s="208"/>
      <c r="AI251" s="255">
        <f>VLOOKUP(D251,derm!$D$4:$H$285,5,FALSE)</f>
        <v>1E-3</v>
      </c>
      <c r="AJ251" s="468">
        <f>VLOOKUP($C251,ToxValues!$C$4:$N$283,11,FALSE)</f>
        <v>52</v>
      </c>
      <c r="AK251" s="468" t="str">
        <f>VLOOKUP($D251,derm!$D$4:$K$285,6,FALSE)</f>
        <v>--</v>
      </c>
      <c r="AL251" s="468" t="str">
        <f>VLOOKUP($D251,derm!$D$4:$K$285,7,FALSE)</f>
        <v>--</v>
      </c>
      <c r="AM251" s="468" t="str">
        <f>VLOOKUP($D251,derm!$D$4:$K$285,8,FALSE)</f>
        <v>--</v>
      </c>
      <c r="AN251" s="468" t="str">
        <f>VLOOKUP($D251,derm!$D$4:$L$285,9,FALSE)</f>
        <v>--</v>
      </c>
      <c r="AO251" s="255"/>
      <c r="AP251" s="255" t="str">
        <f>VLOOKUP($C251,ToxValues!$C$4:$J$284,7,FALSE)</f>
        <v>--</v>
      </c>
      <c r="AQ251" s="497" t="str">
        <f>VLOOKUP($C251,ToxValues!$C$4:$L$284,10,FALSE)</f>
        <v>--</v>
      </c>
    </row>
    <row r="252" spans="1:43" x14ac:dyDescent="0.25">
      <c r="A252" s="318" t="s">
        <v>34</v>
      </c>
      <c r="B252" s="320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100"/>
        <v>4.5215454622574987E-4</v>
      </c>
      <c r="H252" s="490" t="str">
        <f t="shared" si="88"/>
        <v/>
      </c>
      <c r="I252" s="490"/>
      <c r="J252" s="490" t="str">
        <f t="shared" si="89"/>
        <v/>
      </c>
      <c r="K252" s="490">
        <f t="shared" si="90"/>
        <v>0.67281666666666673</v>
      </c>
      <c r="L252" s="490">
        <f t="shared" si="91"/>
        <v>0.45215454622574985</v>
      </c>
      <c r="M252" s="490"/>
      <c r="N252" s="490" t="str">
        <f t="shared" si="75"/>
        <v>--</v>
      </c>
      <c r="O252" s="490">
        <f t="shared" si="97"/>
        <v>0.67281666666666673</v>
      </c>
      <c r="P252" s="490">
        <f t="shared" si="76"/>
        <v>1.3786558109833975</v>
      </c>
      <c r="Q252" s="490">
        <f t="shared" si="101"/>
        <v>1.201561324303988E-3</v>
      </c>
      <c r="R252" s="490" t="str">
        <f t="shared" si="92"/>
        <v>--</v>
      </c>
      <c r="S252" s="490" t="str">
        <f t="shared" si="93"/>
        <v>--</v>
      </c>
      <c r="T252" s="490" t="str">
        <f t="shared" si="94"/>
        <v>--</v>
      </c>
      <c r="U252" s="490">
        <f t="shared" si="95"/>
        <v>1.7033333333333334</v>
      </c>
      <c r="V252" s="490">
        <f t="shared" si="96"/>
        <v>1.201561324303988</v>
      </c>
      <c r="W252" s="490" t="str">
        <f t="shared" si="78"/>
        <v>--</v>
      </c>
      <c r="X252" s="490" t="str">
        <f t="shared" si="79"/>
        <v>--</v>
      </c>
      <c r="Y252" s="490">
        <f t="shared" si="80"/>
        <v>1.7033333333333334</v>
      </c>
      <c r="Z252" s="490">
        <f t="shared" si="98"/>
        <v>4.0788633461047263</v>
      </c>
      <c r="AA252" s="490">
        <f t="shared" si="99"/>
        <v>4.0788633461047263</v>
      </c>
      <c r="AB252" s="490" t="str">
        <f t="shared" si="82"/>
        <v>--</v>
      </c>
      <c r="AC252" s="490" t="str">
        <f t="shared" si="83"/>
        <v>--</v>
      </c>
      <c r="AD252" s="490"/>
      <c r="AE252" s="490" t="str">
        <f>IFERROR((2*'Adult Res carc'!tao_event*AF252),"--")</f>
        <v>--</v>
      </c>
      <c r="AF252" s="255" t="str">
        <f>IFERROR((1+(3*[0]!B)+(3*[0]!B^2))/((1+[0]!B)^2),"--")</f>
        <v>--</v>
      </c>
      <c r="AG252" s="490">
        <f t="shared" si="85"/>
        <v>4.7314814814814827E-6</v>
      </c>
      <c r="AH252" s="208"/>
      <c r="AI252" s="255">
        <f>VLOOKUP(D252,derm!$D$4:$H$285,5,FALSE)</f>
        <v>2E-3</v>
      </c>
      <c r="AJ252" s="468">
        <f>VLOOKUP($C252,ToxValues!$C$4:$N$283,11,FALSE)</f>
        <v>52</v>
      </c>
      <c r="AK252" s="468" t="str">
        <f>VLOOKUP($D252,derm!$D$4:$K$285,6,FALSE)</f>
        <v>--</v>
      </c>
      <c r="AL252" s="468" t="str">
        <f>VLOOKUP($D252,derm!$D$4:$K$285,7,FALSE)</f>
        <v>--</v>
      </c>
      <c r="AM252" s="468" t="str">
        <f>VLOOKUP($D252,derm!$D$4:$K$285,8,FALSE)</f>
        <v>--</v>
      </c>
      <c r="AN252" s="468" t="str">
        <f>VLOOKUP($D252,derm!$D$4:$L$285,9,FALSE)</f>
        <v>--</v>
      </c>
      <c r="AO252" s="255"/>
      <c r="AP252" s="255">
        <f>VLOOKUP($C252,ToxValues!$C$4:$J$284,7,FALSE)</f>
        <v>0.5</v>
      </c>
      <c r="AQ252" s="497">
        <f>VLOOKUP($C252,ToxValues!$C$4:$L$284,10,FALSE)</f>
        <v>20</v>
      </c>
    </row>
    <row r="253" spans="1:43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 t="str">
        <f t="shared" si="100"/>
        <v>--</v>
      </c>
      <c r="H253" s="490" t="str">
        <f t="shared" si="88"/>
        <v/>
      </c>
      <c r="I253" s="490"/>
      <c r="J253" s="490" t="str">
        <f t="shared" si="89"/>
        <v/>
      </c>
      <c r="K253" s="490" t="str">
        <f t="shared" si="90"/>
        <v>--</v>
      </c>
      <c r="L253" s="490" t="str">
        <f t="shared" si="91"/>
        <v/>
      </c>
      <c r="M253" s="490"/>
      <c r="N253" s="490" t="str">
        <f t="shared" si="75"/>
        <v>--</v>
      </c>
      <c r="O253" s="490" t="str">
        <f t="shared" si="97"/>
        <v>--</v>
      </c>
      <c r="P253" s="490" t="str">
        <f t="shared" si="76"/>
        <v>--</v>
      </c>
      <c r="Q253" s="490" t="str">
        <f t="shared" si="101"/>
        <v>--</v>
      </c>
      <c r="R253" s="490" t="str">
        <f t="shared" si="92"/>
        <v>--</v>
      </c>
      <c r="S253" s="490" t="str">
        <f t="shared" si="93"/>
        <v>--</v>
      </c>
      <c r="T253" s="490" t="str">
        <f t="shared" si="94"/>
        <v>--</v>
      </c>
      <c r="U253" s="490" t="str">
        <f t="shared" si="95"/>
        <v>--</v>
      </c>
      <c r="V253" s="490" t="str">
        <f t="shared" si="96"/>
        <v>--</v>
      </c>
      <c r="W253" s="490" t="str">
        <f t="shared" si="78"/>
        <v>--</v>
      </c>
      <c r="X253" s="490" t="str">
        <f t="shared" si="79"/>
        <v>--</v>
      </c>
      <c r="Y253" s="490" t="str">
        <f t="shared" si="80"/>
        <v>--</v>
      </c>
      <c r="Z253" s="490" t="str">
        <f t="shared" si="98"/>
        <v>--</v>
      </c>
      <c r="AA253" s="490" t="str">
        <f t="shared" si="99"/>
        <v>--</v>
      </c>
      <c r="AB253" s="490" t="str">
        <f t="shared" si="82"/>
        <v>--</v>
      </c>
      <c r="AC253" s="490" t="str">
        <f t="shared" si="83"/>
        <v>--</v>
      </c>
      <c r="AD253" s="490"/>
      <c r="AE253" s="490" t="str">
        <f>IFERROR((2*'Adult Res carc'!tao_event*AF253),"--")</f>
        <v>--</v>
      </c>
      <c r="AF253" s="255" t="str">
        <f>IFERROR((1+(3*[0]!B)+(3*[0]!B^2))/((1+[0]!B)^2),"--")</f>
        <v>--</v>
      </c>
      <c r="AG253" s="490" t="str">
        <f t="shared" si="85"/>
        <v>--</v>
      </c>
      <c r="AH253" s="208"/>
      <c r="AI253" s="255">
        <f>VLOOKUP(D253,derm!$D$4:$H$285,5,FALSE)</f>
        <v>4.0000000000000002E-4</v>
      </c>
      <c r="AJ253" s="468">
        <f>VLOOKUP($C253,ToxValues!$C$4:$N$283,11,FALSE)</f>
        <v>58.93</v>
      </c>
      <c r="AK253" s="468" t="str">
        <f>VLOOKUP($D253,derm!$D$4:$K$285,6,FALSE)</f>
        <v>--</v>
      </c>
      <c r="AL253" s="468" t="str">
        <f>VLOOKUP($D253,derm!$D$4:$K$285,7,FALSE)</f>
        <v>--</v>
      </c>
      <c r="AM253" s="468" t="str">
        <f>VLOOKUP($D253,derm!$D$4:$K$285,8,FALSE)</f>
        <v>--</v>
      </c>
      <c r="AN253" s="468" t="str">
        <f>VLOOKUP($D253,derm!$D$4:$L$285,9,FALSE)</f>
        <v>--</v>
      </c>
      <c r="AO253" s="255"/>
      <c r="AP253" s="255" t="str">
        <f>VLOOKUP($C253,ToxValues!$C$4:$J$284,7,FALSE)</f>
        <v>--</v>
      </c>
      <c r="AQ253" s="497" t="str">
        <f>VLOOKUP($C253,ToxValues!$C$4:$L$284,10,FALSE)</f>
        <v>--</v>
      </c>
    </row>
    <row r="254" spans="1:43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 t="str">
        <f t="shared" si="100"/>
        <v>--</v>
      </c>
      <c r="H254" s="490" t="str">
        <f t="shared" si="88"/>
        <v/>
      </c>
      <c r="I254" s="490"/>
      <c r="J254" s="490" t="str">
        <f t="shared" si="89"/>
        <v/>
      </c>
      <c r="K254" s="490" t="str">
        <f t="shared" si="90"/>
        <v>--</v>
      </c>
      <c r="L254" s="490" t="str">
        <f t="shared" si="91"/>
        <v/>
      </c>
      <c r="M254" s="490"/>
      <c r="N254" s="490" t="str">
        <f t="shared" si="75"/>
        <v>--</v>
      </c>
      <c r="O254" s="490" t="str">
        <f t="shared" si="97"/>
        <v>--</v>
      </c>
      <c r="P254" s="490" t="str">
        <f t="shared" si="76"/>
        <v>--</v>
      </c>
      <c r="Q254" s="490" t="str">
        <f t="shared" si="101"/>
        <v>--</v>
      </c>
      <c r="R254" s="490" t="str">
        <f t="shared" si="92"/>
        <v>--</v>
      </c>
      <c r="S254" s="490" t="str">
        <f t="shared" si="93"/>
        <v>--</v>
      </c>
      <c r="T254" s="490" t="str">
        <f t="shared" si="94"/>
        <v>--</v>
      </c>
      <c r="U254" s="490" t="str">
        <f t="shared" si="95"/>
        <v>--</v>
      </c>
      <c r="V254" s="490" t="str">
        <f t="shared" si="96"/>
        <v>--</v>
      </c>
      <c r="W254" s="490" t="str">
        <f t="shared" si="78"/>
        <v>--</v>
      </c>
      <c r="X254" s="490" t="str">
        <f t="shared" si="79"/>
        <v>--</v>
      </c>
      <c r="Y254" s="490" t="str">
        <f t="shared" si="80"/>
        <v>--</v>
      </c>
      <c r="Z254" s="490" t="str">
        <f t="shared" si="98"/>
        <v>--</v>
      </c>
      <c r="AA254" s="490" t="str">
        <f t="shared" si="99"/>
        <v>--</v>
      </c>
      <c r="AB254" s="490" t="str">
        <f t="shared" si="82"/>
        <v>--</v>
      </c>
      <c r="AC254" s="490" t="str">
        <f t="shared" si="83"/>
        <v>--</v>
      </c>
      <c r="AD254" s="490"/>
      <c r="AE254" s="490" t="str">
        <f>IFERROR((2*'Adult Res carc'!tao_event*AF254),"--")</f>
        <v>--</v>
      </c>
      <c r="AF254" s="255" t="str">
        <f>IFERROR((1+(3*[0]!B)+(3*[0]!B^2))/((1+[0]!B)^2),"--")</f>
        <v>--</v>
      </c>
      <c r="AG254" s="490" t="str">
        <f t="shared" si="85"/>
        <v>--</v>
      </c>
      <c r="AH254" s="208"/>
      <c r="AI254" s="255">
        <f>VLOOKUP(D254,derm!$D$4:$H$285,5,FALSE)</f>
        <v>1E-3</v>
      </c>
      <c r="AJ254" s="468">
        <f>VLOOKUP($C254,ToxValues!$C$4:$N$283,11,FALSE)</f>
        <v>63.55</v>
      </c>
      <c r="AK254" s="468" t="str">
        <f>VLOOKUP($D254,derm!$D$4:$K$285,6,FALSE)</f>
        <v>--</v>
      </c>
      <c r="AL254" s="468" t="str">
        <f>VLOOKUP($D254,derm!$D$4:$K$285,7,FALSE)</f>
        <v>--</v>
      </c>
      <c r="AM254" s="468" t="str">
        <f>VLOOKUP($D254,derm!$D$4:$K$285,8,FALSE)</f>
        <v>--</v>
      </c>
      <c r="AN254" s="468" t="str">
        <f>VLOOKUP($D254,derm!$D$4:$L$285,9,FALSE)</f>
        <v>--</v>
      </c>
      <c r="AO254" s="255"/>
      <c r="AP254" s="255" t="str">
        <f>VLOOKUP($C254,ToxValues!$C$4:$J$284,7,FALSE)</f>
        <v>--</v>
      </c>
      <c r="AQ254" s="497" t="str">
        <f>VLOOKUP($C254,ToxValues!$C$4:$L$284,10,FALSE)</f>
        <v>--</v>
      </c>
    </row>
    <row r="255" spans="1:43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 t="str">
        <f t="shared" si="100"/>
        <v>--</v>
      </c>
      <c r="H255" s="490" t="str">
        <f t="shared" si="88"/>
        <v/>
      </c>
      <c r="I255" s="490"/>
      <c r="J255" s="490" t="str">
        <f t="shared" si="89"/>
        <v/>
      </c>
      <c r="K255" s="490" t="str">
        <f t="shared" si="90"/>
        <v>--</v>
      </c>
      <c r="L255" s="490" t="str">
        <f t="shared" si="91"/>
        <v/>
      </c>
      <c r="M255" s="490"/>
      <c r="N255" s="490" t="str">
        <f t="shared" si="75"/>
        <v>--</v>
      </c>
      <c r="O255" s="490" t="str">
        <f t="shared" si="97"/>
        <v>--</v>
      </c>
      <c r="P255" s="490" t="str">
        <f t="shared" si="76"/>
        <v>--</v>
      </c>
      <c r="Q255" s="490" t="str">
        <f t="shared" si="101"/>
        <v>--</v>
      </c>
      <c r="R255" s="490" t="str">
        <f t="shared" si="92"/>
        <v>--</v>
      </c>
      <c r="S255" s="490" t="str">
        <f t="shared" si="93"/>
        <v>--</v>
      </c>
      <c r="T255" s="490" t="str">
        <f t="shared" si="94"/>
        <v>--</v>
      </c>
      <c r="U255" s="490" t="str">
        <f t="shared" si="95"/>
        <v>--</v>
      </c>
      <c r="V255" s="490" t="str">
        <f t="shared" si="96"/>
        <v>--</v>
      </c>
      <c r="W255" s="490" t="str">
        <f t="shared" si="78"/>
        <v>--</v>
      </c>
      <c r="X255" s="490" t="str">
        <f t="shared" si="79"/>
        <v>--</v>
      </c>
      <c r="Y255" s="490" t="str">
        <f t="shared" si="80"/>
        <v>--</v>
      </c>
      <c r="Z255" s="490" t="str">
        <f t="shared" si="98"/>
        <v>--</v>
      </c>
      <c r="AA255" s="490" t="str">
        <f t="shared" si="99"/>
        <v>--</v>
      </c>
      <c r="AB255" s="490" t="str">
        <f t="shared" si="82"/>
        <v>--</v>
      </c>
      <c r="AC255" s="490" t="str">
        <f t="shared" si="83"/>
        <v>--</v>
      </c>
      <c r="AD255" s="490"/>
      <c r="AE255" s="490" t="str">
        <f>IFERROR((2*'Adult Res carc'!tao_event*AF255),"--")</f>
        <v>--</v>
      </c>
      <c r="AF255" s="255" t="str">
        <f>IFERROR((1+(3*[0]!B)+(3*[0]!B^2))/((1+[0]!B)^2),"--")</f>
        <v>--</v>
      </c>
      <c r="AG255" s="490" t="str">
        <f t="shared" si="85"/>
        <v>--</v>
      </c>
      <c r="AH255" s="208"/>
      <c r="AI255" s="255">
        <f>VLOOKUP(D255,derm!$D$4:$H$285,5,FALSE)</f>
        <v>1E-3</v>
      </c>
      <c r="AJ255" s="468">
        <f>VLOOKUP($C255,ToxValues!$C$4:$N$283,11,FALSE)</f>
        <v>55.85</v>
      </c>
      <c r="AK255" s="468" t="str">
        <f>VLOOKUP($D255,derm!$D$4:$K$285,6,FALSE)</f>
        <v>--</v>
      </c>
      <c r="AL255" s="468" t="str">
        <f>VLOOKUP($D255,derm!$D$4:$K$285,7,FALSE)</f>
        <v>--</v>
      </c>
      <c r="AM255" s="468" t="str">
        <f>VLOOKUP($D255,derm!$D$4:$K$285,8,FALSE)</f>
        <v>--</v>
      </c>
      <c r="AN255" s="468" t="str">
        <f>VLOOKUP($D255,derm!$D$4:$L$285,9,FALSE)</f>
        <v>--</v>
      </c>
      <c r="AO255" s="255"/>
      <c r="AP255" s="255" t="str">
        <f>VLOOKUP($C255,ToxValues!$C$4:$J$284,7,FALSE)</f>
        <v>--</v>
      </c>
      <c r="AQ255" s="497" t="str">
        <f>VLOOKUP($C255,ToxValues!$C$4:$L$284,10,FALSE)</f>
        <v>--</v>
      </c>
    </row>
    <row r="256" spans="1:43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100"/>
        <v>--</v>
      </c>
      <c r="H256" s="490" t="str">
        <f t="shared" si="88"/>
        <v/>
      </c>
      <c r="I256" s="490"/>
      <c r="J256" s="490" t="str">
        <f t="shared" si="89"/>
        <v/>
      </c>
      <c r="K256" s="490" t="str">
        <f t="shared" si="90"/>
        <v>--</v>
      </c>
      <c r="L256" s="490" t="str">
        <f t="shared" si="91"/>
        <v/>
      </c>
      <c r="M256" s="490"/>
      <c r="N256" s="490" t="str">
        <f t="shared" si="75"/>
        <v>--</v>
      </c>
      <c r="O256" s="490" t="str">
        <f t="shared" si="97"/>
        <v>--</v>
      </c>
      <c r="P256" s="490" t="str">
        <f t="shared" si="76"/>
        <v>--</v>
      </c>
      <c r="Q256" s="490" t="str">
        <f t="shared" si="101"/>
        <v>--</v>
      </c>
      <c r="R256" s="490" t="str">
        <f t="shared" si="92"/>
        <v>--</v>
      </c>
      <c r="S256" s="490" t="str">
        <f t="shared" si="93"/>
        <v>--</v>
      </c>
      <c r="T256" s="490" t="str">
        <f t="shared" si="94"/>
        <v>--</v>
      </c>
      <c r="U256" s="490" t="str">
        <f t="shared" si="95"/>
        <v>--</v>
      </c>
      <c r="V256" s="490" t="str">
        <f t="shared" si="96"/>
        <v>--</v>
      </c>
      <c r="W256" s="490" t="str">
        <f t="shared" si="78"/>
        <v>--</v>
      </c>
      <c r="X256" s="490" t="str">
        <f t="shared" si="79"/>
        <v>--</v>
      </c>
      <c r="Y256" s="490" t="str">
        <f t="shared" si="80"/>
        <v>--</v>
      </c>
      <c r="Z256" s="490" t="str">
        <f t="shared" si="98"/>
        <v>--</v>
      </c>
      <c r="AA256" s="490" t="str">
        <f t="shared" si="99"/>
        <v>--</v>
      </c>
      <c r="AB256" s="490" t="str">
        <f t="shared" si="82"/>
        <v>--</v>
      </c>
      <c r="AC256" s="490" t="str">
        <f t="shared" si="83"/>
        <v>--</v>
      </c>
      <c r="AD256" s="490"/>
      <c r="AE256" s="490" t="str">
        <f>IFERROR((2*'Adult Res carc'!tao_event*AF256),"--")</f>
        <v>--</v>
      </c>
      <c r="AF256" s="255" t="str">
        <f>IFERROR((1+(3*[0]!B)+(3*[0]!B^2))/((1+[0]!B)^2),"--")</f>
        <v>--</v>
      </c>
      <c r="AG256" s="490" t="str">
        <f t="shared" si="85"/>
        <v>--</v>
      </c>
      <c r="AH256" s="208"/>
      <c r="AI256" s="255">
        <f>VLOOKUP(D256,derm!$D$4:$H$285,5,FALSE)</f>
        <v>1E-4</v>
      </c>
      <c r="AJ256" s="468">
        <f>VLOOKUP($C256,ToxValues!$C$4:$N$283,11,FALSE)</f>
        <v>207.2</v>
      </c>
      <c r="AK256" s="468" t="str">
        <f>VLOOKUP($D256,derm!$D$4:$K$285,6,FALSE)</f>
        <v>--</v>
      </c>
      <c r="AL256" s="468" t="str">
        <f>VLOOKUP($D256,derm!$D$4:$K$285,7,FALSE)</f>
        <v>--</v>
      </c>
      <c r="AM256" s="468" t="str">
        <f>VLOOKUP($D256,derm!$D$4:$K$285,8,FALSE)</f>
        <v>--</v>
      </c>
      <c r="AN256" s="468" t="str">
        <f>VLOOKUP($D256,derm!$D$4:$L$285,9,FALSE)</f>
        <v>--</v>
      </c>
      <c r="AO256" s="255"/>
      <c r="AP256" s="255" t="str">
        <f>VLOOKUP($C256,ToxValues!$C$4:$J$284,7,FALSE)</f>
        <v>--</v>
      </c>
      <c r="AQ256" s="497" t="str">
        <f>VLOOKUP($C256,ToxValues!$C$4:$L$284,10,FALSE)</f>
        <v>--</v>
      </c>
    </row>
    <row r="257" spans="1:43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100"/>
        <v>--</v>
      </c>
      <c r="H257" s="490" t="str">
        <f t="shared" si="88"/>
        <v/>
      </c>
      <c r="I257" s="490"/>
      <c r="J257" s="490" t="str">
        <f t="shared" si="89"/>
        <v/>
      </c>
      <c r="K257" s="490" t="str">
        <f t="shared" si="90"/>
        <v>--</v>
      </c>
      <c r="L257" s="490" t="str">
        <f t="shared" si="91"/>
        <v/>
      </c>
      <c r="M257" s="490"/>
      <c r="N257" s="490" t="str">
        <f t="shared" si="75"/>
        <v>--</v>
      </c>
      <c r="O257" s="490" t="str">
        <f t="shared" si="97"/>
        <v>--</v>
      </c>
      <c r="P257" s="490" t="str">
        <f t="shared" si="76"/>
        <v>--</v>
      </c>
      <c r="Q257" s="490" t="str">
        <f t="shared" si="101"/>
        <v>--</v>
      </c>
      <c r="R257" s="490" t="str">
        <f t="shared" si="92"/>
        <v>--</v>
      </c>
      <c r="S257" s="490" t="str">
        <f t="shared" si="93"/>
        <v>--</v>
      </c>
      <c r="T257" s="490" t="str">
        <f t="shared" si="94"/>
        <v>--</v>
      </c>
      <c r="U257" s="490" t="str">
        <f t="shared" si="95"/>
        <v>--</v>
      </c>
      <c r="V257" s="490" t="str">
        <f t="shared" si="96"/>
        <v>--</v>
      </c>
      <c r="W257" s="490" t="str">
        <f t="shared" si="78"/>
        <v>--</v>
      </c>
      <c r="X257" s="490" t="str">
        <f t="shared" si="79"/>
        <v>--</v>
      </c>
      <c r="Y257" s="490" t="str">
        <f t="shared" si="80"/>
        <v>--</v>
      </c>
      <c r="Z257" s="490" t="str">
        <f t="shared" si="98"/>
        <v>--</v>
      </c>
      <c r="AA257" s="490" t="str">
        <f t="shared" si="99"/>
        <v>--</v>
      </c>
      <c r="AB257" s="490" t="str">
        <f t="shared" si="82"/>
        <v>--</v>
      </c>
      <c r="AC257" s="490" t="str">
        <f t="shared" si="83"/>
        <v>--</v>
      </c>
      <c r="AD257" s="490"/>
      <c r="AE257" s="490" t="str">
        <f>IFERROR((2*'Adult Res carc'!tao_event*AF257),"--")</f>
        <v>--</v>
      </c>
      <c r="AF257" s="255" t="str">
        <f>IFERROR((1+(3*[0]!B)+(3*[0]!B^2))/((1+[0]!B)^2),"--")</f>
        <v>--</v>
      </c>
      <c r="AG257" s="490" t="str">
        <f t="shared" si="85"/>
        <v>--</v>
      </c>
      <c r="AH257" s="208"/>
      <c r="AI257" s="255" t="str">
        <f>VLOOKUP(D257,derm!$D$4:$H$285,5,FALSE)</f>
        <v>--</v>
      </c>
      <c r="AJ257" s="468" t="str">
        <f>VLOOKUP($C257,ToxValues!$C$4:$N$283,11,FALSE)</f>
        <v>--</v>
      </c>
      <c r="AK257" s="468" t="str">
        <f>VLOOKUP($D257,derm!$D$4:$K$285,6,FALSE)</f>
        <v>--</v>
      </c>
      <c r="AL257" s="468" t="str">
        <f>VLOOKUP($D257,derm!$D$4:$K$285,7,FALSE)</f>
        <v>--</v>
      </c>
      <c r="AM257" s="468" t="str">
        <f>VLOOKUP($D257,derm!$D$4:$K$285,8,FALSE)</f>
        <v>--</v>
      </c>
      <c r="AN257" s="468" t="str">
        <f>VLOOKUP($D257,derm!$D$4:$L$285,9,FALSE)</f>
        <v>--</v>
      </c>
      <c r="AO257" s="255"/>
      <c r="AP257" s="255" t="str">
        <f>VLOOKUP($C257,ToxValues!$C$4:$J$284,7,FALSE)</f>
        <v>--</v>
      </c>
      <c r="AQ257" s="497" t="str">
        <f>VLOOKUP($C257,ToxValues!$C$4:$L$284,10,FALSE)</f>
        <v>--</v>
      </c>
    </row>
    <row r="258" spans="1:43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 t="str">
        <f t="shared" si="100"/>
        <v>--</v>
      </c>
      <c r="H258" s="490" t="str">
        <f t="shared" si="88"/>
        <v/>
      </c>
      <c r="I258" s="490"/>
      <c r="J258" s="490" t="str">
        <f t="shared" si="89"/>
        <v/>
      </c>
      <c r="K258" s="490" t="str">
        <f t="shared" si="90"/>
        <v>--</v>
      </c>
      <c r="L258" s="490" t="str">
        <f t="shared" si="91"/>
        <v/>
      </c>
      <c r="M258" s="490"/>
      <c r="N258" s="490" t="str">
        <f t="shared" si="75"/>
        <v>--</v>
      </c>
      <c r="O258" s="490" t="str">
        <f t="shared" si="97"/>
        <v>--</v>
      </c>
      <c r="P258" s="490" t="str">
        <f t="shared" si="76"/>
        <v>--</v>
      </c>
      <c r="Q258" s="490" t="str">
        <f t="shared" si="101"/>
        <v>--</v>
      </c>
      <c r="R258" s="490" t="str">
        <f t="shared" si="92"/>
        <v>--</v>
      </c>
      <c r="S258" s="490" t="str">
        <f t="shared" si="93"/>
        <v>--</v>
      </c>
      <c r="T258" s="490" t="str">
        <f t="shared" si="94"/>
        <v>--</v>
      </c>
      <c r="U258" s="490" t="str">
        <f t="shared" si="95"/>
        <v>--</v>
      </c>
      <c r="V258" s="490" t="str">
        <f t="shared" si="96"/>
        <v>--</v>
      </c>
      <c r="W258" s="490" t="str">
        <f t="shared" si="78"/>
        <v>--</v>
      </c>
      <c r="X258" s="490" t="str">
        <f t="shared" si="79"/>
        <v>--</v>
      </c>
      <c r="Y258" s="490" t="str">
        <f t="shared" si="80"/>
        <v>--</v>
      </c>
      <c r="Z258" s="490" t="str">
        <f t="shared" si="98"/>
        <v>--</v>
      </c>
      <c r="AA258" s="490" t="str">
        <f t="shared" si="99"/>
        <v>--</v>
      </c>
      <c r="AB258" s="490" t="str">
        <f t="shared" si="82"/>
        <v>--</v>
      </c>
      <c r="AC258" s="490" t="str">
        <f t="shared" si="83"/>
        <v>--</v>
      </c>
      <c r="AD258" s="490"/>
      <c r="AE258" s="490" t="str">
        <f>IFERROR((2*'Adult Res carc'!tao_event*AF258),"--")</f>
        <v>--</v>
      </c>
      <c r="AF258" s="255" t="str">
        <f>IFERROR((1+(3*[0]!B)+(3*[0]!B^2))/((1+[0]!B)^2),"--")</f>
        <v>--</v>
      </c>
      <c r="AG258" s="490" t="str">
        <f t="shared" si="85"/>
        <v>--</v>
      </c>
      <c r="AH258" s="208"/>
      <c r="AI258" s="255" t="str">
        <f>VLOOKUP(D258,derm!$D$4:$H$285,5,FALSE)</f>
        <v>--</v>
      </c>
      <c r="AJ258" s="468" t="str">
        <f>VLOOKUP($C258,ToxValues!$C$4:$N$283,11,FALSE)</f>
        <v>--</v>
      </c>
      <c r="AK258" s="468" t="str">
        <f>VLOOKUP($D258,derm!$D$4:$K$285,6,FALSE)</f>
        <v>--</v>
      </c>
      <c r="AL258" s="468" t="str">
        <f>VLOOKUP($D258,derm!$D$4:$K$285,7,FALSE)</f>
        <v>--</v>
      </c>
      <c r="AM258" s="468" t="str">
        <f>VLOOKUP($D258,derm!$D$4:$K$285,8,FALSE)</f>
        <v>--</v>
      </c>
      <c r="AN258" s="468" t="str">
        <f>VLOOKUP($D258,derm!$D$4:$L$285,9,FALSE)</f>
        <v>--</v>
      </c>
      <c r="AO258" s="255"/>
      <c r="AP258" s="255" t="str">
        <f>VLOOKUP($C258,ToxValues!$C$4:$J$284,7,FALSE)</f>
        <v>--</v>
      </c>
      <c r="AQ258" s="497" t="str">
        <f>VLOOKUP($C258,ToxValues!$C$4:$L$284,10,FALSE)</f>
        <v>--</v>
      </c>
    </row>
    <row r="259" spans="1:43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 t="str">
        <f t="shared" si="100"/>
        <v>--</v>
      </c>
      <c r="H259" s="490" t="str">
        <f t="shared" si="88"/>
        <v/>
      </c>
      <c r="I259" s="490"/>
      <c r="J259" s="490" t="str">
        <f t="shared" si="89"/>
        <v/>
      </c>
      <c r="K259" s="490" t="str">
        <f t="shared" si="90"/>
        <v>--</v>
      </c>
      <c r="L259" s="490" t="str">
        <f t="shared" si="91"/>
        <v/>
      </c>
      <c r="M259" s="490"/>
      <c r="N259" s="490" t="str">
        <f t="shared" si="75"/>
        <v>--</v>
      </c>
      <c r="O259" s="490" t="str">
        <f t="shared" si="97"/>
        <v>--</v>
      </c>
      <c r="P259" s="490" t="str">
        <f t="shared" si="76"/>
        <v>--</v>
      </c>
      <c r="Q259" s="490" t="str">
        <f t="shared" si="101"/>
        <v>--</v>
      </c>
      <c r="R259" s="490" t="str">
        <f t="shared" si="92"/>
        <v>--</v>
      </c>
      <c r="S259" s="490" t="str">
        <f t="shared" si="93"/>
        <v>--</v>
      </c>
      <c r="T259" s="490" t="str">
        <f t="shared" si="94"/>
        <v>--</v>
      </c>
      <c r="U259" s="490" t="str">
        <f t="shared" si="95"/>
        <v>--</v>
      </c>
      <c r="V259" s="490" t="str">
        <f t="shared" si="96"/>
        <v>--</v>
      </c>
      <c r="W259" s="490" t="str">
        <f t="shared" si="78"/>
        <v>--</v>
      </c>
      <c r="X259" s="490" t="str">
        <f t="shared" si="79"/>
        <v>--</v>
      </c>
      <c r="Y259" s="490" t="str">
        <f t="shared" si="80"/>
        <v>--</v>
      </c>
      <c r="Z259" s="490" t="str">
        <f t="shared" si="98"/>
        <v>--</v>
      </c>
      <c r="AA259" s="490" t="str">
        <f t="shared" si="99"/>
        <v>--</v>
      </c>
      <c r="AB259" s="490" t="str">
        <f t="shared" si="82"/>
        <v>--</v>
      </c>
      <c r="AC259" s="490" t="str">
        <f t="shared" si="83"/>
        <v>--</v>
      </c>
      <c r="AD259" s="490"/>
      <c r="AE259" s="490" t="str">
        <f>IFERROR((2*'Adult Res carc'!tao_event*AF259),"--")</f>
        <v>--</v>
      </c>
      <c r="AF259" s="255" t="str">
        <f>IFERROR((1+(3*[0]!B)+(3*[0]!B^2))/((1+[0]!B)^2),"--")</f>
        <v>--</v>
      </c>
      <c r="AG259" s="490" t="str">
        <f t="shared" si="85"/>
        <v>--</v>
      </c>
      <c r="AH259" s="208"/>
      <c r="AI259" s="255">
        <f>VLOOKUP(D259,derm!$D$4:$H$285,5,FALSE)</f>
        <v>1E-3</v>
      </c>
      <c r="AJ259" s="468">
        <f>VLOOKUP($C259,ToxValues!$C$4:$N$283,11,FALSE)</f>
        <v>271.5</v>
      </c>
      <c r="AK259" s="468" t="str">
        <f>VLOOKUP($D259,derm!$D$4:$K$285,6,FALSE)</f>
        <v>--</v>
      </c>
      <c r="AL259" s="468" t="str">
        <f>VLOOKUP($D259,derm!$D$4:$K$285,7,FALSE)</f>
        <v>--</v>
      </c>
      <c r="AM259" s="468" t="str">
        <f>VLOOKUP($D259,derm!$D$4:$K$285,8,FALSE)</f>
        <v>--</v>
      </c>
      <c r="AN259" s="468" t="str">
        <f>VLOOKUP($D259,derm!$D$4:$L$285,9,FALSE)</f>
        <v>--</v>
      </c>
      <c r="AO259" s="255"/>
      <c r="AP259" s="255" t="str">
        <f>VLOOKUP($C259,ToxValues!$C$4:$J$284,7,FALSE)</f>
        <v>--</v>
      </c>
      <c r="AQ259" s="497" t="str">
        <f>VLOOKUP($C259,ToxValues!$C$4:$L$284,10,FALSE)</f>
        <v>--</v>
      </c>
    </row>
    <row r="260" spans="1:43" x14ac:dyDescent="0.25">
      <c r="A260" s="318" t="s">
        <v>34</v>
      </c>
      <c r="B260" s="320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 t="str">
        <f t="shared" si="100"/>
        <v>--</v>
      </c>
      <c r="H260" s="490" t="str">
        <f t="shared" si="88"/>
        <v/>
      </c>
      <c r="I260" s="490"/>
      <c r="J260" s="490" t="str">
        <f t="shared" si="89"/>
        <v/>
      </c>
      <c r="K260" s="490" t="str">
        <f t="shared" si="90"/>
        <v>--</v>
      </c>
      <c r="L260" s="490" t="str">
        <f t="shared" si="91"/>
        <v/>
      </c>
      <c r="M260" s="490"/>
      <c r="N260" s="490" t="str">
        <f t="shared" si="75"/>
        <v>--</v>
      </c>
      <c r="O260" s="490" t="str">
        <f t="shared" si="97"/>
        <v>--</v>
      </c>
      <c r="P260" s="490" t="str">
        <f t="shared" si="76"/>
        <v>--</v>
      </c>
      <c r="Q260" s="490" t="str">
        <f t="shared" si="101"/>
        <v>--</v>
      </c>
      <c r="R260" s="490" t="str">
        <f t="shared" si="92"/>
        <v>--</v>
      </c>
      <c r="S260" s="490" t="str">
        <f t="shared" si="93"/>
        <v>--</v>
      </c>
      <c r="T260" s="490" t="str">
        <f t="shared" si="94"/>
        <v>--</v>
      </c>
      <c r="U260" s="490" t="str">
        <f t="shared" si="95"/>
        <v>--</v>
      </c>
      <c r="V260" s="490" t="str">
        <f t="shared" si="96"/>
        <v>--</v>
      </c>
      <c r="W260" s="490" t="str">
        <f t="shared" si="78"/>
        <v>--</v>
      </c>
      <c r="X260" s="490" t="str">
        <f t="shared" si="79"/>
        <v>--</v>
      </c>
      <c r="Y260" s="490" t="str">
        <f t="shared" si="80"/>
        <v>--</v>
      </c>
      <c r="Z260" s="490" t="str">
        <f t="shared" si="98"/>
        <v>--</v>
      </c>
      <c r="AA260" s="490" t="str">
        <f t="shared" si="99"/>
        <v>--</v>
      </c>
      <c r="AB260" s="490" t="str">
        <f t="shared" si="82"/>
        <v>--</v>
      </c>
      <c r="AC260" s="490" t="str">
        <f t="shared" si="83"/>
        <v>--</v>
      </c>
      <c r="AD260" s="490"/>
      <c r="AE260" s="490" t="str">
        <f>IFERROR((2*'Adult Res carc'!tao_event*AF260),"--")</f>
        <v>--</v>
      </c>
      <c r="AF260" s="255" t="str">
        <f>IFERROR((1+(3*[0]!B)+(3*[0]!B^2))/((1+[0]!B)^2),"--")</f>
        <v>--</v>
      </c>
      <c r="AG260" s="490" t="str">
        <f t="shared" si="85"/>
        <v>--</v>
      </c>
      <c r="AH260" s="208"/>
      <c r="AI260" s="255">
        <f>VLOOKUP(D260,derm!$D$4:$H$285,5,FALSE)</f>
        <v>1E-3</v>
      </c>
      <c r="AJ260" s="468">
        <f>VLOOKUP($C260,ToxValues!$C$4:$N$283,11,FALSE)</f>
        <v>215.63</v>
      </c>
      <c r="AK260" s="468" t="str">
        <f>VLOOKUP($D260,derm!$D$4:$K$285,6,FALSE)</f>
        <v>--</v>
      </c>
      <c r="AL260" s="468" t="str">
        <f>VLOOKUP($D260,derm!$D$4:$K$285,7,FALSE)</f>
        <v>--</v>
      </c>
      <c r="AM260" s="468" t="str">
        <f>VLOOKUP($D260,derm!$D$4:$K$285,8,FALSE)</f>
        <v>--</v>
      </c>
      <c r="AN260" s="468" t="str">
        <f>VLOOKUP($D260,derm!$D$4:$L$285,9,FALSE)</f>
        <v>--</v>
      </c>
      <c r="AO260" s="255"/>
      <c r="AP260" s="255" t="str">
        <f>VLOOKUP($C260,ToxValues!$C$4:$J$284,7,FALSE)</f>
        <v>--</v>
      </c>
      <c r="AQ260" s="497" t="str">
        <f>VLOOKUP($C260,ToxValues!$C$4:$L$284,10,FALSE)</f>
        <v>--</v>
      </c>
    </row>
    <row r="261" spans="1:43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 t="str">
        <f t="shared" si="100"/>
        <v>--</v>
      </c>
      <c r="H261" s="490" t="str">
        <f t="shared" si="88"/>
        <v/>
      </c>
      <c r="I261" s="490"/>
      <c r="J261" s="490" t="str">
        <f t="shared" si="89"/>
        <v/>
      </c>
      <c r="K261" s="490" t="str">
        <f t="shared" si="90"/>
        <v>--</v>
      </c>
      <c r="L261" s="490" t="str">
        <f t="shared" si="91"/>
        <v/>
      </c>
      <c r="M261" s="490"/>
      <c r="N261" s="490" t="str">
        <f t="shared" si="75"/>
        <v>--</v>
      </c>
      <c r="O261" s="490" t="str">
        <f t="shared" si="97"/>
        <v>--</v>
      </c>
      <c r="P261" s="490" t="str">
        <f t="shared" si="76"/>
        <v>--</v>
      </c>
      <c r="Q261" s="490" t="str">
        <f t="shared" si="101"/>
        <v>--</v>
      </c>
      <c r="R261" s="490" t="str">
        <f t="shared" si="92"/>
        <v>--</v>
      </c>
      <c r="S261" s="490" t="str">
        <f t="shared" si="93"/>
        <v>--</v>
      </c>
      <c r="T261" s="490" t="str">
        <f t="shared" si="94"/>
        <v>--</v>
      </c>
      <c r="U261" s="490" t="str">
        <f t="shared" si="95"/>
        <v>--</v>
      </c>
      <c r="V261" s="490" t="str">
        <f t="shared" si="96"/>
        <v>--</v>
      </c>
      <c r="W261" s="490" t="str">
        <f t="shared" si="78"/>
        <v>--</v>
      </c>
      <c r="X261" s="490" t="str">
        <f t="shared" si="79"/>
        <v>--</v>
      </c>
      <c r="Y261" s="490" t="str">
        <f t="shared" si="80"/>
        <v>--</v>
      </c>
      <c r="Z261" s="490" t="str">
        <f t="shared" si="98"/>
        <v>--</v>
      </c>
      <c r="AA261" s="490" t="str">
        <f t="shared" si="99"/>
        <v>--</v>
      </c>
      <c r="AB261" s="490" t="str">
        <f t="shared" si="82"/>
        <v>--</v>
      </c>
      <c r="AC261" s="490" t="str">
        <f t="shared" si="83"/>
        <v>--</v>
      </c>
      <c r="AD261" s="490"/>
      <c r="AE261" s="490" t="str">
        <f>IFERROR((2*'Adult Res carc'!tao_event*AF261),"--")</f>
        <v>--</v>
      </c>
      <c r="AF261" s="255" t="str">
        <f>IFERROR((1+(3*[0]!B)+(3*[0]!B^2))/((1+[0]!B)^2),"--")</f>
        <v>--</v>
      </c>
      <c r="AG261" s="490" t="str">
        <f t="shared" si="85"/>
        <v>--</v>
      </c>
      <c r="AH261" s="208"/>
      <c r="AI261" s="255">
        <f>VLOOKUP(D261,derm!$D$4:$H$285,5,FALSE)</f>
        <v>2.0000000000000001E-4</v>
      </c>
      <c r="AJ261" s="468">
        <f>VLOOKUP($C261,ToxValues!$C$4:$N$283,11,FALSE)</f>
        <v>58.69</v>
      </c>
      <c r="AK261" s="468" t="str">
        <f>VLOOKUP($D261,derm!$D$4:$K$285,6,FALSE)</f>
        <v>--</v>
      </c>
      <c r="AL261" s="468" t="str">
        <f>VLOOKUP($D261,derm!$D$4:$K$285,7,FALSE)</f>
        <v>--</v>
      </c>
      <c r="AM261" s="468" t="str">
        <f>VLOOKUP($D261,derm!$D$4:$K$285,8,FALSE)</f>
        <v>--</v>
      </c>
      <c r="AN261" s="468" t="str">
        <f>VLOOKUP($D261,derm!$D$4:$L$285,9,FALSE)</f>
        <v>--</v>
      </c>
      <c r="AO261" s="255"/>
      <c r="AP261" s="255" t="str">
        <f>VLOOKUP($C261,ToxValues!$C$4:$J$284,7,FALSE)</f>
        <v>--</v>
      </c>
      <c r="AQ261" s="497" t="str">
        <f>VLOOKUP($C261,ToxValues!$C$4:$L$284,10,FALSE)</f>
        <v>--</v>
      </c>
    </row>
    <row r="262" spans="1:43" x14ac:dyDescent="0.25">
      <c r="A262" s="318" t="s">
        <v>34</v>
      </c>
      <c r="B262" s="319" t="s">
        <v>49</v>
      </c>
      <c r="C262" s="298" t="s">
        <v>1846</v>
      </c>
      <c r="D262" s="29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100"/>
        <v>--</v>
      </c>
      <c r="H262" s="490" t="str">
        <f t="shared" si="88"/>
        <v/>
      </c>
      <c r="I262" s="490"/>
      <c r="J262" s="490" t="str">
        <f t="shared" si="89"/>
        <v/>
      </c>
      <c r="K262" s="490" t="str">
        <f t="shared" si="90"/>
        <v>--</v>
      </c>
      <c r="L262" s="490" t="str">
        <f t="shared" si="91"/>
        <v/>
      </c>
      <c r="M262" s="490"/>
      <c r="N262" s="490" t="str">
        <f t="shared" ref="N262:N285" si="102">IFERROR((ELCR*ATc*365*24)/(ET_adult*ED_adult*EF_adult*IUR),"--")</f>
        <v>--</v>
      </c>
      <c r="O262" s="490" t="str">
        <f t="shared" si="97"/>
        <v>--</v>
      </c>
      <c r="P262" s="490" t="str">
        <f t="shared" ref="P262:P285" si="103">IF($E262="M",Z262*mut_res_derm,Z262)</f>
        <v>--</v>
      </c>
      <c r="Q262" s="490" t="str">
        <f t="shared" si="101"/>
        <v>--</v>
      </c>
      <c r="R262" s="490" t="str">
        <f t="shared" si="92"/>
        <v>--</v>
      </c>
      <c r="S262" s="490" t="str">
        <f t="shared" si="93"/>
        <v>--</v>
      </c>
      <c r="T262" s="490" t="str">
        <f t="shared" si="94"/>
        <v>--</v>
      </c>
      <c r="U262" s="490" t="str">
        <f t="shared" si="95"/>
        <v>--</v>
      </c>
      <c r="V262" s="490" t="str">
        <f t="shared" si="96"/>
        <v>--</v>
      </c>
      <c r="W262" s="490" t="str">
        <f t="shared" ref="W262:W285" si="104">IFERROR(X262/k,"--")</f>
        <v>--</v>
      </c>
      <c r="X262" s="490" t="str">
        <f t="shared" ref="X262:X285" si="105">IFERROR((ELCR*ATc*365*24)/(ET_adult*ED_adult*EF_adult*AO262),"--")</f>
        <v>--</v>
      </c>
      <c r="Y262" s="490" t="str">
        <f t="shared" ref="Y262:Y285" si="106">IFERROR(((ELCR*BW_adult*ATc*365*1000)/(IRw_adult*ED_adult*EF_adult*SFo)),"--")</f>
        <v>--</v>
      </c>
      <c r="Z262" s="490" t="str">
        <f t="shared" si="98"/>
        <v>--</v>
      </c>
      <c r="AA262" s="490" t="str">
        <f t="shared" si="99"/>
        <v>--</v>
      </c>
      <c r="AB262" s="490" t="str">
        <f t="shared" ref="AB262:AB285" si="107">IFERROR((DA_event_res_carc_adult*1000)/(AI262*AN262*(AD262+AE262)),"--")</f>
        <v>--</v>
      </c>
      <c r="AC262" s="490" t="str">
        <f t="shared" ref="AC262:AC285" si="108">IFERROR((DA_event_res_carc_adult*1000)/(2*AN262*AI262*SQRT((6*AL262*ET_adult)/PI())),"--")</f>
        <v>--</v>
      </c>
      <c r="AD262" s="490"/>
      <c r="AE262" s="490" t="str">
        <f>IFERROR((2*'Adult Res carc'!tao_event*AF262),"--")</f>
        <v>--</v>
      </c>
      <c r="AF262" s="255" t="str">
        <f>IFERROR((1+(3*[0]!B)+(3*[0]!B^2))/((1+[0]!B)^2),"--")</f>
        <v>--</v>
      </c>
      <c r="AG262" s="490" t="str">
        <f t="shared" ref="AG262:AG285" si="109">IFERROR((ELCR*ATc*365*1000*BW_adult)/(AQ262*SA_adultGW*EF_adult*ED_adult),"--")</f>
        <v>--</v>
      </c>
      <c r="AH262" s="298"/>
      <c r="AI262" s="255" t="str">
        <f>VLOOKUP(D262,derm!$D$4:$H$285,5,FALSE)</f>
        <v>--</v>
      </c>
      <c r="AJ262" s="468" t="str">
        <f>VLOOKUP($C262,ToxValues!$C$4:$N$283,11,FALSE)</f>
        <v>--</v>
      </c>
      <c r="AK262" s="468" t="str">
        <f>VLOOKUP($D262,derm!$D$4:$K$285,6,FALSE)</f>
        <v>--</v>
      </c>
      <c r="AL262" s="468" t="str">
        <f>VLOOKUP($D262,derm!$D$4:$K$285,7,FALSE)</f>
        <v>--</v>
      </c>
      <c r="AM262" s="468" t="str">
        <f>VLOOKUP($D262,derm!$D$4:$K$285,8,FALSE)</f>
        <v>--</v>
      </c>
      <c r="AN262" s="468" t="str">
        <f>VLOOKUP($D262,derm!$D$4:$L$285,9,FALSE)</f>
        <v>--</v>
      </c>
      <c r="AO262" s="306"/>
      <c r="AP262" s="306" t="str">
        <f>VLOOKUP($C262,ToxValues!$C$4:$J$284,7,FALSE)</f>
        <v>--</v>
      </c>
      <c r="AQ262" s="497" t="str">
        <f>VLOOKUP($C262,ToxValues!$C$4:$L$284,10,FALSE)</f>
        <v>--</v>
      </c>
    </row>
    <row r="263" spans="1:43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 t="str">
        <f t="shared" si="100"/>
        <v>--</v>
      </c>
      <c r="H263" s="490" t="str">
        <f t="shared" ref="H263:H285" si="110">IFERROR((1/((1/$M263)+(1/$O263)+(1/$P263))),"")</f>
        <v/>
      </c>
      <c r="I263" s="490"/>
      <c r="J263" s="490" t="str">
        <f t="shared" ref="J263:J285" si="111">IFERROR((1/((1/$M263)+(1/$O263))),"")</f>
        <v/>
      </c>
      <c r="K263" s="490" t="str">
        <f t="shared" ref="K263:K285" si="112">IFERROR(($O263),"")</f>
        <v>--</v>
      </c>
      <c r="L263" s="490" t="str">
        <f t="shared" ref="L263:L285" si="113">IFERROR(((1/((1/$O263)+(1/$P263)))),"")</f>
        <v/>
      </c>
      <c r="M263" s="490"/>
      <c r="N263" s="490" t="str">
        <f t="shared" si="102"/>
        <v>--</v>
      </c>
      <c r="O263" s="490" t="str">
        <f t="shared" si="97"/>
        <v>--</v>
      </c>
      <c r="P263" s="490" t="str">
        <f t="shared" si="103"/>
        <v>--</v>
      </c>
      <c r="Q263" s="490" t="str">
        <f t="shared" si="101"/>
        <v>--</v>
      </c>
      <c r="R263" s="490" t="str">
        <f t="shared" ref="R263:R285" si="114">IFERROR((1/((1/$W263)+(1/$Y263)+(1/$Z263))),"--")</f>
        <v>--</v>
      </c>
      <c r="S263" s="490" t="str">
        <f t="shared" ref="S263:S285" si="115">IFERROR(($W263),"")</f>
        <v>--</v>
      </c>
      <c r="T263" s="490" t="str">
        <f t="shared" ref="T263:T285" si="116">IFERROR((1/((1/$W263)+(1/$Y263))),"--")</f>
        <v>--</v>
      </c>
      <c r="U263" s="490" t="str">
        <f t="shared" ref="U263:U285" si="117">IFERROR(($Y263),"")</f>
        <v>--</v>
      </c>
      <c r="V263" s="490" t="str">
        <f t="shared" ref="V263:V285" si="118">IFERROR((1/((1/$Y263)+(1/$Z263))),"--")</f>
        <v>--</v>
      </c>
      <c r="W263" s="490" t="str">
        <f t="shared" si="104"/>
        <v>--</v>
      </c>
      <c r="X263" s="490" t="str">
        <f t="shared" si="105"/>
        <v>--</v>
      </c>
      <c r="Y263" s="490" t="str">
        <f t="shared" si="106"/>
        <v>--</v>
      </c>
      <c r="Z263" s="490" t="str">
        <f t="shared" si="98"/>
        <v>--</v>
      </c>
      <c r="AA263" s="490" t="str">
        <f t="shared" si="99"/>
        <v>--</v>
      </c>
      <c r="AB263" s="490" t="str">
        <f t="shared" si="107"/>
        <v>--</v>
      </c>
      <c r="AC263" s="490" t="str">
        <f t="shared" si="108"/>
        <v>--</v>
      </c>
      <c r="AD263" s="490"/>
      <c r="AE263" s="490" t="str">
        <f>IFERROR((2*'Adult Res carc'!tao_event*AF263),"--")</f>
        <v>--</v>
      </c>
      <c r="AF263" s="255" t="str">
        <f>IFERROR((1+(3*[0]!B)+(3*[0]!B^2))/((1+[0]!B)^2),"--")</f>
        <v>--</v>
      </c>
      <c r="AG263" s="490" t="str">
        <f t="shared" si="109"/>
        <v>--</v>
      </c>
      <c r="AH263" s="208"/>
      <c r="AI263" s="255">
        <f>VLOOKUP(D263,derm!$D$4:$H$285,5,FALSE)</f>
        <v>1E-3</v>
      </c>
      <c r="AJ263" s="468">
        <f>VLOOKUP($C263,ToxValues!$C$4:$N$283,11,FALSE)</f>
        <v>78.959999999999994</v>
      </c>
      <c r="AK263" s="468" t="str">
        <f>VLOOKUP($D263,derm!$D$4:$K$285,6,FALSE)</f>
        <v>--</v>
      </c>
      <c r="AL263" s="468" t="str">
        <f>VLOOKUP($D263,derm!$D$4:$K$285,7,FALSE)</f>
        <v>--</v>
      </c>
      <c r="AM263" s="468" t="str">
        <f>VLOOKUP($D263,derm!$D$4:$K$285,8,FALSE)</f>
        <v>--</v>
      </c>
      <c r="AN263" s="468" t="str">
        <f>VLOOKUP($D263,derm!$D$4:$L$285,9,FALSE)</f>
        <v>--</v>
      </c>
      <c r="AO263" s="255"/>
      <c r="AP263" s="255" t="str">
        <f>VLOOKUP($C263,ToxValues!$C$4:$J$284,7,FALSE)</f>
        <v>--</v>
      </c>
      <c r="AQ263" s="497" t="str">
        <f>VLOOKUP($C263,ToxValues!$C$4:$L$284,10,FALSE)</f>
        <v>--</v>
      </c>
    </row>
    <row r="264" spans="1:43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 t="str">
        <f t="shared" si="100"/>
        <v>--</v>
      </c>
      <c r="H264" s="490" t="str">
        <f t="shared" si="110"/>
        <v/>
      </c>
      <c r="I264" s="490"/>
      <c r="J264" s="490" t="str">
        <f t="shared" si="111"/>
        <v/>
      </c>
      <c r="K264" s="490" t="str">
        <f t="shared" si="112"/>
        <v>--</v>
      </c>
      <c r="L264" s="490" t="str">
        <f t="shared" si="113"/>
        <v/>
      </c>
      <c r="M264" s="490"/>
      <c r="N264" s="490" t="str">
        <f t="shared" si="102"/>
        <v>--</v>
      </c>
      <c r="O264" s="490" t="str">
        <f t="shared" si="97"/>
        <v>--</v>
      </c>
      <c r="P264" s="490" t="str">
        <f t="shared" si="103"/>
        <v>--</v>
      </c>
      <c r="Q264" s="490" t="str">
        <f t="shared" si="101"/>
        <v>--</v>
      </c>
      <c r="R264" s="490" t="str">
        <f t="shared" si="114"/>
        <v>--</v>
      </c>
      <c r="S264" s="490" t="str">
        <f t="shared" si="115"/>
        <v>--</v>
      </c>
      <c r="T264" s="490" t="str">
        <f t="shared" si="116"/>
        <v>--</v>
      </c>
      <c r="U264" s="490" t="str">
        <f t="shared" si="117"/>
        <v>--</v>
      </c>
      <c r="V264" s="490" t="str">
        <f t="shared" si="118"/>
        <v>--</v>
      </c>
      <c r="W264" s="490" t="str">
        <f t="shared" si="104"/>
        <v>--</v>
      </c>
      <c r="X264" s="490" t="str">
        <f t="shared" si="105"/>
        <v>--</v>
      </c>
      <c r="Y264" s="490" t="str">
        <f t="shared" si="106"/>
        <v>--</v>
      </c>
      <c r="Z264" s="490" t="str">
        <f t="shared" si="98"/>
        <v>--</v>
      </c>
      <c r="AA264" s="490" t="str">
        <f t="shared" si="99"/>
        <v>--</v>
      </c>
      <c r="AB264" s="490" t="str">
        <f t="shared" si="107"/>
        <v>--</v>
      </c>
      <c r="AC264" s="490" t="str">
        <f t="shared" si="108"/>
        <v>--</v>
      </c>
      <c r="AD264" s="490"/>
      <c r="AE264" s="490" t="str">
        <f>IFERROR((2*'Adult Res carc'!tao_event*AF264),"--")</f>
        <v>--</v>
      </c>
      <c r="AF264" s="255" t="str">
        <f>IFERROR((1+(3*[0]!B)+(3*[0]!B^2))/((1+[0]!B)^2),"--")</f>
        <v>--</v>
      </c>
      <c r="AG264" s="490" t="str">
        <f t="shared" si="109"/>
        <v>--</v>
      </c>
      <c r="AH264" s="208"/>
      <c r="AI264" s="255">
        <f>VLOOKUP(D264,derm!$D$4:$H$285,5,FALSE)</f>
        <v>5.9999999999999995E-4</v>
      </c>
      <c r="AJ264" s="468">
        <f>VLOOKUP($C264,ToxValues!$C$4:$N$283,11,FALSE)</f>
        <v>107.87</v>
      </c>
      <c r="AK264" s="468" t="str">
        <f>VLOOKUP($D264,derm!$D$4:$K$285,6,FALSE)</f>
        <v>--</v>
      </c>
      <c r="AL264" s="468" t="str">
        <f>VLOOKUP($D264,derm!$D$4:$K$285,7,FALSE)</f>
        <v>--</v>
      </c>
      <c r="AM264" s="468" t="str">
        <f>VLOOKUP($D264,derm!$D$4:$K$285,8,FALSE)</f>
        <v>--</v>
      </c>
      <c r="AN264" s="468" t="str">
        <f>VLOOKUP($D264,derm!$D$4:$L$285,9,FALSE)</f>
        <v>--</v>
      </c>
      <c r="AO264" s="255"/>
      <c r="AP264" s="255" t="str">
        <f>VLOOKUP($C264,ToxValues!$C$4:$J$284,7,FALSE)</f>
        <v>--</v>
      </c>
      <c r="AQ264" s="497" t="str">
        <f>VLOOKUP($C264,ToxValues!$C$4:$L$284,10,FALSE)</f>
        <v>--</v>
      </c>
    </row>
    <row r="265" spans="1:43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100"/>
        <v>--</v>
      </c>
      <c r="H265" s="490" t="str">
        <f t="shared" si="110"/>
        <v/>
      </c>
      <c r="I265" s="490"/>
      <c r="J265" s="490" t="str">
        <f t="shared" si="111"/>
        <v/>
      </c>
      <c r="K265" s="490" t="str">
        <f t="shared" si="112"/>
        <v>--</v>
      </c>
      <c r="L265" s="490" t="str">
        <f t="shared" si="113"/>
        <v/>
      </c>
      <c r="M265" s="490"/>
      <c r="N265" s="490" t="str">
        <f t="shared" si="102"/>
        <v>--</v>
      </c>
      <c r="O265" s="490" t="str">
        <f t="shared" si="97"/>
        <v>--</v>
      </c>
      <c r="P265" s="490" t="str">
        <f t="shared" si="103"/>
        <v>--</v>
      </c>
      <c r="Q265" s="490" t="str">
        <f t="shared" si="101"/>
        <v>--</v>
      </c>
      <c r="R265" s="490" t="str">
        <f t="shared" si="114"/>
        <v>--</v>
      </c>
      <c r="S265" s="490" t="str">
        <f t="shared" si="115"/>
        <v>--</v>
      </c>
      <c r="T265" s="490" t="str">
        <f t="shared" si="116"/>
        <v>--</v>
      </c>
      <c r="U265" s="490" t="str">
        <f t="shared" si="117"/>
        <v>--</v>
      </c>
      <c r="V265" s="490" t="str">
        <f t="shared" si="118"/>
        <v>--</v>
      </c>
      <c r="W265" s="490" t="str">
        <f t="shared" si="104"/>
        <v>--</v>
      </c>
      <c r="X265" s="490" t="str">
        <f t="shared" si="105"/>
        <v>--</v>
      </c>
      <c r="Y265" s="490" t="str">
        <f t="shared" si="106"/>
        <v>--</v>
      </c>
      <c r="Z265" s="490" t="str">
        <f t="shared" si="98"/>
        <v>--</v>
      </c>
      <c r="AA265" s="490" t="str">
        <f t="shared" si="99"/>
        <v>--</v>
      </c>
      <c r="AB265" s="490" t="str">
        <f t="shared" si="107"/>
        <v>--</v>
      </c>
      <c r="AC265" s="490" t="str">
        <f t="shared" si="108"/>
        <v>--</v>
      </c>
      <c r="AD265" s="490"/>
      <c r="AE265" s="490" t="str">
        <f>IFERROR((2*'Adult Res carc'!tao_event*AF265),"--")</f>
        <v>--</v>
      </c>
      <c r="AF265" s="255" t="str">
        <f>IFERROR((1+(3*[0]!B)+(3*[0]!B^2))/((1+[0]!B)^2),"--")</f>
        <v>--</v>
      </c>
      <c r="AG265" s="490" t="str">
        <f t="shared" si="109"/>
        <v>--</v>
      </c>
      <c r="AH265" s="208"/>
      <c r="AI265" s="255" t="str">
        <f>VLOOKUP(D265,derm!$D$4:$H$285,5,FALSE)</f>
        <v>--</v>
      </c>
      <c r="AJ265" s="468" t="str">
        <f>VLOOKUP($C265,ToxValues!$C$4:$N$283,11,FALSE)</f>
        <v>--</v>
      </c>
      <c r="AK265" s="468" t="str">
        <f>VLOOKUP($D265,derm!$D$4:$K$285,6,FALSE)</f>
        <v>--</v>
      </c>
      <c r="AL265" s="468" t="str">
        <f>VLOOKUP($D265,derm!$D$4:$K$285,7,FALSE)</f>
        <v>--</v>
      </c>
      <c r="AM265" s="468" t="str">
        <f>VLOOKUP($D265,derm!$D$4:$K$285,8,FALSE)</f>
        <v>--</v>
      </c>
      <c r="AN265" s="468" t="str">
        <f>VLOOKUP($D265,derm!$D$4:$L$285,9,FALSE)</f>
        <v>--</v>
      </c>
      <c r="AO265" s="255"/>
      <c r="AP265" s="255" t="str">
        <f>VLOOKUP($C265,ToxValues!$C$4:$J$284,7,FALSE)</f>
        <v>--</v>
      </c>
      <c r="AQ265" s="497" t="str">
        <f>VLOOKUP($C265,ToxValues!$C$4:$L$284,10,FALSE)</f>
        <v>--</v>
      </c>
    </row>
    <row r="266" spans="1:43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 t="str">
        <f t="shared" si="100"/>
        <v>--</v>
      </c>
      <c r="H266" s="490" t="str">
        <f t="shared" si="110"/>
        <v/>
      </c>
      <c r="I266" s="490"/>
      <c r="J266" s="490" t="str">
        <f t="shared" si="111"/>
        <v/>
      </c>
      <c r="K266" s="490" t="str">
        <f t="shared" si="112"/>
        <v>--</v>
      </c>
      <c r="L266" s="490" t="str">
        <f t="shared" si="113"/>
        <v/>
      </c>
      <c r="M266" s="490"/>
      <c r="N266" s="490" t="str">
        <f t="shared" si="102"/>
        <v>--</v>
      </c>
      <c r="O266" s="490" t="str">
        <f t="shared" si="97"/>
        <v>--</v>
      </c>
      <c r="P266" s="490" t="str">
        <f t="shared" si="103"/>
        <v>--</v>
      </c>
      <c r="Q266" s="490" t="str">
        <f t="shared" si="101"/>
        <v>--</v>
      </c>
      <c r="R266" s="490" t="str">
        <f t="shared" si="114"/>
        <v>--</v>
      </c>
      <c r="S266" s="490" t="str">
        <f t="shared" si="115"/>
        <v>--</v>
      </c>
      <c r="T266" s="490" t="str">
        <f t="shared" si="116"/>
        <v>--</v>
      </c>
      <c r="U266" s="490" t="str">
        <f t="shared" si="117"/>
        <v>--</v>
      </c>
      <c r="V266" s="490" t="str">
        <f t="shared" si="118"/>
        <v>--</v>
      </c>
      <c r="W266" s="490" t="str">
        <f t="shared" si="104"/>
        <v>--</v>
      </c>
      <c r="X266" s="490" t="str">
        <f t="shared" si="105"/>
        <v>--</v>
      </c>
      <c r="Y266" s="490" t="str">
        <f t="shared" si="106"/>
        <v>--</v>
      </c>
      <c r="Z266" s="490" t="str">
        <f t="shared" si="98"/>
        <v>--</v>
      </c>
      <c r="AA266" s="490" t="str">
        <f t="shared" si="99"/>
        <v>--</v>
      </c>
      <c r="AB266" s="490" t="str">
        <f t="shared" si="107"/>
        <v>--</v>
      </c>
      <c r="AC266" s="490" t="str">
        <f t="shared" si="108"/>
        <v>--</v>
      </c>
      <c r="AD266" s="490"/>
      <c r="AE266" s="490" t="str">
        <f>IFERROR((2*'Adult Res carc'!tao_event*AF266),"--")</f>
        <v>--</v>
      </c>
      <c r="AF266" s="255" t="str">
        <f>IFERROR((1+(3*[0]!B)+(3*[0]!B^2))/((1+[0]!B)^2),"--")</f>
        <v>--</v>
      </c>
      <c r="AG266" s="490" t="str">
        <f t="shared" si="109"/>
        <v>--</v>
      </c>
      <c r="AH266" s="208"/>
      <c r="AI266" s="255">
        <f>VLOOKUP(D266,derm!$D$4:$H$285,5,FALSE)</f>
        <v>1E-3</v>
      </c>
      <c r="AJ266" s="468">
        <f>VLOOKUP($C266,ToxValues!$C$4:$N$283,11,FALSE)</f>
        <v>87.62</v>
      </c>
      <c r="AK266" s="468" t="str">
        <f>VLOOKUP($D266,derm!$D$4:$K$285,6,FALSE)</f>
        <v>--</v>
      </c>
      <c r="AL266" s="468" t="str">
        <f>VLOOKUP($D266,derm!$D$4:$K$285,7,FALSE)</f>
        <v>--</v>
      </c>
      <c r="AM266" s="468" t="str">
        <f>VLOOKUP($D266,derm!$D$4:$K$285,8,FALSE)</f>
        <v>--</v>
      </c>
      <c r="AN266" s="468" t="str">
        <f>VLOOKUP($D266,derm!$D$4:$L$285,9,FALSE)</f>
        <v>--</v>
      </c>
      <c r="AO266" s="255"/>
      <c r="AP266" s="255" t="str">
        <f>VLOOKUP($C266,ToxValues!$C$4:$J$284,7,FALSE)</f>
        <v>--</v>
      </c>
      <c r="AQ266" s="497" t="str">
        <f>VLOOKUP($C266,ToxValues!$C$4:$L$284,10,FALSE)</f>
        <v>--</v>
      </c>
    </row>
    <row r="267" spans="1:43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 t="str">
        <f t="shared" si="100"/>
        <v>--</v>
      </c>
      <c r="H267" s="490" t="str">
        <f t="shared" si="110"/>
        <v/>
      </c>
      <c r="I267" s="490"/>
      <c r="J267" s="490" t="str">
        <f t="shared" si="111"/>
        <v/>
      </c>
      <c r="K267" s="490" t="str">
        <f t="shared" si="112"/>
        <v>--</v>
      </c>
      <c r="L267" s="490" t="str">
        <f t="shared" si="113"/>
        <v/>
      </c>
      <c r="M267" s="490"/>
      <c r="N267" s="490" t="str">
        <f t="shared" si="102"/>
        <v>--</v>
      </c>
      <c r="O267" s="490" t="str">
        <f t="shared" si="97"/>
        <v>--</v>
      </c>
      <c r="P267" s="490" t="str">
        <f t="shared" si="103"/>
        <v>--</v>
      </c>
      <c r="Q267" s="490" t="str">
        <f t="shared" si="101"/>
        <v>--</v>
      </c>
      <c r="R267" s="490" t="str">
        <f t="shared" si="114"/>
        <v>--</v>
      </c>
      <c r="S267" s="490" t="str">
        <f t="shared" si="115"/>
        <v>--</v>
      </c>
      <c r="T267" s="490" t="str">
        <f t="shared" si="116"/>
        <v>--</v>
      </c>
      <c r="U267" s="490" t="str">
        <f t="shared" si="117"/>
        <v>--</v>
      </c>
      <c r="V267" s="490" t="str">
        <f t="shared" si="118"/>
        <v>--</v>
      </c>
      <c r="W267" s="490" t="str">
        <f t="shared" si="104"/>
        <v>--</v>
      </c>
      <c r="X267" s="490" t="str">
        <f t="shared" si="105"/>
        <v>--</v>
      </c>
      <c r="Y267" s="490" t="str">
        <f t="shared" si="106"/>
        <v>--</v>
      </c>
      <c r="Z267" s="490" t="str">
        <f t="shared" si="98"/>
        <v>--</v>
      </c>
      <c r="AA267" s="490" t="str">
        <f t="shared" si="99"/>
        <v>--</v>
      </c>
      <c r="AB267" s="490" t="str">
        <f t="shared" si="107"/>
        <v>--</v>
      </c>
      <c r="AC267" s="490" t="str">
        <f t="shared" si="108"/>
        <v>--</v>
      </c>
      <c r="AD267" s="490"/>
      <c r="AE267" s="490" t="str">
        <f>IFERROR((2*'Adult Res carc'!tao_event*AF267),"--")</f>
        <v>--</v>
      </c>
      <c r="AF267" s="255" t="str">
        <f>IFERROR((1+(3*[0]!B)+(3*[0]!B^2))/((1+[0]!B)^2),"--")</f>
        <v>--</v>
      </c>
      <c r="AG267" s="490" t="str">
        <f t="shared" si="109"/>
        <v>--</v>
      </c>
      <c r="AH267" s="208"/>
      <c r="AI267" s="255">
        <f>VLOOKUP(D267,derm!$D$4:$H$285,5,FALSE)</f>
        <v>1E-3</v>
      </c>
      <c r="AJ267" s="468">
        <f>VLOOKUP($C267,ToxValues!$C$4:$N$283,11,FALSE)</f>
        <v>204.38</v>
      </c>
      <c r="AK267" s="468" t="str">
        <f>VLOOKUP($D267,derm!$D$4:$K$285,6,FALSE)</f>
        <v>--</v>
      </c>
      <c r="AL267" s="468" t="str">
        <f>VLOOKUP($D267,derm!$D$4:$K$285,7,FALSE)</f>
        <v>--</v>
      </c>
      <c r="AM267" s="468" t="str">
        <f>VLOOKUP($D267,derm!$D$4:$K$285,8,FALSE)</f>
        <v>--</v>
      </c>
      <c r="AN267" s="468" t="str">
        <f>VLOOKUP($D267,derm!$D$4:$L$285,9,FALSE)</f>
        <v>--</v>
      </c>
      <c r="AO267" s="255"/>
      <c r="AP267" s="255" t="str">
        <f>VLOOKUP($C267,ToxValues!$C$4:$J$284,7,FALSE)</f>
        <v>--</v>
      </c>
      <c r="AQ267" s="497" t="str">
        <f>VLOOKUP($C267,ToxValues!$C$4:$L$284,10,FALSE)</f>
        <v>--</v>
      </c>
    </row>
    <row r="268" spans="1:43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 t="str">
        <f t="shared" si="100"/>
        <v>--</v>
      </c>
      <c r="H268" s="490" t="str">
        <f t="shared" si="110"/>
        <v/>
      </c>
      <c r="I268" s="490"/>
      <c r="J268" s="490" t="str">
        <f t="shared" si="111"/>
        <v/>
      </c>
      <c r="K268" s="490" t="str">
        <f t="shared" si="112"/>
        <v>--</v>
      </c>
      <c r="L268" s="490" t="str">
        <f t="shared" si="113"/>
        <v/>
      </c>
      <c r="M268" s="490"/>
      <c r="N268" s="490" t="str">
        <f t="shared" si="102"/>
        <v>--</v>
      </c>
      <c r="O268" s="490" t="str">
        <f t="shared" si="97"/>
        <v>--</v>
      </c>
      <c r="P268" s="490" t="str">
        <f t="shared" si="103"/>
        <v>--</v>
      </c>
      <c r="Q268" s="490" t="str">
        <f t="shared" si="101"/>
        <v>--</v>
      </c>
      <c r="R268" s="490" t="str">
        <f t="shared" si="114"/>
        <v>--</v>
      </c>
      <c r="S268" s="490" t="str">
        <f t="shared" si="115"/>
        <v>--</v>
      </c>
      <c r="T268" s="490" t="str">
        <f t="shared" si="116"/>
        <v>--</v>
      </c>
      <c r="U268" s="490" t="str">
        <f t="shared" si="117"/>
        <v>--</v>
      </c>
      <c r="V268" s="490" t="str">
        <f t="shared" si="118"/>
        <v>--</v>
      </c>
      <c r="W268" s="490" t="str">
        <f t="shared" si="104"/>
        <v>--</v>
      </c>
      <c r="X268" s="490" t="str">
        <f t="shared" si="105"/>
        <v>--</v>
      </c>
      <c r="Y268" s="490" t="str">
        <f t="shared" si="106"/>
        <v>--</v>
      </c>
      <c r="Z268" s="490" t="str">
        <f t="shared" si="98"/>
        <v>--</v>
      </c>
      <c r="AA268" s="490" t="str">
        <f t="shared" si="99"/>
        <v>--</v>
      </c>
      <c r="AB268" s="490" t="str">
        <f t="shared" si="107"/>
        <v>--</v>
      </c>
      <c r="AC268" s="490" t="str">
        <f t="shared" si="108"/>
        <v>--</v>
      </c>
      <c r="AD268" s="490"/>
      <c r="AE268" s="490" t="str">
        <f>IFERROR((2*'Adult Res carc'!tao_event*AF268),"--")</f>
        <v>--</v>
      </c>
      <c r="AF268" s="255" t="str">
        <f>IFERROR((1+(3*[0]!B)+(3*[0]!B^2))/((1+[0]!B)^2),"--")</f>
        <v>--</v>
      </c>
      <c r="AG268" s="490" t="str">
        <f t="shared" si="109"/>
        <v>--</v>
      </c>
      <c r="AH268" s="208"/>
      <c r="AI268" s="255">
        <f>VLOOKUP(D268,derm!$D$4:$H$285,5,FALSE)</f>
        <v>1E-3</v>
      </c>
      <c r="AJ268" s="468">
        <f>VLOOKUP($C268,ToxValues!$C$4:$N$283,11,FALSE)</f>
        <v>118.71</v>
      </c>
      <c r="AK268" s="468" t="str">
        <f>VLOOKUP($D268,derm!$D$4:$K$285,6,FALSE)</f>
        <v>--</v>
      </c>
      <c r="AL268" s="468" t="str">
        <f>VLOOKUP($D268,derm!$D$4:$K$285,7,FALSE)</f>
        <v>--</v>
      </c>
      <c r="AM268" s="468" t="str">
        <f>VLOOKUP($D268,derm!$D$4:$K$285,8,FALSE)</f>
        <v>--</v>
      </c>
      <c r="AN268" s="468" t="str">
        <f>VLOOKUP($D268,derm!$D$4:$L$285,9,FALSE)</f>
        <v>--</v>
      </c>
      <c r="AO268" s="255"/>
      <c r="AP268" s="255" t="str">
        <f>VLOOKUP($C268,ToxValues!$C$4:$J$284,7,FALSE)</f>
        <v>--</v>
      </c>
      <c r="AQ268" s="497" t="str">
        <f>VLOOKUP($C268,ToxValues!$C$4:$L$284,10,FALSE)</f>
        <v>--</v>
      </c>
    </row>
    <row r="269" spans="1:43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100"/>
        <v>--</v>
      </c>
      <c r="H269" s="490" t="str">
        <f t="shared" si="110"/>
        <v/>
      </c>
      <c r="I269" s="490"/>
      <c r="J269" s="490" t="str">
        <f t="shared" si="111"/>
        <v/>
      </c>
      <c r="K269" s="490" t="str">
        <f t="shared" si="112"/>
        <v>--</v>
      </c>
      <c r="L269" s="490" t="str">
        <f t="shared" si="113"/>
        <v/>
      </c>
      <c r="M269" s="490"/>
      <c r="N269" s="490" t="str">
        <f t="shared" si="102"/>
        <v>--</v>
      </c>
      <c r="O269" s="490" t="str">
        <f t="shared" si="97"/>
        <v>--</v>
      </c>
      <c r="P269" s="490" t="str">
        <f t="shared" si="103"/>
        <v>--</v>
      </c>
      <c r="Q269" s="490" t="str">
        <f t="shared" si="101"/>
        <v>--</v>
      </c>
      <c r="R269" s="490" t="str">
        <f t="shared" si="114"/>
        <v>--</v>
      </c>
      <c r="S269" s="490" t="str">
        <f t="shared" si="115"/>
        <v>--</v>
      </c>
      <c r="T269" s="490" t="str">
        <f t="shared" si="116"/>
        <v>--</v>
      </c>
      <c r="U269" s="490" t="str">
        <f t="shared" si="117"/>
        <v>--</v>
      </c>
      <c r="V269" s="490" t="str">
        <f t="shared" si="118"/>
        <v>--</v>
      </c>
      <c r="W269" s="490" t="str">
        <f t="shared" si="104"/>
        <v>--</v>
      </c>
      <c r="X269" s="490" t="str">
        <f t="shared" si="105"/>
        <v>--</v>
      </c>
      <c r="Y269" s="490" t="str">
        <f t="shared" si="106"/>
        <v>--</v>
      </c>
      <c r="Z269" s="490" t="str">
        <f t="shared" si="98"/>
        <v>--</v>
      </c>
      <c r="AA269" s="490" t="str">
        <f t="shared" si="99"/>
        <v>--</v>
      </c>
      <c r="AB269" s="490" t="str">
        <f t="shared" si="107"/>
        <v>--</v>
      </c>
      <c r="AC269" s="490" t="str">
        <f t="shared" si="108"/>
        <v>--</v>
      </c>
      <c r="AD269" s="490"/>
      <c r="AE269" s="490" t="str">
        <f>IFERROR((2*'Adult Res carc'!tao_event*AF269),"--")</f>
        <v>--</v>
      </c>
      <c r="AF269" s="255" t="str">
        <f>IFERROR((1+(3*[0]!B)+(3*[0]!B^2))/((1+[0]!B)^2),"--")</f>
        <v>--</v>
      </c>
      <c r="AG269" s="490" t="str">
        <f t="shared" si="109"/>
        <v>--</v>
      </c>
      <c r="AH269" s="208"/>
      <c r="AI269" s="255">
        <f>VLOOKUP(D269,derm!$D$4:$H$285,5,FALSE)</f>
        <v>1E-3</v>
      </c>
      <c r="AJ269" s="468" t="str">
        <f>VLOOKUP($C269,ToxValues!$C$4:$N$283,11,FALSE)</f>
        <v>--</v>
      </c>
      <c r="AK269" s="468" t="str">
        <f>VLOOKUP($D269,derm!$D$4:$K$285,6,FALSE)</f>
        <v>--</v>
      </c>
      <c r="AL269" s="468" t="str">
        <f>VLOOKUP($D269,derm!$D$4:$K$285,7,FALSE)</f>
        <v>--</v>
      </c>
      <c r="AM269" s="468" t="str">
        <f>VLOOKUP($D269,derm!$D$4:$K$285,8,FALSE)</f>
        <v>--</v>
      </c>
      <c r="AN269" s="468" t="str">
        <f>VLOOKUP($D269,derm!$D$4:$L$285,9,FALSE)</f>
        <v>--</v>
      </c>
      <c r="AO269" s="255"/>
      <c r="AP269" s="255" t="str">
        <f>VLOOKUP($C269,ToxValues!$C$4:$J$284,7,FALSE)</f>
        <v>--</v>
      </c>
      <c r="AQ269" s="497" t="str">
        <f>VLOOKUP($C269,ToxValues!$C$4:$L$284,10,FALSE)</f>
        <v>--</v>
      </c>
    </row>
    <row r="270" spans="1:43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 t="str">
        <f t="shared" si="100"/>
        <v>--</v>
      </c>
      <c r="H270" s="490" t="str">
        <f t="shared" si="110"/>
        <v/>
      </c>
      <c r="I270" s="490"/>
      <c r="J270" s="490" t="str">
        <f t="shared" si="111"/>
        <v/>
      </c>
      <c r="K270" s="490" t="str">
        <f t="shared" si="112"/>
        <v>--</v>
      </c>
      <c r="L270" s="490" t="str">
        <f t="shared" si="113"/>
        <v/>
      </c>
      <c r="M270" s="490"/>
      <c r="N270" s="490" t="str">
        <f t="shared" si="102"/>
        <v>--</v>
      </c>
      <c r="O270" s="490" t="str">
        <f t="shared" si="97"/>
        <v>--</v>
      </c>
      <c r="P270" s="490" t="str">
        <f t="shared" si="103"/>
        <v>--</v>
      </c>
      <c r="Q270" s="490" t="str">
        <f t="shared" si="101"/>
        <v>--</v>
      </c>
      <c r="R270" s="490" t="str">
        <f t="shared" si="114"/>
        <v>--</v>
      </c>
      <c r="S270" s="490" t="str">
        <f t="shared" si="115"/>
        <v>--</v>
      </c>
      <c r="T270" s="490" t="str">
        <f t="shared" si="116"/>
        <v>--</v>
      </c>
      <c r="U270" s="490" t="str">
        <f t="shared" si="117"/>
        <v>--</v>
      </c>
      <c r="V270" s="490" t="str">
        <f t="shared" si="118"/>
        <v>--</v>
      </c>
      <c r="W270" s="490" t="str">
        <f t="shared" si="104"/>
        <v>--</v>
      </c>
      <c r="X270" s="490" t="str">
        <f t="shared" si="105"/>
        <v>--</v>
      </c>
      <c r="Y270" s="490" t="str">
        <f t="shared" si="106"/>
        <v>--</v>
      </c>
      <c r="Z270" s="490" t="str">
        <f t="shared" si="98"/>
        <v>--</v>
      </c>
      <c r="AA270" s="490" t="str">
        <f t="shared" si="99"/>
        <v>--</v>
      </c>
      <c r="AB270" s="490" t="str">
        <f t="shared" si="107"/>
        <v>--</v>
      </c>
      <c r="AC270" s="490" t="str">
        <f t="shared" si="108"/>
        <v>--</v>
      </c>
      <c r="AD270" s="490"/>
      <c r="AE270" s="490" t="str">
        <f>IFERROR((2*'Adult Res carc'!tao_event*AF270),"--")</f>
        <v>--</v>
      </c>
      <c r="AF270" s="255" t="str">
        <f>IFERROR((1+(3*[0]!B)+(3*[0]!B^2))/((1+[0]!B)^2),"--")</f>
        <v>--</v>
      </c>
      <c r="AG270" s="490" t="str">
        <f t="shared" si="109"/>
        <v>--</v>
      </c>
      <c r="AH270" s="208"/>
      <c r="AI270" s="255">
        <f>VLOOKUP(D270,derm!$D$4:$H$285,5,FALSE)</f>
        <v>5.9999999999999995E-4</v>
      </c>
      <c r="AJ270" s="468">
        <f>VLOOKUP($C270,ToxValues!$C$4:$N$283,11,FALSE)</f>
        <v>65.38</v>
      </c>
      <c r="AK270" s="468" t="str">
        <f>VLOOKUP($D270,derm!$D$4:$K$285,6,FALSE)</f>
        <v>--</v>
      </c>
      <c r="AL270" s="468" t="str">
        <f>VLOOKUP($D270,derm!$D$4:$K$285,7,FALSE)</f>
        <v>--</v>
      </c>
      <c r="AM270" s="468" t="str">
        <f>VLOOKUP($D270,derm!$D$4:$K$285,8,FALSE)</f>
        <v>--</v>
      </c>
      <c r="AN270" s="468" t="str">
        <f>VLOOKUP($D270,derm!$D$4:$L$285,9,FALSE)</f>
        <v>--</v>
      </c>
      <c r="AO270" s="255"/>
      <c r="AP270" s="255" t="str">
        <f>VLOOKUP($C270,ToxValues!$C$4:$J$284,7,FALSE)</f>
        <v>--</v>
      </c>
      <c r="AQ270" s="497" t="str">
        <f>VLOOKUP($C270,ToxValues!$C$4:$L$284,10,FALSE)</f>
        <v>--</v>
      </c>
    </row>
    <row r="271" spans="1:43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100"/>
        <v>--</v>
      </c>
      <c r="H271" s="490" t="str">
        <f t="shared" si="110"/>
        <v/>
      </c>
      <c r="I271" s="490"/>
      <c r="J271" s="490" t="str">
        <f t="shared" si="111"/>
        <v/>
      </c>
      <c r="K271" s="490" t="str">
        <f t="shared" si="112"/>
        <v>--</v>
      </c>
      <c r="L271" s="490" t="str">
        <f t="shared" si="113"/>
        <v/>
      </c>
      <c r="M271" s="490"/>
      <c r="N271" s="490" t="str">
        <f t="shared" si="102"/>
        <v>--</v>
      </c>
      <c r="O271" s="490" t="str">
        <f t="shared" si="97"/>
        <v>--</v>
      </c>
      <c r="P271" s="490" t="str">
        <f t="shared" si="103"/>
        <v>--</v>
      </c>
      <c r="Q271" s="490" t="str">
        <f t="shared" si="101"/>
        <v>--</v>
      </c>
      <c r="R271" s="490" t="str">
        <f t="shared" si="114"/>
        <v>--</v>
      </c>
      <c r="S271" s="490" t="str">
        <f t="shared" si="115"/>
        <v>--</v>
      </c>
      <c r="T271" s="490" t="str">
        <f t="shared" si="116"/>
        <v>--</v>
      </c>
      <c r="U271" s="490" t="str">
        <f t="shared" si="117"/>
        <v>--</v>
      </c>
      <c r="V271" s="490" t="str">
        <f t="shared" si="118"/>
        <v>--</v>
      </c>
      <c r="W271" s="490" t="str">
        <f t="shared" si="104"/>
        <v>--</v>
      </c>
      <c r="X271" s="490" t="str">
        <f t="shared" si="105"/>
        <v>--</v>
      </c>
      <c r="Y271" s="490" t="str">
        <f t="shared" si="106"/>
        <v>--</v>
      </c>
      <c r="Z271" s="490" t="str">
        <f t="shared" si="98"/>
        <v>--</v>
      </c>
      <c r="AA271" s="490" t="str">
        <f t="shared" si="99"/>
        <v>--</v>
      </c>
      <c r="AB271" s="490" t="str">
        <f t="shared" si="107"/>
        <v>--</v>
      </c>
      <c r="AC271" s="490" t="str">
        <f t="shared" si="108"/>
        <v>--</v>
      </c>
      <c r="AD271" s="490"/>
      <c r="AE271" s="490" t="str">
        <f>IFERROR((2*'Adult Res carc'!tao_event*AF271),"--")</f>
        <v>--</v>
      </c>
      <c r="AF271" s="255" t="str">
        <f>IFERROR((1+(3*[0]!B)+(3*[0]!B^2))/((1+[0]!B)^2),"--")</f>
        <v>--</v>
      </c>
      <c r="AG271" s="490" t="str">
        <f t="shared" si="109"/>
        <v>--</v>
      </c>
      <c r="AH271" s="208"/>
      <c r="AI271" s="255">
        <f>VLOOKUP(D271,derm!$D$4:$H$285,5,FALSE)</f>
        <v>1E-3</v>
      </c>
      <c r="AJ271" s="468">
        <f>VLOOKUP($C271,ToxValues!$C$4:$N$283,11,FALSE)</f>
        <v>17.03</v>
      </c>
      <c r="AK271" s="468" t="str">
        <f>VLOOKUP($D271,derm!$D$4:$K$285,6,FALSE)</f>
        <v>--</v>
      </c>
      <c r="AL271" s="468" t="str">
        <f>VLOOKUP($D271,derm!$D$4:$K$285,7,FALSE)</f>
        <v>--</v>
      </c>
      <c r="AM271" s="468" t="str">
        <f>VLOOKUP($D271,derm!$D$4:$K$285,8,FALSE)</f>
        <v>--</v>
      </c>
      <c r="AN271" s="468" t="str">
        <f>VLOOKUP($D271,derm!$D$4:$L$285,9,FALSE)</f>
        <v>--</v>
      </c>
      <c r="AO271" s="255"/>
      <c r="AP271" s="255" t="str">
        <f>VLOOKUP($C271,ToxValues!$C$4:$J$284,7,FALSE)</f>
        <v>--</v>
      </c>
      <c r="AQ271" s="497" t="str">
        <f>VLOOKUP($C271,ToxValues!$C$4:$L$284,10,FALSE)</f>
        <v>--</v>
      </c>
    </row>
    <row r="272" spans="1:43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 t="str">
        <f t="shared" si="100"/>
        <v>--</v>
      </c>
      <c r="H272" s="490" t="str">
        <f t="shared" si="110"/>
        <v/>
      </c>
      <c r="I272" s="490"/>
      <c r="J272" s="490" t="str">
        <f t="shared" si="111"/>
        <v/>
      </c>
      <c r="K272" s="490">
        <f t="shared" si="112"/>
        <v>1.2166666666666668</v>
      </c>
      <c r="L272" s="490">
        <f t="shared" si="113"/>
        <v>1.2103486467307323</v>
      </c>
      <c r="M272" s="490"/>
      <c r="N272" s="490" t="str">
        <f t="shared" si="102"/>
        <v>--</v>
      </c>
      <c r="O272" s="490">
        <f t="shared" ref="O272:O285" si="119">IF($E272="M",Y272*mut_VSM,Y272)</f>
        <v>1.2166666666666668</v>
      </c>
      <c r="P272" s="490">
        <f t="shared" si="103"/>
        <v>233.07790549169863</v>
      </c>
      <c r="Q272" s="490">
        <f t="shared" si="101"/>
        <v>1.2103486467307323E-3</v>
      </c>
      <c r="R272" s="490" t="str">
        <f t="shared" si="114"/>
        <v>--</v>
      </c>
      <c r="S272" s="490" t="str">
        <f t="shared" si="115"/>
        <v>--</v>
      </c>
      <c r="T272" s="490" t="str">
        <f t="shared" si="116"/>
        <v>--</v>
      </c>
      <c r="U272" s="490">
        <f t="shared" si="117"/>
        <v>1.2166666666666668</v>
      </c>
      <c r="V272" s="490">
        <f t="shared" si="118"/>
        <v>1.2103486467307323</v>
      </c>
      <c r="W272" s="490" t="str">
        <f t="shared" si="104"/>
        <v>--</v>
      </c>
      <c r="X272" s="490" t="str">
        <f t="shared" si="105"/>
        <v>--</v>
      </c>
      <c r="Y272" s="490">
        <f t="shared" si="106"/>
        <v>1.2166666666666668</v>
      </c>
      <c r="Z272" s="490">
        <f t="shared" si="98"/>
        <v>233.07790549169863</v>
      </c>
      <c r="AA272" s="490">
        <f t="shared" si="99"/>
        <v>233.07790549169863</v>
      </c>
      <c r="AB272" s="490" t="str">
        <f t="shared" si="107"/>
        <v>--</v>
      </c>
      <c r="AC272" s="490" t="str">
        <f t="shared" si="108"/>
        <v>--</v>
      </c>
      <c r="AD272" s="490"/>
      <c r="AE272" s="490" t="str">
        <f>IFERROR((2*'Adult Res carc'!tao_event*AF272),"--")</f>
        <v>--</v>
      </c>
      <c r="AF272" s="255" t="str">
        <f>IFERROR((1+(3*[0]!B)+(3*[0]!B^2))/((1+[0]!B)^2),"--")</f>
        <v>--</v>
      </c>
      <c r="AG272" s="490">
        <f t="shared" si="109"/>
        <v>1.3518518518518521E-4</v>
      </c>
      <c r="AH272" s="208"/>
      <c r="AI272" s="255">
        <f>VLOOKUP(D272,derm!$D$4:$H$285,5,FALSE)</f>
        <v>1E-3</v>
      </c>
      <c r="AJ272" s="468">
        <f>VLOOKUP($C272,ToxValues!$C$4:$N$283,11,FALSE)</f>
        <v>79.900000000000006</v>
      </c>
      <c r="AK272" s="468" t="str">
        <f>VLOOKUP($D272,derm!$D$4:$K$285,6,FALSE)</f>
        <v>--</v>
      </c>
      <c r="AL272" s="468" t="str">
        <f>VLOOKUP($D272,derm!$D$4:$K$285,7,FALSE)</f>
        <v>--</v>
      </c>
      <c r="AM272" s="468" t="str">
        <f>VLOOKUP($D272,derm!$D$4:$K$285,8,FALSE)</f>
        <v>--</v>
      </c>
      <c r="AN272" s="468" t="str">
        <f>VLOOKUP($D272,derm!$D$4:$L$285,9,FALSE)</f>
        <v>--</v>
      </c>
      <c r="AO272" s="255"/>
      <c r="AP272" s="255">
        <f>VLOOKUP($C272,ToxValues!$C$4:$J$284,7,FALSE)</f>
        <v>0.7</v>
      </c>
      <c r="AQ272" s="497">
        <f>VLOOKUP($C272,ToxValues!$C$4:$L$284,10,FALSE)</f>
        <v>0.7</v>
      </c>
    </row>
    <row r="273" spans="1:43" x14ac:dyDescent="0.25">
      <c r="A273" s="318" t="s">
        <v>3</v>
      </c>
      <c r="B273" s="320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 t="str">
        <f t="shared" si="100"/>
        <v>--</v>
      </c>
      <c r="H273" s="490" t="str">
        <f t="shared" si="110"/>
        <v/>
      </c>
      <c r="I273" s="490"/>
      <c r="J273" s="490" t="str">
        <f t="shared" si="111"/>
        <v/>
      </c>
      <c r="K273" s="490" t="str">
        <f t="shared" si="112"/>
        <v>--</v>
      </c>
      <c r="L273" s="490" t="str">
        <f t="shared" si="113"/>
        <v/>
      </c>
      <c r="M273" s="490"/>
      <c r="N273" s="490" t="str">
        <f t="shared" si="102"/>
        <v>--</v>
      </c>
      <c r="O273" s="490" t="str">
        <f t="shared" si="119"/>
        <v>--</v>
      </c>
      <c r="P273" s="490" t="str">
        <f t="shared" si="103"/>
        <v>--</v>
      </c>
      <c r="Q273" s="490" t="str">
        <f t="shared" si="101"/>
        <v>--</v>
      </c>
      <c r="R273" s="490" t="str">
        <f t="shared" si="114"/>
        <v>--</v>
      </c>
      <c r="S273" s="490" t="str">
        <f t="shared" si="115"/>
        <v>--</v>
      </c>
      <c r="T273" s="490" t="str">
        <f t="shared" si="116"/>
        <v>--</v>
      </c>
      <c r="U273" s="490" t="str">
        <f t="shared" si="117"/>
        <v>--</v>
      </c>
      <c r="V273" s="490" t="str">
        <f t="shared" si="118"/>
        <v>--</v>
      </c>
      <c r="W273" s="490" t="str">
        <f t="shared" si="104"/>
        <v>--</v>
      </c>
      <c r="X273" s="490" t="str">
        <f t="shared" si="105"/>
        <v>--</v>
      </c>
      <c r="Y273" s="490" t="str">
        <f t="shared" si="106"/>
        <v>--</v>
      </c>
      <c r="Z273" s="490" t="str">
        <f t="shared" si="98"/>
        <v>--</v>
      </c>
      <c r="AA273" s="490" t="str">
        <f t="shared" si="99"/>
        <v>--</v>
      </c>
      <c r="AB273" s="490" t="str">
        <f t="shared" si="107"/>
        <v>--</v>
      </c>
      <c r="AC273" s="490" t="str">
        <f t="shared" si="108"/>
        <v>--</v>
      </c>
      <c r="AD273" s="490"/>
      <c r="AE273" s="490" t="str">
        <f>IFERROR((2*'Adult Res carc'!tao_event*AF273),"--")</f>
        <v>--</v>
      </c>
      <c r="AF273" s="255" t="str">
        <f>IFERROR((1+(3*[0]!B)+(3*[0]!B^2))/((1+[0]!B)^2),"--")</f>
        <v>--</v>
      </c>
      <c r="AG273" s="490" t="str">
        <f t="shared" si="109"/>
        <v>--</v>
      </c>
      <c r="AH273" s="208"/>
      <c r="AI273" s="255">
        <f>VLOOKUP(D273,derm!$D$4:$H$285,5,FALSE)</f>
        <v>1E-3</v>
      </c>
      <c r="AJ273" s="468">
        <f>VLOOKUP($C273,ToxValues!$C$4:$N$283,11,FALSE)</f>
        <v>51.48</v>
      </c>
      <c r="AK273" s="468" t="str">
        <f>VLOOKUP($D273,derm!$D$4:$K$285,6,FALSE)</f>
        <v>--</v>
      </c>
      <c r="AL273" s="468" t="str">
        <f>VLOOKUP($D273,derm!$D$4:$K$285,7,FALSE)</f>
        <v>--</v>
      </c>
      <c r="AM273" s="468" t="str">
        <f>VLOOKUP($D273,derm!$D$4:$K$285,8,FALSE)</f>
        <v>--</v>
      </c>
      <c r="AN273" s="468" t="str">
        <f>VLOOKUP($D273,derm!$D$4:$L$285,9,FALSE)</f>
        <v>--</v>
      </c>
      <c r="AO273" s="255"/>
      <c r="AP273" s="255" t="str">
        <f>VLOOKUP($C273,ToxValues!$C$4:$J$284,7,FALSE)</f>
        <v>--</v>
      </c>
      <c r="AQ273" s="497" t="str">
        <f>VLOOKUP($C273,ToxValues!$C$4:$L$284,10,FALSE)</f>
        <v>--</v>
      </c>
    </row>
    <row r="274" spans="1:43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100"/>
        <v>--</v>
      </c>
      <c r="H274" s="490" t="str">
        <f t="shared" si="110"/>
        <v/>
      </c>
      <c r="I274" s="490"/>
      <c r="J274" s="490" t="str">
        <f t="shared" si="111"/>
        <v/>
      </c>
      <c r="K274" s="490" t="str">
        <f t="shared" si="112"/>
        <v>--</v>
      </c>
      <c r="L274" s="490" t="str">
        <f t="shared" si="113"/>
        <v/>
      </c>
      <c r="M274" s="490"/>
      <c r="N274" s="490" t="str">
        <f t="shared" si="102"/>
        <v>--</v>
      </c>
      <c r="O274" s="490" t="str">
        <f t="shared" si="119"/>
        <v>--</v>
      </c>
      <c r="P274" s="490" t="str">
        <f t="shared" si="103"/>
        <v>--</v>
      </c>
      <c r="Q274" s="490" t="str">
        <f t="shared" si="101"/>
        <v>--</v>
      </c>
      <c r="R274" s="490" t="str">
        <f t="shared" si="114"/>
        <v>--</v>
      </c>
      <c r="S274" s="490" t="str">
        <f t="shared" si="115"/>
        <v>--</v>
      </c>
      <c r="T274" s="490" t="str">
        <f t="shared" si="116"/>
        <v>--</v>
      </c>
      <c r="U274" s="490" t="str">
        <f t="shared" si="117"/>
        <v>--</v>
      </c>
      <c r="V274" s="490" t="str">
        <f t="shared" si="118"/>
        <v>--</v>
      </c>
      <c r="W274" s="490" t="str">
        <f t="shared" si="104"/>
        <v>--</v>
      </c>
      <c r="X274" s="490" t="str">
        <f t="shared" si="105"/>
        <v>--</v>
      </c>
      <c r="Y274" s="490" t="str">
        <f t="shared" si="106"/>
        <v>--</v>
      </c>
      <c r="Z274" s="490" t="str">
        <f t="shared" si="98"/>
        <v>--</v>
      </c>
      <c r="AA274" s="490" t="str">
        <f t="shared" si="99"/>
        <v>--</v>
      </c>
      <c r="AB274" s="490" t="str">
        <f t="shared" si="107"/>
        <v>--</v>
      </c>
      <c r="AC274" s="490" t="str">
        <f t="shared" si="108"/>
        <v>--</v>
      </c>
      <c r="AD274" s="490"/>
      <c r="AE274" s="490" t="str">
        <f>IFERROR((2*'Adult Res carc'!tao_event*AF274),"--")</f>
        <v>--</v>
      </c>
      <c r="AF274" s="255" t="str">
        <f>IFERROR((1+(3*[0]!B)+(3*[0]!B^2))/((1+[0]!B)^2),"--")</f>
        <v>--</v>
      </c>
      <c r="AG274" s="490" t="str">
        <f t="shared" si="109"/>
        <v>--</v>
      </c>
      <c r="AH274" s="208"/>
      <c r="AI274" s="255" t="str">
        <f>VLOOKUP(D274,derm!$D$4:$H$285,5,FALSE)</f>
        <v>--</v>
      </c>
      <c r="AJ274" s="468" t="str">
        <f>VLOOKUP($C274,ToxValues!$C$4:$N$283,11,FALSE)</f>
        <v>--</v>
      </c>
      <c r="AK274" s="468" t="str">
        <f>VLOOKUP($D274,derm!$D$4:$K$285,6,FALSE)</f>
        <v>--</v>
      </c>
      <c r="AL274" s="468" t="str">
        <f>VLOOKUP($D274,derm!$D$4:$K$285,7,FALSE)</f>
        <v>--</v>
      </c>
      <c r="AM274" s="468" t="str">
        <f>VLOOKUP($D274,derm!$D$4:$K$285,8,FALSE)</f>
        <v>--</v>
      </c>
      <c r="AN274" s="468" t="str">
        <f>VLOOKUP($D274,derm!$D$4:$L$285,9,FALSE)</f>
        <v>--</v>
      </c>
      <c r="AO274" s="255"/>
      <c r="AP274" s="255" t="str">
        <f>VLOOKUP($C274,ToxValues!$C$4:$J$284,7,FALSE)</f>
        <v>--</v>
      </c>
      <c r="AQ274" s="497" t="str">
        <f>VLOOKUP($C274,ToxValues!$C$4:$L$284,10,FALSE)</f>
        <v>--</v>
      </c>
    </row>
    <row r="275" spans="1:43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 t="str">
        <f t="shared" si="100"/>
        <v>--</v>
      </c>
      <c r="H275" s="490" t="str">
        <f t="shared" si="110"/>
        <v/>
      </c>
      <c r="I275" s="490"/>
      <c r="J275" s="490" t="str">
        <f t="shared" si="111"/>
        <v/>
      </c>
      <c r="K275" s="490" t="str">
        <f t="shared" si="112"/>
        <v>--</v>
      </c>
      <c r="L275" s="490" t="str">
        <f t="shared" si="113"/>
        <v/>
      </c>
      <c r="M275" s="490"/>
      <c r="N275" s="490" t="str">
        <f t="shared" si="102"/>
        <v>--</v>
      </c>
      <c r="O275" s="490" t="str">
        <f t="shared" si="119"/>
        <v>--</v>
      </c>
      <c r="P275" s="490" t="str">
        <f t="shared" si="103"/>
        <v>--</v>
      </c>
      <c r="Q275" s="490" t="str">
        <f t="shared" si="101"/>
        <v>--</v>
      </c>
      <c r="R275" s="490" t="str">
        <f t="shared" si="114"/>
        <v>--</v>
      </c>
      <c r="S275" s="490" t="str">
        <f t="shared" si="115"/>
        <v>--</v>
      </c>
      <c r="T275" s="490" t="str">
        <f t="shared" si="116"/>
        <v>--</v>
      </c>
      <c r="U275" s="490" t="str">
        <f t="shared" si="117"/>
        <v>--</v>
      </c>
      <c r="V275" s="490" t="str">
        <f t="shared" si="118"/>
        <v>--</v>
      </c>
      <c r="W275" s="490" t="str">
        <f t="shared" si="104"/>
        <v>--</v>
      </c>
      <c r="X275" s="490" t="str">
        <f t="shared" si="105"/>
        <v>--</v>
      </c>
      <c r="Y275" s="490" t="str">
        <f t="shared" si="106"/>
        <v>--</v>
      </c>
      <c r="Z275" s="490" t="str">
        <f t="shared" si="98"/>
        <v>--</v>
      </c>
      <c r="AA275" s="490" t="str">
        <f t="shared" si="99"/>
        <v>--</v>
      </c>
      <c r="AB275" s="490" t="str">
        <f t="shared" si="107"/>
        <v>--</v>
      </c>
      <c r="AC275" s="490" t="str">
        <f t="shared" si="108"/>
        <v>--</v>
      </c>
      <c r="AD275" s="490"/>
      <c r="AE275" s="490" t="str">
        <f>IFERROR((2*'Adult Res carc'!tao_event*AF275),"--")</f>
        <v>--</v>
      </c>
      <c r="AF275" s="255" t="str">
        <f>IFERROR((1+(3*[0]!B)+(3*[0]!B^2))/((1+[0]!B)^2),"--")</f>
        <v>--</v>
      </c>
      <c r="AG275" s="490" t="str">
        <f t="shared" si="109"/>
        <v>--</v>
      </c>
      <c r="AH275" s="208"/>
      <c r="AI275" s="255">
        <f>VLOOKUP(D275,derm!$D$4:$H$285,5,FALSE)</f>
        <v>1E-3</v>
      </c>
      <c r="AJ275" s="468">
        <f>VLOOKUP($C275,ToxValues!$C$4:$N$283,11,FALSE)</f>
        <v>70.91</v>
      </c>
      <c r="AK275" s="468" t="str">
        <f>VLOOKUP($D275,derm!$D$4:$K$285,6,FALSE)</f>
        <v>--</v>
      </c>
      <c r="AL275" s="468" t="str">
        <f>VLOOKUP($D275,derm!$D$4:$K$285,7,FALSE)</f>
        <v>--</v>
      </c>
      <c r="AM275" s="468" t="str">
        <f>VLOOKUP($D275,derm!$D$4:$K$285,8,FALSE)</f>
        <v>--</v>
      </c>
      <c r="AN275" s="468" t="str">
        <f>VLOOKUP($D275,derm!$D$4:$L$285,9,FALSE)</f>
        <v>--</v>
      </c>
      <c r="AO275" s="255"/>
      <c r="AP275" s="255" t="str">
        <f>VLOOKUP($C275,ToxValues!$C$4:$J$284,7,FALSE)</f>
        <v>--</v>
      </c>
      <c r="AQ275" s="497" t="str">
        <f>VLOOKUP($C275,ToxValues!$C$4:$L$284,10,FALSE)</f>
        <v>--</v>
      </c>
    </row>
    <row r="276" spans="1:43" x14ac:dyDescent="0.25">
      <c r="A276" s="318" t="s">
        <v>3</v>
      </c>
      <c r="B276" s="320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 t="str">
        <f t="shared" si="100"/>
        <v>--</v>
      </c>
      <c r="H276" s="490" t="str">
        <f t="shared" si="110"/>
        <v/>
      </c>
      <c r="I276" s="490"/>
      <c r="J276" s="490" t="str">
        <f t="shared" si="111"/>
        <v/>
      </c>
      <c r="K276" s="490" t="str">
        <f t="shared" si="112"/>
        <v>--</v>
      </c>
      <c r="L276" s="490" t="str">
        <f t="shared" si="113"/>
        <v/>
      </c>
      <c r="M276" s="490"/>
      <c r="N276" s="490" t="str">
        <f t="shared" si="102"/>
        <v>--</v>
      </c>
      <c r="O276" s="490" t="str">
        <f t="shared" si="119"/>
        <v>--</v>
      </c>
      <c r="P276" s="490" t="str">
        <f t="shared" si="103"/>
        <v>--</v>
      </c>
      <c r="Q276" s="490" t="str">
        <f t="shared" si="101"/>
        <v>--</v>
      </c>
      <c r="R276" s="490" t="str">
        <f t="shared" si="114"/>
        <v>--</v>
      </c>
      <c r="S276" s="490" t="str">
        <f t="shared" si="115"/>
        <v>--</v>
      </c>
      <c r="T276" s="490" t="str">
        <f t="shared" si="116"/>
        <v>--</v>
      </c>
      <c r="U276" s="490" t="str">
        <f t="shared" si="117"/>
        <v>--</v>
      </c>
      <c r="V276" s="490" t="str">
        <f t="shared" si="118"/>
        <v>--</v>
      </c>
      <c r="W276" s="490" t="str">
        <f t="shared" si="104"/>
        <v>--</v>
      </c>
      <c r="X276" s="490" t="str">
        <f t="shared" si="105"/>
        <v>--</v>
      </c>
      <c r="Y276" s="490" t="str">
        <f t="shared" si="106"/>
        <v>--</v>
      </c>
      <c r="Z276" s="490" t="str">
        <f t="shared" si="98"/>
        <v>--</v>
      </c>
      <c r="AA276" s="490" t="str">
        <f t="shared" si="99"/>
        <v>--</v>
      </c>
      <c r="AB276" s="490" t="str">
        <f t="shared" si="107"/>
        <v>--</v>
      </c>
      <c r="AC276" s="490" t="str">
        <f t="shared" si="108"/>
        <v>--</v>
      </c>
      <c r="AD276" s="490"/>
      <c r="AE276" s="490" t="str">
        <f>IFERROR((2*'Adult Res carc'!tao_event*AF276),"--")</f>
        <v>--</v>
      </c>
      <c r="AF276" s="255" t="str">
        <f>IFERROR((1+(3*[0]!B)+(3*[0]!B^2))/((1+[0]!B)^2),"--")</f>
        <v>--</v>
      </c>
      <c r="AG276" s="490" t="str">
        <f t="shared" si="109"/>
        <v>--</v>
      </c>
      <c r="AH276" s="208"/>
      <c r="AI276" s="255">
        <f>VLOOKUP(D276,derm!$D$4:$H$285,5,FALSE)</f>
        <v>1E-3</v>
      </c>
      <c r="AJ276" s="468">
        <f>VLOOKUP($C276,ToxValues!$C$4:$N$283,11,FALSE)</f>
        <v>67.45</v>
      </c>
      <c r="AK276" s="468" t="str">
        <f>VLOOKUP($D276,derm!$D$4:$K$285,6,FALSE)</f>
        <v>--</v>
      </c>
      <c r="AL276" s="468" t="str">
        <f>VLOOKUP($D276,derm!$D$4:$K$285,7,FALSE)</f>
        <v>--</v>
      </c>
      <c r="AM276" s="468" t="str">
        <f>VLOOKUP($D276,derm!$D$4:$K$285,8,FALSE)</f>
        <v>--</v>
      </c>
      <c r="AN276" s="468" t="str">
        <f>VLOOKUP($D276,derm!$D$4:$L$285,9,FALSE)</f>
        <v>--</v>
      </c>
      <c r="AO276" s="255"/>
      <c r="AP276" s="255" t="str">
        <f>VLOOKUP($C276,ToxValues!$C$4:$J$284,7,FALSE)</f>
        <v>--</v>
      </c>
      <c r="AQ276" s="497" t="str">
        <f>VLOOKUP($C276,ToxValues!$C$4:$L$284,10,FALSE)</f>
        <v>--</v>
      </c>
    </row>
    <row r="277" spans="1:43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 t="str">
        <f t="shared" si="100"/>
        <v>--</v>
      </c>
      <c r="H277" s="490" t="str">
        <f t="shared" si="110"/>
        <v/>
      </c>
      <c r="I277" s="490"/>
      <c r="J277" s="490" t="str">
        <f t="shared" si="111"/>
        <v/>
      </c>
      <c r="K277" s="490" t="str">
        <f t="shared" si="112"/>
        <v>--</v>
      </c>
      <c r="L277" s="490" t="str">
        <f t="shared" si="113"/>
        <v/>
      </c>
      <c r="M277" s="490"/>
      <c r="N277" s="490" t="str">
        <f t="shared" si="102"/>
        <v>--</v>
      </c>
      <c r="O277" s="490" t="str">
        <f t="shared" si="119"/>
        <v>--</v>
      </c>
      <c r="P277" s="490" t="str">
        <f t="shared" si="103"/>
        <v>--</v>
      </c>
      <c r="Q277" s="490" t="str">
        <f t="shared" si="101"/>
        <v>--</v>
      </c>
      <c r="R277" s="490" t="str">
        <f t="shared" si="114"/>
        <v>--</v>
      </c>
      <c r="S277" s="490" t="str">
        <f t="shared" si="115"/>
        <v>--</v>
      </c>
      <c r="T277" s="490" t="str">
        <f t="shared" si="116"/>
        <v>--</v>
      </c>
      <c r="U277" s="490" t="str">
        <f t="shared" si="117"/>
        <v>--</v>
      </c>
      <c r="V277" s="490" t="str">
        <f t="shared" si="118"/>
        <v>--</v>
      </c>
      <c r="W277" s="490" t="str">
        <f t="shared" si="104"/>
        <v>--</v>
      </c>
      <c r="X277" s="490" t="str">
        <f t="shared" si="105"/>
        <v>--</v>
      </c>
      <c r="Y277" s="490" t="str">
        <f t="shared" si="106"/>
        <v>--</v>
      </c>
      <c r="Z277" s="490" t="str">
        <f t="shared" si="98"/>
        <v>--</v>
      </c>
      <c r="AA277" s="490" t="str">
        <f t="shared" si="99"/>
        <v>--</v>
      </c>
      <c r="AB277" s="490" t="str">
        <f t="shared" si="107"/>
        <v>--</v>
      </c>
      <c r="AC277" s="490" t="str">
        <f t="shared" si="108"/>
        <v>--</v>
      </c>
      <c r="AD277" s="490"/>
      <c r="AE277" s="490" t="str">
        <f>IFERROR((2*'Adult Res carc'!tao_event*AF277),"--")</f>
        <v>--</v>
      </c>
      <c r="AF277" s="255" t="str">
        <f>IFERROR((1+(3*[0]!B)+(3*[0]!B^2))/((1+[0]!B)^2),"--")</f>
        <v>--</v>
      </c>
      <c r="AG277" s="490" t="str">
        <f t="shared" si="109"/>
        <v>--</v>
      </c>
      <c r="AH277" s="208"/>
      <c r="AI277" s="255">
        <f>VLOOKUP(D277,derm!$D$4:$H$285,5,FALSE)</f>
        <v>1E-3</v>
      </c>
      <c r="AJ277" s="468">
        <f>VLOOKUP($C277,ToxValues!$C$4:$N$283,11,FALSE)</f>
        <v>90.44</v>
      </c>
      <c r="AK277" s="468" t="str">
        <f>VLOOKUP($D277,derm!$D$4:$K$285,6,FALSE)</f>
        <v>--</v>
      </c>
      <c r="AL277" s="468" t="str">
        <f>VLOOKUP($D277,derm!$D$4:$K$285,7,FALSE)</f>
        <v>--</v>
      </c>
      <c r="AM277" s="468" t="str">
        <f>VLOOKUP($D277,derm!$D$4:$K$285,8,FALSE)</f>
        <v>--</v>
      </c>
      <c r="AN277" s="468" t="str">
        <f>VLOOKUP($D277,derm!$D$4:$L$285,9,FALSE)</f>
        <v>--</v>
      </c>
      <c r="AO277" s="255"/>
      <c r="AP277" s="255" t="str">
        <f>VLOOKUP($C277,ToxValues!$C$4:$J$284,7,FALSE)</f>
        <v>--</v>
      </c>
      <c r="AQ277" s="497" t="str">
        <f>VLOOKUP($C277,ToxValues!$C$4:$L$284,10,FALSE)</f>
        <v>--</v>
      </c>
    </row>
    <row r="278" spans="1:43" x14ac:dyDescent="0.25">
      <c r="A278" s="318" t="s">
        <v>3</v>
      </c>
      <c r="B278" s="320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 t="str">
        <f t="shared" si="100"/>
        <v>--</v>
      </c>
      <c r="H278" s="490" t="str">
        <f t="shared" si="110"/>
        <v/>
      </c>
      <c r="I278" s="490"/>
      <c r="J278" s="490" t="str">
        <f t="shared" si="111"/>
        <v/>
      </c>
      <c r="K278" s="490" t="str">
        <f t="shared" si="112"/>
        <v>--</v>
      </c>
      <c r="L278" s="490" t="str">
        <f t="shared" si="113"/>
        <v/>
      </c>
      <c r="M278" s="490"/>
      <c r="N278" s="490" t="str">
        <f t="shared" si="102"/>
        <v>--</v>
      </c>
      <c r="O278" s="490" t="str">
        <f t="shared" si="119"/>
        <v>--</v>
      </c>
      <c r="P278" s="490" t="str">
        <f t="shared" si="103"/>
        <v>--</v>
      </c>
      <c r="Q278" s="490" t="str">
        <f t="shared" si="101"/>
        <v>--</v>
      </c>
      <c r="R278" s="490" t="str">
        <f t="shared" si="114"/>
        <v>--</v>
      </c>
      <c r="S278" s="490" t="str">
        <f t="shared" si="115"/>
        <v>--</v>
      </c>
      <c r="T278" s="490" t="str">
        <f t="shared" si="116"/>
        <v>--</v>
      </c>
      <c r="U278" s="490" t="str">
        <f t="shared" si="117"/>
        <v>--</v>
      </c>
      <c r="V278" s="490" t="str">
        <f t="shared" si="118"/>
        <v>--</v>
      </c>
      <c r="W278" s="490" t="str">
        <f t="shared" si="104"/>
        <v>--</v>
      </c>
      <c r="X278" s="490" t="str">
        <f t="shared" si="105"/>
        <v>--</v>
      </c>
      <c r="Y278" s="490" t="str">
        <f t="shared" si="106"/>
        <v>--</v>
      </c>
      <c r="Z278" s="490" t="str">
        <f t="shared" si="98"/>
        <v>--</v>
      </c>
      <c r="AA278" s="490" t="str">
        <f t="shared" si="99"/>
        <v>--</v>
      </c>
      <c r="AB278" s="490" t="str">
        <f t="shared" si="107"/>
        <v>--</v>
      </c>
      <c r="AC278" s="490" t="str">
        <f t="shared" si="108"/>
        <v>--</v>
      </c>
      <c r="AD278" s="490"/>
      <c r="AE278" s="490" t="str">
        <f>IFERROR((2*'Adult Res carc'!tao_event*AF278),"--")</f>
        <v>--</v>
      </c>
      <c r="AF278" s="255" t="str">
        <f>IFERROR((1+(3*[0]!B)+(3*[0]!B^2))/((1+[0]!B)^2),"--")</f>
        <v>--</v>
      </c>
      <c r="AG278" s="490" t="str">
        <f t="shared" si="109"/>
        <v>--</v>
      </c>
      <c r="AH278" s="208"/>
      <c r="AI278" s="255">
        <f>VLOOKUP(D278,derm!$D$4:$H$285,5,FALSE)</f>
        <v>1E-3</v>
      </c>
      <c r="AJ278" s="468">
        <f>VLOOKUP($C278,ToxValues!$C$4:$N$283,11,FALSE)</f>
        <v>27.03</v>
      </c>
      <c r="AK278" s="468" t="str">
        <f>VLOOKUP($D278,derm!$D$4:$K$285,6,FALSE)</f>
        <v>--</v>
      </c>
      <c r="AL278" s="468" t="str">
        <f>VLOOKUP($D278,derm!$D$4:$K$285,7,FALSE)</f>
        <v>--</v>
      </c>
      <c r="AM278" s="468" t="str">
        <f>VLOOKUP($D278,derm!$D$4:$K$285,8,FALSE)</f>
        <v>--</v>
      </c>
      <c r="AN278" s="468" t="str">
        <f>VLOOKUP($D278,derm!$D$4:$L$285,9,FALSE)</f>
        <v>--</v>
      </c>
      <c r="AO278" s="255"/>
      <c r="AP278" s="255" t="str">
        <f>VLOOKUP($C278,ToxValues!$C$4:$J$284,7,FALSE)</f>
        <v>--</v>
      </c>
      <c r="AQ278" s="497" t="str">
        <f>VLOOKUP($C278,ToxValues!$C$4:$L$284,10,FALSE)</f>
        <v>--</v>
      </c>
    </row>
    <row r="279" spans="1:43" x14ac:dyDescent="0.25">
      <c r="A279" s="318" t="s">
        <v>3</v>
      </c>
      <c r="B279" s="320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 t="str">
        <f t="shared" si="100"/>
        <v>--</v>
      </c>
      <c r="H279" s="490" t="str">
        <f t="shared" si="110"/>
        <v/>
      </c>
      <c r="I279" s="490"/>
      <c r="J279" s="490" t="str">
        <f t="shared" si="111"/>
        <v/>
      </c>
      <c r="K279" s="490" t="str">
        <f t="shared" si="112"/>
        <v>--</v>
      </c>
      <c r="L279" s="490" t="str">
        <f t="shared" si="113"/>
        <v/>
      </c>
      <c r="M279" s="490"/>
      <c r="N279" s="490" t="str">
        <f t="shared" si="102"/>
        <v>--</v>
      </c>
      <c r="O279" s="490" t="str">
        <f t="shared" si="119"/>
        <v>--</v>
      </c>
      <c r="P279" s="490" t="str">
        <f t="shared" si="103"/>
        <v>--</v>
      </c>
      <c r="Q279" s="490" t="str">
        <f t="shared" si="101"/>
        <v>--</v>
      </c>
      <c r="R279" s="490" t="str">
        <f t="shared" si="114"/>
        <v>--</v>
      </c>
      <c r="S279" s="490" t="str">
        <f t="shared" si="115"/>
        <v>--</v>
      </c>
      <c r="T279" s="490" t="str">
        <f t="shared" si="116"/>
        <v>--</v>
      </c>
      <c r="U279" s="490" t="str">
        <f t="shared" si="117"/>
        <v>--</v>
      </c>
      <c r="V279" s="490" t="str">
        <f t="shared" si="118"/>
        <v>--</v>
      </c>
      <c r="W279" s="490" t="str">
        <f t="shared" si="104"/>
        <v>--</v>
      </c>
      <c r="X279" s="490" t="str">
        <f t="shared" si="105"/>
        <v>--</v>
      </c>
      <c r="Y279" s="490" t="str">
        <f t="shared" si="106"/>
        <v>--</v>
      </c>
      <c r="Z279" s="490" t="str">
        <f t="shared" si="98"/>
        <v>--</v>
      </c>
      <c r="AA279" s="490" t="str">
        <f t="shared" si="99"/>
        <v>--</v>
      </c>
      <c r="AB279" s="490" t="str">
        <f t="shared" si="107"/>
        <v>--</v>
      </c>
      <c r="AC279" s="490" t="str">
        <f t="shared" si="108"/>
        <v>--</v>
      </c>
      <c r="AD279" s="490"/>
      <c r="AE279" s="490" t="str">
        <f>IFERROR((2*'Adult Res carc'!tao_event*AF279),"--")</f>
        <v>--</v>
      </c>
      <c r="AF279" s="255" t="str">
        <f>IFERROR((1+(3*[0]!B)+(3*[0]!B^2))/((1+[0]!B)^2),"--")</f>
        <v>--</v>
      </c>
      <c r="AG279" s="490" t="str">
        <f t="shared" si="109"/>
        <v>--</v>
      </c>
      <c r="AH279" s="208"/>
      <c r="AI279" s="255">
        <f>VLOOKUP(D279,derm!$D$4:$H$285,5,FALSE)</f>
        <v>1E-3</v>
      </c>
      <c r="AJ279" s="468">
        <f>VLOOKUP($C279,ToxValues!$C$4:$N$283,11,FALSE)</f>
        <v>27.03</v>
      </c>
      <c r="AK279" s="468" t="str">
        <f>VLOOKUP($D279,derm!$D$4:$K$285,6,FALSE)</f>
        <v>--</v>
      </c>
      <c r="AL279" s="468" t="str">
        <f>VLOOKUP($D279,derm!$D$4:$K$285,7,FALSE)</f>
        <v>--</v>
      </c>
      <c r="AM279" s="468" t="str">
        <f>VLOOKUP($D279,derm!$D$4:$K$285,8,FALSE)</f>
        <v>--</v>
      </c>
      <c r="AN279" s="468" t="str">
        <f>VLOOKUP($D279,derm!$D$4:$L$285,9,FALSE)</f>
        <v>--</v>
      </c>
      <c r="AO279" s="255"/>
      <c r="AP279" s="255" t="str">
        <f>VLOOKUP($C279,ToxValues!$C$4:$J$284,7,FALSE)</f>
        <v>--</v>
      </c>
      <c r="AQ279" s="497" t="str">
        <f>VLOOKUP($C279,ToxValues!$C$4:$L$284,10,FALSE)</f>
        <v>--</v>
      </c>
    </row>
    <row r="280" spans="1:43" x14ac:dyDescent="0.25">
      <c r="A280" s="318" t="s">
        <v>3</v>
      </c>
      <c r="B280" s="320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 t="str">
        <f t="shared" si="100"/>
        <v>--</v>
      </c>
      <c r="H280" s="490" t="str">
        <f t="shared" si="110"/>
        <v/>
      </c>
      <c r="I280" s="490"/>
      <c r="J280" s="490" t="str">
        <f t="shared" si="111"/>
        <v/>
      </c>
      <c r="K280" s="490" t="str">
        <f t="shared" si="112"/>
        <v>--</v>
      </c>
      <c r="L280" s="490" t="str">
        <f t="shared" si="113"/>
        <v/>
      </c>
      <c r="M280" s="490"/>
      <c r="N280" s="490" t="str">
        <f t="shared" si="102"/>
        <v>--</v>
      </c>
      <c r="O280" s="490" t="str">
        <f t="shared" si="119"/>
        <v>--</v>
      </c>
      <c r="P280" s="490" t="str">
        <f t="shared" si="103"/>
        <v>--</v>
      </c>
      <c r="Q280" s="490" t="str">
        <f t="shared" si="101"/>
        <v>--</v>
      </c>
      <c r="R280" s="490" t="str">
        <f t="shared" si="114"/>
        <v>--</v>
      </c>
      <c r="S280" s="490" t="str">
        <f t="shared" si="115"/>
        <v>--</v>
      </c>
      <c r="T280" s="490" t="str">
        <f t="shared" si="116"/>
        <v>--</v>
      </c>
      <c r="U280" s="490" t="str">
        <f t="shared" si="117"/>
        <v>--</v>
      </c>
      <c r="V280" s="490" t="str">
        <f t="shared" si="118"/>
        <v>--</v>
      </c>
      <c r="W280" s="490" t="str">
        <f t="shared" si="104"/>
        <v>--</v>
      </c>
      <c r="X280" s="490" t="str">
        <f t="shared" si="105"/>
        <v>--</v>
      </c>
      <c r="Y280" s="490" t="str">
        <f t="shared" si="106"/>
        <v>--</v>
      </c>
      <c r="Z280" s="490" t="str">
        <f t="shared" si="98"/>
        <v>--</v>
      </c>
      <c r="AA280" s="490" t="str">
        <f t="shared" si="99"/>
        <v>--</v>
      </c>
      <c r="AB280" s="490" t="str">
        <f t="shared" si="107"/>
        <v>--</v>
      </c>
      <c r="AC280" s="490" t="str">
        <f t="shared" si="108"/>
        <v>--</v>
      </c>
      <c r="AD280" s="490"/>
      <c r="AE280" s="490" t="str">
        <f>IFERROR((2*'Adult Res carc'!tao_event*AF280),"--")</f>
        <v>--</v>
      </c>
      <c r="AF280" s="255" t="str">
        <f>IFERROR((1+(3*[0]!B)+(3*[0]!B^2))/((1+[0]!B)^2),"--")</f>
        <v>--</v>
      </c>
      <c r="AG280" s="490" t="str">
        <f t="shared" si="109"/>
        <v>--</v>
      </c>
      <c r="AH280" s="208"/>
      <c r="AI280" s="255">
        <f>VLOOKUP(D280,derm!$D$4:$H$285,5,FALSE)</f>
        <v>1E-3</v>
      </c>
      <c r="AJ280" s="468">
        <f>VLOOKUP($C280,ToxValues!$C$4:$N$283,11,FALSE)</f>
        <v>49.01</v>
      </c>
      <c r="AK280" s="468" t="str">
        <f>VLOOKUP($D280,derm!$D$4:$K$285,6,FALSE)</f>
        <v>--</v>
      </c>
      <c r="AL280" s="468" t="str">
        <f>VLOOKUP($D280,derm!$D$4:$K$285,7,FALSE)</f>
        <v>--</v>
      </c>
      <c r="AM280" s="468" t="str">
        <f>VLOOKUP($D280,derm!$D$4:$K$285,8,FALSE)</f>
        <v>--</v>
      </c>
      <c r="AN280" s="468" t="str">
        <f>VLOOKUP($D280,derm!$D$4:$L$285,9,FALSE)</f>
        <v>--</v>
      </c>
      <c r="AO280" s="255"/>
      <c r="AP280" s="255" t="str">
        <f>VLOOKUP($C280,ToxValues!$C$4:$J$284,7,FALSE)</f>
        <v>--</v>
      </c>
      <c r="AQ280" s="497" t="str">
        <f>VLOOKUP($C280,ToxValues!$C$4:$L$284,10,FALSE)</f>
        <v>--</v>
      </c>
    </row>
    <row r="281" spans="1:43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 t="str">
        <f t="shared" si="100"/>
        <v>--</v>
      </c>
      <c r="H281" s="490" t="str">
        <f t="shared" si="110"/>
        <v/>
      </c>
      <c r="I281" s="490"/>
      <c r="J281" s="490" t="str">
        <f t="shared" si="111"/>
        <v/>
      </c>
      <c r="K281" s="490" t="str">
        <f t="shared" si="112"/>
        <v>--</v>
      </c>
      <c r="L281" s="490" t="str">
        <f t="shared" si="113"/>
        <v/>
      </c>
      <c r="M281" s="490"/>
      <c r="N281" s="490" t="str">
        <f t="shared" si="102"/>
        <v>--</v>
      </c>
      <c r="O281" s="490" t="str">
        <f t="shared" si="119"/>
        <v>--</v>
      </c>
      <c r="P281" s="490" t="str">
        <f t="shared" si="103"/>
        <v>--</v>
      </c>
      <c r="Q281" s="490" t="str">
        <f t="shared" si="101"/>
        <v>--</v>
      </c>
      <c r="R281" s="490" t="str">
        <f t="shared" si="114"/>
        <v>--</v>
      </c>
      <c r="S281" s="490" t="str">
        <f t="shared" si="115"/>
        <v>--</v>
      </c>
      <c r="T281" s="490" t="str">
        <f t="shared" si="116"/>
        <v>--</v>
      </c>
      <c r="U281" s="490" t="str">
        <f t="shared" si="117"/>
        <v>--</v>
      </c>
      <c r="V281" s="490" t="str">
        <f t="shared" si="118"/>
        <v>--</v>
      </c>
      <c r="W281" s="490" t="str">
        <f t="shared" si="104"/>
        <v>--</v>
      </c>
      <c r="X281" s="490" t="str">
        <f t="shared" si="105"/>
        <v>--</v>
      </c>
      <c r="Y281" s="490" t="str">
        <f t="shared" si="106"/>
        <v>--</v>
      </c>
      <c r="Z281" s="490" t="str">
        <f t="shared" si="98"/>
        <v>--</v>
      </c>
      <c r="AA281" s="490" t="str">
        <f t="shared" si="99"/>
        <v>--</v>
      </c>
      <c r="AB281" s="490" t="str">
        <f t="shared" si="107"/>
        <v>--</v>
      </c>
      <c r="AC281" s="490" t="str">
        <f t="shared" si="108"/>
        <v>--</v>
      </c>
      <c r="AD281" s="490"/>
      <c r="AE281" s="490" t="str">
        <f>IFERROR((2*'Adult Res carc'!tao_event*AF281),"--")</f>
        <v>--</v>
      </c>
      <c r="AF281" s="255" t="str">
        <f>IFERROR((1+(3*[0]!B)+(3*[0]!B^2))/((1+[0]!B)^2),"--")</f>
        <v>--</v>
      </c>
      <c r="AG281" s="490" t="str">
        <f t="shared" si="109"/>
        <v>--</v>
      </c>
      <c r="AH281" s="208"/>
      <c r="AI281" s="255">
        <f>VLOOKUP(D281,derm!$D$4:$H$285,5,FALSE)</f>
        <v>1E-3</v>
      </c>
      <c r="AJ281" s="468">
        <f>VLOOKUP($C281,ToxValues!$C$4:$N$283,11,FALSE)</f>
        <v>41.99</v>
      </c>
      <c r="AK281" s="468" t="str">
        <f>VLOOKUP($D281,derm!$D$4:$K$285,6,FALSE)</f>
        <v>--</v>
      </c>
      <c r="AL281" s="468" t="str">
        <f>VLOOKUP($D281,derm!$D$4:$K$285,7,FALSE)</f>
        <v>--</v>
      </c>
      <c r="AM281" s="468" t="str">
        <f>VLOOKUP($D281,derm!$D$4:$K$285,8,FALSE)</f>
        <v>--</v>
      </c>
      <c r="AN281" s="468" t="str">
        <f>VLOOKUP($D281,derm!$D$4:$L$285,9,FALSE)</f>
        <v>--</v>
      </c>
      <c r="AO281" s="255"/>
      <c r="AP281" s="255" t="str">
        <f>VLOOKUP($C281,ToxValues!$C$4:$J$284,7,FALSE)</f>
        <v>--</v>
      </c>
      <c r="AQ281" s="497" t="str">
        <f>VLOOKUP($C281,ToxValues!$C$4:$L$284,10,FALSE)</f>
        <v>--</v>
      </c>
    </row>
    <row r="282" spans="1:43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 t="str">
        <f t="shared" si="100"/>
        <v>--</v>
      </c>
      <c r="H282" s="490" t="str">
        <f t="shared" si="110"/>
        <v/>
      </c>
      <c r="I282" s="490"/>
      <c r="J282" s="490" t="str">
        <f t="shared" si="111"/>
        <v/>
      </c>
      <c r="K282" s="490" t="str">
        <f t="shared" si="112"/>
        <v>--</v>
      </c>
      <c r="L282" s="490" t="str">
        <f t="shared" si="113"/>
        <v/>
      </c>
      <c r="M282" s="490"/>
      <c r="N282" s="490" t="str">
        <f t="shared" si="102"/>
        <v>--</v>
      </c>
      <c r="O282" s="490" t="str">
        <f t="shared" si="119"/>
        <v>--</v>
      </c>
      <c r="P282" s="490" t="str">
        <f t="shared" si="103"/>
        <v>--</v>
      </c>
      <c r="Q282" s="490" t="str">
        <f t="shared" si="101"/>
        <v>--</v>
      </c>
      <c r="R282" s="490" t="str">
        <f t="shared" si="114"/>
        <v>--</v>
      </c>
      <c r="S282" s="490" t="str">
        <f t="shared" si="115"/>
        <v>--</v>
      </c>
      <c r="T282" s="490" t="str">
        <f t="shared" si="116"/>
        <v>--</v>
      </c>
      <c r="U282" s="490" t="str">
        <f t="shared" si="117"/>
        <v>--</v>
      </c>
      <c r="V282" s="490" t="str">
        <f t="shared" si="118"/>
        <v>--</v>
      </c>
      <c r="W282" s="490" t="str">
        <f t="shared" si="104"/>
        <v>--</v>
      </c>
      <c r="X282" s="490" t="str">
        <f t="shared" si="105"/>
        <v>--</v>
      </c>
      <c r="Y282" s="490" t="str">
        <f t="shared" si="106"/>
        <v>--</v>
      </c>
      <c r="Z282" s="490" t="str">
        <f t="shared" si="98"/>
        <v>--</v>
      </c>
      <c r="AA282" s="490" t="str">
        <f t="shared" si="99"/>
        <v>--</v>
      </c>
      <c r="AB282" s="490" t="str">
        <f t="shared" si="107"/>
        <v>--</v>
      </c>
      <c r="AC282" s="490" t="str">
        <f t="shared" si="108"/>
        <v>--</v>
      </c>
      <c r="AD282" s="490"/>
      <c r="AE282" s="490" t="str">
        <f>IFERROR((2*'Adult Res carc'!tao_event*AF282),"--")</f>
        <v>--</v>
      </c>
      <c r="AF282" s="255" t="str">
        <f>IFERROR((1+(3*[0]!B)+(3*[0]!B^2))/((1+[0]!B)^2),"--")</f>
        <v>--</v>
      </c>
      <c r="AG282" s="490" t="str">
        <f t="shared" si="109"/>
        <v>--</v>
      </c>
      <c r="AH282" s="208"/>
      <c r="AI282" s="255">
        <f>VLOOKUP(D282,derm!$D$4:$H$285,5,FALSE)</f>
        <v>1E-3</v>
      </c>
      <c r="AJ282" s="468">
        <f>VLOOKUP($C282,ToxValues!$C$4:$N$283,11,FALSE)</f>
        <v>62</v>
      </c>
      <c r="AK282" s="468" t="str">
        <f>VLOOKUP($D282,derm!$D$4:$K$285,6,FALSE)</f>
        <v>--</v>
      </c>
      <c r="AL282" s="468" t="str">
        <f>VLOOKUP($D282,derm!$D$4:$K$285,7,FALSE)</f>
        <v>--</v>
      </c>
      <c r="AM282" s="468" t="str">
        <f>VLOOKUP($D282,derm!$D$4:$K$285,8,FALSE)</f>
        <v>--</v>
      </c>
      <c r="AN282" s="468" t="str">
        <f>VLOOKUP($D282,derm!$D$4:$L$285,9,FALSE)</f>
        <v>--</v>
      </c>
      <c r="AO282" s="255"/>
      <c r="AP282" s="255" t="str">
        <f>VLOOKUP($C282,ToxValues!$C$4:$J$284,7,FALSE)</f>
        <v>--</v>
      </c>
      <c r="AQ282" s="497" t="str">
        <f>VLOOKUP($C282,ToxValues!$C$4:$L$284,10,FALSE)</f>
        <v>--</v>
      </c>
    </row>
    <row r="283" spans="1:43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 t="str">
        <f t="shared" si="100"/>
        <v>--</v>
      </c>
      <c r="H283" s="490" t="str">
        <f t="shared" si="110"/>
        <v/>
      </c>
      <c r="I283" s="490"/>
      <c r="J283" s="490" t="str">
        <f t="shared" si="111"/>
        <v/>
      </c>
      <c r="K283" s="490" t="str">
        <f t="shared" si="112"/>
        <v>--</v>
      </c>
      <c r="L283" s="490" t="str">
        <f t="shared" si="113"/>
        <v/>
      </c>
      <c r="M283" s="490"/>
      <c r="N283" s="490" t="str">
        <f t="shared" si="102"/>
        <v>--</v>
      </c>
      <c r="O283" s="490" t="str">
        <f t="shared" si="119"/>
        <v>--</v>
      </c>
      <c r="P283" s="490" t="str">
        <f t="shared" si="103"/>
        <v>--</v>
      </c>
      <c r="Q283" s="490" t="str">
        <f t="shared" si="101"/>
        <v>--</v>
      </c>
      <c r="R283" s="490" t="str">
        <f t="shared" si="114"/>
        <v>--</v>
      </c>
      <c r="S283" s="490" t="str">
        <f t="shared" si="115"/>
        <v>--</v>
      </c>
      <c r="T283" s="490" t="str">
        <f t="shared" si="116"/>
        <v>--</v>
      </c>
      <c r="U283" s="490" t="str">
        <f t="shared" si="117"/>
        <v>--</v>
      </c>
      <c r="V283" s="490" t="str">
        <f t="shared" si="118"/>
        <v>--</v>
      </c>
      <c r="W283" s="490" t="str">
        <f t="shared" si="104"/>
        <v>--</v>
      </c>
      <c r="X283" s="490" t="str">
        <f t="shared" si="105"/>
        <v>--</v>
      </c>
      <c r="Y283" s="490" t="str">
        <f t="shared" si="106"/>
        <v>--</v>
      </c>
      <c r="Z283" s="490" t="str">
        <f t="shared" si="98"/>
        <v>--</v>
      </c>
      <c r="AA283" s="490" t="str">
        <f t="shared" si="99"/>
        <v>--</v>
      </c>
      <c r="AB283" s="490" t="str">
        <f t="shared" si="107"/>
        <v>--</v>
      </c>
      <c r="AC283" s="490" t="str">
        <f t="shared" si="108"/>
        <v>--</v>
      </c>
      <c r="AD283" s="490"/>
      <c r="AE283" s="490" t="str">
        <f>IFERROR((2*'Adult Res carc'!tao_event*AF283),"--")</f>
        <v>--</v>
      </c>
      <c r="AF283" s="255" t="str">
        <f>IFERROR((1+(3*[0]!B)+(3*[0]!B^2))/((1+[0]!B)^2),"--")</f>
        <v>--</v>
      </c>
      <c r="AG283" s="490" t="str">
        <f t="shared" si="109"/>
        <v>--</v>
      </c>
      <c r="AH283" s="208"/>
      <c r="AI283" s="255">
        <f>VLOOKUP(D283,derm!$D$4:$H$285,5,FALSE)</f>
        <v>1E-3</v>
      </c>
      <c r="AJ283" s="468">
        <f>VLOOKUP($C283,ToxValues!$C$4:$N$283,11,FALSE)</f>
        <v>47.01</v>
      </c>
      <c r="AK283" s="468" t="str">
        <f>VLOOKUP($D283,derm!$D$4:$K$285,6,FALSE)</f>
        <v>--</v>
      </c>
      <c r="AL283" s="468" t="str">
        <f>VLOOKUP($D283,derm!$D$4:$K$285,7,FALSE)</f>
        <v>--</v>
      </c>
      <c r="AM283" s="468" t="str">
        <f>VLOOKUP($D283,derm!$D$4:$K$285,8,FALSE)</f>
        <v>--</v>
      </c>
      <c r="AN283" s="468" t="str">
        <f>VLOOKUP($D283,derm!$D$4:$L$285,9,FALSE)</f>
        <v>--</v>
      </c>
      <c r="AO283" s="255"/>
      <c r="AP283" s="255" t="str">
        <f>VLOOKUP($C283,ToxValues!$C$4:$J$284,7,FALSE)</f>
        <v>--</v>
      </c>
      <c r="AQ283" s="497" t="str">
        <f>VLOOKUP($C283,ToxValues!$C$4:$L$284,10,FALSE)</f>
        <v>--</v>
      </c>
    </row>
    <row r="284" spans="1:43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100"/>
        <v>--</v>
      </c>
      <c r="H284" s="490" t="str">
        <f t="shared" si="110"/>
        <v/>
      </c>
      <c r="I284" s="490"/>
      <c r="J284" s="490" t="str">
        <f t="shared" si="111"/>
        <v/>
      </c>
      <c r="K284" s="490" t="str">
        <f t="shared" si="112"/>
        <v>--</v>
      </c>
      <c r="L284" s="490" t="str">
        <f t="shared" si="113"/>
        <v/>
      </c>
      <c r="M284" s="490"/>
      <c r="N284" s="490" t="str">
        <f t="shared" si="102"/>
        <v>--</v>
      </c>
      <c r="O284" s="490" t="str">
        <f t="shared" si="119"/>
        <v>--</v>
      </c>
      <c r="P284" s="490" t="str">
        <f t="shared" si="103"/>
        <v>--</v>
      </c>
      <c r="Q284" s="490" t="str">
        <f t="shared" si="101"/>
        <v>--</v>
      </c>
      <c r="R284" s="490" t="str">
        <f t="shared" si="114"/>
        <v>--</v>
      </c>
      <c r="S284" s="490" t="str">
        <f t="shared" si="115"/>
        <v>--</v>
      </c>
      <c r="T284" s="490" t="str">
        <f t="shared" si="116"/>
        <v>--</v>
      </c>
      <c r="U284" s="490" t="str">
        <f t="shared" si="117"/>
        <v>--</v>
      </c>
      <c r="V284" s="490" t="str">
        <f t="shared" si="118"/>
        <v>--</v>
      </c>
      <c r="W284" s="490" t="str">
        <f t="shared" si="104"/>
        <v>--</v>
      </c>
      <c r="X284" s="490" t="str">
        <f t="shared" si="105"/>
        <v>--</v>
      </c>
      <c r="Y284" s="490" t="str">
        <f t="shared" si="106"/>
        <v>--</v>
      </c>
      <c r="Z284" s="490" t="str">
        <f t="shared" si="98"/>
        <v>--</v>
      </c>
      <c r="AA284" s="490" t="str">
        <f t="shared" si="99"/>
        <v>--</v>
      </c>
      <c r="AB284" s="490" t="str">
        <f t="shared" si="107"/>
        <v>--</v>
      </c>
      <c r="AC284" s="490" t="str">
        <f t="shared" si="108"/>
        <v>--</v>
      </c>
      <c r="AD284" s="490"/>
      <c r="AE284" s="490" t="str">
        <f>IFERROR((2*'Adult Res carc'!tao_event*AF284),"--")</f>
        <v>--</v>
      </c>
      <c r="AF284" s="255" t="str">
        <f>IFERROR((1+(3*[0]!B)+(3*[0]!B^2))/((1+[0]!B)^2),"--")</f>
        <v>--</v>
      </c>
      <c r="AG284" s="490" t="str">
        <f t="shared" si="109"/>
        <v>--</v>
      </c>
      <c r="AH284" s="208"/>
      <c r="AI284" s="255" t="str">
        <f>VLOOKUP(D284,derm!$D$4:$H$285,5,FALSE)</f>
        <v>--</v>
      </c>
      <c r="AJ284" s="468" t="str">
        <f>VLOOKUP($C284,ToxValues!$C$4:$N$283,11,FALSE)</f>
        <v>--</v>
      </c>
      <c r="AK284" s="468" t="str">
        <f>VLOOKUP($D284,derm!$D$4:$K$285,6,FALSE)</f>
        <v>--</v>
      </c>
      <c r="AL284" s="468" t="str">
        <f>VLOOKUP($D284,derm!$D$4:$K$285,7,FALSE)</f>
        <v>--</v>
      </c>
      <c r="AM284" s="468" t="str">
        <f>VLOOKUP($D284,derm!$D$4:$K$285,8,FALSE)</f>
        <v>--</v>
      </c>
      <c r="AN284" s="468" t="str">
        <f>VLOOKUP($D284,derm!$D$4:$L$285,9,FALSE)</f>
        <v>--</v>
      </c>
      <c r="AO284" s="255"/>
      <c r="AP284" s="255" t="str">
        <f>VLOOKUP($C284,ToxValues!$C$4:$J$284,7,FALSE)</f>
        <v>--</v>
      </c>
      <c r="AQ284" s="497" t="str">
        <f>VLOOKUP($C284,ToxValues!$C$4:$L$284,10,FALSE)</f>
        <v>--</v>
      </c>
    </row>
    <row r="285" spans="1:43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100"/>
        <v>--</v>
      </c>
      <c r="H285" s="498" t="str">
        <f t="shared" si="110"/>
        <v/>
      </c>
      <c r="I285" s="498"/>
      <c r="J285" s="498" t="str">
        <f t="shared" si="111"/>
        <v/>
      </c>
      <c r="K285" s="498" t="str">
        <f t="shared" si="112"/>
        <v>--</v>
      </c>
      <c r="L285" s="498" t="str">
        <f t="shared" si="113"/>
        <v/>
      </c>
      <c r="M285" s="498"/>
      <c r="N285" s="498" t="str">
        <f t="shared" si="102"/>
        <v>--</v>
      </c>
      <c r="O285" s="498" t="str">
        <f t="shared" si="119"/>
        <v>--</v>
      </c>
      <c r="P285" s="498" t="str">
        <f t="shared" si="103"/>
        <v>--</v>
      </c>
      <c r="Q285" s="498" t="str">
        <f t="shared" si="101"/>
        <v>--</v>
      </c>
      <c r="R285" s="498" t="str">
        <f t="shared" si="114"/>
        <v>--</v>
      </c>
      <c r="S285" s="498" t="str">
        <f t="shared" si="115"/>
        <v>--</v>
      </c>
      <c r="T285" s="498" t="str">
        <f t="shared" si="116"/>
        <v>--</v>
      </c>
      <c r="U285" s="498" t="str">
        <f t="shared" si="117"/>
        <v>--</v>
      </c>
      <c r="V285" s="498" t="str">
        <f t="shared" si="118"/>
        <v>--</v>
      </c>
      <c r="W285" s="498" t="str">
        <f t="shared" si="104"/>
        <v>--</v>
      </c>
      <c r="X285" s="498" t="str">
        <f t="shared" si="105"/>
        <v>--</v>
      </c>
      <c r="Y285" s="498" t="str">
        <f t="shared" si="106"/>
        <v>--</v>
      </c>
      <c r="Z285" s="498" t="str">
        <f t="shared" si="98"/>
        <v>--</v>
      </c>
      <c r="AA285" s="498" t="str">
        <f t="shared" si="99"/>
        <v>--</v>
      </c>
      <c r="AB285" s="498" t="str">
        <f t="shared" si="107"/>
        <v>--</v>
      </c>
      <c r="AC285" s="498" t="str">
        <f t="shared" si="108"/>
        <v>--</v>
      </c>
      <c r="AD285" s="498"/>
      <c r="AE285" s="498" t="str">
        <f>IFERROR((2*'Adult Res carc'!tao_event*AF285),"--")</f>
        <v>--</v>
      </c>
      <c r="AF285" s="308" t="str">
        <f>IFERROR((1+(3*[0]!B)+(3*[0]!B^2))/((1+[0]!B)^2),"--")</f>
        <v>--</v>
      </c>
      <c r="AG285" s="498" t="str">
        <f t="shared" si="109"/>
        <v>--</v>
      </c>
      <c r="AH285" s="288"/>
      <c r="AI285" s="308" t="str">
        <f>VLOOKUP(D285,derm!$D$4:$H$285,5,FALSE)</f>
        <v>--</v>
      </c>
      <c r="AJ285" s="499" t="str">
        <f>VLOOKUP($C285,ToxValues!$C$4:$N$283,11,FALSE)</f>
        <v>--</v>
      </c>
      <c r="AK285" s="499" t="str">
        <f>VLOOKUP($D285,derm!$D$4:$K$285,6,FALSE)</f>
        <v>--</v>
      </c>
      <c r="AL285" s="499" t="str">
        <f>VLOOKUP($D285,derm!$D$4:$K$285,7,FALSE)</f>
        <v>--</v>
      </c>
      <c r="AM285" s="499" t="str">
        <f>VLOOKUP($D285,derm!$D$4:$K$285,8,FALSE)</f>
        <v>--</v>
      </c>
      <c r="AN285" s="499" t="str">
        <f>VLOOKUP($D285,derm!$D$4:$L$285,9,FALSE)</f>
        <v>--</v>
      </c>
      <c r="AO285" s="308"/>
      <c r="AP285" s="308" t="str">
        <f>VLOOKUP($C285,ToxValues!$C$4:$J$284,7,FALSE)</f>
        <v>--</v>
      </c>
      <c r="AQ285" s="500" t="str">
        <f>VLOOKUP($C285,ToxValues!$C$4:$L$284,10,FALSE)</f>
        <v>--</v>
      </c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  <colBreaks count="1" manualBreakCount="1">
    <brk id="2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Q285"/>
  <sheetViews>
    <sheetView view="pageBreakPreview" zoomScale="60" zoomScaleNormal="60" workbookViewId="0">
      <pane xSplit="4" ySplit="3" topLeftCell="E6" activePane="bottomRight" state="frozen"/>
      <selection activeCell="AL62" sqref="AL62"/>
      <selection pane="topRight" activeCell="AL62" sqref="AL62"/>
      <selection pane="bottomLeft" activeCell="AL62" sqref="AL62"/>
      <selection pane="bottomRight" activeCell="R7" sqref="R7"/>
    </sheetView>
  </sheetViews>
  <sheetFormatPr defaultColWidth="9.109375" defaultRowHeight="13.2" x14ac:dyDescent="0.25"/>
  <cols>
    <col min="1" max="1" width="6.33203125" style="310" bestFit="1" customWidth="1"/>
    <col min="2" max="2" width="50.88671875" style="310" bestFit="1" customWidth="1"/>
    <col min="3" max="3" width="11.109375" style="279" bestFit="1" customWidth="1"/>
    <col min="4" max="4" width="11.109375" style="279" customWidth="1"/>
    <col min="5" max="5" width="4.33203125" style="279" customWidth="1"/>
    <col min="6" max="13" width="11.109375" style="279" customWidth="1"/>
    <col min="14" max="14" width="12.5546875" style="279" customWidth="1"/>
    <col min="15" max="17" width="11.6640625" style="324" customWidth="1"/>
    <col min="18" max="19" width="13.109375" style="324" customWidth="1"/>
    <col min="20" max="21" width="13" style="324" customWidth="1"/>
    <col min="22" max="24" width="13.109375" style="324" customWidth="1"/>
    <col min="25" max="27" width="13.109375" style="279" customWidth="1"/>
    <col min="28" max="31" width="13.109375" style="466" customWidth="1"/>
    <col min="32" max="35" width="14.6640625" style="472" customWidth="1"/>
    <col min="36" max="36" width="14.6640625" style="640" customWidth="1"/>
    <col min="37" max="39" width="11.6640625" style="628" customWidth="1"/>
    <col min="40" max="41" width="13.109375" style="628" customWidth="1"/>
    <col min="42" max="42" width="13" style="628" customWidth="1"/>
    <col min="43" max="43" width="11.6640625" style="628" customWidth="1"/>
    <col min="44" max="16384" width="9.109375" style="310"/>
  </cols>
  <sheetData>
    <row r="1" spans="1:43" s="329" customFormat="1" ht="28.5" customHeight="1" thickBot="1" x14ac:dyDescent="0.3">
      <c r="A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 t="s">
        <v>2500</v>
      </c>
      <c r="N1" s="331"/>
      <c r="O1" s="332" t="s">
        <v>2496</v>
      </c>
      <c r="P1" s="332" t="s">
        <v>2512</v>
      </c>
      <c r="Q1" s="332" t="s">
        <v>2497</v>
      </c>
      <c r="R1" s="332" t="s">
        <v>2498</v>
      </c>
      <c r="S1" s="332"/>
      <c r="T1" s="332"/>
      <c r="U1" s="332"/>
      <c r="V1" s="332" t="s">
        <v>2493</v>
      </c>
      <c r="W1" s="324" t="s">
        <v>2492</v>
      </c>
      <c r="X1" s="324"/>
      <c r="Y1" s="331"/>
      <c r="Z1" s="331"/>
      <c r="AA1" s="331"/>
      <c r="AB1" s="466"/>
      <c r="AC1" s="466"/>
      <c r="AD1" s="466"/>
      <c r="AE1" s="466"/>
      <c r="AF1" s="469"/>
      <c r="AG1" s="469"/>
      <c r="AH1" s="469"/>
      <c r="AI1" s="469"/>
      <c r="AJ1" s="639"/>
      <c r="AK1" s="617"/>
      <c r="AL1" s="617" t="s">
        <v>2512</v>
      </c>
      <c r="AM1" s="617" t="s">
        <v>2497</v>
      </c>
      <c r="AN1" s="618" t="s">
        <v>2498</v>
      </c>
      <c r="AO1" s="617"/>
      <c r="AP1" s="617"/>
      <c r="AQ1" s="617"/>
    </row>
    <row r="2" spans="1:43" ht="46.5" customHeight="1" x14ac:dyDescent="0.35">
      <c r="A2" s="312"/>
      <c r="B2" s="313"/>
      <c r="C2" s="282"/>
      <c r="D2" s="282"/>
      <c r="E2" s="282"/>
      <c r="F2" s="282"/>
      <c r="G2" s="282" t="s">
        <v>2510</v>
      </c>
      <c r="H2" s="282" t="s">
        <v>2513</v>
      </c>
      <c r="I2" s="282" t="s">
        <v>2518</v>
      </c>
      <c r="J2" s="282" t="s">
        <v>2514</v>
      </c>
      <c r="K2" s="282" t="s">
        <v>2515</v>
      </c>
      <c r="L2" s="282" t="s">
        <v>2516</v>
      </c>
      <c r="M2" s="511" t="s">
        <v>2501</v>
      </c>
      <c r="N2" s="512" t="s">
        <v>2504</v>
      </c>
      <c r="O2" s="511" t="s">
        <v>2499</v>
      </c>
      <c r="P2" s="511" t="s">
        <v>2479</v>
      </c>
      <c r="Q2" s="511" t="s">
        <v>2479</v>
      </c>
      <c r="R2" s="512" t="s">
        <v>2479</v>
      </c>
      <c r="S2" s="512" t="s">
        <v>2556</v>
      </c>
      <c r="T2" s="512" t="s">
        <v>2557</v>
      </c>
      <c r="U2" s="511" t="s">
        <v>2494</v>
      </c>
      <c r="V2" s="513" t="s">
        <v>2490</v>
      </c>
      <c r="W2" s="514" t="s">
        <v>2532</v>
      </c>
      <c r="X2" s="514" t="s">
        <v>2488</v>
      </c>
      <c r="Y2" s="513" t="s">
        <v>2555</v>
      </c>
      <c r="Z2" s="513" t="s">
        <v>2483</v>
      </c>
      <c r="AA2" s="513" t="s">
        <v>1789</v>
      </c>
      <c r="AB2" s="515" t="s">
        <v>2480</v>
      </c>
      <c r="AC2" s="515" t="s">
        <v>2487</v>
      </c>
      <c r="AD2" s="515" t="s">
        <v>2481</v>
      </c>
      <c r="AE2" s="515" t="s">
        <v>2482</v>
      </c>
      <c r="AF2" s="516" t="s">
        <v>1849</v>
      </c>
      <c r="AG2" s="516" t="s">
        <v>1838</v>
      </c>
      <c r="AH2" s="501" t="s">
        <v>1839</v>
      </c>
      <c r="AI2" s="629"/>
      <c r="AJ2" s="641"/>
      <c r="AK2" s="619" t="s">
        <v>2676</v>
      </c>
      <c r="AL2" s="619" t="s">
        <v>2674</v>
      </c>
      <c r="AM2" s="619" t="s">
        <v>2674</v>
      </c>
      <c r="AN2" s="619" t="s">
        <v>2674</v>
      </c>
      <c r="AO2" s="620" t="s">
        <v>2556</v>
      </c>
      <c r="AP2" s="620" t="s">
        <v>2557</v>
      </c>
      <c r="AQ2" s="619"/>
    </row>
    <row r="3" spans="1:43" ht="29.25" customHeight="1" thickBot="1" x14ac:dyDescent="0.3">
      <c r="A3" s="314" t="s">
        <v>1841</v>
      </c>
      <c r="B3" s="315" t="s">
        <v>1781</v>
      </c>
      <c r="C3" s="287" t="s">
        <v>1842</v>
      </c>
      <c r="D3" s="287" t="s">
        <v>1842</v>
      </c>
      <c r="E3" s="287" t="s">
        <v>2491</v>
      </c>
      <c r="F3" s="328"/>
      <c r="G3" s="328" t="s">
        <v>2495</v>
      </c>
      <c r="H3" s="328" t="s">
        <v>2506</v>
      </c>
      <c r="I3" s="328" t="s">
        <v>2517</v>
      </c>
      <c r="J3" s="328" t="s">
        <v>2508</v>
      </c>
      <c r="K3" s="328" t="s">
        <v>2507</v>
      </c>
      <c r="L3" s="328" t="s">
        <v>2509</v>
      </c>
      <c r="M3" s="328" t="s">
        <v>2474</v>
      </c>
      <c r="N3" s="526" t="s">
        <v>1868</v>
      </c>
      <c r="O3" s="527" t="s">
        <v>2485</v>
      </c>
      <c r="P3" s="527" t="s">
        <v>2485</v>
      </c>
      <c r="Q3" s="527" t="s">
        <v>2485</v>
      </c>
      <c r="R3" s="526" t="s">
        <v>2474</v>
      </c>
      <c r="S3" s="526" t="s">
        <v>2474</v>
      </c>
      <c r="T3" s="527" t="s">
        <v>2478</v>
      </c>
      <c r="U3" s="527"/>
      <c r="V3" s="527"/>
      <c r="W3" s="528" t="s">
        <v>2489</v>
      </c>
      <c r="X3" s="528" t="s">
        <v>2526</v>
      </c>
      <c r="Y3" s="287"/>
      <c r="Z3" s="287" t="s">
        <v>2318</v>
      </c>
      <c r="AA3" s="287" t="s">
        <v>2319</v>
      </c>
      <c r="AB3" s="529" t="s">
        <v>2320</v>
      </c>
      <c r="AC3" s="529" t="s">
        <v>2484</v>
      </c>
      <c r="AD3" s="529" t="s">
        <v>2322</v>
      </c>
      <c r="AE3" s="529" t="s">
        <v>2320</v>
      </c>
      <c r="AF3" s="530" t="s">
        <v>2505</v>
      </c>
      <c r="AG3" s="530" t="s">
        <v>1864</v>
      </c>
      <c r="AH3" s="502" t="s">
        <v>1864</v>
      </c>
      <c r="AI3" s="630"/>
      <c r="AJ3" s="633"/>
      <c r="AK3" s="621" t="s">
        <v>2495</v>
      </c>
      <c r="AL3" s="621" t="s">
        <v>2485</v>
      </c>
      <c r="AM3" s="621" t="s">
        <v>2485</v>
      </c>
      <c r="AN3" s="622" t="s">
        <v>2474</v>
      </c>
      <c r="AO3" s="622" t="s">
        <v>2474</v>
      </c>
      <c r="AP3" s="621" t="s">
        <v>2478</v>
      </c>
      <c r="AQ3" s="621"/>
    </row>
    <row r="4" spans="1:43" ht="29.25" hidden="1" customHeight="1" x14ac:dyDescent="0.25">
      <c r="A4" s="343"/>
      <c r="B4" s="344"/>
      <c r="C4" s="345"/>
      <c r="D4" s="342"/>
      <c r="E4" s="342"/>
      <c r="F4" s="339"/>
      <c r="G4" s="335"/>
      <c r="H4" s="339"/>
      <c r="I4" s="339"/>
      <c r="J4" s="335"/>
      <c r="K4" s="339"/>
      <c r="L4" s="335"/>
      <c r="M4" s="335"/>
      <c r="N4" s="340"/>
      <c r="O4" s="341"/>
      <c r="P4" s="341"/>
      <c r="Q4" s="341"/>
      <c r="R4" s="340"/>
      <c r="S4" s="340"/>
      <c r="T4" s="341"/>
      <c r="U4" s="341"/>
      <c r="V4" s="341"/>
      <c r="W4" s="340"/>
      <c r="X4" s="340"/>
      <c r="Y4" s="342"/>
      <c r="Z4" s="342"/>
      <c r="AA4" s="342"/>
      <c r="AB4" s="467"/>
      <c r="AC4" s="467"/>
      <c r="AD4" s="467"/>
      <c r="AE4" s="467"/>
      <c r="AF4" s="470"/>
      <c r="AG4" s="470"/>
      <c r="AH4" s="470"/>
      <c r="AI4" s="630"/>
      <c r="AJ4" s="633"/>
      <c r="AK4" s="623"/>
      <c r="AL4" s="623"/>
      <c r="AM4" s="623"/>
      <c r="AN4" s="624"/>
      <c r="AO4" s="624"/>
      <c r="AP4" s="623"/>
      <c r="AQ4" s="623"/>
    </row>
    <row r="5" spans="1:43" ht="29.25" hidden="1" customHeight="1" x14ac:dyDescent="0.25">
      <c r="A5" s="343"/>
      <c r="B5" s="344"/>
      <c r="C5" s="345"/>
      <c r="D5" s="342"/>
      <c r="E5" s="342"/>
      <c r="F5" s="339"/>
      <c r="G5" s="335"/>
      <c r="H5" s="339"/>
      <c r="I5" s="339"/>
      <c r="J5" s="335"/>
      <c r="K5" s="339"/>
      <c r="L5" s="335"/>
      <c r="M5" s="335"/>
      <c r="N5" s="340"/>
      <c r="O5" s="341"/>
      <c r="P5" s="341"/>
      <c r="Q5" s="341"/>
      <c r="R5" s="340"/>
      <c r="S5" s="340"/>
      <c r="T5" s="341"/>
      <c r="U5" s="341"/>
      <c r="V5" s="341"/>
      <c r="W5" s="340"/>
      <c r="X5" s="340"/>
      <c r="Y5" s="342"/>
      <c r="Z5" s="342"/>
      <c r="AA5" s="342"/>
      <c r="AB5" s="467"/>
      <c r="AC5" s="467"/>
      <c r="AD5" s="467"/>
      <c r="AE5" s="467"/>
      <c r="AF5" s="470"/>
      <c r="AG5" s="470"/>
      <c r="AH5" s="470"/>
      <c r="AI5" s="630"/>
      <c r="AJ5" s="633"/>
      <c r="AK5" s="623"/>
      <c r="AL5" s="623"/>
      <c r="AM5" s="623"/>
      <c r="AN5" s="624"/>
      <c r="AO5" s="624"/>
      <c r="AP5" s="623"/>
      <c r="AQ5" s="623"/>
    </row>
    <row r="6" spans="1:43" x14ac:dyDescent="0.25">
      <c r="A6" s="491" t="s">
        <v>407</v>
      </c>
      <c r="B6" s="492" t="s">
        <v>547</v>
      </c>
      <c r="C6" s="283" t="s">
        <v>546</v>
      </c>
      <c r="D6" s="283">
        <v>630206</v>
      </c>
      <c r="E6" s="283" t="str">
        <f>IFERROR(VLOOKUP(C6,RSL_Composite!$A$4:$K$767,11,FALSE),"--")</f>
        <v>--</v>
      </c>
      <c r="F6" s="283" t="s">
        <v>2474</v>
      </c>
      <c r="G6" s="493">
        <f t="shared" ref="G6" si="0">IF(MIN(H6:L6)&gt;0,MIN(H6:L6),"--")</f>
        <v>109.5</v>
      </c>
      <c r="H6" s="493" t="str">
        <f>IFERROR(((1/((1/$M6)+(1/$O6)+(1/$P6)))),"--")</f>
        <v>--</v>
      </c>
      <c r="I6" s="493" t="str">
        <f>IFERROR(((1/((1/$P6)+(1/$O6)))),"--")</f>
        <v>--</v>
      </c>
      <c r="J6" s="493" t="str">
        <f t="shared" ref="J6" si="1">IFERROR(($M6),"")</f>
        <v>--</v>
      </c>
      <c r="K6" s="493" t="str">
        <f t="shared" ref="K6" si="2">IFERROR((1/(1/$M6)+(1/$O6)),"")</f>
        <v/>
      </c>
      <c r="L6" s="493">
        <f t="shared" ref="L6:L70" si="3">IFERROR(($O6),"")</f>
        <v>109.5</v>
      </c>
      <c r="M6" s="493" t="str">
        <f t="shared" ref="M6:M70" si="4">IFERROR(N6*1000/k,"--")</f>
        <v>--</v>
      </c>
      <c r="N6" s="493" t="str">
        <f t="shared" ref="N6:N37" si="5">IFERROR((HQ*ATnc_adult*365*24*AF6)/(ET_adult*ED_adult*EF_adult),"--")</f>
        <v>--</v>
      </c>
      <c r="O6" s="493">
        <f t="shared" ref="O6:O69" si="6">IFERROR(((HQ*BW_adult*ATnc_adult*AG6*365*1000)/(IRw_adult*ED_adult*EF_adult)),"--")</f>
        <v>109.5</v>
      </c>
      <c r="P6" s="493" t="str">
        <f>R6</f>
        <v>--</v>
      </c>
      <c r="Q6" s="493"/>
      <c r="R6" s="493" t="str">
        <f>IF(Y6="A",T6,S6)</f>
        <v>--</v>
      </c>
      <c r="S6" s="493" t="str">
        <f t="shared" ref="S6:S69" si="7">IFERROR((DA_event_adult_nc*1000)/(Z6*AE6*(U6+V6)),"--")</f>
        <v>--</v>
      </c>
      <c r="T6" s="493" t="str">
        <f t="shared" ref="T6:T69" si="8">IFERROR((DA_event_adult_nc*1000)/(2*AE6*Z6*SQRT((6*AC6*ET_adult)/PI())),"--")</f>
        <v>--</v>
      </c>
      <c r="U6" s="493" t="str">
        <f t="shared" ref="U6:U69" si="9">IFERROR(ET_adult/(1+B),"--")</f>
        <v>--</v>
      </c>
      <c r="V6" s="493" t="str">
        <f t="shared" ref="V6:V69" si="10">IFERROR((2*AC6*W6),"--")</f>
        <v>--</v>
      </c>
      <c r="W6" s="494" t="str">
        <f>IFERROR((1+(3*[0]!B)+(3*[0]!B^2))/((1+[0]!B)^2),"--")</f>
        <v>--</v>
      </c>
      <c r="X6" s="494">
        <f t="shared" ref="X6:X69" si="11">IFERROR((HQ*ATnc_adult*365*BW_adult*AH6*1000)/(SA_adultGW*EF_adult*ED_adult),"--")</f>
        <v>1.2166666666666666E-2</v>
      </c>
      <c r="Y6" s="283" t="str">
        <f t="shared" ref="Y6:Y69" si="12">IF(ET_adult&lt;t_star,"A","B")</f>
        <v>A</v>
      </c>
      <c r="Z6" s="494">
        <f>VLOOKUP(D6,derm!$D$4:$H$285,5,FALSE)</f>
        <v>1.5900000000000001E-2</v>
      </c>
      <c r="AA6" s="495">
        <f>VLOOKUP($C6,ToxValues!$C$4:$N$283,11,FALSE)</f>
        <v>167.85</v>
      </c>
      <c r="AB6" s="495" t="str">
        <f>VLOOKUP($D6,derm!$D$4:$K$285,6,FALSE)</f>
        <v>--</v>
      </c>
      <c r="AC6" s="495" t="str">
        <f>VLOOKUP($D6,derm!$D$4:$K$285,7,FALSE)</f>
        <v>--</v>
      </c>
      <c r="AD6" s="495" t="str">
        <f>VLOOKUP($D6,derm!$D$4:$K$285,8,FALSE)</f>
        <v>--</v>
      </c>
      <c r="AE6" s="495" t="str">
        <f>VLOOKUP($D6,derm!$D$4:$L$285,9,FALSE)</f>
        <v>--</v>
      </c>
      <c r="AF6" s="494" t="str">
        <f>VLOOKUP(C6,ToxValues!$C$4:$J$284,4,FALSE)</f>
        <v>--</v>
      </c>
      <c r="AG6" s="494">
        <f>VLOOKUP($C6,ToxValues!$C$4:$J$284,3,FALSE)</f>
        <v>0.03</v>
      </c>
      <c r="AH6" s="496">
        <f>VLOOKUP($C6,ToxValues!$C$4:$J$284,5,FALSE)</f>
        <v>0.03</v>
      </c>
      <c r="AI6" s="630"/>
      <c r="AJ6" s="633" t="str">
        <f>IF(G6=AK6,"",G6/AK6)</f>
        <v/>
      </c>
      <c r="AK6" s="625">
        <v>109.5</v>
      </c>
      <c r="AL6" s="625" t="s">
        <v>1856</v>
      </c>
      <c r="AM6" s="625"/>
      <c r="AN6" s="625" t="s">
        <v>1856</v>
      </c>
      <c r="AO6" s="625" t="s">
        <v>1856</v>
      </c>
      <c r="AP6" s="625" t="s">
        <v>1856</v>
      </c>
      <c r="AQ6" s="625"/>
    </row>
    <row r="7" spans="1:43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>
        <f t="shared" ref="G7:G70" si="13">IF(MIN(H7:L7)&gt;0,MIN(H7:L7),"--")</f>
        <v>5391.1733655341559</v>
      </c>
      <c r="H7" s="490">
        <f t="shared" ref="H7:H70" si="14">IFERROR(((1/((1/$M7)+(1/$O7)+(1/$P7)))),"--")</f>
        <v>5391.1733655341559</v>
      </c>
      <c r="I7" s="490">
        <f t="shared" ref="I7:I70" si="15">IFERROR(((1/((1/$P7)+(1/$O7)))),"--")</f>
        <v>6160.8653150832361</v>
      </c>
      <c r="J7" s="490">
        <f>IFERROR(($M7),"")</f>
        <v>43152.709359605913</v>
      </c>
      <c r="K7" s="490">
        <f>IFERROR((1/(1/$M7)+(1/$O7)),"")</f>
        <v>43152.709496592215</v>
      </c>
      <c r="L7" s="490">
        <f t="shared" si="3"/>
        <v>7300</v>
      </c>
      <c r="M7" s="490">
        <f t="shared" si="4"/>
        <v>43152.709359605913</v>
      </c>
      <c r="N7" s="490">
        <f t="shared" si="5"/>
        <v>21.576354679802957</v>
      </c>
      <c r="O7" s="490">
        <f t="shared" si="6"/>
        <v>7300</v>
      </c>
      <c r="P7" s="490">
        <f t="shared" ref="P7:P70" si="16">R7</f>
        <v>39481.123167971869</v>
      </c>
      <c r="Q7" s="490"/>
      <c r="R7" s="490">
        <f t="shared" ref="R7:R70" si="17">IF(Y7="A",T7,S7)</f>
        <v>39481.123167971869</v>
      </c>
      <c r="S7" s="490">
        <f t="shared" si="7"/>
        <v>34866.793297112607</v>
      </c>
      <c r="T7" s="490">
        <f t="shared" si="8"/>
        <v>39481.123167971869</v>
      </c>
      <c r="U7" s="490">
        <f t="shared" si="9"/>
        <v>0.52727272727272723</v>
      </c>
      <c r="V7" s="490">
        <f t="shared" si="10"/>
        <v>1.3190082644628098</v>
      </c>
      <c r="W7" s="255">
        <f>IFERROR((1+(3*[0]!B)+(3*[0]!B^2))/((1+[0]!B)^2),"--")</f>
        <v>1.0991735537190082</v>
      </c>
      <c r="X7" s="255">
        <f t="shared" si="11"/>
        <v>0.81111111111111112</v>
      </c>
      <c r="Y7" s="208" t="str">
        <f t="shared" si="12"/>
        <v>A</v>
      </c>
      <c r="Z7" s="255">
        <f>VLOOKUP(D7,derm!$D$4:$H$285,5,FALSE)</f>
        <v>1.26E-2</v>
      </c>
      <c r="AA7" s="468">
        <f>VLOOKUP($C7,ToxValues!$C$4:$N$283,11,FALSE)</f>
        <v>133.41</v>
      </c>
      <c r="AB7" s="468">
        <f>VLOOKUP($D7,derm!$D$4:$K$285,6,FALSE)</f>
        <v>0.1</v>
      </c>
      <c r="AC7" s="468">
        <f>VLOOKUP($D7,derm!$D$4:$K$285,7,FALSE)</f>
        <v>0.6</v>
      </c>
      <c r="AD7" s="468">
        <f>VLOOKUP($D7,derm!$D$4:$K$285,8,FALSE)</f>
        <v>1.43</v>
      </c>
      <c r="AE7" s="468">
        <f>VLOOKUP($D7,derm!$D$4:$L$285,9,FALSE)</f>
        <v>1</v>
      </c>
      <c r="AF7" s="255">
        <f>VLOOKUP(C7,ToxValues!$C$4:$J$284,4,FALSE)</f>
        <v>5</v>
      </c>
      <c r="AG7" s="255">
        <f>VLOOKUP($C7,ToxValues!$C$4:$J$284,3,FALSE)</f>
        <v>2</v>
      </c>
      <c r="AH7" s="497">
        <f>VLOOKUP($C7,ToxValues!$C$4:$J$284,5,FALSE)</f>
        <v>2</v>
      </c>
      <c r="AI7" s="630"/>
      <c r="AJ7" s="633">
        <f t="shared" ref="AJ7:AJ70" si="18">IF(G7=AK7,"",G7/AK7)</f>
        <v>0.86860340825146354</v>
      </c>
      <c r="AK7" s="626">
        <v>6206.7144963048468</v>
      </c>
      <c r="AL7" s="626">
        <v>1046003.7989133783</v>
      </c>
      <c r="AM7" s="626"/>
      <c r="AN7" s="626">
        <v>1046003.7989133783</v>
      </c>
      <c r="AO7" s="626">
        <v>1046003.7989133783</v>
      </c>
      <c r="AP7" s="626">
        <v>1184433.6950391561</v>
      </c>
      <c r="AQ7" s="626"/>
    </row>
    <row r="8" spans="1:43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si="13"/>
        <v>64.785754870858966</v>
      </c>
      <c r="H8" s="490" t="str">
        <f t="shared" si="14"/>
        <v>--</v>
      </c>
      <c r="I8" s="490">
        <f t="shared" si="15"/>
        <v>64.785754870858966</v>
      </c>
      <c r="J8" s="490" t="str">
        <f t="shared" ref="J8:J71" si="19">IFERROR(($M8),"")</f>
        <v>--</v>
      </c>
      <c r="K8" s="490" t="str">
        <f t="shared" ref="K8:K71" si="20">IFERROR((1/(1/$M8)+(1/$O8)),"")</f>
        <v/>
      </c>
      <c r="L8" s="490">
        <f t="shared" si="3"/>
        <v>73</v>
      </c>
      <c r="M8" s="490" t="str">
        <f t="shared" si="4"/>
        <v>--</v>
      </c>
      <c r="N8" s="490" t="str">
        <f t="shared" si="5"/>
        <v>--</v>
      </c>
      <c r="O8" s="490">
        <f t="shared" si="6"/>
        <v>73</v>
      </c>
      <c r="P8" s="490">
        <f t="shared" si="16"/>
        <v>575.7510314361964</v>
      </c>
      <c r="Q8" s="490"/>
      <c r="R8" s="490">
        <f t="shared" si="17"/>
        <v>575.7510314361964</v>
      </c>
      <c r="S8" s="490">
        <f t="shared" si="7"/>
        <v>478.99508144228696</v>
      </c>
      <c r="T8" s="490">
        <f t="shared" si="8"/>
        <v>575.7510314361964</v>
      </c>
      <c r="U8" s="490">
        <f t="shared" si="9"/>
        <v>0.57999999999999996</v>
      </c>
      <c r="V8" s="490">
        <f t="shared" si="10"/>
        <v>1.86</v>
      </c>
      <c r="W8" s="255">
        <f>IFERROR((1+(3*[0]!B)+(3*[0]!B^2))/((1+[0]!B)^2),"--")</f>
        <v>1</v>
      </c>
      <c r="X8" s="255">
        <f t="shared" si="11"/>
        <v>8.1111111111111106E-3</v>
      </c>
      <c r="Y8" s="208" t="str">
        <f t="shared" si="12"/>
        <v>A</v>
      </c>
      <c r="Z8" s="255">
        <f>VLOOKUP(D8,derm!$D$4:$H$285,5,FALSE)</f>
        <v>6.94E-3</v>
      </c>
      <c r="AA8" s="468">
        <f>VLOOKUP($C8,ToxValues!$C$4:$N$283,11,FALSE)</f>
        <v>167.85</v>
      </c>
      <c r="AB8" s="468">
        <f>VLOOKUP($D8,derm!$D$4:$K$285,6,FALSE)</f>
        <v>0</v>
      </c>
      <c r="AC8" s="468">
        <f>VLOOKUP($D8,derm!$D$4:$K$285,7,FALSE)</f>
        <v>0.93</v>
      </c>
      <c r="AD8" s="468">
        <f>VLOOKUP($D8,derm!$D$4:$K$285,8,FALSE)</f>
        <v>2.2400000000000002</v>
      </c>
      <c r="AE8" s="468">
        <f>VLOOKUP($D8,derm!$D$4:$L$285,9,FALSE)</f>
        <v>1</v>
      </c>
      <c r="AF8" s="255" t="str">
        <f>VLOOKUP(C8,ToxValues!$C$4:$J$284,4,FALSE)</f>
        <v>--</v>
      </c>
      <c r="AG8" s="255">
        <f>VLOOKUP($C8,ToxValues!$C$4:$J$284,3,FALSE)</f>
        <v>0.02</v>
      </c>
      <c r="AH8" s="497">
        <f>VLOOKUP($C8,ToxValues!$C$4:$J$284,5,FALSE)</f>
        <v>0.02</v>
      </c>
      <c r="AI8" s="630"/>
      <c r="AJ8" s="633">
        <f t="shared" si="18"/>
        <v>0.89198454367757962</v>
      </c>
      <c r="AK8" s="626">
        <v>72.631028564410514</v>
      </c>
      <c r="AL8" s="626">
        <v>14369.85244326861</v>
      </c>
      <c r="AM8" s="626"/>
      <c r="AN8" s="626">
        <v>14369.85244326861</v>
      </c>
      <c r="AO8" s="626">
        <v>14369.85244326861</v>
      </c>
      <c r="AP8" s="626">
        <v>17272.530943085894</v>
      </c>
      <c r="AQ8" s="626"/>
    </row>
    <row r="9" spans="1:43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>
        <f t="shared" si="13"/>
        <v>109500</v>
      </c>
      <c r="H9" s="490" t="str">
        <f t="shared" si="14"/>
        <v>--</v>
      </c>
      <c r="I9" s="490" t="str">
        <f t="shared" si="15"/>
        <v>--</v>
      </c>
      <c r="J9" s="490">
        <f t="shared" si="19"/>
        <v>258916.25615763554</v>
      </c>
      <c r="K9" s="490">
        <f t="shared" si="20"/>
        <v>258916.256166768</v>
      </c>
      <c r="L9" s="490">
        <f t="shared" si="3"/>
        <v>109500</v>
      </c>
      <c r="M9" s="490">
        <f t="shared" si="4"/>
        <v>258916.25615763554</v>
      </c>
      <c r="N9" s="490">
        <f t="shared" si="5"/>
        <v>129.45812807881777</v>
      </c>
      <c r="O9" s="490">
        <f t="shared" si="6"/>
        <v>109500</v>
      </c>
      <c r="P9" s="490" t="str">
        <f t="shared" si="16"/>
        <v>--</v>
      </c>
      <c r="Q9" s="490"/>
      <c r="R9" s="490" t="str">
        <f t="shared" si="17"/>
        <v>--</v>
      </c>
      <c r="S9" s="490" t="str">
        <f t="shared" si="7"/>
        <v>--</v>
      </c>
      <c r="T9" s="490" t="str">
        <f t="shared" si="8"/>
        <v>--</v>
      </c>
      <c r="U9" s="490" t="str">
        <f t="shared" si="9"/>
        <v>--</v>
      </c>
      <c r="V9" s="490" t="str">
        <f t="shared" si="10"/>
        <v>--</v>
      </c>
      <c r="W9" s="255" t="str">
        <f>IFERROR((1+(3*[0]!B)+(3*[0]!B^2))/((1+[0]!B)^2),"--")</f>
        <v>--</v>
      </c>
      <c r="X9" s="255">
        <f t="shared" si="11"/>
        <v>12.166666666666666</v>
      </c>
      <c r="Y9" s="208" t="str">
        <f t="shared" si="12"/>
        <v>A</v>
      </c>
      <c r="Z9" s="255">
        <f>VLOOKUP(D9,derm!$D$4:$H$285,5,FALSE)</f>
        <v>1.7500000000000002E-2</v>
      </c>
      <c r="AA9" s="468">
        <f>VLOOKUP($C9,ToxValues!$C$4:$N$283,11,FALSE)</f>
        <v>187.38</v>
      </c>
      <c r="AB9" s="468" t="str">
        <f>VLOOKUP($D9,derm!$D$4:$K$285,6,FALSE)</f>
        <v>--</v>
      </c>
      <c r="AC9" s="468" t="str">
        <f>VLOOKUP($D9,derm!$D$4:$K$285,7,FALSE)</f>
        <v>--</v>
      </c>
      <c r="AD9" s="468" t="str">
        <f>VLOOKUP($D9,derm!$D$4:$K$285,8,FALSE)</f>
        <v>--</v>
      </c>
      <c r="AE9" s="468" t="str">
        <f>VLOOKUP($D9,derm!$D$4:$L$285,9,FALSE)</f>
        <v>--</v>
      </c>
      <c r="AF9" s="255">
        <f>VLOOKUP(C9,ToxValues!$C$4:$J$284,4,FALSE)</f>
        <v>30</v>
      </c>
      <c r="AG9" s="255">
        <f>VLOOKUP($C9,ToxValues!$C$4:$J$284,3,FALSE)</f>
        <v>30</v>
      </c>
      <c r="AH9" s="497">
        <f>VLOOKUP($C9,ToxValues!$C$4:$J$284,5,FALSE)</f>
        <v>30</v>
      </c>
      <c r="AI9" s="630"/>
      <c r="AJ9" s="633" t="str">
        <f t="shared" si="18"/>
        <v/>
      </c>
      <c r="AK9" s="626">
        <v>109500</v>
      </c>
      <c r="AL9" s="626" t="s">
        <v>1856</v>
      </c>
      <c r="AM9" s="626"/>
      <c r="AN9" s="626" t="s">
        <v>1856</v>
      </c>
      <c r="AO9" s="626" t="s">
        <v>1856</v>
      </c>
      <c r="AP9" s="626" t="s">
        <v>1856</v>
      </c>
      <c r="AQ9" s="626"/>
    </row>
    <row r="10" spans="1:43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13"/>
        <v>1.5316357161337053</v>
      </c>
      <c r="H10" s="490">
        <f t="shared" si="14"/>
        <v>1.5316357161337053</v>
      </c>
      <c r="I10" s="490">
        <f t="shared" si="15"/>
        <v>13.594554935936165</v>
      </c>
      <c r="J10" s="490">
        <f t="shared" si="19"/>
        <v>1.7261083743842367</v>
      </c>
      <c r="K10" s="490">
        <f t="shared" si="20"/>
        <v>1.7946015250691683</v>
      </c>
      <c r="L10" s="490">
        <f t="shared" si="3"/>
        <v>14.599999999999998</v>
      </c>
      <c r="M10" s="490">
        <f t="shared" si="4"/>
        <v>1.7261083743842367</v>
      </c>
      <c r="N10" s="490">
        <f t="shared" si="5"/>
        <v>8.6305418719211839E-4</v>
      </c>
      <c r="O10" s="490">
        <f t="shared" si="6"/>
        <v>14.599999999999998</v>
      </c>
      <c r="P10" s="490">
        <f t="shared" si="16"/>
        <v>197.40561583985934</v>
      </c>
      <c r="Q10" s="490"/>
      <c r="R10" s="490">
        <f t="shared" si="17"/>
        <v>197.40561583985934</v>
      </c>
      <c r="S10" s="490">
        <f t="shared" si="7"/>
        <v>180.82555535739058</v>
      </c>
      <c r="T10" s="490">
        <f t="shared" si="8"/>
        <v>197.40561583985934</v>
      </c>
      <c r="U10" s="490">
        <f t="shared" si="9"/>
        <v>0.57999999999999996</v>
      </c>
      <c r="V10" s="490">
        <f t="shared" si="10"/>
        <v>1.2</v>
      </c>
      <c r="W10" s="255">
        <f>IFERROR((1+(3*[0]!B)+(3*[0]!B^2))/((1+[0]!B)^2),"--")</f>
        <v>1</v>
      </c>
      <c r="X10" s="255">
        <f t="shared" si="11"/>
        <v>1.6222222222222222E-3</v>
      </c>
      <c r="Y10" s="208" t="str">
        <f t="shared" si="12"/>
        <v>A</v>
      </c>
      <c r="Z10" s="255">
        <f>VLOOKUP(D10,derm!$D$4:$H$285,5,FALSE)</f>
        <v>5.0400000000000002E-3</v>
      </c>
      <c r="AA10" s="468">
        <f>VLOOKUP($C10,ToxValues!$C$4:$N$283,11,FALSE)</f>
        <v>133.41</v>
      </c>
      <c r="AB10" s="468">
        <f>VLOOKUP($D10,derm!$D$4:$K$285,6,FALSE)</f>
        <v>0</v>
      </c>
      <c r="AC10" s="468">
        <f>VLOOKUP($D10,derm!$D$4:$K$285,7,FALSE)</f>
        <v>0.6</v>
      </c>
      <c r="AD10" s="468">
        <f>VLOOKUP($D10,derm!$D$4:$K$285,8,FALSE)</f>
        <v>1.43</v>
      </c>
      <c r="AE10" s="468">
        <f>VLOOKUP($D10,derm!$D$4:$L$285,9,FALSE)</f>
        <v>1</v>
      </c>
      <c r="AF10" s="255">
        <f>VLOOKUP(C10,ToxValues!$C$4:$J$284,4,FALSE)</f>
        <v>2.0000000000000001E-4</v>
      </c>
      <c r="AG10" s="255">
        <f>VLOOKUP($C10,ToxValues!$C$4:$J$284,3,FALSE)</f>
        <v>4.0000000000000001E-3</v>
      </c>
      <c r="AH10" s="497">
        <f>VLOOKUP($C10,ToxValues!$C$4:$J$284,5,FALSE)</f>
        <v>4.0000000000000001E-3</v>
      </c>
      <c r="AI10" s="630"/>
      <c r="AJ10" s="633">
        <f t="shared" si="18"/>
        <v>0.99252351585837451</v>
      </c>
      <c r="AK10" s="626">
        <v>1.5431732262878273</v>
      </c>
      <c r="AL10" s="626">
        <v>5424.7666607217179</v>
      </c>
      <c r="AM10" s="626"/>
      <c r="AN10" s="626">
        <v>5424.7666607217179</v>
      </c>
      <c r="AO10" s="626">
        <v>5424.7666607217179</v>
      </c>
      <c r="AP10" s="626">
        <v>5922.16847519578</v>
      </c>
      <c r="AQ10" s="626"/>
    </row>
    <row r="11" spans="1:43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13"/>
        <v>676.6599709779872</v>
      </c>
      <c r="H11" s="490" t="str">
        <f t="shared" si="14"/>
        <v>--</v>
      </c>
      <c r="I11" s="490">
        <f t="shared" si="15"/>
        <v>676.6599709779872</v>
      </c>
      <c r="J11" s="490" t="str">
        <f t="shared" si="19"/>
        <v>--</v>
      </c>
      <c r="K11" s="490" t="str">
        <f t="shared" si="20"/>
        <v/>
      </c>
      <c r="L11" s="490">
        <f t="shared" si="3"/>
        <v>730</v>
      </c>
      <c r="M11" s="490" t="str">
        <f t="shared" si="4"/>
        <v>--</v>
      </c>
      <c r="N11" s="490" t="str">
        <f t="shared" si="5"/>
        <v>--</v>
      </c>
      <c r="O11" s="490">
        <f t="shared" si="6"/>
        <v>730</v>
      </c>
      <c r="P11" s="490">
        <f t="shared" si="16"/>
        <v>9260.6207358844604</v>
      </c>
      <c r="Q11" s="490"/>
      <c r="R11" s="490">
        <f t="shared" si="17"/>
        <v>9260.6207358844604</v>
      </c>
      <c r="S11" s="490">
        <f t="shared" si="7"/>
        <v>8967.5081383207416</v>
      </c>
      <c r="T11" s="490">
        <f t="shared" si="8"/>
        <v>9260.6207358844604</v>
      </c>
      <c r="U11" s="490">
        <f t="shared" si="9"/>
        <v>0.57999999999999996</v>
      </c>
      <c r="V11" s="490">
        <f t="shared" si="10"/>
        <v>0.76</v>
      </c>
      <c r="W11" s="255">
        <f>IFERROR((1+(3*[0]!B)+(3*[0]!B^2))/((1+[0]!B)^2),"--")</f>
        <v>1</v>
      </c>
      <c r="X11" s="255">
        <f t="shared" si="11"/>
        <v>8.1111111111111106E-2</v>
      </c>
      <c r="Y11" s="208" t="str">
        <f t="shared" si="12"/>
        <v>A</v>
      </c>
      <c r="Z11" s="255">
        <f>VLOOKUP(D11,derm!$D$4:$H$285,5,FALSE)</f>
        <v>6.7499999999999999E-3</v>
      </c>
      <c r="AA11" s="468">
        <f>VLOOKUP($C11,ToxValues!$C$4:$N$283,11,FALSE)</f>
        <v>98.96</v>
      </c>
      <c r="AB11" s="468">
        <f>VLOOKUP($D11,derm!$D$4:$K$285,6,FALSE)</f>
        <v>0</v>
      </c>
      <c r="AC11" s="468">
        <f>VLOOKUP($D11,derm!$D$4:$K$285,7,FALSE)</f>
        <v>0.38</v>
      </c>
      <c r="AD11" s="468">
        <f>VLOOKUP($D11,derm!$D$4:$K$285,8,FALSE)</f>
        <v>0.92</v>
      </c>
      <c r="AE11" s="468">
        <f>VLOOKUP($D11,derm!$D$4:$L$285,9,FALSE)</f>
        <v>1</v>
      </c>
      <c r="AF11" s="255" t="str">
        <f>VLOOKUP(C11,ToxValues!$C$4:$J$284,4,FALSE)</f>
        <v>--</v>
      </c>
      <c r="AG11" s="255">
        <f>VLOOKUP($C11,ToxValues!$C$4:$J$284,3,FALSE)</f>
        <v>0.2</v>
      </c>
      <c r="AH11" s="497">
        <f>VLOOKUP($C11,ToxValues!$C$4:$J$284,5,FALSE)</f>
        <v>0.2</v>
      </c>
      <c r="AI11" s="630"/>
      <c r="AJ11" s="633">
        <f t="shared" si="18"/>
        <v>0.92944669562909032</v>
      </c>
      <c r="AK11" s="626">
        <v>728.02450550431411</v>
      </c>
      <c r="AL11" s="626">
        <v>269025.24414962227</v>
      </c>
      <c r="AM11" s="626"/>
      <c r="AN11" s="626">
        <v>269025.24414962227</v>
      </c>
      <c r="AO11" s="626">
        <v>269025.24414962227</v>
      </c>
      <c r="AP11" s="626">
        <v>277818.62207653379</v>
      </c>
      <c r="AQ11" s="626"/>
    </row>
    <row r="12" spans="1:43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>
        <f t="shared" si="13"/>
        <v>147.11154556356644</v>
      </c>
      <c r="H12" s="490">
        <f t="shared" si="14"/>
        <v>147.11154556356644</v>
      </c>
      <c r="I12" s="490">
        <f t="shared" si="15"/>
        <v>160.81759388683335</v>
      </c>
      <c r="J12" s="490">
        <f t="shared" si="19"/>
        <v>1726.1083743842366</v>
      </c>
      <c r="K12" s="490">
        <f t="shared" si="20"/>
        <v>1726.1138538362916</v>
      </c>
      <c r="L12" s="490">
        <f t="shared" si="3"/>
        <v>182.5</v>
      </c>
      <c r="M12" s="490">
        <f t="shared" si="4"/>
        <v>1726.1083743842366</v>
      </c>
      <c r="N12" s="490">
        <f t="shared" si="5"/>
        <v>0.86305418719211835</v>
      </c>
      <c r="O12" s="490">
        <f t="shared" si="6"/>
        <v>182.5</v>
      </c>
      <c r="P12" s="490">
        <f t="shared" si="16"/>
        <v>1353.5956632841028</v>
      </c>
      <c r="Q12" s="490"/>
      <c r="R12" s="490">
        <f t="shared" si="17"/>
        <v>1353.5956632841028</v>
      </c>
      <c r="S12" s="490">
        <f t="shared" si="7"/>
        <v>1312.987424098535</v>
      </c>
      <c r="T12" s="490">
        <f t="shared" si="8"/>
        <v>1353.5956632841028</v>
      </c>
      <c r="U12" s="490">
        <f t="shared" si="9"/>
        <v>0.57999999999999996</v>
      </c>
      <c r="V12" s="490">
        <f t="shared" si="10"/>
        <v>0.74</v>
      </c>
      <c r="W12" s="255">
        <f>IFERROR((1+(3*[0]!B)+(3*[0]!B^2))/((1+[0]!B)^2),"--")</f>
        <v>1</v>
      </c>
      <c r="X12" s="255">
        <f t="shared" si="11"/>
        <v>2.0277777777777777E-2</v>
      </c>
      <c r="Y12" s="208" t="str">
        <f t="shared" si="12"/>
        <v>A</v>
      </c>
      <c r="Z12" s="255">
        <f>VLOOKUP(D12,derm!$D$4:$H$285,5,FALSE)</f>
        <v>1.17E-2</v>
      </c>
      <c r="AA12" s="468">
        <f>VLOOKUP($C12,ToxValues!$C$4:$N$283,11,FALSE)</f>
        <v>96.94</v>
      </c>
      <c r="AB12" s="468">
        <f>VLOOKUP($D12,derm!$D$4:$K$285,6,FALSE)</f>
        <v>0</v>
      </c>
      <c r="AC12" s="468">
        <f>VLOOKUP($D12,derm!$D$4:$K$285,7,FALSE)</f>
        <v>0.37</v>
      </c>
      <c r="AD12" s="468">
        <f>VLOOKUP($D12,derm!$D$4:$K$285,8,FALSE)</f>
        <v>0.89</v>
      </c>
      <c r="AE12" s="468">
        <f>VLOOKUP($D12,derm!$D$4:$L$285,9,FALSE)</f>
        <v>1</v>
      </c>
      <c r="AF12" s="255">
        <f>VLOOKUP(C12,ToxValues!$C$4:$J$284,4,FALSE)</f>
        <v>0.2</v>
      </c>
      <c r="AG12" s="255">
        <f>VLOOKUP($C12,ToxValues!$C$4:$J$284,3,FALSE)</f>
        <v>0.05</v>
      </c>
      <c r="AH12" s="497">
        <f>VLOOKUP($C12,ToxValues!$C$4:$J$284,5,FALSE)</f>
        <v>0.05</v>
      </c>
      <c r="AI12" s="630"/>
      <c r="AJ12" s="633">
        <f t="shared" si="18"/>
        <v>0.89505273367645377</v>
      </c>
      <c r="AK12" s="626">
        <v>164.36075778384779</v>
      </c>
      <c r="AL12" s="626">
        <v>39389.622722956054</v>
      </c>
      <c r="AM12" s="626"/>
      <c r="AN12" s="626">
        <v>39389.622722956054</v>
      </c>
      <c r="AO12" s="626">
        <v>39389.622722956054</v>
      </c>
      <c r="AP12" s="626">
        <v>40607.869898523088</v>
      </c>
      <c r="AQ12" s="626"/>
    </row>
    <row r="13" spans="1:43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13"/>
        <v>--</v>
      </c>
      <c r="H13" s="490" t="str">
        <f t="shared" si="14"/>
        <v>--</v>
      </c>
      <c r="I13" s="490" t="str">
        <f t="shared" si="15"/>
        <v>--</v>
      </c>
      <c r="J13" s="490" t="str">
        <f t="shared" si="19"/>
        <v>--</v>
      </c>
      <c r="K13" s="490" t="str">
        <f t="shared" si="20"/>
        <v/>
      </c>
      <c r="L13" s="490" t="str">
        <f t="shared" si="3"/>
        <v>--</v>
      </c>
      <c r="M13" s="490" t="str">
        <f t="shared" si="4"/>
        <v>--</v>
      </c>
      <c r="N13" s="490" t="str">
        <f t="shared" si="5"/>
        <v>--</v>
      </c>
      <c r="O13" s="490" t="str">
        <f t="shared" si="6"/>
        <v>--</v>
      </c>
      <c r="P13" s="490" t="str">
        <f t="shared" si="16"/>
        <v>--</v>
      </c>
      <c r="Q13" s="490"/>
      <c r="R13" s="490" t="str">
        <f t="shared" si="17"/>
        <v>--</v>
      </c>
      <c r="S13" s="490" t="str">
        <f t="shared" si="7"/>
        <v>--</v>
      </c>
      <c r="T13" s="490" t="str">
        <f t="shared" si="8"/>
        <v>--</v>
      </c>
      <c r="U13" s="490" t="str">
        <f t="shared" si="9"/>
        <v>--</v>
      </c>
      <c r="V13" s="490" t="str">
        <f t="shared" si="10"/>
        <v>--</v>
      </c>
      <c r="W13" s="255" t="str">
        <f>IFERROR((1+(3*[0]!B)+(3*[0]!B^2))/((1+[0]!B)^2),"--")</f>
        <v>--</v>
      </c>
      <c r="X13" s="255" t="str">
        <f t="shared" si="11"/>
        <v>--</v>
      </c>
      <c r="Y13" s="208" t="str">
        <f t="shared" si="12"/>
        <v>A</v>
      </c>
      <c r="Z13" s="255" t="str">
        <f>VLOOKUP(D13,derm!$D$4:$H$285,5,FALSE)</f>
        <v>--</v>
      </c>
      <c r="AA13" s="468" t="str">
        <f>VLOOKUP($C13,ToxValues!$C$4:$N$283,11,FALSE)</f>
        <v>--</v>
      </c>
      <c r="AB13" s="468" t="str">
        <f>VLOOKUP($D13,derm!$D$4:$K$285,6,FALSE)</f>
        <v>--</v>
      </c>
      <c r="AC13" s="468" t="str">
        <f>VLOOKUP($D13,derm!$D$4:$K$285,7,FALSE)</f>
        <v>--</v>
      </c>
      <c r="AD13" s="468" t="str">
        <f>VLOOKUP($D13,derm!$D$4:$K$285,8,FALSE)</f>
        <v>--</v>
      </c>
      <c r="AE13" s="468" t="str">
        <f>VLOOKUP($D13,derm!$D$4:$L$285,9,FALSE)</f>
        <v>--</v>
      </c>
      <c r="AF13" s="255" t="str">
        <f>VLOOKUP(C13,ToxValues!$C$4:$J$284,4,FALSE)</f>
        <v>--</v>
      </c>
      <c r="AG13" s="255" t="str">
        <f>VLOOKUP($C13,ToxValues!$C$4:$J$284,3,FALSE)</f>
        <v>--</v>
      </c>
      <c r="AH13" s="497" t="str">
        <f>VLOOKUP($C13,ToxValues!$C$4:$J$284,5,FALSE)</f>
        <v>--</v>
      </c>
      <c r="AI13" s="630"/>
      <c r="AJ13" s="633" t="str">
        <f t="shared" si="18"/>
        <v/>
      </c>
      <c r="AK13" s="626" t="s">
        <v>1856</v>
      </c>
      <c r="AL13" s="626" t="s">
        <v>1856</v>
      </c>
      <c r="AM13" s="626"/>
      <c r="AN13" s="626" t="s">
        <v>1856</v>
      </c>
      <c r="AO13" s="626" t="s">
        <v>1856</v>
      </c>
      <c r="AP13" s="626" t="s">
        <v>1856</v>
      </c>
      <c r="AQ13" s="626"/>
    </row>
    <row r="14" spans="1:43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>
        <f t="shared" si="13"/>
        <v>2.92</v>
      </c>
      <c r="H14" s="490" t="str">
        <f t="shared" si="14"/>
        <v>--</v>
      </c>
      <c r="I14" s="490" t="str">
        <f t="shared" si="15"/>
        <v>--</v>
      </c>
      <c r="J14" s="490" t="str">
        <f t="shared" si="19"/>
        <v>--</v>
      </c>
      <c r="K14" s="490" t="str">
        <f t="shared" si="20"/>
        <v/>
      </c>
      <c r="L14" s="490">
        <f t="shared" si="3"/>
        <v>2.92</v>
      </c>
      <c r="M14" s="490" t="str">
        <f t="shared" si="4"/>
        <v>--</v>
      </c>
      <c r="N14" s="490" t="str">
        <f t="shared" si="5"/>
        <v>--</v>
      </c>
      <c r="O14" s="490">
        <f t="shared" si="6"/>
        <v>2.92</v>
      </c>
      <c r="P14" s="490" t="str">
        <f t="shared" si="16"/>
        <v>--</v>
      </c>
      <c r="Q14" s="490"/>
      <c r="R14" s="490" t="str">
        <f t="shared" si="17"/>
        <v>--</v>
      </c>
      <c r="S14" s="490" t="str">
        <f t="shared" si="7"/>
        <v>--</v>
      </c>
      <c r="T14" s="490" t="str">
        <f t="shared" si="8"/>
        <v>--</v>
      </c>
      <c r="U14" s="490" t="str">
        <f t="shared" si="9"/>
        <v>--</v>
      </c>
      <c r="V14" s="490" t="str">
        <f t="shared" si="10"/>
        <v>--</v>
      </c>
      <c r="W14" s="255" t="str">
        <f>IFERROR((1+(3*[0]!B)+(3*[0]!B^2))/((1+[0]!B)^2),"--")</f>
        <v>--</v>
      </c>
      <c r="X14" s="255">
        <f t="shared" si="11"/>
        <v>3.2444444444444442E-4</v>
      </c>
      <c r="Y14" s="208" t="str">
        <f t="shared" si="12"/>
        <v>A</v>
      </c>
      <c r="Z14" s="255">
        <f>VLOOKUP(D14,derm!$D$4:$H$285,5,FALSE)</f>
        <v>7.3800000000000004E-2</v>
      </c>
      <c r="AA14" s="468">
        <f>VLOOKUP($C14,ToxValues!$C$4:$N$283,11,FALSE)</f>
        <v>181.45</v>
      </c>
      <c r="AB14" s="468" t="str">
        <f>VLOOKUP($D14,derm!$D$4:$K$285,6,FALSE)</f>
        <v>--</v>
      </c>
      <c r="AC14" s="468" t="str">
        <f>VLOOKUP($D14,derm!$D$4:$K$285,7,FALSE)</f>
        <v>--</v>
      </c>
      <c r="AD14" s="468" t="str">
        <f>VLOOKUP($D14,derm!$D$4:$K$285,8,FALSE)</f>
        <v>--</v>
      </c>
      <c r="AE14" s="468" t="str">
        <f>VLOOKUP($D14,derm!$D$4:$L$285,9,FALSE)</f>
        <v>--</v>
      </c>
      <c r="AF14" s="255" t="str">
        <f>VLOOKUP(C14,ToxValues!$C$4:$J$284,4,FALSE)</f>
        <v>--</v>
      </c>
      <c r="AG14" s="255">
        <f>VLOOKUP($C14,ToxValues!$C$4:$J$284,3,FALSE)</f>
        <v>8.0000000000000004E-4</v>
      </c>
      <c r="AH14" s="497">
        <f>VLOOKUP($C14,ToxValues!$C$4:$J$284,5,FALSE)</f>
        <v>8.0000000000000004E-4</v>
      </c>
      <c r="AI14" s="630"/>
      <c r="AJ14" s="633" t="str">
        <f t="shared" si="18"/>
        <v/>
      </c>
      <c r="AK14" s="626">
        <v>2.92</v>
      </c>
      <c r="AL14" s="626" t="s">
        <v>1856</v>
      </c>
      <c r="AM14" s="626"/>
      <c r="AN14" s="626" t="s">
        <v>1856</v>
      </c>
      <c r="AO14" s="626" t="s">
        <v>1856</v>
      </c>
      <c r="AP14" s="626" t="s">
        <v>1856</v>
      </c>
      <c r="AQ14" s="626"/>
    </row>
    <row r="15" spans="1:43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13"/>
        <v>2.5891625615763547</v>
      </c>
      <c r="H15" s="490" t="str">
        <f t="shared" si="14"/>
        <v>--</v>
      </c>
      <c r="I15" s="490" t="str">
        <f t="shared" si="15"/>
        <v>--</v>
      </c>
      <c r="J15" s="490">
        <f t="shared" si="19"/>
        <v>2.5891625615763547</v>
      </c>
      <c r="K15" s="490">
        <f t="shared" si="20"/>
        <v>2.6576557122612861</v>
      </c>
      <c r="L15" s="490">
        <f t="shared" si="3"/>
        <v>14.599999999999998</v>
      </c>
      <c r="M15" s="490">
        <f t="shared" si="4"/>
        <v>2.5891625615763547</v>
      </c>
      <c r="N15" s="490">
        <f t="shared" si="5"/>
        <v>1.2945812807881774E-3</v>
      </c>
      <c r="O15" s="490">
        <f t="shared" si="6"/>
        <v>14.599999999999998</v>
      </c>
      <c r="P15" s="490" t="str">
        <f t="shared" si="16"/>
        <v>--</v>
      </c>
      <c r="Q15" s="490"/>
      <c r="R15" s="490" t="str">
        <f t="shared" si="17"/>
        <v>--</v>
      </c>
      <c r="S15" s="490" t="str">
        <f t="shared" si="7"/>
        <v>--</v>
      </c>
      <c r="T15" s="490" t="str">
        <f t="shared" si="8"/>
        <v>--</v>
      </c>
      <c r="U15" s="490" t="str">
        <f t="shared" si="9"/>
        <v>--</v>
      </c>
      <c r="V15" s="490" t="str">
        <f t="shared" si="10"/>
        <v>--</v>
      </c>
      <c r="W15" s="255" t="str">
        <f>IFERROR((1+(3*[0]!B)+(3*[0]!B^2))/((1+[0]!B)^2),"--")</f>
        <v>--</v>
      </c>
      <c r="X15" s="255">
        <f t="shared" si="11"/>
        <v>1.6222222222222222E-3</v>
      </c>
      <c r="Y15" s="208" t="str">
        <f t="shared" si="12"/>
        <v>A</v>
      </c>
      <c r="Z15" s="255">
        <f>VLOOKUP(D15,derm!$D$4:$H$285,5,FALSE)</f>
        <v>7.5199999999999998E-3</v>
      </c>
      <c r="AA15" s="468">
        <f>VLOOKUP($C15,ToxValues!$C$4:$N$283,11,FALSE)</f>
        <v>147.43</v>
      </c>
      <c r="AB15" s="468" t="str">
        <f>VLOOKUP($D15,derm!$D$4:$K$285,6,FALSE)</f>
        <v>--</v>
      </c>
      <c r="AC15" s="468" t="str">
        <f>VLOOKUP($D15,derm!$D$4:$K$285,7,FALSE)</f>
        <v>--</v>
      </c>
      <c r="AD15" s="468" t="str">
        <f>VLOOKUP($D15,derm!$D$4:$K$285,8,FALSE)</f>
        <v>--</v>
      </c>
      <c r="AE15" s="468" t="str">
        <f>VLOOKUP($D15,derm!$D$4:$L$285,9,FALSE)</f>
        <v>--</v>
      </c>
      <c r="AF15" s="255">
        <f>VLOOKUP(C15,ToxValues!$C$4:$J$284,4,FALSE)</f>
        <v>2.9999999999999997E-4</v>
      </c>
      <c r="AG15" s="255">
        <f>VLOOKUP($C15,ToxValues!$C$4:$J$284,3,FALSE)</f>
        <v>4.0000000000000001E-3</v>
      </c>
      <c r="AH15" s="497">
        <f>VLOOKUP($C15,ToxValues!$C$4:$J$284,5,FALSE)</f>
        <v>4.0000000000000001E-3</v>
      </c>
      <c r="AI15" s="630"/>
      <c r="AJ15" s="633" t="str">
        <f t="shared" si="18"/>
        <v/>
      </c>
      <c r="AK15" s="626">
        <v>2.5891625615763547</v>
      </c>
      <c r="AL15" s="626" t="s">
        <v>1856</v>
      </c>
      <c r="AM15" s="626"/>
      <c r="AN15" s="626" t="s">
        <v>1856</v>
      </c>
      <c r="AO15" s="626" t="s">
        <v>1856</v>
      </c>
      <c r="AP15" s="626" t="s">
        <v>1856</v>
      </c>
      <c r="AQ15" s="626"/>
    </row>
    <row r="16" spans="1:43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13"/>
        <v>8.0721407601270805</v>
      </c>
      <c r="H16" s="490">
        <f t="shared" si="14"/>
        <v>8.0721407601270805</v>
      </c>
      <c r="I16" s="490">
        <f t="shared" si="15"/>
        <v>15.16321277643854</v>
      </c>
      <c r="J16" s="490">
        <f t="shared" si="19"/>
        <v>17.261083743842367</v>
      </c>
      <c r="K16" s="490">
        <f t="shared" si="20"/>
        <v>17.288481004116338</v>
      </c>
      <c r="L16" s="490">
        <f t="shared" si="3"/>
        <v>36.5</v>
      </c>
      <c r="M16" s="490">
        <f t="shared" si="4"/>
        <v>17.261083743842367</v>
      </c>
      <c r="N16" s="490">
        <f t="shared" si="5"/>
        <v>8.6305418719211831E-3</v>
      </c>
      <c r="O16" s="490">
        <f t="shared" si="6"/>
        <v>36.5</v>
      </c>
      <c r="P16" s="490">
        <f t="shared" si="16"/>
        <v>25.939109789164672</v>
      </c>
      <c r="Q16" s="490"/>
      <c r="R16" s="490">
        <f t="shared" si="17"/>
        <v>25.939109789164672</v>
      </c>
      <c r="S16" s="490">
        <f t="shared" si="7"/>
        <v>17.449524735595926</v>
      </c>
      <c r="T16" s="490">
        <f t="shared" si="8"/>
        <v>25.939109789164672</v>
      </c>
      <c r="U16" s="490">
        <f t="shared" si="9"/>
        <v>0.44615384615384612</v>
      </c>
      <c r="V16" s="490">
        <f t="shared" si="10"/>
        <v>2.8505325443786984</v>
      </c>
      <c r="W16" s="255">
        <f>IFERROR((1+(3*[0]!B)+(3*[0]!B^2))/((1+[0]!B)^2),"--")</f>
        <v>1.2840236686390532</v>
      </c>
      <c r="X16" s="255">
        <f t="shared" si="11"/>
        <v>4.0555555555555553E-3</v>
      </c>
      <c r="Y16" s="208" t="str">
        <f t="shared" si="12"/>
        <v>A</v>
      </c>
      <c r="Z16" s="255">
        <f>VLOOKUP(D16,derm!$D$4:$H$285,5,FALSE)</f>
        <v>7.0499999999999993E-2</v>
      </c>
      <c r="AA16" s="468">
        <f>VLOOKUP($C16,ToxValues!$C$4:$N$283,11,FALSE)</f>
        <v>181.45</v>
      </c>
      <c r="AB16" s="468">
        <f>VLOOKUP($D16,derm!$D$4:$K$285,6,FALSE)</f>
        <v>0.3</v>
      </c>
      <c r="AC16" s="468">
        <f>VLOOKUP($D16,derm!$D$4:$K$285,7,FALSE)</f>
        <v>1.1100000000000001</v>
      </c>
      <c r="AD16" s="468">
        <f>VLOOKUP($D16,derm!$D$4:$K$285,8,FALSE)</f>
        <v>2.66</v>
      </c>
      <c r="AE16" s="468">
        <f>VLOOKUP($D16,derm!$D$4:$L$285,9,FALSE)</f>
        <v>1</v>
      </c>
      <c r="AF16" s="255">
        <f>VLOOKUP(C16,ToxValues!$C$4:$J$284,4,FALSE)</f>
        <v>2E-3</v>
      </c>
      <c r="AG16" s="255">
        <f>VLOOKUP($C16,ToxValues!$C$4:$J$284,3,FALSE)</f>
        <v>0.01</v>
      </c>
      <c r="AH16" s="497">
        <f>VLOOKUP($C16,ToxValues!$C$4:$J$284,5,FALSE)</f>
        <v>0.01</v>
      </c>
      <c r="AI16" s="630"/>
      <c r="AJ16" s="633">
        <f t="shared" si="18"/>
        <v>0.7042242307291583</v>
      </c>
      <c r="AK16" s="626">
        <v>11.462458131792957</v>
      </c>
      <c r="AL16" s="626">
        <v>523.48574206787782</v>
      </c>
      <c r="AM16" s="626"/>
      <c r="AN16" s="626">
        <v>523.48574206787782</v>
      </c>
      <c r="AO16" s="626">
        <v>523.48574206787782</v>
      </c>
      <c r="AP16" s="626">
        <v>778.17329367494017</v>
      </c>
      <c r="AQ16" s="626"/>
    </row>
    <row r="17" spans="1:43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>
        <f t="shared" si="13"/>
        <v>60.413793103448285</v>
      </c>
      <c r="H17" s="490" t="str">
        <f t="shared" si="14"/>
        <v>--</v>
      </c>
      <c r="I17" s="490" t="str">
        <f t="shared" si="15"/>
        <v>--</v>
      </c>
      <c r="J17" s="490">
        <f t="shared" si="19"/>
        <v>60.413793103448285</v>
      </c>
      <c r="K17" s="490" t="str">
        <f t="shared" si="20"/>
        <v/>
      </c>
      <c r="L17" s="490" t="str">
        <f t="shared" si="3"/>
        <v>--</v>
      </c>
      <c r="M17" s="490">
        <f t="shared" si="4"/>
        <v>60.413793103448285</v>
      </c>
      <c r="N17" s="490">
        <f t="shared" si="5"/>
        <v>3.0206896551724143E-2</v>
      </c>
      <c r="O17" s="490" t="str">
        <f t="shared" si="6"/>
        <v>--</v>
      </c>
      <c r="P17" s="490" t="str">
        <f t="shared" si="16"/>
        <v>--</v>
      </c>
      <c r="Q17" s="490"/>
      <c r="R17" s="490" t="str">
        <f t="shared" si="17"/>
        <v>--</v>
      </c>
      <c r="S17" s="490" t="str">
        <f t="shared" si="7"/>
        <v>--</v>
      </c>
      <c r="T17" s="490" t="str">
        <f t="shared" si="8"/>
        <v>--</v>
      </c>
      <c r="U17" s="490" t="str">
        <f t="shared" si="9"/>
        <v>--</v>
      </c>
      <c r="V17" s="490" t="str">
        <f t="shared" si="10"/>
        <v>--</v>
      </c>
      <c r="W17" s="255" t="str">
        <f>IFERROR((1+(3*[0]!B)+(3*[0]!B^2))/((1+[0]!B)^2),"--")</f>
        <v>--</v>
      </c>
      <c r="X17" s="255" t="str">
        <f t="shared" si="11"/>
        <v>--</v>
      </c>
      <c r="Y17" s="208" t="str">
        <f t="shared" si="12"/>
        <v>A</v>
      </c>
      <c r="Z17" s="255">
        <f>VLOOKUP(D17,derm!$D$4:$H$285,5,FALSE)</f>
        <v>8.5699999999999998E-2</v>
      </c>
      <c r="AA17" s="468">
        <f>VLOOKUP($C17,ToxValues!$C$4:$N$283,11,FALSE)</f>
        <v>120.2</v>
      </c>
      <c r="AB17" s="468" t="str">
        <f>VLOOKUP($D17,derm!$D$4:$K$285,6,FALSE)</f>
        <v>--</v>
      </c>
      <c r="AC17" s="468" t="str">
        <f>VLOOKUP($D17,derm!$D$4:$K$285,7,FALSE)</f>
        <v>--</v>
      </c>
      <c r="AD17" s="468" t="str">
        <f>VLOOKUP($D17,derm!$D$4:$K$285,8,FALSE)</f>
        <v>--</v>
      </c>
      <c r="AE17" s="468" t="str">
        <f>VLOOKUP($D17,derm!$D$4:$L$285,9,FALSE)</f>
        <v>--</v>
      </c>
      <c r="AF17" s="255">
        <f>VLOOKUP(C17,ToxValues!$C$4:$J$284,4,FALSE)</f>
        <v>7.0000000000000001E-3</v>
      </c>
      <c r="AG17" s="255" t="str">
        <f>VLOOKUP($C17,ToxValues!$C$4:$J$284,3,FALSE)</f>
        <v>--</v>
      </c>
      <c r="AH17" s="497" t="str">
        <f>VLOOKUP($C17,ToxValues!$C$4:$J$284,5,FALSE)</f>
        <v>--</v>
      </c>
      <c r="AI17" s="630"/>
      <c r="AJ17" s="633" t="str">
        <f t="shared" si="18"/>
        <v/>
      </c>
      <c r="AK17" s="626">
        <v>60.413793103448285</v>
      </c>
      <c r="AL17" s="626" t="s">
        <v>1856</v>
      </c>
      <c r="AM17" s="626"/>
      <c r="AN17" s="626" t="s">
        <v>1856</v>
      </c>
      <c r="AO17" s="626" t="s">
        <v>1856</v>
      </c>
      <c r="AP17" s="626" t="s">
        <v>1856</v>
      </c>
      <c r="AQ17" s="626"/>
    </row>
    <row r="18" spans="1:43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13"/>
        <v>0.73</v>
      </c>
      <c r="H18" s="490" t="str">
        <f t="shared" si="14"/>
        <v>--</v>
      </c>
      <c r="I18" s="490" t="str">
        <f t="shared" si="15"/>
        <v>--</v>
      </c>
      <c r="J18" s="490">
        <f t="shared" si="19"/>
        <v>1.7261083743842367</v>
      </c>
      <c r="K18" s="490">
        <f t="shared" si="20"/>
        <v>3.0959713880828668</v>
      </c>
      <c r="L18" s="490">
        <f t="shared" si="3"/>
        <v>0.73</v>
      </c>
      <c r="M18" s="490">
        <f t="shared" si="4"/>
        <v>1.7261083743842367</v>
      </c>
      <c r="N18" s="490">
        <f t="shared" si="5"/>
        <v>8.6305418719211839E-4</v>
      </c>
      <c r="O18" s="490">
        <f t="shared" si="6"/>
        <v>0.73</v>
      </c>
      <c r="P18" s="490" t="str">
        <f t="shared" si="16"/>
        <v>--</v>
      </c>
      <c r="Q18" s="490"/>
      <c r="R18" s="490" t="str">
        <f t="shared" si="17"/>
        <v>--</v>
      </c>
      <c r="S18" s="490" t="str">
        <f t="shared" si="7"/>
        <v>--</v>
      </c>
      <c r="T18" s="490" t="str">
        <f t="shared" si="8"/>
        <v>--</v>
      </c>
      <c r="U18" s="490" t="str">
        <f t="shared" si="9"/>
        <v>--</v>
      </c>
      <c r="V18" s="490" t="str">
        <f t="shared" si="10"/>
        <v>--</v>
      </c>
      <c r="W18" s="255" t="str">
        <f>IFERROR((1+(3*[0]!B)+(3*[0]!B^2))/((1+[0]!B)^2),"--")</f>
        <v>--</v>
      </c>
      <c r="X18" s="255">
        <f t="shared" si="11"/>
        <v>8.1111111111111106E-5</v>
      </c>
      <c r="Y18" s="208" t="str">
        <f t="shared" si="12"/>
        <v>A</v>
      </c>
      <c r="Z18" s="255">
        <f>VLOOKUP(D18,derm!$D$4:$H$285,5,FALSE)</f>
        <v>6.8500000000000002E-3</v>
      </c>
      <c r="AA18" s="468">
        <f>VLOOKUP($C18,ToxValues!$C$4:$N$283,11,FALSE)</f>
        <v>236.33</v>
      </c>
      <c r="AB18" s="468" t="str">
        <f>VLOOKUP($D18,derm!$D$4:$K$285,6,FALSE)</f>
        <v>--</v>
      </c>
      <c r="AC18" s="468" t="str">
        <f>VLOOKUP($D18,derm!$D$4:$K$285,7,FALSE)</f>
        <v>--</v>
      </c>
      <c r="AD18" s="468" t="str">
        <f>VLOOKUP($D18,derm!$D$4:$K$285,8,FALSE)</f>
        <v>--</v>
      </c>
      <c r="AE18" s="468" t="str">
        <f>VLOOKUP($D18,derm!$D$4:$L$285,9,FALSE)</f>
        <v>--</v>
      </c>
      <c r="AF18" s="255">
        <f>VLOOKUP(C18,ToxValues!$C$4:$J$284,4,FALSE)</f>
        <v>2.0000000000000001E-4</v>
      </c>
      <c r="AG18" s="255">
        <f>VLOOKUP($C18,ToxValues!$C$4:$J$284,3,FALSE)</f>
        <v>2.0000000000000001E-4</v>
      </c>
      <c r="AH18" s="497">
        <f>VLOOKUP($C18,ToxValues!$C$4:$J$284,5,FALSE)</f>
        <v>2.0000000000000001E-4</v>
      </c>
      <c r="AI18" s="630"/>
      <c r="AJ18" s="633" t="str">
        <f t="shared" si="18"/>
        <v/>
      </c>
      <c r="AK18" s="626">
        <v>0.73</v>
      </c>
      <c r="AL18" s="626" t="s">
        <v>1856</v>
      </c>
      <c r="AM18" s="626"/>
      <c r="AN18" s="626" t="s">
        <v>1856</v>
      </c>
      <c r="AO18" s="626" t="s">
        <v>1856</v>
      </c>
      <c r="AP18" s="626" t="s">
        <v>1856</v>
      </c>
      <c r="AQ18" s="626"/>
    </row>
    <row r="19" spans="1:43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13"/>
        <v>22.183213275931305</v>
      </c>
      <c r="H19" s="490">
        <f t="shared" si="14"/>
        <v>22.183213275931305</v>
      </c>
      <c r="I19" s="490">
        <f t="shared" si="15"/>
        <v>31.05112098629661</v>
      </c>
      <c r="J19" s="490">
        <f t="shared" si="19"/>
        <v>77.674876847290648</v>
      </c>
      <c r="K19" s="490">
        <f t="shared" si="20"/>
        <v>77.705318247595059</v>
      </c>
      <c r="L19" s="490">
        <f t="shared" si="3"/>
        <v>32.849999999999994</v>
      </c>
      <c r="M19" s="490">
        <f t="shared" si="4"/>
        <v>77.674876847290648</v>
      </c>
      <c r="N19" s="490">
        <f t="shared" si="5"/>
        <v>3.8837438423645322E-2</v>
      </c>
      <c r="O19" s="490">
        <f t="shared" si="6"/>
        <v>32.849999999999994</v>
      </c>
      <c r="P19" s="490">
        <f t="shared" si="16"/>
        <v>567.03609115984557</v>
      </c>
      <c r="Q19" s="490"/>
      <c r="R19" s="490">
        <f t="shared" si="17"/>
        <v>567.03609115984557</v>
      </c>
      <c r="S19" s="490">
        <f t="shared" si="7"/>
        <v>437.64988009592321</v>
      </c>
      <c r="T19" s="490">
        <f t="shared" si="8"/>
        <v>567.03609115984557</v>
      </c>
      <c r="U19" s="490">
        <f t="shared" si="9"/>
        <v>0.57999999999999996</v>
      </c>
      <c r="V19" s="490">
        <f t="shared" si="10"/>
        <v>2.42</v>
      </c>
      <c r="W19" s="255">
        <f>IFERROR((1+(3*[0]!B)+(3*[0]!B^2))/((1+[0]!B)^2),"--")</f>
        <v>1</v>
      </c>
      <c r="X19" s="255">
        <f t="shared" si="11"/>
        <v>3.6499999999999996E-3</v>
      </c>
      <c r="Y19" s="208" t="str">
        <f t="shared" si="12"/>
        <v>A</v>
      </c>
      <c r="Z19" s="255">
        <f>VLOOKUP(D19,derm!$D$4:$H$285,5,FALSE)</f>
        <v>2.7799999999999999E-3</v>
      </c>
      <c r="AA19" s="468">
        <f>VLOOKUP($C19,ToxValues!$C$4:$N$283,11,FALSE)</f>
        <v>187.86</v>
      </c>
      <c r="AB19" s="468">
        <f>VLOOKUP($D19,derm!$D$4:$K$285,6,FALSE)</f>
        <v>0</v>
      </c>
      <c r="AC19" s="468">
        <f>VLOOKUP($D19,derm!$D$4:$K$285,7,FALSE)</f>
        <v>1.21</v>
      </c>
      <c r="AD19" s="468">
        <f>VLOOKUP($D19,derm!$D$4:$K$285,8,FALSE)</f>
        <v>2.9</v>
      </c>
      <c r="AE19" s="468">
        <f>VLOOKUP($D19,derm!$D$4:$L$285,9,FALSE)</f>
        <v>1</v>
      </c>
      <c r="AF19" s="255">
        <f>VLOOKUP(C19,ToxValues!$C$4:$J$284,4,FALSE)</f>
        <v>8.9999999999999993E-3</v>
      </c>
      <c r="AG19" s="255">
        <f>VLOOKUP($C19,ToxValues!$C$4:$J$284,3,FALSE)</f>
        <v>8.9999999999999993E-3</v>
      </c>
      <c r="AH19" s="497">
        <f>VLOOKUP($C19,ToxValues!$C$4:$J$284,5,FALSE)</f>
        <v>8.9999999999999993E-3</v>
      </c>
      <c r="AI19" s="630"/>
      <c r="AJ19" s="633">
        <f t="shared" si="18"/>
        <v>0.9625682280109682</v>
      </c>
      <c r="AK19" s="626">
        <v>23.045860678125909</v>
      </c>
      <c r="AL19" s="626">
        <v>13129.496402877696</v>
      </c>
      <c r="AM19" s="626"/>
      <c r="AN19" s="626">
        <v>13129.496402877696</v>
      </c>
      <c r="AO19" s="626">
        <v>13129.496402877696</v>
      </c>
      <c r="AP19" s="626">
        <v>17011.082734795367</v>
      </c>
      <c r="AQ19" s="626"/>
    </row>
    <row r="20" spans="1:43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>
        <f t="shared" si="13"/>
        <v>172.68884310412892</v>
      </c>
      <c r="H20" s="490">
        <f t="shared" si="14"/>
        <v>172.68884310412892</v>
      </c>
      <c r="I20" s="490">
        <f t="shared" si="15"/>
        <v>191.88612750293382</v>
      </c>
      <c r="J20" s="490">
        <f t="shared" si="19"/>
        <v>1726.1083743842366</v>
      </c>
      <c r="K20" s="490">
        <f t="shared" si="20"/>
        <v>1726.1114185242673</v>
      </c>
      <c r="L20" s="490">
        <f t="shared" si="3"/>
        <v>328.49999999999994</v>
      </c>
      <c r="M20" s="490">
        <f t="shared" si="4"/>
        <v>1726.1083743842366</v>
      </c>
      <c r="N20" s="490">
        <f t="shared" si="5"/>
        <v>0.86305418719211835</v>
      </c>
      <c r="O20" s="490">
        <f t="shared" si="6"/>
        <v>328.49999999999994</v>
      </c>
      <c r="P20" s="490">
        <f t="shared" si="16"/>
        <v>461.40696938422178</v>
      </c>
      <c r="Q20" s="490"/>
      <c r="R20" s="490">
        <f t="shared" si="17"/>
        <v>461.40696938422178</v>
      </c>
      <c r="S20" s="490">
        <f t="shared" si="7"/>
        <v>375.50195523925242</v>
      </c>
      <c r="T20" s="490">
        <f t="shared" si="8"/>
        <v>461.40696938422178</v>
      </c>
      <c r="U20" s="490">
        <f t="shared" si="9"/>
        <v>0.48333333333333334</v>
      </c>
      <c r="V20" s="490">
        <f t="shared" si="10"/>
        <v>1.6961111111111113</v>
      </c>
      <c r="W20" s="255">
        <f>IFERROR((1+(3*[0]!B)+(3*[0]!B^2))/((1+[0]!B)^2),"--")</f>
        <v>1.1944444444444446</v>
      </c>
      <c r="X20" s="255">
        <f t="shared" si="11"/>
        <v>3.6499999999999998E-2</v>
      </c>
      <c r="Y20" s="208" t="str">
        <f t="shared" si="12"/>
        <v>A</v>
      </c>
      <c r="Z20" s="255">
        <f>VLOOKUP(D20,derm!$D$4:$H$285,5,FALSE)</f>
        <v>4.4600000000000001E-2</v>
      </c>
      <c r="AA20" s="468">
        <f>VLOOKUP($C20,ToxValues!$C$4:$N$283,11,FALSE)</f>
        <v>147</v>
      </c>
      <c r="AB20" s="468">
        <f>VLOOKUP($D20,derm!$D$4:$K$285,6,FALSE)</f>
        <v>0.2</v>
      </c>
      <c r="AC20" s="468">
        <f>VLOOKUP($D20,derm!$D$4:$K$285,7,FALSE)</f>
        <v>0.71</v>
      </c>
      <c r="AD20" s="468">
        <f>VLOOKUP($D20,derm!$D$4:$K$285,8,FALSE)</f>
        <v>1.71</v>
      </c>
      <c r="AE20" s="468">
        <f>VLOOKUP($D20,derm!$D$4:$L$285,9,FALSE)</f>
        <v>1</v>
      </c>
      <c r="AF20" s="255">
        <f>VLOOKUP(C20,ToxValues!$C$4:$J$284,4,FALSE)</f>
        <v>0.2</v>
      </c>
      <c r="AG20" s="255">
        <f>VLOOKUP($C20,ToxValues!$C$4:$J$284,3,FALSE)</f>
        <v>0.09</v>
      </c>
      <c r="AH20" s="497">
        <f>VLOOKUP($C20,ToxValues!$C$4:$J$284,5,FALSE)</f>
        <v>0.09</v>
      </c>
      <c r="AI20" s="630"/>
      <c r="AJ20" s="633">
        <f t="shared" si="18"/>
        <v>0.64106381173469784</v>
      </c>
      <c r="AK20" s="626">
        <v>269.3785547445558</v>
      </c>
      <c r="AL20" s="626">
        <v>11265.058657177573</v>
      </c>
      <c r="AM20" s="626"/>
      <c r="AN20" s="626">
        <v>11265.058657177573</v>
      </c>
      <c r="AO20" s="626">
        <v>11265.058657177573</v>
      </c>
      <c r="AP20" s="626">
        <v>13842.209081526653</v>
      </c>
      <c r="AQ20" s="626"/>
    </row>
    <row r="21" spans="1:43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13"/>
        <v>15.514872874288725</v>
      </c>
      <c r="H21" s="490">
        <f t="shared" si="14"/>
        <v>15.514872874288725</v>
      </c>
      <c r="I21" s="490">
        <f t="shared" si="15"/>
        <v>20.876054815341522</v>
      </c>
      <c r="J21" s="490">
        <f t="shared" si="19"/>
        <v>60.413793103448285</v>
      </c>
      <c r="K21" s="490">
        <f t="shared" si="20"/>
        <v>60.459455203904902</v>
      </c>
      <c r="L21" s="490">
        <f t="shared" si="3"/>
        <v>21.9</v>
      </c>
      <c r="M21" s="490">
        <f t="shared" si="4"/>
        <v>60.413793103448285</v>
      </c>
      <c r="N21" s="490">
        <f t="shared" si="5"/>
        <v>3.0206896551724143E-2</v>
      </c>
      <c r="O21" s="490">
        <f t="shared" si="6"/>
        <v>21.9</v>
      </c>
      <c r="P21" s="490">
        <f t="shared" si="16"/>
        <v>446.49421405157233</v>
      </c>
      <c r="Q21" s="490"/>
      <c r="R21" s="490">
        <f t="shared" si="17"/>
        <v>446.49421405157233</v>
      </c>
      <c r="S21" s="490">
        <f t="shared" si="7"/>
        <v>432.36199952617875</v>
      </c>
      <c r="T21" s="490">
        <f t="shared" si="8"/>
        <v>446.49421405157233</v>
      </c>
      <c r="U21" s="490">
        <f t="shared" si="9"/>
        <v>0.57999999999999996</v>
      </c>
      <c r="V21" s="490">
        <f t="shared" si="10"/>
        <v>0.76</v>
      </c>
      <c r="W21" s="255">
        <f>IFERROR((1+(3*[0]!B)+(3*[0]!B^2))/((1+[0]!B)^2),"--")</f>
        <v>1</v>
      </c>
      <c r="X21" s="255">
        <f t="shared" si="11"/>
        <v>2.4333333333333338E-3</v>
      </c>
      <c r="Y21" s="208" t="str">
        <f t="shared" si="12"/>
        <v>A</v>
      </c>
      <c r="Z21" s="255">
        <f>VLOOKUP(D21,derm!$D$4:$H$285,5,FALSE)</f>
        <v>4.1999999999999997E-3</v>
      </c>
      <c r="AA21" s="468">
        <f>VLOOKUP($C21,ToxValues!$C$4:$N$283,11,FALSE)</f>
        <v>98.96</v>
      </c>
      <c r="AB21" s="468">
        <f>VLOOKUP($D21,derm!$D$4:$K$285,6,FALSE)</f>
        <v>0</v>
      </c>
      <c r="AC21" s="468">
        <f>VLOOKUP($D21,derm!$D$4:$K$285,7,FALSE)</f>
        <v>0.38</v>
      </c>
      <c r="AD21" s="468">
        <f>VLOOKUP($D21,derm!$D$4:$K$285,8,FALSE)</f>
        <v>0.92</v>
      </c>
      <c r="AE21" s="468">
        <f>VLOOKUP($D21,derm!$D$4:$L$285,9,FALSE)</f>
        <v>1</v>
      </c>
      <c r="AF21" s="255">
        <f>VLOOKUP(C21,ToxValues!$C$4:$J$284,4,FALSE)</f>
        <v>7.0000000000000001E-3</v>
      </c>
      <c r="AG21" s="255">
        <f>VLOOKUP($C21,ToxValues!$C$4:$J$284,3,FALSE)</f>
        <v>6.0000000000000001E-3</v>
      </c>
      <c r="AH21" s="497">
        <f>VLOOKUP($C21,ToxValues!$C$4:$J$284,5,FALSE)</f>
        <v>6.0000000000000001E-3</v>
      </c>
      <c r="AI21" s="630"/>
      <c r="AJ21" s="633">
        <f t="shared" si="18"/>
        <v>0.96644792705841742</v>
      </c>
      <c r="AK21" s="626">
        <v>16.053501114655422</v>
      </c>
      <c r="AL21" s="626">
        <v>12970.859985785362</v>
      </c>
      <c r="AM21" s="626"/>
      <c r="AN21" s="626">
        <v>12970.859985785362</v>
      </c>
      <c r="AO21" s="626">
        <v>12970.859985785362</v>
      </c>
      <c r="AP21" s="626">
        <v>13394.826421547172</v>
      </c>
      <c r="AQ21" s="626"/>
    </row>
    <row r="22" spans="1:43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13"/>
        <v>30.954421634011243</v>
      </c>
      <c r="H22" s="490">
        <f t="shared" si="14"/>
        <v>30.954421634011243</v>
      </c>
      <c r="I22" s="490">
        <f t="shared" si="15"/>
        <v>299.52069793128948</v>
      </c>
      <c r="J22" s="490">
        <f t="shared" si="19"/>
        <v>34.522167487684733</v>
      </c>
      <c r="K22" s="490">
        <f t="shared" si="20"/>
        <v>34.525211627715173</v>
      </c>
      <c r="L22" s="490">
        <f t="shared" si="3"/>
        <v>328.49999999999994</v>
      </c>
      <c r="M22" s="490">
        <f t="shared" si="4"/>
        <v>34.522167487684733</v>
      </c>
      <c r="N22" s="490">
        <f t="shared" si="5"/>
        <v>1.7261083743842366E-2</v>
      </c>
      <c r="O22" s="490">
        <f t="shared" si="6"/>
        <v>328.49999999999994</v>
      </c>
      <c r="P22" s="490">
        <f t="shared" si="16"/>
        <v>3395.2698045362899</v>
      </c>
      <c r="Q22" s="490"/>
      <c r="R22" s="490">
        <f t="shared" si="17"/>
        <v>3395.2698045362899</v>
      </c>
      <c r="S22" s="490">
        <f t="shared" si="7"/>
        <v>3231.5183709606022</v>
      </c>
      <c r="T22" s="490">
        <f t="shared" si="8"/>
        <v>3395.2698045362899</v>
      </c>
      <c r="U22" s="490">
        <f t="shared" si="9"/>
        <v>0.57999999999999996</v>
      </c>
      <c r="V22" s="490">
        <f t="shared" si="10"/>
        <v>0.92</v>
      </c>
      <c r="W22" s="255">
        <f>IFERROR((1+(3*[0]!B)+(3*[0]!B^2))/((1+[0]!B)^2),"--")</f>
        <v>1</v>
      </c>
      <c r="X22" s="255">
        <f t="shared" si="11"/>
        <v>3.6499999999999998E-2</v>
      </c>
      <c r="Y22" s="208" t="str">
        <f t="shared" si="12"/>
        <v>A</v>
      </c>
      <c r="Z22" s="255">
        <f>VLOOKUP(D22,derm!$D$4:$H$285,5,FALSE)</f>
        <v>7.5300000000000002E-3</v>
      </c>
      <c r="AA22" s="468">
        <f>VLOOKUP($C22,ToxValues!$C$4:$N$283,11,FALSE)</f>
        <v>112.99</v>
      </c>
      <c r="AB22" s="468">
        <f>VLOOKUP($D22,derm!$D$4:$K$285,6,FALSE)</f>
        <v>0</v>
      </c>
      <c r="AC22" s="468">
        <f>VLOOKUP($D22,derm!$D$4:$K$285,7,FALSE)</f>
        <v>0.46</v>
      </c>
      <c r="AD22" s="468">
        <f>VLOOKUP($D22,derm!$D$4:$K$285,8,FALSE)</f>
        <v>1.1000000000000001</v>
      </c>
      <c r="AE22" s="468">
        <f>VLOOKUP($D22,derm!$D$4:$L$285,9,FALSE)</f>
        <v>1</v>
      </c>
      <c r="AF22" s="255">
        <f>VLOOKUP(C22,ToxValues!$C$4:$J$284,4,FALSE)</f>
        <v>4.0000000000000001E-3</v>
      </c>
      <c r="AG22" s="255">
        <f>VLOOKUP($C22,ToxValues!$C$4:$J$284,3,FALSE)</f>
        <v>0.09</v>
      </c>
      <c r="AH22" s="497">
        <f>VLOOKUP($C22,ToxValues!$C$4:$J$284,5,FALSE)</f>
        <v>0.09</v>
      </c>
      <c r="AI22" s="630"/>
      <c r="AJ22" s="633">
        <f t="shared" si="18"/>
        <v>0.99120237154598578</v>
      </c>
      <c r="AK22" s="626">
        <v>31.229164217728211</v>
      </c>
      <c r="AL22" s="626">
        <v>96945.551128818071</v>
      </c>
      <c r="AM22" s="626"/>
      <c r="AN22" s="626">
        <v>96945.551128818071</v>
      </c>
      <c r="AO22" s="626">
        <v>96945.551128818071</v>
      </c>
      <c r="AP22" s="626">
        <v>101858.09413608869</v>
      </c>
      <c r="AQ22" s="626"/>
    </row>
    <row r="23" spans="1:43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>
        <f t="shared" si="13"/>
        <v>36.5</v>
      </c>
      <c r="H23" s="490" t="str">
        <f t="shared" si="14"/>
        <v>--</v>
      </c>
      <c r="I23" s="490" t="str">
        <f t="shared" si="15"/>
        <v>--</v>
      </c>
      <c r="J23" s="490" t="str">
        <f t="shared" si="19"/>
        <v>--</v>
      </c>
      <c r="K23" s="490" t="str">
        <f t="shared" si="20"/>
        <v/>
      </c>
      <c r="L23" s="490">
        <f t="shared" si="3"/>
        <v>36.5</v>
      </c>
      <c r="M23" s="490" t="str">
        <f t="shared" si="4"/>
        <v>--</v>
      </c>
      <c r="N23" s="490" t="str">
        <f t="shared" si="5"/>
        <v>--</v>
      </c>
      <c r="O23" s="490">
        <f t="shared" si="6"/>
        <v>36.5</v>
      </c>
      <c r="P23" s="490" t="str">
        <f t="shared" si="16"/>
        <v>--</v>
      </c>
      <c r="Q23" s="490"/>
      <c r="R23" s="490" t="str">
        <f t="shared" si="17"/>
        <v>--</v>
      </c>
      <c r="S23" s="490" t="str">
        <f t="shared" si="7"/>
        <v>--</v>
      </c>
      <c r="T23" s="490" t="str">
        <f t="shared" si="8"/>
        <v>--</v>
      </c>
      <c r="U23" s="490" t="str">
        <f t="shared" si="9"/>
        <v>--</v>
      </c>
      <c r="V23" s="490" t="str">
        <f t="shared" si="10"/>
        <v>--</v>
      </c>
      <c r="W23" s="255" t="str">
        <f>IFERROR((1+(3*[0]!B)+(3*[0]!B^2))/((1+[0]!B)^2),"--")</f>
        <v>--</v>
      </c>
      <c r="X23" s="255">
        <f t="shared" si="11"/>
        <v>4.0555555555555553E-3</v>
      </c>
      <c r="Y23" s="208" t="str">
        <f t="shared" si="12"/>
        <v>A</v>
      </c>
      <c r="Z23" s="255">
        <f>VLOOKUP(D23,derm!$D$4:$H$285,5,FALSE)</f>
        <v>6.2100000000000002E-2</v>
      </c>
      <c r="AA23" s="468">
        <f>VLOOKUP($C23,ToxValues!$C$4:$N$283,11,FALSE)</f>
        <v>120.2</v>
      </c>
      <c r="AB23" s="468" t="str">
        <f>VLOOKUP($D23,derm!$D$4:$K$285,6,FALSE)</f>
        <v>--</v>
      </c>
      <c r="AC23" s="468" t="str">
        <f>VLOOKUP($D23,derm!$D$4:$K$285,7,FALSE)</f>
        <v>--</v>
      </c>
      <c r="AD23" s="468" t="str">
        <f>VLOOKUP($D23,derm!$D$4:$K$285,8,FALSE)</f>
        <v>--</v>
      </c>
      <c r="AE23" s="468" t="str">
        <f>VLOOKUP($D23,derm!$D$4:$L$285,9,FALSE)</f>
        <v>--</v>
      </c>
      <c r="AF23" s="255" t="str">
        <f>VLOOKUP(C23,ToxValues!$C$4:$J$284,4,FALSE)</f>
        <v>--</v>
      </c>
      <c r="AG23" s="255">
        <f>VLOOKUP($C23,ToxValues!$C$4:$J$284,3,FALSE)</f>
        <v>0.01</v>
      </c>
      <c r="AH23" s="497">
        <f>VLOOKUP($C23,ToxValues!$C$4:$J$284,5,FALSE)</f>
        <v>0.01</v>
      </c>
      <c r="AI23" s="630"/>
      <c r="AJ23" s="633" t="str">
        <f t="shared" si="18"/>
        <v/>
      </c>
      <c r="AK23" s="626">
        <v>36.5</v>
      </c>
      <c r="AL23" s="626" t="s">
        <v>1856</v>
      </c>
      <c r="AM23" s="626"/>
      <c r="AN23" s="626" t="s">
        <v>1856</v>
      </c>
      <c r="AO23" s="626" t="s">
        <v>1856</v>
      </c>
      <c r="AP23" s="626" t="s">
        <v>1856</v>
      </c>
      <c r="AQ23" s="626"/>
    </row>
    <row r="24" spans="1:43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13"/>
        <v>--</v>
      </c>
      <c r="H24" s="490" t="str">
        <f t="shared" si="14"/>
        <v>--</v>
      </c>
      <c r="I24" s="490" t="str">
        <f t="shared" si="15"/>
        <v>--</v>
      </c>
      <c r="J24" s="490" t="str">
        <f t="shared" si="19"/>
        <v>--</v>
      </c>
      <c r="K24" s="490" t="str">
        <f t="shared" si="20"/>
        <v/>
      </c>
      <c r="L24" s="490" t="str">
        <f t="shared" si="3"/>
        <v>--</v>
      </c>
      <c r="M24" s="490" t="str">
        <f t="shared" si="4"/>
        <v>--</v>
      </c>
      <c r="N24" s="490" t="str">
        <f t="shared" si="5"/>
        <v>--</v>
      </c>
      <c r="O24" s="490" t="str">
        <f t="shared" si="6"/>
        <v>--</v>
      </c>
      <c r="P24" s="490" t="str">
        <f t="shared" si="16"/>
        <v>--</v>
      </c>
      <c r="Q24" s="490"/>
      <c r="R24" s="490" t="str">
        <f t="shared" si="17"/>
        <v>--</v>
      </c>
      <c r="S24" s="490" t="str">
        <f t="shared" si="7"/>
        <v>--</v>
      </c>
      <c r="T24" s="490" t="str">
        <f t="shared" si="8"/>
        <v>--</v>
      </c>
      <c r="U24" s="490">
        <f t="shared" si="9"/>
        <v>0.44615384615384612</v>
      </c>
      <c r="V24" s="490">
        <f t="shared" si="10"/>
        <v>1.8233136094674554</v>
      </c>
      <c r="W24" s="255">
        <f>IFERROR((1+(3*[0]!B)+(3*[0]!B^2))/((1+[0]!B)^2),"--")</f>
        <v>1.2840236686390532</v>
      </c>
      <c r="X24" s="255" t="str">
        <f t="shared" si="11"/>
        <v>--</v>
      </c>
      <c r="Y24" s="208" t="str">
        <f t="shared" si="12"/>
        <v>A</v>
      </c>
      <c r="Z24" s="255" t="str">
        <f>VLOOKUP(D24,derm!$D$4:$H$285,5,FALSE)</f>
        <v>--</v>
      </c>
      <c r="AA24" s="468" t="str">
        <f>VLOOKUP($C24,ToxValues!$C$4:$N$283,11,FALSE)</f>
        <v>--</v>
      </c>
      <c r="AB24" s="468">
        <f>VLOOKUP($D24,derm!$D$4:$K$285,6,FALSE)</f>
        <v>0.3</v>
      </c>
      <c r="AC24" s="468">
        <f>VLOOKUP($D24,derm!$D$4:$K$285,7,FALSE)</f>
        <v>0.71</v>
      </c>
      <c r="AD24" s="468">
        <f>VLOOKUP($D24,derm!$D$4:$K$285,8,FALSE)</f>
        <v>1.71</v>
      </c>
      <c r="AE24" s="468">
        <f>VLOOKUP($D24,derm!$D$4:$L$285,9,FALSE)</f>
        <v>1</v>
      </c>
      <c r="AF24" s="255" t="str">
        <f>VLOOKUP(C24,ToxValues!$C$4:$J$284,4,FALSE)</f>
        <v>--</v>
      </c>
      <c r="AG24" s="255" t="str">
        <f>VLOOKUP($C24,ToxValues!$C$4:$J$284,3,FALSE)</f>
        <v>--</v>
      </c>
      <c r="AH24" s="497" t="str">
        <f>VLOOKUP($C24,ToxValues!$C$4:$J$284,5,FALSE)</f>
        <v>--</v>
      </c>
      <c r="AI24" s="630"/>
      <c r="AJ24" s="633" t="str">
        <f t="shared" si="18"/>
        <v/>
      </c>
      <c r="AK24" s="626" t="s">
        <v>1856</v>
      </c>
      <c r="AL24" s="626" t="s">
        <v>1856</v>
      </c>
      <c r="AM24" s="626"/>
      <c r="AN24" s="626" t="s">
        <v>1856</v>
      </c>
      <c r="AO24" s="626" t="s">
        <v>1856</v>
      </c>
      <c r="AP24" s="626" t="s">
        <v>1856</v>
      </c>
      <c r="AQ24" s="626"/>
    </row>
    <row r="25" spans="1:43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>
        <f t="shared" si="13"/>
        <v>73</v>
      </c>
      <c r="H25" s="490" t="str">
        <f t="shared" si="14"/>
        <v>--</v>
      </c>
      <c r="I25" s="490" t="str">
        <f t="shared" si="15"/>
        <v>--</v>
      </c>
      <c r="J25" s="490" t="str">
        <f t="shared" si="19"/>
        <v>--</v>
      </c>
      <c r="K25" s="490" t="str">
        <f t="shared" si="20"/>
        <v/>
      </c>
      <c r="L25" s="490">
        <f t="shared" si="3"/>
        <v>73</v>
      </c>
      <c r="M25" s="490" t="str">
        <f t="shared" si="4"/>
        <v>--</v>
      </c>
      <c r="N25" s="490" t="str">
        <f t="shared" si="5"/>
        <v>--</v>
      </c>
      <c r="O25" s="490">
        <f t="shared" si="6"/>
        <v>73</v>
      </c>
      <c r="P25" s="490" t="str">
        <f t="shared" si="16"/>
        <v>--</v>
      </c>
      <c r="Q25" s="490"/>
      <c r="R25" s="490" t="str">
        <f t="shared" si="17"/>
        <v>--</v>
      </c>
      <c r="S25" s="490" t="str">
        <f t="shared" si="7"/>
        <v>--</v>
      </c>
      <c r="T25" s="490" t="str">
        <f t="shared" si="8"/>
        <v>--</v>
      </c>
      <c r="U25" s="490" t="str">
        <f t="shared" si="9"/>
        <v>--</v>
      </c>
      <c r="V25" s="490" t="str">
        <f t="shared" si="10"/>
        <v>--</v>
      </c>
      <c r="W25" s="255" t="str">
        <f>IFERROR((1+(3*[0]!B)+(3*[0]!B^2))/((1+[0]!B)^2),"--")</f>
        <v>--</v>
      </c>
      <c r="X25" s="255">
        <f t="shared" si="11"/>
        <v>8.1111111111111106E-3</v>
      </c>
      <c r="Y25" s="208" t="str">
        <f t="shared" si="12"/>
        <v>A</v>
      </c>
      <c r="Z25" s="255">
        <f>VLOOKUP(D25,derm!$D$4:$H$285,5,FALSE)</f>
        <v>7.7600000000000004E-3</v>
      </c>
      <c r="AA25" s="468">
        <f>VLOOKUP($C25,ToxValues!$C$4:$N$283,11,FALSE)</f>
        <v>112.99</v>
      </c>
      <c r="AB25" s="468" t="str">
        <f>VLOOKUP($D25,derm!$D$4:$K$285,6,FALSE)</f>
        <v>--</v>
      </c>
      <c r="AC25" s="468" t="str">
        <f>VLOOKUP($D25,derm!$D$4:$K$285,7,FALSE)</f>
        <v>--</v>
      </c>
      <c r="AD25" s="468" t="str">
        <f>VLOOKUP($D25,derm!$D$4:$K$285,8,FALSE)</f>
        <v>--</v>
      </c>
      <c r="AE25" s="468" t="str">
        <f>VLOOKUP($D25,derm!$D$4:$L$285,9,FALSE)</f>
        <v>--</v>
      </c>
      <c r="AF25" s="255" t="str">
        <f>VLOOKUP(C25,ToxValues!$C$4:$J$284,4,FALSE)</f>
        <v>--</v>
      </c>
      <c r="AG25" s="255">
        <f>VLOOKUP($C25,ToxValues!$C$4:$J$284,3,FALSE)</f>
        <v>0.02</v>
      </c>
      <c r="AH25" s="497">
        <f>VLOOKUP($C25,ToxValues!$C$4:$J$284,5,FALSE)</f>
        <v>0.02</v>
      </c>
      <c r="AI25" s="630"/>
      <c r="AJ25" s="633" t="str">
        <f t="shared" si="18"/>
        <v/>
      </c>
      <c r="AK25" s="626">
        <v>73</v>
      </c>
      <c r="AL25" s="626" t="s">
        <v>1856</v>
      </c>
      <c r="AM25" s="626"/>
      <c r="AN25" s="626" t="s">
        <v>1856</v>
      </c>
      <c r="AO25" s="626" t="s">
        <v>1856</v>
      </c>
      <c r="AP25" s="626" t="s">
        <v>1856</v>
      </c>
      <c r="AQ25" s="626"/>
    </row>
    <row r="26" spans="1:43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13"/>
        <v>145.15955181805174</v>
      </c>
      <c r="H26" s="490">
        <f t="shared" si="14"/>
        <v>145.15955181805174</v>
      </c>
      <c r="I26" s="490">
        <f t="shared" si="15"/>
        <v>148.27694218471433</v>
      </c>
      <c r="J26" s="490">
        <f t="shared" si="19"/>
        <v>6904.4334975369466</v>
      </c>
      <c r="K26" s="490">
        <f t="shared" si="20"/>
        <v>6904.4374114312723</v>
      </c>
      <c r="L26" s="490">
        <f t="shared" si="3"/>
        <v>255.5</v>
      </c>
      <c r="M26" s="490">
        <f t="shared" si="4"/>
        <v>6904.4334975369466</v>
      </c>
      <c r="N26" s="490">
        <f t="shared" si="5"/>
        <v>3.4522167487684734</v>
      </c>
      <c r="O26" s="490">
        <f t="shared" si="6"/>
        <v>255.5</v>
      </c>
      <c r="P26" s="490">
        <f t="shared" si="16"/>
        <v>353.32660250614191</v>
      </c>
      <c r="Q26" s="490"/>
      <c r="R26" s="490">
        <f t="shared" si="17"/>
        <v>353.32660250614191</v>
      </c>
      <c r="S26" s="490">
        <f t="shared" si="7"/>
        <v>287.54405304315583</v>
      </c>
      <c r="T26" s="490">
        <f t="shared" si="8"/>
        <v>353.32660250614191</v>
      </c>
      <c r="U26" s="490">
        <f t="shared" si="9"/>
        <v>0.48333333333333334</v>
      </c>
      <c r="V26" s="490">
        <f t="shared" si="10"/>
        <v>1.6961111111111113</v>
      </c>
      <c r="W26" s="255">
        <f>IFERROR((1+(3*[0]!B)+(3*[0]!B^2))/((1+[0]!B)^2),"--")</f>
        <v>1.1944444444444446</v>
      </c>
      <c r="X26" s="255">
        <f t="shared" si="11"/>
        <v>2.8388888888888894E-2</v>
      </c>
      <c r="Y26" s="208" t="str">
        <f t="shared" si="12"/>
        <v>A</v>
      </c>
      <c r="Z26" s="255">
        <f>VLOOKUP(D26,derm!$D$4:$H$285,5,FALSE)</f>
        <v>4.53E-2</v>
      </c>
      <c r="AA26" s="468">
        <f>VLOOKUP($C26,ToxValues!$C$4:$N$283,11,FALSE)</f>
        <v>147</v>
      </c>
      <c r="AB26" s="468">
        <f>VLOOKUP($D26,derm!$D$4:$K$285,6,FALSE)</f>
        <v>0.2</v>
      </c>
      <c r="AC26" s="468">
        <f>VLOOKUP($D26,derm!$D$4:$K$285,7,FALSE)</f>
        <v>0.71</v>
      </c>
      <c r="AD26" s="468">
        <f>VLOOKUP($D26,derm!$D$4:$K$285,8,FALSE)</f>
        <v>1.71</v>
      </c>
      <c r="AE26" s="468">
        <f>VLOOKUP($D26,derm!$D$4:$L$285,9,FALSE)</f>
        <v>1</v>
      </c>
      <c r="AF26" s="255">
        <f>VLOOKUP(C26,ToxValues!$C$4:$J$284,4,FALSE)</f>
        <v>0.8</v>
      </c>
      <c r="AG26" s="255">
        <f>VLOOKUP($C26,ToxValues!$C$4:$J$284,3,FALSE)</f>
        <v>7.0000000000000007E-2</v>
      </c>
      <c r="AH26" s="497">
        <f>VLOOKUP($C26,ToxValues!$C$4:$J$284,5,FALSE)</f>
        <v>7.0000000000000007E-2</v>
      </c>
      <c r="AI26" s="630"/>
      <c r="AJ26" s="633">
        <f t="shared" si="18"/>
        <v>0.60599076803956087</v>
      </c>
      <c r="AK26" s="626">
        <v>239.54086344855884</v>
      </c>
      <c r="AL26" s="626">
        <v>8626.3215912946744</v>
      </c>
      <c r="AM26" s="626"/>
      <c r="AN26" s="626">
        <v>8626.3215912946744</v>
      </c>
      <c r="AO26" s="626">
        <v>8626.3215912946744</v>
      </c>
      <c r="AP26" s="626">
        <v>10599.798075184257</v>
      </c>
      <c r="AQ26" s="626"/>
    </row>
    <row r="27" spans="1:43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13"/>
        <v>--</v>
      </c>
      <c r="H27" s="490" t="str">
        <f t="shared" si="14"/>
        <v>--</v>
      </c>
      <c r="I27" s="490" t="str">
        <f t="shared" si="15"/>
        <v>--</v>
      </c>
      <c r="J27" s="490" t="str">
        <f t="shared" si="19"/>
        <v>--</v>
      </c>
      <c r="K27" s="490" t="str">
        <f t="shared" si="20"/>
        <v/>
      </c>
      <c r="L27" s="490" t="str">
        <f t="shared" si="3"/>
        <v>--</v>
      </c>
      <c r="M27" s="490" t="str">
        <f t="shared" si="4"/>
        <v>--</v>
      </c>
      <c r="N27" s="490" t="str">
        <f t="shared" si="5"/>
        <v>--</v>
      </c>
      <c r="O27" s="490" t="str">
        <f t="shared" si="6"/>
        <v>--</v>
      </c>
      <c r="P27" s="490" t="str">
        <f t="shared" si="16"/>
        <v>--</v>
      </c>
      <c r="Q27" s="490"/>
      <c r="R27" s="490" t="str">
        <f t="shared" si="17"/>
        <v>--</v>
      </c>
      <c r="S27" s="490" t="str">
        <f t="shared" si="7"/>
        <v>--</v>
      </c>
      <c r="T27" s="490" t="str">
        <f t="shared" si="8"/>
        <v>--</v>
      </c>
      <c r="U27" s="490" t="str">
        <f t="shared" si="9"/>
        <v>--</v>
      </c>
      <c r="V27" s="490" t="str">
        <f t="shared" si="10"/>
        <v>--</v>
      </c>
      <c r="W27" s="255" t="str">
        <f>IFERROR((1+(3*[0]!B)+(3*[0]!B^2))/((1+[0]!B)^2),"--")</f>
        <v>--</v>
      </c>
      <c r="X27" s="255" t="str">
        <f t="shared" si="11"/>
        <v>--</v>
      </c>
      <c r="Y27" s="208" t="str">
        <f t="shared" si="12"/>
        <v>A</v>
      </c>
      <c r="Z27" s="255" t="str">
        <f>VLOOKUP(D27,derm!$D$4:$H$285,5,FALSE)</f>
        <v>--</v>
      </c>
      <c r="AA27" s="468" t="str">
        <f>VLOOKUP($C27,ToxValues!$C$4:$N$283,11,FALSE)</f>
        <v>--</v>
      </c>
      <c r="AB27" s="468" t="str">
        <f>VLOOKUP($D27,derm!$D$4:$K$285,6,FALSE)</f>
        <v>--</v>
      </c>
      <c r="AC27" s="468" t="str">
        <f>VLOOKUP($D27,derm!$D$4:$K$285,7,FALSE)</f>
        <v>--</v>
      </c>
      <c r="AD27" s="468" t="str">
        <f>VLOOKUP($D27,derm!$D$4:$K$285,8,FALSE)</f>
        <v>--</v>
      </c>
      <c r="AE27" s="468" t="str">
        <f>VLOOKUP($D27,derm!$D$4:$L$285,9,FALSE)</f>
        <v>--</v>
      </c>
      <c r="AF27" s="255" t="str">
        <f>VLOOKUP(C27,ToxValues!$C$4:$J$284,4,FALSE)</f>
        <v>--</v>
      </c>
      <c r="AG27" s="255" t="str">
        <f>VLOOKUP($C27,ToxValues!$C$4:$J$284,3,FALSE)</f>
        <v>--</v>
      </c>
      <c r="AH27" s="497" t="str">
        <f>VLOOKUP($C27,ToxValues!$C$4:$J$284,5,FALSE)</f>
        <v>--</v>
      </c>
      <c r="AI27" s="630"/>
      <c r="AJ27" s="633" t="str">
        <f t="shared" si="18"/>
        <v/>
      </c>
      <c r="AK27" s="626" t="s">
        <v>1856</v>
      </c>
      <c r="AL27" s="626" t="s">
        <v>1856</v>
      </c>
      <c r="AM27" s="626"/>
      <c r="AN27" s="626" t="s">
        <v>1856</v>
      </c>
      <c r="AO27" s="626" t="s">
        <v>1856</v>
      </c>
      <c r="AP27" s="626" t="s">
        <v>1856</v>
      </c>
      <c r="AQ27" s="626"/>
    </row>
    <row r="28" spans="1:43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>
        <f t="shared" si="13"/>
        <v>2065.6092723944043</v>
      </c>
      <c r="H28" s="490">
        <f t="shared" si="14"/>
        <v>2065.6092723944043</v>
      </c>
      <c r="I28" s="490">
        <f t="shared" si="15"/>
        <v>2169.4555320998875</v>
      </c>
      <c r="J28" s="490">
        <f t="shared" si="19"/>
        <v>43152.709359605913</v>
      </c>
      <c r="K28" s="490">
        <f t="shared" si="20"/>
        <v>43152.709816226918</v>
      </c>
      <c r="L28" s="490">
        <f t="shared" si="3"/>
        <v>2190</v>
      </c>
      <c r="M28" s="490">
        <f t="shared" si="4"/>
        <v>43152.709359605913</v>
      </c>
      <c r="N28" s="490">
        <f t="shared" si="5"/>
        <v>21.576354679802957</v>
      </c>
      <c r="O28" s="490">
        <f t="shared" si="6"/>
        <v>2190</v>
      </c>
      <c r="P28" s="490">
        <f t="shared" si="16"/>
        <v>231259.70642796249</v>
      </c>
      <c r="Q28" s="490"/>
      <c r="R28" s="490">
        <f t="shared" si="17"/>
        <v>231259.70642796249</v>
      </c>
      <c r="S28" s="490">
        <f t="shared" si="7"/>
        <v>225843.97584397584</v>
      </c>
      <c r="T28" s="490">
        <f t="shared" si="8"/>
        <v>231259.70642796249</v>
      </c>
      <c r="U28" s="490">
        <f t="shared" si="9"/>
        <v>0.57999999999999996</v>
      </c>
      <c r="V28" s="490">
        <f t="shared" si="10"/>
        <v>0.54</v>
      </c>
      <c r="W28" s="255">
        <f>IFERROR((1+(3*[0]!B)+(3*[0]!B^2))/((1+[0]!B)^2),"--")</f>
        <v>1</v>
      </c>
      <c r="X28" s="255">
        <f t="shared" si="11"/>
        <v>0.24333333333333335</v>
      </c>
      <c r="Y28" s="208" t="str">
        <f t="shared" si="12"/>
        <v>A</v>
      </c>
      <c r="Z28" s="255">
        <f>VLOOKUP(D28,derm!$D$4:$H$285,5,FALSE)</f>
        <v>9.6199999999999996E-4</v>
      </c>
      <c r="AA28" s="468">
        <f>VLOOKUP($C28,ToxValues!$C$4:$N$283,11,FALSE)</f>
        <v>72.11</v>
      </c>
      <c r="AB28" s="468">
        <f>VLOOKUP($D28,derm!$D$4:$K$285,6,FALSE)</f>
        <v>0</v>
      </c>
      <c r="AC28" s="468">
        <f>VLOOKUP($D28,derm!$D$4:$K$285,7,FALSE)</f>
        <v>0.27</v>
      </c>
      <c r="AD28" s="468">
        <f>VLOOKUP($D28,derm!$D$4:$K$285,8,FALSE)</f>
        <v>0.65</v>
      </c>
      <c r="AE28" s="468">
        <f>VLOOKUP($D28,derm!$D$4:$L$285,9,FALSE)</f>
        <v>1</v>
      </c>
      <c r="AF28" s="255">
        <f>VLOOKUP(C28,ToxValues!$C$4:$J$284,4,FALSE)</f>
        <v>5</v>
      </c>
      <c r="AG28" s="255">
        <f>VLOOKUP($C28,ToxValues!$C$4:$J$284,3,FALSE)</f>
        <v>0.6</v>
      </c>
      <c r="AH28" s="497">
        <f>VLOOKUP($C28,ToxValues!$C$4:$J$284,5,FALSE)</f>
        <v>0.6</v>
      </c>
      <c r="AI28" s="630"/>
      <c r="AJ28" s="633">
        <f t="shared" si="18"/>
        <v>0.99137288309806171</v>
      </c>
      <c r="AK28" s="626">
        <v>2083.5846003164124</v>
      </c>
      <c r="AL28" s="626">
        <v>6775319.2753192754</v>
      </c>
      <c r="AM28" s="626"/>
      <c r="AN28" s="626">
        <v>6775319.2753192754</v>
      </c>
      <c r="AO28" s="626">
        <v>6775319.2753192754</v>
      </c>
      <c r="AP28" s="626">
        <v>6937791.1928388737</v>
      </c>
      <c r="AQ28" s="626"/>
    </row>
    <row r="29" spans="1:43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>
        <f t="shared" si="13"/>
        <v>73</v>
      </c>
      <c r="H29" s="490" t="str">
        <f t="shared" si="14"/>
        <v>--</v>
      </c>
      <c r="I29" s="490" t="str">
        <f t="shared" si="15"/>
        <v>--</v>
      </c>
      <c r="J29" s="490" t="str">
        <f t="shared" si="19"/>
        <v>--</v>
      </c>
      <c r="K29" s="490" t="str">
        <f t="shared" si="20"/>
        <v/>
      </c>
      <c r="L29" s="490">
        <f t="shared" si="3"/>
        <v>73</v>
      </c>
      <c r="M29" s="490" t="str">
        <f t="shared" si="4"/>
        <v>--</v>
      </c>
      <c r="N29" s="490" t="str">
        <f t="shared" si="5"/>
        <v>--</v>
      </c>
      <c r="O29" s="490">
        <f t="shared" si="6"/>
        <v>73</v>
      </c>
      <c r="P29" s="490" t="str">
        <f t="shared" si="16"/>
        <v>--</v>
      </c>
      <c r="Q29" s="490"/>
      <c r="R29" s="490" t="str">
        <f t="shared" si="17"/>
        <v>--</v>
      </c>
      <c r="S29" s="490" t="str">
        <f t="shared" si="7"/>
        <v>--</v>
      </c>
      <c r="T29" s="490" t="str">
        <f t="shared" si="8"/>
        <v>--</v>
      </c>
      <c r="U29" s="490" t="str">
        <f t="shared" si="9"/>
        <v>--</v>
      </c>
      <c r="V29" s="490" t="str">
        <f t="shared" si="10"/>
        <v>--</v>
      </c>
      <c r="W29" s="255" t="str">
        <f>IFERROR((1+(3*[0]!B)+(3*[0]!B^2))/((1+[0]!B)^2),"--")</f>
        <v>--</v>
      </c>
      <c r="X29" s="255">
        <f t="shared" si="11"/>
        <v>8.1111111111111106E-3</v>
      </c>
      <c r="Y29" s="208" t="str">
        <f t="shared" si="12"/>
        <v>A</v>
      </c>
      <c r="Z29" s="255">
        <f>VLOOKUP(D29,derm!$D$4:$H$285,5,FALSE)</f>
        <v>5.7200000000000001E-2</v>
      </c>
      <c r="AA29" s="468">
        <f>VLOOKUP($C29,ToxValues!$C$4:$N$283,11,FALSE)</f>
        <v>126.59</v>
      </c>
      <c r="AB29" s="468" t="str">
        <f>VLOOKUP($D29,derm!$D$4:$K$285,6,FALSE)</f>
        <v>--</v>
      </c>
      <c r="AC29" s="468" t="str">
        <f>VLOOKUP($D29,derm!$D$4:$K$285,7,FALSE)</f>
        <v>--</v>
      </c>
      <c r="AD29" s="468" t="str">
        <f>VLOOKUP($D29,derm!$D$4:$K$285,8,FALSE)</f>
        <v>--</v>
      </c>
      <c r="AE29" s="468" t="str">
        <f>VLOOKUP($D29,derm!$D$4:$L$285,9,FALSE)</f>
        <v>--</v>
      </c>
      <c r="AF29" s="255" t="str">
        <f>VLOOKUP(C29,ToxValues!$C$4:$J$284,4,FALSE)</f>
        <v>--</v>
      </c>
      <c r="AG29" s="255">
        <f>VLOOKUP($C29,ToxValues!$C$4:$J$284,3,FALSE)</f>
        <v>0.02</v>
      </c>
      <c r="AH29" s="497">
        <f>VLOOKUP($C29,ToxValues!$C$4:$J$284,5,FALSE)</f>
        <v>0.02</v>
      </c>
      <c r="AI29" s="630"/>
      <c r="AJ29" s="633" t="str">
        <f t="shared" si="18"/>
        <v/>
      </c>
      <c r="AK29" s="626">
        <v>73</v>
      </c>
      <c r="AL29" s="626" t="s">
        <v>1856</v>
      </c>
      <c r="AM29" s="626"/>
      <c r="AN29" s="626" t="s">
        <v>1856</v>
      </c>
      <c r="AO29" s="626" t="s">
        <v>1856</v>
      </c>
      <c r="AP29" s="626" t="s">
        <v>1856</v>
      </c>
      <c r="AQ29" s="626"/>
    </row>
    <row r="30" spans="1:43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>
        <f t="shared" si="13"/>
        <v>18.25</v>
      </c>
      <c r="H30" s="490" t="str">
        <f t="shared" si="14"/>
        <v>--</v>
      </c>
      <c r="I30" s="490" t="str">
        <f t="shared" si="15"/>
        <v>--</v>
      </c>
      <c r="J30" s="490">
        <f t="shared" si="19"/>
        <v>258.91625615763547</v>
      </c>
      <c r="K30" s="490">
        <f t="shared" si="20"/>
        <v>258.97105067818342</v>
      </c>
      <c r="L30" s="490">
        <f t="shared" si="3"/>
        <v>18.25</v>
      </c>
      <c r="M30" s="490">
        <f t="shared" si="4"/>
        <v>258.91625615763547</v>
      </c>
      <c r="N30" s="490">
        <f t="shared" si="5"/>
        <v>0.12945812807881774</v>
      </c>
      <c r="O30" s="490">
        <f t="shared" si="6"/>
        <v>18.25</v>
      </c>
      <c r="P30" s="490" t="str">
        <f t="shared" si="16"/>
        <v>--</v>
      </c>
      <c r="Q30" s="490"/>
      <c r="R30" s="490" t="str">
        <f t="shared" si="17"/>
        <v>--</v>
      </c>
      <c r="S30" s="490" t="str">
        <f t="shared" si="7"/>
        <v>--</v>
      </c>
      <c r="T30" s="490" t="str">
        <f t="shared" si="8"/>
        <v>--</v>
      </c>
      <c r="U30" s="490" t="str">
        <f t="shared" si="9"/>
        <v>--</v>
      </c>
      <c r="V30" s="490" t="str">
        <f t="shared" si="10"/>
        <v>--</v>
      </c>
      <c r="W30" s="255" t="str">
        <f>IFERROR((1+(3*[0]!B)+(3*[0]!B^2))/((1+[0]!B)^2),"--")</f>
        <v>--</v>
      </c>
      <c r="X30" s="255">
        <f t="shared" si="11"/>
        <v>2.0277777777777777E-3</v>
      </c>
      <c r="Y30" s="208" t="str">
        <f t="shared" si="12"/>
        <v>A</v>
      </c>
      <c r="Z30" s="255">
        <f>VLOOKUP(D30,derm!$D$4:$H$285,5,FALSE)</f>
        <v>3.5500000000000002E-3</v>
      </c>
      <c r="AA30" s="468">
        <f>VLOOKUP($C30,ToxValues!$C$4:$N$283,11,FALSE)</f>
        <v>100.16</v>
      </c>
      <c r="AB30" s="468" t="str">
        <f>VLOOKUP($D30,derm!$D$4:$K$285,6,FALSE)</f>
        <v>--</v>
      </c>
      <c r="AC30" s="468" t="str">
        <f>VLOOKUP($D30,derm!$D$4:$K$285,7,FALSE)</f>
        <v>--</v>
      </c>
      <c r="AD30" s="468" t="str">
        <f>VLOOKUP($D30,derm!$D$4:$K$285,8,FALSE)</f>
        <v>--</v>
      </c>
      <c r="AE30" s="468" t="str">
        <f>VLOOKUP($D30,derm!$D$4:$L$285,9,FALSE)</f>
        <v>--</v>
      </c>
      <c r="AF30" s="255">
        <f>VLOOKUP(C30,ToxValues!$C$4:$J$284,4,FALSE)</f>
        <v>0.03</v>
      </c>
      <c r="AG30" s="255">
        <f>VLOOKUP($C30,ToxValues!$C$4:$J$284,3,FALSE)</f>
        <v>5.0000000000000001E-3</v>
      </c>
      <c r="AH30" s="497">
        <f>VLOOKUP($C30,ToxValues!$C$4:$J$284,5,FALSE)</f>
        <v>5.0000000000000001E-3</v>
      </c>
      <c r="AI30" s="630"/>
      <c r="AJ30" s="633" t="str">
        <f t="shared" si="18"/>
        <v/>
      </c>
      <c r="AK30" s="626">
        <v>18.25</v>
      </c>
      <c r="AL30" s="626" t="s">
        <v>1856</v>
      </c>
      <c r="AM30" s="626"/>
      <c r="AN30" s="626" t="s">
        <v>1856</v>
      </c>
      <c r="AO30" s="626" t="s">
        <v>1856</v>
      </c>
      <c r="AP30" s="626" t="s">
        <v>1856</v>
      </c>
      <c r="AQ30" s="626"/>
    </row>
    <row r="31" spans="1:43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>
        <f t="shared" si="13"/>
        <v>73</v>
      </c>
      <c r="H31" s="490" t="str">
        <f t="shared" si="14"/>
        <v>--</v>
      </c>
      <c r="I31" s="490" t="str">
        <f t="shared" si="15"/>
        <v>--</v>
      </c>
      <c r="J31" s="490" t="str">
        <f t="shared" si="19"/>
        <v>--</v>
      </c>
      <c r="K31" s="490" t="str">
        <f t="shared" si="20"/>
        <v/>
      </c>
      <c r="L31" s="490">
        <f t="shared" si="3"/>
        <v>73</v>
      </c>
      <c r="M31" s="490" t="str">
        <f t="shared" si="4"/>
        <v>--</v>
      </c>
      <c r="N31" s="490" t="str">
        <f t="shared" si="5"/>
        <v>--</v>
      </c>
      <c r="O31" s="490">
        <f t="shared" si="6"/>
        <v>73</v>
      </c>
      <c r="P31" s="490" t="str">
        <f t="shared" si="16"/>
        <v>--</v>
      </c>
      <c r="Q31" s="490"/>
      <c r="R31" s="490" t="str">
        <f t="shared" si="17"/>
        <v>--</v>
      </c>
      <c r="S31" s="490" t="str">
        <f t="shared" si="7"/>
        <v>--</v>
      </c>
      <c r="T31" s="490" t="str">
        <f t="shared" si="8"/>
        <v>--</v>
      </c>
      <c r="U31" s="490" t="str">
        <f t="shared" si="9"/>
        <v>--</v>
      </c>
      <c r="V31" s="490" t="str">
        <f t="shared" si="10"/>
        <v>--</v>
      </c>
      <c r="W31" s="255" t="str">
        <f>IFERROR((1+(3*[0]!B)+(3*[0]!B^2))/((1+[0]!B)^2),"--")</f>
        <v>--</v>
      </c>
      <c r="X31" s="255">
        <f t="shared" si="11"/>
        <v>8.1111111111111106E-3</v>
      </c>
      <c r="Y31" s="208" t="str">
        <f t="shared" si="12"/>
        <v>A</v>
      </c>
      <c r="Z31" s="255">
        <f>VLOOKUP(D31,derm!$D$4:$H$285,5,FALSE)</f>
        <v>4.9799999999999997E-2</v>
      </c>
      <c r="AA31" s="468">
        <f>VLOOKUP($C31,ToxValues!$C$4:$N$283,11,FALSE)</f>
        <v>126.59</v>
      </c>
      <c r="AB31" s="468" t="str">
        <f>VLOOKUP($D31,derm!$D$4:$K$285,6,FALSE)</f>
        <v>--</v>
      </c>
      <c r="AC31" s="468" t="str">
        <f>VLOOKUP($D31,derm!$D$4:$K$285,7,FALSE)</f>
        <v>--</v>
      </c>
      <c r="AD31" s="468" t="str">
        <f>VLOOKUP($D31,derm!$D$4:$K$285,8,FALSE)</f>
        <v>--</v>
      </c>
      <c r="AE31" s="468" t="str">
        <f>VLOOKUP($D31,derm!$D$4:$L$285,9,FALSE)</f>
        <v>--</v>
      </c>
      <c r="AF31" s="255" t="str">
        <f>VLOOKUP(C31,ToxValues!$C$4:$J$284,4,FALSE)</f>
        <v>--</v>
      </c>
      <c r="AG31" s="255">
        <f>VLOOKUP($C31,ToxValues!$C$4:$J$284,3,FALSE)</f>
        <v>0.02</v>
      </c>
      <c r="AH31" s="497">
        <f>VLOOKUP($C31,ToxValues!$C$4:$J$284,5,FALSE)</f>
        <v>0.02</v>
      </c>
      <c r="AI31" s="630"/>
      <c r="AJ31" s="633" t="str">
        <f t="shared" si="18"/>
        <v/>
      </c>
      <c r="AK31" s="626">
        <v>73</v>
      </c>
      <c r="AL31" s="626" t="s">
        <v>1856</v>
      </c>
      <c r="AM31" s="626"/>
      <c r="AN31" s="626" t="s">
        <v>1856</v>
      </c>
      <c r="AO31" s="626" t="s">
        <v>1856</v>
      </c>
      <c r="AP31" s="626" t="s">
        <v>1856</v>
      </c>
      <c r="AQ31" s="626"/>
    </row>
    <row r="32" spans="1:43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>
        <f t="shared" si="13"/>
        <v>278.35543483013481</v>
      </c>
      <c r="H32" s="490">
        <f t="shared" si="14"/>
        <v>278.35543483013481</v>
      </c>
      <c r="I32" s="490">
        <f t="shared" si="15"/>
        <v>281.38049752428276</v>
      </c>
      <c r="J32" s="490">
        <f t="shared" si="19"/>
        <v>25891.625615763551</v>
      </c>
      <c r="K32" s="490">
        <f t="shared" si="20"/>
        <v>25891.629040421085</v>
      </c>
      <c r="L32" s="490">
        <f t="shared" si="3"/>
        <v>292</v>
      </c>
      <c r="M32" s="490">
        <f t="shared" si="4"/>
        <v>25891.625615763551</v>
      </c>
      <c r="N32" s="490">
        <f t="shared" si="5"/>
        <v>12.945812807881776</v>
      </c>
      <c r="O32" s="490">
        <f t="shared" si="6"/>
        <v>292</v>
      </c>
      <c r="P32" s="490">
        <f t="shared" si="16"/>
        <v>7737.001376944555</v>
      </c>
      <c r="Q32" s="490"/>
      <c r="R32" s="490">
        <f t="shared" si="17"/>
        <v>7737.001376944555</v>
      </c>
      <c r="S32" s="490">
        <f t="shared" si="7"/>
        <v>7478.4354703218796</v>
      </c>
      <c r="T32" s="490">
        <f t="shared" si="8"/>
        <v>7737.001376944555</v>
      </c>
      <c r="U32" s="490">
        <f t="shared" si="9"/>
        <v>0.57999999999999996</v>
      </c>
      <c r="V32" s="490">
        <f t="shared" si="10"/>
        <v>0.78</v>
      </c>
      <c r="W32" s="255">
        <f>IFERROR((1+(3*[0]!B)+(3*[0]!B^2))/((1+[0]!B)^2),"--")</f>
        <v>1</v>
      </c>
      <c r="X32" s="255">
        <f t="shared" si="11"/>
        <v>3.2444444444444442E-2</v>
      </c>
      <c r="Y32" s="208" t="str">
        <f t="shared" si="12"/>
        <v>A</v>
      </c>
      <c r="Z32" s="255">
        <f>VLOOKUP(D32,derm!$D$4:$H$285,5,FALSE)</f>
        <v>3.1900000000000001E-3</v>
      </c>
      <c r="AA32" s="468">
        <f>VLOOKUP($C32,ToxValues!$C$4:$N$283,11,FALSE)</f>
        <v>100.16</v>
      </c>
      <c r="AB32" s="468">
        <f>VLOOKUP($D32,derm!$D$4:$K$285,6,FALSE)</f>
        <v>0</v>
      </c>
      <c r="AC32" s="468">
        <f>VLOOKUP($D32,derm!$D$4:$K$285,7,FALSE)</f>
        <v>0.39</v>
      </c>
      <c r="AD32" s="468">
        <f>VLOOKUP($D32,derm!$D$4:$K$285,8,FALSE)</f>
        <v>0.93</v>
      </c>
      <c r="AE32" s="468">
        <f>VLOOKUP($D32,derm!$D$4:$L$285,9,FALSE)</f>
        <v>1</v>
      </c>
      <c r="AF32" s="255">
        <f>VLOOKUP(C32,ToxValues!$C$4:$J$284,4,FALSE)</f>
        <v>3</v>
      </c>
      <c r="AG32" s="255">
        <f>VLOOKUP($C32,ToxValues!$C$4:$J$284,3,FALSE)</f>
        <v>0.08</v>
      </c>
      <c r="AH32" s="497">
        <f>VLOOKUP($C32,ToxValues!$C$4:$J$284,5,FALSE)</f>
        <v>0.08</v>
      </c>
      <c r="AI32" s="630"/>
      <c r="AJ32" s="633">
        <f t="shared" si="18"/>
        <v>0.96526352990728059</v>
      </c>
      <c r="AK32" s="626">
        <v>288.37247674412038</v>
      </c>
      <c r="AL32" s="626">
        <v>224353.06410965641</v>
      </c>
      <c r="AM32" s="626"/>
      <c r="AN32" s="626">
        <v>224353.06410965641</v>
      </c>
      <c r="AO32" s="626">
        <v>224353.06410965641</v>
      </c>
      <c r="AP32" s="626">
        <v>232110.04130833666</v>
      </c>
      <c r="AQ32" s="626"/>
    </row>
    <row r="33" spans="1:43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>
        <f t="shared" si="13"/>
        <v>3285</v>
      </c>
      <c r="H33" s="490" t="str">
        <f t="shared" si="14"/>
        <v>--</v>
      </c>
      <c r="I33" s="490" t="str">
        <f t="shared" si="15"/>
        <v>--</v>
      </c>
      <c r="J33" s="490">
        <f t="shared" si="19"/>
        <v>267546.7980295567</v>
      </c>
      <c r="K33" s="490">
        <f t="shared" si="20"/>
        <v>267546.79833397071</v>
      </c>
      <c r="L33" s="490">
        <f t="shared" si="3"/>
        <v>3285</v>
      </c>
      <c r="M33" s="490">
        <f t="shared" si="4"/>
        <v>267546.7980295567</v>
      </c>
      <c r="N33" s="490">
        <f t="shared" si="5"/>
        <v>133.77339901477833</v>
      </c>
      <c r="O33" s="490">
        <f t="shared" si="6"/>
        <v>3285</v>
      </c>
      <c r="P33" s="490" t="str">
        <f t="shared" si="16"/>
        <v>--</v>
      </c>
      <c r="Q33" s="490"/>
      <c r="R33" s="490" t="str">
        <f t="shared" si="17"/>
        <v>--</v>
      </c>
      <c r="S33" s="490" t="str">
        <f t="shared" si="7"/>
        <v>--</v>
      </c>
      <c r="T33" s="490" t="str">
        <f t="shared" si="8"/>
        <v>--</v>
      </c>
      <c r="U33" s="490" t="str">
        <f t="shared" si="9"/>
        <v>--</v>
      </c>
      <c r="V33" s="490" t="str">
        <f t="shared" si="10"/>
        <v>--</v>
      </c>
      <c r="W33" s="255" t="str">
        <f>IFERROR((1+(3*[0]!B)+(3*[0]!B^2))/((1+[0]!B)^2),"--")</f>
        <v>--</v>
      </c>
      <c r="X33" s="255">
        <f t="shared" si="11"/>
        <v>0.36499999999999999</v>
      </c>
      <c r="Y33" s="208" t="str">
        <f t="shared" si="12"/>
        <v>A</v>
      </c>
      <c r="Z33" s="255">
        <f>VLOOKUP(D33,derm!$D$4:$H$285,5,FALSE)</f>
        <v>5.1199999999999998E-4</v>
      </c>
      <c r="AA33" s="468">
        <f>VLOOKUP($C33,ToxValues!$C$4:$N$283,11,FALSE)</f>
        <v>58.08</v>
      </c>
      <c r="AB33" s="468" t="str">
        <f>VLOOKUP($D33,derm!$D$4:$K$285,6,FALSE)</f>
        <v>--</v>
      </c>
      <c r="AC33" s="468" t="str">
        <f>VLOOKUP($D33,derm!$D$4:$K$285,7,FALSE)</f>
        <v>--</v>
      </c>
      <c r="AD33" s="468" t="str">
        <f>VLOOKUP($D33,derm!$D$4:$K$285,8,FALSE)</f>
        <v>--</v>
      </c>
      <c r="AE33" s="468" t="str">
        <f>VLOOKUP($D33,derm!$D$4:$L$285,9,FALSE)</f>
        <v>--</v>
      </c>
      <c r="AF33" s="255">
        <f>VLOOKUP(C33,ToxValues!$C$4:$J$284,4,FALSE)</f>
        <v>31</v>
      </c>
      <c r="AG33" s="255">
        <f>VLOOKUP($C33,ToxValues!$C$4:$J$284,3,FALSE)</f>
        <v>0.9</v>
      </c>
      <c r="AH33" s="497">
        <f>VLOOKUP($C33,ToxValues!$C$4:$J$284,5,FALSE)</f>
        <v>0.9</v>
      </c>
      <c r="AI33" s="630"/>
      <c r="AJ33" s="633" t="str">
        <f t="shared" si="18"/>
        <v/>
      </c>
      <c r="AK33" s="626">
        <v>3285</v>
      </c>
      <c r="AL33" s="626" t="s">
        <v>1856</v>
      </c>
      <c r="AM33" s="626"/>
      <c r="AN33" s="626" t="s">
        <v>1856</v>
      </c>
      <c r="AO33" s="626" t="s">
        <v>1856</v>
      </c>
      <c r="AP33" s="626" t="s">
        <v>1856</v>
      </c>
      <c r="AQ33" s="626"/>
    </row>
    <row r="34" spans="1:43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>
        <f t="shared" si="13"/>
        <v>517.83251231527095</v>
      </c>
      <c r="H34" s="490" t="str">
        <f t="shared" si="14"/>
        <v>--</v>
      </c>
      <c r="I34" s="490" t="str">
        <f t="shared" si="15"/>
        <v>--</v>
      </c>
      <c r="J34" s="490">
        <f t="shared" si="19"/>
        <v>517.83251231527095</v>
      </c>
      <c r="K34" s="490" t="str">
        <f t="shared" si="20"/>
        <v/>
      </c>
      <c r="L34" s="490" t="str">
        <f t="shared" si="3"/>
        <v>--</v>
      </c>
      <c r="M34" s="490">
        <f t="shared" si="4"/>
        <v>517.83251231527095</v>
      </c>
      <c r="N34" s="490">
        <f t="shared" si="5"/>
        <v>0.25891625615763547</v>
      </c>
      <c r="O34" s="490" t="str">
        <f t="shared" si="6"/>
        <v>--</v>
      </c>
      <c r="P34" s="490" t="str">
        <f t="shared" si="16"/>
        <v>--</v>
      </c>
      <c r="Q34" s="490"/>
      <c r="R34" s="490" t="str">
        <f t="shared" si="17"/>
        <v>--</v>
      </c>
      <c r="S34" s="490" t="str">
        <f t="shared" si="7"/>
        <v>--</v>
      </c>
      <c r="T34" s="490" t="str">
        <f t="shared" si="8"/>
        <v>--</v>
      </c>
      <c r="U34" s="490" t="str">
        <f t="shared" si="9"/>
        <v>--</v>
      </c>
      <c r="V34" s="490" t="str">
        <f t="shared" si="10"/>
        <v>--</v>
      </c>
      <c r="W34" s="255" t="str">
        <f>IFERROR((1+(3*[0]!B)+(3*[0]!B^2))/((1+[0]!B)^2),"--")</f>
        <v>--</v>
      </c>
      <c r="X34" s="255" t="str">
        <f t="shared" si="11"/>
        <v>--</v>
      </c>
      <c r="Y34" s="208" t="str">
        <f t="shared" si="12"/>
        <v>A</v>
      </c>
      <c r="Z34" s="255">
        <f>VLOOKUP(D34,derm!$D$4:$H$285,5,FALSE)</f>
        <v>5.4799999999999998E-4</v>
      </c>
      <c r="AA34" s="468">
        <f>VLOOKUP($C34,ToxValues!$C$4:$N$283,11,FALSE)</f>
        <v>41.05</v>
      </c>
      <c r="AB34" s="468" t="str">
        <f>VLOOKUP($D34,derm!$D$4:$K$285,6,FALSE)</f>
        <v>--</v>
      </c>
      <c r="AC34" s="468" t="str">
        <f>VLOOKUP($D34,derm!$D$4:$K$285,7,FALSE)</f>
        <v>--</v>
      </c>
      <c r="AD34" s="468" t="str">
        <f>VLOOKUP($D34,derm!$D$4:$K$285,8,FALSE)</f>
        <v>--</v>
      </c>
      <c r="AE34" s="468" t="str">
        <f>VLOOKUP($D34,derm!$D$4:$L$285,9,FALSE)</f>
        <v>--</v>
      </c>
      <c r="AF34" s="255">
        <f>VLOOKUP(C34,ToxValues!$C$4:$J$284,4,FALSE)</f>
        <v>0.06</v>
      </c>
      <c r="AG34" s="255" t="str">
        <f>VLOOKUP($C34,ToxValues!$C$4:$J$284,3,FALSE)</f>
        <v>--</v>
      </c>
      <c r="AH34" s="497" t="str">
        <f>VLOOKUP($C34,ToxValues!$C$4:$J$284,5,FALSE)</f>
        <v>--</v>
      </c>
      <c r="AI34" s="630"/>
      <c r="AJ34" s="633" t="str">
        <f t="shared" si="18"/>
        <v/>
      </c>
      <c r="AK34" s="626">
        <v>517.83251231527095</v>
      </c>
      <c r="AL34" s="626" t="s">
        <v>1856</v>
      </c>
      <c r="AM34" s="626"/>
      <c r="AN34" s="626" t="s">
        <v>1856</v>
      </c>
      <c r="AO34" s="626" t="s">
        <v>1856</v>
      </c>
      <c r="AP34" s="626" t="s">
        <v>1856</v>
      </c>
      <c r="AQ34" s="626"/>
    </row>
    <row r="35" spans="1:43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>
        <f t="shared" si="13"/>
        <v>0.15760225832113098</v>
      </c>
      <c r="H35" s="490">
        <f t="shared" si="14"/>
        <v>0.15760225832113098</v>
      </c>
      <c r="I35" s="490">
        <f t="shared" si="15"/>
        <v>1.8125538452639562</v>
      </c>
      <c r="J35" s="490">
        <f t="shared" si="19"/>
        <v>0.1726108374384237</v>
      </c>
      <c r="K35" s="490">
        <f t="shared" si="20"/>
        <v>0.72055604291787589</v>
      </c>
      <c r="L35" s="490">
        <f t="shared" si="3"/>
        <v>1.8249999999999997</v>
      </c>
      <c r="M35" s="490">
        <f t="shared" si="4"/>
        <v>0.1726108374384237</v>
      </c>
      <c r="N35" s="490">
        <f t="shared" si="5"/>
        <v>8.6305418719211845E-5</v>
      </c>
      <c r="O35" s="490">
        <f t="shared" si="6"/>
        <v>1.8249999999999997</v>
      </c>
      <c r="P35" s="490">
        <f t="shared" si="16"/>
        <v>265.77773117565505</v>
      </c>
      <c r="Q35" s="490"/>
      <c r="R35" s="490">
        <f t="shared" si="17"/>
        <v>265.77773117565505</v>
      </c>
      <c r="S35" s="490">
        <f t="shared" si="7"/>
        <v>265.77773117565505</v>
      </c>
      <c r="T35" s="490">
        <f t="shared" si="8"/>
        <v>274.57610483712807</v>
      </c>
      <c r="U35" s="490">
        <f t="shared" si="9"/>
        <v>0.57999999999999996</v>
      </c>
      <c r="V35" s="490">
        <f t="shared" si="10"/>
        <v>0.44</v>
      </c>
      <c r="W35" s="255">
        <f>IFERROR((1+(3*[0]!B)+(3*[0]!B^2))/((1+[0]!B)^2),"--")</f>
        <v>1</v>
      </c>
      <c r="X35" s="255">
        <f t="shared" si="11"/>
        <v>2.0277777777777777E-4</v>
      </c>
      <c r="Y35" s="208" t="str">
        <f t="shared" si="12"/>
        <v>B</v>
      </c>
      <c r="Z35" s="255">
        <f>VLOOKUP(D35,derm!$D$4:$H$285,5,FALSE)</f>
        <v>7.4799999999999997E-4</v>
      </c>
      <c r="AA35" s="468">
        <f>VLOOKUP($C35,ToxValues!$C$4:$N$283,11,FALSE)</f>
        <v>56.06</v>
      </c>
      <c r="AB35" s="468">
        <f>VLOOKUP($D35,derm!$D$4:$K$285,6,FALSE)</f>
        <v>0</v>
      </c>
      <c r="AC35" s="468">
        <f>VLOOKUP($D35,derm!$D$4:$K$285,7,FALSE)</f>
        <v>0.22</v>
      </c>
      <c r="AD35" s="468">
        <f>VLOOKUP($D35,derm!$D$4:$K$285,8,FALSE)</f>
        <v>0.53</v>
      </c>
      <c r="AE35" s="468">
        <f>VLOOKUP($D35,derm!$D$4:$L$285,9,FALSE)</f>
        <v>1</v>
      </c>
      <c r="AF35" s="255">
        <f>VLOOKUP(C35,ToxValues!$C$4:$J$284,4,FALSE)</f>
        <v>2.0000000000000002E-5</v>
      </c>
      <c r="AG35" s="255">
        <f>VLOOKUP($C35,ToxValues!$C$4:$J$284,3,FALSE)</f>
        <v>5.0000000000000001E-4</v>
      </c>
      <c r="AH35" s="497">
        <f>VLOOKUP($C35,ToxValues!$C$4:$J$284,5,FALSE)</f>
        <v>5.0000000000000001E-4</v>
      </c>
      <c r="AI35" s="630"/>
      <c r="AJ35" s="633">
        <f t="shared" si="18"/>
        <v>0.9994261476064058</v>
      </c>
      <c r="AK35" s="626">
        <v>0.1576927506835632</v>
      </c>
      <c r="AL35" s="626">
        <v>8237.2831451138427</v>
      </c>
      <c r="AM35" s="626"/>
      <c r="AN35" s="626">
        <v>8237.2831451138427</v>
      </c>
      <c r="AO35" s="626">
        <v>7973.3319352696508</v>
      </c>
      <c r="AP35" s="626">
        <v>8237.2831451138427</v>
      </c>
      <c r="AQ35" s="626"/>
    </row>
    <row r="36" spans="1:43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13"/>
        <v>15.41910391771972</v>
      </c>
      <c r="H36" s="490">
        <f t="shared" si="14"/>
        <v>15.41910391771972</v>
      </c>
      <c r="I36" s="490">
        <f t="shared" si="15"/>
        <v>144.49150864969718</v>
      </c>
      <c r="J36" s="490">
        <f t="shared" si="19"/>
        <v>17.261083743842367</v>
      </c>
      <c r="K36" s="490">
        <f t="shared" si="20"/>
        <v>17.26793305891086</v>
      </c>
      <c r="L36" s="490">
        <f t="shared" si="3"/>
        <v>146</v>
      </c>
      <c r="M36" s="490">
        <f t="shared" si="4"/>
        <v>17.261083743842367</v>
      </c>
      <c r="N36" s="490">
        <f t="shared" si="5"/>
        <v>8.6305418719211831E-3</v>
      </c>
      <c r="O36" s="490">
        <f t="shared" si="6"/>
        <v>146</v>
      </c>
      <c r="P36" s="490">
        <f t="shared" si="16"/>
        <v>13984.674329501915</v>
      </c>
      <c r="Q36" s="490"/>
      <c r="R36" s="490">
        <f t="shared" si="17"/>
        <v>13984.674329501915</v>
      </c>
      <c r="S36" s="490">
        <f t="shared" si="7"/>
        <v>13984.674329501915</v>
      </c>
      <c r="T36" s="490">
        <f t="shared" si="8"/>
        <v>14497.663939951297</v>
      </c>
      <c r="U36" s="490">
        <f t="shared" si="9"/>
        <v>0.57999999999999996</v>
      </c>
      <c r="V36" s="490">
        <f t="shared" si="10"/>
        <v>0.42</v>
      </c>
      <c r="W36" s="255">
        <f>IFERROR((1+(3*[0]!B)+(3*[0]!B^2))/((1+[0]!B)^2),"--")</f>
        <v>1</v>
      </c>
      <c r="X36" s="255">
        <f t="shared" si="11"/>
        <v>1.6222222222222221E-2</v>
      </c>
      <c r="Y36" s="208" t="str">
        <f t="shared" si="12"/>
        <v>B</v>
      </c>
      <c r="Z36" s="255">
        <f>VLOOKUP(D36,derm!$D$4:$H$285,5,FALSE)</f>
        <v>1.16E-3</v>
      </c>
      <c r="AA36" s="468">
        <f>VLOOKUP($C36,ToxValues!$C$4:$N$283,11,FALSE)</f>
        <v>53.06</v>
      </c>
      <c r="AB36" s="468">
        <f>VLOOKUP($D36,derm!$D$4:$K$285,6,FALSE)</f>
        <v>0</v>
      </c>
      <c r="AC36" s="468">
        <f>VLOOKUP($D36,derm!$D$4:$K$285,7,FALSE)</f>
        <v>0.21</v>
      </c>
      <c r="AD36" s="468">
        <f>VLOOKUP($D36,derm!$D$4:$K$285,8,FALSE)</f>
        <v>0.51</v>
      </c>
      <c r="AE36" s="468">
        <f>VLOOKUP($D36,derm!$D$4:$L$285,9,FALSE)</f>
        <v>1</v>
      </c>
      <c r="AF36" s="255">
        <f>VLOOKUP(C36,ToxValues!$C$4:$J$284,4,FALSE)</f>
        <v>2E-3</v>
      </c>
      <c r="AG36" s="255">
        <f>VLOOKUP($C36,ToxValues!$C$4:$J$284,3,FALSE)</f>
        <v>0.04</v>
      </c>
      <c r="AH36" s="497">
        <f>VLOOKUP($C36,ToxValues!$C$4:$J$284,5,FALSE)</f>
        <v>0.04</v>
      </c>
      <c r="AI36" s="630"/>
      <c r="AJ36" s="633">
        <f t="shared" si="18"/>
        <v>0.99893288038705963</v>
      </c>
      <c r="AK36" s="626">
        <v>15.435575523097439</v>
      </c>
      <c r="AL36" s="626">
        <v>434929.91819853894</v>
      </c>
      <c r="AM36" s="626"/>
      <c r="AN36" s="626">
        <v>434929.91819853894</v>
      </c>
      <c r="AO36" s="626">
        <v>419540.22988505749</v>
      </c>
      <c r="AP36" s="626">
        <v>434929.91819853894</v>
      </c>
      <c r="AQ36" s="626"/>
    </row>
    <row r="37" spans="1:43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>
        <f t="shared" si="13"/>
        <v>8.6305418719211833</v>
      </c>
      <c r="H37" s="490" t="str">
        <f t="shared" si="14"/>
        <v>--</v>
      </c>
      <c r="I37" s="490" t="str">
        <f t="shared" si="15"/>
        <v>--</v>
      </c>
      <c r="J37" s="490">
        <f t="shared" si="19"/>
        <v>8.6305418719211833</v>
      </c>
      <c r="K37" s="490" t="str">
        <f t="shared" si="20"/>
        <v/>
      </c>
      <c r="L37" s="490" t="str">
        <f t="shared" si="3"/>
        <v>--</v>
      </c>
      <c r="M37" s="490">
        <f t="shared" si="4"/>
        <v>8.6305418719211833</v>
      </c>
      <c r="N37" s="490">
        <f t="shared" si="5"/>
        <v>4.3152709359605915E-3</v>
      </c>
      <c r="O37" s="490" t="str">
        <f t="shared" si="6"/>
        <v>--</v>
      </c>
      <c r="P37" s="490" t="str">
        <f t="shared" si="16"/>
        <v>--</v>
      </c>
      <c r="Q37" s="490"/>
      <c r="R37" s="490" t="str">
        <f t="shared" si="17"/>
        <v>--</v>
      </c>
      <c r="S37" s="490" t="str">
        <f t="shared" si="7"/>
        <v>--</v>
      </c>
      <c r="T37" s="490" t="str">
        <f t="shared" si="8"/>
        <v>--</v>
      </c>
      <c r="U37" s="490">
        <f t="shared" si="9"/>
        <v>0.57999999999999996</v>
      </c>
      <c r="V37" s="490">
        <f t="shared" si="10"/>
        <v>0.57999999999999996</v>
      </c>
      <c r="W37" s="255">
        <f>IFERROR((1+(3*[0]!B)+(3*[0]!B^2))/((1+[0]!B)^2),"--")</f>
        <v>1</v>
      </c>
      <c r="X37" s="255" t="str">
        <f t="shared" si="11"/>
        <v>--</v>
      </c>
      <c r="Y37" s="208" t="str">
        <f t="shared" si="12"/>
        <v>A</v>
      </c>
      <c r="Z37" s="255">
        <f>VLOOKUP(D37,derm!$D$4:$H$285,5,FALSE)</f>
        <v>1.12E-2</v>
      </c>
      <c r="AA37" s="468">
        <f>VLOOKUP($C37,ToxValues!$C$4:$N$283,11,FALSE)</f>
        <v>76.53</v>
      </c>
      <c r="AB37" s="468">
        <f>VLOOKUP($D37,derm!$D$4:$K$285,6,FALSE)</f>
        <v>0</v>
      </c>
      <c r="AC37" s="468">
        <f>VLOOKUP($D37,derm!$D$4:$K$285,7,FALSE)</f>
        <v>0.28999999999999998</v>
      </c>
      <c r="AD37" s="468">
        <f>VLOOKUP($D37,derm!$D$4:$K$285,8,FALSE)</f>
        <v>0.69</v>
      </c>
      <c r="AE37" s="468">
        <f>VLOOKUP($D37,derm!$D$4:$L$285,9,FALSE)</f>
        <v>1</v>
      </c>
      <c r="AF37" s="255">
        <f>VLOOKUP(C37,ToxValues!$C$4:$J$284,4,FALSE)</f>
        <v>1E-3</v>
      </c>
      <c r="AG37" s="255" t="str">
        <f>VLOOKUP($C37,ToxValues!$C$4:$J$284,3,FALSE)</f>
        <v>--</v>
      </c>
      <c r="AH37" s="497" t="str">
        <f>VLOOKUP($C37,ToxValues!$C$4:$J$284,5,FALSE)</f>
        <v>--</v>
      </c>
      <c r="AI37" s="630"/>
      <c r="AJ37" s="633" t="str">
        <f t="shared" si="18"/>
        <v/>
      </c>
      <c r="AK37" s="626">
        <v>8.6305418719211833</v>
      </c>
      <c r="AL37" s="626" t="s">
        <v>1856</v>
      </c>
      <c r="AM37" s="626"/>
      <c r="AN37" s="626" t="s">
        <v>1856</v>
      </c>
      <c r="AO37" s="626" t="s">
        <v>1856</v>
      </c>
      <c r="AP37" s="626" t="s">
        <v>1856</v>
      </c>
      <c r="AQ37" s="626"/>
    </row>
    <row r="38" spans="1:43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13"/>
        <v>12.082102085208103</v>
      </c>
      <c r="H38" s="490">
        <f t="shared" si="14"/>
        <v>12.082102085208103</v>
      </c>
      <c r="I38" s="490">
        <f t="shared" si="15"/>
        <v>12.673499946439886</v>
      </c>
      <c r="J38" s="490">
        <f t="shared" si="19"/>
        <v>258.91625615763547</v>
      </c>
      <c r="K38" s="490">
        <f t="shared" si="20"/>
        <v>258.98474930832043</v>
      </c>
      <c r="L38" s="490">
        <f t="shared" si="3"/>
        <v>14.599999999999998</v>
      </c>
      <c r="M38" s="490">
        <f t="shared" si="4"/>
        <v>258.91625615763547</v>
      </c>
      <c r="N38" s="490">
        <f t="shared" ref="N38:N69" si="21">IFERROR((HQ*ATnc_adult*365*24*AF38)/(ET_adult*ED_adult*EF_adult),"--")</f>
        <v>0.12945812807881774</v>
      </c>
      <c r="O38" s="490">
        <f t="shared" si="6"/>
        <v>14.599999999999998</v>
      </c>
      <c r="P38" s="490">
        <f t="shared" si="16"/>
        <v>96.046246599415866</v>
      </c>
      <c r="Q38" s="490"/>
      <c r="R38" s="490">
        <f t="shared" si="17"/>
        <v>96.046246599415866</v>
      </c>
      <c r="S38" s="490">
        <f t="shared" si="7"/>
        <v>93.470632411949737</v>
      </c>
      <c r="T38" s="490">
        <f t="shared" si="8"/>
        <v>96.046246599415866</v>
      </c>
      <c r="U38" s="490">
        <f t="shared" si="9"/>
        <v>0.52727272727272723</v>
      </c>
      <c r="V38" s="490">
        <f t="shared" si="10"/>
        <v>0.63752066115702466</v>
      </c>
      <c r="W38" s="255">
        <f>IFERROR((1+(3*[0]!B)+(3*[0]!B^2))/((1+[0]!B)^2),"--")</f>
        <v>1.0991735537190082</v>
      </c>
      <c r="X38" s="255">
        <f t="shared" si="11"/>
        <v>1.6222222222222222E-3</v>
      </c>
      <c r="Y38" s="208" t="str">
        <f t="shared" si="12"/>
        <v>A</v>
      </c>
      <c r="Z38" s="255">
        <f>VLOOKUP(D38,derm!$D$4:$H$285,5,FALSE)</f>
        <v>1.49E-2</v>
      </c>
      <c r="AA38" s="468">
        <f>VLOOKUP($C38,ToxValues!$C$4:$N$283,11,FALSE)</f>
        <v>78.11</v>
      </c>
      <c r="AB38" s="468">
        <f>VLOOKUP($D38,derm!$D$4:$K$285,6,FALSE)</f>
        <v>0.1</v>
      </c>
      <c r="AC38" s="468">
        <f>VLOOKUP($D38,derm!$D$4:$K$285,7,FALSE)</f>
        <v>0.28999999999999998</v>
      </c>
      <c r="AD38" s="468">
        <f>VLOOKUP($D38,derm!$D$4:$K$285,8,FALSE)</f>
        <v>0.7</v>
      </c>
      <c r="AE38" s="468">
        <f>VLOOKUP($D38,derm!$D$4:$L$285,9,FALSE)</f>
        <v>1</v>
      </c>
      <c r="AF38" s="255">
        <f>VLOOKUP(C38,ToxValues!$C$4:$J$284,4,FALSE)</f>
        <v>0.03</v>
      </c>
      <c r="AG38" s="255">
        <f>VLOOKUP($C38,ToxValues!$C$4:$J$284,3,FALSE)</f>
        <v>4.0000000000000001E-3</v>
      </c>
      <c r="AH38" s="497">
        <f>VLOOKUP($C38,ToxValues!$C$4:$J$284,5,FALSE)</f>
        <v>4.0000000000000001E-3</v>
      </c>
      <c r="AI38" s="630"/>
      <c r="AJ38" s="633">
        <f t="shared" si="18"/>
        <v>0.87851406777250873</v>
      </c>
      <c r="AK38" s="626">
        <v>13.752884021359534</v>
      </c>
      <c r="AL38" s="626">
        <v>2804.1189723584916</v>
      </c>
      <c r="AM38" s="626"/>
      <c r="AN38" s="626">
        <v>2804.1189723584916</v>
      </c>
      <c r="AO38" s="626">
        <v>2804.1189723584916</v>
      </c>
      <c r="AP38" s="626">
        <v>2881.3873979824757</v>
      </c>
      <c r="AQ38" s="626"/>
    </row>
    <row r="39" spans="1:43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>
        <f t="shared" si="13"/>
        <v>29.199999999999996</v>
      </c>
      <c r="H39" s="490" t="str">
        <f t="shared" si="14"/>
        <v>--</v>
      </c>
      <c r="I39" s="490" t="str">
        <f t="shared" si="15"/>
        <v>--</v>
      </c>
      <c r="J39" s="490">
        <f t="shared" si="19"/>
        <v>517.83251231527095</v>
      </c>
      <c r="K39" s="490">
        <f t="shared" si="20"/>
        <v>517.86675889061337</v>
      </c>
      <c r="L39" s="490">
        <f t="shared" si="3"/>
        <v>29.199999999999996</v>
      </c>
      <c r="M39" s="490">
        <f t="shared" si="4"/>
        <v>517.83251231527095</v>
      </c>
      <c r="N39" s="490">
        <f t="shared" si="21"/>
        <v>0.25891625615763547</v>
      </c>
      <c r="O39" s="490">
        <f t="shared" si="6"/>
        <v>29.199999999999996</v>
      </c>
      <c r="P39" s="490" t="str">
        <f t="shared" si="16"/>
        <v>--</v>
      </c>
      <c r="Q39" s="490"/>
      <c r="R39" s="490" t="str">
        <f t="shared" si="17"/>
        <v>--</v>
      </c>
      <c r="S39" s="490" t="str">
        <f t="shared" si="7"/>
        <v>--</v>
      </c>
      <c r="T39" s="490" t="str">
        <f t="shared" si="8"/>
        <v>--</v>
      </c>
      <c r="U39" s="490" t="str">
        <f t="shared" si="9"/>
        <v>--</v>
      </c>
      <c r="V39" s="490" t="str">
        <f t="shared" si="10"/>
        <v>--</v>
      </c>
      <c r="W39" s="255" t="str">
        <f>IFERROR((1+(3*[0]!B)+(3*[0]!B^2))/((1+[0]!B)^2),"--")</f>
        <v>--</v>
      </c>
      <c r="X39" s="255">
        <f t="shared" si="11"/>
        <v>3.2444444444444443E-3</v>
      </c>
      <c r="Y39" s="208" t="str">
        <f t="shared" si="12"/>
        <v>A</v>
      </c>
      <c r="Z39" s="255">
        <f>VLOOKUP(D39,derm!$D$4:$H$285,5,FALSE)</f>
        <v>0.02</v>
      </c>
      <c r="AA39" s="468">
        <f>VLOOKUP($C39,ToxValues!$C$4:$N$283,11,FALSE)</f>
        <v>157.01</v>
      </c>
      <c r="AB39" s="468" t="str">
        <f>VLOOKUP($D39,derm!$D$4:$K$285,6,FALSE)</f>
        <v>--</v>
      </c>
      <c r="AC39" s="468" t="str">
        <f>VLOOKUP($D39,derm!$D$4:$K$285,7,FALSE)</f>
        <v>--</v>
      </c>
      <c r="AD39" s="468" t="str">
        <f>VLOOKUP($D39,derm!$D$4:$K$285,8,FALSE)</f>
        <v>--</v>
      </c>
      <c r="AE39" s="468" t="str">
        <f>VLOOKUP($D39,derm!$D$4:$L$285,9,FALSE)</f>
        <v>--</v>
      </c>
      <c r="AF39" s="255">
        <f>VLOOKUP(C39,ToxValues!$C$4:$J$284,4,FALSE)</f>
        <v>0.06</v>
      </c>
      <c r="AG39" s="255">
        <f>VLOOKUP($C39,ToxValues!$C$4:$J$284,3,FALSE)</f>
        <v>8.0000000000000002E-3</v>
      </c>
      <c r="AH39" s="497">
        <f>VLOOKUP($C39,ToxValues!$C$4:$J$284,5,FALSE)</f>
        <v>8.0000000000000002E-3</v>
      </c>
      <c r="AI39" s="630"/>
      <c r="AJ39" s="633" t="str">
        <f t="shared" si="18"/>
        <v/>
      </c>
      <c r="AK39" s="626">
        <v>29.199999999999996</v>
      </c>
      <c r="AL39" s="626" t="s">
        <v>1856</v>
      </c>
      <c r="AM39" s="626"/>
      <c r="AN39" s="626" t="s">
        <v>1856</v>
      </c>
      <c r="AO39" s="626" t="s">
        <v>1856</v>
      </c>
      <c r="AP39" s="626" t="s">
        <v>1856</v>
      </c>
      <c r="AQ39" s="626"/>
    </row>
    <row r="40" spans="1:43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>
        <f t="shared" si="13"/>
        <v>345.22167487684737</v>
      </c>
      <c r="H40" s="490" t="str">
        <f t="shared" si="14"/>
        <v>--</v>
      </c>
      <c r="I40" s="490" t="str">
        <f t="shared" si="15"/>
        <v>--</v>
      </c>
      <c r="J40" s="490">
        <f t="shared" si="19"/>
        <v>345.22167487684737</v>
      </c>
      <c r="K40" s="490" t="str">
        <f t="shared" si="20"/>
        <v/>
      </c>
      <c r="L40" s="490" t="str">
        <f t="shared" si="3"/>
        <v>--</v>
      </c>
      <c r="M40" s="490">
        <f t="shared" si="4"/>
        <v>345.22167487684737</v>
      </c>
      <c r="N40" s="490">
        <f t="shared" si="21"/>
        <v>0.17261083743842368</v>
      </c>
      <c r="O40" s="490" t="str">
        <f t="shared" si="6"/>
        <v>--</v>
      </c>
      <c r="P40" s="490" t="str">
        <f t="shared" si="16"/>
        <v>--</v>
      </c>
      <c r="Q40" s="490"/>
      <c r="R40" s="490" t="str">
        <f t="shared" si="17"/>
        <v>--</v>
      </c>
      <c r="S40" s="490" t="str">
        <f t="shared" si="7"/>
        <v>--</v>
      </c>
      <c r="T40" s="490" t="str">
        <f t="shared" si="8"/>
        <v>--</v>
      </c>
      <c r="U40" s="490" t="str">
        <f t="shared" si="9"/>
        <v>--</v>
      </c>
      <c r="V40" s="490" t="str">
        <f t="shared" si="10"/>
        <v>--</v>
      </c>
      <c r="W40" s="255" t="str">
        <f>IFERROR((1+(3*[0]!B)+(3*[0]!B^2))/((1+[0]!B)^2),"--")</f>
        <v>--</v>
      </c>
      <c r="X40" s="255" t="str">
        <f t="shared" si="11"/>
        <v>--</v>
      </c>
      <c r="Y40" s="208" t="str">
        <f t="shared" si="12"/>
        <v>A</v>
      </c>
      <c r="Z40" s="255">
        <f>VLOOKUP(D40,derm!$D$4:$H$285,5,FALSE)</f>
        <v>2.5500000000000002E-3</v>
      </c>
      <c r="AA40" s="468">
        <f>VLOOKUP($C40,ToxValues!$C$4:$N$283,11,FALSE)</f>
        <v>129.38</v>
      </c>
      <c r="AB40" s="468" t="str">
        <f>VLOOKUP($D40,derm!$D$4:$K$285,6,FALSE)</f>
        <v>--</v>
      </c>
      <c r="AC40" s="468" t="str">
        <f>VLOOKUP($D40,derm!$D$4:$K$285,7,FALSE)</f>
        <v>--</v>
      </c>
      <c r="AD40" s="468" t="str">
        <f>VLOOKUP($D40,derm!$D$4:$K$285,8,FALSE)</f>
        <v>--</v>
      </c>
      <c r="AE40" s="468" t="str">
        <f>VLOOKUP($D40,derm!$D$4:$L$285,9,FALSE)</f>
        <v>--</v>
      </c>
      <c r="AF40" s="255">
        <f>VLOOKUP(C40,ToxValues!$C$4:$J$284,4,FALSE)</f>
        <v>0.04</v>
      </c>
      <c r="AG40" s="255" t="str">
        <f>VLOOKUP($C40,ToxValues!$C$4:$J$284,3,FALSE)</f>
        <v>--</v>
      </c>
      <c r="AH40" s="497" t="str">
        <f>VLOOKUP($C40,ToxValues!$C$4:$J$284,5,FALSE)</f>
        <v>--</v>
      </c>
      <c r="AI40" s="630"/>
      <c r="AJ40" s="633" t="str">
        <f t="shared" si="18"/>
        <v/>
      </c>
      <c r="AK40" s="626">
        <v>345.22167487684737</v>
      </c>
      <c r="AL40" s="626" t="s">
        <v>1856</v>
      </c>
      <c r="AM40" s="626"/>
      <c r="AN40" s="626" t="s">
        <v>1856</v>
      </c>
      <c r="AO40" s="626" t="s">
        <v>1856</v>
      </c>
      <c r="AP40" s="626" t="s">
        <v>1856</v>
      </c>
      <c r="AQ40" s="626"/>
    </row>
    <row r="41" spans="1:43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13"/>
        <v>68.132469198014078</v>
      </c>
      <c r="H41" s="490" t="str">
        <f t="shared" si="14"/>
        <v>--</v>
      </c>
      <c r="I41" s="490">
        <f t="shared" si="15"/>
        <v>68.132469198014078</v>
      </c>
      <c r="J41" s="490" t="str">
        <f t="shared" si="19"/>
        <v>--</v>
      </c>
      <c r="K41" s="490" t="str">
        <f t="shared" si="20"/>
        <v/>
      </c>
      <c r="L41" s="490">
        <f t="shared" si="3"/>
        <v>73</v>
      </c>
      <c r="M41" s="490" t="str">
        <f t="shared" si="4"/>
        <v>--</v>
      </c>
      <c r="N41" s="490" t="str">
        <f t="shared" si="21"/>
        <v>--</v>
      </c>
      <c r="O41" s="490">
        <f t="shared" si="6"/>
        <v>73</v>
      </c>
      <c r="P41" s="490">
        <f t="shared" si="16"/>
        <v>1021.8056040705064</v>
      </c>
      <c r="Q41" s="490"/>
      <c r="R41" s="490">
        <f t="shared" si="17"/>
        <v>1021.8056040705064</v>
      </c>
      <c r="S41" s="490">
        <f t="shared" si="7"/>
        <v>862.26039791545588</v>
      </c>
      <c r="T41" s="490">
        <f t="shared" si="8"/>
        <v>1021.8056040705064</v>
      </c>
      <c r="U41" s="490">
        <f t="shared" si="9"/>
        <v>0.57999999999999996</v>
      </c>
      <c r="V41" s="490">
        <f t="shared" si="10"/>
        <v>1.76</v>
      </c>
      <c r="W41" s="255">
        <f>IFERROR((1+(3*[0]!B)+(3*[0]!B^2))/((1+[0]!B)^2),"--")</f>
        <v>1</v>
      </c>
      <c r="X41" s="255">
        <f t="shared" si="11"/>
        <v>8.1111111111111106E-3</v>
      </c>
      <c r="Y41" s="208" t="str">
        <f t="shared" si="12"/>
        <v>A</v>
      </c>
      <c r="Z41" s="255">
        <f>VLOOKUP(D41,derm!$D$4:$H$285,5,FALSE)</f>
        <v>4.0200000000000001E-3</v>
      </c>
      <c r="AA41" s="468">
        <f>VLOOKUP($C41,ToxValues!$C$4:$N$283,11,FALSE)</f>
        <v>163.83000000000001</v>
      </c>
      <c r="AB41" s="468">
        <f>VLOOKUP($D41,derm!$D$4:$K$285,6,FALSE)</f>
        <v>0</v>
      </c>
      <c r="AC41" s="468">
        <f>VLOOKUP($D41,derm!$D$4:$K$285,7,FALSE)</f>
        <v>0.88</v>
      </c>
      <c r="AD41" s="468">
        <f>VLOOKUP($D41,derm!$D$4:$K$285,8,FALSE)</f>
        <v>2.12</v>
      </c>
      <c r="AE41" s="468">
        <f>VLOOKUP($D41,derm!$D$4:$L$285,9,FALSE)</f>
        <v>1</v>
      </c>
      <c r="AF41" s="255" t="str">
        <f>VLOOKUP(C41,ToxValues!$C$4:$J$284,4,FALSE)</f>
        <v>--</v>
      </c>
      <c r="AG41" s="255">
        <f>VLOOKUP($C41,ToxValues!$C$4:$J$284,3,FALSE)</f>
        <v>0.02</v>
      </c>
      <c r="AH41" s="497">
        <f>VLOOKUP($C41,ToxValues!$C$4:$J$284,5,FALSE)</f>
        <v>0.02</v>
      </c>
      <c r="AI41" s="630"/>
      <c r="AJ41" s="633">
        <f t="shared" si="18"/>
        <v>0.9359553664573923</v>
      </c>
      <c r="AK41" s="626">
        <v>72.794570809393065</v>
      </c>
      <c r="AL41" s="626">
        <v>25867.811937463681</v>
      </c>
      <c r="AM41" s="626"/>
      <c r="AN41" s="626">
        <v>25867.811937463681</v>
      </c>
      <c r="AO41" s="626">
        <v>25867.811937463681</v>
      </c>
      <c r="AP41" s="626">
        <v>30654.168122115196</v>
      </c>
      <c r="AQ41" s="626"/>
    </row>
    <row r="42" spans="1:43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13"/>
        <v>67.947236698563003</v>
      </c>
      <c r="H42" s="490" t="str">
        <f t="shared" si="14"/>
        <v>--</v>
      </c>
      <c r="I42" s="490">
        <f t="shared" si="15"/>
        <v>67.947236698563003</v>
      </c>
      <c r="J42" s="490" t="str">
        <f t="shared" si="19"/>
        <v>--</v>
      </c>
      <c r="K42" s="490" t="str">
        <f t="shared" si="20"/>
        <v/>
      </c>
      <c r="L42" s="490">
        <f t="shared" si="3"/>
        <v>73</v>
      </c>
      <c r="M42" s="490" t="str">
        <f t="shared" si="4"/>
        <v>--</v>
      </c>
      <c r="N42" s="490" t="str">
        <f t="shared" si="21"/>
        <v>--</v>
      </c>
      <c r="O42" s="490">
        <f t="shared" si="6"/>
        <v>73</v>
      </c>
      <c r="P42" s="490">
        <f t="shared" si="16"/>
        <v>981.6704213285509</v>
      </c>
      <c r="Q42" s="490"/>
      <c r="R42" s="490">
        <f t="shared" si="17"/>
        <v>981.6704213285509</v>
      </c>
      <c r="S42" s="490">
        <f t="shared" si="7"/>
        <v>560.3143901016241</v>
      </c>
      <c r="T42" s="490">
        <f t="shared" si="8"/>
        <v>981.6704213285509</v>
      </c>
      <c r="U42" s="490">
        <f t="shared" si="9"/>
        <v>0.57999999999999996</v>
      </c>
      <c r="V42" s="490">
        <f t="shared" si="10"/>
        <v>5.58</v>
      </c>
      <c r="W42" s="255">
        <f>IFERROR((1+(3*[0]!B)+(3*[0]!B^2))/((1+[0]!B)^2),"--")</f>
        <v>1</v>
      </c>
      <c r="X42" s="255">
        <f t="shared" si="11"/>
        <v>8.1111111111111106E-3</v>
      </c>
      <c r="Y42" s="208" t="str">
        <f t="shared" si="12"/>
        <v>A</v>
      </c>
      <c r="Z42" s="255">
        <f>VLOOKUP(D42,derm!$D$4:$H$285,5,FALSE)</f>
        <v>2.3500000000000001E-3</v>
      </c>
      <c r="AA42" s="468">
        <f>VLOOKUP($C42,ToxValues!$C$4:$N$283,11,FALSE)</f>
        <v>252.73</v>
      </c>
      <c r="AB42" s="468">
        <f>VLOOKUP($D42,derm!$D$4:$K$285,6,FALSE)</f>
        <v>0</v>
      </c>
      <c r="AC42" s="468">
        <f>VLOOKUP($D42,derm!$D$4:$K$285,7,FALSE)</f>
        <v>2.79</v>
      </c>
      <c r="AD42" s="468">
        <f>VLOOKUP($D42,derm!$D$4:$K$285,8,FALSE)</f>
        <v>6.7</v>
      </c>
      <c r="AE42" s="468">
        <f>VLOOKUP($D42,derm!$D$4:$L$285,9,FALSE)</f>
        <v>1</v>
      </c>
      <c r="AF42" s="255" t="str">
        <f>VLOOKUP(C42,ToxValues!$C$4:$J$284,4,FALSE)</f>
        <v>--</v>
      </c>
      <c r="AG42" s="255">
        <f>VLOOKUP($C42,ToxValues!$C$4:$J$284,3,FALSE)</f>
        <v>0.02</v>
      </c>
      <c r="AH42" s="497">
        <f>VLOOKUP($C42,ToxValues!$C$4:$J$284,5,FALSE)</f>
        <v>0.02</v>
      </c>
      <c r="AI42" s="630"/>
      <c r="AJ42" s="633">
        <f t="shared" si="18"/>
        <v>0.93482627339859614</v>
      </c>
      <c r="AK42" s="626">
        <v>72.684346420365642</v>
      </c>
      <c r="AL42" s="626">
        <v>16809.431703048725</v>
      </c>
      <c r="AM42" s="626"/>
      <c r="AN42" s="626">
        <v>16809.431703048725</v>
      </c>
      <c r="AO42" s="626">
        <v>16809.431703048725</v>
      </c>
      <c r="AP42" s="626">
        <v>29450.112639856528</v>
      </c>
      <c r="AQ42" s="626"/>
    </row>
    <row r="43" spans="1:43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>
        <f t="shared" si="13"/>
        <v>4.4407813735462796</v>
      </c>
      <c r="H43" s="490">
        <f t="shared" si="14"/>
        <v>4.4407813735462796</v>
      </c>
      <c r="I43" s="490">
        <f t="shared" si="15"/>
        <v>4.9501990190517438</v>
      </c>
      <c r="J43" s="490">
        <f t="shared" si="19"/>
        <v>43.152709359605922</v>
      </c>
      <c r="K43" s="490">
        <f t="shared" si="20"/>
        <v>43.348404075848585</v>
      </c>
      <c r="L43" s="490">
        <f t="shared" si="3"/>
        <v>5.1099999999999994</v>
      </c>
      <c r="M43" s="490">
        <f t="shared" si="4"/>
        <v>43.152709359605922</v>
      </c>
      <c r="N43" s="490">
        <f t="shared" si="21"/>
        <v>2.1576354679802959E-2</v>
      </c>
      <c r="O43" s="490">
        <f t="shared" si="6"/>
        <v>5.1099999999999994</v>
      </c>
      <c r="P43" s="490">
        <f t="shared" si="16"/>
        <v>158.29387803035544</v>
      </c>
      <c r="Q43" s="490"/>
      <c r="R43" s="490">
        <f t="shared" si="17"/>
        <v>158.29387803035544</v>
      </c>
      <c r="S43" s="490">
        <f t="shared" si="7"/>
        <v>153.78596364511858</v>
      </c>
      <c r="T43" s="490">
        <f t="shared" si="8"/>
        <v>158.29387803035544</v>
      </c>
      <c r="U43" s="490">
        <f t="shared" si="9"/>
        <v>0.57999999999999996</v>
      </c>
      <c r="V43" s="490">
        <f t="shared" si="10"/>
        <v>0.72</v>
      </c>
      <c r="W43" s="255">
        <f>IFERROR((1+(3*[0]!B)+(3*[0]!B^2))/((1+[0]!B)^2),"--")</f>
        <v>1</v>
      </c>
      <c r="X43" s="255">
        <f t="shared" si="11"/>
        <v>5.6777777777777773E-4</v>
      </c>
      <c r="Y43" s="208" t="str">
        <f t="shared" si="12"/>
        <v>A</v>
      </c>
      <c r="Z43" s="255">
        <f>VLOOKUP(D43,derm!$D$4:$H$285,5,FALSE)</f>
        <v>2.8400000000000001E-3</v>
      </c>
      <c r="AA43" s="468">
        <f>VLOOKUP($C43,ToxValues!$C$4:$N$283,11,FALSE)</f>
        <v>94.94</v>
      </c>
      <c r="AB43" s="468">
        <f>VLOOKUP($D43,derm!$D$4:$K$285,6,FALSE)</f>
        <v>0</v>
      </c>
      <c r="AC43" s="468">
        <f>VLOOKUP($D43,derm!$D$4:$K$285,7,FALSE)</f>
        <v>0.36</v>
      </c>
      <c r="AD43" s="468">
        <f>VLOOKUP($D43,derm!$D$4:$K$285,8,FALSE)</f>
        <v>0.87</v>
      </c>
      <c r="AE43" s="468">
        <f>VLOOKUP($D43,derm!$D$4:$L$285,9,FALSE)</f>
        <v>1</v>
      </c>
      <c r="AF43" s="255">
        <f>VLOOKUP(C43,ToxValues!$C$4:$J$284,4,FALSE)</f>
        <v>5.0000000000000001E-3</v>
      </c>
      <c r="AG43" s="255">
        <f>VLOOKUP($C43,ToxValues!$C$4:$J$284,3,FALSE)</f>
        <v>1.4E-3</v>
      </c>
      <c r="AH43" s="497">
        <f>VLOOKUP($C43,ToxValues!$C$4:$J$284,5,FALSE)</f>
        <v>1.4E-3</v>
      </c>
      <c r="AI43" s="630"/>
      <c r="AJ43" s="633">
        <f t="shared" si="18"/>
        <v>0.97290851480359919</v>
      </c>
      <c r="AK43" s="626">
        <v>4.5644387997187374</v>
      </c>
      <c r="AL43" s="626">
        <v>4613.5789093535586</v>
      </c>
      <c r="AM43" s="626"/>
      <c r="AN43" s="626">
        <v>4613.5789093535586</v>
      </c>
      <c r="AO43" s="626">
        <v>4613.5789093535586</v>
      </c>
      <c r="AP43" s="626">
        <v>4748.8163409106637</v>
      </c>
      <c r="AQ43" s="626"/>
    </row>
    <row r="44" spans="1:43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>
        <f t="shared" si="13"/>
        <v>309.66110497791351</v>
      </c>
      <c r="H44" s="490">
        <f t="shared" si="14"/>
        <v>309.66110497791351</v>
      </c>
      <c r="I44" s="490">
        <f t="shared" si="15"/>
        <v>326.39081786686108</v>
      </c>
      <c r="J44" s="490">
        <f t="shared" si="19"/>
        <v>6041.3793103448279</v>
      </c>
      <c r="K44" s="490">
        <f t="shared" si="20"/>
        <v>6041.3820500708553</v>
      </c>
      <c r="L44" s="490">
        <f t="shared" si="3"/>
        <v>365</v>
      </c>
      <c r="M44" s="490">
        <f t="shared" si="4"/>
        <v>6041.3793103448279</v>
      </c>
      <c r="N44" s="490">
        <f t="shared" si="21"/>
        <v>3.0206896551724141</v>
      </c>
      <c r="O44" s="490">
        <f t="shared" si="6"/>
        <v>365</v>
      </c>
      <c r="P44" s="490">
        <f t="shared" si="16"/>
        <v>3085.6040438927289</v>
      </c>
      <c r="Q44" s="490"/>
      <c r="R44" s="490">
        <f t="shared" si="17"/>
        <v>3085.6040438927289</v>
      </c>
      <c r="S44" s="490">
        <f t="shared" si="7"/>
        <v>2997.6190088343728</v>
      </c>
      <c r="T44" s="490">
        <f t="shared" si="8"/>
        <v>3085.6040438927289</v>
      </c>
      <c r="U44" s="490">
        <f t="shared" si="9"/>
        <v>0.52727272727272723</v>
      </c>
      <c r="V44" s="490">
        <f t="shared" si="10"/>
        <v>0.65950413223140492</v>
      </c>
      <c r="W44" s="255">
        <f>IFERROR((1+(3*[0]!B)+(3*[0]!B^2))/((1+[0]!B)^2),"--")</f>
        <v>1.0991735537190082</v>
      </c>
      <c r="X44" s="255">
        <f t="shared" si="11"/>
        <v>4.0555555555555553E-2</v>
      </c>
      <c r="Y44" s="208" t="str">
        <f t="shared" si="12"/>
        <v>A</v>
      </c>
      <c r="Z44" s="255">
        <f>VLOOKUP(D44,derm!$D$4:$H$285,5,FALSE)</f>
        <v>1.14E-2</v>
      </c>
      <c r="AA44" s="468">
        <f>VLOOKUP($C44,ToxValues!$C$4:$N$283,11,FALSE)</f>
        <v>76.13</v>
      </c>
      <c r="AB44" s="468">
        <f>VLOOKUP($D44,derm!$D$4:$K$285,6,FALSE)</f>
        <v>0.1</v>
      </c>
      <c r="AC44" s="468">
        <f>VLOOKUP($D44,derm!$D$4:$K$285,7,FALSE)</f>
        <v>0.3</v>
      </c>
      <c r="AD44" s="468">
        <f>VLOOKUP($D44,derm!$D$4:$K$285,8,FALSE)</f>
        <v>0.72</v>
      </c>
      <c r="AE44" s="468">
        <f>VLOOKUP($D44,derm!$D$4:$L$285,9,FALSE)</f>
        <v>1</v>
      </c>
      <c r="AF44" s="255">
        <f>VLOOKUP(C44,ToxValues!$C$4:$J$284,4,FALSE)</f>
        <v>0.7</v>
      </c>
      <c r="AG44" s="255">
        <f>VLOOKUP($C44,ToxValues!$C$4:$J$284,3,FALSE)</f>
        <v>0.1</v>
      </c>
      <c r="AH44" s="497">
        <f>VLOOKUP($C44,ToxValues!$C$4:$J$284,5,FALSE)</f>
        <v>0.1</v>
      </c>
      <c r="AI44" s="630"/>
      <c r="AJ44" s="633">
        <f t="shared" si="18"/>
        <v>0.90308669058676316</v>
      </c>
      <c r="AK44" s="626">
        <v>342.89189311019209</v>
      </c>
      <c r="AL44" s="626">
        <v>89928.570265031187</v>
      </c>
      <c r="AM44" s="626"/>
      <c r="AN44" s="626">
        <v>89928.570265031187</v>
      </c>
      <c r="AO44" s="626">
        <v>89928.570265031187</v>
      </c>
      <c r="AP44" s="626">
        <v>92568.121316781864</v>
      </c>
      <c r="AQ44" s="626"/>
    </row>
    <row r="45" spans="1:43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13"/>
        <v>11.320989905010562</v>
      </c>
      <c r="H45" s="490">
        <f t="shared" si="14"/>
        <v>11.320989905010562</v>
      </c>
      <c r="I45" s="490">
        <f t="shared" si="15"/>
        <v>11.471465209762771</v>
      </c>
      <c r="J45" s="490">
        <f t="shared" si="19"/>
        <v>863.05418719211832</v>
      </c>
      <c r="K45" s="490">
        <f t="shared" si="20"/>
        <v>863.12268034280339</v>
      </c>
      <c r="L45" s="490">
        <f t="shared" si="3"/>
        <v>14.599999999999998</v>
      </c>
      <c r="M45" s="490">
        <f t="shared" si="4"/>
        <v>863.05418719211832</v>
      </c>
      <c r="N45" s="490">
        <f t="shared" si="21"/>
        <v>0.43152709359605917</v>
      </c>
      <c r="O45" s="490">
        <f t="shared" si="6"/>
        <v>14.599999999999998</v>
      </c>
      <c r="P45" s="490">
        <f t="shared" si="16"/>
        <v>53.534131244177949</v>
      </c>
      <c r="Q45" s="490"/>
      <c r="R45" s="490">
        <f t="shared" si="17"/>
        <v>53.534131244177949</v>
      </c>
      <c r="S45" s="490">
        <f t="shared" si="7"/>
        <v>44.390530529407705</v>
      </c>
      <c r="T45" s="490">
        <f t="shared" si="8"/>
        <v>53.534131244177949</v>
      </c>
      <c r="U45" s="490">
        <f t="shared" si="9"/>
        <v>0.52727272727272723</v>
      </c>
      <c r="V45" s="490">
        <f t="shared" si="10"/>
        <v>1.7147107438016529</v>
      </c>
      <c r="W45" s="255">
        <f>IFERROR((1+(3*[0]!B)+(3*[0]!B^2))/((1+[0]!B)^2),"--")</f>
        <v>1.0991735537190082</v>
      </c>
      <c r="X45" s="255">
        <f t="shared" si="11"/>
        <v>1.6222222222222222E-3</v>
      </c>
      <c r="Y45" s="208" t="str">
        <f t="shared" si="12"/>
        <v>A</v>
      </c>
      <c r="Z45" s="255">
        <f>VLOOKUP(D45,derm!$D$4:$H$285,5,FALSE)</f>
        <v>1.6299999999999999E-2</v>
      </c>
      <c r="AA45" s="468">
        <f>VLOOKUP($C45,ToxValues!$C$4:$N$283,11,FALSE)</f>
        <v>153.82</v>
      </c>
      <c r="AB45" s="468">
        <f>VLOOKUP($D45,derm!$D$4:$K$285,6,FALSE)</f>
        <v>0.1</v>
      </c>
      <c r="AC45" s="468">
        <f>VLOOKUP($D45,derm!$D$4:$K$285,7,FALSE)</f>
        <v>0.78</v>
      </c>
      <c r="AD45" s="468">
        <f>VLOOKUP($D45,derm!$D$4:$K$285,8,FALSE)</f>
        <v>1.86</v>
      </c>
      <c r="AE45" s="468">
        <f>VLOOKUP($D45,derm!$D$4:$L$285,9,FALSE)</f>
        <v>1</v>
      </c>
      <c r="AF45" s="255">
        <f>VLOOKUP(C45,ToxValues!$C$4:$J$284,4,FALSE)</f>
        <v>0.1</v>
      </c>
      <c r="AG45" s="255">
        <f>VLOOKUP($C45,ToxValues!$C$4:$J$284,3,FALSE)</f>
        <v>4.0000000000000001E-3</v>
      </c>
      <c r="AH45" s="497">
        <f>VLOOKUP($C45,ToxValues!$C$4:$J$284,5,FALSE)</f>
        <v>4.0000000000000001E-3</v>
      </c>
      <c r="AI45" s="630"/>
      <c r="AJ45" s="633">
        <f t="shared" si="18"/>
        <v>0.7970286792355985</v>
      </c>
      <c r="AK45" s="626">
        <v>14.20399315601556</v>
      </c>
      <c r="AL45" s="626">
        <v>1331.7159158822312</v>
      </c>
      <c r="AM45" s="626"/>
      <c r="AN45" s="626">
        <v>1331.7159158822312</v>
      </c>
      <c r="AO45" s="626">
        <v>1331.7159158822312</v>
      </c>
      <c r="AP45" s="626">
        <v>1606.0239373253385</v>
      </c>
      <c r="AQ45" s="626"/>
    </row>
    <row r="46" spans="1:43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>
        <f t="shared" si="13"/>
        <v>47.665507402627604</v>
      </c>
      <c r="H46" s="490">
        <f t="shared" si="14"/>
        <v>47.665507402627604</v>
      </c>
      <c r="I46" s="490">
        <f t="shared" si="15"/>
        <v>53.584309068822634</v>
      </c>
      <c r="J46" s="490">
        <f t="shared" si="19"/>
        <v>431.52709359605916</v>
      </c>
      <c r="K46" s="490">
        <f t="shared" si="20"/>
        <v>431.54079222619623</v>
      </c>
      <c r="L46" s="490">
        <f t="shared" si="3"/>
        <v>73</v>
      </c>
      <c r="M46" s="490">
        <f t="shared" si="4"/>
        <v>431.52709359605916</v>
      </c>
      <c r="N46" s="490">
        <f t="shared" si="21"/>
        <v>0.21576354679802959</v>
      </c>
      <c r="O46" s="490">
        <f t="shared" si="6"/>
        <v>73</v>
      </c>
      <c r="P46" s="490">
        <f t="shared" si="16"/>
        <v>201.46872835428104</v>
      </c>
      <c r="Q46" s="490"/>
      <c r="R46" s="490">
        <f t="shared" si="17"/>
        <v>201.46872835428104</v>
      </c>
      <c r="S46" s="490">
        <f t="shared" si="7"/>
        <v>186.95205459736545</v>
      </c>
      <c r="T46" s="490">
        <f t="shared" si="8"/>
        <v>201.46872835428104</v>
      </c>
      <c r="U46" s="490">
        <f t="shared" si="9"/>
        <v>0.52727272727272723</v>
      </c>
      <c r="V46" s="490">
        <f t="shared" si="10"/>
        <v>1.0112396694214876</v>
      </c>
      <c r="W46" s="255">
        <f>IFERROR((1+(3*[0]!B)+(3*[0]!B^2))/((1+[0]!B)^2),"--")</f>
        <v>1.0991735537190082</v>
      </c>
      <c r="X46" s="255">
        <f t="shared" si="11"/>
        <v>8.1111111111111106E-3</v>
      </c>
      <c r="Y46" s="208" t="str">
        <f t="shared" si="12"/>
        <v>A</v>
      </c>
      <c r="Z46" s="255">
        <f>VLOOKUP(D46,derm!$D$4:$H$285,5,FALSE)</f>
        <v>2.8199999999999999E-2</v>
      </c>
      <c r="AA46" s="468">
        <f>VLOOKUP($C46,ToxValues!$C$4:$N$283,11,FALSE)</f>
        <v>112.56</v>
      </c>
      <c r="AB46" s="468">
        <f>VLOOKUP($D46,derm!$D$4:$K$285,6,FALSE)</f>
        <v>0.1</v>
      </c>
      <c r="AC46" s="468">
        <f>VLOOKUP($D46,derm!$D$4:$K$285,7,FALSE)</f>
        <v>0.46</v>
      </c>
      <c r="AD46" s="468">
        <f>VLOOKUP($D46,derm!$D$4:$K$285,8,FALSE)</f>
        <v>1.0900000000000001</v>
      </c>
      <c r="AE46" s="468">
        <f>VLOOKUP($D46,derm!$D$4:$L$285,9,FALSE)</f>
        <v>1</v>
      </c>
      <c r="AF46" s="255">
        <f>VLOOKUP(C46,ToxValues!$C$4:$J$284,4,FALSE)</f>
        <v>0.05</v>
      </c>
      <c r="AG46" s="255">
        <f>VLOOKUP($C46,ToxValues!$C$4:$J$284,3,FALSE)</f>
        <v>0.02</v>
      </c>
      <c r="AH46" s="497">
        <f>VLOOKUP($C46,ToxValues!$C$4:$J$284,5,FALSE)</f>
        <v>0.02</v>
      </c>
      <c r="AI46" s="630"/>
      <c r="AJ46" s="633">
        <f t="shared" si="18"/>
        <v>0.77190860034561948</v>
      </c>
      <c r="AK46" s="626">
        <v>61.750196048192144</v>
      </c>
      <c r="AL46" s="626">
        <v>5608.5616379209641</v>
      </c>
      <c r="AM46" s="626"/>
      <c r="AN46" s="626">
        <v>5608.5616379209641</v>
      </c>
      <c r="AO46" s="626">
        <v>5608.5616379209641</v>
      </c>
      <c r="AP46" s="626">
        <v>6044.0618506284318</v>
      </c>
      <c r="AQ46" s="626"/>
    </row>
    <row r="47" spans="1:43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>
        <f t="shared" si="13"/>
        <v>86305.418719211826</v>
      </c>
      <c r="H47" s="490" t="str">
        <f t="shared" si="14"/>
        <v>--</v>
      </c>
      <c r="I47" s="490" t="str">
        <f t="shared" si="15"/>
        <v>--</v>
      </c>
      <c r="J47" s="490">
        <f t="shared" si="19"/>
        <v>86305.418719211826</v>
      </c>
      <c r="K47" s="490" t="str">
        <f t="shared" si="20"/>
        <v/>
      </c>
      <c r="L47" s="490" t="str">
        <f t="shared" si="3"/>
        <v>--</v>
      </c>
      <c r="M47" s="490">
        <f t="shared" si="4"/>
        <v>86305.418719211826</v>
      </c>
      <c r="N47" s="490">
        <f t="shared" si="21"/>
        <v>43.152709359605915</v>
      </c>
      <c r="O47" s="490" t="str">
        <f t="shared" si="6"/>
        <v>--</v>
      </c>
      <c r="P47" s="490" t="str">
        <f t="shared" si="16"/>
        <v>--</v>
      </c>
      <c r="Q47" s="490"/>
      <c r="R47" s="490" t="str">
        <f t="shared" si="17"/>
        <v>--</v>
      </c>
      <c r="S47" s="490" t="str">
        <f t="shared" si="7"/>
        <v>--</v>
      </c>
      <c r="T47" s="490" t="str">
        <f t="shared" si="8"/>
        <v>--</v>
      </c>
      <c r="U47" s="490">
        <f t="shared" si="9"/>
        <v>0.57999999999999996</v>
      </c>
      <c r="V47" s="490">
        <f t="shared" si="10"/>
        <v>0.48</v>
      </c>
      <c r="W47" s="255">
        <f>IFERROR((1+(3*[0]!B)+(3*[0]!B^2))/((1+[0]!B)^2),"--")</f>
        <v>1</v>
      </c>
      <c r="X47" s="255" t="str">
        <f t="shared" si="11"/>
        <v>--</v>
      </c>
      <c r="Y47" s="208" t="str">
        <f t="shared" si="12"/>
        <v>A</v>
      </c>
      <c r="Z47" s="255">
        <f>VLOOKUP(D47,derm!$D$4:$H$285,5,FALSE)</f>
        <v>6.0699999999999999E-3</v>
      </c>
      <c r="AA47" s="468">
        <f>VLOOKUP($C47,ToxValues!$C$4:$N$283,11,FALSE)</f>
        <v>64.52</v>
      </c>
      <c r="AB47" s="468">
        <f>VLOOKUP($D47,derm!$D$4:$K$285,6,FALSE)</f>
        <v>0</v>
      </c>
      <c r="AC47" s="468">
        <f>VLOOKUP($D47,derm!$D$4:$K$285,7,FALSE)</f>
        <v>0.24</v>
      </c>
      <c r="AD47" s="468">
        <f>VLOOKUP($D47,derm!$D$4:$K$285,8,FALSE)</f>
        <v>0.59</v>
      </c>
      <c r="AE47" s="468">
        <f>VLOOKUP($D47,derm!$D$4:$L$285,9,FALSE)</f>
        <v>1</v>
      </c>
      <c r="AF47" s="255">
        <f>VLOOKUP(C47,ToxValues!$C$4:$J$284,4,FALSE)</f>
        <v>10</v>
      </c>
      <c r="AG47" s="255" t="str">
        <f>VLOOKUP($C47,ToxValues!$C$4:$J$284,3,FALSE)</f>
        <v>--</v>
      </c>
      <c r="AH47" s="497" t="str">
        <f>VLOOKUP($C47,ToxValues!$C$4:$J$284,5,FALSE)</f>
        <v>--</v>
      </c>
      <c r="AI47" s="630"/>
      <c r="AJ47" s="633" t="str">
        <f t="shared" si="18"/>
        <v/>
      </c>
      <c r="AK47" s="626">
        <v>86305.418719211826</v>
      </c>
      <c r="AL47" s="626" t="s">
        <v>1856</v>
      </c>
      <c r="AM47" s="626"/>
      <c r="AN47" s="626" t="s">
        <v>1856</v>
      </c>
      <c r="AO47" s="626" t="s">
        <v>1856</v>
      </c>
      <c r="AP47" s="626" t="s">
        <v>1856</v>
      </c>
      <c r="AQ47" s="626"/>
    </row>
    <row r="48" spans="1:43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13"/>
        <v>32.168543531603717</v>
      </c>
      <c r="H48" s="490">
        <f t="shared" si="14"/>
        <v>32.168543531603717</v>
      </c>
      <c r="I48" s="490">
        <f t="shared" si="15"/>
        <v>33.440401884860243</v>
      </c>
      <c r="J48" s="490">
        <f t="shared" si="19"/>
        <v>845.79310344827593</v>
      </c>
      <c r="K48" s="490">
        <f t="shared" si="20"/>
        <v>845.82050070854996</v>
      </c>
      <c r="L48" s="490">
        <f t="shared" si="3"/>
        <v>36.5</v>
      </c>
      <c r="M48" s="490">
        <f t="shared" si="4"/>
        <v>845.79310344827593</v>
      </c>
      <c r="N48" s="490">
        <f t="shared" si="21"/>
        <v>0.42289655172413798</v>
      </c>
      <c r="O48" s="490">
        <f t="shared" si="6"/>
        <v>36.5</v>
      </c>
      <c r="P48" s="490">
        <f t="shared" si="16"/>
        <v>398.93300455300005</v>
      </c>
      <c r="Q48" s="490"/>
      <c r="R48" s="490">
        <f t="shared" si="17"/>
        <v>398.93300455300005</v>
      </c>
      <c r="S48" s="490">
        <f t="shared" si="7"/>
        <v>375.81366231958361</v>
      </c>
      <c r="T48" s="490">
        <f t="shared" si="8"/>
        <v>398.93300455300005</v>
      </c>
      <c r="U48" s="490">
        <f t="shared" si="9"/>
        <v>0.57999999999999996</v>
      </c>
      <c r="V48" s="490">
        <f t="shared" si="10"/>
        <v>1</v>
      </c>
      <c r="W48" s="255">
        <f>IFERROR((1+(3*[0]!B)+(3*[0]!B^2))/((1+[0]!B)^2),"--")</f>
        <v>1</v>
      </c>
      <c r="X48" s="255">
        <f t="shared" si="11"/>
        <v>4.0555555555555553E-3</v>
      </c>
      <c r="Y48" s="208" t="str">
        <f t="shared" si="12"/>
        <v>A</v>
      </c>
      <c r="Z48" s="255">
        <f>VLOOKUP(D48,derm!$D$4:$H$285,5,FALSE)</f>
        <v>6.8300000000000001E-3</v>
      </c>
      <c r="AA48" s="468">
        <f>VLOOKUP($C48,ToxValues!$C$4:$N$283,11,FALSE)</f>
        <v>119.38</v>
      </c>
      <c r="AB48" s="468">
        <f>VLOOKUP($D48,derm!$D$4:$K$285,6,FALSE)</f>
        <v>0</v>
      </c>
      <c r="AC48" s="468">
        <f>VLOOKUP($D48,derm!$D$4:$K$285,7,FALSE)</f>
        <v>0.5</v>
      </c>
      <c r="AD48" s="468">
        <f>VLOOKUP($D48,derm!$D$4:$K$285,8,FALSE)</f>
        <v>1.19</v>
      </c>
      <c r="AE48" s="468">
        <f>VLOOKUP($D48,derm!$D$4:$L$285,9,FALSE)</f>
        <v>1</v>
      </c>
      <c r="AF48" s="255">
        <f>VLOOKUP(C48,ToxValues!$C$4:$J$284,4,FALSE)</f>
        <v>9.8000000000000004E-2</v>
      </c>
      <c r="AG48" s="255">
        <f>VLOOKUP($C48,ToxValues!$C$4:$J$284,3,FALSE)</f>
        <v>0.01</v>
      </c>
      <c r="AH48" s="497">
        <f>VLOOKUP($C48,ToxValues!$C$4:$J$284,5,FALSE)</f>
        <v>0.01</v>
      </c>
      <c r="AI48" s="630"/>
      <c r="AJ48" s="633">
        <f t="shared" si="18"/>
        <v>0.92221677958172943</v>
      </c>
      <c r="AK48" s="626">
        <v>34.8817590872655</v>
      </c>
      <c r="AL48" s="626">
        <v>11274.409869587511</v>
      </c>
      <c r="AM48" s="626"/>
      <c r="AN48" s="626">
        <v>11274.409869587511</v>
      </c>
      <c r="AO48" s="626">
        <v>11274.409869587511</v>
      </c>
      <c r="AP48" s="626">
        <v>11967.990136590002</v>
      </c>
      <c r="AQ48" s="626"/>
    </row>
    <row r="49" spans="1:43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>
        <f t="shared" si="13"/>
        <v>776.74876847290636</v>
      </c>
      <c r="H49" s="490" t="str">
        <f t="shared" si="14"/>
        <v>--</v>
      </c>
      <c r="I49" s="490" t="str">
        <f t="shared" si="15"/>
        <v>--</v>
      </c>
      <c r="J49" s="490">
        <f t="shared" si="19"/>
        <v>776.74876847290636</v>
      </c>
      <c r="K49" s="490" t="str">
        <f t="shared" si="20"/>
        <v/>
      </c>
      <c r="L49" s="490" t="str">
        <f t="shared" si="3"/>
        <v>--</v>
      </c>
      <c r="M49" s="490">
        <f t="shared" si="4"/>
        <v>776.74876847290636</v>
      </c>
      <c r="N49" s="490">
        <f t="shared" si="21"/>
        <v>0.38837438423645321</v>
      </c>
      <c r="O49" s="490" t="str">
        <f t="shared" si="6"/>
        <v>--</v>
      </c>
      <c r="P49" s="490" t="str">
        <f t="shared" si="16"/>
        <v>--</v>
      </c>
      <c r="Q49" s="490"/>
      <c r="R49" s="490" t="str">
        <f t="shared" si="17"/>
        <v>--</v>
      </c>
      <c r="S49" s="490" t="str">
        <f t="shared" si="7"/>
        <v>--</v>
      </c>
      <c r="T49" s="490" t="str">
        <f t="shared" si="8"/>
        <v>--</v>
      </c>
      <c r="U49" s="490">
        <f t="shared" si="9"/>
        <v>0.57999999999999996</v>
      </c>
      <c r="V49" s="490">
        <f t="shared" si="10"/>
        <v>0.4</v>
      </c>
      <c r="W49" s="255">
        <f>IFERROR((1+(3*[0]!B)+(3*[0]!B^2))/((1+[0]!B)^2),"--")</f>
        <v>1</v>
      </c>
      <c r="X49" s="255" t="str">
        <f t="shared" si="11"/>
        <v>--</v>
      </c>
      <c r="Y49" s="208" t="str">
        <f t="shared" si="12"/>
        <v>B</v>
      </c>
      <c r="Z49" s="255">
        <f>VLOOKUP(D49,derm!$D$4:$H$285,5,FALSE)</f>
        <v>3.2799999999999999E-3</v>
      </c>
      <c r="AA49" s="468">
        <f>VLOOKUP($C49,ToxValues!$C$4:$N$283,11,FALSE)</f>
        <v>50.49</v>
      </c>
      <c r="AB49" s="468">
        <f>VLOOKUP($D49,derm!$D$4:$K$285,6,FALSE)</f>
        <v>0</v>
      </c>
      <c r="AC49" s="468">
        <f>VLOOKUP($D49,derm!$D$4:$K$285,7,FALSE)</f>
        <v>0.2</v>
      </c>
      <c r="AD49" s="468">
        <f>VLOOKUP($D49,derm!$D$4:$K$285,8,FALSE)</f>
        <v>0.49</v>
      </c>
      <c r="AE49" s="468">
        <f>VLOOKUP($D49,derm!$D$4:$L$285,9,FALSE)</f>
        <v>1</v>
      </c>
      <c r="AF49" s="255">
        <f>VLOOKUP(C49,ToxValues!$C$4:$J$284,4,FALSE)</f>
        <v>0.09</v>
      </c>
      <c r="AG49" s="255" t="str">
        <f>VLOOKUP($C49,ToxValues!$C$4:$J$284,3,FALSE)</f>
        <v>--</v>
      </c>
      <c r="AH49" s="497" t="str">
        <f>VLOOKUP($C49,ToxValues!$C$4:$J$284,5,FALSE)</f>
        <v>--</v>
      </c>
      <c r="AI49" s="630"/>
      <c r="AJ49" s="633" t="str">
        <f t="shared" si="18"/>
        <v/>
      </c>
      <c r="AK49" s="626">
        <v>776.74876847290636</v>
      </c>
      <c r="AL49" s="626" t="s">
        <v>1856</v>
      </c>
      <c r="AM49" s="626"/>
      <c r="AN49" s="626" t="s">
        <v>1856</v>
      </c>
      <c r="AO49" s="626" t="s">
        <v>1856</v>
      </c>
      <c r="AP49" s="626" t="s">
        <v>1856</v>
      </c>
      <c r="AQ49" s="626"/>
    </row>
    <row r="50" spans="1:43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>
        <f t="shared" si="13"/>
        <v>7.2999999999999989</v>
      </c>
      <c r="H50" s="490" t="str">
        <f t="shared" si="14"/>
        <v>--</v>
      </c>
      <c r="I50" s="490" t="str">
        <f t="shared" si="15"/>
        <v>--</v>
      </c>
      <c r="J50" s="490" t="str">
        <f t="shared" si="19"/>
        <v>--</v>
      </c>
      <c r="K50" s="490" t="str">
        <f t="shared" si="20"/>
        <v/>
      </c>
      <c r="L50" s="490">
        <f t="shared" si="3"/>
        <v>7.2999999999999989</v>
      </c>
      <c r="M50" s="490" t="str">
        <f t="shared" si="4"/>
        <v>--</v>
      </c>
      <c r="N50" s="490" t="str">
        <f t="shared" si="21"/>
        <v>--</v>
      </c>
      <c r="O50" s="490">
        <f t="shared" si="6"/>
        <v>7.2999999999999989</v>
      </c>
      <c r="P50" s="490" t="str">
        <f t="shared" si="16"/>
        <v>--</v>
      </c>
      <c r="Q50" s="490"/>
      <c r="R50" s="490" t="str">
        <f t="shared" si="17"/>
        <v>--</v>
      </c>
      <c r="S50" s="490" t="str">
        <f t="shared" si="7"/>
        <v>--</v>
      </c>
      <c r="T50" s="490" t="str">
        <f t="shared" si="8"/>
        <v>--</v>
      </c>
      <c r="U50" s="490" t="str">
        <f t="shared" si="9"/>
        <v>--</v>
      </c>
      <c r="V50" s="490" t="str">
        <f t="shared" si="10"/>
        <v>--</v>
      </c>
      <c r="W50" s="255" t="str">
        <f>IFERROR((1+(3*[0]!B)+(3*[0]!B^2))/((1+[0]!B)^2),"--")</f>
        <v>--</v>
      </c>
      <c r="X50" s="255">
        <f t="shared" si="11"/>
        <v>8.1111111111111108E-4</v>
      </c>
      <c r="Y50" s="208" t="str">
        <f t="shared" si="12"/>
        <v>A</v>
      </c>
      <c r="Z50" s="255">
        <f>VLOOKUP(D50,derm!$D$4:$H$285,5,FALSE)</f>
        <v>1.0999999999999999E-2</v>
      </c>
      <c r="AA50" s="468">
        <f>VLOOKUP($C50,ToxValues!$C$4:$N$283,11,FALSE)</f>
        <v>96.94</v>
      </c>
      <c r="AB50" s="468" t="str">
        <f>VLOOKUP($D50,derm!$D$4:$K$285,6,FALSE)</f>
        <v>--</v>
      </c>
      <c r="AC50" s="468" t="str">
        <f>VLOOKUP($D50,derm!$D$4:$K$285,7,FALSE)</f>
        <v>--</v>
      </c>
      <c r="AD50" s="468" t="str">
        <f>VLOOKUP($D50,derm!$D$4:$K$285,8,FALSE)</f>
        <v>--</v>
      </c>
      <c r="AE50" s="468" t="str">
        <f>VLOOKUP($D50,derm!$D$4:$L$285,9,FALSE)</f>
        <v>--</v>
      </c>
      <c r="AF50" s="255" t="str">
        <f>VLOOKUP(C50,ToxValues!$C$4:$J$284,4,FALSE)</f>
        <v>--</v>
      </c>
      <c r="AG50" s="255">
        <f>VLOOKUP($C50,ToxValues!$C$4:$J$284,3,FALSE)</f>
        <v>2E-3</v>
      </c>
      <c r="AH50" s="497">
        <f>VLOOKUP($C50,ToxValues!$C$4:$J$284,5,FALSE)</f>
        <v>2E-3</v>
      </c>
      <c r="AI50" s="630"/>
      <c r="AJ50" s="633" t="str">
        <f t="shared" si="18"/>
        <v/>
      </c>
      <c r="AK50" s="626">
        <v>7.2999999999999989</v>
      </c>
      <c r="AL50" s="626" t="s">
        <v>1856</v>
      </c>
      <c r="AM50" s="626"/>
      <c r="AN50" s="626" t="s">
        <v>1856</v>
      </c>
      <c r="AO50" s="626" t="s">
        <v>1856</v>
      </c>
      <c r="AP50" s="626" t="s">
        <v>1856</v>
      </c>
      <c r="AQ50" s="626"/>
    </row>
    <row r="51" spans="1:43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13"/>
        <v>--</v>
      </c>
      <c r="H51" s="490" t="str">
        <f t="shared" si="14"/>
        <v>--</v>
      </c>
      <c r="I51" s="490" t="str">
        <f t="shared" si="15"/>
        <v>--</v>
      </c>
      <c r="J51" s="490" t="str">
        <f t="shared" si="19"/>
        <v>--</v>
      </c>
      <c r="K51" s="490" t="str">
        <f t="shared" si="20"/>
        <v/>
      </c>
      <c r="L51" s="490" t="str">
        <f t="shared" si="3"/>
        <v>--</v>
      </c>
      <c r="M51" s="490" t="str">
        <f t="shared" si="4"/>
        <v>--</v>
      </c>
      <c r="N51" s="490" t="str">
        <f t="shared" si="21"/>
        <v>--</v>
      </c>
      <c r="O51" s="490" t="str">
        <f t="shared" si="6"/>
        <v>--</v>
      </c>
      <c r="P51" s="490" t="str">
        <f t="shared" si="16"/>
        <v>--</v>
      </c>
      <c r="Q51" s="490"/>
      <c r="R51" s="490" t="str">
        <f t="shared" si="17"/>
        <v>--</v>
      </c>
      <c r="S51" s="490" t="str">
        <f t="shared" si="7"/>
        <v>--</v>
      </c>
      <c r="T51" s="490" t="str">
        <f t="shared" si="8"/>
        <v>--</v>
      </c>
      <c r="U51" s="490" t="str">
        <f t="shared" si="9"/>
        <v>--</v>
      </c>
      <c r="V51" s="490" t="str">
        <f t="shared" si="10"/>
        <v>--</v>
      </c>
      <c r="W51" s="255" t="str">
        <f>IFERROR((1+(3*[0]!B)+(3*[0]!B^2))/((1+[0]!B)^2),"--")</f>
        <v>--</v>
      </c>
      <c r="X51" s="255" t="str">
        <f t="shared" si="11"/>
        <v>--</v>
      </c>
      <c r="Y51" s="208" t="str">
        <f t="shared" si="12"/>
        <v>A</v>
      </c>
      <c r="Z51" s="255" t="str">
        <f>VLOOKUP(D51,derm!$D$4:$H$285,5,FALSE)</f>
        <v>--</v>
      </c>
      <c r="AA51" s="468" t="str">
        <f>VLOOKUP($C51,ToxValues!$C$4:$N$283,11,FALSE)</f>
        <v>--</v>
      </c>
      <c r="AB51" s="468" t="str">
        <f>VLOOKUP($D51,derm!$D$4:$K$285,6,FALSE)</f>
        <v>--</v>
      </c>
      <c r="AC51" s="468" t="str">
        <f>VLOOKUP($D51,derm!$D$4:$K$285,7,FALSE)</f>
        <v>--</v>
      </c>
      <c r="AD51" s="468" t="str">
        <f>VLOOKUP($D51,derm!$D$4:$K$285,8,FALSE)</f>
        <v>--</v>
      </c>
      <c r="AE51" s="468" t="str">
        <f>VLOOKUP($D51,derm!$D$4:$L$285,9,FALSE)</f>
        <v>--</v>
      </c>
      <c r="AF51" s="255" t="str">
        <f>VLOOKUP(C51,ToxValues!$C$4:$J$284,4,FALSE)</f>
        <v>--</v>
      </c>
      <c r="AG51" s="255" t="str">
        <f>VLOOKUP($C51,ToxValues!$C$4:$J$284,3,FALSE)</f>
        <v>--</v>
      </c>
      <c r="AH51" s="497" t="str">
        <f>VLOOKUP($C51,ToxValues!$C$4:$J$284,5,FALSE)</f>
        <v>--</v>
      </c>
      <c r="AI51" s="630"/>
      <c r="AJ51" s="633" t="str">
        <f t="shared" si="18"/>
        <v/>
      </c>
      <c r="AK51" s="626" t="s">
        <v>1856</v>
      </c>
      <c r="AL51" s="626" t="s">
        <v>1856</v>
      </c>
      <c r="AM51" s="626"/>
      <c r="AN51" s="626" t="s">
        <v>1856</v>
      </c>
      <c r="AO51" s="626" t="s">
        <v>1856</v>
      </c>
      <c r="AP51" s="626" t="s">
        <v>1856</v>
      </c>
      <c r="AQ51" s="626"/>
    </row>
    <row r="52" spans="1:43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13"/>
        <v>68.31357295920786</v>
      </c>
      <c r="H52" s="490" t="str">
        <f t="shared" si="14"/>
        <v>--</v>
      </c>
      <c r="I52" s="490">
        <f t="shared" si="15"/>
        <v>68.31357295920786</v>
      </c>
      <c r="J52" s="490" t="str">
        <f t="shared" si="19"/>
        <v>--</v>
      </c>
      <c r="K52" s="490" t="str">
        <f t="shared" si="20"/>
        <v/>
      </c>
      <c r="L52" s="490">
        <f t="shared" si="3"/>
        <v>73</v>
      </c>
      <c r="M52" s="490" t="str">
        <f t="shared" si="4"/>
        <v>--</v>
      </c>
      <c r="N52" s="490" t="str">
        <f t="shared" si="21"/>
        <v>--</v>
      </c>
      <c r="O52" s="490">
        <f t="shared" si="6"/>
        <v>73</v>
      </c>
      <c r="P52" s="490">
        <f t="shared" si="16"/>
        <v>1064.1136163253348</v>
      </c>
      <c r="Q52" s="490"/>
      <c r="R52" s="490">
        <f t="shared" si="17"/>
        <v>1064.1136163253348</v>
      </c>
      <c r="S52" s="490">
        <f t="shared" si="7"/>
        <v>754.46581753089163</v>
      </c>
      <c r="T52" s="490">
        <f t="shared" si="8"/>
        <v>1064.1136163253348</v>
      </c>
      <c r="U52" s="490">
        <f t="shared" si="9"/>
        <v>0.57999999999999996</v>
      </c>
      <c r="V52" s="490">
        <f t="shared" si="10"/>
        <v>3.14</v>
      </c>
      <c r="W52" s="255">
        <f>IFERROR((1+(3*[0]!B)+(3*[0]!B^2))/((1+[0]!B)^2),"--")</f>
        <v>1</v>
      </c>
      <c r="X52" s="255">
        <f t="shared" si="11"/>
        <v>8.1111111111111106E-3</v>
      </c>
      <c r="Y52" s="208" t="str">
        <f t="shared" si="12"/>
        <v>A</v>
      </c>
      <c r="Z52" s="255">
        <f>VLOOKUP(D52,derm!$D$4:$H$285,5,FALSE)</f>
        <v>2.8900000000000002E-3</v>
      </c>
      <c r="AA52" s="468">
        <f>VLOOKUP($C52,ToxValues!$C$4:$N$283,11,FALSE)</f>
        <v>208.28</v>
      </c>
      <c r="AB52" s="468">
        <f>VLOOKUP($D52,derm!$D$4:$K$285,6,FALSE)</f>
        <v>0</v>
      </c>
      <c r="AC52" s="468">
        <f>VLOOKUP($D52,derm!$D$4:$K$285,7,FALSE)</f>
        <v>1.57</v>
      </c>
      <c r="AD52" s="468">
        <f>VLOOKUP($D52,derm!$D$4:$K$285,8,FALSE)</f>
        <v>3.77</v>
      </c>
      <c r="AE52" s="468">
        <f>VLOOKUP($D52,derm!$D$4:$L$285,9,FALSE)</f>
        <v>1</v>
      </c>
      <c r="AF52" s="255" t="str">
        <f>VLOOKUP(C52,ToxValues!$C$4:$J$284,4,FALSE)</f>
        <v>--</v>
      </c>
      <c r="AG52" s="255">
        <f>VLOOKUP($C52,ToxValues!$C$4:$J$284,3,FALSE)</f>
        <v>0.02</v>
      </c>
      <c r="AH52" s="497">
        <f>VLOOKUP($C52,ToxValues!$C$4:$J$284,5,FALSE)</f>
        <v>0.02</v>
      </c>
      <c r="AI52" s="630"/>
      <c r="AJ52" s="633">
        <f t="shared" si="18"/>
        <v>0.93882055653779195</v>
      </c>
      <c r="AK52" s="626">
        <v>72.765314397392956</v>
      </c>
      <c r="AL52" s="626">
        <v>22633.974525926751</v>
      </c>
      <c r="AM52" s="626"/>
      <c r="AN52" s="626">
        <v>22633.974525926751</v>
      </c>
      <c r="AO52" s="626">
        <v>22633.974525926751</v>
      </c>
      <c r="AP52" s="626">
        <v>31923.408489760044</v>
      </c>
      <c r="AQ52" s="626"/>
    </row>
    <row r="53" spans="1:43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>
        <f t="shared" si="13"/>
        <v>34.522167487684733</v>
      </c>
      <c r="H53" s="490" t="str">
        <f t="shared" si="14"/>
        <v>--</v>
      </c>
      <c r="I53" s="490" t="str">
        <f t="shared" si="15"/>
        <v>--</v>
      </c>
      <c r="J53" s="490">
        <f t="shared" si="19"/>
        <v>34.522167487684733</v>
      </c>
      <c r="K53" s="490">
        <f t="shared" si="20"/>
        <v>34.549564747958705</v>
      </c>
      <c r="L53" s="490">
        <f t="shared" si="3"/>
        <v>36.5</v>
      </c>
      <c r="M53" s="490">
        <f t="shared" si="4"/>
        <v>34.522167487684733</v>
      </c>
      <c r="N53" s="490">
        <f t="shared" si="21"/>
        <v>1.7261083743842366E-2</v>
      </c>
      <c r="O53" s="490">
        <f t="shared" si="6"/>
        <v>36.5</v>
      </c>
      <c r="P53" s="490" t="str">
        <f t="shared" si="16"/>
        <v>--</v>
      </c>
      <c r="Q53" s="490"/>
      <c r="R53" s="490" t="str">
        <f t="shared" si="17"/>
        <v>--</v>
      </c>
      <c r="S53" s="490" t="str">
        <f t="shared" si="7"/>
        <v>--</v>
      </c>
      <c r="T53" s="490" t="str">
        <f t="shared" si="8"/>
        <v>--</v>
      </c>
      <c r="U53" s="490" t="str">
        <f t="shared" si="9"/>
        <v>--</v>
      </c>
      <c r="V53" s="490" t="str">
        <f t="shared" si="10"/>
        <v>--</v>
      </c>
      <c r="W53" s="255" t="str">
        <f>IFERROR((1+(3*[0]!B)+(3*[0]!B^2))/((1+[0]!B)^2),"--")</f>
        <v>--</v>
      </c>
      <c r="X53" s="255">
        <f t="shared" si="11"/>
        <v>4.0555555555555553E-3</v>
      </c>
      <c r="Y53" s="208" t="str">
        <f t="shared" si="12"/>
        <v>A</v>
      </c>
      <c r="Z53" s="255">
        <f>VLOOKUP(D53,derm!$D$4:$H$285,5,FALSE)</f>
        <v>2.2300000000000002E-3</v>
      </c>
      <c r="AA53" s="468">
        <f>VLOOKUP($C53,ToxValues!$C$4:$N$283,11,FALSE)</f>
        <v>173.84</v>
      </c>
      <c r="AB53" s="468" t="str">
        <f>VLOOKUP($D53,derm!$D$4:$K$285,6,FALSE)</f>
        <v>--</v>
      </c>
      <c r="AC53" s="468" t="str">
        <f>VLOOKUP($D53,derm!$D$4:$K$285,7,FALSE)</f>
        <v>--</v>
      </c>
      <c r="AD53" s="468" t="str">
        <f>VLOOKUP($D53,derm!$D$4:$K$285,8,FALSE)</f>
        <v>--</v>
      </c>
      <c r="AE53" s="468" t="str">
        <f>VLOOKUP($D53,derm!$D$4:$L$285,9,FALSE)</f>
        <v>--</v>
      </c>
      <c r="AF53" s="255">
        <f>VLOOKUP(C53,ToxValues!$C$4:$J$284,4,FALSE)</f>
        <v>4.0000000000000001E-3</v>
      </c>
      <c r="AG53" s="255">
        <f>VLOOKUP($C53,ToxValues!$C$4:$J$284,3,FALSE)</f>
        <v>0.01</v>
      </c>
      <c r="AH53" s="497">
        <f>VLOOKUP($C53,ToxValues!$C$4:$J$284,5,FALSE)</f>
        <v>0.01</v>
      </c>
      <c r="AI53" s="630"/>
      <c r="AJ53" s="633" t="str">
        <f t="shared" si="18"/>
        <v/>
      </c>
      <c r="AK53" s="626">
        <v>34.522167487684733</v>
      </c>
      <c r="AL53" s="626" t="s">
        <v>1856</v>
      </c>
      <c r="AM53" s="626"/>
      <c r="AN53" s="626" t="s">
        <v>1856</v>
      </c>
      <c r="AO53" s="626" t="s">
        <v>1856</v>
      </c>
      <c r="AP53" s="626" t="s">
        <v>1856</v>
      </c>
      <c r="AQ53" s="626"/>
    </row>
    <row r="54" spans="1:43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>
        <f t="shared" si="13"/>
        <v>371.13868611395492</v>
      </c>
      <c r="H54" s="490">
        <f t="shared" si="14"/>
        <v>371.13868611395492</v>
      </c>
      <c r="I54" s="490">
        <f t="shared" si="15"/>
        <v>651.15410345390512</v>
      </c>
      <c r="J54" s="490">
        <f t="shared" si="19"/>
        <v>863.05418719211832</v>
      </c>
      <c r="K54" s="490">
        <f t="shared" si="20"/>
        <v>863.05555705513211</v>
      </c>
      <c r="L54" s="490">
        <f t="shared" si="3"/>
        <v>730</v>
      </c>
      <c r="M54" s="490">
        <f t="shared" si="4"/>
        <v>863.05418719211832</v>
      </c>
      <c r="N54" s="490">
        <f t="shared" si="21"/>
        <v>0.43152709359605917</v>
      </c>
      <c r="O54" s="490">
        <f t="shared" si="6"/>
        <v>730</v>
      </c>
      <c r="P54" s="490">
        <f t="shared" si="16"/>
        <v>6028.7537632786825</v>
      </c>
      <c r="Q54" s="490"/>
      <c r="R54" s="490">
        <f t="shared" si="17"/>
        <v>6028.7537632786825</v>
      </c>
      <c r="S54" s="490">
        <f t="shared" si="7"/>
        <v>5664.1837368094348</v>
      </c>
      <c r="T54" s="490">
        <f t="shared" si="8"/>
        <v>6028.7537632786825</v>
      </c>
      <c r="U54" s="490">
        <f t="shared" si="9"/>
        <v>0.57999999999999996</v>
      </c>
      <c r="V54" s="490">
        <f t="shared" si="10"/>
        <v>1.02</v>
      </c>
      <c r="W54" s="255">
        <f>IFERROR((1+(3*[0]!B)+(3*[0]!B^2))/((1+[0]!B)^2),"--")</f>
        <v>1</v>
      </c>
      <c r="X54" s="255">
        <f t="shared" si="11"/>
        <v>8.1111111111111106E-2</v>
      </c>
      <c r="Y54" s="208" t="str">
        <f t="shared" si="12"/>
        <v>A</v>
      </c>
      <c r="Z54" s="255">
        <f>VLOOKUP(D54,derm!$D$4:$H$285,5,FALSE)</f>
        <v>8.9499999999999996E-3</v>
      </c>
      <c r="AA54" s="468">
        <f>VLOOKUP($C54,ToxValues!$C$4:$N$283,11,FALSE)</f>
        <v>120.91</v>
      </c>
      <c r="AB54" s="468">
        <f>VLOOKUP($D54,derm!$D$4:$K$285,6,FALSE)</f>
        <v>0</v>
      </c>
      <c r="AC54" s="468">
        <f>VLOOKUP($D54,derm!$D$4:$K$285,7,FALSE)</f>
        <v>0.51</v>
      </c>
      <c r="AD54" s="468">
        <f>VLOOKUP($D54,derm!$D$4:$K$285,8,FALSE)</f>
        <v>1.22</v>
      </c>
      <c r="AE54" s="468">
        <f>VLOOKUP($D54,derm!$D$4:$L$285,9,FALSE)</f>
        <v>1</v>
      </c>
      <c r="AF54" s="255">
        <f>VLOOKUP(C54,ToxValues!$C$4:$J$284,4,FALSE)</f>
        <v>0.1</v>
      </c>
      <c r="AG54" s="255">
        <f>VLOOKUP($C54,ToxValues!$C$4:$J$284,3,FALSE)</f>
        <v>0.2</v>
      </c>
      <c r="AH54" s="497">
        <f>VLOOKUP($C54,ToxValues!$C$4:$J$284,5,FALSE)</f>
        <v>0.2</v>
      </c>
      <c r="AI54" s="630"/>
      <c r="AJ54" s="633">
        <f t="shared" si="18"/>
        <v>0.94062269851263103</v>
      </c>
      <c r="AK54" s="626">
        <v>394.56701045044059</v>
      </c>
      <c r="AL54" s="626">
        <v>169925.51210428303</v>
      </c>
      <c r="AM54" s="626"/>
      <c r="AN54" s="626">
        <v>169925.51210428303</v>
      </c>
      <c r="AO54" s="626">
        <v>169925.51210428303</v>
      </c>
      <c r="AP54" s="626">
        <v>180862.61289836047</v>
      </c>
      <c r="AQ54" s="626"/>
    </row>
    <row r="55" spans="1:43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13"/>
        <v>221.53770710550634</v>
      </c>
      <c r="H55" s="490">
        <f t="shared" si="14"/>
        <v>221.53770710550634</v>
      </c>
      <c r="I55" s="490">
        <f t="shared" si="15"/>
        <v>227.37418366178133</v>
      </c>
      <c r="J55" s="490">
        <f t="shared" si="19"/>
        <v>8630.541871921183</v>
      </c>
      <c r="K55" s="490">
        <f t="shared" si="20"/>
        <v>8630.5446116472103</v>
      </c>
      <c r="L55" s="490">
        <f t="shared" si="3"/>
        <v>365</v>
      </c>
      <c r="M55" s="490">
        <f t="shared" si="4"/>
        <v>8630.541871921183</v>
      </c>
      <c r="N55" s="490">
        <f t="shared" si="21"/>
        <v>4.3152709359605916</v>
      </c>
      <c r="O55" s="490">
        <f t="shared" si="6"/>
        <v>365</v>
      </c>
      <c r="P55" s="490">
        <f t="shared" si="16"/>
        <v>603.02332254724956</v>
      </c>
      <c r="Q55" s="490"/>
      <c r="R55" s="490">
        <f t="shared" si="17"/>
        <v>603.02332254724956</v>
      </c>
      <c r="S55" s="490">
        <f t="shared" si="7"/>
        <v>553.33715363368162</v>
      </c>
      <c r="T55" s="490">
        <f t="shared" si="8"/>
        <v>603.02332254724956</v>
      </c>
      <c r="U55" s="490">
        <f t="shared" si="9"/>
        <v>0.48333333333333334</v>
      </c>
      <c r="V55" s="490">
        <f t="shared" si="10"/>
        <v>1.0033333333333334</v>
      </c>
      <c r="W55" s="255">
        <f>IFERROR((1+(3*[0]!B)+(3*[0]!B^2))/((1+[0]!B)^2),"--")</f>
        <v>1.1944444444444446</v>
      </c>
      <c r="X55" s="255">
        <f t="shared" si="11"/>
        <v>4.0555555555555553E-2</v>
      </c>
      <c r="Y55" s="208" t="str">
        <f t="shared" si="12"/>
        <v>A</v>
      </c>
      <c r="Z55" s="255">
        <f>VLOOKUP(D55,derm!$D$4:$H$285,5,FALSE)</f>
        <v>4.9299999999999997E-2</v>
      </c>
      <c r="AA55" s="468">
        <f>VLOOKUP($C55,ToxValues!$C$4:$N$283,11,FALSE)</f>
        <v>106.17</v>
      </c>
      <c r="AB55" s="468">
        <f>VLOOKUP($D55,derm!$D$4:$K$285,6,FALSE)</f>
        <v>0.2</v>
      </c>
      <c r="AC55" s="468">
        <f>VLOOKUP($D55,derm!$D$4:$K$285,7,FALSE)</f>
        <v>0.42</v>
      </c>
      <c r="AD55" s="468">
        <f>VLOOKUP($D55,derm!$D$4:$K$285,8,FALSE)</f>
        <v>1.01</v>
      </c>
      <c r="AE55" s="468">
        <f>VLOOKUP($D55,derm!$D$4:$L$285,9,FALSE)</f>
        <v>1</v>
      </c>
      <c r="AF55" s="255">
        <f>VLOOKUP(C55,ToxValues!$C$4:$J$284,4,FALSE)</f>
        <v>1</v>
      </c>
      <c r="AG55" s="255">
        <f>VLOOKUP($C55,ToxValues!$C$4:$J$284,3,FALSE)</f>
        <v>0.1</v>
      </c>
      <c r="AH55" s="497">
        <f>VLOOKUP($C55,ToxValues!$C$4:$J$284,5,FALSE)</f>
        <v>0.1</v>
      </c>
      <c r="AI55" s="630"/>
      <c r="AJ55" s="633">
        <f t="shared" si="18"/>
        <v>0.64596721305425886</v>
      </c>
      <c r="AK55" s="626">
        <v>342.95503336467016</v>
      </c>
      <c r="AL55" s="626">
        <v>16600.114609010448</v>
      </c>
      <c r="AM55" s="626"/>
      <c r="AN55" s="626">
        <v>16600.114609010448</v>
      </c>
      <c r="AO55" s="626">
        <v>16600.114609010448</v>
      </c>
      <c r="AP55" s="626">
        <v>18090.699676417484</v>
      </c>
      <c r="AQ55" s="626"/>
    </row>
    <row r="56" spans="1:43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>
        <f t="shared" si="13"/>
        <v>75.681435796011868</v>
      </c>
      <c r="H56" s="490">
        <f t="shared" si="14"/>
        <v>75.681435796011868</v>
      </c>
      <c r="I56" s="490">
        <f t="shared" si="15"/>
        <v>719.39468357474107</v>
      </c>
      <c r="J56" s="490">
        <f t="shared" si="19"/>
        <v>84.57931034482759</v>
      </c>
      <c r="K56" s="490">
        <f t="shared" si="20"/>
        <v>84.580680207841283</v>
      </c>
      <c r="L56" s="490">
        <f t="shared" si="3"/>
        <v>730</v>
      </c>
      <c r="M56" s="490">
        <f t="shared" si="4"/>
        <v>84.57931034482759</v>
      </c>
      <c r="N56" s="490">
        <f t="shared" si="21"/>
        <v>4.2289655172413794E-2</v>
      </c>
      <c r="O56" s="490">
        <f t="shared" si="6"/>
        <v>730</v>
      </c>
      <c r="P56" s="490">
        <f t="shared" si="16"/>
        <v>49518.382851716182</v>
      </c>
      <c r="Q56" s="490"/>
      <c r="R56" s="490">
        <f t="shared" si="17"/>
        <v>49518.382851716182</v>
      </c>
      <c r="S56" s="490">
        <f t="shared" si="7"/>
        <v>49518.382851716182</v>
      </c>
      <c r="T56" s="490">
        <f t="shared" si="8"/>
        <v>52930.29202584883</v>
      </c>
      <c r="U56" s="490">
        <f t="shared" si="9"/>
        <v>0.57999999999999996</v>
      </c>
      <c r="V56" s="490">
        <f t="shared" si="10"/>
        <v>0.32</v>
      </c>
      <c r="W56" s="255">
        <f>IFERROR((1+(3*[0]!B)+(3*[0]!B^2))/((1+[0]!B)^2),"--")</f>
        <v>1</v>
      </c>
      <c r="X56" s="255">
        <f t="shared" si="11"/>
        <v>8.1111111111111106E-2</v>
      </c>
      <c r="Y56" s="208" t="str">
        <f t="shared" si="12"/>
        <v>B</v>
      </c>
      <c r="Z56" s="255">
        <f>VLOOKUP(D56,derm!$D$4:$H$285,5,FALSE)</f>
        <v>1.82E-3</v>
      </c>
      <c r="AA56" s="468">
        <f>VLOOKUP($C56,ToxValues!$C$4:$N$283,11,FALSE)</f>
        <v>30.03</v>
      </c>
      <c r="AB56" s="468">
        <f>VLOOKUP($D56,derm!$D$4:$K$285,6,FALSE)</f>
        <v>0</v>
      </c>
      <c r="AC56" s="468">
        <f>VLOOKUP($D56,derm!$D$4:$K$285,7,FALSE)</f>
        <v>0.16</v>
      </c>
      <c r="AD56" s="468">
        <f>VLOOKUP($D56,derm!$D$4:$K$285,8,FALSE)</f>
        <v>0.38</v>
      </c>
      <c r="AE56" s="468">
        <f>VLOOKUP($D56,derm!$D$4:$L$285,9,FALSE)</f>
        <v>1</v>
      </c>
      <c r="AF56" s="255">
        <f>VLOOKUP(C56,ToxValues!$C$4:$J$284,4,FALSE)</f>
        <v>9.7999999999999997E-3</v>
      </c>
      <c r="AG56" s="255">
        <f>VLOOKUP($C56,ToxValues!$C$4:$J$284,3,FALSE)</f>
        <v>0.2</v>
      </c>
      <c r="AH56" s="497">
        <f>VLOOKUP($C56,ToxValues!$C$4:$J$284,5,FALSE)</f>
        <v>0.2</v>
      </c>
      <c r="AI56" s="630"/>
      <c r="AJ56" s="633">
        <f t="shared" si="18"/>
        <v>0.99851931076299094</v>
      </c>
      <c r="AK56" s="626">
        <v>75.793662656540903</v>
      </c>
      <c r="AL56" s="626">
        <v>1587908.7607754648</v>
      </c>
      <c r="AM56" s="626"/>
      <c r="AN56" s="626">
        <v>1587908.7607754648</v>
      </c>
      <c r="AO56" s="626">
        <v>1485551.4855514853</v>
      </c>
      <c r="AP56" s="626">
        <v>1587908.7607754648</v>
      </c>
      <c r="AQ56" s="626"/>
    </row>
    <row r="57" spans="1:43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13"/>
        <v>1.0648558237458499</v>
      </c>
      <c r="H57" s="490" t="str">
        <f t="shared" si="14"/>
        <v>--</v>
      </c>
      <c r="I57" s="490">
        <f t="shared" si="15"/>
        <v>1.0648558237458499</v>
      </c>
      <c r="J57" s="490" t="str">
        <f t="shared" si="19"/>
        <v>--</v>
      </c>
      <c r="K57" s="490" t="str">
        <f t="shared" si="20"/>
        <v/>
      </c>
      <c r="L57" s="490">
        <f t="shared" si="3"/>
        <v>3.6499999999999995</v>
      </c>
      <c r="M57" s="490" t="str">
        <f t="shared" si="4"/>
        <v>--</v>
      </c>
      <c r="N57" s="490" t="str">
        <f t="shared" si="21"/>
        <v>--</v>
      </c>
      <c r="O57" s="490">
        <f t="shared" si="6"/>
        <v>3.6499999999999995</v>
      </c>
      <c r="P57" s="490">
        <f t="shared" si="16"/>
        <v>1.5034843287944504</v>
      </c>
      <c r="Q57" s="490"/>
      <c r="R57" s="490">
        <f t="shared" si="17"/>
        <v>1.5034843287944504</v>
      </c>
      <c r="S57" s="490">
        <f t="shared" si="7"/>
        <v>0.59733461113844122</v>
      </c>
      <c r="T57" s="490">
        <f t="shared" si="8"/>
        <v>1.5034843287944504</v>
      </c>
      <c r="U57" s="490">
        <f t="shared" si="9"/>
        <v>0.38666666666666666</v>
      </c>
      <c r="V57" s="490">
        <f t="shared" si="10"/>
        <v>8.9266666666666659</v>
      </c>
      <c r="W57" s="255">
        <f>IFERROR((1+(3*[0]!B)+(3*[0]!B^2))/((1+[0]!B)^2),"--")</f>
        <v>1.4444444444444444</v>
      </c>
      <c r="X57" s="255">
        <f t="shared" si="11"/>
        <v>4.0555555555555554E-4</v>
      </c>
      <c r="Y57" s="208" t="str">
        <f t="shared" si="12"/>
        <v>A</v>
      </c>
      <c r="Z57" s="255">
        <f>VLOOKUP(D57,derm!$D$4:$H$285,5,FALSE)</f>
        <v>8.1000000000000003E-2</v>
      </c>
      <c r="AA57" s="468">
        <f>VLOOKUP($C57,ToxValues!$C$4:$N$283,11,FALSE)</f>
        <v>260.76</v>
      </c>
      <c r="AB57" s="468">
        <f>VLOOKUP($D57,derm!$D$4:$K$285,6,FALSE)</f>
        <v>0.5</v>
      </c>
      <c r="AC57" s="468">
        <f>VLOOKUP($D57,derm!$D$4:$K$285,7,FALSE)</f>
        <v>3.09</v>
      </c>
      <c r="AD57" s="468">
        <f>VLOOKUP($D57,derm!$D$4:$K$285,8,FALSE)</f>
        <v>7.42</v>
      </c>
      <c r="AE57" s="468">
        <f>VLOOKUP($D57,derm!$D$4:$L$285,9,FALSE)</f>
        <v>0.9</v>
      </c>
      <c r="AF57" s="255" t="str">
        <f>VLOOKUP(C57,ToxValues!$C$4:$J$284,4,FALSE)</f>
        <v>--</v>
      </c>
      <c r="AG57" s="255">
        <f>VLOOKUP($C57,ToxValues!$C$4:$J$284,3,FALSE)</f>
        <v>1E-3</v>
      </c>
      <c r="AH57" s="497">
        <f>VLOOKUP($C57,ToxValues!$C$4:$J$284,5,FALSE)</f>
        <v>1E-3</v>
      </c>
      <c r="AI57" s="630"/>
      <c r="AJ57" s="633">
        <f t="shared" si="18"/>
        <v>0.35116395247987575</v>
      </c>
      <c r="AK57" s="626">
        <v>3.0323608565912639</v>
      </c>
      <c r="AL57" s="626">
        <v>17.920038334153233</v>
      </c>
      <c r="AM57" s="626"/>
      <c r="AN57" s="626">
        <v>17.920038334153233</v>
      </c>
      <c r="AO57" s="626">
        <v>17.920038334153233</v>
      </c>
      <c r="AP57" s="626">
        <v>45.104529863833505</v>
      </c>
      <c r="AQ57" s="626"/>
    </row>
    <row r="58" spans="1:43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13"/>
        <v>--</v>
      </c>
      <c r="H58" s="490" t="str">
        <f t="shared" si="14"/>
        <v>--</v>
      </c>
      <c r="I58" s="490" t="str">
        <f t="shared" si="15"/>
        <v>--</v>
      </c>
      <c r="J58" s="490" t="str">
        <f t="shared" si="19"/>
        <v>--</v>
      </c>
      <c r="K58" s="490" t="str">
        <f t="shared" si="20"/>
        <v/>
      </c>
      <c r="L58" s="490" t="str">
        <f t="shared" si="3"/>
        <v>--</v>
      </c>
      <c r="M58" s="490" t="str">
        <f t="shared" si="4"/>
        <v>--</v>
      </c>
      <c r="N58" s="490" t="str">
        <f t="shared" si="21"/>
        <v>--</v>
      </c>
      <c r="O58" s="490" t="str">
        <f t="shared" si="6"/>
        <v>--</v>
      </c>
      <c r="P58" s="490" t="str">
        <f t="shared" si="16"/>
        <v>--</v>
      </c>
      <c r="Q58" s="490"/>
      <c r="R58" s="490" t="str">
        <f t="shared" si="17"/>
        <v>--</v>
      </c>
      <c r="S58" s="490" t="str">
        <f t="shared" si="7"/>
        <v>--</v>
      </c>
      <c r="T58" s="490" t="str">
        <f t="shared" si="8"/>
        <v>--</v>
      </c>
      <c r="U58" s="490">
        <f t="shared" si="9"/>
        <v>0.57999999999999996</v>
      </c>
      <c r="V58" s="490">
        <f t="shared" si="10"/>
        <v>1.34</v>
      </c>
      <c r="W58" s="255">
        <f>IFERROR((1+(3*[0]!B)+(3*[0]!B^2))/((1+[0]!B)^2),"--")</f>
        <v>1</v>
      </c>
      <c r="X58" s="255" t="str">
        <f t="shared" si="11"/>
        <v>--</v>
      </c>
      <c r="Y58" s="208" t="str">
        <f t="shared" si="12"/>
        <v>A</v>
      </c>
      <c r="Z58" s="255" t="str">
        <f>VLOOKUP(D58,derm!$D$4:$H$285,5,FALSE)</f>
        <v>--</v>
      </c>
      <c r="AA58" s="468" t="str">
        <f>VLOOKUP($C58,ToxValues!$C$4:$N$283,11,FALSE)</f>
        <v>--</v>
      </c>
      <c r="AB58" s="468">
        <f>VLOOKUP($D58,derm!$D$4:$K$285,6,FALSE)</f>
        <v>0</v>
      </c>
      <c r="AC58" s="468">
        <f>VLOOKUP($D58,derm!$D$4:$K$285,7,FALSE)</f>
        <v>0.67</v>
      </c>
      <c r="AD58" s="468">
        <f>VLOOKUP($D58,derm!$D$4:$K$285,8,FALSE)</f>
        <v>1.6</v>
      </c>
      <c r="AE58" s="468">
        <f>VLOOKUP($D58,derm!$D$4:$L$285,9,FALSE)</f>
        <v>1</v>
      </c>
      <c r="AF58" s="255" t="str">
        <f>VLOOKUP(C58,ToxValues!$C$4:$J$284,4,FALSE)</f>
        <v>--</v>
      </c>
      <c r="AG58" s="255" t="str">
        <f>VLOOKUP($C58,ToxValues!$C$4:$J$284,3,FALSE)</f>
        <v>--</v>
      </c>
      <c r="AH58" s="497" t="str">
        <f>VLOOKUP($C58,ToxValues!$C$4:$J$284,5,FALSE)</f>
        <v>--</v>
      </c>
      <c r="AI58" s="630"/>
      <c r="AJ58" s="633" t="str">
        <f t="shared" si="18"/>
        <v/>
      </c>
      <c r="AK58" s="626" t="s">
        <v>1856</v>
      </c>
      <c r="AL58" s="626" t="s">
        <v>1856</v>
      </c>
      <c r="AM58" s="626"/>
      <c r="AN58" s="626" t="s">
        <v>1856</v>
      </c>
      <c r="AO58" s="626" t="s">
        <v>1856</v>
      </c>
      <c r="AP58" s="626" t="s">
        <v>1856</v>
      </c>
      <c r="AQ58" s="626"/>
    </row>
    <row r="59" spans="1:43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>
        <f t="shared" si="13"/>
        <v>1095</v>
      </c>
      <c r="H59" s="490" t="str">
        <f t="shared" si="14"/>
        <v>--</v>
      </c>
      <c r="I59" s="490" t="str">
        <f t="shared" si="15"/>
        <v>--</v>
      </c>
      <c r="J59" s="490" t="str">
        <f t="shared" si="19"/>
        <v>--</v>
      </c>
      <c r="K59" s="490" t="str">
        <f t="shared" si="20"/>
        <v/>
      </c>
      <c r="L59" s="490">
        <f t="shared" si="3"/>
        <v>1095</v>
      </c>
      <c r="M59" s="490" t="str">
        <f t="shared" si="4"/>
        <v>--</v>
      </c>
      <c r="N59" s="490" t="str">
        <f t="shared" si="21"/>
        <v>--</v>
      </c>
      <c r="O59" s="490">
        <f t="shared" si="6"/>
        <v>1095</v>
      </c>
      <c r="P59" s="490" t="str">
        <f t="shared" si="16"/>
        <v>--</v>
      </c>
      <c r="Q59" s="490"/>
      <c r="R59" s="490" t="str">
        <f t="shared" si="17"/>
        <v>--</v>
      </c>
      <c r="S59" s="490" t="str">
        <f t="shared" si="7"/>
        <v>--</v>
      </c>
      <c r="T59" s="490" t="str">
        <f t="shared" si="8"/>
        <v>--</v>
      </c>
      <c r="U59" s="490" t="str">
        <f t="shared" si="9"/>
        <v>--</v>
      </c>
      <c r="V59" s="490" t="str">
        <f t="shared" si="10"/>
        <v>--</v>
      </c>
      <c r="W59" s="255" t="str">
        <f>IFERROR((1+(3*[0]!B)+(3*[0]!B^2))/((1+[0]!B)^2),"--")</f>
        <v>--</v>
      </c>
      <c r="X59" s="255">
        <f t="shared" si="11"/>
        <v>0.12166666666666667</v>
      </c>
      <c r="Y59" s="208" t="str">
        <f t="shared" si="12"/>
        <v>A</v>
      </c>
      <c r="Z59" s="255">
        <f>VLOOKUP(D59,derm!$D$4:$H$285,5,FALSE)</f>
        <v>1.92E-3</v>
      </c>
      <c r="AA59" s="468">
        <f>VLOOKUP($C59,ToxValues!$C$4:$N$283,11,FALSE)</f>
        <v>74.12</v>
      </c>
      <c r="AB59" s="468" t="str">
        <f>VLOOKUP($D59,derm!$D$4:$K$285,6,FALSE)</f>
        <v>--</v>
      </c>
      <c r="AC59" s="468" t="str">
        <f>VLOOKUP($D59,derm!$D$4:$K$285,7,FALSE)</f>
        <v>--</v>
      </c>
      <c r="AD59" s="468" t="str">
        <f>VLOOKUP($D59,derm!$D$4:$K$285,8,FALSE)</f>
        <v>--</v>
      </c>
      <c r="AE59" s="468" t="str">
        <f>VLOOKUP($D59,derm!$D$4:$L$285,9,FALSE)</f>
        <v>--</v>
      </c>
      <c r="AF59" s="255" t="str">
        <f>VLOOKUP(C59,ToxValues!$C$4:$J$284,4,FALSE)</f>
        <v>--</v>
      </c>
      <c r="AG59" s="255">
        <f>VLOOKUP($C59,ToxValues!$C$4:$J$284,3,FALSE)</f>
        <v>0.3</v>
      </c>
      <c r="AH59" s="497">
        <f>VLOOKUP($C59,ToxValues!$C$4:$J$284,5,FALSE)</f>
        <v>0.3</v>
      </c>
      <c r="AI59" s="630"/>
      <c r="AJ59" s="633" t="str">
        <f t="shared" si="18"/>
        <v/>
      </c>
      <c r="AK59" s="626">
        <v>1095</v>
      </c>
      <c r="AL59" s="626" t="s">
        <v>1856</v>
      </c>
      <c r="AM59" s="626"/>
      <c r="AN59" s="626" t="s">
        <v>1856</v>
      </c>
      <c r="AO59" s="626" t="s">
        <v>1856</v>
      </c>
      <c r="AP59" s="626" t="s">
        <v>1856</v>
      </c>
      <c r="AQ59" s="626"/>
    </row>
    <row r="60" spans="1:43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>
        <f t="shared" si="13"/>
        <v>365</v>
      </c>
      <c r="H60" s="490" t="str">
        <f t="shared" si="14"/>
        <v>--</v>
      </c>
      <c r="I60" s="490" t="str">
        <f t="shared" si="15"/>
        <v>--</v>
      </c>
      <c r="J60" s="490">
        <f t="shared" si="19"/>
        <v>3452.2167487684733</v>
      </c>
      <c r="K60" s="490">
        <f t="shared" si="20"/>
        <v>3452.2194884945011</v>
      </c>
      <c r="L60" s="490">
        <f t="shared" si="3"/>
        <v>365</v>
      </c>
      <c r="M60" s="490">
        <f t="shared" si="4"/>
        <v>3452.2167487684733</v>
      </c>
      <c r="N60" s="490">
        <f t="shared" si="21"/>
        <v>1.7261083743842367</v>
      </c>
      <c r="O60" s="490">
        <f t="shared" si="6"/>
        <v>365</v>
      </c>
      <c r="P60" s="490" t="str">
        <f t="shared" si="16"/>
        <v>--</v>
      </c>
      <c r="Q60" s="490"/>
      <c r="R60" s="490" t="str">
        <f t="shared" si="17"/>
        <v>--</v>
      </c>
      <c r="S60" s="490" t="str">
        <f t="shared" si="7"/>
        <v>--</v>
      </c>
      <c r="T60" s="490" t="str">
        <f t="shared" si="8"/>
        <v>--</v>
      </c>
      <c r="U60" s="490" t="str">
        <f t="shared" si="9"/>
        <v>--</v>
      </c>
      <c r="V60" s="490" t="str">
        <f t="shared" si="10"/>
        <v>--</v>
      </c>
      <c r="W60" s="255" t="str">
        <f>IFERROR((1+(3*[0]!B)+(3*[0]!B^2))/((1+[0]!B)^2),"--")</f>
        <v>--</v>
      </c>
      <c r="X60" s="255">
        <f t="shared" si="11"/>
        <v>4.0555555555555553E-2</v>
      </c>
      <c r="Y60" s="208" t="str">
        <f t="shared" si="12"/>
        <v>A</v>
      </c>
      <c r="Z60" s="255">
        <f>VLOOKUP(D60,derm!$D$4:$H$285,5,FALSE)</f>
        <v>8.9700000000000002E-2</v>
      </c>
      <c r="AA60" s="468">
        <f>VLOOKUP($C60,ToxValues!$C$4:$N$283,11,FALSE)</f>
        <v>120.2</v>
      </c>
      <c r="AB60" s="468" t="str">
        <f>VLOOKUP($D60,derm!$D$4:$K$285,6,FALSE)</f>
        <v>--</v>
      </c>
      <c r="AC60" s="468" t="str">
        <f>VLOOKUP($D60,derm!$D$4:$K$285,7,FALSE)</f>
        <v>--</v>
      </c>
      <c r="AD60" s="468" t="str">
        <f>VLOOKUP($D60,derm!$D$4:$K$285,8,FALSE)</f>
        <v>--</v>
      </c>
      <c r="AE60" s="468" t="str">
        <f>VLOOKUP($D60,derm!$D$4:$L$285,9,FALSE)</f>
        <v>--</v>
      </c>
      <c r="AF60" s="255">
        <f>VLOOKUP(C60,ToxValues!$C$4:$J$284,4,FALSE)</f>
        <v>0.4</v>
      </c>
      <c r="AG60" s="255">
        <f>VLOOKUP($C60,ToxValues!$C$4:$J$284,3,FALSE)</f>
        <v>0.1</v>
      </c>
      <c r="AH60" s="497">
        <f>VLOOKUP($C60,ToxValues!$C$4:$J$284,5,FALSE)</f>
        <v>0.1</v>
      </c>
      <c r="AI60" s="630"/>
      <c r="AJ60" s="633" t="str">
        <f t="shared" si="18"/>
        <v/>
      </c>
      <c r="AK60" s="626">
        <v>365</v>
      </c>
      <c r="AL60" s="626" t="s">
        <v>1856</v>
      </c>
      <c r="AM60" s="626"/>
      <c r="AN60" s="626" t="s">
        <v>1856</v>
      </c>
      <c r="AO60" s="626" t="s">
        <v>1856</v>
      </c>
      <c r="AP60" s="626" t="s">
        <v>1856</v>
      </c>
      <c r="AQ60" s="626"/>
    </row>
    <row r="61" spans="1:43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>
        <f t="shared" si="13"/>
        <v>1729.1227651739641</v>
      </c>
      <c r="H61" s="490">
        <f t="shared" si="14"/>
        <v>1729.1227651739641</v>
      </c>
      <c r="I61" s="490">
        <f t="shared" si="15"/>
        <v>1820.296535781195</v>
      </c>
      <c r="J61" s="490">
        <f t="shared" si="19"/>
        <v>34522.167487684732</v>
      </c>
      <c r="K61" s="490">
        <f t="shared" si="20"/>
        <v>34522.16803562994</v>
      </c>
      <c r="L61" s="490">
        <f t="shared" si="3"/>
        <v>1825</v>
      </c>
      <c r="M61" s="490">
        <f t="shared" si="4"/>
        <v>34522.167487684732</v>
      </c>
      <c r="N61" s="490">
        <f t="shared" si="21"/>
        <v>17.261083743842367</v>
      </c>
      <c r="O61" s="490">
        <f t="shared" si="6"/>
        <v>1825</v>
      </c>
      <c r="P61" s="490">
        <f t="shared" si="16"/>
        <v>706296.68330817763</v>
      </c>
      <c r="Q61" s="490"/>
      <c r="R61" s="490">
        <f t="shared" si="17"/>
        <v>706296.68330817763</v>
      </c>
      <c r="S61" s="490">
        <f t="shared" si="7"/>
        <v>706296.68330817763</v>
      </c>
      <c r="T61" s="490">
        <f t="shared" si="8"/>
        <v>754961.84550975612</v>
      </c>
      <c r="U61" s="490">
        <f t="shared" si="9"/>
        <v>0.57999999999999996</v>
      </c>
      <c r="V61" s="490">
        <f t="shared" si="10"/>
        <v>0.32</v>
      </c>
      <c r="W61" s="255">
        <f>IFERROR((1+(3*[0]!B)+(3*[0]!B^2))/((1+[0]!B)^2),"--")</f>
        <v>1</v>
      </c>
      <c r="X61" s="255">
        <f t="shared" si="11"/>
        <v>0.20277777777777778</v>
      </c>
      <c r="Y61" s="208" t="str">
        <f t="shared" si="12"/>
        <v>B</v>
      </c>
      <c r="Z61" s="255">
        <f>VLOOKUP(D61,derm!$D$4:$H$285,5,FALSE)</f>
        <v>3.19E-4</v>
      </c>
      <c r="AA61" s="468">
        <f>VLOOKUP($C61,ToxValues!$C$4:$N$283,11,FALSE)</f>
        <v>32.04</v>
      </c>
      <c r="AB61" s="468">
        <f>VLOOKUP($D61,derm!$D$4:$K$285,6,FALSE)</f>
        <v>0</v>
      </c>
      <c r="AC61" s="468">
        <f>VLOOKUP($D61,derm!$D$4:$K$285,7,FALSE)</f>
        <v>0.16</v>
      </c>
      <c r="AD61" s="468">
        <f>VLOOKUP($D61,derm!$D$4:$K$285,8,FALSE)</f>
        <v>0.39</v>
      </c>
      <c r="AE61" s="468">
        <f>VLOOKUP($D61,derm!$D$4:$L$285,9,FALSE)</f>
        <v>1</v>
      </c>
      <c r="AF61" s="255">
        <f>VLOOKUP(C61,ToxValues!$C$4:$J$284,4,FALSE)</f>
        <v>4</v>
      </c>
      <c r="AG61" s="255">
        <f>VLOOKUP($C61,ToxValues!$C$4:$J$284,3,FALSE)</f>
        <v>0.5</v>
      </c>
      <c r="AH61" s="497">
        <f>VLOOKUP($C61,ToxValues!$C$4:$J$284,5,FALSE)</f>
        <v>0.5</v>
      </c>
      <c r="AI61" s="630"/>
      <c r="AJ61" s="633">
        <f t="shared" si="18"/>
        <v>0.99762819122294966</v>
      </c>
      <c r="AK61" s="626">
        <v>1733.233663990897</v>
      </c>
      <c r="AL61" s="626">
        <v>22648855.365292683</v>
      </c>
      <c r="AM61" s="626"/>
      <c r="AN61" s="626">
        <v>22648855.365292683</v>
      </c>
      <c r="AO61" s="626">
        <v>21188900.499245327</v>
      </c>
      <c r="AP61" s="626">
        <v>22648855.365292683</v>
      </c>
      <c r="AQ61" s="626"/>
    </row>
    <row r="62" spans="1:43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13"/>
        <v>21.013919075154991</v>
      </c>
      <c r="H62" s="490">
        <f t="shared" si="14"/>
        <v>21.013919075154991</v>
      </c>
      <c r="I62" s="490">
        <f t="shared" si="15"/>
        <v>21.099542140629115</v>
      </c>
      <c r="J62" s="490">
        <f t="shared" si="19"/>
        <v>5178.3251231527101</v>
      </c>
      <c r="K62" s="490">
        <f t="shared" si="20"/>
        <v>5178.370785253167</v>
      </c>
      <c r="L62" s="490">
        <f t="shared" si="3"/>
        <v>21.9</v>
      </c>
      <c r="M62" s="490">
        <f t="shared" si="4"/>
        <v>5178.3251231527101</v>
      </c>
      <c r="N62" s="490">
        <f t="shared" si="21"/>
        <v>2.5891625615763552</v>
      </c>
      <c r="O62" s="490">
        <f t="shared" si="6"/>
        <v>21.9</v>
      </c>
      <c r="P62" s="490">
        <f t="shared" si="16"/>
        <v>577.2695807408877</v>
      </c>
      <c r="Q62" s="490"/>
      <c r="R62" s="490">
        <f t="shared" si="17"/>
        <v>577.2695807408877</v>
      </c>
      <c r="S62" s="490">
        <f t="shared" si="7"/>
        <v>563.42811274736812</v>
      </c>
      <c r="T62" s="490">
        <f t="shared" si="8"/>
        <v>577.2695807408877</v>
      </c>
      <c r="U62" s="490">
        <f t="shared" si="9"/>
        <v>0.57999999999999996</v>
      </c>
      <c r="V62" s="490">
        <f t="shared" si="10"/>
        <v>0.64</v>
      </c>
      <c r="W62" s="255">
        <f>IFERROR((1+(3*[0]!B)+(3*[0]!B^2))/((1+[0]!B)^2),"--")</f>
        <v>1</v>
      </c>
      <c r="X62" s="255">
        <f t="shared" si="11"/>
        <v>2.4333333333333338E-3</v>
      </c>
      <c r="Y62" s="208" t="str">
        <f t="shared" si="12"/>
        <v>A</v>
      </c>
      <c r="Z62" s="255">
        <f>VLOOKUP(D62,derm!$D$4:$H$285,5,FALSE)</f>
        <v>3.5400000000000002E-3</v>
      </c>
      <c r="AA62" s="468">
        <f>VLOOKUP($C62,ToxValues!$C$4:$N$283,11,FALSE)</f>
        <v>84.93</v>
      </c>
      <c r="AB62" s="468">
        <f>VLOOKUP($D62,derm!$D$4:$K$285,6,FALSE)</f>
        <v>0</v>
      </c>
      <c r="AC62" s="468">
        <f>VLOOKUP($D62,derm!$D$4:$K$285,7,FALSE)</f>
        <v>0.32</v>
      </c>
      <c r="AD62" s="468">
        <f>VLOOKUP($D62,derm!$D$4:$K$285,8,FALSE)</f>
        <v>0.76</v>
      </c>
      <c r="AE62" s="468">
        <f>VLOOKUP($D62,derm!$D$4:$L$285,9,FALSE)</f>
        <v>1</v>
      </c>
      <c r="AF62" s="255">
        <f>VLOOKUP(C62,ToxValues!$C$4:$J$284,4,FALSE)</f>
        <v>0.6</v>
      </c>
      <c r="AG62" s="255">
        <f>VLOOKUP($C62,ToxValues!$C$4:$J$284,3,FALSE)</f>
        <v>6.0000000000000001E-3</v>
      </c>
      <c r="AH62" s="497">
        <f>VLOOKUP($C62,ToxValues!$C$4:$J$284,5,FALSE)</f>
        <v>6.0000000000000001E-3</v>
      </c>
      <c r="AI62" s="630"/>
      <c r="AJ62" s="633">
        <f t="shared" si="18"/>
        <v>0.9648409550390048</v>
      </c>
      <c r="AK62" s="626">
        <v>21.779671525557784</v>
      </c>
      <c r="AL62" s="626">
        <v>16902.843382421044</v>
      </c>
      <c r="AM62" s="626"/>
      <c r="AN62" s="626">
        <v>16902.843382421044</v>
      </c>
      <c r="AO62" s="626">
        <v>16902.843382421044</v>
      </c>
      <c r="AP62" s="626">
        <v>17318.087422226632</v>
      </c>
      <c r="AQ62" s="626"/>
    </row>
    <row r="63" spans="1:43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>
        <f t="shared" si="13"/>
        <v>25891.625615763551</v>
      </c>
      <c r="H63" s="490" t="str">
        <f t="shared" si="14"/>
        <v>--</v>
      </c>
      <c r="I63" s="490" t="str">
        <f t="shared" si="15"/>
        <v>--</v>
      </c>
      <c r="J63" s="490">
        <f t="shared" si="19"/>
        <v>25891.625615763551</v>
      </c>
      <c r="K63" s="490" t="str">
        <f t="shared" si="20"/>
        <v/>
      </c>
      <c r="L63" s="490" t="str">
        <f t="shared" si="3"/>
        <v>--</v>
      </c>
      <c r="M63" s="490">
        <f t="shared" si="4"/>
        <v>25891.625615763551</v>
      </c>
      <c r="N63" s="490">
        <f t="shared" si="21"/>
        <v>12.945812807881776</v>
      </c>
      <c r="O63" s="490" t="str">
        <f t="shared" si="6"/>
        <v>--</v>
      </c>
      <c r="P63" s="490" t="str">
        <f t="shared" si="16"/>
        <v>--</v>
      </c>
      <c r="Q63" s="490"/>
      <c r="R63" s="490" t="str">
        <f t="shared" si="17"/>
        <v>--</v>
      </c>
      <c r="S63" s="490" t="str">
        <f t="shared" si="7"/>
        <v>--</v>
      </c>
      <c r="T63" s="490" t="str">
        <f t="shared" si="8"/>
        <v>--</v>
      </c>
      <c r="U63" s="490" t="str">
        <f t="shared" si="9"/>
        <v>--</v>
      </c>
      <c r="V63" s="490" t="str">
        <f t="shared" si="10"/>
        <v>--</v>
      </c>
      <c r="W63" s="255" t="str">
        <f>IFERROR((1+(3*[0]!B)+(3*[0]!B^2))/((1+[0]!B)^2),"--")</f>
        <v>--</v>
      </c>
      <c r="X63" s="255" t="str">
        <f t="shared" si="11"/>
        <v>--</v>
      </c>
      <c r="Y63" s="208" t="str">
        <f t="shared" si="12"/>
        <v>A</v>
      </c>
      <c r="Z63" s="255">
        <f>VLOOKUP(D63,derm!$D$4:$H$285,5,FALSE)</f>
        <v>2.1099999999999999E-3</v>
      </c>
      <c r="AA63" s="468">
        <f>VLOOKUP($C63,ToxValues!$C$4:$N$283,11,FALSE)</f>
        <v>88.15</v>
      </c>
      <c r="AB63" s="468" t="str">
        <f>VLOOKUP($D63,derm!$D$4:$K$285,6,FALSE)</f>
        <v>--</v>
      </c>
      <c r="AC63" s="468" t="str">
        <f>VLOOKUP($D63,derm!$D$4:$K$285,7,FALSE)</f>
        <v>--</v>
      </c>
      <c r="AD63" s="468" t="str">
        <f>VLOOKUP($D63,derm!$D$4:$K$285,8,FALSE)</f>
        <v>--</v>
      </c>
      <c r="AE63" s="468" t="str">
        <f>VLOOKUP($D63,derm!$D$4:$L$285,9,FALSE)</f>
        <v>--</v>
      </c>
      <c r="AF63" s="255">
        <f>VLOOKUP(C63,ToxValues!$C$4:$J$284,4,FALSE)</f>
        <v>3</v>
      </c>
      <c r="AG63" s="255" t="str">
        <f>VLOOKUP($C63,ToxValues!$C$4:$J$284,3,FALSE)</f>
        <v>--</v>
      </c>
      <c r="AH63" s="497" t="str">
        <f>VLOOKUP($C63,ToxValues!$C$4:$J$284,5,FALSE)</f>
        <v>--</v>
      </c>
      <c r="AI63" s="630"/>
      <c r="AJ63" s="633" t="str">
        <f t="shared" si="18"/>
        <v/>
      </c>
      <c r="AK63" s="626">
        <v>25891.625615763551</v>
      </c>
      <c r="AL63" s="626" t="s">
        <v>1856</v>
      </c>
      <c r="AM63" s="626"/>
      <c r="AN63" s="626" t="s">
        <v>1856</v>
      </c>
      <c r="AO63" s="626" t="s">
        <v>1856</v>
      </c>
      <c r="AP63" s="626" t="s">
        <v>1856</v>
      </c>
      <c r="AQ63" s="626"/>
    </row>
    <row r="64" spans="1:43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>
        <f t="shared" si="13"/>
        <v>16.294323243591826</v>
      </c>
      <c r="H64" s="490">
        <f t="shared" si="14"/>
        <v>16.294323243591826</v>
      </c>
      <c r="I64" s="490">
        <f t="shared" si="15"/>
        <v>43.958864764812752</v>
      </c>
      <c r="J64" s="490">
        <f t="shared" si="19"/>
        <v>25.891625615763552</v>
      </c>
      <c r="K64" s="490">
        <f t="shared" si="20"/>
        <v>25.905324245900538</v>
      </c>
      <c r="L64" s="490">
        <f t="shared" si="3"/>
        <v>73</v>
      </c>
      <c r="M64" s="490">
        <f t="shared" si="4"/>
        <v>25.891625615763552</v>
      </c>
      <c r="N64" s="490">
        <f t="shared" si="21"/>
        <v>1.2945812807881776E-2</v>
      </c>
      <c r="O64" s="490">
        <f t="shared" si="6"/>
        <v>73</v>
      </c>
      <c r="P64" s="490">
        <f t="shared" si="16"/>
        <v>110.49833630274887</v>
      </c>
      <c r="Q64" s="490"/>
      <c r="R64" s="490">
        <f t="shared" si="17"/>
        <v>110.49833630274887</v>
      </c>
      <c r="S64" s="490">
        <f t="shared" si="7"/>
        <v>95.578011296535337</v>
      </c>
      <c r="T64" s="490">
        <f t="shared" si="8"/>
        <v>110.49833630274887</v>
      </c>
      <c r="U64" s="490">
        <f t="shared" si="9"/>
        <v>0.48333333333333334</v>
      </c>
      <c r="V64" s="490">
        <f t="shared" si="10"/>
        <v>1.3377777777777782</v>
      </c>
      <c r="W64" s="255">
        <f>IFERROR((1+(3*[0]!B)+(3*[0]!B^2))/((1+[0]!B)^2),"--")</f>
        <v>1.1944444444444446</v>
      </c>
      <c r="X64" s="255">
        <f t="shared" si="11"/>
        <v>8.1111111111111106E-3</v>
      </c>
      <c r="Y64" s="208" t="str">
        <f t="shared" si="12"/>
        <v>A</v>
      </c>
      <c r="Z64" s="255">
        <f>VLOOKUP(D64,derm!$D$4:$H$285,5,FALSE)</f>
        <v>4.6600000000000003E-2</v>
      </c>
      <c r="AA64" s="468">
        <f>VLOOKUP($C64,ToxValues!$C$4:$N$283,11,FALSE)</f>
        <v>128.18</v>
      </c>
      <c r="AB64" s="468">
        <f>VLOOKUP($D64,derm!$D$4:$K$285,6,FALSE)</f>
        <v>0.2</v>
      </c>
      <c r="AC64" s="468">
        <f>VLOOKUP($D64,derm!$D$4:$K$285,7,FALSE)</f>
        <v>0.56000000000000005</v>
      </c>
      <c r="AD64" s="468">
        <f>VLOOKUP($D64,derm!$D$4:$K$285,8,FALSE)</f>
        <v>1.34</v>
      </c>
      <c r="AE64" s="468">
        <f>VLOOKUP($D64,derm!$D$4:$L$285,9,FALSE)</f>
        <v>1</v>
      </c>
      <c r="AF64" s="255">
        <f>VLOOKUP(C64,ToxValues!$C$4:$J$284,4,FALSE)</f>
        <v>3.0000000000000001E-3</v>
      </c>
      <c r="AG64" s="255">
        <f>VLOOKUP($C64,ToxValues!$C$4:$J$284,3,FALSE)</f>
        <v>0.02</v>
      </c>
      <c r="AH64" s="497">
        <f>VLOOKUP($C64,ToxValues!$C$4:$J$284,5,FALSE)</f>
        <v>0.02</v>
      </c>
      <c r="AI64" s="630"/>
      <c r="AJ64" s="633">
        <f t="shared" si="18"/>
        <v>0.85822057173635358</v>
      </c>
      <c r="AK64" s="626">
        <v>18.986171830657845</v>
      </c>
      <c r="AL64" s="626">
        <v>2867.3403388960601</v>
      </c>
      <c r="AM64" s="626"/>
      <c r="AN64" s="626">
        <v>2867.3403388960601</v>
      </c>
      <c r="AO64" s="626">
        <v>2867.3403388960601</v>
      </c>
      <c r="AP64" s="626">
        <v>3314.9500890824665</v>
      </c>
      <c r="AQ64" s="626"/>
    </row>
    <row r="65" spans="1:43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>
        <f t="shared" si="13"/>
        <v>182.5</v>
      </c>
      <c r="H65" s="490" t="str">
        <f t="shared" si="14"/>
        <v>--</v>
      </c>
      <c r="I65" s="490" t="str">
        <f t="shared" si="15"/>
        <v>--</v>
      </c>
      <c r="J65" s="490" t="str">
        <f t="shared" si="19"/>
        <v>--</v>
      </c>
      <c r="K65" s="490" t="str">
        <f t="shared" si="20"/>
        <v/>
      </c>
      <c r="L65" s="490">
        <f t="shared" si="3"/>
        <v>182.5</v>
      </c>
      <c r="M65" s="490" t="str">
        <f t="shared" si="4"/>
        <v>--</v>
      </c>
      <c r="N65" s="490" t="str">
        <f t="shared" si="21"/>
        <v>--</v>
      </c>
      <c r="O65" s="490">
        <f t="shared" si="6"/>
        <v>182.5</v>
      </c>
      <c r="P65" s="490" t="str">
        <f t="shared" si="16"/>
        <v>--</v>
      </c>
      <c r="Q65" s="490"/>
      <c r="R65" s="490" t="str">
        <f t="shared" si="17"/>
        <v>--</v>
      </c>
      <c r="S65" s="490" t="str">
        <f t="shared" si="7"/>
        <v>--</v>
      </c>
      <c r="T65" s="490" t="str">
        <f t="shared" si="8"/>
        <v>--</v>
      </c>
      <c r="U65" s="490" t="str">
        <f t="shared" si="9"/>
        <v>--</v>
      </c>
      <c r="V65" s="490" t="str">
        <f t="shared" si="10"/>
        <v>--</v>
      </c>
      <c r="W65" s="255" t="str">
        <f>IFERROR((1+(3*[0]!B)+(3*[0]!B^2))/((1+[0]!B)^2),"--")</f>
        <v>--</v>
      </c>
      <c r="X65" s="255">
        <f t="shared" si="11"/>
        <v>2.0277777777777777E-2</v>
      </c>
      <c r="Y65" s="208" t="str">
        <f t="shared" si="12"/>
        <v>A</v>
      </c>
      <c r="Z65" s="255">
        <f>VLOOKUP(D65,derm!$D$4:$H$285,5,FALSE)</f>
        <v>0.22500000000000001</v>
      </c>
      <c r="AA65" s="468">
        <f>VLOOKUP($C65,ToxValues!$C$4:$N$283,11,FALSE)</f>
        <v>134.22</v>
      </c>
      <c r="AB65" s="468" t="str">
        <f>VLOOKUP($D65,derm!$D$4:$K$285,6,FALSE)</f>
        <v>--</v>
      </c>
      <c r="AC65" s="468" t="str">
        <f>VLOOKUP($D65,derm!$D$4:$K$285,7,FALSE)</f>
        <v>--</v>
      </c>
      <c r="AD65" s="468" t="str">
        <f>VLOOKUP($D65,derm!$D$4:$K$285,8,FALSE)</f>
        <v>--</v>
      </c>
      <c r="AE65" s="468" t="str">
        <f>VLOOKUP($D65,derm!$D$4:$L$285,9,FALSE)</f>
        <v>--</v>
      </c>
      <c r="AF65" s="255" t="str">
        <f>VLOOKUP(C65,ToxValues!$C$4:$J$284,4,FALSE)</f>
        <v>--</v>
      </c>
      <c r="AG65" s="255">
        <f>VLOOKUP($C65,ToxValues!$C$4:$J$284,3,FALSE)</f>
        <v>0.05</v>
      </c>
      <c r="AH65" s="497">
        <f>VLOOKUP($C65,ToxValues!$C$4:$J$284,5,FALSE)</f>
        <v>0.05</v>
      </c>
      <c r="AI65" s="630"/>
      <c r="AJ65" s="633" t="str">
        <f t="shared" si="18"/>
        <v/>
      </c>
      <c r="AK65" s="626">
        <v>182.5</v>
      </c>
      <c r="AL65" s="626" t="s">
        <v>1856</v>
      </c>
      <c r="AM65" s="626"/>
      <c r="AN65" s="626" t="s">
        <v>1856</v>
      </c>
      <c r="AO65" s="626" t="s">
        <v>1856</v>
      </c>
      <c r="AP65" s="626" t="s">
        <v>1856</v>
      </c>
      <c r="AQ65" s="626"/>
    </row>
    <row r="66" spans="1:43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>
        <f t="shared" si="13"/>
        <v>365</v>
      </c>
      <c r="H66" s="490" t="str">
        <f t="shared" si="14"/>
        <v>--</v>
      </c>
      <c r="I66" s="490" t="str">
        <f t="shared" si="15"/>
        <v>--</v>
      </c>
      <c r="J66" s="490">
        <f t="shared" si="19"/>
        <v>8630.541871921183</v>
      </c>
      <c r="K66" s="490">
        <f t="shared" si="20"/>
        <v>8630.5446116472103</v>
      </c>
      <c r="L66" s="490">
        <f t="shared" si="3"/>
        <v>365</v>
      </c>
      <c r="M66" s="490">
        <f t="shared" si="4"/>
        <v>8630.541871921183</v>
      </c>
      <c r="N66" s="490">
        <f t="shared" si="21"/>
        <v>4.3152709359605916</v>
      </c>
      <c r="O66" s="490">
        <f t="shared" si="6"/>
        <v>365</v>
      </c>
      <c r="P66" s="490" t="str">
        <f t="shared" si="16"/>
        <v>--</v>
      </c>
      <c r="Q66" s="490"/>
      <c r="R66" s="490" t="str">
        <f t="shared" si="17"/>
        <v>--</v>
      </c>
      <c r="S66" s="490" t="str">
        <f t="shared" si="7"/>
        <v>--</v>
      </c>
      <c r="T66" s="490" t="str">
        <f t="shared" si="8"/>
        <v>--</v>
      </c>
      <c r="U66" s="490" t="str">
        <f t="shared" si="9"/>
        <v>--</v>
      </c>
      <c r="V66" s="490" t="str">
        <f t="shared" si="10"/>
        <v>--</v>
      </c>
      <c r="W66" s="255" t="str">
        <f>IFERROR((1+(3*[0]!B)+(3*[0]!B^2))/((1+[0]!B)^2),"--")</f>
        <v>--</v>
      </c>
      <c r="X66" s="255">
        <f t="shared" si="11"/>
        <v>4.0555555555555553E-2</v>
      </c>
      <c r="Y66" s="208" t="str">
        <f t="shared" si="12"/>
        <v>A</v>
      </c>
      <c r="Z66" s="255">
        <f>VLOOKUP(D66,derm!$D$4:$H$285,5,FALSE)</f>
        <v>9.3899999999999997E-2</v>
      </c>
      <c r="AA66" s="468">
        <f>VLOOKUP($C66,ToxValues!$C$4:$N$283,11,FALSE)</f>
        <v>120.2</v>
      </c>
      <c r="AB66" s="468" t="str">
        <f>VLOOKUP($D66,derm!$D$4:$K$285,6,FALSE)</f>
        <v>--</v>
      </c>
      <c r="AC66" s="468" t="str">
        <f>VLOOKUP($D66,derm!$D$4:$K$285,7,FALSE)</f>
        <v>--</v>
      </c>
      <c r="AD66" s="468" t="str">
        <f>VLOOKUP($D66,derm!$D$4:$K$285,8,FALSE)</f>
        <v>--</v>
      </c>
      <c r="AE66" s="468" t="str">
        <f>VLOOKUP($D66,derm!$D$4:$L$285,9,FALSE)</f>
        <v>--</v>
      </c>
      <c r="AF66" s="255">
        <f>VLOOKUP(C66,ToxValues!$C$4:$J$284,4,FALSE)</f>
        <v>1</v>
      </c>
      <c r="AG66" s="255">
        <f>VLOOKUP($C66,ToxValues!$C$4:$J$284,3,FALSE)</f>
        <v>0.1</v>
      </c>
      <c r="AH66" s="497">
        <f>VLOOKUP($C66,ToxValues!$C$4:$J$284,5,FALSE)</f>
        <v>0.1</v>
      </c>
      <c r="AI66" s="630"/>
      <c r="AJ66" s="633" t="str">
        <f t="shared" si="18"/>
        <v/>
      </c>
      <c r="AK66" s="626">
        <v>365</v>
      </c>
      <c r="AL66" s="626" t="s">
        <v>1856</v>
      </c>
      <c r="AM66" s="626"/>
      <c r="AN66" s="626" t="s">
        <v>1856</v>
      </c>
      <c r="AO66" s="626" t="s">
        <v>1856</v>
      </c>
      <c r="AP66" s="626" t="s">
        <v>1856</v>
      </c>
      <c r="AQ66" s="626"/>
    </row>
    <row r="67" spans="1:43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13"/>
        <v>--</v>
      </c>
      <c r="H67" s="490" t="str">
        <f t="shared" si="14"/>
        <v>--</v>
      </c>
      <c r="I67" s="490" t="str">
        <f t="shared" si="15"/>
        <v>--</v>
      </c>
      <c r="J67" s="490" t="str">
        <f t="shared" si="19"/>
        <v>--</v>
      </c>
      <c r="K67" s="490" t="str">
        <f t="shared" si="20"/>
        <v/>
      </c>
      <c r="L67" s="490" t="str">
        <f t="shared" si="3"/>
        <v>--</v>
      </c>
      <c r="M67" s="490" t="str">
        <f t="shared" si="4"/>
        <v>--</v>
      </c>
      <c r="N67" s="490" t="str">
        <f t="shared" si="21"/>
        <v>--</v>
      </c>
      <c r="O67" s="490" t="str">
        <f t="shared" si="6"/>
        <v>--</v>
      </c>
      <c r="P67" s="490" t="str">
        <f t="shared" si="16"/>
        <v>--</v>
      </c>
      <c r="Q67" s="490"/>
      <c r="R67" s="490" t="str">
        <f t="shared" si="17"/>
        <v>--</v>
      </c>
      <c r="S67" s="490" t="str">
        <f t="shared" si="7"/>
        <v>--</v>
      </c>
      <c r="T67" s="490" t="str">
        <f t="shared" si="8"/>
        <v>--</v>
      </c>
      <c r="U67" s="490" t="str">
        <f t="shared" si="9"/>
        <v>--</v>
      </c>
      <c r="V67" s="490" t="str">
        <f t="shared" si="10"/>
        <v>--</v>
      </c>
      <c r="W67" s="255" t="str">
        <f>IFERROR((1+(3*[0]!B)+(3*[0]!B^2))/((1+[0]!B)^2),"--")</f>
        <v>--</v>
      </c>
      <c r="X67" s="255" t="str">
        <f t="shared" si="11"/>
        <v>--</v>
      </c>
      <c r="Y67" s="208" t="str">
        <f t="shared" si="12"/>
        <v>A</v>
      </c>
      <c r="Z67" s="255" t="str">
        <f>VLOOKUP(D67,derm!$D$4:$H$285,5,FALSE)</f>
        <v>--</v>
      </c>
      <c r="AA67" s="468" t="str">
        <f>VLOOKUP($C67,ToxValues!$C$4:$N$283,11,FALSE)</f>
        <v>--</v>
      </c>
      <c r="AB67" s="468" t="str">
        <f>VLOOKUP($D67,derm!$D$4:$K$285,6,FALSE)</f>
        <v>--</v>
      </c>
      <c r="AC67" s="468" t="str">
        <f>VLOOKUP($D67,derm!$D$4:$K$285,7,FALSE)</f>
        <v>--</v>
      </c>
      <c r="AD67" s="468" t="str">
        <f>VLOOKUP($D67,derm!$D$4:$K$285,8,FALSE)</f>
        <v>--</v>
      </c>
      <c r="AE67" s="468" t="str">
        <f>VLOOKUP($D67,derm!$D$4:$L$285,9,FALSE)</f>
        <v>--</v>
      </c>
      <c r="AF67" s="255" t="str">
        <f>VLOOKUP(C67,ToxValues!$C$4:$J$284,4,FALSE)</f>
        <v>--</v>
      </c>
      <c r="AG67" s="255" t="str">
        <f>VLOOKUP($C67,ToxValues!$C$4:$J$284,3,FALSE)</f>
        <v>--</v>
      </c>
      <c r="AH67" s="497" t="str">
        <f>VLOOKUP($C67,ToxValues!$C$4:$J$284,5,FALSE)</f>
        <v>--</v>
      </c>
      <c r="AI67" s="630"/>
      <c r="AJ67" s="633" t="str">
        <f t="shared" si="18"/>
        <v/>
      </c>
      <c r="AK67" s="626" t="s">
        <v>1856</v>
      </c>
      <c r="AL67" s="626" t="s">
        <v>1856</v>
      </c>
      <c r="AM67" s="626"/>
      <c r="AN67" s="626" t="s">
        <v>1856</v>
      </c>
      <c r="AO67" s="626" t="s">
        <v>1856</v>
      </c>
      <c r="AP67" s="626" t="s">
        <v>1856</v>
      </c>
      <c r="AQ67" s="626"/>
    </row>
    <row r="68" spans="1:43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13"/>
        <v>--</v>
      </c>
      <c r="H68" s="490" t="str">
        <f t="shared" si="14"/>
        <v>--</v>
      </c>
      <c r="I68" s="490" t="str">
        <f t="shared" si="15"/>
        <v>--</v>
      </c>
      <c r="J68" s="490" t="str">
        <f t="shared" si="19"/>
        <v>--</v>
      </c>
      <c r="K68" s="490" t="str">
        <f t="shared" si="20"/>
        <v/>
      </c>
      <c r="L68" s="490" t="str">
        <f t="shared" si="3"/>
        <v>--</v>
      </c>
      <c r="M68" s="490" t="str">
        <f t="shared" si="4"/>
        <v>--</v>
      </c>
      <c r="N68" s="490" t="str">
        <f t="shared" si="21"/>
        <v>--</v>
      </c>
      <c r="O68" s="490" t="str">
        <f t="shared" si="6"/>
        <v>--</v>
      </c>
      <c r="P68" s="490" t="str">
        <f t="shared" si="16"/>
        <v>--</v>
      </c>
      <c r="Q68" s="490"/>
      <c r="R68" s="490" t="str">
        <f t="shared" si="17"/>
        <v>--</v>
      </c>
      <c r="S68" s="490" t="str">
        <f t="shared" si="7"/>
        <v>--</v>
      </c>
      <c r="T68" s="490" t="str">
        <f t="shared" si="8"/>
        <v>--</v>
      </c>
      <c r="U68" s="490" t="str">
        <f t="shared" si="9"/>
        <v>--</v>
      </c>
      <c r="V68" s="490" t="str">
        <f t="shared" si="10"/>
        <v>--</v>
      </c>
      <c r="W68" s="255" t="str">
        <f>IFERROR((1+(3*[0]!B)+(3*[0]!B^2))/((1+[0]!B)^2),"--")</f>
        <v>--</v>
      </c>
      <c r="X68" s="255" t="str">
        <f t="shared" si="11"/>
        <v>--</v>
      </c>
      <c r="Y68" s="208" t="str">
        <f t="shared" si="12"/>
        <v>A</v>
      </c>
      <c r="Z68" s="255">
        <f>VLOOKUP(D68,derm!$D$4:$H$285,5,FALSE)</f>
        <v>0.30099999999999999</v>
      </c>
      <c r="AA68" s="468" t="str">
        <f>VLOOKUP($C68,ToxValues!$C$4:$N$283,11,FALSE)</f>
        <v>--</v>
      </c>
      <c r="AB68" s="468" t="str">
        <f>VLOOKUP($D68,derm!$D$4:$K$285,6,FALSE)</f>
        <v>--</v>
      </c>
      <c r="AC68" s="468" t="str">
        <f>VLOOKUP($D68,derm!$D$4:$K$285,7,FALSE)</f>
        <v>--</v>
      </c>
      <c r="AD68" s="468" t="str">
        <f>VLOOKUP($D68,derm!$D$4:$K$285,8,FALSE)</f>
        <v>--</v>
      </c>
      <c r="AE68" s="468" t="str">
        <f>VLOOKUP($D68,derm!$D$4:$L$285,9,FALSE)</f>
        <v>--</v>
      </c>
      <c r="AF68" s="255" t="str">
        <f>VLOOKUP(C68,ToxValues!$C$4:$J$284,4,FALSE)</f>
        <v>--</v>
      </c>
      <c r="AG68" s="255" t="str">
        <f>VLOOKUP($C68,ToxValues!$C$4:$J$284,3,FALSE)</f>
        <v>--</v>
      </c>
      <c r="AH68" s="497" t="str">
        <f>VLOOKUP($C68,ToxValues!$C$4:$J$284,5,FALSE)</f>
        <v>--</v>
      </c>
      <c r="AI68" s="630"/>
      <c r="AJ68" s="633" t="str">
        <f t="shared" si="18"/>
        <v/>
      </c>
      <c r="AK68" s="626" t="s">
        <v>1856</v>
      </c>
      <c r="AL68" s="626" t="s">
        <v>1856</v>
      </c>
      <c r="AM68" s="626"/>
      <c r="AN68" s="626" t="s">
        <v>1856</v>
      </c>
      <c r="AO68" s="626" t="s">
        <v>1856</v>
      </c>
      <c r="AP68" s="626" t="s">
        <v>1856</v>
      </c>
      <c r="AQ68" s="626"/>
    </row>
    <row r="69" spans="1:43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>
        <f t="shared" si="13"/>
        <v>475.31043363980348</v>
      </c>
      <c r="H69" s="490">
        <f t="shared" si="14"/>
        <v>475.31043363980348</v>
      </c>
      <c r="I69" s="490">
        <f t="shared" si="15"/>
        <v>503.0128980071994</v>
      </c>
      <c r="J69" s="490">
        <f t="shared" si="19"/>
        <v>8630.541871921183</v>
      </c>
      <c r="K69" s="490">
        <f t="shared" si="20"/>
        <v>8630.5432417841967</v>
      </c>
      <c r="L69" s="490">
        <f t="shared" si="3"/>
        <v>730</v>
      </c>
      <c r="M69" s="490">
        <f t="shared" si="4"/>
        <v>8630.541871921183</v>
      </c>
      <c r="N69" s="490">
        <f t="shared" si="21"/>
        <v>4.3152709359605916</v>
      </c>
      <c r="O69" s="490">
        <f t="shared" si="6"/>
        <v>730</v>
      </c>
      <c r="P69" s="490">
        <f t="shared" si="16"/>
        <v>1617.710488047476</v>
      </c>
      <c r="Q69" s="490"/>
      <c r="R69" s="490">
        <f t="shared" si="17"/>
        <v>1617.710488047476</v>
      </c>
      <c r="S69" s="490">
        <f t="shared" si="7"/>
        <v>1526.2591214414992</v>
      </c>
      <c r="T69" s="490">
        <f t="shared" si="8"/>
        <v>1617.710488047476</v>
      </c>
      <c r="U69" s="490">
        <f t="shared" si="9"/>
        <v>0.52727272727272723</v>
      </c>
      <c r="V69" s="490">
        <f t="shared" si="10"/>
        <v>0.90132231404958663</v>
      </c>
      <c r="W69" s="255">
        <f>IFERROR((1+(3*[0]!B)+(3*[0]!B^2))/((1+[0]!B)^2),"--")</f>
        <v>1.0991735537190082</v>
      </c>
      <c r="X69" s="255">
        <f t="shared" si="11"/>
        <v>8.1111111111111106E-2</v>
      </c>
      <c r="Y69" s="208" t="str">
        <f t="shared" si="12"/>
        <v>A</v>
      </c>
      <c r="Z69" s="255">
        <f>VLOOKUP(D69,derm!$D$4:$H$285,5,FALSE)</f>
        <v>3.7199999999999997E-2</v>
      </c>
      <c r="AA69" s="468">
        <f>VLOOKUP($C69,ToxValues!$C$4:$N$283,11,FALSE)</f>
        <v>104.15</v>
      </c>
      <c r="AB69" s="468">
        <f>VLOOKUP($D69,derm!$D$4:$K$285,6,FALSE)</f>
        <v>0.1</v>
      </c>
      <c r="AC69" s="468">
        <f>VLOOKUP($D69,derm!$D$4:$K$285,7,FALSE)</f>
        <v>0.41</v>
      </c>
      <c r="AD69" s="468">
        <f>VLOOKUP($D69,derm!$D$4:$K$285,8,FALSE)</f>
        <v>0.98</v>
      </c>
      <c r="AE69" s="468">
        <f>VLOOKUP($D69,derm!$D$4:$L$285,9,FALSE)</f>
        <v>1</v>
      </c>
      <c r="AF69" s="255">
        <f>VLOOKUP(C69,ToxValues!$C$4:$J$284,4,FALSE)</f>
        <v>1</v>
      </c>
      <c r="AG69" s="255">
        <f>VLOOKUP($C69,ToxValues!$C$4:$J$284,3,FALSE)</f>
        <v>0.2</v>
      </c>
      <c r="AH69" s="497">
        <f>VLOOKUP($C69,ToxValues!$C$4:$J$284,5,FALSE)</f>
        <v>0.2</v>
      </c>
      <c r="AI69" s="630"/>
      <c r="AJ69" s="633">
        <f t="shared" si="18"/>
        <v>0.71656398093177587</v>
      </c>
      <c r="AK69" s="626">
        <v>663.31890283089433</v>
      </c>
      <c r="AL69" s="626">
        <v>45787.773643244982</v>
      </c>
      <c r="AM69" s="626"/>
      <c r="AN69" s="626">
        <v>45787.773643244982</v>
      </c>
      <c r="AO69" s="626">
        <v>45787.773643244982</v>
      </c>
      <c r="AP69" s="626">
        <v>48531.314641424287</v>
      </c>
      <c r="AQ69" s="626"/>
    </row>
    <row r="70" spans="1:43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si="13"/>
        <v>--</v>
      </c>
      <c r="H70" s="490" t="str">
        <f t="shared" si="14"/>
        <v>--</v>
      </c>
      <c r="I70" s="490" t="str">
        <f t="shared" si="15"/>
        <v>--</v>
      </c>
      <c r="J70" s="490" t="str">
        <f t="shared" si="19"/>
        <v>--</v>
      </c>
      <c r="K70" s="490" t="str">
        <f t="shared" si="20"/>
        <v/>
      </c>
      <c r="L70" s="490" t="str">
        <f t="shared" si="3"/>
        <v>--</v>
      </c>
      <c r="M70" s="490" t="str">
        <f t="shared" si="4"/>
        <v>--</v>
      </c>
      <c r="N70" s="490" t="str">
        <f t="shared" ref="N70:N82" si="22">IFERROR((HQ*ATnc_adult*365*24*AF70)/(ET_adult*ED_adult*EF_adult),"--")</f>
        <v>--</v>
      </c>
      <c r="O70" s="490" t="str">
        <f t="shared" ref="O70:O133" si="23">IFERROR(((HQ*BW_adult*ATnc_adult*AG70*365*1000)/(IRw_adult*ED_adult*EF_adult)),"--")</f>
        <v>--</v>
      </c>
      <c r="P70" s="490" t="str">
        <f t="shared" si="16"/>
        <v>--</v>
      </c>
      <c r="Q70" s="490"/>
      <c r="R70" s="490" t="str">
        <f t="shared" si="17"/>
        <v>--</v>
      </c>
      <c r="S70" s="490" t="str">
        <f t="shared" ref="S70:S133" si="24">IFERROR((DA_event_adult_nc*1000)/(Z70*AE70*(U70+V70)),"--")</f>
        <v>--</v>
      </c>
      <c r="T70" s="490" t="str">
        <f t="shared" ref="T70:T133" si="25">IFERROR((DA_event_adult_nc*1000)/(2*AE70*Z70*SQRT((6*AC70*ET_adult)/PI())),"--")</f>
        <v>--</v>
      </c>
      <c r="U70" s="490" t="str">
        <f t="shared" ref="U70:U133" si="26">IFERROR(ET_adult/(1+B),"--")</f>
        <v>--</v>
      </c>
      <c r="V70" s="490" t="str">
        <f t="shared" ref="V70:V133" si="27">IFERROR((2*AC70*W70),"--")</f>
        <v>--</v>
      </c>
      <c r="W70" s="255" t="str">
        <f>IFERROR((1+(3*[0]!B)+(3*[0]!B^2))/((1+[0]!B)^2),"--")</f>
        <v>--</v>
      </c>
      <c r="X70" s="255" t="str">
        <f t="shared" ref="X70:X133" si="28">IFERROR((HQ*ATnc_adult*365*BW_adult*AH70*1000)/(SA_adultGW*EF_adult*ED_adult),"--")</f>
        <v>--</v>
      </c>
      <c r="Y70" s="208" t="str">
        <f t="shared" ref="Y70:Y133" si="29">IF(ET_adult&lt;t_star,"A","B")</f>
        <v>A</v>
      </c>
      <c r="Z70" s="255">
        <f>VLOOKUP(D70,derm!$D$4:$H$285,5,FALSE)</f>
        <v>0.14899999999999999</v>
      </c>
      <c r="AA70" s="468" t="str">
        <f>VLOOKUP($C70,ToxValues!$C$4:$N$283,11,FALSE)</f>
        <v>--</v>
      </c>
      <c r="AB70" s="468" t="str">
        <f>VLOOKUP($D70,derm!$D$4:$K$285,6,FALSE)</f>
        <v>--</v>
      </c>
      <c r="AC70" s="468" t="str">
        <f>VLOOKUP($D70,derm!$D$4:$K$285,7,FALSE)</f>
        <v>--</v>
      </c>
      <c r="AD70" s="468" t="str">
        <f>VLOOKUP($D70,derm!$D$4:$K$285,8,FALSE)</f>
        <v>--</v>
      </c>
      <c r="AE70" s="468" t="str">
        <f>VLOOKUP($D70,derm!$D$4:$L$285,9,FALSE)</f>
        <v>--</v>
      </c>
      <c r="AF70" s="255" t="str">
        <f>VLOOKUP(C70,ToxValues!$C$4:$J$284,4,FALSE)</f>
        <v>--</v>
      </c>
      <c r="AG70" s="255" t="str">
        <f>VLOOKUP($C70,ToxValues!$C$4:$J$284,3,FALSE)</f>
        <v>--</v>
      </c>
      <c r="AH70" s="497" t="str">
        <f>VLOOKUP($C70,ToxValues!$C$4:$J$284,5,FALSE)</f>
        <v>--</v>
      </c>
      <c r="AI70" s="630"/>
      <c r="AJ70" s="633" t="str">
        <f t="shared" si="18"/>
        <v/>
      </c>
      <c r="AK70" s="626" t="s">
        <v>1856</v>
      </c>
      <c r="AL70" s="626" t="s">
        <v>1856</v>
      </c>
      <c r="AM70" s="626"/>
      <c r="AN70" s="626" t="s">
        <v>1856</v>
      </c>
      <c r="AO70" s="626" t="s">
        <v>1856</v>
      </c>
      <c r="AP70" s="626" t="s">
        <v>1856</v>
      </c>
      <c r="AQ70" s="626"/>
    </row>
    <row r="71" spans="1:43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ref="G71:G134" si="30">IF(MIN(H71:L71)&gt;0,MIN(H71:L71),"--")</f>
        <v>13.137020894370245</v>
      </c>
      <c r="H71" s="490">
        <f t="shared" ref="H71:H134" si="31">IFERROR(((1/((1/$M71)+(1/$O71)+(1/$P71)))),"--")</f>
        <v>13.137020894370245</v>
      </c>
      <c r="I71" s="490">
        <f t="shared" ref="I71:I134" si="32">IFERROR(((1/((1/$P71)+(1/$O71)))),"--")</f>
        <v>13.656711629577259</v>
      </c>
      <c r="J71" s="490">
        <f t="shared" si="19"/>
        <v>345.22167487684737</v>
      </c>
      <c r="K71" s="490">
        <f t="shared" si="20"/>
        <v>345.26733697730401</v>
      </c>
      <c r="L71" s="490">
        <f t="shared" ref="L71:L134" si="33">IFERROR(($O71),"")</f>
        <v>21.9</v>
      </c>
      <c r="M71" s="490">
        <f t="shared" ref="M71:M82" si="34">IFERROR(N71*1000/k,"--")</f>
        <v>345.22167487684737</v>
      </c>
      <c r="N71" s="490">
        <f t="shared" si="22"/>
        <v>0.17261083743842368</v>
      </c>
      <c r="O71" s="490">
        <f t="shared" si="23"/>
        <v>21.9</v>
      </c>
      <c r="P71" s="490">
        <f t="shared" ref="P71:P134" si="35">R71</f>
        <v>36.281878207835192</v>
      </c>
      <c r="Q71" s="490"/>
      <c r="R71" s="490">
        <f t="shared" ref="R71:R134" si="36">IF(Y71="A",T71,S71)</f>
        <v>36.281878207835192</v>
      </c>
      <c r="S71" s="490">
        <f t="shared" si="24"/>
        <v>27.417462795504534</v>
      </c>
      <c r="T71" s="490">
        <f t="shared" si="25"/>
        <v>36.281878207835192</v>
      </c>
      <c r="U71" s="490">
        <f t="shared" si="26"/>
        <v>0.48333333333333334</v>
      </c>
      <c r="V71" s="490">
        <f t="shared" si="27"/>
        <v>2.1738888888888894</v>
      </c>
      <c r="W71" s="255">
        <f>IFERROR((1+(3*[0]!B)+(3*[0]!B^2))/((1+[0]!B)^2),"--")</f>
        <v>1.1944444444444446</v>
      </c>
      <c r="X71" s="255">
        <f t="shared" si="28"/>
        <v>2.4333333333333338E-3</v>
      </c>
      <c r="Y71" s="208" t="str">
        <f t="shared" si="29"/>
        <v>A</v>
      </c>
      <c r="Z71" s="255">
        <f>VLOOKUP(D71,derm!$D$4:$H$285,5,FALSE)</f>
        <v>3.3399999999999999E-2</v>
      </c>
      <c r="AA71" s="468">
        <f>VLOOKUP($C71,ToxValues!$C$4:$N$283,11,FALSE)</f>
        <v>165.83</v>
      </c>
      <c r="AB71" s="468">
        <f>VLOOKUP($D71,derm!$D$4:$K$285,6,FALSE)</f>
        <v>0.2</v>
      </c>
      <c r="AC71" s="468">
        <f>VLOOKUP($D71,derm!$D$4:$K$285,7,FALSE)</f>
        <v>0.91</v>
      </c>
      <c r="AD71" s="468">
        <f>VLOOKUP($D71,derm!$D$4:$K$285,8,FALSE)</f>
        <v>2.1800000000000002</v>
      </c>
      <c r="AE71" s="468">
        <f>VLOOKUP($D71,derm!$D$4:$L$285,9,FALSE)</f>
        <v>1</v>
      </c>
      <c r="AF71" s="255">
        <f>VLOOKUP(C71,ToxValues!$C$4:$J$284,4,FALSE)</f>
        <v>0.04</v>
      </c>
      <c r="AG71" s="255">
        <f>VLOOKUP($C71,ToxValues!$C$4:$J$284,3,FALSE)</f>
        <v>6.0000000000000001E-3</v>
      </c>
      <c r="AH71" s="497">
        <f>VLOOKUP($C71,ToxValues!$C$4:$J$284,5,FALSE)</f>
        <v>6.0000000000000001E-3</v>
      </c>
      <c r="AI71" s="630"/>
      <c r="AJ71" s="633">
        <f t="shared" ref="AJ71:AJ134" si="37">IF(G71=AK71,"",G71/AK71)</f>
        <v>0.65388943632772278</v>
      </c>
      <c r="AK71" s="626">
        <v>20.090584377916304</v>
      </c>
      <c r="AL71" s="626">
        <v>822.5238838651361</v>
      </c>
      <c r="AM71" s="626"/>
      <c r="AN71" s="626">
        <v>822.5238838651361</v>
      </c>
      <c r="AO71" s="626">
        <v>822.5238838651361</v>
      </c>
      <c r="AP71" s="626">
        <v>1088.4563462350557</v>
      </c>
      <c r="AQ71" s="626"/>
    </row>
    <row r="72" spans="1:43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>
        <f t="shared" si="30"/>
        <v>215.44569734357248</v>
      </c>
      <c r="H72" s="490">
        <f t="shared" si="31"/>
        <v>215.44569734357248</v>
      </c>
      <c r="I72" s="490">
        <f t="shared" si="32"/>
        <v>216.52673615566275</v>
      </c>
      <c r="J72" s="490">
        <f t="shared" ref="J72:J82" si="38">IFERROR(($M72),"")</f>
        <v>43152.709359605913</v>
      </c>
      <c r="K72" s="490">
        <f t="shared" ref="K72:K135" si="39">IFERROR((1/(1/$M72)+(1/$O72)),"")</f>
        <v>43152.712784263451</v>
      </c>
      <c r="L72" s="490">
        <f t="shared" si="33"/>
        <v>292</v>
      </c>
      <c r="M72" s="490">
        <f t="shared" si="34"/>
        <v>43152.709359605913</v>
      </c>
      <c r="N72" s="490">
        <f t="shared" si="22"/>
        <v>21.576354679802957</v>
      </c>
      <c r="O72" s="490">
        <f t="shared" si="23"/>
        <v>292</v>
      </c>
      <c r="P72" s="490">
        <f t="shared" si="35"/>
        <v>837.7245628048629</v>
      </c>
      <c r="Q72" s="490"/>
      <c r="R72" s="490">
        <f t="shared" si="36"/>
        <v>837.7245628048629</v>
      </c>
      <c r="S72" s="490">
        <f t="shared" si="24"/>
        <v>804.53025311097406</v>
      </c>
      <c r="T72" s="490">
        <f t="shared" si="25"/>
        <v>837.7245628048629</v>
      </c>
      <c r="U72" s="490">
        <f t="shared" si="26"/>
        <v>0.52727272727272723</v>
      </c>
      <c r="V72" s="490">
        <f>IFERROR((2*tao_event*W72),"--")</f>
        <v>0.76942148760330564</v>
      </c>
      <c r="W72" s="255">
        <f>IFERROR((1+(3*[0]!B)+(3*[0]!B^2))/((1+[0]!B)^2),"--")</f>
        <v>1.0991735537190082</v>
      </c>
      <c r="X72" s="255">
        <f t="shared" si="28"/>
        <v>3.2444444444444442E-2</v>
      </c>
      <c r="Y72" s="208" t="str">
        <f t="shared" si="29"/>
        <v>A</v>
      </c>
      <c r="Z72" s="255">
        <f>VLOOKUP(D72,derm!$D$4:$H$285,5,FALSE)</f>
        <v>3.1099999999999999E-2</v>
      </c>
      <c r="AA72" s="468">
        <f>VLOOKUP($C72,ToxValues!$C$4:$N$283,11,FALSE)</f>
        <v>92.14</v>
      </c>
      <c r="AB72" s="468">
        <f>VLOOKUP($D72,derm!$D$4:$K$285,6,FALSE)</f>
        <v>0.1</v>
      </c>
      <c r="AC72" s="468">
        <f>VLOOKUP($D72,derm!$D$4:$K$285,7,FALSE)</f>
        <v>0.35</v>
      </c>
      <c r="AD72" s="468">
        <f>VLOOKUP($D72,derm!$D$4:$K$285,8,FALSE)</f>
        <v>0.84</v>
      </c>
      <c r="AE72" s="468">
        <f>VLOOKUP($D72,derm!$D$4:$L$285,9,FALSE)</f>
        <v>1</v>
      </c>
      <c r="AF72" s="255">
        <f>VLOOKUP(C72,ToxValues!$C$4:$J$284,4,FALSE)</f>
        <v>5</v>
      </c>
      <c r="AG72" s="255">
        <f>VLOOKUP($C72,ToxValues!$C$4:$J$284,3,FALSE)</f>
        <v>0.08</v>
      </c>
      <c r="AH72" s="497">
        <f>VLOOKUP($C72,ToxValues!$C$4:$J$284,5,FALSE)</f>
        <v>0.08</v>
      </c>
      <c r="AI72" s="630"/>
      <c r="AJ72" s="633">
        <f t="shared" si="37"/>
        <v>0.75174672068165294</v>
      </c>
      <c r="AK72" s="626">
        <v>286.59346481513774</v>
      </c>
      <c r="AL72" s="626">
        <v>24135.907593329222</v>
      </c>
      <c r="AM72" s="626"/>
      <c r="AN72" s="626">
        <v>24135.907593329222</v>
      </c>
      <c r="AO72" s="626">
        <v>24135.907593329222</v>
      </c>
      <c r="AP72" s="626">
        <v>25131.736884145888</v>
      </c>
      <c r="AQ72" s="626"/>
    </row>
    <row r="73" spans="1:43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>
        <f t="shared" si="30"/>
        <v>73</v>
      </c>
      <c r="H73" s="490" t="str">
        <f t="shared" si="31"/>
        <v>--</v>
      </c>
      <c r="I73" s="490" t="str">
        <f t="shared" si="32"/>
        <v>--</v>
      </c>
      <c r="J73" s="490">
        <f t="shared" si="38"/>
        <v>517.83251231527095</v>
      </c>
      <c r="K73" s="490">
        <f t="shared" si="39"/>
        <v>517.84621094540796</v>
      </c>
      <c r="L73" s="490">
        <f t="shared" si="33"/>
        <v>73</v>
      </c>
      <c r="M73" s="490">
        <f t="shared" si="34"/>
        <v>517.83251231527095</v>
      </c>
      <c r="N73" s="490">
        <f t="shared" si="22"/>
        <v>0.25891625615763547</v>
      </c>
      <c r="O73" s="490">
        <f t="shared" si="23"/>
        <v>73</v>
      </c>
      <c r="P73" s="490" t="str">
        <f t="shared" si="35"/>
        <v>--</v>
      </c>
      <c r="Q73" s="490"/>
      <c r="R73" s="490" t="str">
        <f t="shared" si="36"/>
        <v>--</v>
      </c>
      <c r="S73" s="490" t="str">
        <f t="shared" si="24"/>
        <v>--</v>
      </c>
      <c r="T73" s="490" t="str">
        <f t="shared" si="25"/>
        <v>--</v>
      </c>
      <c r="U73" s="490" t="str">
        <f t="shared" si="26"/>
        <v>--</v>
      </c>
      <c r="V73" s="490" t="str">
        <f t="shared" si="27"/>
        <v>--</v>
      </c>
      <c r="W73" s="255" t="str">
        <f>IFERROR((1+(3*[0]!B)+(3*[0]!B^2))/((1+[0]!B)^2),"--")</f>
        <v>--</v>
      </c>
      <c r="X73" s="255">
        <f t="shared" si="28"/>
        <v>8.1111111111111106E-3</v>
      </c>
      <c r="Y73" s="208" t="str">
        <f t="shared" si="29"/>
        <v>A</v>
      </c>
      <c r="Z73" s="255">
        <f>VLOOKUP(D73,derm!$D$4:$H$285,5,FALSE)</f>
        <v>1.0999999999999999E-2</v>
      </c>
      <c r="AA73" s="468">
        <f>VLOOKUP($C73,ToxValues!$C$4:$N$283,11,FALSE)</f>
        <v>96.94</v>
      </c>
      <c r="AB73" s="468" t="str">
        <f>VLOOKUP($D73,derm!$D$4:$K$285,6,FALSE)</f>
        <v>--</v>
      </c>
      <c r="AC73" s="468" t="str">
        <f>VLOOKUP($D73,derm!$D$4:$K$285,7,FALSE)</f>
        <v>--</v>
      </c>
      <c r="AD73" s="468" t="str">
        <f>VLOOKUP($D73,derm!$D$4:$K$285,8,FALSE)</f>
        <v>--</v>
      </c>
      <c r="AE73" s="468" t="str">
        <f>VLOOKUP($D73,derm!$D$4:$L$285,9,FALSE)</f>
        <v>--</v>
      </c>
      <c r="AF73" s="255">
        <f>VLOOKUP(C73,ToxValues!$C$4:$J$284,4,FALSE)</f>
        <v>0.06</v>
      </c>
      <c r="AG73" s="255">
        <f>VLOOKUP($C73,ToxValues!$C$4:$J$284,3,FALSE)</f>
        <v>0.02</v>
      </c>
      <c r="AH73" s="497">
        <f>VLOOKUP($C73,ToxValues!$C$4:$J$284,5,FALSE)</f>
        <v>0.02</v>
      </c>
      <c r="AI73" s="630"/>
      <c r="AJ73" s="633" t="str">
        <f t="shared" si="37"/>
        <v/>
      </c>
      <c r="AK73" s="626">
        <v>73</v>
      </c>
      <c r="AL73" s="626" t="s">
        <v>1856</v>
      </c>
      <c r="AM73" s="626"/>
      <c r="AN73" s="626" t="s">
        <v>1856</v>
      </c>
      <c r="AO73" s="626" t="s">
        <v>1856</v>
      </c>
      <c r="AP73" s="626" t="s">
        <v>1856</v>
      </c>
      <c r="AQ73" s="626"/>
    </row>
    <row r="74" spans="1:43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30"/>
        <v>--</v>
      </c>
      <c r="H74" s="490" t="str">
        <f t="shared" si="31"/>
        <v>--</v>
      </c>
      <c r="I74" s="490" t="str">
        <f t="shared" si="32"/>
        <v>--</v>
      </c>
      <c r="J74" s="490" t="str">
        <f t="shared" si="38"/>
        <v>--</v>
      </c>
      <c r="K74" s="490" t="str">
        <f t="shared" si="39"/>
        <v/>
      </c>
      <c r="L74" s="490" t="str">
        <f t="shared" si="33"/>
        <v>--</v>
      </c>
      <c r="M74" s="490" t="str">
        <f t="shared" si="34"/>
        <v>--</v>
      </c>
      <c r="N74" s="490" t="str">
        <f t="shared" si="22"/>
        <v>--</v>
      </c>
      <c r="O74" s="490" t="str">
        <f t="shared" si="23"/>
        <v>--</v>
      </c>
      <c r="P74" s="490" t="str">
        <f t="shared" si="35"/>
        <v>--</v>
      </c>
      <c r="Q74" s="490"/>
      <c r="R74" s="490" t="str">
        <f t="shared" si="36"/>
        <v>--</v>
      </c>
      <c r="S74" s="490" t="str">
        <f t="shared" si="24"/>
        <v>--</v>
      </c>
      <c r="T74" s="490" t="str">
        <f t="shared" si="25"/>
        <v>--</v>
      </c>
      <c r="U74" s="490" t="str">
        <f t="shared" si="26"/>
        <v>--</v>
      </c>
      <c r="V74" s="490" t="str">
        <f t="shared" si="27"/>
        <v>--</v>
      </c>
      <c r="W74" s="255" t="str">
        <f>IFERROR((1+(3*[0]!B)+(3*[0]!B^2))/((1+[0]!B)^2),"--")</f>
        <v>--</v>
      </c>
      <c r="X74" s="255" t="str">
        <f t="shared" si="28"/>
        <v>--</v>
      </c>
      <c r="Y74" s="208" t="str">
        <f t="shared" si="29"/>
        <v>A</v>
      </c>
      <c r="Z74" s="255" t="str">
        <f>VLOOKUP(D74,derm!$D$4:$H$285,5,FALSE)</f>
        <v>--</v>
      </c>
      <c r="AA74" s="468" t="str">
        <f>VLOOKUP($C74,ToxValues!$C$4:$N$283,11,FALSE)</f>
        <v>--</v>
      </c>
      <c r="AB74" s="468" t="str">
        <f>VLOOKUP($D74,derm!$D$4:$K$285,6,FALSE)</f>
        <v>--</v>
      </c>
      <c r="AC74" s="468" t="str">
        <f>VLOOKUP($D74,derm!$D$4:$K$285,7,FALSE)</f>
        <v>--</v>
      </c>
      <c r="AD74" s="468" t="str">
        <f>VLOOKUP($D74,derm!$D$4:$K$285,8,FALSE)</f>
        <v>--</v>
      </c>
      <c r="AE74" s="468" t="str">
        <f>VLOOKUP($D74,derm!$D$4:$L$285,9,FALSE)</f>
        <v>--</v>
      </c>
      <c r="AF74" s="255" t="str">
        <f>VLOOKUP(C74,ToxValues!$C$4:$J$284,4,FALSE)</f>
        <v>--</v>
      </c>
      <c r="AG74" s="255" t="str">
        <f>VLOOKUP($C74,ToxValues!$C$4:$J$284,3,FALSE)</f>
        <v>--</v>
      </c>
      <c r="AH74" s="497" t="str">
        <f>VLOOKUP($C74,ToxValues!$C$4:$J$284,5,FALSE)</f>
        <v>--</v>
      </c>
      <c r="AI74" s="630"/>
      <c r="AJ74" s="633" t="str">
        <f t="shared" si="37"/>
        <v/>
      </c>
      <c r="AK74" s="626" t="s">
        <v>1856</v>
      </c>
      <c r="AL74" s="626" t="s">
        <v>1856</v>
      </c>
      <c r="AM74" s="626"/>
      <c r="AN74" s="626" t="s">
        <v>1856</v>
      </c>
      <c r="AO74" s="626" t="s">
        <v>1856</v>
      </c>
      <c r="AP74" s="626" t="s">
        <v>1856</v>
      </c>
      <c r="AQ74" s="626"/>
    </row>
    <row r="75" spans="1:43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30"/>
        <v>--</v>
      </c>
      <c r="H75" s="490" t="str">
        <f t="shared" si="31"/>
        <v>--</v>
      </c>
      <c r="I75" s="490" t="str">
        <f t="shared" si="32"/>
        <v>--</v>
      </c>
      <c r="J75" s="490" t="str">
        <f t="shared" si="38"/>
        <v>--</v>
      </c>
      <c r="K75" s="490" t="str">
        <f t="shared" si="39"/>
        <v/>
      </c>
      <c r="L75" s="490" t="str">
        <f t="shared" si="33"/>
        <v>--</v>
      </c>
      <c r="M75" s="490" t="str">
        <f t="shared" si="34"/>
        <v>--</v>
      </c>
      <c r="N75" s="490" t="str">
        <f t="shared" si="22"/>
        <v>--</v>
      </c>
      <c r="O75" s="490" t="str">
        <f t="shared" si="23"/>
        <v>--</v>
      </c>
      <c r="P75" s="490" t="str">
        <f t="shared" si="35"/>
        <v>--</v>
      </c>
      <c r="Q75" s="490"/>
      <c r="R75" s="490" t="str">
        <f t="shared" si="36"/>
        <v>--</v>
      </c>
      <c r="S75" s="490" t="str">
        <f t="shared" si="24"/>
        <v>--</v>
      </c>
      <c r="T75" s="490" t="str">
        <f t="shared" si="25"/>
        <v>--</v>
      </c>
      <c r="U75" s="490" t="str">
        <f t="shared" si="26"/>
        <v>--</v>
      </c>
      <c r="V75" s="490" t="str">
        <f t="shared" si="27"/>
        <v>--</v>
      </c>
      <c r="W75" s="255" t="str">
        <f>IFERROR((1+(3*[0]!B)+(3*[0]!B^2))/((1+[0]!B)^2),"--")</f>
        <v>--</v>
      </c>
      <c r="X75" s="255" t="str">
        <f t="shared" si="28"/>
        <v>--</v>
      </c>
      <c r="Y75" s="208" t="str">
        <f t="shared" si="29"/>
        <v>A</v>
      </c>
      <c r="Z75" s="255">
        <f>VLOOKUP(D75,derm!$D$4:$H$285,5,FALSE)</f>
        <v>1.66E-2</v>
      </c>
      <c r="AA75" s="468">
        <f>VLOOKUP($C75,ToxValues!$C$4:$N$283,11,FALSE)</f>
        <v>125</v>
      </c>
      <c r="AB75" s="468" t="str">
        <f>VLOOKUP($D75,derm!$D$4:$K$285,6,FALSE)</f>
        <v>--</v>
      </c>
      <c r="AC75" s="468" t="str">
        <f>VLOOKUP($D75,derm!$D$4:$K$285,7,FALSE)</f>
        <v>--</v>
      </c>
      <c r="AD75" s="468" t="str">
        <f>VLOOKUP($D75,derm!$D$4:$K$285,8,FALSE)</f>
        <v>--</v>
      </c>
      <c r="AE75" s="468" t="str">
        <f>VLOOKUP($D75,derm!$D$4:$L$285,9,FALSE)</f>
        <v>--</v>
      </c>
      <c r="AF75" s="255" t="str">
        <f>VLOOKUP(C75,ToxValues!$C$4:$J$284,4,FALSE)</f>
        <v>--</v>
      </c>
      <c r="AG75" s="255" t="str">
        <f>VLOOKUP($C75,ToxValues!$C$4:$J$284,3,FALSE)</f>
        <v>--</v>
      </c>
      <c r="AH75" s="497" t="str">
        <f>VLOOKUP($C75,ToxValues!$C$4:$J$284,5,FALSE)</f>
        <v>--</v>
      </c>
      <c r="AI75" s="630"/>
      <c r="AJ75" s="633" t="str">
        <f t="shared" si="37"/>
        <v/>
      </c>
      <c r="AK75" s="626" t="s">
        <v>1856</v>
      </c>
      <c r="AL75" s="626" t="s">
        <v>1856</v>
      </c>
      <c r="AM75" s="626"/>
      <c r="AN75" s="626" t="s">
        <v>1856</v>
      </c>
      <c r="AO75" s="626" t="s">
        <v>1856</v>
      </c>
      <c r="AP75" s="626" t="s">
        <v>1856</v>
      </c>
      <c r="AQ75" s="626"/>
    </row>
    <row r="76" spans="1:43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30"/>
        <v>1.4335176979839923</v>
      </c>
      <c r="H76" s="490">
        <f t="shared" si="31"/>
        <v>1.4335176979839923</v>
      </c>
      <c r="I76" s="490">
        <f t="shared" si="32"/>
        <v>1.5633527581871403</v>
      </c>
      <c r="J76" s="490">
        <f t="shared" si="38"/>
        <v>17.261083743842367</v>
      </c>
      <c r="K76" s="490">
        <f t="shared" si="39"/>
        <v>17.809028949321817</v>
      </c>
      <c r="L76" s="490">
        <f t="shared" si="33"/>
        <v>1.8249999999999997</v>
      </c>
      <c r="M76" s="490">
        <f t="shared" si="34"/>
        <v>17.261083743842367</v>
      </c>
      <c r="N76" s="490">
        <f t="shared" si="22"/>
        <v>8.6305418719211831E-3</v>
      </c>
      <c r="O76" s="490">
        <f t="shared" si="23"/>
        <v>1.8249999999999997</v>
      </c>
      <c r="P76" s="490">
        <f t="shared" si="35"/>
        <v>10.904448156698693</v>
      </c>
      <c r="Q76" s="490"/>
      <c r="R76" s="490">
        <f t="shared" si="36"/>
        <v>10.904448156698693</v>
      </c>
      <c r="S76" s="490">
        <f t="shared" si="24"/>
        <v>9.6991103830574357</v>
      </c>
      <c r="T76" s="490">
        <f t="shared" si="25"/>
        <v>10.904448156698693</v>
      </c>
      <c r="U76" s="490">
        <f t="shared" si="26"/>
        <v>0.52727272727272723</v>
      </c>
      <c r="V76" s="490">
        <f t="shared" si="27"/>
        <v>1.2750413223140493</v>
      </c>
      <c r="W76" s="255">
        <f>IFERROR((1+(3*[0]!B)+(3*[0]!B^2))/((1+[0]!B)^2),"--")</f>
        <v>1.0991735537190082</v>
      </c>
      <c r="X76" s="255">
        <f t="shared" si="28"/>
        <v>2.0277777777777777E-4</v>
      </c>
      <c r="Y76" s="208" t="str">
        <f t="shared" si="29"/>
        <v>A</v>
      </c>
      <c r="Z76" s="255">
        <f>VLOOKUP(D76,derm!$D$4:$H$285,5,FALSE)</f>
        <v>1.1599999999999999E-2</v>
      </c>
      <c r="AA76" s="468">
        <f>VLOOKUP($C76,ToxValues!$C$4:$N$283,11,FALSE)</f>
        <v>131.38999999999999</v>
      </c>
      <c r="AB76" s="468">
        <f>VLOOKUP($D76,derm!$D$4:$K$285,6,FALSE)</f>
        <v>0.1</v>
      </c>
      <c r="AC76" s="468">
        <f>VLOOKUP($D76,derm!$D$4:$K$285,7,FALSE)</f>
        <v>0.57999999999999996</v>
      </c>
      <c r="AD76" s="468">
        <f>VLOOKUP($D76,derm!$D$4:$K$285,8,FALSE)</f>
        <v>1.39</v>
      </c>
      <c r="AE76" s="468">
        <f>VLOOKUP($D76,derm!$D$4:$L$285,9,FALSE)</f>
        <v>1</v>
      </c>
      <c r="AF76" s="255">
        <f>VLOOKUP(C76,ToxValues!$C$4:$J$284,4,FALSE)</f>
        <v>2E-3</v>
      </c>
      <c r="AG76" s="255">
        <f>VLOOKUP($C76,ToxValues!$C$4:$J$284,3,FALSE)</f>
        <v>5.0000000000000001E-4</v>
      </c>
      <c r="AH76" s="497">
        <f>VLOOKUP($C76,ToxValues!$C$4:$J$284,5,FALSE)</f>
        <v>5.0000000000000001E-4</v>
      </c>
      <c r="AI76" s="630"/>
      <c r="AJ76" s="633">
        <f t="shared" si="37"/>
        <v>0.87346489228380142</v>
      </c>
      <c r="AK76" s="626">
        <v>1.6411852504293001</v>
      </c>
      <c r="AL76" s="626">
        <v>290.97331149172305</v>
      </c>
      <c r="AM76" s="626"/>
      <c r="AN76" s="626">
        <v>290.97331149172305</v>
      </c>
      <c r="AO76" s="626">
        <v>290.97331149172305</v>
      </c>
      <c r="AP76" s="626">
        <v>327.13344470096081</v>
      </c>
      <c r="AQ76" s="626"/>
    </row>
    <row r="77" spans="1:43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>
        <f t="shared" si="30"/>
        <v>797.97801381098691</v>
      </c>
      <c r="H77" s="490">
        <f t="shared" si="31"/>
        <v>797.97801381098691</v>
      </c>
      <c r="I77" s="490">
        <f t="shared" si="32"/>
        <v>919.41996999821708</v>
      </c>
      <c r="J77" s="490">
        <f t="shared" si="38"/>
        <v>6041.3793103448279</v>
      </c>
      <c r="K77" s="490">
        <f t="shared" si="39"/>
        <v>6041.380223586837</v>
      </c>
      <c r="L77" s="490">
        <f t="shared" si="33"/>
        <v>1095</v>
      </c>
      <c r="M77" s="490">
        <f t="shared" si="34"/>
        <v>6041.3793103448279</v>
      </c>
      <c r="N77" s="490">
        <f t="shared" si="22"/>
        <v>3.0206896551724141</v>
      </c>
      <c r="O77" s="490">
        <f t="shared" si="23"/>
        <v>1095</v>
      </c>
      <c r="P77" s="490">
        <f t="shared" si="35"/>
        <v>5733.9372087920501</v>
      </c>
      <c r="Q77" s="490"/>
      <c r="R77" s="490">
        <f t="shared" si="36"/>
        <v>5733.9372087920501</v>
      </c>
      <c r="S77" s="490">
        <f t="shared" si="24"/>
        <v>5009.8813713632853</v>
      </c>
      <c r="T77" s="490">
        <f t="shared" si="25"/>
        <v>5733.9372087920501</v>
      </c>
      <c r="U77" s="490">
        <f t="shared" si="26"/>
        <v>0.52727272727272723</v>
      </c>
      <c r="V77" s="490">
        <f t="shared" si="27"/>
        <v>1.3849586776859504</v>
      </c>
      <c r="W77" s="255">
        <f>IFERROR((1+(3*[0]!B)+(3*[0]!B^2))/((1+[0]!B)^2),"--")</f>
        <v>1.0991735537190082</v>
      </c>
      <c r="X77" s="255">
        <f t="shared" si="28"/>
        <v>0.12166666666666667</v>
      </c>
      <c r="Y77" s="208" t="str">
        <f t="shared" si="29"/>
        <v>A</v>
      </c>
      <c r="Z77" s="255">
        <f>VLOOKUP(D77,derm!$D$4:$H$285,5,FALSE)</f>
        <v>1.2699999999999999E-2</v>
      </c>
      <c r="AA77" s="468">
        <f>VLOOKUP($C77,ToxValues!$C$4:$N$283,11,FALSE)</f>
        <v>137.37</v>
      </c>
      <c r="AB77" s="468">
        <f>VLOOKUP($D77,derm!$D$4:$K$285,6,FALSE)</f>
        <v>0.1</v>
      </c>
      <c r="AC77" s="468">
        <f>VLOOKUP($D77,derm!$D$4:$K$285,7,FALSE)</f>
        <v>0.63</v>
      </c>
      <c r="AD77" s="468">
        <f>VLOOKUP($D77,derm!$D$4:$K$285,8,FALSE)</f>
        <v>1.51</v>
      </c>
      <c r="AE77" s="468">
        <f>VLOOKUP($D77,derm!$D$4:$L$285,9,FALSE)</f>
        <v>1</v>
      </c>
      <c r="AF77" s="255">
        <f>VLOOKUP(C77,ToxValues!$C$4:$J$284,4,FALSE)</f>
        <v>0.7</v>
      </c>
      <c r="AG77" s="255">
        <f>VLOOKUP($C77,ToxValues!$C$4:$J$284,3,FALSE)</f>
        <v>0.3</v>
      </c>
      <c r="AH77" s="497">
        <f>VLOOKUP($C77,ToxValues!$C$4:$J$284,5,FALSE)</f>
        <v>0.3</v>
      </c>
      <c r="AI77" s="630"/>
      <c r="AJ77" s="633">
        <f t="shared" si="37"/>
        <v>0.8661418070781931</v>
      </c>
      <c r="AK77" s="626">
        <v>921.30180911466778</v>
      </c>
      <c r="AL77" s="626">
        <v>150296.44114089856</v>
      </c>
      <c r="AM77" s="626"/>
      <c r="AN77" s="626">
        <v>150296.44114089856</v>
      </c>
      <c r="AO77" s="626">
        <v>150296.44114089856</v>
      </c>
      <c r="AP77" s="626">
        <v>172018.11626376148</v>
      </c>
      <c r="AQ77" s="626"/>
    </row>
    <row r="78" spans="1:43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>
        <f t="shared" si="30"/>
        <v>1726.1083743842366</v>
      </c>
      <c r="H78" s="490" t="str">
        <f t="shared" si="31"/>
        <v>--</v>
      </c>
      <c r="I78" s="490" t="str">
        <f t="shared" si="32"/>
        <v>--</v>
      </c>
      <c r="J78" s="490">
        <f t="shared" si="38"/>
        <v>1726.1083743842366</v>
      </c>
      <c r="K78" s="490">
        <f t="shared" si="39"/>
        <v>1726.1086483568397</v>
      </c>
      <c r="L78" s="490">
        <f t="shared" si="33"/>
        <v>3650</v>
      </c>
      <c r="M78" s="490">
        <f t="shared" si="34"/>
        <v>1726.1083743842366</v>
      </c>
      <c r="N78" s="490">
        <f t="shared" si="22"/>
        <v>0.86305418719211835</v>
      </c>
      <c r="O78" s="490">
        <f t="shared" si="23"/>
        <v>3650</v>
      </c>
      <c r="P78" s="490" t="str">
        <f t="shared" si="35"/>
        <v>--</v>
      </c>
      <c r="Q78" s="490"/>
      <c r="R78" s="490" t="str">
        <f t="shared" si="36"/>
        <v>--</v>
      </c>
      <c r="S78" s="490" t="str">
        <f t="shared" si="24"/>
        <v>--</v>
      </c>
      <c r="T78" s="490" t="str">
        <f t="shared" si="25"/>
        <v>--</v>
      </c>
      <c r="U78" s="490" t="str">
        <f t="shared" si="26"/>
        <v>--</v>
      </c>
      <c r="V78" s="490" t="str">
        <f t="shared" si="27"/>
        <v>--</v>
      </c>
      <c r="W78" s="255" t="str">
        <f>IFERROR((1+(3*[0]!B)+(3*[0]!B^2))/((1+[0]!B)^2),"--")</f>
        <v>--</v>
      </c>
      <c r="X78" s="255">
        <f t="shared" si="28"/>
        <v>0.40555555555555556</v>
      </c>
      <c r="Y78" s="208" t="str">
        <f t="shared" si="29"/>
        <v>A</v>
      </c>
      <c r="Z78" s="255">
        <f>VLOOKUP(D78,derm!$D$4:$H$285,5,FALSE)</f>
        <v>1.57E-3</v>
      </c>
      <c r="AA78" s="468">
        <f>VLOOKUP($C78,ToxValues!$C$4:$N$283,11,FALSE)</f>
        <v>86.09</v>
      </c>
      <c r="AB78" s="468" t="str">
        <f>VLOOKUP($D78,derm!$D$4:$K$285,6,FALSE)</f>
        <v>--</v>
      </c>
      <c r="AC78" s="468" t="str">
        <f>VLOOKUP($D78,derm!$D$4:$K$285,7,FALSE)</f>
        <v>--</v>
      </c>
      <c r="AD78" s="468" t="str">
        <f>VLOOKUP($D78,derm!$D$4:$K$285,8,FALSE)</f>
        <v>--</v>
      </c>
      <c r="AE78" s="468" t="str">
        <f>VLOOKUP($D78,derm!$D$4:$L$285,9,FALSE)</f>
        <v>--</v>
      </c>
      <c r="AF78" s="255">
        <f>VLOOKUP(C78,ToxValues!$C$4:$J$284,4,FALSE)</f>
        <v>0.2</v>
      </c>
      <c r="AG78" s="255">
        <f>VLOOKUP($C78,ToxValues!$C$4:$J$284,3,FALSE)</f>
        <v>1</v>
      </c>
      <c r="AH78" s="497">
        <f>VLOOKUP($C78,ToxValues!$C$4:$J$284,5,FALSE)</f>
        <v>1</v>
      </c>
      <c r="AI78" s="630"/>
      <c r="AJ78" s="633" t="str">
        <f t="shared" si="37"/>
        <v/>
      </c>
      <c r="AK78" s="626">
        <v>1726.1083743842366</v>
      </c>
      <c r="AL78" s="626" t="s">
        <v>1856</v>
      </c>
      <c r="AM78" s="626"/>
      <c r="AN78" s="626" t="s">
        <v>1856</v>
      </c>
      <c r="AO78" s="626" t="s">
        <v>1856</v>
      </c>
      <c r="AP78" s="626" t="s">
        <v>1856</v>
      </c>
      <c r="AQ78" s="626"/>
    </row>
    <row r="79" spans="1:43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30"/>
        <v>10.021666018232843</v>
      </c>
      <c r="H79" s="490">
        <f t="shared" si="31"/>
        <v>10.021666018232843</v>
      </c>
      <c r="I79" s="490">
        <f t="shared" si="32"/>
        <v>10.139403369726537</v>
      </c>
      <c r="J79" s="490">
        <f t="shared" si="38"/>
        <v>863.05418719211832</v>
      </c>
      <c r="K79" s="490">
        <f t="shared" si="39"/>
        <v>863.14551139303171</v>
      </c>
      <c r="L79" s="490">
        <f t="shared" si="33"/>
        <v>10.95</v>
      </c>
      <c r="M79" s="490">
        <f t="shared" si="34"/>
        <v>863.05418719211832</v>
      </c>
      <c r="N79" s="490">
        <f t="shared" si="22"/>
        <v>0.43152709359605917</v>
      </c>
      <c r="O79" s="490">
        <f t="shared" si="23"/>
        <v>10.95</v>
      </c>
      <c r="P79" s="490">
        <f t="shared" si="35"/>
        <v>136.96882364419628</v>
      </c>
      <c r="Q79" s="490"/>
      <c r="R79" s="490">
        <f t="shared" si="36"/>
        <v>136.96882364419628</v>
      </c>
      <c r="S79" s="490">
        <f t="shared" si="24"/>
        <v>136.96882364419628</v>
      </c>
      <c r="T79" s="490">
        <f t="shared" si="25"/>
        <v>140.79177653204039</v>
      </c>
      <c r="U79" s="490">
        <f t="shared" si="26"/>
        <v>0.57999999999999996</v>
      </c>
      <c r="V79" s="490">
        <f t="shared" si="27"/>
        <v>0.48</v>
      </c>
      <c r="W79" s="255">
        <f>IFERROR((1+(3*[0]!B)+(3*[0]!B^2))/((1+[0]!B)^2),"--")</f>
        <v>1</v>
      </c>
      <c r="X79" s="255">
        <f t="shared" si="28"/>
        <v>1.2166666666666669E-3</v>
      </c>
      <c r="Y79" s="208" t="str">
        <f t="shared" si="29"/>
        <v>B</v>
      </c>
      <c r="Z79" s="255">
        <f>VLOOKUP(D79,derm!$D$4:$H$285,5,FALSE)</f>
        <v>8.3800000000000003E-3</v>
      </c>
      <c r="AA79" s="468">
        <f>VLOOKUP($C79,ToxValues!$C$4:$N$283,11,FALSE)</f>
        <v>62.5</v>
      </c>
      <c r="AB79" s="468">
        <f>VLOOKUP($D79,derm!$D$4:$K$285,6,FALSE)</f>
        <v>0</v>
      </c>
      <c r="AC79" s="468">
        <f>VLOOKUP($D79,derm!$D$4:$K$285,7,FALSE)</f>
        <v>0.24</v>
      </c>
      <c r="AD79" s="468">
        <f>VLOOKUP($D79,derm!$D$4:$K$285,8,FALSE)</f>
        <v>0.56999999999999995</v>
      </c>
      <c r="AE79" s="468">
        <f>VLOOKUP($D79,derm!$D$4:$L$285,9,FALSE)</f>
        <v>1</v>
      </c>
      <c r="AF79" s="255">
        <f>VLOOKUP(C79,ToxValues!$C$4:$J$284,4,FALSE)</f>
        <v>0.1</v>
      </c>
      <c r="AG79" s="255">
        <f>VLOOKUP($C79,ToxValues!$C$4:$J$284,3,FALSE)</f>
        <v>3.0000000000000001E-3</v>
      </c>
      <c r="AH79" s="497">
        <f>VLOOKUP($C79,ToxValues!$C$4:$J$284,5,FALSE)</f>
        <v>3.0000000000000001E-3</v>
      </c>
      <c r="AI79" s="630"/>
      <c r="AJ79" s="633">
        <f t="shared" si="37"/>
        <v>0.92920519490228926</v>
      </c>
      <c r="AK79" s="626">
        <v>10.785202313991231</v>
      </c>
      <c r="AL79" s="626">
        <v>4223.7532959612117</v>
      </c>
      <c r="AM79" s="626"/>
      <c r="AN79" s="626">
        <v>4223.7532959612117</v>
      </c>
      <c r="AO79" s="626">
        <v>4109.0647093258885</v>
      </c>
      <c r="AP79" s="626">
        <v>4223.7532959612117</v>
      </c>
      <c r="AQ79" s="626"/>
    </row>
    <row r="80" spans="1:43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30"/>
        <v>--</v>
      </c>
      <c r="H80" s="490" t="str">
        <f t="shared" si="31"/>
        <v>--</v>
      </c>
      <c r="I80" s="490" t="str">
        <f t="shared" si="32"/>
        <v>--</v>
      </c>
      <c r="J80" s="490" t="str">
        <f t="shared" si="38"/>
        <v>--</v>
      </c>
      <c r="K80" s="490" t="str">
        <f t="shared" si="39"/>
        <v/>
      </c>
      <c r="L80" s="490" t="str">
        <f t="shared" si="33"/>
        <v>--</v>
      </c>
      <c r="M80" s="490" t="str">
        <f t="shared" si="34"/>
        <v>--</v>
      </c>
      <c r="N80" s="490" t="str">
        <f t="shared" si="22"/>
        <v>--</v>
      </c>
      <c r="O80" s="490" t="str">
        <f t="shared" si="23"/>
        <v>--</v>
      </c>
      <c r="P80" s="490" t="str">
        <f t="shared" si="35"/>
        <v>--</v>
      </c>
      <c r="Q80" s="490"/>
      <c r="R80" s="490" t="str">
        <f t="shared" si="36"/>
        <v>--</v>
      </c>
      <c r="S80" s="490" t="str">
        <f t="shared" si="24"/>
        <v>--</v>
      </c>
      <c r="T80" s="490" t="str">
        <f t="shared" si="25"/>
        <v>--</v>
      </c>
      <c r="U80" s="490" t="str">
        <f t="shared" si="26"/>
        <v>--</v>
      </c>
      <c r="V80" s="490" t="str">
        <f t="shared" si="27"/>
        <v>--</v>
      </c>
      <c r="W80" s="255" t="str">
        <f>IFERROR((1+(3*[0]!B)+(3*[0]!B^2))/((1+[0]!B)^2),"--")</f>
        <v>--</v>
      </c>
      <c r="X80" s="255" t="str">
        <f t="shared" si="28"/>
        <v>--</v>
      </c>
      <c r="Y80" s="208" t="str">
        <f t="shared" si="29"/>
        <v>A</v>
      </c>
      <c r="Z80" s="255" t="str">
        <f>VLOOKUP(D80,derm!$D$4:$H$285,5,FALSE)</f>
        <v>--</v>
      </c>
      <c r="AA80" s="468" t="str">
        <f>VLOOKUP($C80,ToxValues!$C$4:$N$283,11,FALSE)</f>
        <v>--</v>
      </c>
      <c r="AB80" s="468" t="str">
        <f>VLOOKUP($D80,derm!$D$4:$K$285,6,FALSE)</f>
        <v>--</v>
      </c>
      <c r="AC80" s="468" t="str">
        <f>VLOOKUP($D80,derm!$D$4:$K$285,7,FALSE)</f>
        <v>--</v>
      </c>
      <c r="AD80" s="468" t="str">
        <f>VLOOKUP($D80,derm!$D$4:$K$285,8,FALSE)</f>
        <v>--</v>
      </c>
      <c r="AE80" s="468" t="str">
        <f>VLOOKUP($D80,derm!$D$4:$L$285,9,FALSE)</f>
        <v>--</v>
      </c>
      <c r="AF80" s="255" t="str">
        <f>VLOOKUP(C80,ToxValues!$C$4:$J$284,4,FALSE)</f>
        <v>--</v>
      </c>
      <c r="AG80" s="255" t="str">
        <f>VLOOKUP($C80,ToxValues!$C$4:$J$284,3,FALSE)</f>
        <v>--</v>
      </c>
      <c r="AH80" s="497" t="str">
        <f>VLOOKUP($C80,ToxValues!$C$4:$J$284,5,FALSE)</f>
        <v>--</v>
      </c>
      <c r="AI80" s="630"/>
      <c r="AJ80" s="633" t="str">
        <f t="shared" si="37"/>
        <v/>
      </c>
      <c r="AK80" s="626" t="s">
        <v>1856</v>
      </c>
      <c r="AL80" s="626" t="s">
        <v>1856</v>
      </c>
      <c r="AM80" s="626"/>
      <c r="AN80" s="626" t="s">
        <v>1856</v>
      </c>
      <c r="AO80" s="626" t="s">
        <v>1856</v>
      </c>
      <c r="AP80" s="626" t="s">
        <v>1856</v>
      </c>
      <c r="AQ80" s="626"/>
    </row>
    <row r="81" spans="1:43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>
        <f t="shared" si="30"/>
        <v>730</v>
      </c>
      <c r="H81" s="490" t="str">
        <f t="shared" si="31"/>
        <v>--</v>
      </c>
      <c r="I81" s="490" t="str">
        <f t="shared" si="32"/>
        <v>--</v>
      </c>
      <c r="J81" s="490">
        <f t="shared" si="38"/>
        <v>863.05418719211832</v>
      </c>
      <c r="K81" s="490">
        <f t="shared" si="39"/>
        <v>863.05555705513211</v>
      </c>
      <c r="L81" s="490">
        <f t="shared" si="33"/>
        <v>730</v>
      </c>
      <c r="M81" s="490">
        <f t="shared" si="34"/>
        <v>863.05418719211832</v>
      </c>
      <c r="N81" s="490">
        <f t="shared" si="22"/>
        <v>0.43152709359605917</v>
      </c>
      <c r="O81" s="490">
        <f t="shared" si="23"/>
        <v>730</v>
      </c>
      <c r="P81" s="490" t="str">
        <f t="shared" si="35"/>
        <v>--</v>
      </c>
      <c r="Q81" s="490"/>
      <c r="R81" s="490" t="str">
        <f t="shared" si="36"/>
        <v>--</v>
      </c>
      <c r="S81" s="490" t="str">
        <f t="shared" si="24"/>
        <v>--</v>
      </c>
      <c r="T81" s="490" t="str">
        <f t="shared" si="25"/>
        <v>--</v>
      </c>
      <c r="U81" s="490" t="str">
        <f t="shared" si="26"/>
        <v>--</v>
      </c>
      <c r="V81" s="490" t="str">
        <f t="shared" si="27"/>
        <v>--</v>
      </c>
      <c r="W81" s="255" t="str">
        <f>IFERROR((1+(3*[0]!B)+(3*[0]!B^2))/((1+[0]!B)^2),"--")</f>
        <v>--</v>
      </c>
      <c r="X81" s="255">
        <f t="shared" si="28"/>
        <v>8.1111111111111106E-2</v>
      </c>
      <c r="Y81" s="208" t="str">
        <f t="shared" si="29"/>
        <v>A</v>
      </c>
      <c r="Z81" s="255">
        <f>VLOOKUP(D81,derm!$D$4:$H$285,5,FALSE)</f>
        <v>4.7100000000000003E-2</v>
      </c>
      <c r="AA81" s="468">
        <f>VLOOKUP($C81,ToxValues!$C$4:$N$283,11,FALSE)</f>
        <v>106.17</v>
      </c>
      <c r="AB81" s="468" t="str">
        <f>VLOOKUP($D81,derm!$D$4:$K$285,6,FALSE)</f>
        <v>--</v>
      </c>
      <c r="AC81" s="468" t="str">
        <f>VLOOKUP($D81,derm!$D$4:$K$285,7,FALSE)</f>
        <v>--</v>
      </c>
      <c r="AD81" s="468" t="str">
        <f>VLOOKUP($D81,derm!$D$4:$K$285,8,FALSE)</f>
        <v>--</v>
      </c>
      <c r="AE81" s="468" t="str">
        <f>VLOOKUP($D81,derm!$D$4:$L$285,9,FALSE)</f>
        <v>--</v>
      </c>
      <c r="AF81" s="255">
        <f>VLOOKUP(C81,ToxValues!$C$4:$J$284,4,FALSE)</f>
        <v>0.1</v>
      </c>
      <c r="AG81" s="255">
        <f>VLOOKUP($C81,ToxValues!$C$4:$J$284,3,FALSE)</f>
        <v>0.2</v>
      </c>
      <c r="AH81" s="497">
        <f>VLOOKUP($C81,ToxValues!$C$4:$J$284,5,FALSE)</f>
        <v>0.2</v>
      </c>
      <c r="AI81" s="630"/>
      <c r="AJ81" s="633" t="str">
        <f t="shared" si="37"/>
        <v/>
      </c>
      <c r="AK81" s="626">
        <v>730</v>
      </c>
      <c r="AL81" s="626" t="s">
        <v>1856</v>
      </c>
      <c r="AM81" s="626"/>
      <c r="AN81" s="626" t="s">
        <v>1856</v>
      </c>
      <c r="AO81" s="626" t="s">
        <v>1856</v>
      </c>
      <c r="AP81" s="626" t="s">
        <v>1856</v>
      </c>
      <c r="AQ81" s="626"/>
    </row>
    <row r="82" spans="1:43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>
        <f t="shared" si="30"/>
        <v>730</v>
      </c>
      <c r="H82" s="490" t="str">
        <f t="shared" si="31"/>
        <v>--</v>
      </c>
      <c r="I82" s="490" t="str">
        <f t="shared" si="32"/>
        <v>--</v>
      </c>
      <c r="J82" s="490">
        <f t="shared" si="38"/>
        <v>863.05418719211832</v>
      </c>
      <c r="K82" s="490">
        <f t="shared" si="39"/>
        <v>863.05555705513211</v>
      </c>
      <c r="L82" s="490">
        <f t="shared" si="33"/>
        <v>730</v>
      </c>
      <c r="M82" s="490">
        <f t="shared" si="34"/>
        <v>863.05418719211832</v>
      </c>
      <c r="N82" s="490">
        <f t="shared" si="22"/>
        <v>0.43152709359605917</v>
      </c>
      <c r="O82" s="490">
        <f t="shared" si="23"/>
        <v>730</v>
      </c>
      <c r="P82" s="490" t="str">
        <f t="shared" si="35"/>
        <v>--</v>
      </c>
      <c r="Q82" s="490"/>
      <c r="R82" s="490" t="str">
        <f t="shared" si="36"/>
        <v>--</v>
      </c>
      <c r="S82" s="490" t="str">
        <f t="shared" si="24"/>
        <v>--</v>
      </c>
      <c r="T82" s="490" t="str">
        <f t="shared" si="25"/>
        <v>--</v>
      </c>
      <c r="U82" s="490" t="str">
        <f t="shared" si="26"/>
        <v>--</v>
      </c>
      <c r="V82" s="490" t="str">
        <f t="shared" si="27"/>
        <v>--</v>
      </c>
      <c r="W82" s="255" t="str">
        <f>IFERROR((1+(3*[0]!B)+(3*[0]!B^2))/((1+[0]!B)^2),"--")</f>
        <v>--</v>
      </c>
      <c r="X82" s="255">
        <f t="shared" si="28"/>
        <v>8.1111111111111106E-2</v>
      </c>
      <c r="Y82" s="208" t="str">
        <f t="shared" si="29"/>
        <v>A</v>
      </c>
      <c r="Z82" s="255">
        <f>VLOOKUP(D82,derm!$D$4:$H$285,5,FALSE)</f>
        <v>0.05</v>
      </c>
      <c r="AA82" s="468">
        <f>VLOOKUP($C82,ToxValues!$C$4:$N$283,11,FALSE)</f>
        <v>106.17</v>
      </c>
      <c r="AB82" s="468" t="str">
        <f>VLOOKUP($D82,derm!$D$4:$K$285,6,FALSE)</f>
        <v>--</v>
      </c>
      <c r="AC82" s="468" t="str">
        <f>VLOOKUP($D82,derm!$D$4:$K$285,7,FALSE)</f>
        <v>--</v>
      </c>
      <c r="AD82" s="468" t="str">
        <f>VLOOKUP($D82,derm!$D$4:$K$285,8,FALSE)</f>
        <v>--</v>
      </c>
      <c r="AE82" s="468" t="str">
        <f>VLOOKUP($D82,derm!$D$4:$L$285,9,FALSE)</f>
        <v>--</v>
      </c>
      <c r="AF82" s="255">
        <f>VLOOKUP(C82,ToxValues!$C$4:$J$284,4,FALSE)</f>
        <v>0.1</v>
      </c>
      <c r="AG82" s="255">
        <f>VLOOKUP($C82,ToxValues!$C$4:$J$284,3,FALSE)</f>
        <v>0.2</v>
      </c>
      <c r="AH82" s="497">
        <f>VLOOKUP($C82,ToxValues!$C$4:$J$284,5,FALSE)</f>
        <v>0.2</v>
      </c>
      <c r="AI82" s="630"/>
      <c r="AJ82" s="633" t="str">
        <f t="shared" si="37"/>
        <v/>
      </c>
      <c r="AK82" s="626">
        <v>730</v>
      </c>
      <c r="AL82" s="626" t="s">
        <v>1856</v>
      </c>
      <c r="AM82" s="626"/>
      <c r="AN82" s="626" t="s">
        <v>1856</v>
      </c>
      <c r="AO82" s="626" t="s">
        <v>1856</v>
      </c>
      <c r="AP82" s="626" t="s">
        <v>1856</v>
      </c>
      <c r="AQ82" s="626"/>
    </row>
    <row r="83" spans="1:43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30"/>
        <v>--</v>
      </c>
      <c r="H83" s="490" t="str">
        <f t="shared" si="31"/>
        <v>--</v>
      </c>
      <c r="I83" s="490" t="str">
        <f t="shared" si="32"/>
        <v>--</v>
      </c>
      <c r="J83" s="490"/>
      <c r="K83" s="490" t="str">
        <f t="shared" si="39"/>
        <v/>
      </c>
      <c r="L83" s="490" t="str">
        <f t="shared" si="33"/>
        <v>--</v>
      </c>
      <c r="M83" s="490"/>
      <c r="N83" s="490"/>
      <c r="O83" s="490" t="str">
        <f t="shared" si="23"/>
        <v>--</v>
      </c>
      <c r="P83" s="490" t="str">
        <f t="shared" si="35"/>
        <v>--</v>
      </c>
      <c r="Q83" s="490"/>
      <c r="R83" s="490" t="str">
        <f t="shared" si="36"/>
        <v>--</v>
      </c>
      <c r="S83" s="490" t="str">
        <f t="shared" si="24"/>
        <v>--</v>
      </c>
      <c r="T83" s="490" t="str">
        <f t="shared" si="25"/>
        <v>--</v>
      </c>
      <c r="U83" s="490" t="str">
        <f t="shared" si="26"/>
        <v>--</v>
      </c>
      <c r="V83" s="490" t="str">
        <f t="shared" si="27"/>
        <v>--</v>
      </c>
      <c r="W83" s="255" t="str">
        <f>IFERROR((1+(3*[0]!B)+(3*[0]!B^2))/((1+[0]!B)^2),"--")</f>
        <v>--</v>
      </c>
      <c r="X83" s="255" t="str">
        <f t="shared" si="28"/>
        <v>--</v>
      </c>
      <c r="Y83" s="208" t="str">
        <f t="shared" si="29"/>
        <v>A</v>
      </c>
      <c r="Z83" s="255" t="str">
        <f>VLOOKUP(D83,derm!$D$4:$H$285,5,FALSE)</f>
        <v>--</v>
      </c>
      <c r="AA83" s="468" t="str">
        <f>VLOOKUP($C83,ToxValues!$C$4:$N$283,11,FALSE)</f>
        <v>--</v>
      </c>
      <c r="AB83" s="468" t="str">
        <f>VLOOKUP($D83,derm!$D$4:$K$285,6,FALSE)</f>
        <v>--</v>
      </c>
      <c r="AC83" s="468" t="str">
        <f>VLOOKUP($D83,derm!$D$4:$K$285,7,FALSE)</f>
        <v>--</v>
      </c>
      <c r="AD83" s="468" t="str">
        <f>VLOOKUP($D83,derm!$D$4:$K$285,8,FALSE)</f>
        <v>--</v>
      </c>
      <c r="AE83" s="468" t="str">
        <f>VLOOKUP($D83,derm!$D$4:$L$285,9,FALSE)</f>
        <v>--</v>
      </c>
      <c r="AF83" s="255" t="str">
        <f>VLOOKUP(C83,ToxValues!$C$4:$J$284,4,FALSE)</f>
        <v>--</v>
      </c>
      <c r="AG83" s="255" t="str">
        <f>VLOOKUP($C83,ToxValues!$C$4:$J$284,3,FALSE)</f>
        <v>--</v>
      </c>
      <c r="AH83" s="497" t="str">
        <f>VLOOKUP($C83,ToxValues!$C$4:$J$284,5,FALSE)</f>
        <v>--</v>
      </c>
      <c r="AI83" s="630"/>
      <c r="AJ83" s="633" t="str">
        <f t="shared" si="37"/>
        <v/>
      </c>
      <c r="AK83" s="626" t="s">
        <v>1856</v>
      </c>
      <c r="AL83" s="626" t="s">
        <v>1856</v>
      </c>
      <c r="AM83" s="626"/>
      <c r="AN83" s="626" t="s">
        <v>1856</v>
      </c>
      <c r="AO83" s="626" t="s">
        <v>1856</v>
      </c>
      <c r="AP83" s="626" t="s">
        <v>1856</v>
      </c>
      <c r="AQ83" s="626"/>
    </row>
    <row r="84" spans="1:43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30"/>
        <v>--</v>
      </c>
      <c r="H84" s="490" t="str">
        <f t="shared" si="31"/>
        <v>--</v>
      </c>
      <c r="I84" s="490" t="str">
        <f t="shared" si="32"/>
        <v>--</v>
      </c>
      <c r="J84" s="490"/>
      <c r="K84" s="490" t="str">
        <f t="shared" si="39"/>
        <v/>
      </c>
      <c r="L84" s="490" t="str">
        <f t="shared" si="33"/>
        <v>--</v>
      </c>
      <c r="M84" s="490"/>
      <c r="N84" s="490"/>
      <c r="O84" s="490" t="str">
        <f t="shared" si="23"/>
        <v>--</v>
      </c>
      <c r="P84" s="490" t="str">
        <f t="shared" si="35"/>
        <v>--</v>
      </c>
      <c r="Q84" s="490"/>
      <c r="R84" s="490" t="str">
        <f t="shared" si="36"/>
        <v>--</v>
      </c>
      <c r="S84" s="490" t="str">
        <f t="shared" si="24"/>
        <v>--</v>
      </c>
      <c r="T84" s="490" t="str">
        <f t="shared" si="25"/>
        <v>--</v>
      </c>
      <c r="U84" s="490" t="str">
        <f t="shared" si="26"/>
        <v>--</v>
      </c>
      <c r="V84" s="490" t="str">
        <f t="shared" si="27"/>
        <v>--</v>
      </c>
      <c r="W84" s="255" t="str">
        <f>IFERROR((1+(3*[0]!B)+(3*[0]!B^2))/((1+[0]!B)^2),"--")</f>
        <v>--</v>
      </c>
      <c r="X84" s="255" t="str">
        <f t="shared" si="28"/>
        <v>--</v>
      </c>
      <c r="Y84" s="208" t="str">
        <f t="shared" si="29"/>
        <v>A</v>
      </c>
      <c r="Z84" s="255" t="str">
        <f>VLOOKUP(D84,derm!$D$4:$H$285,5,FALSE)</f>
        <v>--</v>
      </c>
      <c r="AA84" s="468" t="str">
        <f>VLOOKUP($C84,ToxValues!$C$4:$N$283,11,FALSE)</f>
        <v>--</v>
      </c>
      <c r="AB84" s="468" t="str">
        <f>VLOOKUP($D84,derm!$D$4:$K$285,6,FALSE)</f>
        <v>--</v>
      </c>
      <c r="AC84" s="468" t="str">
        <f>VLOOKUP($D84,derm!$D$4:$K$285,7,FALSE)</f>
        <v>--</v>
      </c>
      <c r="AD84" s="468" t="str">
        <f>VLOOKUP($D84,derm!$D$4:$K$285,8,FALSE)</f>
        <v>--</v>
      </c>
      <c r="AE84" s="468" t="str">
        <f>VLOOKUP($D84,derm!$D$4:$L$285,9,FALSE)</f>
        <v>--</v>
      </c>
      <c r="AF84" s="255" t="str">
        <f>VLOOKUP(C84,ToxValues!$C$4:$J$284,4,FALSE)</f>
        <v>--</v>
      </c>
      <c r="AG84" s="255" t="str">
        <f>VLOOKUP($C84,ToxValues!$C$4:$J$284,3,FALSE)</f>
        <v>--</v>
      </c>
      <c r="AH84" s="497" t="str">
        <f>VLOOKUP($C84,ToxValues!$C$4:$J$284,5,FALSE)</f>
        <v>--</v>
      </c>
      <c r="AI84" s="630"/>
      <c r="AJ84" s="633" t="str">
        <f t="shared" si="37"/>
        <v/>
      </c>
      <c r="AK84" s="626" t="s">
        <v>1856</v>
      </c>
      <c r="AL84" s="626" t="s">
        <v>1856</v>
      </c>
      <c r="AM84" s="626"/>
      <c r="AN84" s="626" t="s">
        <v>1856</v>
      </c>
      <c r="AO84" s="626" t="s">
        <v>1856</v>
      </c>
      <c r="AP84" s="626" t="s">
        <v>1856</v>
      </c>
      <c r="AQ84" s="626"/>
    </row>
    <row r="85" spans="1:43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30"/>
        <v>--</v>
      </c>
      <c r="H85" s="490" t="str">
        <f t="shared" si="31"/>
        <v>--</v>
      </c>
      <c r="I85" s="490" t="str">
        <f t="shared" si="32"/>
        <v>--</v>
      </c>
      <c r="J85" s="490"/>
      <c r="K85" s="490" t="str">
        <f t="shared" si="39"/>
        <v/>
      </c>
      <c r="L85" s="490" t="str">
        <f t="shared" si="33"/>
        <v>--</v>
      </c>
      <c r="M85" s="490"/>
      <c r="N85" s="490"/>
      <c r="O85" s="490" t="str">
        <f t="shared" si="23"/>
        <v>--</v>
      </c>
      <c r="P85" s="490" t="str">
        <f t="shared" si="35"/>
        <v>--</v>
      </c>
      <c r="Q85" s="490"/>
      <c r="R85" s="490" t="str">
        <f t="shared" si="36"/>
        <v>--</v>
      </c>
      <c r="S85" s="490" t="str">
        <f t="shared" si="24"/>
        <v>--</v>
      </c>
      <c r="T85" s="490" t="str">
        <f t="shared" si="25"/>
        <v>--</v>
      </c>
      <c r="U85" s="490" t="str">
        <f t="shared" si="26"/>
        <v>--</v>
      </c>
      <c r="V85" s="490" t="str">
        <f t="shared" si="27"/>
        <v>--</v>
      </c>
      <c r="W85" s="255" t="str">
        <f>IFERROR((1+(3*[0]!B)+(3*[0]!B^2))/((1+[0]!B)^2),"--")</f>
        <v>--</v>
      </c>
      <c r="X85" s="255" t="str">
        <f t="shared" si="28"/>
        <v>--</v>
      </c>
      <c r="Y85" s="208" t="str">
        <f t="shared" si="29"/>
        <v>A</v>
      </c>
      <c r="Z85" s="255" t="str">
        <f>VLOOKUP(D85,derm!$D$4:$H$285,5,FALSE)</f>
        <v>--</v>
      </c>
      <c r="AA85" s="468" t="str">
        <f>VLOOKUP($C85,ToxValues!$C$4:$N$283,11,FALSE)</f>
        <v>--</v>
      </c>
      <c r="AB85" s="468" t="str">
        <f>VLOOKUP($D85,derm!$D$4:$K$285,6,FALSE)</f>
        <v>--</v>
      </c>
      <c r="AC85" s="468" t="str">
        <f>VLOOKUP($D85,derm!$D$4:$K$285,7,FALSE)</f>
        <v>--</v>
      </c>
      <c r="AD85" s="468" t="str">
        <f>VLOOKUP($D85,derm!$D$4:$K$285,8,FALSE)</f>
        <v>--</v>
      </c>
      <c r="AE85" s="468" t="str">
        <f>VLOOKUP($D85,derm!$D$4:$L$285,9,FALSE)</f>
        <v>--</v>
      </c>
      <c r="AF85" s="255" t="str">
        <f>VLOOKUP(C85,ToxValues!$C$4:$J$284,4,FALSE)</f>
        <v>--</v>
      </c>
      <c r="AG85" s="255" t="str">
        <f>VLOOKUP($C85,ToxValues!$C$4:$J$284,3,FALSE)</f>
        <v>--</v>
      </c>
      <c r="AH85" s="497" t="str">
        <f>VLOOKUP($C85,ToxValues!$C$4:$J$284,5,FALSE)</f>
        <v>--</v>
      </c>
      <c r="AI85" s="630"/>
      <c r="AJ85" s="633" t="str">
        <f t="shared" si="37"/>
        <v/>
      </c>
      <c r="AK85" s="626" t="s">
        <v>1856</v>
      </c>
      <c r="AL85" s="626" t="s">
        <v>1856</v>
      </c>
      <c r="AM85" s="626"/>
      <c r="AN85" s="626" t="s">
        <v>1856</v>
      </c>
      <c r="AO85" s="626" t="s">
        <v>1856</v>
      </c>
      <c r="AP85" s="626" t="s">
        <v>1856</v>
      </c>
      <c r="AQ85" s="626"/>
    </row>
    <row r="86" spans="1:43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30"/>
        <v>--</v>
      </c>
      <c r="H86" s="490" t="str">
        <f t="shared" si="31"/>
        <v>--</v>
      </c>
      <c r="I86" s="490" t="str">
        <f t="shared" si="32"/>
        <v>--</v>
      </c>
      <c r="J86" s="490"/>
      <c r="K86" s="490" t="str">
        <f t="shared" si="39"/>
        <v/>
      </c>
      <c r="L86" s="490" t="str">
        <f t="shared" si="33"/>
        <v>--</v>
      </c>
      <c r="M86" s="490"/>
      <c r="N86" s="490"/>
      <c r="O86" s="490" t="str">
        <f t="shared" si="23"/>
        <v>--</v>
      </c>
      <c r="P86" s="490" t="str">
        <f t="shared" si="35"/>
        <v>--</v>
      </c>
      <c r="Q86" s="490"/>
      <c r="R86" s="490" t="str">
        <f t="shared" si="36"/>
        <v>--</v>
      </c>
      <c r="S86" s="490" t="str">
        <f t="shared" si="24"/>
        <v>--</v>
      </c>
      <c r="T86" s="490" t="str">
        <f t="shared" si="25"/>
        <v>--</v>
      </c>
      <c r="U86" s="490" t="str">
        <f t="shared" si="26"/>
        <v>--</v>
      </c>
      <c r="V86" s="490" t="str">
        <f t="shared" si="27"/>
        <v>--</v>
      </c>
      <c r="W86" s="255" t="str">
        <f>IFERROR((1+(3*[0]!B)+(3*[0]!B^2))/((1+[0]!B)^2),"--")</f>
        <v>--</v>
      </c>
      <c r="X86" s="255" t="str">
        <f t="shared" si="28"/>
        <v>--</v>
      </c>
      <c r="Y86" s="208" t="str">
        <f t="shared" si="29"/>
        <v>A</v>
      </c>
      <c r="Z86" s="255" t="str">
        <f>VLOOKUP(D86,derm!$D$4:$H$285,5,FALSE)</f>
        <v>--</v>
      </c>
      <c r="AA86" s="468" t="str">
        <f>VLOOKUP($C86,ToxValues!$C$4:$N$283,11,FALSE)</f>
        <v>--</v>
      </c>
      <c r="AB86" s="468" t="str">
        <f>VLOOKUP($D86,derm!$D$4:$K$285,6,FALSE)</f>
        <v>--</v>
      </c>
      <c r="AC86" s="468" t="str">
        <f>VLOOKUP($D86,derm!$D$4:$K$285,7,FALSE)</f>
        <v>--</v>
      </c>
      <c r="AD86" s="468" t="str">
        <f>VLOOKUP($D86,derm!$D$4:$K$285,8,FALSE)</f>
        <v>--</v>
      </c>
      <c r="AE86" s="468" t="str">
        <f>VLOOKUP($D86,derm!$D$4:$L$285,9,FALSE)</f>
        <v>--</v>
      </c>
      <c r="AF86" s="255" t="str">
        <f>VLOOKUP(C86,ToxValues!$C$4:$J$284,4,FALSE)</f>
        <v>--</v>
      </c>
      <c r="AG86" s="255" t="str">
        <f>VLOOKUP($C86,ToxValues!$C$4:$J$284,3,FALSE)</f>
        <v>--</v>
      </c>
      <c r="AH86" s="497" t="str">
        <f>VLOOKUP($C86,ToxValues!$C$4:$J$284,5,FALSE)</f>
        <v>--</v>
      </c>
      <c r="AI86" s="630"/>
      <c r="AJ86" s="633" t="str">
        <f t="shared" si="37"/>
        <v/>
      </c>
      <c r="AK86" s="626" t="s">
        <v>1856</v>
      </c>
      <c r="AL86" s="626" t="s">
        <v>1856</v>
      </c>
      <c r="AM86" s="626"/>
      <c r="AN86" s="626" t="s">
        <v>1856</v>
      </c>
      <c r="AO86" s="626" t="s">
        <v>1856</v>
      </c>
      <c r="AP86" s="626" t="s">
        <v>1856</v>
      </c>
      <c r="AQ86" s="626"/>
    </row>
    <row r="87" spans="1:43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 t="shared" si="30"/>
        <v>15.16321277643854</v>
      </c>
      <c r="H87" s="490" t="str">
        <f t="shared" si="31"/>
        <v>--</v>
      </c>
      <c r="I87" s="490">
        <f t="shared" si="32"/>
        <v>15.16321277643854</v>
      </c>
      <c r="J87" s="490"/>
      <c r="K87" s="490" t="str">
        <f t="shared" si="39"/>
        <v/>
      </c>
      <c r="L87" s="490">
        <f t="shared" si="33"/>
        <v>36.5</v>
      </c>
      <c r="M87" s="490"/>
      <c r="N87" s="490"/>
      <c r="O87" s="490">
        <f t="shared" si="23"/>
        <v>36.5</v>
      </c>
      <c r="P87" s="490">
        <f t="shared" si="35"/>
        <v>25.939109789164672</v>
      </c>
      <c r="Q87" s="490"/>
      <c r="R87" s="490">
        <f t="shared" si="36"/>
        <v>25.939109789164672</v>
      </c>
      <c r="S87" s="490">
        <f t="shared" si="24"/>
        <v>17.449524735595926</v>
      </c>
      <c r="T87" s="490">
        <f t="shared" si="25"/>
        <v>25.939109789164672</v>
      </c>
      <c r="U87" s="490">
        <f t="shared" si="26"/>
        <v>0.44615384615384612</v>
      </c>
      <c r="V87" s="490">
        <f t="shared" si="27"/>
        <v>2.8505325443786984</v>
      </c>
      <c r="W87" s="255">
        <f>IFERROR((1+(3*[0]!B)+(3*[0]!B^2))/((1+[0]!B)^2),"--")</f>
        <v>1.2840236686390532</v>
      </c>
      <c r="X87" s="255">
        <f t="shared" si="28"/>
        <v>4.0555555555555553E-3</v>
      </c>
      <c r="Y87" s="208" t="str">
        <f t="shared" si="29"/>
        <v>A</v>
      </c>
      <c r="Z87" s="255">
        <f>VLOOKUP(D87,derm!$D$4:$H$285,5,FALSE)</f>
        <v>7.0499999999999993E-2</v>
      </c>
      <c r="AA87" s="468">
        <f>VLOOKUP($C87,ToxValues!$C$4:$N$283,11,FALSE)</f>
        <v>181.45</v>
      </c>
      <c r="AB87" s="468">
        <f>VLOOKUP($D87,derm!$D$4:$K$285,6,FALSE)</f>
        <v>0.3</v>
      </c>
      <c r="AC87" s="468">
        <f>VLOOKUP($D87,derm!$D$4:$K$285,7,FALSE)</f>
        <v>1.1100000000000001</v>
      </c>
      <c r="AD87" s="468">
        <f>VLOOKUP($D87,derm!$D$4:$K$285,8,FALSE)</f>
        <v>2.66</v>
      </c>
      <c r="AE87" s="468">
        <f>VLOOKUP($D87,derm!$D$4:$L$285,9,FALSE)</f>
        <v>1</v>
      </c>
      <c r="AF87" s="255"/>
      <c r="AG87" s="255">
        <f>VLOOKUP($C87,ToxValues!$C$4:$J$284,3,FALSE)</f>
        <v>0.01</v>
      </c>
      <c r="AH87" s="497">
        <f>VLOOKUP($C87,ToxValues!$C$4:$J$284,5,FALSE)</f>
        <v>0.01</v>
      </c>
      <c r="AI87" s="630"/>
      <c r="AJ87" s="633">
        <f t="shared" si="37"/>
        <v>0.4443963433192214</v>
      </c>
      <c r="AK87" s="626">
        <v>34.120921570109346</v>
      </c>
      <c r="AL87" s="626">
        <v>523.48574206787782</v>
      </c>
      <c r="AM87" s="626"/>
      <c r="AN87" s="626">
        <v>523.48574206787782</v>
      </c>
      <c r="AO87" s="626">
        <v>523.48574206787782</v>
      </c>
      <c r="AP87" s="626">
        <v>778.17329367494017</v>
      </c>
      <c r="AQ87" s="626"/>
    </row>
    <row r="88" spans="1:43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>
        <f t="shared" si="30"/>
        <v>191.88612750293382</v>
      </c>
      <c r="H88" s="490" t="str">
        <f t="shared" si="31"/>
        <v>--</v>
      </c>
      <c r="I88" s="490">
        <f t="shared" si="32"/>
        <v>191.88612750293382</v>
      </c>
      <c r="J88" s="490"/>
      <c r="K88" s="490" t="str">
        <f t="shared" si="39"/>
        <v/>
      </c>
      <c r="L88" s="490">
        <f t="shared" si="33"/>
        <v>328.49999999999994</v>
      </c>
      <c r="M88" s="490"/>
      <c r="N88" s="490"/>
      <c r="O88" s="490">
        <f t="shared" si="23"/>
        <v>328.49999999999994</v>
      </c>
      <c r="P88" s="490">
        <f t="shared" si="35"/>
        <v>461.40696938422178</v>
      </c>
      <c r="Q88" s="490"/>
      <c r="R88" s="490">
        <f t="shared" si="36"/>
        <v>461.40696938422178</v>
      </c>
      <c r="S88" s="490">
        <f t="shared" si="24"/>
        <v>375.50195523925242</v>
      </c>
      <c r="T88" s="490">
        <f t="shared" si="25"/>
        <v>461.40696938422178</v>
      </c>
      <c r="U88" s="490">
        <f t="shared" si="26"/>
        <v>0.48333333333333334</v>
      </c>
      <c r="V88" s="490">
        <f t="shared" si="27"/>
        <v>1.6961111111111113</v>
      </c>
      <c r="W88" s="255">
        <f>IFERROR((1+(3*[0]!B)+(3*[0]!B^2))/((1+[0]!B)^2),"--")</f>
        <v>1.1944444444444446</v>
      </c>
      <c r="X88" s="255">
        <f t="shared" si="28"/>
        <v>3.6499999999999998E-2</v>
      </c>
      <c r="Y88" s="208" t="str">
        <f t="shared" si="29"/>
        <v>A</v>
      </c>
      <c r="Z88" s="255">
        <f>VLOOKUP(D88,derm!$D$4:$H$285,5,FALSE)</f>
        <v>4.4600000000000001E-2</v>
      </c>
      <c r="AA88" s="468">
        <f>VLOOKUP($C88,ToxValues!$C$4:$N$283,11,FALSE)</f>
        <v>147</v>
      </c>
      <c r="AB88" s="468">
        <f>VLOOKUP($D88,derm!$D$4:$K$285,6,FALSE)</f>
        <v>0.2</v>
      </c>
      <c r="AC88" s="468">
        <f>VLOOKUP($D88,derm!$D$4:$K$285,7,FALSE)</f>
        <v>0.71</v>
      </c>
      <c r="AD88" s="468">
        <f>VLOOKUP($D88,derm!$D$4:$K$285,8,FALSE)</f>
        <v>1.71</v>
      </c>
      <c r="AE88" s="468">
        <f>VLOOKUP($D88,derm!$D$4:$L$285,9,FALSE)</f>
        <v>1</v>
      </c>
      <c r="AF88" s="255"/>
      <c r="AG88" s="255">
        <f>VLOOKUP($C88,ToxValues!$C$4:$J$284,3,FALSE)</f>
        <v>0.09</v>
      </c>
      <c r="AH88" s="497">
        <f>VLOOKUP($C88,ToxValues!$C$4:$J$284,5,FALSE)</f>
        <v>0.09</v>
      </c>
      <c r="AI88" s="630"/>
      <c r="AJ88" s="633">
        <f t="shared" si="37"/>
        <v>0.60116198621261085</v>
      </c>
      <c r="AK88" s="626">
        <v>319.19205123370881</v>
      </c>
      <c r="AL88" s="626">
        <v>11265.058657177573</v>
      </c>
      <c r="AM88" s="626"/>
      <c r="AN88" s="626">
        <v>11265.058657177573</v>
      </c>
      <c r="AO88" s="626">
        <v>11265.058657177573</v>
      </c>
      <c r="AP88" s="626">
        <v>13842.209081526653</v>
      </c>
      <c r="AQ88" s="626"/>
    </row>
    <row r="89" spans="1:43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30"/>
        <v>--</v>
      </c>
      <c r="H89" s="490" t="str">
        <f t="shared" si="31"/>
        <v>--</v>
      </c>
      <c r="I89" s="490" t="str">
        <f t="shared" si="32"/>
        <v>--</v>
      </c>
      <c r="J89" s="490"/>
      <c r="K89" s="490" t="str">
        <f t="shared" si="39"/>
        <v/>
      </c>
      <c r="L89" s="490" t="str">
        <f t="shared" si="33"/>
        <v>--</v>
      </c>
      <c r="M89" s="490"/>
      <c r="N89" s="490"/>
      <c r="O89" s="490" t="str">
        <f t="shared" si="23"/>
        <v>--</v>
      </c>
      <c r="P89" s="490" t="str">
        <f t="shared" si="35"/>
        <v>--</v>
      </c>
      <c r="Q89" s="490"/>
      <c r="R89" s="490" t="str">
        <f t="shared" si="36"/>
        <v>--</v>
      </c>
      <c r="S89" s="490" t="str">
        <f t="shared" si="24"/>
        <v>--</v>
      </c>
      <c r="T89" s="490" t="str">
        <f t="shared" si="25"/>
        <v>--</v>
      </c>
      <c r="U89" s="490">
        <f t="shared" si="26"/>
        <v>0.44615384615384612</v>
      </c>
      <c r="V89" s="490">
        <f t="shared" si="27"/>
        <v>1.8233136094674554</v>
      </c>
      <c r="W89" s="255">
        <f>IFERROR((1+(3*[0]!B)+(3*[0]!B^2))/((1+[0]!B)^2),"--")</f>
        <v>1.2840236686390532</v>
      </c>
      <c r="X89" s="255" t="str">
        <f t="shared" si="28"/>
        <v>--</v>
      </c>
      <c r="Y89" s="208" t="str">
        <f t="shared" si="29"/>
        <v>A</v>
      </c>
      <c r="Z89" s="255" t="str">
        <f>VLOOKUP(D89,derm!$D$4:$H$285,5,FALSE)</f>
        <v>--</v>
      </c>
      <c r="AA89" s="468" t="str">
        <f>VLOOKUP($C89,ToxValues!$C$4:$N$283,11,FALSE)</f>
        <v>--</v>
      </c>
      <c r="AB89" s="468">
        <f>VLOOKUP($D89,derm!$D$4:$K$285,6,FALSE)</f>
        <v>0.3</v>
      </c>
      <c r="AC89" s="468">
        <f>VLOOKUP($D89,derm!$D$4:$K$285,7,FALSE)</f>
        <v>0.71</v>
      </c>
      <c r="AD89" s="468">
        <f>VLOOKUP($D89,derm!$D$4:$K$285,8,FALSE)</f>
        <v>1.71</v>
      </c>
      <c r="AE89" s="468">
        <f>VLOOKUP($D89,derm!$D$4:$L$285,9,FALSE)</f>
        <v>1</v>
      </c>
      <c r="AF89" s="255"/>
      <c r="AG89" s="255" t="str">
        <f>VLOOKUP($C89,ToxValues!$C$4:$J$284,3,FALSE)</f>
        <v>--</v>
      </c>
      <c r="AH89" s="497" t="str">
        <f>VLOOKUP($C89,ToxValues!$C$4:$J$284,5,FALSE)</f>
        <v>--</v>
      </c>
      <c r="AI89" s="630"/>
      <c r="AJ89" s="633" t="str">
        <f t="shared" si="37"/>
        <v/>
      </c>
      <c r="AK89" s="626" t="s">
        <v>1856</v>
      </c>
      <c r="AL89" s="626" t="s">
        <v>1856</v>
      </c>
      <c r="AM89" s="626"/>
      <c r="AN89" s="626" t="s">
        <v>1856</v>
      </c>
      <c r="AO89" s="626" t="s">
        <v>1856</v>
      </c>
      <c r="AP89" s="626" t="s">
        <v>1856</v>
      </c>
      <c r="AQ89" s="626"/>
    </row>
    <row r="90" spans="1:43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30"/>
        <v>148.27694218471433</v>
      </c>
      <c r="H90" s="490" t="str">
        <f t="shared" si="31"/>
        <v>--</v>
      </c>
      <c r="I90" s="490">
        <f t="shared" si="32"/>
        <v>148.27694218471433</v>
      </c>
      <c r="J90" s="490"/>
      <c r="K90" s="490" t="str">
        <f t="shared" si="39"/>
        <v/>
      </c>
      <c r="L90" s="490">
        <f t="shared" si="33"/>
        <v>255.5</v>
      </c>
      <c r="M90" s="490"/>
      <c r="N90" s="490"/>
      <c r="O90" s="490">
        <f t="shared" si="23"/>
        <v>255.5</v>
      </c>
      <c r="P90" s="490">
        <f t="shared" si="35"/>
        <v>353.32660250614191</v>
      </c>
      <c r="Q90" s="490"/>
      <c r="R90" s="490">
        <f t="shared" si="36"/>
        <v>353.32660250614191</v>
      </c>
      <c r="S90" s="490">
        <f t="shared" si="24"/>
        <v>287.54405304315583</v>
      </c>
      <c r="T90" s="490">
        <f t="shared" si="25"/>
        <v>353.32660250614191</v>
      </c>
      <c r="U90" s="490">
        <f t="shared" si="26"/>
        <v>0.48333333333333334</v>
      </c>
      <c r="V90" s="490">
        <f t="shared" si="27"/>
        <v>1.6961111111111113</v>
      </c>
      <c r="W90" s="255">
        <f>IFERROR((1+(3*[0]!B)+(3*[0]!B^2))/((1+[0]!B)^2),"--")</f>
        <v>1.1944444444444446</v>
      </c>
      <c r="X90" s="255">
        <f t="shared" si="28"/>
        <v>2.8388888888888894E-2</v>
      </c>
      <c r="Y90" s="208" t="str">
        <f t="shared" si="29"/>
        <v>A</v>
      </c>
      <c r="Z90" s="255">
        <f>VLOOKUP(D90,derm!$D$4:$H$285,5,FALSE)</f>
        <v>4.53E-2</v>
      </c>
      <c r="AA90" s="468">
        <f>VLOOKUP($C90,ToxValues!$C$4:$N$283,11,FALSE)</f>
        <v>147</v>
      </c>
      <c r="AB90" s="468">
        <f>VLOOKUP($D90,derm!$D$4:$K$285,6,FALSE)</f>
        <v>0.2</v>
      </c>
      <c r="AC90" s="468">
        <f>VLOOKUP($D90,derm!$D$4:$K$285,7,FALSE)</f>
        <v>0.71</v>
      </c>
      <c r="AD90" s="468">
        <f>VLOOKUP($D90,derm!$D$4:$K$285,8,FALSE)</f>
        <v>1.71</v>
      </c>
      <c r="AE90" s="468">
        <f>VLOOKUP($D90,derm!$D$4:$L$285,9,FALSE)</f>
        <v>1</v>
      </c>
      <c r="AF90" s="255"/>
      <c r="AG90" s="255">
        <f>VLOOKUP($C90,ToxValues!$C$4:$J$284,3,FALSE)</f>
        <v>7.0000000000000007E-2</v>
      </c>
      <c r="AH90" s="497">
        <f>VLOOKUP($C90,ToxValues!$C$4:$J$284,5,FALSE)</f>
        <v>7.0000000000000007E-2</v>
      </c>
      <c r="AI90" s="630"/>
      <c r="AJ90" s="633">
        <f t="shared" si="37"/>
        <v>0.59752917823230378</v>
      </c>
      <c r="AK90" s="626">
        <v>248.15012820523404</v>
      </c>
      <c r="AL90" s="626">
        <v>8626.3215912946744</v>
      </c>
      <c r="AM90" s="626"/>
      <c r="AN90" s="626">
        <v>8626.3215912946744</v>
      </c>
      <c r="AO90" s="626">
        <v>8626.3215912946744</v>
      </c>
      <c r="AP90" s="626">
        <v>10599.798075184257</v>
      </c>
      <c r="AQ90" s="626"/>
    </row>
    <row r="91" spans="1:43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>
        <f t="shared" si="30"/>
        <v>109.5</v>
      </c>
      <c r="H91" s="490" t="str">
        <f t="shared" si="31"/>
        <v>--</v>
      </c>
      <c r="I91" s="490" t="str">
        <f t="shared" si="32"/>
        <v>--</v>
      </c>
      <c r="J91" s="490"/>
      <c r="K91" s="490" t="str">
        <f t="shared" si="39"/>
        <v/>
      </c>
      <c r="L91" s="490">
        <f t="shared" si="33"/>
        <v>109.5</v>
      </c>
      <c r="M91" s="490"/>
      <c r="N91" s="490"/>
      <c r="O91" s="490">
        <f t="shared" si="23"/>
        <v>109.5</v>
      </c>
      <c r="P91" s="490" t="str">
        <f t="shared" si="35"/>
        <v>--</v>
      </c>
      <c r="Q91" s="490"/>
      <c r="R91" s="490" t="str">
        <f t="shared" si="36"/>
        <v>--</v>
      </c>
      <c r="S91" s="490" t="str">
        <f t="shared" si="24"/>
        <v>--</v>
      </c>
      <c r="T91" s="490" t="str">
        <f t="shared" si="25"/>
        <v>--</v>
      </c>
      <c r="U91" s="490" t="str">
        <f t="shared" si="26"/>
        <v>--</v>
      </c>
      <c r="V91" s="490" t="str">
        <f t="shared" si="27"/>
        <v>--</v>
      </c>
      <c r="W91" s="255" t="str">
        <f>IFERROR((1+(3*[0]!B)+(3*[0]!B^2))/((1+[0]!B)^2),"--")</f>
        <v>--</v>
      </c>
      <c r="X91" s="255">
        <f t="shared" si="28"/>
        <v>1.2166666666666666E-2</v>
      </c>
      <c r="Y91" s="208" t="str">
        <f t="shared" si="29"/>
        <v>A</v>
      </c>
      <c r="Z91" s="255">
        <f>VLOOKUP(D91,derm!$D$4:$H$285,5,FALSE)</f>
        <v>7.0999999999999994E-2</v>
      </c>
      <c r="AA91" s="468">
        <f>VLOOKUP($C91,ToxValues!$C$4:$N$283,11,FALSE)</f>
        <v>231.89</v>
      </c>
      <c r="AB91" s="468" t="str">
        <f>VLOOKUP($D91,derm!$D$4:$K$285,6,FALSE)</f>
        <v>--</v>
      </c>
      <c r="AC91" s="468" t="str">
        <f>VLOOKUP($D91,derm!$D$4:$K$285,7,FALSE)</f>
        <v>--</v>
      </c>
      <c r="AD91" s="468" t="str">
        <f>VLOOKUP($D91,derm!$D$4:$K$285,8,FALSE)</f>
        <v>--</v>
      </c>
      <c r="AE91" s="468" t="str">
        <f>VLOOKUP($D91,derm!$D$4:$L$285,9,FALSE)</f>
        <v>--</v>
      </c>
      <c r="AF91" s="255"/>
      <c r="AG91" s="255">
        <f>VLOOKUP($C91,ToxValues!$C$4:$J$284,3,FALSE)</f>
        <v>0.03</v>
      </c>
      <c r="AH91" s="497">
        <f>VLOOKUP($C91,ToxValues!$C$4:$J$284,5,FALSE)</f>
        <v>0.03</v>
      </c>
      <c r="AI91" s="630"/>
      <c r="AJ91" s="633" t="str">
        <f t="shared" si="37"/>
        <v/>
      </c>
      <c r="AK91" s="626">
        <v>109.5</v>
      </c>
      <c r="AL91" s="626" t="s">
        <v>1856</v>
      </c>
      <c r="AM91" s="626"/>
      <c r="AN91" s="626" t="s">
        <v>1856</v>
      </c>
      <c r="AO91" s="626" t="s">
        <v>1856</v>
      </c>
      <c r="AP91" s="626" t="s">
        <v>1856</v>
      </c>
      <c r="AQ91" s="626"/>
    </row>
    <row r="92" spans="1:43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>
        <f t="shared" si="30"/>
        <v>365</v>
      </c>
      <c r="H92" s="490" t="str">
        <f t="shared" si="31"/>
        <v>--</v>
      </c>
      <c r="I92" s="490" t="str">
        <f t="shared" si="32"/>
        <v>--</v>
      </c>
      <c r="J92" s="490"/>
      <c r="K92" s="490" t="str">
        <f t="shared" si="39"/>
        <v/>
      </c>
      <c r="L92" s="490">
        <f t="shared" si="33"/>
        <v>365</v>
      </c>
      <c r="M92" s="490"/>
      <c r="N92" s="490"/>
      <c r="O92" s="490">
        <f t="shared" si="23"/>
        <v>365</v>
      </c>
      <c r="P92" s="490" t="str">
        <f t="shared" si="35"/>
        <v>--</v>
      </c>
      <c r="Q92" s="490"/>
      <c r="R92" s="490" t="str">
        <f t="shared" si="36"/>
        <v>--</v>
      </c>
      <c r="S92" s="490" t="str">
        <f t="shared" si="24"/>
        <v>--</v>
      </c>
      <c r="T92" s="490" t="str">
        <f t="shared" si="25"/>
        <v>--</v>
      </c>
      <c r="U92" s="490" t="str">
        <f t="shared" si="26"/>
        <v>--</v>
      </c>
      <c r="V92" s="490" t="str">
        <f t="shared" si="27"/>
        <v>--</v>
      </c>
      <c r="W92" s="255" t="str">
        <f>IFERROR((1+(3*[0]!B)+(3*[0]!B^2))/((1+[0]!B)^2),"--")</f>
        <v>--</v>
      </c>
      <c r="X92" s="255">
        <f t="shared" si="28"/>
        <v>4.0555555555555553E-2</v>
      </c>
      <c r="Y92" s="208" t="str">
        <f t="shared" si="29"/>
        <v>A</v>
      </c>
      <c r="Z92" s="255">
        <f>VLOOKUP(D92,derm!$D$4:$H$285,5,FALSE)</f>
        <v>3.6200000000000003E-2</v>
      </c>
      <c r="AA92" s="468">
        <f>VLOOKUP($C92,ToxValues!$C$4:$N$283,11,FALSE)</f>
        <v>197.45</v>
      </c>
      <c r="AB92" s="468" t="str">
        <f>VLOOKUP($D92,derm!$D$4:$K$285,6,FALSE)</f>
        <v>--</v>
      </c>
      <c r="AC92" s="468" t="str">
        <f>VLOOKUP($D92,derm!$D$4:$K$285,7,FALSE)</f>
        <v>--</v>
      </c>
      <c r="AD92" s="468" t="str">
        <f>VLOOKUP($D92,derm!$D$4:$K$285,8,FALSE)</f>
        <v>--</v>
      </c>
      <c r="AE92" s="468" t="str">
        <f>VLOOKUP($D92,derm!$D$4:$L$285,9,FALSE)</f>
        <v>--</v>
      </c>
      <c r="AF92" s="255"/>
      <c r="AG92" s="255">
        <f>VLOOKUP($C92,ToxValues!$C$4:$J$284,3,FALSE)</f>
        <v>0.1</v>
      </c>
      <c r="AH92" s="497">
        <f>VLOOKUP($C92,ToxValues!$C$4:$J$284,5,FALSE)</f>
        <v>0.1</v>
      </c>
      <c r="AI92" s="630"/>
      <c r="AJ92" s="633" t="str">
        <f t="shared" si="37"/>
        <v/>
      </c>
      <c r="AK92" s="626">
        <v>365</v>
      </c>
      <c r="AL92" s="626" t="s">
        <v>1856</v>
      </c>
      <c r="AM92" s="626"/>
      <c r="AN92" s="626" t="s">
        <v>1856</v>
      </c>
      <c r="AO92" s="626" t="s">
        <v>1856</v>
      </c>
      <c r="AP92" s="626" t="s">
        <v>1856</v>
      </c>
      <c r="AQ92" s="626"/>
    </row>
    <row r="93" spans="1:43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30"/>
        <v>2.0686670079962668</v>
      </c>
      <c r="H93" s="490" t="str">
        <f t="shared" si="31"/>
        <v>--</v>
      </c>
      <c r="I93" s="490">
        <f t="shared" si="32"/>
        <v>2.0686670079962668</v>
      </c>
      <c r="J93" s="490"/>
      <c r="K93" s="490" t="str">
        <f t="shared" si="39"/>
        <v/>
      </c>
      <c r="L93" s="490">
        <f t="shared" si="33"/>
        <v>3.6499999999999995</v>
      </c>
      <c r="M93" s="490"/>
      <c r="N93" s="490"/>
      <c r="O93" s="490">
        <f t="shared" si="23"/>
        <v>3.6499999999999995</v>
      </c>
      <c r="P93" s="490">
        <f t="shared" si="35"/>
        <v>4.7748542636923306</v>
      </c>
      <c r="Q93" s="490"/>
      <c r="R93" s="490">
        <f t="shared" si="36"/>
        <v>4.7748542636923306</v>
      </c>
      <c r="S93" s="490">
        <f t="shared" si="24"/>
        <v>3.1405575909428034</v>
      </c>
      <c r="T93" s="490">
        <f t="shared" si="25"/>
        <v>4.7748542636923306</v>
      </c>
      <c r="U93" s="490">
        <f t="shared" si="26"/>
        <v>0.48333333333333334</v>
      </c>
      <c r="V93" s="490">
        <f t="shared" si="27"/>
        <v>3.2488888888888896</v>
      </c>
      <c r="W93" s="255">
        <f>IFERROR((1+(3*[0]!B)+(3*[0]!B^2))/((1+[0]!B)^2),"--")</f>
        <v>1.1944444444444446</v>
      </c>
      <c r="X93" s="255">
        <f t="shared" si="28"/>
        <v>4.0555555555555554E-4</v>
      </c>
      <c r="Y93" s="208" t="str">
        <f t="shared" si="29"/>
        <v>A</v>
      </c>
      <c r="Z93" s="255">
        <f>VLOOKUP(D93,derm!$D$4:$H$285,5,FALSE)</f>
        <v>3.4599999999999999E-2</v>
      </c>
      <c r="AA93" s="468">
        <f>VLOOKUP($C93,ToxValues!$C$4:$N$283,11,FALSE)</f>
        <v>197.45</v>
      </c>
      <c r="AB93" s="468">
        <f>VLOOKUP($D93,derm!$D$4:$K$285,6,FALSE)</f>
        <v>0.2</v>
      </c>
      <c r="AC93" s="468">
        <f>VLOOKUP($D93,derm!$D$4:$K$285,7,FALSE)</f>
        <v>1.36</v>
      </c>
      <c r="AD93" s="468">
        <f>VLOOKUP($D93,derm!$D$4:$K$285,8,FALSE)</f>
        <v>3.27</v>
      </c>
      <c r="AE93" s="468">
        <f>VLOOKUP($D93,derm!$D$4:$L$285,9,FALSE)</f>
        <v>1</v>
      </c>
      <c r="AF93" s="255"/>
      <c r="AG93" s="255">
        <f>VLOOKUP($C93,ToxValues!$C$4:$J$284,3,FALSE)</f>
        <v>1E-3</v>
      </c>
      <c r="AH93" s="497">
        <f>VLOOKUP($C93,ToxValues!$C$4:$J$284,5,FALSE)</f>
        <v>1E-3</v>
      </c>
      <c r="AI93" s="630"/>
      <c r="AJ93" s="633">
        <f t="shared" si="37"/>
        <v>0.58871455705862452</v>
      </c>
      <c r="AK93" s="626">
        <v>3.5138709977410456</v>
      </c>
      <c r="AL93" s="626">
        <v>94.216727728284098</v>
      </c>
      <c r="AM93" s="626"/>
      <c r="AN93" s="626">
        <v>94.216727728284098</v>
      </c>
      <c r="AO93" s="626">
        <v>94.216727728284098</v>
      </c>
      <c r="AP93" s="626">
        <v>143.24562791076991</v>
      </c>
      <c r="AQ93" s="626"/>
    </row>
    <row r="94" spans="1:43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>
        <f t="shared" si="30"/>
        <v>8.0277968173651644</v>
      </c>
      <c r="H94" s="490" t="str">
        <f t="shared" si="31"/>
        <v>--</v>
      </c>
      <c r="I94" s="490">
        <f t="shared" si="32"/>
        <v>8.0277968173651644</v>
      </c>
      <c r="J94" s="490"/>
      <c r="K94" s="490" t="str">
        <f t="shared" si="39"/>
        <v/>
      </c>
      <c r="L94" s="490">
        <f t="shared" si="33"/>
        <v>10.95</v>
      </c>
      <c r="M94" s="490"/>
      <c r="N94" s="490"/>
      <c r="O94" s="490">
        <f t="shared" si="23"/>
        <v>10.95</v>
      </c>
      <c r="P94" s="490">
        <f t="shared" si="35"/>
        <v>30.081541103137365</v>
      </c>
      <c r="Q94" s="490"/>
      <c r="R94" s="490">
        <f t="shared" si="36"/>
        <v>30.081541103137365</v>
      </c>
      <c r="S94" s="490">
        <f t="shared" si="24"/>
        <v>24.2071679745608</v>
      </c>
      <c r="T94" s="490">
        <f t="shared" si="25"/>
        <v>30.081541103137365</v>
      </c>
      <c r="U94" s="490">
        <f t="shared" si="26"/>
        <v>0.52727272727272723</v>
      </c>
      <c r="V94" s="490">
        <f t="shared" si="27"/>
        <v>1.9125619834710741</v>
      </c>
      <c r="W94" s="255">
        <f>IFERROR((1+(3*[0]!B)+(3*[0]!B^2))/((1+[0]!B)^2),"--")</f>
        <v>1.0991735537190082</v>
      </c>
      <c r="X94" s="255">
        <f t="shared" si="28"/>
        <v>1.2166666666666669E-3</v>
      </c>
      <c r="Y94" s="208" t="str">
        <f t="shared" si="29"/>
        <v>A</v>
      </c>
      <c r="Z94" s="255">
        <f>VLOOKUP(D94,derm!$D$4:$H$285,5,FALSE)</f>
        <v>2.06E-2</v>
      </c>
      <c r="AA94" s="468">
        <f>VLOOKUP($C94,ToxValues!$C$4:$N$283,11,FALSE)</f>
        <v>163</v>
      </c>
      <c r="AB94" s="468">
        <f>VLOOKUP($D94,derm!$D$4:$K$285,6,FALSE)</f>
        <v>0.1</v>
      </c>
      <c r="AC94" s="468">
        <f>VLOOKUP($D94,derm!$D$4:$K$285,7,FALSE)</f>
        <v>0.87</v>
      </c>
      <c r="AD94" s="468">
        <f>VLOOKUP($D94,derm!$D$4:$K$285,8,FALSE)</f>
        <v>2.1</v>
      </c>
      <c r="AE94" s="468">
        <f>VLOOKUP($D94,derm!$D$4:$L$285,9,FALSE)</f>
        <v>1</v>
      </c>
      <c r="AF94" s="255"/>
      <c r="AG94" s="255">
        <f>VLOOKUP($C94,ToxValues!$C$4:$J$284,3,FALSE)</f>
        <v>3.0000000000000001E-3</v>
      </c>
      <c r="AH94" s="497">
        <f>VLOOKUP($C94,ToxValues!$C$4:$J$284,5,FALSE)</f>
        <v>3.0000000000000001E-3</v>
      </c>
      <c r="AI94" s="630"/>
      <c r="AJ94" s="633">
        <f t="shared" si="37"/>
        <v>0.74418642656060696</v>
      </c>
      <c r="AK94" s="626">
        <v>10.787346464335675</v>
      </c>
      <c r="AL94" s="626">
        <v>726.21503923682405</v>
      </c>
      <c r="AM94" s="626"/>
      <c r="AN94" s="626">
        <v>726.21503923682405</v>
      </c>
      <c r="AO94" s="626">
        <v>726.21503923682405</v>
      </c>
      <c r="AP94" s="626">
        <v>902.446233094121</v>
      </c>
      <c r="AQ94" s="626"/>
    </row>
    <row r="95" spans="1:43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>
        <f t="shared" si="30"/>
        <v>63.538645540223854</v>
      </c>
      <c r="H95" s="490" t="str">
        <f t="shared" si="31"/>
        <v>--</v>
      </c>
      <c r="I95" s="490">
        <f t="shared" si="32"/>
        <v>63.538645540223854</v>
      </c>
      <c r="J95" s="490"/>
      <c r="K95" s="490" t="str">
        <f t="shared" si="39"/>
        <v/>
      </c>
      <c r="L95" s="490">
        <f t="shared" si="33"/>
        <v>73</v>
      </c>
      <c r="M95" s="490"/>
      <c r="N95" s="490"/>
      <c r="O95" s="490">
        <f t="shared" si="23"/>
        <v>73</v>
      </c>
      <c r="P95" s="490">
        <f t="shared" si="35"/>
        <v>490.23859576930818</v>
      </c>
      <c r="Q95" s="490"/>
      <c r="R95" s="490">
        <f t="shared" si="36"/>
        <v>490.23859576930818</v>
      </c>
      <c r="S95" s="490">
        <f t="shared" si="24"/>
        <v>459.34483583141412</v>
      </c>
      <c r="T95" s="490">
        <f t="shared" si="25"/>
        <v>490.23859576930818</v>
      </c>
      <c r="U95" s="490">
        <f t="shared" si="26"/>
        <v>0.57999999999999996</v>
      </c>
      <c r="V95" s="490">
        <f t="shared" si="27"/>
        <v>1.04</v>
      </c>
      <c r="W95" s="255">
        <f>IFERROR((1+(3*[0]!B)+(3*[0]!B^2))/((1+[0]!B)^2),"--")</f>
        <v>1</v>
      </c>
      <c r="X95" s="255">
        <f t="shared" si="28"/>
        <v>8.1111111111111106E-3</v>
      </c>
      <c r="Y95" s="208" t="str">
        <f t="shared" si="29"/>
        <v>A</v>
      </c>
      <c r="Z95" s="255">
        <f>VLOOKUP(D95,derm!$D$4:$H$285,5,FALSE)</f>
        <v>1.09E-2</v>
      </c>
      <c r="AA95" s="468">
        <f>VLOOKUP($C95,ToxValues!$C$4:$N$283,11,FALSE)</f>
        <v>122.17</v>
      </c>
      <c r="AB95" s="468">
        <f>VLOOKUP($D95,derm!$D$4:$K$285,6,FALSE)</f>
        <v>0</v>
      </c>
      <c r="AC95" s="468">
        <f>VLOOKUP($D95,derm!$D$4:$K$285,7,FALSE)</f>
        <v>0.52</v>
      </c>
      <c r="AD95" s="468">
        <f>VLOOKUP($D95,derm!$D$4:$K$285,8,FALSE)</f>
        <v>1.24</v>
      </c>
      <c r="AE95" s="468">
        <f>VLOOKUP($D95,derm!$D$4:$L$285,9,FALSE)</f>
        <v>1</v>
      </c>
      <c r="AF95" s="255"/>
      <c r="AG95" s="255">
        <f>VLOOKUP($C95,ToxValues!$C$4:$J$284,3,FALSE)</f>
        <v>0.02</v>
      </c>
      <c r="AH95" s="497">
        <f>VLOOKUP($C95,ToxValues!$C$4:$J$284,5,FALSE)</f>
        <v>0.02</v>
      </c>
      <c r="AI95" s="630"/>
      <c r="AJ95" s="633">
        <f t="shared" si="37"/>
        <v>0.87500322138504971</v>
      </c>
      <c r="AK95" s="626">
        <v>72.615327563763728</v>
      </c>
      <c r="AL95" s="626">
        <v>13780.345074942425</v>
      </c>
      <c r="AM95" s="626"/>
      <c r="AN95" s="626">
        <v>13780.345074942425</v>
      </c>
      <c r="AO95" s="626">
        <v>13780.345074942425</v>
      </c>
      <c r="AP95" s="626">
        <v>14707.157873079246</v>
      </c>
      <c r="AQ95" s="626"/>
    </row>
    <row r="96" spans="1:43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631">
        <f t="shared" si="30"/>
        <v>7.0328180595161669</v>
      </c>
      <c r="H96" s="631" t="str">
        <f t="shared" si="31"/>
        <v>--</v>
      </c>
      <c r="I96" s="631">
        <f t="shared" si="32"/>
        <v>7.0328180595161669</v>
      </c>
      <c r="J96" s="631"/>
      <c r="K96" s="631" t="str">
        <f t="shared" si="39"/>
        <v/>
      </c>
      <c r="L96" s="631">
        <f t="shared" si="33"/>
        <v>7.2999999999999989</v>
      </c>
      <c r="M96" s="631"/>
      <c r="N96" s="631"/>
      <c r="O96" s="631">
        <f t="shared" si="23"/>
        <v>7.2999999999999989</v>
      </c>
      <c r="P96" s="631">
        <f t="shared" si="35"/>
        <v>192.1521033251673</v>
      </c>
      <c r="Q96" s="631"/>
      <c r="R96" s="631">
        <f t="shared" si="36"/>
        <v>192.1521033251673</v>
      </c>
      <c r="S96" s="631">
        <f t="shared" si="24"/>
        <v>150.60738099953787</v>
      </c>
      <c r="T96" s="631">
        <f t="shared" si="25"/>
        <v>192.1521033251673</v>
      </c>
      <c r="U96" s="631">
        <f t="shared" si="26"/>
        <v>0.57999999999999996</v>
      </c>
      <c r="V96" s="631">
        <f t="shared" si="27"/>
        <v>2.2999999999999998</v>
      </c>
      <c r="W96" s="631">
        <f>IFERROR((1+(3*[0]!B)+(3*[0]!B^2))/((1+[0]!B)^2),"--")</f>
        <v>1</v>
      </c>
      <c r="X96" s="631">
        <f t="shared" si="28"/>
        <v>8.1111111111111108E-4</v>
      </c>
      <c r="Y96" s="631" t="str">
        <f t="shared" si="29"/>
        <v>A</v>
      </c>
      <c r="Z96" s="631">
        <f>VLOOKUP(D96,derm!$D$4:$H$285,5,FALSE)</f>
        <v>1.8699999999999999E-3</v>
      </c>
      <c r="AA96" s="631">
        <f>VLOOKUP($C96,ToxValues!$C$4:$N$283,11,FALSE)</f>
        <v>184.11</v>
      </c>
      <c r="AB96" s="631">
        <f>VLOOKUP($D96,derm!$D$4:$K$285,6,FALSE)</f>
        <v>0</v>
      </c>
      <c r="AC96" s="631">
        <f>VLOOKUP($D96,derm!$D$4:$K$285,7,FALSE)</f>
        <v>1.1499999999999999</v>
      </c>
      <c r="AD96" s="631">
        <f>VLOOKUP($D96,derm!$D$4:$K$285,8,FALSE)</f>
        <v>2.76</v>
      </c>
      <c r="AE96" s="631">
        <f>VLOOKUP($D96,derm!$D$4:$L$285,9,FALSE)</f>
        <v>1</v>
      </c>
      <c r="AF96" s="631"/>
      <c r="AG96" s="631">
        <f>VLOOKUP($C96,ToxValues!$C$4:$J$284,3,FALSE)</f>
        <v>2E-3</v>
      </c>
      <c r="AH96" s="632">
        <f>VLOOKUP($C96,ToxValues!$C$4:$J$284,5,FALSE)</f>
        <v>2E-3</v>
      </c>
      <c r="AI96" s="633"/>
      <c r="AJ96" s="633">
        <f t="shared" si="37"/>
        <v>0.9649562798628174</v>
      </c>
      <c r="AK96" s="634">
        <v>7.2882245613407317</v>
      </c>
      <c r="AL96" s="626">
        <v>4518.2214299861353</v>
      </c>
      <c r="AM96" s="626"/>
      <c r="AN96" s="626">
        <v>4518.2214299861353</v>
      </c>
      <c r="AO96" s="626">
        <v>4518.2214299861353</v>
      </c>
      <c r="AP96" s="626">
        <v>5764.5630997550188</v>
      </c>
      <c r="AQ96" s="626"/>
    </row>
    <row r="97" spans="1:43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631">
        <f t="shared" si="30"/>
        <v>6.8754323206732719</v>
      </c>
      <c r="H97" s="631" t="str">
        <f t="shared" si="31"/>
        <v>--</v>
      </c>
      <c r="I97" s="631">
        <f t="shared" si="32"/>
        <v>6.8754323206732719</v>
      </c>
      <c r="J97" s="631"/>
      <c r="K97" s="631" t="str">
        <f t="shared" si="39"/>
        <v/>
      </c>
      <c r="L97" s="631">
        <f t="shared" si="33"/>
        <v>7.2999999999999989</v>
      </c>
      <c r="M97" s="631"/>
      <c r="N97" s="631"/>
      <c r="O97" s="631">
        <f t="shared" si="23"/>
        <v>7.2999999999999989</v>
      </c>
      <c r="P97" s="631">
        <f t="shared" si="35"/>
        <v>118.21591323321272</v>
      </c>
      <c r="Q97" s="631"/>
      <c r="R97" s="631">
        <f t="shared" si="36"/>
        <v>118.21591323321272</v>
      </c>
      <c r="S97" s="631">
        <f t="shared" si="24"/>
        <v>93.385731683604021</v>
      </c>
      <c r="T97" s="631">
        <f t="shared" si="25"/>
        <v>118.21591323321272</v>
      </c>
      <c r="U97" s="631">
        <f t="shared" si="26"/>
        <v>0.57999999999999996</v>
      </c>
      <c r="V97" s="631">
        <f t="shared" si="27"/>
        <v>2.2400000000000002</v>
      </c>
      <c r="W97" s="631">
        <f>IFERROR((1+(3*[0]!B)+(3*[0]!B^2))/((1+[0]!B)^2),"--")</f>
        <v>1</v>
      </c>
      <c r="X97" s="631">
        <f t="shared" si="28"/>
        <v>8.1111111111111108E-4</v>
      </c>
      <c r="Y97" s="631" t="str">
        <f t="shared" si="29"/>
        <v>A</v>
      </c>
      <c r="Z97" s="631">
        <f>VLOOKUP(D97,derm!$D$4:$H$285,5,FALSE)</f>
        <v>3.0799999999999998E-3</v>
      </c>
      <c r="AA97" s="631">
        <f>VLOOKUP($C97,ToxValues!$C$4:$N$283,11,FALSE)</f>
        <v>182.14</v>
      </c>
      <c r="AB97" s="631">
        <f>VLOOKUP($D97,derm!$D$4:$K$285,6,FALSE)</f>
        <v>0</v>
      </c>
      <c r="AC97" s="631">
        <f>VLOOKUP($D97,derm!$D$4:$K$285,7,FALSE)</f>
        <v>1.1200000000000001</v>
      </c>
      <c r="AD97" s="631">
        <f>VLOOKUP($D97,derm!$D$4:$K$285,8,FALSE)</f>
        <v>2.69</v>
      </c>
      <c r="AE97" s="631">
        <f>VLOOKUP($D97,derm!$D$4:$L$285,9,FALSE)</f>
        <v>1</v>
      </c>
      <c r="AF97" s="631"/>
      <c r="AG97" s="631">
        <f>VLOOKUP($C97,ToxValues!$C$4:$J$284,3,FALSE)</f>
        <v>2E-3</v>
      </c>
      <c r="AH97" s="632">
        <f>VLOOKUP($C97,ToxValues!$C$4:$J$284,5,FALSE)</f>
        <v>2E-3</v>
      </c>
      <c r="AI97" s="633"/>
      <c r="AJ97" s="633">
        <f t="shared" si="37"/>
        <v>0.94429417769350765</v>
      </c>
      <c r="AK97" s="634">
        <v>7.2810279710364281</v>
      </c>
      <c r="AL97" s="626">
        <v>2801.5719505081206</v>
      </c>
      <c r="AM97" s="626"/>
      <c r="AN97" s="626">
        <v>2801.5719505081206</v>
      </c>
      <c r="AO97" s="626">
        <v>2801.5719505081206</v>
      </c>
      <c r="AP97" s="626">
        <v>3546.4773969963812</v>
      </c>
      <c r="AQ97" s="626"/>
    </row>
    <row r="98" spans="1:43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631">
        <f t="shared" si="30"/>
        <v>2.19</v>
      </c>
      <c r="H98" s="631" t="str">
        <f t="shared" si="31"/>
        <v>--</v>
      </c>
      <c r="I98" s="631" t="str">
        <f t="shared" si="32"/>
        <v>--</v>
      </c>
      <c r="J98" s="631"/>
      <c r="K98" s="631" t="str">
        <f t="shared" si="39"/>
        <v/>
      </c>
      <c r="L98" s="631">
        <f t="shared" si="33"/>
        <v>2.19</v>
      </c>
      <c r="M98" s="631"/>
      <c r="N98" s="631"/>
      <c r="O98" s="631">
        <f t="shared" si="23"/>
        <v>2.19</v>
      </c>
      <c r="P98" s="631" t="str">
        <f t="shared" si="35"/>
        <v>--</v>
      </c>
      <c r="Q98" s="631"/>
      <c r="R98" s="631" t="str">
        <f t="shared" si="36"/>
        <v>--</v>
      </c>
      <c r="S98" s="631" t="str">
        <f t="shared" si="24"/>
        <v>--</v>
      </c>
      <c r="T98" s="631" t="str">
        <f t="shared" si="25"/>
        <v>--</v>
      </c>
      <c r="U98" s="631" t="str">
        <f t="shared" si="26"/>
        <v>--</v>
      </c>
      <c r="V98" s="631" t="str">
        <f t="shared" si="27"/>
        <v>--</v>
      </c>
      <c r="W98" s="631" t="str">
        <f>IFERROR((1+(3*[0]!B)+(3*[0]!B^2))/((1+[0]!B)^2),"--")</f>
        <v>--</v>
      </c>
      <c r="X98" s="631">
        <f t="shared" si="28"/>
        <v>2.433333333333333E-4</v>
      </c>
      <c r="Y98" s="631" t="str">
        <f t="shared" si="29"/>
        <v>A</v>
      </c>
      <c r="Z98" s="631">
        <f>VLOOKUP(D98,derm!$D$4:$H$285,5,FALSE)</f>
        <v>1.2E-2</v>
      </c>
      <c r="AA98" s="631">
        <f>VLOOKUP($C98,ToxValues!$C$4:$N$283,11,FALSE)</f>
        <v>122.17</v>
      </c>
      <c r="AB98" s="631" t="str">
        <f>VLOOKUP($D98,derm!$D$4:$K$285,6,FALSE)</f>
        <v>--</v>
      </c>
      <c r="AC98" s="631" t="str">
        <f>VLOOKUP($D98,derm!$D$4:$K$285,7,FALSE)</f>
        <v>--</v>
      </c>
      <c r="AD98" s="631" t="str">
        <f>VLOOKUP($D98,derm!$D$4:$K$285,8,FALSE)</f>
        <v>--</v>
      </c>
      <c r="AE98" s="631" t="str">
        <f>VLOOKUP($D98,derm!$D$4:$L$285,9,FALSE)</f>
        <v>--</v>
      </c>
      <c r="AF98" s="631"/>
      <c r="AG98" s="631">
        <f>VLOOKUP($C98,ToxValues!$C$4:$J$284,3,FALSE)</f>
        <v>5.9999999999999995E-4</v>
      </c>
      <c r="AH98" s="632">
        <f>VLOOKUP($C98,ToxValues!$C$4:$J$284,5,FALSE)</f>
        <v>5.9999999999999995E-4</v>
      </c>
      <c r="AI98" s="633"/>
      <c r="AJ98" s="633" t="str">
        <f t="shared" si="37"/>
        <v/>
      </c>
      <c r="AK98" s="634">
        <v>2.19</v>
      </c>
      <c r="AL98" s="626" t="s">
        <v>1856</v>
      </c>
      <c r="AM98" s="626"/>
      <c r="AN98" s="626" t="s">
        <v>1856</v>
      </c>
      <c r="AO98" s="626" t="s">
        <v>1856</v>
      </c>
      <c r="AP98" s="626" t="s">
        <v>1856</v>
      </c>
      <c r="AQ98" s="626"/>
    </row>
    <row r="99" spans="1:43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631">
        <f t="shared" si="30"/>
        <v>3.3979347588712336</v>
      </c>
      <c r="H99" s="631" t="str">
        <f t="shared" si="31"/>
        <v>--</v>
      </c>
      <c r="I99" s="631">
        <f t="shared" si="32"/>
        <v>3.3979347588712336</v>
      </c>
      <c r="J99" s="631"/>
      <c r="K99" s="631" t="str">
        <f t="shared" si="39"/>
        <v/>
      </c>
      <c r="L99" s="631">
        <f t="shared" si="33"/>
        <v>3.6499999999999995</v>
      </c>
      <c r="M99" s="631"/>
      <c r="N99" s="631"/>
      <c r="O99" s="631">
        <f t="shared" si="23"/>
        <v>3.6499999999999995</v>
      </c>
      <c r="P99" s="631">
        <f t="shared" si="35"/>
        <v>49.203380102472316</v>
      </c>
      <c r="Q99" s="631"/>
      <c r="R99" s="631">
        <f t="shared" si="36"/>
        <v>49.203380102472316</v>
      </c>
      <c r="S99" s="631">
        <f t="shared" si="24"/>
        <v>38.868655889932477</v>
      </c>
      <c r="T99" s="631">
        <f t="shared" si="25"/>
        <v>49.203380102472316</v>
      </c>
      <c r="U99" s="631">
        <f t="shared" si="26"/>
        <v>0.57999999999999996</v>
      </c>
      <c r="V99" s="631">
        <f t="shared" si="27"/>
        <v>2.2400000000000002</v>
      </c>
      <c r="W99" s="631">
        <f>IFERROR((1+(3*[0]!B)+(3*[0]!B^2))/((1+[0]!B)^2),"--")</f>
        <v>1</v>
      </c>
      <c r="X99" s="631">
        <f t="shared" si="28"/>
        <v>4.0555555555555554E-4</v>
      </c>
      <c r="Y99" s="631" t="str">
        <f t="shared" si="29"/>
        <v>A</v>
      </c>
      <c r="Z99" s="631">
        <f>VLOOKUP(D99,derm!$D$4:$H$285,5,FALSE)</f>
        <v>3.7000000000000002E-3</v>
      </c>
      <c r="AA99" s="631">
        <f>VLOOKUP($C99,ToxValues!$C$4:$N$283,11,FALSE)</f>
        <v>182.14</v>
      </c>
      <c r="AB99" s="631">
        <f>VLOOKUP($D99,derm!$D$4:$K$285,6,FALSE)</f>
        <v>0</v>
      </c>
      <c r="AC99" s="631">
        <f>VLOOKUP($D99,derm!$D$4:$K$285,7,FALSE)</f>
        <v>1.1200000000000001</v>
      </c>
      <c r="AD99" s="631">
        <f>VLOOKUP($D99,derm!$D$4:$K$285,8,FALSE)</f>
        <v>2.69</v>
      </c>
      <c r="AE99" s="631">
        <f>VLOOKUP($D99,derm!$D$4:$L$285,9,FALSE)</f>
        <v>1</v>
      </c>
      <c r="AF99" s="631"/>
      <c r="AG99" s="631">
        <f>VLOOKUP($C99,ToxValues!$C$4:$J$284,3,FALSE)</f>
        <v>1E-3</v>
      </c>
      <c r="AH99" s="632">
        <f>VLOOKUP($C99,ToxValues!$C$4:$J$284,5,FALSE)</f>
        <v>1E-3</v>
      </c>
      <c r="AI99" s="633"/>
      <c r="AJ99" s="633">
        <f t="shared" si="37"/>
        <v>0.93385506143930219</v>
      </c>
      <c r="AK99" s="634">
        <v>3.6386104216581252</v>
      </c>
      <c r="AL99" s="626">
        <v>1166.0596766979743</v>
      </c>
      <c r="AM99" s="626"/>
      <c r="AN99" s="626">
        <v>1166.0596766979743</v>
      </c>
      <c r="AO99" s="626">
        <v>1166.0596766979743</v>
      </c>
      <c r="AP99" s="626">
        <v>1476.1014030741694</v>
      </c>
      <c r="AQ99" s="626"/>
    </row>
    <row r="100" spans="1:43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631">
        <f t="shared" si="30"/>
        <v>292</v>
      </c>
      <c r="H100" s="631" t="str">
        <f t="shared" si="31"/>
        <v>--</v>
      </c>
      <c r="I100" s="631" t="str">
        <f t="shared" si="32"/>
        <v>--</v>
      </c>
      <c r="J100" s="631"/>
      <c r="K100" s="631" t="str">
        <f t="shared" si="39"/>
        <v/>
      </c>
      <c r="L100" s="631">
        <f t="shared" si="33"/>
        <v>292</v>
      </c>
      <c r="M100" s="631"/>
      <c r="N100" s="631"/>
      <c r="O100" s="631">
        <f t="shared" si="23"/>
        <v>292</v>
      </c>
      <c r="P100" s="631" t="str">
        <f t="shared" si="35"/>
        <v>--</v>
      </c>
      <c r="Q100" s="631"/>
      <c r="R100" s="631" t="str">
        <f t="shared" si="36"/>
        <v>--</v>
      </c>
      <c r="S100" s="631" t="str">
        <f t="shared" si="24"/>
        <v>--</v>
      </c>
      <c r="T100" s="631" t="str">
        <f t="shared" si="25"/>
        <v>--</v>
      </c>
      <c r="U100" s="631" t="str">
        <f t="shared" si="26"/>
        <v>--</v>
      </c>
      <c r="V100" s="631" t="str">
        <f t="shared" si="27"/>
        <v>--</v>
      </c>
      <c r="W100" s="631" t="str">
        <f>IFERROR((1+(3*[0]!B)+(3*[0]!B^2))/((1+[0]!B)^2),"--")</f>
        <v>--</v>
      </c>
      <c r="X100" s="631">
        <f t="shared" si="28"/>
        <v>3.2444444444444442E-2</v>
      </c>
      <c r="Y100" s="631" t="str">
        <f t="shared" si="29"/>
        <v>A</v>
      </c>
      <c r="Z100" s="631">
        <f>VLOOKUP(D100,derm!$D$4:$H$285,5,FALSE)</f>
        <v>7.4899999999999994E-2</v>
      </c>
      <c r="AA100" s="631">
        <f>VLOOKUP($C100,ToxValues!$C$4:$N$283,11,FALSE)</f>
        <v>162.62</v>
      </c>
      <c r="AB100" s="631" t="str">
        <f>VLOOKUP($D100,derm!$D$4:$K$285,6,FALSE)</f>
        <v>--</v>
      </c>
      <c r="AC100" s="631" t="str">
        <f>VLOOKUP($D100,derm!$D$4:$K$285,7,FALSE)</f>
        <v>--</v>
      </c>
      <c r="AD100" s="631" t="str">
        <f>VLOOKUP($D100,derm!$D$4:$K$285,8,FALSE)</f>
        <v>--</v>
      </c>
      <c r="AE100" s="631" t="str">
        <f>VLOOKUP($D100,derm!$D$4:$L$285,9,FALSE)</f>
        <v>--</v>
      </c>
      <c r="AF100" s="631"/>
      <c r="AG100" s="631">
        <f>VLOOKUP($C100,ToxValues!$C$4:$J$284,3,FALSE)</f>
        <v>0.08</v>
      </c>
      <c r="AH100" s="632">
        <f>VLOOKUP($C100,ToxValues!$C$4:$J$284,5,FALSE)</f>
        <v>0.08</v>
      </c>
      <c r="AI100" s="633"/>
      <c r="AJ100" s="633" t="str">
        <f t="shared" si="37"/>
        <v/>
      </c>
      <c r="AK100" s="634">
        <v>292</v>
      </c>
      <c r="AL100" s="626" t="s">
        <v>1856</v>
      </c>
      <c r="AM100" s="626"/>
      <c r="AN100" s="626" t="s">
        <v>1856</v>
      </c>
      <c r="AO100" s="626" t="s">
        <v>1856</v>
      </c>
      <c r="AP100" s="626" t="s">
        <v>1856</v>
      </c>
      <c r="AQ100" s="626"/>
    </row>
    <row r="101" spans="1:43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631">
        <f t="shared" si="30"/>
        <v>16.393097866672257</v>
      </c>
      <c r="H101" s="631" t="str">
        <f t="shared" si="31"/>
        <v>--</v>
      </c>
      <c r="I101" s="631">
        <f t="shared" si="32"/>
        <v>16.393097866672257</v>
      </c>
      <c r="J101" s="631"/>
      <c r="K101" s="631" t="str">
        <f t="shared" si="39"/>
        <v/>
      </c>
      <c r="L101" s="631">
        <f t="shared" si="33"/>
        <v>18.25</v>
      </c>
      <c r="M101" s="631"/>
      <c r="N101" s="631"/>
      <c r="O101" s="631">
        <f t="shared" si="23"/>
        <v>18.25</v>
      </c>
      <c r="P101" s="631">
        <f t="shared" si="35"/>
        <v>161.11459548523456</v>
      </c>
      <c r="Q101" s="631"/>
      <c r="R101" s="631">
        <f t="shared" si="36"/>
        <v>161.11459548523456</v>
      </c>
      <c r="S101" s="631">
        <f t="shared" si="24"/>
        <v>149.28791708589981</v>
      </c>
      <c r="T101" s="631">
        <f t="shared" si="25"/>
        <v>161.11459548523456</v>
      </c>
      <c r="U101" s="631">
        <f t="shared" si="26"/>
        <v>0.57999999999999996</v>
      </c>
      <c r="V101" s="631">
        <f t="shared" si="27"/>
        <v>1.1200000000000001</v>
      </c>
      <c r="W101" s="631">
        <f>IFERROR((1+(3*[0]!B)+(3*[0]!B^2))/((1+[0]!B)^2),"--")</f>
        <v>1</v>
      </c>
      <c r="X101" s="631">
        <f t="shared" si="28"/>
        <v>2.0277777777777777E-3</v>
      </c>
      <c r="Y101" s="631" t="str">
        <f t="shared" si="29"/>
        <v>A</v>
      </c>
      <c r="Z101" s="631">
        <f>VLOOKUP(D101,derm!$D$4:$H$285,5,FALSE)</f>
        <v>7.9900000000000006E-3</v>
      </c>
      <c r="AA101" s="631">
        <f>VLOOKUP($C101,ToxValues!$C$4:$N$283,11,FALSE)</f>
        <v>128.56</v>
      </c>
      <c r="AB101" s="631">
        <f>VLOOKUP($D101,derm!$D$4:$K$285,6,FALSE)</f>
        <v>0</v>
      </c>
      <c r="AC101" s="631">
        <f>VLOOKUP($D101,derm!$D$4:$K$285,7,FALSE)</f>
        <v>0.56000000000000005</v>
      </c>
      <c r="AD101" s="631">
        <f>VLOOKUP($D101,derm!$D$4:$K$285,8,FALSE)</f>
        <v>1.34</v>
      </c>
      <c r="AE101" s="631">
        <f>VLOOKUP($D101,derm!$D$4:$L$285,9,FALSE)</f>
        <v>1</v>
      </c>
      <c r="AF101" s="631"/>
      <c r="AG101" s="631">
        <f>VLOOKUP($C101,ToxValues!$C$4:$J$284,3,FALSE)</f>
        <v>5.0000000000000001E-3</v>
      </c>
      <c r="AH101" s="632">
        <f>VLOOKUP($C101,ToxValues!$C$4:$J$284,5,FALSE)</f>
        <v>5.0000000000000001E-3</v>
      </c>
      <c r="AI101" s="633"/>
      <c r="AJ101" s="633">
        <f t="shared" si="37"/>
        <v>0.90191222472159771</v>
      </c>
      <c r="AK101" s="634">
        <v>18.175934882945487</v>
      </c>
      <c r="AL101" s="626">
        <v>4478.6375125769946</v>
      </c>
      <c r="AM101" s="626"/>
      <c r="AN101" s="626">
        <v>4478.6375125769946</v>
      </c>
      <c r="AO101" s="626">
        <v>4478.6375125769946</v>
      </c>
      <c r="AP101" s="626">
        <v>4833.4378645570378</v>
      </c>
      <c r="AQ101" s="626"/>
    </row>
    <row r="102" spans="1:43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631">
        <f t="shared" si="30"/>
        <v>14.599999999999998</v>
      </c>
      <c r="H102" s="631" t="str">
        <f t="shared" si="31"/>
        <v>--</v>
      </c>
      <c r="I102" s="631" t="str">
        <f t="shared" si="32"/>
        <v>--</v>
      </c>
      <c r="J102" s="631"/>
      <c r="K102" s="631" t="str">
        <f t="shared" si="39"/>
        <v/>
      </c>
      <c r="L102" s="631">
        <f t="shared" si="33"/>
        <v>14.599999999999998</v>
      </c>
      <c r="M102" s="631"/>
      <c r="N102" s="631"/>
      <c r="O102" s="631">
        <f t="shared" si="23"/>
        <v>14.599999999999998</v>
      </c>
      <c r="P102" s="631" t="str">
        <f t="shared" si="35"/>
        <v>--</v>
      </c>
      <c r="Q102" s="631"/>
      <c r="R102" s="631" t="str">
        <f t="shared" si="36"/>
        <v>--</v>
      </c>
      <c r="S102" s="631" t="str">
        <f t="shared" si="24"/>
        <v>--</v>
      </c>
      <c r="T102" s="631" t="str">
        <f t="shared" si="25"/>
        <v>--</v>
      </c>
      <c r="U102" s="631" t="str">
        <f t="shared" si="26"/>
        <v>--</v>
      </c>
      <c r="V102" s="631" t="str">
        <f t="shared" si="27"/>
        <v>--</v>
      </c>
      <c r="W102" s="631" t="str">
        <f>IFERROR((1+(3*[0]!B)+(3*[0]!B^2))/((1+[0]!B)^2),"--")</f>
        <v>--</v>
      </c>
      <c r="X102" s="631">
        <f t="shared" si="28"/>
        <v>1.6222222222222222E-3</v>
      </c>
      <c r="Y102" s="631" t="str">
        <f t="shared" si="29"/>
        <v>A</v>
      </c>
      <c r="Z102" s="631">
        <f>VLOOKUP(D102,derm!$D$4:$H$285,5,FALSE)</f>
        <v>9.1700000000000004E-2</v>
      </c>
      <c r="AA102" s="631">
        <f>VLOOKUP($C102,ToxValues!$C$4:$N$283,11,FALSE)</f>
        <v>142.19999999999999</v>
      </c>
      <c r="AB102" s="631" t="str">
        <f>VLOOKUP($D102,derm!$D$4:$K$285,6,FALSE)</f>
        <v>--</v>
      </c>
      <c r="AC102" s="631" t="str">
        <f>VLOOKUP($D102,derm!$D$4:$K$285,7,FALSE)</f>
        <v>--</v>
      </c>
      <c r="AD102" s="631" t="str">
        <f>VLOOKUP($D102,derm!$D$4:$K$285,8,FALSE)</f>
        <v>--</v>
      </c>
      <c r="AE102" s="631" t="str">
        <f>VLOOKUP($D102,derm!$D$4:$L$285,9,FALSE)</f>
        <v>--</v>
      </c>
      <c r="AF102" s="631"/>
      <c r="AG102" s="631">
        <f>VLOOKUP($C102,ToxValues!$C$4:$J$284,3,FALSE)</f>
        <v>4.0000000000000001E-3</v>
      </c>
      <c r="AH102" s="632">
        <f>VLOOKUP($C102,ToxValues!$C$4:$J$284,5,FALSE)</f>
        <v>4.0000000000000001E-3</v>
      </c>
      <c r="AI102" s="633"/>
      <c r="AJ102" s="633" t="str">
        <f t="shared" si="37"/>
        <v/>
      </c>
      <c r="AK102" s="634">
        <v>14.599999999999998</v>
      </c>
      <c r="AL102" s="626" t="s">
        <v>1856</v>
      </c>
      <c r="AM102" s="626"/>
      <c r="AN102" s="626" t="s">
        <v>1856</v>
      </c>
      <c r="AO102" s="626" t="s">
        <v>1856</v>
      </c>
      <c r="AP102" s="626" t="s">
        <v>1856</v>
      </c>
      <c r="AQ102" s="626"/>
    </row>
    <row r="103" spans="1:43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631">
        <f t="shared" si="30"/>
        <v>166.64245864318201</v>
      </c>
      <c r="H103" s="631" t="str">
        <f t="shared" si="31"/>
        <v>--</v>
      </c>
      <c r="I103" s="631">
        <f t="shared" si="32"/>
        <v>166.64245864318201</v>
      </c>
      <c r="J103" s="631"/>
      <c r="K103" s="631" t="str">
        <f t="shared" si="39"/>
        <v/>
      </c>
      <c r="L103" s="631">
        <f t="shared" si="33"/>
        <v>182.5</v>
      </c>
      <c r="M103" s="631"/>
      <c r="N103" s="631"/>
      <c r="O103" s="631">
        <f t="shared" si="23"/>
        <v>182.5</v>
      </c>
      <c r="P103" s="631">
        <f t="shared" si="35"/>
        <v>1917.8413612842251</v>
      </c>
      <c r="Q103" s="631"/>
      <c r="R103" s="631">
        <f t="shared" si="36"/>
        <v>1917.8413612842251</v>
      </c>
      <c r="S103" s="631">
        <f t="shared" si="24"/>
        <v>1838.3538020178576</v>
      </c>
      <c r="T103" s="631">
        <f t="shared" si="25"/>
        <v>1917.8413612842251</v>
      </c>
      <c r="U103" s="631">
        <f t="shared" si="26"/>
        <v>0.57999999999999996</v>
      </c>
      <c r="V103" s="631">
        <f t="shared" si="27"/>
        <v>0.86</v>
      </c>
      <c r="W103" s="631">
        <f>IFERROR((1+(3*[0]!B)+(3*[0]!B^2))/((1+[0]!B)^2),"--")</f>
        <v>1</v>
      </c>
      <c r="X103" s="631">
        <f t="shared" si="28"/>
        <v>2.0277777777777777E-2</v>
      </c>
      <c r="Y103" s="631" t="str">
        <f t="shared" si="29"/>
        <v>A</v>
      </c>
      <c r="Z103" s="631">
        <f>VLOOKUP(D103,derm!$D$4:$H$285,5,FALSE)</f>
        <v>7.6600000000000001E-3</v>
      </c>
      <c r="AA103" s="631">
        <f>VLOOKUP($C103,ToxValues!$C$4:$N$283,11,FALSE)</f>
        <v>108.14</v>
      </c>
      <c r="AB103" s="631">
        <f>VLOOKUP($D103,derm!$D$4:$K$285,6,FALSE)</f>
        <v>0</v>
      </c>
      <c r="AC103" s="631">
        <f>VLOOKUP($D103,derm!$D$4:$K$285,7,FALSE)</f>
        <v>0.43</v>
      </c>
      <c r="AD103" s="631">
        <f>VLOOKUP($D103,derm!$D$4:$K$285,8,FALSE)</f>
        <v>1.03</v>
      </c>
      <c r="AE103" s="631">
        <f>VLOOKUP($D103,derm!$D$4:$L$285,9,FALSE)</f>
        <v>1</v>
      </c>
      <c r="AF103" s="631"/>
      <c r="AG103" s="631">
        <f>VLOOKUP($C103,ToxValues!$C$4:$J$284,3,FALSE)</f>
        <v>0.05</v>
      </c>
      <c r="AH103" s="632">
        <f>VLOOKUP($C103,ToxValues!$C$4:$J$284,5,FALSE)</f>
        <v>0.05</v>
      </c>
      <c r="AI103" s="633"/>
      <c r="AJ103" s="633">
        <f t="shared" si="37"/>
        <v>0.91613095088179375</v>
      </c>
      <c r="AK103" s="634">
        <v>181.89807743400158</v>
      </c>
      <c r="AL103" s="626">
        <v>55150.614060535729</v>
      </c>
      <c r="AM103" s="626"/>
      <c r="AN103" s="626">
        <v>55150.614060535729</v>
      </c>
      <c r="AO103" s="626">
        <v>55150.614060535729</v>
      </c>
      <c r="AP103" s="626">
        <v>57535.240838526755</v>
      </c>
      <c r="AQ103" s="626"/>
    </row>
    <row r="104" spans="1:43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631">
        <f t="shared" si="30"/>
        <v>36.5</v>
      </c>
      <c r="H104" s="631" t="str">
        <f t="shared" si="31"/>
        <v>--</v>
      </c>
      <c r="I104" s="631" t="str">
        <f t="shared" si="32"/>
        <v>--</v>
      </c>
      <c r="J104" s="631"/>
      <c r="K104" s="631" t="str">
        <f t="shared" si="39"/>
        <v/>
      </c>
      <c r="L104" s="631">
        <f t="shared" si="33"/>
        <v>36.5</v>
      </c>
      <c r="M104" s="631"/>
      <c r="N104" s="631"/>
      <c r="O104" s="631">
        <f t="shared" si="23"/>
        <v>36.5</v>
      </c>
      <c r="P104" s="631" t="str">
        <f t="shared" si="35"/>
        <v>--</v>
      </c>
      <c r="Q104" s="631"/>
      <c r="R104" s="631" t="str">
        <f t="shared" si="36"/>
        <v>--</v>
      </c>
      <c r="S104" s="631" t="str">
        <f t="shared" si="24"/>
        <v>--</v>
      </c>
      <c r="T104" s="631" t="str">
        <f t="shared" si="25"/>
        <v>--</v>
      </c>
      <c r="U104" s="631" t="str">
        <f t="shared" si="26"/>
        <v>--</v>
      </c>
      <c r="V104" s="631" t="str">
        <f t="shared" si="27"/>
        <v>--</v>
      </c>
      <c r="W104" s="631" t="str">
        <f>IFERROR((1+(3*[0]!B)+(3*[0]!B^2))/((1+[0]!B)^2),"--")</f>
        <v>--</v>
      </c>
      <c r="X104" s="631">
        <f t="shared" si="28"/>
        <v>4.0555555555555553E-3</v>
      </c>
      <c r="Y104" s="631" t="str">
        <f t="shared" si="29"/>
        <v>A</v>
      </c>
      <c r="Z104" s="631">
        <f>VLOOKUP(D104,derm!$D$4:$H$285,5,FALSE)</f>
        <v>4.4600000000000004E-3</v>
      </c>
      <c r="AA104" s="631">
        <f>VLOOKUP($C104,ToxValues!$C$4:$N$283,11,FALSE)</f>
        <v>138.13</v>
      </c>
      <c r="AB104" s="631" t="str">
        <f>VLOOKUP($D104,derm!$D$4:$K$285,6,FALSE)</f>
        <v>--</v>
      </c>
      <c r="AC104" s="631" t="str">
        <f>VLOOKUP($D104,derm!$D$4:$K$285,7,FALSE)</f>
        <v>--</v>
      </c>
      <c r="AD104" s="631" t="str">
        <f>VLOOKUP($D104,derm!$D$4:$K$285,8,FALSE)</f>
        <v>--</v>
      </c>
      <c r="AE104" s="631" t="str">
        <f>VLOOKUP($D104,derm!$D$4:$L$285,9,FALSE)</f>
        <v>--</v>
      </c>
      <c r="AF104" s="631"/>
      <c r="AG104" s="631">
        <f>VLOOKUP($C104,ToxValues!$C$4:$J$284,3,FALSE)</f>
        <v>0.01</v>
      </c>
      <c r="AH104" s="632">
        <f>VLOOKUP($C104,ToxValues!$C$4:$J$284,5,FALSE)</f>
        <v>0.01</v>
      </c>
      <c r="AI104" s="633"/>
      <c r="AJ104" s="633" t="str">
        <f t="shared" si="37"/>
        <v/>
      </c>
      <c r="AK104" s="634">
        <v>36.5</v>
      </c>
      <c r="AL104" s="626" t="s">
        <v>1856</v>
      </c>
      <c r="AM104" s="626"/>
      <c r="AN104" s="626" t="s">
        <v>1856</v>
      </c>
      <c r="AO104" s="626" t="s">
        <v>1856</v>
      </c>
      <c r="AP104" s="626" t="s">
        <v>1856</v>
      </c>
      <c r="AQ104" s="626"/>
    </row>
    <row r="105" spans="1:43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631" t="str">
        <f t="shared" si="30"/>
        <v>--</v>
      </c>
      <c r="H105" s="631" t="str">
        <f t="shared" si="31"/>
        <v>--</v>
      </c>
      <c r="I105" s="631" t="str">
        <f t="shared" si="32"/>
        <v>--</v>
      </c>
      <c r="J105" s="631"/>
      <c r="K105" s="631" t="str">
        <f t="shared" si="39"/>
        <v/>
      </c>
      <c r="L105" s="631" t="str">
        <f t="shared" si="33"/>
        <v>--</v>
      </c>
      <c r="M105" s="631"/>
      <c r="N105" s="631"/>
      <c r="O105" s="631" t="str">
        <f t="shared" si="23"/>
        <v>--</v>
      </c>
      <c r="P105" s="631" t="str">
        <f t="shared" si="35"/>
        <v>--</v>
      </c>
      <c r="Q105" s="631"/>
      <c r="R105" s="631" t="str">
        <f t="shared" si="36"/>
        <v>--</v>
      </c>
      <c r="S105" s="631" t="str">
        <f t="shared" si="24"/>
        <v>--</v>
      </c>
      <c r="T105" s="631" t="str">
        <f t="shared" si="25"/>
        <v>--</v>
      </c>
      <c r="U105" s="631">
        <f t="shared" si="26"/>
        <v>0.57999999999999996</v>
      </c>
      <c r="V105" s="631">
        <f t="shared" si="27"/>
        <v>1.28</v>
      </c>
      <c r="W105" s="631">
        <f>IFERROR((1+(3*[0]!B)+(3*[0]!B^2))/((1+[0]!B)^2),"--")</f>
        <v>1</v>
      </c>
      <c r="X105" s="631" t="str">
        <f t="shared" si="28"/>
        <v>--</v>
      </c>
      <c r="Y105" s="631" t="str">
        <f t="shared" si="29"/>
        <v>A</v>
      </c>
      <c r="Z105" s="631" t="str">
        <f>VLOOKUP(D105,derm!$D$4:$H$285,5,FALSE)</f>
        <v>--</v>
      </c>
      <c r="AA105" s="631" t="str">
        <f>VLOOKUP($C105,ToxValues!$C$4:$N$283,11,FALSE)</f>
        <v>--</v>
      </c>
      <c r="AB105" s="631">
        <f>VLOOKUP($D105,derm!$D$4:$K$285,6,FALSE)</f>
        <v>0</v>
      </c>
      <c r="AC105" s="631">
        <f>VLOOKUP($D105,derm!$D$4:$K$285,7,FALSE)</f>
        <v>0.64</v>
      </c>
      <c r="AD105" s="631">
        <f>VLOOKUP($D105,derm!$D$4:$K$285,8,FALSE)</f>
        <v>1.54</v>
      </c>
      <c r="AE105" s="631">
        <f>VLOOKUP($D105,derm!$D$4:$L$285,9,FALSE)</f>
        <v>1</v>
      </c>
      <c r="AF105" s="631"/>
      <c r="AG105" s="631" t="str">
        <f>VLOOKUP($C105,ToxValues!$C$4:$J$284,3,FALSE)</f>
        <v>--</v>
      </c>
      <c r="AH105" s="632" t="str">
        <f>VLOOKUP($C105,ToxValues!$C$4:$J$284,5,FALSE)</f>
        <v>--</v>
      </c>
      <c r="AI105" s="633"/>
      <c r="AJ105" s="633" t="str">
        <f t="shared" si="37"/>
        <v/>
      </c>
      <c r="AK105" s="634" t="s">
        <v>1856</v>
      </c>
      <c r="AL105" s="626" t="s">
        <v>1856</v>
      </c>
      <c r="AM105" s="626"/>
      <c r="AN105" s="626" t="s">
        <v>1856</v>
      </c>
      <c r="AO105" s="626" t="s">
        <v>1856</v>
      </c>
      <c r="AP105" s="626" t="s">
        <v>1856</v>
      </c>
      <c r="AQ105" s="626"/>
    </row>
    <row r="106" spans="1:43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631" t="str">
        <f t="shared" si="30"/>
        <v>--</v>
      </c>
      <c r="H106" s="631" t="str">
        <f t="shared" si="31"/>
        <v>--</v>
      </c>
      <c r="I106" s="631" t="str">
        <f t="shared" si="32"/>
        <v>--</v>
      </c>
      <c r="J106" s="631"/>
      <c r="K106" s="631" t="str">
        <f t="shared" si="39"/>
        <v/>
      </c>
      <c r="L106" s="631" t="str">
        <f t="shared" si="33"/>
        <v>--</v>
      </c>
      <c r="M106" s="631"/>
      <c r="N106" s="631"/>
      <c r="O106" s="631" t="str">
        <f t="shared" si="23"/>
        <v>--</v>
      </c>
      <c r="P106" s="631" t="str">
        <f t="shared" si="35"/>
        <v>--</v>
      </c>
      <c r="Q106" s="631"/>
      <c r="R106" s="631" t="str">
        <f t="shared" si="36"/>
        <v>--</v>
      </c>
      <c r="S106" s="631" t="str">
        <f t="shared" si="24"/>
        <v>--</v>
      </c>
      <c r="T106" s="631" t="str">
        <f t="shared" si="25"/>
        <v>--</v>
      </c>
      <c r="U106" s="631">
        <f t="shared" si="26"/>
        <v>0.52727272727272723</v>
      </c>
      <c r="V106" s="631">
        <f t="shared" si="27"/>
        <v>6.1553719008264451</v>
      </c>
      <c r="W106" s="631">
        <f>IFERROR((1+(3*[0]!B)+(3*[0]!B^2))/((1+[0]!B)^2),"--")</f>
        <v>1.0991735537190082</v>
      </c>
      <c r="X106" s="631" t="str">
        <f t="shared" si="28"/>
        <v>--</v>
      </c>
      <c r="Y106" s="631" t="str">
        <f t="shared" si="29"/>
        <v>A</v>
      </c>
      <c r="Z106" s="631">
        <f>VLOOKUP(D106,derm!$D$4:$H$285,5,FALSE)</f>
        <v>1.2800000000000001E-2</v>
      </c>
      <c r="AA106" s="631">
        <f>VLOOKUP($C106,ToxValues!$C$4:$N$283,11,FALSE)</f>
        <v>253.13</v>
      </c>
      <c r="AB106" s="631">
        <f>VLOOKUP($D106,derm!$D$4:$K$285,6,FALSE)</f>
        <v>0.1</v>
      </c>
      <c r="AC106" s="631">
        <f>VLOOKUP($D106,derm!$D$4:$K$285,7,FALSE)</f>
        <v>2.8</v>
      </c>
      <c r="AD106" s="631">
        <f>VLOOKUP($D106,derm!$D$4:$K$285,8,FALSE)</f>
        <v>6.72</v>
      </c>
      <c r="AE106" s="631">
        <f>VLOOKUP($D106,derm!$D$4:$L$285,9,FALSE)</f>
        <v>1</v>
      </c>
      <c r="AF106" s="631"/>
      <c r="AG106" s="631" t="str">
        <f>VLOOKUP($C106,ToxValues!$C$4:$J$284,3,FALSE)</f>
        <v>--</v>
      </c>
      <c r="AH106" s="632" t="str">
        <f>VLOOKUP($C106,ToxValues!$C$4:$J$284,5,FALSE)</f>
        <v>--</v>
      </c>
      <c r="AI106" s="633"/>
      <c r="AJ106" s="633" t="str">
        <f t="shared" si="37"/>
        <v/>
      </c>
      <c r="AK106" s="634" t="s">
        <v>1856</v>
      </c>
      <c r="AL106" s="626" t="s">
        <v>1856</v>
      </c>
      <c r="AM106" s="626"/>
      <c r="AN106" s="626" t="s">
        <v>1856</v>
      </c>
      <c r="AO106" s="626" t="s">
        <v>1856</v>
      </c>
      <c r="AP106" s="626" t="s">
        <v>1856</v>
      </c>
      <c r="AQ106" s="626"/>
    </row>
    <row r="107" spans="1:43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631">
        <f t="shared" si="30"/>
        <v>3.2227127345139155</v>
      </c>
      <c r="H107" s="631" t="str">
        <f t="shared" si="31"/>
        <v>--</v>
      </c>
      <c r="I107" s="631">
        <f t="shared" si="32"/>
        <v>3.2227127345139155</v>
      </c>
      <c r="J107" s="631"/>
      <c r="K107" s="631" t="str">
        <f t="shared" si="39"/>
        <v/>
      </c>
      <c r="L107" s="631">
        <f t="shared" si="33"/>
        <v>3.6499999999999995</v>
      </c>
      <c r="M107" s="631"/>
      <c r="N107" s="631"/>
      <c r="O107" s="631">
        <f t="shared" si="23"/>
        <v>3.6499999999999995</v>
      </c>
      <c r="P107" s="631">
        <f t="shared" si="35"/>
        <v>27.529258255787862</v>
      </c>
      <c r="Q107" s="631"/>
      <c r="R107" s="631">
        <f t="shared" si="36"/>
        <v>27.529258255787862</v>
      </c>
      <c r="S107" s="631">
        <f t="shared" si="24"/>
        <v>25.864512471655331</v>
      </c>
      <c r="T107" s="631">
        <f t="shared" si="25"/>
        <v>27.529258255787862</v>
      </c>
      <c r="U107" s="631">
        <f t="shared" si="26"/>
        <v>0.57999999999999996</v>
      </c>
      <c r="V107" s="631">
        <f t="shared" si="27"/>
        <v>1.02</v>
      </c>
      <c r="W107" s="631">
        <f>IFERROR((1+(3*[0]!B)+(3*[0]!B^2))/((1+[0]!B)^2),"--")</f>
        <v>1</v>
      </c>
      <c r="X107" s="631">
        <f t="shared" si="28"/>
        <v>4.0555555555555554E-4</v>
      </c>
      <c r="Y107" s="631" t="str">
        <f t="shared" si="29"/>
        <v>A</v>
      </c>
      <c r="Z107" s="631">
        <f>VLOOKUP(D107,derm!$D$4:$H$285,5,FALSE)</f>
        <v>9.7999999999999997E-3</v>
      </c>
      <c r="AA107" s="631">
        <f>VLOOKUP($C107,ToxValues!$C$4:$N$283,11,FALSE)</f>
        <v>122.17</v>
      </c>
      <c r="AB107" s="631">
        <f>VLOOKUP($D107,derm!$D$4:$K$285,6,FALSE)</f>
        <v>0</v>
      </c>
      <c r="AC107" s="631">
        <f>VLOOKUP($D107,derm!$D$4:$K$285,7,FALSE)</f>
        <v>0.51</v>
      </c>
      <c r="AD107" s="631">
        <f>VLOOKUP($D107,derm!$D$4:$K$285,8,FALSE)</f>
        <v>1.24</v>
      </c>
      <c r="AE107" s="631">
        <f>VLOOKUP($D107,derm!$D$4:$L$285,9,FALSE)</f>
        <v>1</v>
      </c>
      <c r="AF107" s="631"/>
      <c r="AG107" s="631">
        <f>VLOOKUP($C107,ToxValues!$C$4:$J$284,3,FALSE)</f>
        <v>1E-3</v>
      </c>
      <c r="AH107" s="632">
        <f>VLOOKUP($C107,ToxValues!$C$4:$J$284,5,FALSE)</f>
        <v>1E-3</v>
      </c>
      <c r="AI107" s="633"/>
      <c r="AJ107" s="633">
        <f t="shared" si="37"/>
        <v>0.88708832197727927</v>
      </c>
      <c r="AK107" s="634">
        <v>3.632910787654871</v>
      </c>
      <c r="AL107" s="626">
        <v>775.93537414965988</v>
      </c>
      <c r="AM107" s="626"/>
      <c r="AN107" s="626">
        <v>775.93537414965988</v>
      </c>
      <c r="AO107" s="626">
        <v>775.93537414965988</v>
      </c>
      <c r="AP107" s="626">
        <v>825.87774767363589</v>
      </c>
      <c r="AQ107" s="626"/>
    </row>
    <row r="108" spans="1:43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631" t="str">
        <f t="shared" si="30"/>
        <v>--</v>
      </c>
      <c r="H108" s="631" t="str">
        <f t="shared" si="31"/>
        <v>--</v>
      </c>
      <c r="I108" s="631" t="str">
        <f t="shared" si="32"/>
        <v>--</v>
      </c>
      <c r="J108" s="631"/>
      <c r="K108" s="631" t="str">
        <f t="shared" si="39"/>
        <v/>
      </c>
      <c r="L108" s="631" t="str">
        <f t="shared" si="33"/>
        <v>--</v>
      </c>
      <c r="M108" s="631"/>
      <c r="N108" s="631"/>
      <c r="O108" s="631" t="str">
        <f t="shared" si="23"/>
        <v>--</v>
      </c>
      <c r="P108" s="631" t="str">
        <f t="shared" si="35"/>
        <v>--</v>
      </c>
      <c r="Q108" s="631"/>
      <c r="R108" s="631" t="str">
        <f t="shared" si="36"/>
        <v>--</v>
      </c>
      <c r="S108" s="631" t="str">
        <f t="shared" si="24"/>
        <v>--</v>
      </c>
      <c r="T108" s="631" t="str">
        <f t="shared" si="25"/>
        <v>--</v>
      </c>
      <c r="U108" s="631" t="str">
        <f t="shared" si="26"/>
        <v>--</v>
      </c>
      <c r="V108" s="631" t="str">
        <f t="shared" si="27"/>
        <v>--</v>
      </c>
      <c r="W108" s="631" t="str">
        <f>IFERROR((1+(3*[0]!B)+(3*[0]!B^2))/((1+[0]!B)^2),"--")</f>
        <v>--</v>
      </c>
      <c r="X108" s="631" t="str">
        <f t="shared" si="28"/>
        <v>--</v>
      </c>
      <c r="Y108" s="631" t="str">
        <f t="shared" si="29"/>
        <v>A</v>
      </c>
      <c r="Z108" s="631" t="str">
        <f>VLOOKUP(D108,derm!$D$4:$H$285,5,FALSE)</f>
        <v>--</v>
      </c>
      <c r="AA108" s="631" t="str">
        <f>VLOOKUP($C108,ToxValues!$C$4:$N$283,11,FALSE)</f>
        <v>--</v>
      </c>
      <c r="AB108" s="631" t="str">
        <f>VLOOKUP($D108,derm!$D$4:$K$285,6,FALSE)</f>
        <v>--</v>
      </c>
      <c r="AC108" s="631" t="str">
        <f>VLOOKUP($D108,derm!$D$4:$K$285,7,FALSE)</f>
        <v>--</v>
      </c>
      <c r="AD108" s="631" t="str">
        <f>VLOOKUP($D108,derm!$D$4:$K$285,8,FALSE)</f>
        <v>--</v>
      </c>
      <c r="AE108" s="631" t="str">
        <f>VLOOKUP($D108,derm!$D$4:$L$285,9,FALSE)</f>
        <v>--</v>
      </c>
      <c r="AF108" s="631"/>
      <c r="AG108" s="631" t="str">
        <f>VLOOKUP($C108,ToxValues!$C$4:$J$284,3,FALSE)</f>
        <v>--</v>
      </c>
      <c r="AH108" s="632" t="str">
        <f>VLOOKUP($C108,ToxValues!$C$4:$J$284,5,FALSE)</f>
        <v>--</v>
      </c>
      <c r="AI108" s="633"/>
      <c r="AJ108" s="633" t="str">
        <f t="shared" si="37"/>
        <v/>
      </c>
      <c r="AK108" s="634" t="s">
        <v>1856</v>
      </c>
      <c r="AL108" s="626" t="s">
        <v>1856</v>
      </c>
      <c r="AM108" s="626"/>
      <c r="AN108" s="626" t="s">
        <v>1856</v>
      </c>
      <c r="AO108" s="626" t="s">
        <v>1856</v>
      </c>
      <c r="AP108" s="626" t="s">
        <v>1856</v>
      </c>
      <c r="AQ108" s="626"/>
    </row>
    <row r="109" spans="1:43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631">
        <f t="shared" si="30"/>
        <v>166.43478518288831</v>
      </c>
      <c r="H109" s="631" t="str">
        <f t="shared" si="31"/>
        <v>--</v>
      </c>
      <c r="I109" s="631">
        <f t="shared" si="32"/>
        <v>166.43478518288831</v>
      </c>
      <c r="J109" s="631"/>
      <c r="K109" s="631" t="str">
        <f t="shared" si="39"/>
        <v/>
      </c>
      <c r="L109" s="631">
        <f t="shared" si="33"/>
        <v>182.5</v>
      </c>
      <c r="M109" s="631"/>
      <c r="N109" s="631"/>
      <c r="O109" s="631">
        <f t="shared" si="23"/>
        <v>182.5</v>
      </c>
      <c r="P109" s="631">
        <f t="shared" si="35"/>
        <v>1890.6904539816169</v>
      </c>
      <c r="Q109" s="631"/>
      <c r="R109" s="631">
        <f t="shared" si="36"/>
        <v>1890.6904539816169</v>
      </c>
      <c r="S109" s="631">
        <f t="shared" si="24"/>
        <v>1812.3282012170901</v>
      </c>
      <c r="T109" s="631">
        <f t="shared" si="25"/>
        <v>1890.6904539816169</v>
      </c>
      <c r="U109" s="631">
        <f t="shared" si="26"/>
        <v>0.57999999999999996</v>
      </c>
      <c r="V109" s="631">
        <f t="shared" si="27"/>
        <v>0.86</v>
      </c>
      <c r="W109" s="631">
        <f>IFERROR((1+(3*[0]!B)+(3*[0]!B^2))/((1+[0]!B)^2),"--")</f>
        <v>1</v>
      </c>
      <c r="X109" s="631">
        <f t="shared" si="28"/>
        <v>2.0277777777777777E-2</v>
      </c>
      <c r="Y109" s="631" t="str">
        <f t="shared" si="29"/>
        <v>A</v>
      </c>
      <c r="Z109" s="631">
        <f>VLOOKUP(D109,derm!$D$4:$H$285,5,FALSE)</f>
        <v>7.77E-3</v>
      </c>
      <c r="AA109" s="631">
        <f>VLOOKUP($C109,ToxValues!$C$4:$N$283,11,FALSE)</f>
        <v>108.14</v>
      </c>
      <c r="AB109" s="631">
        <f>VLOOKUP($D109,derm!$D$4:$K$285,6,FALSE)</f>
        <v>0</v>
      </c>
      <c r="AC109" s="631">
        <f>VLOOKUP($D109,derm!$D$4:$K$285,7,FALSE)</f>
        <v>0.43</v>
      </c>
      <c r="AD109" s="631">
        <f>VLOOKUP($D109,derm!$D$4:$K$285,8,FALSE)</f>
        <v>1.03</v>
      </c>
      <c r="AE109" s="631">
        <f>VLOOKUP($D109,derm!$D$4:$L$285,9,FALSE)</f>
        <v>1</v>
      </c>
      <c r="AF109" s="631"/>
      <c r="AG109" s="631">
        <f>VLOOKUP($C109,ToxValues!$C$4:$J$284,3,FALSE)</f>
        <v>0.05</v>
      </c>
      <c r="AH109" s="632">
        <f>VLOOKUP($C109,ToxValues!$C$4:$J$284,5,FALSE)</f>
        <v>0.05</v>
      </c>
      <c r="AI109" s="633"/>
      <c r="AJ109" s="633">
        <f t="shared" si="37"/>
        <v>0.91503258542588828</v>
      </c>
      <c r="AK109" s="634">
        <v>181.88946255441135</v>
      </c>
      <c r="AL109" s="626">
        <v>54369.846036512703</v>
      </c>
      <c r="AM109" s="626"/>
      <c r="AN109" s="626">
        <v>54369.846036512703</v>
      </c>
      <c r="AO109" s="626">
        <v>54369.846036512703</v>
      </c>
      <c r="AP109" s="626">
        <v>56720.713619448507</v>
      </c>
      <c r="AQ109" s="626"/>
    </row>
    <row r="110" spans="1:43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631" t="str">
        <f t="shared" si="30"/>
        <v>--</v>
      </c>
      <c r="H110" s="631" t="str">
        <f t="shared" si="31"/>
        <v>--</v>
      </c>
      <c r="I110" s="631" t="str">
        <f t="shared" si="32"/>
        <v>--</v>
      </c>
      <c r="J110" s="631"/>
      <c r="K110" s="631" t="str">
        <f t="shared" si="39"/>
        <v/>
      </c>
      <c r="L110" s="631" t="str">
        <f t="shared" si="33"/>
        <v>--</v>
      </c>
      <c r="M110" s="631"/>
      <c r="N110" s="631"/>
      <c r="O110" s="631" t="str">
        <f t="shared" si="23"/>
        <v>--</v>
      </c>
      <c r="P110" s="631" t="str">
        <f t="shared" si="35"/>
        <v>--</v>
      </c>
      <c r="Q110" s="631"/>
      <c r="R110" s="631" t="str">
        <f t="shared" si="36"/>
        <v>--</v>
      </c>
      <c r="S110" s="631" t="str">
        <f t="shared" si="24"/>
        <v>--</v>
      </c>
      <c r="T110" s="631" t="str">
        <f t="shared" si="25"/>
        <v>--</v>
      </c>
      <c r="U110" s="631" t="str">
        <f t="shared" si="26"/>
        <v>--</v>
      </c>
      <c r="V110" s="631" t="str">
        <f t="shared" si="27"/>
        <v>--</v>
      </c>
      <c r="W110" s="631" t="str">
        <f>IFERROR((1+(3*[0]!B)+(3*[0]!B^2))/((1+[0]!B)^2),"--")</f>
        <v>--</v>
      </c>
      <c r="X110" s="631" t="str">
        <f t="shared" si="28"/>
        <v>--</v>
      </c>
      <c r="Y110" s="631" t="str">
        <f t="shared" si="29"/>
        <v>A</v>
      </c>
      <c r="Z110" s="631" t="str">
        <f>VLOOKUP(D110,derm!$D$4:$H$285,5,FALSE)</f>
        <v>--</v>
      </c>
      <c r="AA110" s="631" t="str">
        <f>VLOOKUP($C110,ToxValues!$C$4:$N$283,11,FALSE)</f>
        <v>--</v>
      </c>
      <c r="AB110" s="631" t="str">
        <f>VLOOKUP($D110,derm!$D$4:$K$285,6,FALSE)</f>
        <v>--</v>
      </c>
      <c r="AC110" s="631" t="str">
        <f>VLOOKUP($D110,derm!$D$4:$K$285,7,FALSE)</f>
        <v>--</v>
      </c>
      <c r="AD110" s="631" t="str">
        <f>VLOOKUP($D110,derm!$D$4:$K$285,8,FALSE)</f>
        <v>--</v>
      </c>
      <c r="AE110" s="631" t="str">
        <f>VLOOKUP($D110,derm!$D$4:$L$285,9,FALSE)</f>
        <v>--</v>
      </c>
      <c r="AF110" s="631"/>
      <c r="AG110" s="631" t="str">
        <f>VLOOKUP($C110,ToxValues!$C$4:$J$284,3,FALSE)</f>
        <v>--</v>
      </c>
      <c r="AH110" s="632" t="str">
        <f>VLOOKUP($C110,ToxValues!$C$4:$J$284,5,FALSE)</f>
        <v>--</v>
      </c>
      <c r="AI110" s="633"/>
      <c r="AJ110" s="633" t="str">
        <f t="shared" si="37"/>
        <v/>
      </c>
      <c r="AK110" s="634" t="s">
        <v>1856</v>
      </c>
      <c r="AL110" s="626" t="s">
        <v>1856</v>
      </c>
      <c r="AM110" s="626"/>
      <c r="AN110" s="626" t="s">
        <v>1856</v>
      </c>
      <c r="AO110" s="626" t="s">
        <v>1856</v>
      </c>
      <c r="AP110" s="626" t="s">
        <v>1856</v>
      </c>
      <c r="AQ110" s="626"/>
    </row>
    <row r="111" spans="1:43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631">
        <f t="shared" si="30"/>
        <v>0.27287090108961898</v>
      </c>
      <c r="H111" s="631" t="str">
        <f t="shared" si="31"/>
        <v>--</v>
      </c>
      <c r="I111" s="631">
        <f t="shared" si="32"/>
        <v>0.27287090108961898</v>
      </c>
      <c r="J111" s="631"/>
      <c r="K111" s="631" t="str">
        <f t="shared" si="39"/>
        <v/>
      </c>
      <c r="L111" s="631">
        <f t="shared" si="33"/>
        <v>0.29200000000000004</v>
      </c>
      <c r="M111" s="631"/>
      <c r="N111" s="631"/>
      <c r="O111" s="631">
        <f t="shared" si="23"/>
        <v>0.29200000000000004</v>
      </c>
      <c r="P111" s="631">
        <f t="shared" si="35"/>
        <v>4.1652930695511463</v>
      </c>
      <c r="Q111" s="631"/>
      <c r="R111" s="631">
        <f t="shared" si="36"/>
        <v>4.1652930695511463</v>
      </c>
      <c r="S111" s="631">
        <f t="shared" si="24"/>
        <v>3.08377953088532</v>
      </c>
      <c r="T111" s="631">
        <f t="shared" si="25"/>
        <v>4.1652930695511463</v>
      </c>
      <c r="U111" s="631">
        <f t="shared" si="26"/>
        <v>0.57999999999999996</v>
      </c>
      <c r="V111" s="631">
        <f t="shared" si="27"/>
        <v>2.76</v>
      </c>
      <c r="W111" s="631">
        <f>IFERROR((1+(3*[0]!B)+(3*[0]!B^2))/((1+[0]!B)^2),"--")</f>
        <v>1</v>
      </c>
      <c r="X111" s="631">
        <f t="shared" si="28"/>
        <v>3.2444444444444446E-5</v>
      </c>
      <c r="Y111" s="631" t="str">
        <f t="shared" si="29"/>
        <v>A</v>
      </c>
      <c r="Z111" s="631">
        <f>VLOOKUP(D111,derm!$D$4:$H$285,5,FALSE)</f>
        <v>3.15E-3</v>
      </c>
      <c r="AA111" s="631">
        <f>VLOOKUP($C111,ToxValues!$C$4:$N$283,11,FALSE)</f>
        <v>198.14</v>
      </c>
      <c r="AB111" s="631">
        <f>VLOOKUP($D111,derm!$D$4:$K$285,6,FALSE)</f>
        <v>0</v>
      </c>
      <c r="AC111" s="631">
        <f>VLOOKUP($D111,derm!$D$4:$K$285,7,FALSE)</f>
        <v>1.38</v>
      </c>
      <c r="AD111" s="631">
        <f>VLOOKUP($D111,derm!$D$4:$K$285,8,FALSE)</f>
        <v>3.3</v>
      </c>
      <c r="AE111" s="631">
        <f>VLOOKUP($D111,derm!$D$4:$L$285,9,FALSE)</f>
        <v>1</v>
      </c>
      <c r="AF111" s="631"/>
      <c r="AG111" s="631">
        <f>VLOOKUP($C111,ToxValues!$C$4:$J$284,3,FALSE)</f>
        <v>8.0000000000000007E-5</v>
      </c>
      <c r="AH111" s="632">
        <f>VLOOKUP($C111,ToxValues!$C$4:$J$284,5,FALSE)</f>
        <v>8.0000000000000007E-5</v>
      </c>
      <c r="AI111" s="633"/>
      <c r="AJ111" s="633">
        <f t="shared" si="37"/>
        <v>0.93743891614632913</v>
      </c>
      <c r="AK111" s="634">
        <v>0.29108126021837277</v>
      </c>
      <c r="AL111" s="626">
        <v>92.513385926559593</v>
      </c>
      <c r="AM111" s="626"/>
      <c r="AN111" s="626">
        <v>92.513385926559593</v>
      </c>
      <c r="AO111" s="626">
        <v>92.513385926559593</v>
      </c>
      <c r="AP111" s="626">
        <v>124.95879208653439</v>
      </c>
      <c r="AQ111" s="626"/>
    </row>
    <row r="112" spans="1:43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631" t="str">
        <f t="shared" si="30"/>
        <v>--</v>
      </c>
      <c r="H112" s="631" t="str">
        <f t="shared" si="31"/>
        <v>--</v>
      </c>
      <c r="I112" s="631" t="str">
        <f t="shared" si="32"/>
        <v>--</v>
      </c>
      <c r="J112" s="631"/>
      <c r="K112" s="631" t="str">
        <f t="shared" si="39"/>
        <v/>
      </c>
      <c r="L112" s="631" t="str">
        <f t="shared" si="33"/>
        <v>--</v>
      </c>
      <c r="M112" s="631"/>
      <c r="N112" s="631"/>
      <c r="O112" s="631" t="str">
        <f t="shared" si="23"/>
        <v>--</v>
      </c>
      <c r="P112" s="631" t="str">
        <f t="shared" si="35"/>
        <v>--</v>
      </c>
      <c r="Q112" s="631"/>
      <c r="R112" s="631" t="str">
        <f t="shared" si="36"/>
        <v>--</v>
      </c>
      <c r="S112" s="631" t="str">
        <f t="shared" si="24"/>
        <v>--</v>
      </c>
      <c r="T112" s="631" t="str">
        <f t="shared" si="25"/>
        <v>--</v>
      </c>
      <c r="U112" s="631" t="str">
        <f t="shared" si="26"/>
        <v>--</v>
      </c>
      <c r="V112" s="631" t="str">
        <f t="shared" si="27"/>
        <v>--</v>
      </c>
      <c r="W112" s="631" t="str">
        <f>IFERROR((1+(3*[0]!B)+(3*[0]!B^2))/((1+[0]!B)^2),"--")</f>
        <v>--</v>
      </c>
      <c r="X112" s="631" t="str">
        <f t="shared" si="28"/>
        <v>--</v>
      </c>
      <c r="Y112" s="631" t="str">
        <f t="shared" si="29"/>
        <v>A</v>
      </c>
      <c r="Z112" s="631" t="str">
        <f>VLOOKUP(D112,derm!$D$4:$H$285,5,FALSE)</f>
        <v>--</v>
      </c>
      <c r="AA112" s="631" t="str">
        <f>VLOOKUP($C112,ToxValues!$C$4:$N$283,11,FALSE)</f>
        <v>--</v>
      </c>
      <c r="AB112" s="631" t="str">
        <f>VLOOKUP($D112,derm!$D$4:$K$285,6,FALSE)</f>
        <v>--</v>
      </c>
      <c r="AC112" s="631" t="str">
        <f>VLOOKUP($D112,derm!$D$4:$K$285,7,FALSE)</f>
        <v>--</v>
      </c>
      <c r="AD112" s="631" t="str">
        <f>VLOOKUP($D112,derm!$D$4:$K$285,8,FALSE)</f>
        <v>--</v>
      </c>
      <c r="AE112" s="631" t="str">
        <f>VLOOKUP($D112,derm!$D$4:$L$285,9,FALSE)</f>
        <v>--</v>
      </c>
      <c r="AF112" s="631"/>
      <c r="AG112" s="631" t="str">
        <f>VLOOKUP($C112,ToxValues!$C$4:$J$284,3,FALSE)</f>
        <v>--</v>
      </c>
      <c r="AH112" s="632" t="str">
        <f>VLOOKUP($C112,ToxValues!$C$4:$J$284,5,FALSE)</f>
        <v>--</v>
      </c>
      <c r="AI112" s="633"/>
      <c r="AJ112" s="633" t="str">
        <f t="shared" si="37"/>
        <v/>
      </c>
      <c r="AK112" s="634" t="s">
        <v>1856</v>
      </c>
      <c r="AL112" s="626" t="s">
        <v>1856</v>
      </c>
      <c r="AM112" s="626"/>
      <c r="AN112" s="626" t="s">
        <v>1856</v>
      </c>
      <c r="AO112" s="626" t="s">
        <v>1856</v>
      </c>
      <c r="AP112" s="626" t="s">
        <v>1856</v>
      </c>
      <c r="AQ112" s="626"/>
    </row>
    <row r="113" spans="1:43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631">
        <f t="shared" si="30"/>
        <v>253.13010126453372</v>
      </c>
      <c r="H113" s="631" t="str">
        <f t="shared" si="31"/>
        <v>--</v>
      </c>
      <c r="I113" s="631">
        <f t="shared" si="32"/>
        <v>253.13010126453372</v>
      </c>
      <c r="J113" s="631"/>
      <c r="K113" s="631" t="str">
        <f t="shared" si="39"/>
        <v/>
      </c>
      <c r="L113" s="631">
        <f t="shared" si="33"/>
        <v>365</v>
      </c>
      <c r="M113" s="631"/>
      <c r="N113" s="631"/>
      <c r="O113" s="631">
        <f t="shared" si="23"/>
        <v>365</v>
      </c>
      <c r="P113" s="631">
        <f t="shared" si="35"/>
        <v>825.89229100878333</v>
      </c>
      <c r="Q113" s="631"/>
      <c r="R113" s="631">
        <f t="shared" si="36"/>
        <v>825.89229100878333</v>
      </c>
      <c r="S113" s="631">
        <f t="shared" si="24"/>
        <v>711.44217778467237</v>
      </c>
      <c r="T113" s="631">
        <f t="shared" si="25"/>
        <v>825.89229100878333</v>
      </c>
      <c r="U113" s="631">
        <f t="shared" si="26"/>
        <v>0.52727272727272723</v>
      </c>
      <c r="V113" s="631">
        <f t="shared" si="27"/>
        <v>1.472892561983471</v>
      </c>
      <c r="W113" s="631">
        <f>IFERROR((1+(3*[0]!B)+(3*[0]!B^2))/((1+[0]!B)^2),"--")</f>
        <v>1.0991735537190082</v>
      </c>
      <c r="X113" s="631">
        <f t="shared" si="28"/>
        <v>4.0555555555555553E-2</v>
      </c>
      <c r="Y113" s="631" t="str">
        <f t="shared" si="29"/>
        <v>A</v>
      </c>
      <c r="Z113" s="631">
        <f>VLOOKUP(D113,derm!$D$4:$H$285,5,FALSE)</f>
        <v>2.8500000000000001E-2</v>
      </c>
      <c r="AA113" s="631">
        <f>VLOOKUP($C113,ToxValues!$C$4:$N$283,11,FALSE)</f>
        <v>142.59</v>
      </c>
      <c r="AB113" s="631">
        <f>VLOOKUP($D113,derm!$D$4:$K$285,6,FALSE)</f>
        <v>0.1</v>
      </c>
      <c r="AC113" s="631">
        <f>VLOOKUP($D113,derm!$D$4:$K$285,7,FALSE)</f>
        <v>0.67</v>
      </c>
      <c r="AD113" s="631">
        <f>VLOOKUP($D113,derm!$D$4:$K$285,8,FALSE)</f>
        <v>1.61</v>
      </c>
      <c r="AE113" s="631">
        <f>VLOOKUP($D113,derm!$D$4:$L$285,9,FALSE)</f>
        <v>1</v>
      </c>
      <c r="AF113" s="631"/>
      <c r="AG113" s="631">
        <f>VLOOKUP($C113,ToxValues!$C$4:$J$284,3,FALSE)</f>
        <v>0.1</v>
      </c>
      <c r="AH113" s="632">
        <f>VLOOKUP($C113,ToxValues!$C$4:$J$284,5,FALSE)</f>
        <v>0.1</v>
      </c>
      <c r="AI113" s="633"/>
      <c r="AJ113" s="633">
        <f t="shared" si="37"/>
        <v>0.70536707869992843</v>
      </c>
      <c r="AK113" s="634">
        <v>358.86293663021701</v>
      </c>
      <c r="AL113" s="626">
        <v>21343.26533354017</v>
      </c>
      <c r="AM113" s="626"/>
      <c r="AN113" s="626">
        <v>21343.26533354017</v>
      </c>
      <c r="AO113" s="626">
        <v>21343.26533354017</v>
      </c>
      <c r="AP113" s="626">
        <v>24776.768730263502</v>
      </c>
      <c r="AQ113" s="626"/>
    </row>
    <row r="114" spans="1:43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631">
        <f t="shared" si="30"/>
        <v>14.599999999999998</v>
      </c>
      <c r="H114" s="631" t="str">
        <f t="shared" si="31"/>
        <v>--</v>
      </c>
      <c r="I114" s="631" t="str">
        <f t="shared" si="32"/>
        <v>--</v>
      </c>
      <c r="J114" s="631"/>
      <c r="K114" s="631" t="str">
        <f t="shared" si="39"/>
        <v/>
      </c>
      <c r="L114" s="631">
        <f t="shared" si="33"/>
        <v>14.599999999999998</v>
      </c>
      <c r="M114" s="631"/>
      <c r="N114" s="631"/>
      <c r="O114" s="631">
        <f t="shared" si="23"/>
        <v>14.599999999999998</v>
      </c>
      <c r="P114" s="631" t="str">
        <f t="shared" si="35"/>
        <v>--</v>
      </c>
      <c r="Q114" s="631"/>
      <c r="R114" s="631" t="str">
        <f t="shared" si="36"/>
        <v>--</v>
      </c>
      <c r="S114" s="631" t="str">
        <f t="shared" si="24"/>
        <v>--</v>
      </c>
      <c r="T114" s="631" t="str">
        <f t="shared" si="25"/>
        <v>--</v>
      </c>
      <c r="U114" s="631" t="str">
        <f t="shared" si="26"/>
        <v>--</v>
      </c>
      <c r="V114" s="631" t="str">
        <f t="shared" si="27"/>
        <v>--</v>
      </c>
      <c r="W114" s="631" t="str">
        <f>IFERROR((1+(3*[0]!B)+(3*[0]!B^2))/((1+[0]!B)^2),"--")</f>
        <v>--</v>
      </c>
      <c r="X114" s="631">
        <f t="shared" si="28"/>
        <v>1.6222222222222222E-3</v>
      </c>
      <c r="Y114" s="631" t="str">
        <f t="shared" si="29"/>
        <v>A</v>
      </c>
      <c r="Z114" s="631">
        <f>VLOOKUP(D114,derm!$D$4:$H$285,5,FALSE)</f>
        <v>4.96E-3</v>
      </c>
      <c r="AA114" s="631">
        <f>VLOOKUP($C114,ToxValues!$C$4:$N$283,11,FALSE)</f>
        <v>127.57</v>
      </c>
      <c r="AB114" s="631" t="str">
        <f>VLOOKUP($D114,derm!$D$4:$K$285,6,FALSE)</f>
        <v>--</v>
      </c>
      <c r="AC114" s="631" t="str">
        <f>VLOOKUP($D114,derm!$D$4:$K$285,7,FALSE)</f>
        <v>--</v>
      </c>
      <c r="AD114" s="631" t="str">
        <f>VLOOKUP($D114,derm!$D$4:$K$285,8,FALSE)</f>
        <v>--</v>
      </c>
      <c r="AE114" s="631" t="str">
        <f>VLOOKUP($D114,derm!$D$4:$L$285,9,FALSE)</f>
        <v>--</v>
      </c>
      <c r="AF114" s="631"/>
      <c r="AG114" s="631">
        <f>VLOOKUP($C114,ToxValues!$C$4:$J$284,3,FALSE)</f>
        <v>4.0000000000000001E-3</v>
      </c>
      <c r="AH114" s="632">
        <f>VLOOKUP($C114,ToxValues!$C$4:$J$284,5,FALSE)</f>
        <v>4.0000000000000001E-3</v>
      </c>
      <c r="AI114" s="633"/>
      <c r="AJ114" s="633" t="str">
        <f t="shared" si="37"/>
        <v/>
      </c>
      <c r="AK114" s="634">
        <v>14.599999999999998</v>
      </c>
      <c r="AL114" s="626" t="s">
        <v>1856</v>
      </c>
      <c r="AM114" s="626"/>
      <c r="AN114" s="626" t="s">
        <v>1856</v>
      </c>
      <c r="AO114" s="626" t="s">
        <v>1856</v>
      </c>
      <c r="AP114" s="626" t="s">
        <v>1856</v>
      </c>
      <c r="AQ114" s="626"/>
    </row>
    <row r="115" spans="1:43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631" t="str">
        <f t="shared" si="30"/>
        <v>--</v>
      </c>
      <c r="H115" s="631" t="str">
        <f t="shared" si="31"/>
        <v>--</v>
      </c>
      <c r="I115" s="631" t="str">
        <f t="shared" si="32"/>
        <v>--</v>
      </c>
      <c r="J115" s="631"/>
      <c r="K115" s="631" t="str">
        <f t="shared" si="39"/>
        <v/>
      </c>
      <c r="L115" s="631" t="str">
        <f t="shared" si="33"/>
        <v>--</v>
      </c>
      <c r="M115" s="631"/>
      <c r="N115" s="631"/>
      <c r="O115" s="631" t="str">
        <f t="shared" si="23"/>
        <v>--</v>
      </c>
      <c r="P115" s="631" t="str">
        <f t="shared" si="35"/>
        <v>--</v>
      </c>
      <c r="Q115" s="631"/>
      <c r="R115" s="631" t="str">
        <f t="shared" si="36"/>
        <v>--</v>
      </c>
      <c r="S115" s="631" t="str">
        <f t="shared" si="24"/>
        <v>--</v>
      </c>
      <c r="T115" s="631" t="str">
        <f t="shared" si="25"/>
        <v>--</v>
      </c>
      <c r="U115" s="631" t="str">
        <f t="shared" si="26"/>
        <v>--</v>
      </c>
      <c r="V115" s="631" t="str">
        <f t="shared" si="27"/>
        <v>--</v>
      </c>
      <c r="W115" s="631" t="str">
        <f>IFERROR((1+(3*[0]!B)+(3*[0]!B^2))/((1+[0]!B)^2),"--")</f>
        <v>--</v>
      </c>
      <c r="X115" s="631" t="str">
        <f t="shared" si="28"/>
        <v>--</v>
      </c>
      <c r="Y115" s="631" t="str">
        <f t="shared" si="29"/>
        <v>A</v>
      </c>
      <c r="Z115" s="631" t="str">
        <f>VLOOKUP(D115,derm!$D$4:$H$285,5,FALSE)</f>
        <v>--</v>
      </c>
      <c r="AA115" s="631" t="str">
        <f>VLOOKUP($C115,ToxValues!$C$4:$N$283,11,FALSE)</f>
        <v>--</v>
      </c>
      <c r="AB115" s="631" t="str">
        <f>VLOOKUP($D115,derm!$D$4:$K$285,6,FALSE)</f>
        <v>--</v>
      </c>
      <c r="AC115" s="631" t="str">
        <f>VLOOKUP($D115,derm!$D$4:$K$285,7,FALSE)</f>
        <v>--</v>
      </c>
      <c r="AD115" s="631" t="str">
        <f>VLOOKUP($D115,derm!$D$4:$K$285,8,FALSE)</f>
        <v>--</v>
      </c>
      <c r="AE115" s="631" t="str">
        <f>VLOOKUP($D115,derm!$D$4:$L$285,9,FALSE)</f>
        <v>--</v>
      </c>
      <c r="AF115" s="631"/>
      <c r="AG115" s="631" t="str">
        <f>VLOOKUP($C115,ToxValues!$C$4:$J$284,3,FALSE)</f>
        <v>--</v>
      </c>
      <c r="AH115" s="632" t="str">
        <f>VLOOKUP($C115,ToxValues!$C$4:$J$284,5,FALSE)</f>
        <v>--</v>
      </c>
      <c r="AI115" s="633"/>
      <c r="AJ115" s="633" t="str">
        <f t="shared" si="37"/>
        <v/>
      </c>
      <c r="AK115" s="634" t="s">
        <v>1856</v>
      </c>
      <c r="AL115" s="626" t="s">
        <v>1856</v>
      </c>
      <c r="AM115" s="626"/>
      <c r="AN115" s="626" t="s">
        <v>1856</v>
      </c>
      <c r="AO115" s="626" t="s">
        <v>1856</v>
      </c>
      <c r="AP115" s="626" t="s">
        <v>1856</v>
      </c>
      <c r="AQ115" s="626"/>
    </row>
    <row r="116" spans="1:43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631">
        <f t="shared" si="30"/>
        <v>333.73920677659055</v>
      </c>
      <c r="H116" s="631" t="str">
        <f t="shared" si="31"/>
        <v>--</v>
      </c>
      <c r="I116" s="631">
        <f t="shared" si="32"/>
        <v>333.73920677659055</v>
      </c>
      <c r="J116" s="631"/>
      <c r="K116" s="631" t="str">
        <f t="shared" si="39"/>
        <v/>
      </c>
      <c r="L116" s="631">
        <f t="shared" si="33"/>
        <v>365</v>
      </c>
      <c r="M116" s="631"/>
      <c r="N116" s="631"/>
      <c r="O116" s="631">
        <f t="shared" si="23"/>
        <v>365</v>
      </c>
      <c r="P116" s="631">
        <f t="shared" si="35"/>
        <v>3896.7280709382399</v>
      </c>
      <c r="Q116" s="631"/>
      <c r="R116" s="631">
        <f t="shared" si="36"/>
        <v>3896.7280709382399</v>
      </c>
      <c r="S116" s="631">
        <f t="shared" si="24"/>
        <v>3735.222844418247</v>
      </c>
      <c r="T116" s="631">
        <f t="shared" si="25"/>
        <v>3896.7280709382399</v>
      </c>
      <c r="U116" s="631">
        <f t="shared" si="26"/>
        <v>0.57999999999999996</v>
      </c>
      <c r="V116" s="631">
        <f t="shared" si="27"/>
        <v>0.86</v>
      </c>
      <c r="W116" s="631">
        <f>IFERROR((1+(3*[0]!B)+(3*[0]!B^2))/((1+[0]!B)^2),"--")</f>
        <v>1</v>
      </c>
      <c r="X116" s="631">
        <f t="shared" si="28"/>
        <v>4.0555555555555553E-2</v>
      </c>
      <c r="Y116" s="631" t="str">
        <f t="shared" si="29"/>
        <v>A</v>
      </c>
      <c r="Z116" s="631">
        <f>VLOOKUP(D116,derm!$D$4:$H$285,5,FALSE)</f>
        <v>7.5399999999999998E-3</v>
      </c>
      <c r="AA116" s="631">
        <f>VLOOKUP($C116,ToxValues!$C$4:$N$283,11,FALSE)</f>
        <v>108.14</v>
      </c>
      <c r="AB116" s="631">
        <f>VLOOKUP($D116,derm!$D$4:$K$285,6,FALSE)</f>
        <v>0</v>
      </c>
      <c r="AC116" s="631">
        <f>VLOOKUP($D116,derm!$D$4:$K$285,7,FALSE)</f>
        <v>0.43</v>
      </c>
      <c r="AD116" s="631">
        <f>VLOOKUP($D116,derm!$D$4:$K$285,8,FALSE)</f>
        <v>1.03</v>
      </c>
      <c r="AE116" s="631">
        <f>VLOOKUP($D116,derm!$D$4:$L$285,9,FALSE)</f>
        <v>1</v>
      </c>
      <c r="AF116" s="631"/>
      <c r="AG116" s="631">
        <f>VLOOKUP($C116,ToxValues!$C$4:$J$284,3,FALSE)</f>
        <v>0.1</v>
      </c>
      <c r="AH116" s="632">
        <f>VLOOKUP($C116,ToxValues!$C$4:$J$284,5,FALSE)</f>
        <v>0.1</v>
      </c>
      <c r="AI116" s="633"/>
      <c r="AJ116" s="633">
        <f t="shared" si="37"/>
        <v>0.91733229813709538</v>
      </c>
      <c r="AK116" s="634">
        <v>363.81495283044444</v>
      </c>
      <c r="AL116" s="626">
        <v>112056.68533254741</v>
      </c>
      <c r="AM116" s="626"/>
      <c r="AN116" s="626">
        <v>112056.68533254741</v>
      </c>
      <c r="AO116" s="626">
        <v>112056.68533254741</v>
      </c>
      <c r="AP116" s="626">
        <v>116901.8421281472</v>
      </c>
      <c r="AQ116" s="626"/>
    </row>
    <row r="117" spans="1:43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631">
        <f t="shared" si="30"/>
        <v>14.599999999999998</v>
      </c>
      <c r="H117" s="631" t="str">
        <f t="shared" si="31"/>
        <v>--</v>
      </c>
      <c r="I117" s="631" t="str">
        <f t="shared" si="32"/>
        <v>--</v>
      </c>
      <c r="J117" s="631"/>
      <c r="K117" s="631" t="str">
        <f t="shared" si="39"/>
        <v/>
      </c>
      <c r="L117" s="631">
        <f t="shared" si="33"/>
        <v>14.599999999999998</v>
      </c>
      <c r="M117" s="631"/>
      <c r="N117" s="631"/>
      <c r="O117" s="631">
        <f t="shared" si="23"/>
        <v>14.599999999999998</v>
      </c>
      <c r="P117" s="631" t="str">
        <f t="shared" si="35"/>
        <v>--</v>
      </c>
      <c r="Q117" s="631"/>
      <c r="R117" s="631" t="str">
        <f t="shared" si="36"/>
        <v>--</v>
      </c>
      <c r="S117" s="631" t="str">
        <f t="shared" si="24"/>
        <v>--</v>
      </c>
      <c r="T117" s="631" t="str">
        <f t="shared" si="25"/>
        <v>--</v>
      </c>
      <c r="U117" s="631" t="str">
        <f t="shared" si="26"/>
        <v>--</v>
      </c>
      <c r="V117" s="631" t="str">
        <f t="shared" si="27"/>
        <v>--</v>
      </c>
      <c r="W117" s="631" t="str">
        <f>IFERROR((1+(3*[0]!B)+(3*[0]!B^2))/((1+[0]!B)^2),"--")</f>
        <v>--</v>
      </c>
      <c r="X117" s="631">
        <f t="shared" si="28"/>
        <v>1.6222222222222222E-3</v>
      </c>
      <c r="Y117" s="631" t="str">
        <f t="shared" si="29"/>
        <v>A</v>
      </c>
      <c r="Z117" s="631">
        <f>VLOOKUP(D117,derm!$D$4:$H$285,5,FALSE)</f>
        <v>2.2100000000000002E-3</v>
      </c>
      <c r="AA117" s="631">
        <f>VLOOKUP($C117,ToxValues!$C$4:$N$283,11,FALSE)</f>
        <v>138.13</v>
      </c>
      <c r="AB117" s="631" t="str">
        <f>VLOOKUP($D117,derm!$D$4:$K$285,6,FALSE)</f>
        <v>--</v>
      </c>
      <c r="AC117" s="631" t="str">
        <f>VLOOKUP($D117,derm!$D$4:$K$285,7,FALSE)</f>
        <v>--</v>
      </c>
      <c r="AD117" s="631" t="str">
        <f>VLOOKUP($D117,derm!$D$4:$K$285,8,FALSE)</f>
        <v>--</v>
      </c>
      <c r="AE117" s="631" t="str">
        <f>VLOOKUP($D117,derm!$D$4:$L$285,9,FALSE)</f>
        <v>--</v>
      </c>
      <c r="AF117" s="631"/>
      <c r="AG117" s="631">
        <f>VLOOKUP($C117,ToxValues!$C$4:$J$284,3,FALSE)</f>
        <v>4.0000000000000001E-3</v>
      </c>
      <c r="AH117" s="632">
        <f>VLOOKUP($C117,ToxValues!$C$4:$J$284,5,FALSE)</f>
        <v>4.0000000000000001E-3</v>
      </c>
      <c r="AI117" s="633"/>
      <c r="AJ117" s="633" t="str">
        <f t="shared" si="37"/>
        <v/>
      </c>
      <c r="AK117" s="634">
        <v>14.599999999999998</v>
      </c>
      <c r="AL117" s="626" t="s">
        <v>1856</v>
      </c>
      <c r="AM117" s="626"/>
      <c r="AN117" s="626" t="s">
        <v>1856</v>
      </c>
      <c r="AO117" s="626" t="s">
        <v>1856</v>
      </c>
      <c r="AP117" s="626" t="s">
        <v>1856</v>
      </c>
      <c r="AQ117" s="626"/>
    </row>
    <row r="118" spans="1:43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631" t="str">
        <f t="shared" si="30"/>
        <v>--</v>
      </c>
      <c r="H118" s="631" t="str">
        <f t="shared" si="31"/>
        <v>--</v>
      </c>
      <c r="I118" s="631" t="str">
        <f t="shared" si="32"/>
        <v>--</v>
      </c>
      <c r="J118" s="631"/>
      <c r="K118" s="631" t="str">
        <f t="shared" si="39"/>
        <v/>
      </c>
      <c r="L118" s="631" t="str">
        <f t="shared" si="33"/>
        <v>--</v>
      </c>
      <c r="M118" s="631"/>
      <c r="N118" s="631"/>
      <c r="O118" s="631" t="str">
        <f t="shared" si="23"/>
        <v>--</v>
      </c>
      <c r="P118" s="631" t="str">
        <f t="shared" si="35"/>
        <v>--</v>
      </c>
      <c r="Q118" s="631"/>
      <c r="R118" s="631" t="str">
        <f t="shared" si="36"/>
        <v>--</v>
      </c>
      <c r="S118" s="631" t="str">
        <f t="shared" si="24"/>
        <v>--</v>
      </c>
      <c r="T118" s="631" t="str">
        <f t="shared" si="25"/>
        <v>--</v>
      </c>
      <c r="U118" s="631">
        <f t="shared" si="26"/>
        <v>0.57999999999999996</v>
      </c>
      <c r="V118" s="631">
        <f t="shared" si="27"/>
        <v>1.28</v>
      </c>
      <c r="W118" s="631">
        <f>IFERROR((1+(3*[0]!B)+(3*[0]!B^2))/((1+[0]!B)^2),"--")</f>
        <v>1</v>
      </c>
      <c r="X118" s="631" t="str">
        <f t="shared" si="28"/>
        <v>--</v>
      </c>
      <c r="Y118" s="631" t="str">
        <f t="shared" si="29"/>
        <v>A</v>
      </c>
      <c r="Z118" s="631" t="str">
        <f>VLOOKUP(D118,derm!$D$4:$H$285,5,FALSE)</f>
        <v>--</v>
      </c>
      <c r="AA118" s="631" t="str">
        <f>VLOOKUP($C118,ToxValues!$C$4:$N$283,11,FALSE)</f>
        <v>--</v>
      </c>
      <c r="AB118" s="631">
        <f>VLOOKUP($D118,derm!$D$4:$K$285,6,FALSE)</f>
        <v>0</v>
      </c>
      <c r="AC118" s="631">
        <f>VLOOKUP($D118,derm!$D$4:$K$285,7,FALSE)</f>
        <v>0.64</v>
      </c>
      <c r="AD118" s="631">
        <f>VLOOKUP($D118,derm!$D$4:$K$285,8,FALSE)</f>
        <v>1.54</v>
      </c>
      <c r="AE118" s="631">
        <f>VLOOKUP($D118,derm!$D$4:$L$285,9,FALSE)</f>
        <v>1</v>
      </c>
      <c r="AF118" s="631"/>
      <c r="AG118" s="631" t="str">
        <f>VLOOKUP($C118,ToxValues!$C$4:$J$284,3,FALSE)</f>
        <v>--</v>
      </c>
      <c r="AH118" s="632" t="str">
        <f>VLOOKUP($C118,ToxValues!$C$4:$J$284,5,FALSE)</f>
        <v>--</v>
      </c>
      <c r="AI118" s="633"/>
      <c r="AJ118" s="633" t="str">
        <f t="shared" si="37"/>
        <v/>
      </c>
      <c r="AK118" s="634" t="s">
        <v>1856</v>
      </c>
      <c r="AL118" s="626" t="s">
        <v>1856</v>
      </c>
      <c r="AM118" s="626"/>
      <c r="AN118" s="626" t="s">
        <v>1856</v>
      </c>
      <c r="AO118" s="626" t="s">
        <v>1856</v>
      </c>
      <c r="AP118" s="626" t="s">
        <v>1856</v>
      </c>
      <c r="AQ118" s="626"/>
    </row>
    <row r="119" spans="1:43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631">
        <f t="shared" si="30"/>
        <v>219</v>
      </c>
      <c r="H119" s="631" t="str">
        <f t="shared" si="31"/>
        <v>--</v>
      </c>
      <c r="I119" s="631" t="str">
        <f t="shared" si="32"/>
        <v>--</v>
      </c>
      <c r="J119" s="631"/>
      <c r="K119" s="631" t="str">
        <f t="shared" si="39"/>
        <v/>
      </c>
      <c r="L119" s="631">
        <f t="shared" si="33"/>
        <v>219</v>
      </c>
      <c r="M119" s="631"/>
      <c r="N119" s="631"/>
      <c r="O119" s="631">
        <f t="shared" si="23"/>
        <v>219</v>
      </c>
      <c r="P119" s="631" t="str">
        <f t="shared" si="35"/>
        <v>--</v>
      </c>
      <c r="Q119" s="631"/>
      <c r="R119" s="631" t="str">
        <f t="shared" si="36"/>
        <v>--</v>
      </c>
      <c r="S119" s="631" t="str">
        <f t="shared" si="24"/>
        <v>--</v>
      </c>
      <c r="T119" s="631" t="str">
        <f t="shared" si="25"/>
        <v>--</v>
      </c>
      <c r="U119" s="631" t="str">
        <f t="shared" si="26"/>
        <v>--</v>
      </c>
      <c r="V119" s="631" t="str">
        <f t="shared" si="27"/>
        <v>--</v>
      </c>
      <c r="W119" s="631" t="str">
        <f>IFERROR((1+(3*[0]!B)+(3*[0]!B^2))/((1+[0]!B)^2),"--")</f>
        <v>--</v>
      </c>
      <c r="X119" s="631">
        <f t="shared" si="28"/>
        <v>2.4333333333333332E-2</v>
      </c>
      <c r="Y119" s="631" t="str">
        <f t="shared" si="29"/>
        <v>A</v>
      </c>
      <c r="Z119" s="631">
        <f>VLOOKUP(D119,derm!$D$4:$H$285,5,FALSE)</f>
        <v>8.5999999999999993E-2</v>
      </c>
      <c r="AA119" s="631">
        <f>VLOOKUP($C119,ToxValues!$C$4:$N$283,11,FALSE)</f>
        <v>154.21</v>
      </c>
      <c r="AB119" s="631" t="str">
        <f>VLOOKUP($D119,derm!$D$4:$K$285,6,FALSE)</f>
        <v>--</v>
      </c>
      <c r="AC119" s="631" t="str">
        <f>VLOOKUP($D119,derm!$D$4:$K$285,7,FALSE)</f>
        <v>--</v>
      </c>
      <c r="AD119" s="631" t="str">
        <f>VLOOKUP($D119,derm!$D$4:$K$285,8,FALSE)</f>
        <v>--</v>
      </c>
      <c r="AE119" s="631" t="str">
        <f>VLOOKUP($D119,derm!$D$4:$L$285,9,FALSE)</f>
        <v>--</v>
      </c>
      <c r="AF119" s="631"/>
      <c r="AG119" s="631">
        <f>VLOOKUP($C119,ToxValues!$C$4:$J$284,3,FALSE)</f>
        <v>0.06</v>
      </c>
      <c r="AH119" s="632">
        <f>VLOOKUP($C119,ToxValues!$C$4:$J$284,5,FALSE)</f>
        <v>0.06</v>
      </c>
      <c r="AI119" s="633"/>
      <c r="AJ119" s="633" t="str">
        <f t="shared" si="37"/>
        <v/>
      </c>
      <c r="AK119" s="634">
        <v>219</v>
      </c>
      <c r="AL119" s="626" t="s">
        <v>1856</v>
      </c>
      <c r="AM119" s="626"/>
      <c r="AN119" s="626" t="s">
        <v>1856</v>
      </c>
      <c r="AO119" s="626" t="s">
        <v>1856</v>
      </c>
      <c r="AP119" s="626" t="s">
        <v>1856</v>
      </c>
      <c r="AQ119" s="626"/>
    </row>
    <row r="120" spans="1:43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631" t="str">
        <f t="shared" si="30"/>
        <v>--</v>
      </c>
      <c r="H120" s="631" t="str">
        <f t="shared" si="31"/>
        <v>--</v>
      </c>
      <c r="I120" s="631" t="str">
        <f t="shared" si="32"/>
        <v>--</v>
      </c>
      <c r="J120" s="631"/>
      <c r="K120" s="631" t="str">
        <f t="shared" si="39"/>
        <v/>
      </c>
      <c r="L120" s="631" t="str">
        <f t="shared" si="33"/>
        <v>--</v>
      </c>
      <c r="M120" s="631"/>
      <c r="N120" s="631"/>
      <c r="O120" s="631" t="str">
        <f t="shared" si="23"/>
        <v>--</v>
      </c>
      <c r="P120" s="631" t="str">
        <f t="shared" si="35"/>
        <v>--</v>
      </c>
      <c r="Q120" s="631"/>
      <c r="R120" s="631" t="str">
        <f t="shared" si="36"/>
        <v>--</v>
      </c>
      <c r="S120" s="631" t="str">
        <f t="shared" si="24"/>
        <v>--</v>
      </c>
      <c r="T120" s="631" t="str">
        <f t="shared" si="25"/>
        <v>--</v>
      </c>
      <c r="U120" s="631" t="str">
        <f t="shared" si="26"/>
        <v>--</v>
      </c>
      <c r="V120" s="631" t="str">
        <f t="shared" si="27"/>
        <v>--</v>
      </c>
      <c r="W120" s="631" t="str">
        <f>IFERROR((1+(3*[0]!B)+(3*[0]!B^2))/((1+[0]!B)^2),"--")</f>
        <v>--</v>
      </c>
      <c r="X120" s="631" t="str">
        <f t="shared" si="28"/>
        <v>--</v>
      </c>
      <c r="Y120" s="631" t="str">
        <f t="shared" si="29"/>
        <v>A</v>
      </c>
      <c r="Z120" s="631" t="str">
        <f>VLOOKUP(D120,derm!$D$4:$H$285,5,FALSE)</f>
        <v>--</v>
      </c>
      <c r="AA120" s="631" t="str">
        <f>VLOOKUP($C120,ToxValues!$C$4:$N$283,11,FALSE)</f>
        <v>--</v>
      </c>
      <c r="AB120" s="631" t="str">
        <f>VLOOKUP($D120,derm!$D$4:$K$285,6,FALSE)</f>
        <v>--</v>
      </c>
      <c r="AC120" s="631" t="str">
        <f>VLOOKUP($D120,derm!$D$4:$K$285,7,FALSE)</f>
        <v>--</v>
      </c>
      <c r="AD120" s="631" t="str">
        <f>VLOOKUP($D120,derm!$D$4:$K$285,8,FALSE)</f>
        <v>--</v>
      </c>
      <c r="AE120" s="631" t="str">
        <f>VLOOKUP($D120,derm!$D$4:$L$285,9,FALSE)</f>
        <v>--</v>
      </c>
      <c r="AF120" s="631"/>
      <c r="AG120" s="631" t="str">
        <f>VLOOKUP($C120,ToxValues!$C$4:$J$284,3,FALSE)</f>
        <v>--</v>
      </c>
      <c r="AH120" s="632" t="str">
        <f>VLOOKUP($C120,ToxValues!$C$4:$J$284,5,FALSE)</f>
        <v>--</v>
      </c>
      <c r="AI120" s="633"/>
      <c r="AJ120" s="633" t="str">
        <f t="shared" si="37"/>
        <v/>
      </c>
      <c r="AK120" s="634" t="s">
        <v>1856</v>
      </c>
      <c r="AL120" s="626" t="s">
        <v>1856</v>
      </c>
      <c r="AM120" s="626"/>
      <c r="AN120" s="626" t="s">
        <v>1856</v>
      </c>
      <c r="AO120" s="626" t="s">
        <v>1856</v>
      </c>
      <c r="AP120" s="626" t="s">
        <v>1856</v>
      </c>
      <c r="AQ120" s="626"/>
    </row>
    <row r="121" spans="1:43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631">
        <f t="shared" si="30"/>
        <v>25.028247430061679</v>
      </c>
      <c r="H121" s="631" t="str">
        <f t="shared" si="31"/>
        <v>--</v>
      </c>
      <c r="I121" s="631">
        <f t="shared" si="32"/>
        <v>25.028247430061679</v>
      </c>
      <c r="J121" s="631"/>
      <c r="K121" s="631" t="str">
        <f t="shared" si="39"/>
        <v/>
      </c>
      <c r="L121" s="631">
        <f t="shared" si="33"/>
        <v>25.55</v>
      </c>
      <c r="M121" s="631"/>
      <c r="N121" s="631"/>
      <c r="O121" s="631">
        <f t="shared" si="23"/>
        <v>25.55</v>
      </c>
      <c r="P121" s="631">
        <f t="shared" si="35"/>
        <v>1225.622562652007</v>
      </c>
      <c r="Q121" s="631"/>
      <c r="R121" s="631">
        <f t="shared" si="36"/>
        <v>1225.622562652007</v>
      </c>
      <c r="S121" s="631">
        <f t="shared" si="24"/>
        <v>1192.4096475507768</v>
      </c>
      <c r="T121" s="631">
        <f t="shared" si="25"/>
        <v>1225.622562652007</v>
      </c>
      <c r="U121" s="631">
        <f t="shared" si="26"/>
        <v>0.57999999999999996</v>
      </c>
      <c r="V121" s="631">
        <f t="shared" si="27"/>
        <v>0.7</v>
      </c>
      <c r="W121" s="631">
        <f>IFERROR((1+(3*[0]!B)+(3*[0]!B^2))/((1+[0]!B)^2),"--")</f>
        <v>1</v>
      </c>
      <c r="X121" s="631">
        <f t="shared" si="28"/>
        <v>2.8388888888888891E-3</v>
      </c>
      <c r="Y121" s="631" t="str">
        <f t="shared" si="29"/>
        <v>A</v>
      </c>
      <c r="Z121" s="631">
        <f>VLOOKUP(D121,derm!$D$4:$H$285,5,FALSE)</f>
        <v>1.8600000000000001E-3</v>
      </c>
      <c r="AA121" s="631">
        <f>VLOOKUP($C121,ToxValues!$C$4:$N$283,11,FALSE)</f>
        <v>93.13</v>
      </c>
      <c r="AB121" s="631">
        <f>VLOOKUP($D121,derm!$D$4:$K$285,6,FALSE)</f>
        <v>0</v>
      </c>
      <c r="AC121" s="631">
        <f>VLOOKUP($D121,derm!$D$4:$K$285,7,FALSE)</f>
        <v>0.35</v>
      </c>
      <c r="AD121" s="631">
        <f>VLOOKUP($D121,derm!$D$4:$K$285,8,FALSE)</f>
        <v>0.85</v>
      </c>
      <c r="AE121" s="631">
        <f>VLOOKUP($D121,derm!$D$4:$L$285,9,FALSE)</f>
        <v>1</v>
      </c>
      <c r="AF121" s="631"/>
      <c r="AG121" s="631">
        <f>VLOOKUP($C121,ToxValues!$C$4:$J$284,3,FALSE)</f>
        <v>7.0000000000000001E-3</v>
      </c>
      <c r="AH121" s="632">
        <f>VLOOKUP($C121,ToxValues!$C$4:$J$284,5,FALSE)</f>
        <v>7.0000000000000001E-3</v>
      </c>
      <c r="AI121" s="633"/>
      <c r="AJ121" s="633">
        <f t="shared" si="37"/>
        <v>0.98027881039162923</v>
      </c>
      <c r="AK121" s="634">
        <v>25.531764192742976</v>
      </c>
      <c r="AL121" s="626">
        <v>35772.289426523304</v>
      </c>
      <c r="AM121" s="626"/>
      <c r="AN121" s="626">
        <v>35772.289426523304</v>
      </c>
      <c r="AO121" s="626">
        <v>35772.289426523304</v>
      </c>
      <c r="AP121" s="626">
        <v>36768.676879560211</v>
      </c>
      <c r="AQ121" s="626"/>
    </row>
    <row r="122" spans="1:43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631">
        <f t="shared" si="30"/>
        <v>1095</v>
      </c>
      <c r="H122" s="631" t="str">
        <f t="shared" si="31"/>
        <v>--</v>
      </c>
      <c r="I122" s="631" t="str">
        <f t="shared" si="32"/>
        <v>--</v>
      </c>
      <c r="J122" s="631"/>
      <c r="K122" s="631" t="str">
        <f t="shared" si="39"/>
        <v/>
      </c>
      <c r="L122" s="631">
        <f t="shared" si="33"/>
        <v>1095</v>
      </c>
      <c r="M122" s="631"/>
      <c r="N122" s="631"/>
      <c r="O122" s="631">
        <f t="shared" si="23"/>
        <v>1095</v>
      </c>
      <c r="P122" s="631" t="str">
        <f t="shared" si="35"/>
        <v>--</v>
      </c>
      <c r="Q122" s="631"/>
      <c r="R122" s="631" t="str">
        <f t="shared" si="36"/>
        <v>--</v>
      </c>
      <c r="S122" s="631" t="str">
        <f t="shared" si="24"/>
        <v>--</v>
      </c>
      <c r="T122" s="631" t="str">
        <f t="shared" si="25"/>
        <v>--</v>
      </c>
      <c r="U122" s="631" t="str">
        <f t="shared" si="26"/>
        <v>--</v>
      </c>
      <c r="V122" s="631" t="str">
        <f t="shared" si="27"/>
        <v>--</v>
      </c>
      <c r="W122" s="631" t="str">
        <f>IFERROR((1+(3*[0]!B)+(3*[0]!B^2))/((1+[0]!B)^2),"--")</f>
        <v>--</v>
      </c>
      <c r="X122" s="631">
        <f t="shared" si="28"/>
        <v>0.12166666666666667</v>
      </c>
      <c r="Y122" s="631" t="str">
        <f t="shared" si="29"/>
        <v>A</v>
      </c>
      <c r="Z122" s="631">
        <f>VLOOKUP(D122,derm!$D$4:$H$285,5,FALSE)</f>
        <v>0.14199999999999999</v>
      </c>
      <c r="AA122" s="631">
        <f>VLOOKUP($C122,ToxValues!$C$4:$N$283,11,FALSE)</f>
        <v>178.24</v>
      </c>
      <c r="AB122" s="631" t="str">
        <f>VLOOKUP($D122,derm!$D$4:$K$285,6,FALSE)</f>
        <v>--</v>
      </c>
      <c r="AC122" s="631" t="str">
        <f>VLOOKUP($D122,derm!$D$4:$K$285,7,FALSE)</f>
        <v>--</v>
      </c>
      <c r="AD122" s="631" t="str">
        <f>VLOOKUP($D122,derm!$D$4:$K$285,8,FALSE)</f>
        <v>--</v>
      </c>
      <c r="AE122" s="631" t="str">
        <f>VLOOKUP($D122,derm!$D$4:$L$285,9,FALSE)</f>
        <v>--</v>
      </c>
      <c r="AF122" s="631"/>
      <c r="AG122" s="631">
        <f>VLOOKUP($C122,ToxValues!$C$4:$J$284,3,FALSE)</f>
        <v>0.3</v>
      </c>
      <c r="AH122" s="632">
        <f>VLOOKUP($C122,ToxValues!$C$4:$J$284,5,FALSE)</f>
        <v>0.3</v>
      </c>
      <c r="AI122" s="633"/>
      <c r="AJ122" s="633" t="str">
        <f t="shared" si="37"/>
        <v/>
      </c>
      <c r="AK122" s="634">
        <v>1095</v>
      </c>
      <c r="AL122" s="626" t="s">
        <v>1856</v>
      </c>
      <c r="AM122" s="626"/>
      <c r="AN122" s="626" t="s">
        <v>1856</v>
      </c>
      <c r="AO122" s="626" t="s">
        <v>1856</v>
      </c>
      <c r="AP122" s="626" t="s">
        <v>1856</v>
      </c>
      <c r="AQ122" s="626"/>
    </row>
    <row r="123" spans="1:43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631" t="str">
        <f t="shared" si="30"/>
        <v>--</v>
      </c>
      <c r="H123" s="631" t="str">
        <f t="shared" si="31"/>
        <v>--</v>
      </c>
      <c r="I123" s="631" t="str">
        <f t="shared" si="32"/>
        <v>--</v>
      </c>
      <c r="J123" s="631"/>
      <c r="K123" s="631" t="str">
        <f t="shared" si="39"/>
        <v/>
      </c>
      <c r="L123" s="631" t="str">
        <f t="shared" si="33"/>
        <v>--</v>
      </c>
      <c r="M123" s="631"/>
      <c r="N123" s="631"/>
      <c r="O123" s="631" t="str">
        <f t="shared" si="23"/>
        <v>--</v>
      </c>
      <c r="P123" s="631" t="str">
        <f t="shared" si="35"/>
        <v>--</v>
      </c>
      <c r="Q123" s="631"/>
      <c r="R123" s="631" t="str">
        <f t="shared" si="36"/>
        <v>--</v>
      </c>
      <c r="S123" s="631" t="str">
        <f t="shared" si="24"/>
        <v>--</v>
      </c>
      <c r="T123" s="631" t="str">
        <f t="shared" si="25"/>
        <v>--</v>
      </c>
      <c r="U123" s="631" t="str">
        <f t="shared" si="26"/>
        <v>--</v>
      </c>
      <c r="V123" s="631" t="str">
        <f t="shared" si="27"/>
        <v>--</v>
      </c>
      <c r="W123" s="631" t="str">
        <f>IFERROR((1+(3*[0]!B)+(3*[0]!B^2))/((1+[0]!B)^2),"--")</f>
        <v>--</v>
      </c>
      <c r="X123" s="631" t="str">
        <f t="shared" si="28"/>
        <v>--</v>
      </c>
      <c r="Y123" s="631" t="str">
        <f t="shared" si="29"/>
        <v>A</v>
      </c>
      <c r="Z123" s="631">
        <f>VLOOKUP(D123,derm!$D$4:$H$285,5,FALSE)</f>
        <v>5.1400000000000001E-2</v>
      </c>
      <c r="AA123" s="631">
        <f>VLOOKUP($C123,ToxValues!$C$4:$N$283,11,FALSE)</f>
        <v>182.23</v>
      </c>
      <c r="AB123" s="631" t="str">
        <f>VLOOKUP($D123,derm!$D$4:$K$285,6,FALSE)</f>
        <v>--</v>
      </c>
      <c r="AC123" s="631" t="str">
        <f>VLOOKUP($D123,derm!$D$4:$K$285,7,FALSE)</f>
        <v>--</v>
      </c>
      <c r="AD123" s="631" t="str">
        <f>VLOOKUP($D123,derm!$D$4:$K$285,8,FALSE)</f>
        <v>--</v>
      </c>
      <c r="AE123" s="631" t="str">
        <f>VLOOKUP($D123,derm!$D$4:$L$285,9,FALSE)</f>
        <v>--</v>
      </c>
      <c r="AF123" s="631"/>
      <c r="AG123" s="631" t="str">
        <f>VLOOKUP($C123,ToxValues!$C$4:$J$284,3,FALSE)</f>
        <v>--</v>
      </c>
      <c r="AH123" s="632" t="str">
        <f>VLOOKUP($C123,ToxValues!$C$4:$J$284,5,FALSE)</f>
        <v>--</v>
      </c>
      <c r="AI123" s="633"/>
      <c r="AJ123" s="633" t="str">
        <f t="shared" si="37"/>
        <v/>
      </c>
      <c r="AK123" s="634" t="s">
        <v>1856</v>
      </c>
      <c r="AL123" s="626" t="s">
        <v>1856</v>
      </c>
      <c r="AM123" s="626"/>
      <c r="AN123" s="626" t="s">
        <v>1856</v>
      </c>
      <c r="AO123" s="626" t="s">
        <v>1856</v>
      </c>
      <c r="AP123" s="626" t="s">
        <v>1856</v>
      </c>
      <c r="AQ123" s="626"/>
    </row>
    <row r="124" spans="1:43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631">
        <f t="shared" si="30"/>
        <v>10.704262572218015</v>
      </c>
      <c r="H124" s="631" t="str">
        <f t="shared" si="31"/>
        <v>--</v>
      </c>
      <c r="I124" s="631">
        <f t="shared" si="32"/>
        <v>10.704262572218015</v>
      </c>
      <c r="J124" s="631"/>
      <c r="K124" s="631" t="str">
        <f t="shared" si="39"/>
        <v/>
      </c>
      <c r="L124" s="631">
        <f t="shared" si="33"/>
        <v>10.95</v>
      </c>
      <c r="M124" s="631"/>
      <c r="N124" s="631"/>
      <c r="O124" s="631">
        <f t="shared" si="23"/>
        <v>10.95</v>
      </c>
      <c r="P124" s="631">
        <f t="shared" si="35"/>
        <v>476.9793361301721</v>
      </c>
      <c r="Q124" s="631"/>
      <c r="R124" s="631">
        <f t="shared" si="36"/>
        <v>476.9793361301721</v>
      </c>
      <c r="S124" s="631">
        <f t="shared" si="24"/>
        <v>373.85283513602104</v>
      </c>
      <c r="T124" s="631">
        <f t="shared" si="25"/>
        <v>476.9793361301721</v>
      </c>
      <c r="U124" s="631">
        <f t="shared" si="26"/>
        <v>0.57999999999999996</v>
      </c>
      <c r="V124" s="631">
        <f t="shared" si="27"/>
        <v>2.2999999999999998</v>
      </c>
      <c r="W124" s="631">
        <f>IFERROR((1+(3*[0]!B)+(3*[0]!B^2))/((1+[0]!B)^2),"--")</f>
        <v>1</v>
      </c>
      <c r="X124" s="631">
        <f t="shared" si="28"/>
        <v>1.2166666666666669E-3</v>
      </c>
      <c r="Y124" s="631" t="str">
        <f t="shared" si="29"/>
        <v>A</v>
      </c>
      <c r="Z124" s="631">
        <f>VLOOKUP(D124,derm!$D$4:$H$285,5,FALSE)</f>
        <v>1.1299999999999999E-3</v>
      </c>
      <c r="AA124" s="631">
        <f>VLOOKUP($C124,ToxValues!$C$4:$N$283,11,FALSE)</f>
        <v>184.24</v>
      </c>
      <c r="AB124" s="631">
        <f>VLOOKUP($D124,derm!$D$4:$K$285,6,FALSE)</f>
        <v>0</v>
      </c>
      <c r="AC124" s="631">
        <f>VLOOKUP($D124,derm!$D$4:$K$285,7,FALSE)</f>
        <v>1.1499999999999999</v>
      </c>
      <c r="AD124" s="631">
        <f>VLOOKUP($D124,derm!$D$4:$K$285,8,FALSE)</f>
        <v>2.76</v>
      </c>
      <c r="AE124" s="631">
        <f>VLOOKUP($D124,derm!$D$4:$L$285,9,FALSE)</f>
        <v>1</v>
      </c>
      <c r="AF124" s="631"/>
      <c r="AG124" s="631">
        <f>VLOOKUP($C124,ToxValues!$C$4:$J$284,3,FALSE)</f>
        <v>3.0000000000000001E-3</v>
      </c>
      <c r="AH124" s="632">
        <f>VLOOKUP($C124,ToxValues!$C$4:$J$284,5,FALSE)</f>
        <v>3.0000000000000001E-3</v>
      </c>
      <c r="AI124" s="633"/>
      <c r="AJ124" s="633">
        <f t="shared" si="37"/>
        <v>0.97851263542032174</v>
      </c>
      <c r="AK124" s="634">
        <v>10.939319723367682</v>
      </c>
      <c r="AL124" s="626">
        <v>11215.585054080633</v>
      </c>
      <c r="AM124" s="626"/>
      <c r="AN124" s="626">
        <v>11215.585054080633</v>
      </c>
      <c r="AO124" s="626">
        <v>11215.585054080633</v>
      </c>
      <c r="AP124" s="626">
        <v>14309.380083905164</v>
      </c>
      <c r="AQ124" s="626"/>
    </row>
    <row r="125" spans="1:43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631" t="str">
        <f t="shared" si="30"/>
        <v>--</v>
      </c>
      <c r="H125" s="631" t="str">
        <f t="shared" si="31"/>
        <v>--</v>
      </c>
      <c r="I125" s="631" t="str">
        <f t="shared" si="32"/>
        <v>--</v>
      </c>
      <c r="J125" s="631"/>
      <c r="K125" s="631" t="str">
        <f t="shared" si="39"/>
        <v/>
      </c>
      <c r="L125" s="631" t="str">
        <f t="shared" si="33"/>
        <v>--</v>
      </c>
      <c r="M125" s="631"/>
      <c r="N125" s="631"/>
      <c r="O125" s="631" t="str">
        <f t="shared" si="23"/>
        <v>--</v>
      </c>
      <c r="P125" s="631" t="str">
        <f t="shared" si="35"/>
        <v>--</v>
      </c>
      <c r="Q125" s="631"/>
      <c r="R125" s="631" t="str">
        <f t="shared" si="36"/>
        <v>--</v>
      </c>
      <c r="S125" s="631" t="str">
        <f t="shared" si="24"/>
        <v>--</v>
      </c>
      <c r="T125" s="631" t="str">
        <f t="shared" si="25"/>
        <v>--</v>
      </c>
      <c r="U125" s="631">
        <f t="shared" si="26"/>
        <v>0.15263157894736842</v>
      </c>
      <c r="V125" s="631">
        <f t="shared" si="27"/>
        <v>9.2559002770083083</v>
      </c>
      <c r="W125" s="631">
        <f>IFERROR((1+(3*[0]!B)+(3*[0]!B^2))/((1+[0]!B)^2),"--")</f>
        <v>2.2797783933518003</v>
      </c>
      <c r="X125" s="631" t="str">
        <f t="shared" si="28"/>
        <v>--</v>
      </c>
      <c r="Y125" s="631" t="str">
        <f t="shared" si="29"/>
        <v>A</v>
      </c>
      <c r="Z125" s="631">
        <f>VLOOKUP(D125,derm!$D$4:$H$285,5,FALSE)</f>
        <v>0.55200000000000005</v>
      </c>
      <c r="AA125" s="631">
        <f>VLOOKUP($C125,ToxValues!$C$4:$N$283,11,FALSE)</f>
        <v>228.3</v>
      </c>
      <c r="AB125" s="631">
        <f>VLOOKUP($D125,derm!$D$4:$K$285,6,FALSE)</f>
        <v>2.8</v>
      </c>
      <c r="AC125" s="631">
        <f>VLOOKUP($D125,derm!$D$4:$K$285,7,FALSE)</f>
        <v>2.0299999999999998</v>
      </c>
      <c r="AD125" s="631">
        <f>VLOOKUP($D125,derm!$D$4:$K$285,8,FALSE)</f>
        <v>8.5299999999999994</v>
      </c>
      <c r="AE125" s="631">
        <f>VLOOKUP($D125,derm!$D$4:$L$285,9,FALSE)</f>
        <v>1</v>
      </c>
      <c r="AF125" s="631"/>
      <c r="AG125" s="631" t="str">
        <f>VLOOKUP($C125,ToxValues!$C$4:$J$284,3,FALSE)</f>
        <v>--</v>
      </c>
      <c r="AH125" s="632" t="str">
        <f>VLOOKUP($C125,ToxValues!$C$4:$J$284,5,FALSE)</f>
        <v>--</v>
      </c>
      <c r="AI125" s="633"/>
      <c r="AJ125" s="633" t="str">
        <f t="shared" si="37"/>
        <v/>
      </c>
      <c r="AK125" s="634" t="s">
        <v>1856</v>
      </c>
      <c r="AL125" s="626" t="s">
        <v>1856</v>
      </c>
      <c r="AM125" s="626"/>
      <c r="AN125" s="626" t="s">
        <v>1856</v>
      </c>
      <c r="AO125" s="626" t="s">
        <v>1856</v>
      </c>
      <c r="AP125" s="626" t="s">
        <v>1856</v>
      </c>
      <c r="AQ125" s="626"/>
    </row>
    <row r="126" spans="1:43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631" t="str">
        <f t="shared" si="30"/>
        <v>--</v>
      </c>
      <c r="H126" s="631" t="str">
        <f t="shared" si="31"/>
        <v>--</v>
      </c>
      <c r="I126" s="631" t="str">
        <f t="shared" si="32"/>
        <v>--</v>
      </c>
      <c r="J126" s="631"/>
      <c r="K126" s="631" t="str">
        <f t="shared" si="39"/>
        <v/>
      </c>
      <c r="L126" s="631" t="str">
        <f t="shared" si="33"/>
        <v>--</v>
      </c>
      <c r="M126" s="631"/>
      <c r="N126" s="631"/>
      <c r="O126" s="631" t="str">
        <f t="shared" si="23"/>
        <v>--</v>
      </c>
      <c r="P126" s="631" t="str">
        <f t="shared" si="35"/>
        <v>--</v>
      </c>
      <c r="Q126" s="631"/>
      <c r="R126" s="631" t="str">
        <f t="shared" si="36"/>
        <v>--</v>
      </c>
      <c r="S126" s="631" t="str">
        <f t="shared" si="24"/>
        <v>--</v>
      </c>
      <c r="T126" s="631" t="str">
        <f t="shared" si="25"/>
        <v>--</v>
      </c>
      <c r="U126" s="631">
        <f t="shared" si="26"/>
        <v>0.10943396226415093</v>
      </c>
      <c r="V126" s="631">
        <f t="shared" si="27"/>
        <v>13.286244215023141</v>
      </c>
      <c r="W126" s="631">
        <f>IFERROR((1+(3*[0]!B)+(3*[0]!B^2))/((1+[0]!B)^2),"--")</f>
        <v>2.4695621217515131</v>
      </c>
      <c r="X126" s="631" t="str">
        <f t="shared" si="28"/>
        <v>--</v>
      </c>
      <c r="Y126" s="631" t="str">
        <f t="shared" si="29"/>
        <v>A</v>
      </c>
      <c r="Z126" s="631">
        <f>VLOOKUP(D126,derm!$D$4:$H$285,5,FALSE)</f>
        <v>0.71299999999999997</v>
      </c>
      <c r="AA126" s="631">
        <f>VLOOKUP($C126,ToxValues!$C$4:$N$283,11,FALSE)</f>
        <v>252.32</v>
      </c>
      <c r="AB126" s="631">
        <f>VLOOKUP($D126,derm!$D$4:$K$285,6,FALSE)</f>
        <v>4.3</v>
      </c>
      <c r="AC126" s="631">
        <f>VLOOKUP($D126,derm!$D$4:$K$285,7,FALSE)</f>
        <v>2.69</v>
      </c>
      <c r="AD126" s="631">
        <f>VLOOKUP($D126,derm!$D$4:$K$285,8,FALSE)</f>
        <v>11.67</v>
      </c>
      <c r="AE126" s="631">
        <f>VLOOKUP($D126,derm!$D$4:$L$285,9,FALSE)</f>
        <v>1</v>
      </c>
      <c r="AF126" s="631"/>
      <c r="AG126" s="631" t="str">
        <f>VLOOKUP($C126,ToxValues!$C$4:$J$284,3,FALSE)</f>
        <v>--</v>
      </c>
      <c r="AH126" s="632" t="str">
        <f>VLOOKUP($C126,ToxValues!$C$4:$J$284,5,FALSE)</f>
        <v>--</v>
      </c>
      <c r="AI126" s="633"/>
      <c r="AJ126" s="633" t="str">
        <f t="shared" si="37"/>
        <v/>
      </c>
      <c r="AK126" s="634" t="s">
        <v>1856</v>
      </c>
      <c r="AL126" s="626" t="s">
        <v>1856</v>
      </c>
      <c r="AM126" s="626"/>
      <c r="AN126" s="626" t="s">
        <v>1856</v>
      </c>
      <c r="AO126" s="626" t="s">
        <v>1856</v>
      </c>
      <c r="AP126" s="626" t="s">
        <v>1856</v>
      </c>
      <c r="AQ126" s="626"/>
    </row>
    <row r="127" spans="1:43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631" t="str">
        <f t="shared" si="30"/>
        <v>--</v>
      </c>
      <c r="H127" s="631" t="str">
        <f t="shared" si="31"/>
        <v>--</v>
      </c>
      <c r="I127" s="631" t="str">
        <f t="shared" si="32"/>
        <v>--</v>
      </c>
      <c r="J127" s="631"/>
      <c r="K127" s="631" t="str">
        <f t="shared" si="39"/>
        <v/>
      </c>
      <c r="L127" s="631" t="str">
        <f t="shared" si="33"/>
        <v>--</v>
      </c>
      <c r="M127" s="631"/>
      <c r="N127" s="631"/>
      <c r="O127" s="631" t="str">
        <f t="shared" si="23"/>
        <v>--</v>
      </c>
      <c r="P127" s="631" t="str">
        <f t="shared" si="35"/>
        <v>--</v>
      </c>
      <c r="Q127" s="631"/>
      <c r="R127" s="631" t="str">
        <f t="shared" si="36"/>
        <v>--</v>
      </c>
      <c r="S127" s="631" t="str">
        <f t="shared" si="24"/>
        <v>--</v>
      </c>
      <c r="T127" s="631" t="str">
        <f t="shared" si="25"/>
        <v>--</v>
      </c>
      <c r="U127" s="631">
        <f t="shared" si="26"/>
        <v>0.10943396226415093</v>
      </c>
      <c r="V127" s="631">
        <f t="shared" si="27"/>
        <v>13.681374154503382</v>
      </c>
      <c r="W127" s="631">
        <f>IFERROR((1+(3*[0]!B)+(3*[0]!B^2))/((1+[0]!B)^2),"--")</f>
        <v>2.4695621217515131</v>
      </c>
      <c r="X127" s="631" t="str">
        <f t="shared" si="28"/>
        <v>--</v>
      </c>
      <c r="Y127" s="631" t="str">
        <f t="shared" si="29"/>
        <v>A</v>
      </c>
      <c r="Z127" s="631">
        <f>VLOOKUP(D127,derm!$D$4:$H$285,5,FALSE)</f>
        <v>0.41699999999999998</v>
      </c>
      <c r="AA127" s="631">
        <f>VLOOKUP($C127,ToxValues!$C$4:$N$283,11,FALSE)</f>
        <v>252.32</v>
      </c>
      <c r="AB127" s="631">
        <f>VLOOKUP($D127,derm!$D$4:$K$285,6,FALSE)</f>
        <v>4.3</v>
      </c>
      <c r="AC127" s="631">
        <f>VLOOKUP($D127,derm!$D$4:$K$285,7,FALSE)</f>
        <v>2.77</v>
      </c>
      <c r="AD127" s="631">
        <f>VLOOKUP($D127,derm!$D$4:$K$285,8,FALSE)</f>
        <v>12.03</v>
      </c>
      <c r="AE127" s="631">
        <f>VLOOKUP($D127,derm!$D$4:$L$285,9,FALSE)</f>
        <v>1</v>
      </c>
      <c r="AF127" s="631"/>
      <c r="AG127" s="631" t="str">
        <f>VLOOKUP($C127,ToxValues!$C$4:$J$284,3,FALSE)</f>
        <v>--</v>
      </c>
      <c r="AH127" s="632" t="str">
        <f>VLOOKUP($C127,ToxValues!$C$4:$J$284,5,FALSE)</f>
        <v>--</v>
      </c>
      <c r="AI127" s="633"/>
      <c r="AJ127" s="633" t="str">
        <f t="shared" si="37"/>
        <v/>
      </c>
      <c r="AK127" s="634" t="s">
        <v>1856</v>
      </c>
      <c r="AL127" s="626" t="s">
        <v>1856</v>
      </c>
      <c r="AM127" s="626"/>
      <c r="AN127" s="626" t="s">
        <v>1856</v>
      </c>
      <c r="AO127" s="626" t="s">
        <v>1856</v>
      </c>
      <c r="AP127" s="626" t="s">
        <v>1856</v>
      </c>
      <c r="AQ127" s="626"/>
    </row>
    <row r="128" spans="1:43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631" t="str">
        <f t="shared" si="30"/>
        <v>--</v>
      </c>
      <c r="H128" s="631" t="str">
        <f t="shared" si="31"/>
        <v>--</v>
      </c>
      <c r="I128" s="631" t="str">
        <f t="shared" si="32"/>
        <v>--</v>
      </c>
      <c r="J128" s="631"/>
      <c r="K128" s="631" t="str">
        <f t="shared" si="39"/>
        <v/>
      </c>
      <c r="L128" s="631" t="str">
        <f t="shared" si="33"/>
        <v>--</v>
      </c>
      <c r="M128" s="631"/>
      <c r="N128" s="631"/>
      <c r="O128" s="631" t="str">
        <f t="shared" si="23"/>
        <v>--</v>
      </c>
      <c r="P128" s="631" t="str">
        <f t="shared" si="35"/>
        <v>--</v>
      </c>
      <c r="Q128" s="631"/>
      <c r="R128" s="631" t="str">
        <f t="shared" si="36"/>
        <v>--</v>
      </c>
      <c r="S128" s="631" t="str">
        <f t="shared" si="24"/>
        <v>--</v>
      </c>
      <c r="T128" s="631" t="str">
        <f t="shared" si="25"/>
        <v>--</v>
      </c>
      <c r="U128" s="631" t="str">
        <f t="shared" si="26"/>
        <v>--</v>
      </c>
      <c r="V128" s="631" t="str">
        <f t="shared" si="27"/>
        <v>--</v>
      </c>
      <c r="W128" s="631" t="str">
        <f>IFERROR((1+(3*[0]!B)+(3*[0]!B^2))/((1+[0]!B)^2),"--")</f>
        <v>--</v>
      </c>
      <c r="X128" s="631" t="str">
        <f t="shared" si="28"/>
        <v>--</v>
      </c>
      <c r="Y128" s="631" t="str">
        <f t="shared" si="29"/>
        <v>A</v>
      </c>
      <c r="Z128" s="631" t="str">
        <f>VLOOKUP(D128,derm!$D$4:$H$285,5,FALSE)</f>
        <v>--</v>
      </c>
      <c r="AA128" s="631" t="str">
        <f>VLOOKUP($C128,ToxValues!$C$4:$N$283,11,FALSE)</f>
        <v>--</v>
      </c>
      <c r="AB128" s="631" t="str">
        <f>VLOOKUP($D128,derm!$D$4:$K$285,6,FALSE)</f>
        <v>--</v>
      </c>
      <c r="AC128" s="631" t="str">
        <f>VLOOKUP($D128,derm!$D$4:$K$285,7,FALSE)</f>
        <v>--</v>
      </c>
      <c r="AD128" s="631" t="str">
        <f>VLOOKUP($D128,derm!$D$4:$K$285,8,FALSE)</f>
        <v>--</v>
      </c>
      <c r="AE128" s="631" t="str">
        <f>VLOOKUP($D128,derm!$D$4:$L$285,9,FALSE)</f>
        <v>--</v>
      </c>
      <c r="AF128" s="631"/>
      <c r="AG128" s="631" t="str">
        <f>VLOOKUP($C128,ToxValues!$C$4:$J$284,3,FALSE)</f>
        <v>--</v>
      </c>
      <c r="AH128" s="632" t="str">
        <f>VLOOKUP($C128,ToxValues!$C$4:$J$284,5,FALSE)</f>
        <v>--</v>
      </c>
      <c r="AI128" s="633"/>
      <c r="AJ128" s="633" t="str">
        <f t="shared" si="37"/>
        <v/>
      </c>
      <c r="AK128" s="634" t="s">
        <v>1856</v>
      </c>
      <c r="AL128" s="626" t="s">
        <v>1856</v>
      </c>
      <c r="AM128" s="626"/>
      <c r="AN128" s="626" t="s">
        <v>1856</v>
      </c>
      <c r="AO128" s="626" t="s">
        <v>1856</v>
      </c>
      <c r="AP128" s="626" t="s">
        <v>1856</v>
      </c>
      <c r="AQ128" s="626"/>
    </row>
    <row r="129" spans="1:43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631" t="str">
        <f t="shared" si="30"/>
        <v>--</v>
      </c>
      <c r="H129" s="631" t="str">
        <f t="shared" si="31"/>
        <v>--</v>
      </c>
      <c r="I129" s="631" t="str">
        <f t="shared" si="32"/>
        <v>--</v>
      </c>
      <c r="J129" s="631"/>
      <c r="K129" s="631" t="str">
        <f t="shared" si="39"/>
        <v/>
      </c>
      <c r="L129" s="631" t="str">
        <f t="shared" si="33"/>
        <v>--</v>
      </c>
      <c r="M129" s="631"/>
      <c r="N129" s="631"/>
      <c r="O129" s="631" t="str">
        <f t="shared" si="23"/>
        <v>--</v>
      </c>
      <c r="P129" s="631" t="str">
        <f t="shared" si="35"/>
        <v>--</v>
      </c>
      <c r="Q129" s="631"/>
      <c r="R129" s="631" t="str">
        <f t="shared" si="36"/>
        <v>--</v>
      </c>
      <c r="S129" s="631" t="str">
        <f t="shared" si="24"/>
        <v>--</v>
      </c>
      <c r="T129" s="631" t="str">
        <f t="shared" si="25"/>
        <v>--</v>
      </c>
      <c r="U129" s="631" t="str">
        <f t="shared" si="26"/>
        <v>--</v>
      </c>
      <c r="V129" s="631" t="str">
        <f t="shared" si="27"/>
        <v>--</v>
      </c>
      <c r="W129" s="631" t="str">
        <f>IFERROR((1+(3*[0]!B)+(3*[0]!B^2))/((1+[0]!B)^2),"--")</f>
        <v>--</v>
      </c>
      <c r="X129" s="631" t="str">
        <f t="shared" si="28"/>
        <v>--</v>
      </c>
      <c r="Y129" s="631" t="str">
        <f t="shared" si="29"/>
        <v>A</v>
      </c>
      <c r="Z129" s="631">
        <f>VLOOKUP(D129,derm!$D$4:$H$285,5,FALSE)</f>
        <v>0.69099999999999995</v>
      </c>
      <c r="AA129" s="631">
        <f>VLOOKUP($C129,ToxValues!$C$4:$N$283,11,FALSE)</f>
        <v>252.32</v>
      </c>
      <c r="AB129" s="631" t="str">
        <f>VLOOKUP($D129,derm!$D$4:$K$285,6,FALSE)</f>
        <v>--</v>
      </c>
      <c r="AC129" s="631" t="str">
        <f>VLOOKUP($D129,derm!$D$4:$K$285,7,FALSE)</f>
        <v>--</v>
      </c>
      <c r="AD129" s="631" t="str">
        <f>VLOOKUP($D129,derm!$D$4:$K$285,8,FALSE)</f>
        <v>--</v>
      </c>
      <c r="AE129" s="631" t="str">
        <f>VLOOKUP($D129,derm!$D$4:$L$285,9,FALSE)</f>
        <v>--</v>
      </c>
      <c r="AF129" s="631"/>
      <c r="AG129" s="631" t="str">
        <f>VLOOKUP($C129,ToxValues!$C$4:$J$284,3,FALSE)</f>
        <v>--</v>
      </c>
      <c r="AH129" s="632" t="str">
        <f>VLOOKUP($C129,ToxValues!$C$4:$J$284,5,FALSE)</f>
        <v>--</v>
      </c>
      <c r="AI129" s="633"/>
      <c r="AJ129" s="633" t="str">
        <f t="shared" si="37"/>
        <v/>
      </c>
      <c r="AK129" s="634" t="s">
        <v>1856</v>
      </c>
      <c r="AL129" s="626" t="s">
        <v>1856</v>
      </c>
      <c r="AM129" s="626"/>
      <c r="AN129" s="626" t="s">
        <v>1856</v>
      </c>
      <c r="AO129" s="626" t="s">
        <v>1856</v>
      </c>
      <c r="AP129" s="626" t="s">
        <v>1856</v>
      </c>
      <c r="AQ129" s="626"/>
    </row>
    <row r="130" spans="1:43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631">
        <f t="shared" si="30"/>
        <v>13563.226826296341</v>
      </c>
      <c r="H130" s="631" t="str">
        <f t="shared" si="31"/>
        <v>--</v>
      </c>
      <c r="I130" s="631">
        <f t="shared" si="32"/>
        <v>13563.226826296341</v>
      </c>
      <c r="J130" s="631"/>
      <c r="K130" s="631" t="str">
        <f t="shared" si="39"/>
        <v/>
      </c>
      <c r="L130" s="631">
        <f t="shared" si="33"/>
        <v>14600</v>
      </c>
      <c r="M130" s="631"/>
      <c r="N130" s="631"/>
      <c r="O130" s="631">
        <f t="shared" si="23"/>
        <v>14600</v>
      </c>
      <c r="P130" s="631">
        <f t="shared" si="35"/>
        <v>190999.45550918306</v>
      </c>
      <c r="Q130" s="631"/>
      <c r="R130" s="631">
        <f t="shared" si="36"/>
        <v>190999.45550918306</v>
      </c>
      <c r="S130" s="631">
        <f t="shared" si="24"/>
        <v>179449.36086529007</v>
      </c>
      <c r="T130" s="631">
        <f t="shared" si="25"/>
        <v>190999.45550918306</v>
      </c>
      <c r="U130" s="631">
        <f t="shared" si="26"/>
        <v>0.57999999999999996</v>
      </c>
      <c r="V130" s="631">
        <f t="shared" si="27"/>
        <v>1.02</v>
      </c>
      <c r="W130" s="631">
        <f>IFERROR((1+(3*[0]!B)+(3*[0]!B^2))/((1+[0]!B)^2),"--")</f>
        <v>1</v>
      </c>
      <c r="X130" s="631">
        <f t="shared" si="28"/>
        <v>1.6222222222222222</v>
      </c>
      <c r="Y130" s="631" t="str">
        <f t="shared" si="29"/>
        <v>A</v>
      </c>
      <c r="Z130" s="631">
        <f>VLOOKUP(D130,derm!$D$4:$H$285,5,FALSE)</f>
        <v>5.6499999999999996E-3</v>
      </c>
      <c r="AA130" s="631">
        <f>VLOOKUP($C130,ToxValues!$C$4:$N$283,11,FALSE)</f>
        <v>122.12</v>
      </c>
      <c r="AB130" s="631">
        <f>VLOOKUP($D130,derm!$D$4:$K$285,6,FALSE)</f>
        <v>0</v>
      </c>
      <c r="AC130" s="631">
        <f>VLOOKUP($D130,derm!$D$4:$K$285,7,FALSE)</f>
        <v>0.51</v>
      </c>
      <c r="AD130" s="631">
        <f>VLOOKUP($D130,derm!$D$4:$K$285,8,FALSE)</f>
        <v>1.24</v>
      </c>
      <c r="AE130" s="631">
        <f>VLOOKUP($D130,derm!$D$4:$L$285,9,FALSE)</f>
        <v>1</v>
      </c>
      <c r="AF130" s="631"/>
      <c r="AG130" s="631">
        <f>VLOOKUP($C130,ToxValues!$C$4:$J$284,3,FALSE)</f>
        <v>4</v>
      </c>
      <c r="AH130" s="632">
        <f>VLOOKUP($C130,ToxValues!$C$4:$J$284,5,FALSE)</f>
        <v>4</v>
      </c>
      <c r="AI130" s="633"/>
      <c r="AJ130" s="633">
        <f t="shared" si="37"/>
        <v>0.93150755461981183</v>
      </c>
      <c r="AK130" s="634">
        <v>14560.511891749578</v>
      </c>
      <c r="AL130" s="626">
        <v>5383480.8259587018</v>
      </c>
      <c r="AM130" s="626"/>
      <c r="AN130" s="626">
        <v>5383480.8259587018</v>
      </c>
      <c r="AO130" s="626">
        <v>5383480.8259587018</v>
      </c>
      <c r="AP130" s="626">
        <v>5729983.6652754918</v>
      </c>
      <c r="AQ130" s="626"/>
    </row>
    <row r="131" spans="1:43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631">
        <f t="shared" si="30"/>
        <v>365</v>
      </c>
      <c r="H131" s="631" t="str">
        <f t="shared" si="31"/>
        <v>--</v>
      </c>
      <c r="I131" s="631" t="str">
        <f t="shared" si="32"/>
        <v>--</v>
      </c>
      <c r="J131" s="631"/>
      <c r="K131" s="631" t="str">
        <f t="shared" si="39"/>
        <v/>
      </c>
      <c r="L131" s="631">
        <f t="shared" si="33"/>
        <v>365</v>
      </c>
      <c r="M131" s="631"/>
      <c r="N131" s="631"/>
      <c r="O131" s="631">
        <f t="shared" si="23"/>
        <v>365</v>
      </c>
      <c r="P131" s="631" t="str">
        <f t="shared" si="35"/>
        <v>--</v>
      </c>
      <c r="Q131" s="631"/>
      <c r="R131" s="631" t="str">
        <f t="shared" si="36"/>
        <v>--</v>
      </c>
      <c r="S131" s="631" t="str">
        <f t="shared" si="24"/>
        <v>--</v>
      </c>
      <c r="T131" s="631" t="str">
        <f t="shared" si="25"/>
        <v>--</v>
      </c>
      <c r="U131" s="631" t="str">
        <f t="shared" si="26"/>
        <v>--</v>
      </c>
      <c r="V131" s="631" t="str">
        <f t="shared" si="27"/>
        <v>--</v>
      </c>
      <c r="W131" s="631" t="str">
        <f>IFERROR((1+(3*[0]!B)+(3*[0]!B^2))/((1+[0]!B)^2),"--")</f>
        <v>--</v>
      </c>
      <c r="X131" s="631">
        <f t="shared" si="28"/>
        <v>4.0555555555555553E-2</v>
      </c>
      <c r="Y131" s="631" t="str">
        <f t="shared" si="29"/>
        <v>A</v>
      </c>
      <c r="Z131" s="631">
        <f>VLOOKUP(D131,derm!$D$4:$H$285,5,FALSE)</f>
        <v>2.0899999999999998E-3</v>
      </c>
      <c r="AA131" s="631">
        <f>VLOOKUP($C131,ToxValues!$C$4:$N$283,11,FALSE)</f>
        <v>108.14</v>
      </c>
      <c r="AB131" s="631" t="str">
        <f>VLOOKUP($D131,derm!$D$4:$K$285,6,FALSE)</f>
        <v>--</v>
      </c>
      <c r="AC131" s="631" t="str">
        <f>VLOOKUP($D131,derm!$D$4:$K$285,7,FALSE)</f>
        <v>--</v>
      </c>
      <c r="AD131" s="631" t="str">
        <f>VLOOKUP($D131,derm!$D$4:$K$285,8,FALSE)</f>
        <v>--</v>
      </c>
      <c r="AE131" s="631" t="str">
        <f>VLOOKUP($D131,derm!$D$4:$L$285,9,FALSE)</f>
        <v>--</v>
      </c>
      <c r="AF131" s="631"/>
      <c r="AG131" s="631">
        <f>VLOOKUP($C131,ToxValues!$C$4:$J$284,3,FALSE)</f>
        <v>0.1</v>
      </c>
      <c r="AH131" s="632">
        <f>VLOOKUP($C131,ToxValues!$C$4:$J$284,5,FALSE)</f>
        <v>0.1</v>
      </c>
      <c r="AI131" s="633"/>
      <c r="AJ131" s="633" t="str">
        <f t="shared" si="37"/>
        <v/>
      </c>
      <c r="AK131" s="634">
        <v>365</v>
      </c>
      <c r="AL131" s="626" t="s">
        <v>1856</v>
      </c>
      <c r="AM131" s="626"/>
      <c r="AN131" s="626" t="s">
        <v>1856</v>
      </c>
      <c r="AO131" s="626" t="s">
        <v>1856</v>
      </c>
      <c r="AP131" s="626" t="s">
        <v>1856</v>
      </c>
      <c r="AQ131" s="626"/>
    </row>
    <row r="132" spans="1:43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631">
        <f t="shared" si="30"/>
        <v>10.95</v>
      </c>
      <c r="H132" s="631" t="str">
        <f t="shared" si="31"/>
        <v>--</v>
      </c>
      <c r="I132" s="631" t="str">
        <f t="shared" si="32"/>
        <v>--</v>
      </c>
      <c r="J132" s="631"/>
      <c r="K132" s="631" t="str">
        <f t="shared" si="39"/>
        <v/>
      </c>
      <c r="L132" s="631">
        <f t="shared" si="33"/>
        <v>10.95</v>
      </c>
      <c r="M132" s="631"/>
      <c r="N132" s="631"/>
      <c r="O132" s="631">
        <f t="shared" si="23"/>
        <v>10.95</v>
      </c>
      <c r="P132" s="631" t="str">
        <f t="shared" si="35"/>
        <v>--</v>
      </c>
      <c r="Q132" s="631"/>
      <c r="R132" s="631" t="str">
        <f t="shared" si="36"/>
        <v>--</v>
      </c>
      <c r="S132" s="631" t="str">
        <f t="shared" si="24"/>
        <v>--</v>
      </c>
      <c r="T132" s="631" t="str">
        <f t="shared" si="25"/>
        <v>--</v>
      </c>
      <c r="U132" s="631" t="str">
        <f t="shared" si="26"/>
        <v>--</v>
      </c>
      <c r="V132" s="631" t="str">
        <f t="shared" si="27"/>
        <v>--</v>
      </c>
      <c r="W132" s="631" t="str">
        <f>IFERROR((1+(3*[0]!B)+(3*[0]!B^2))/((1+[0]!B)^2),"--")</f>
        <v>--</v>
      </c>
      <c r="X132" s="631">
        <f t="shared" si="28"/>
        <v>1.2166666666666669E-3</v>
      </c>
      <c r="Y132" s="631" t="str">
        <f t="shared" si="29"/>
        <v>A</v>
      </c>
      <c r="Z132" s="631">
        <f>VLOOKUP(D132,derm!$D$4:$H$285,5,FALSE)</f>
        <v>1.2199999999999999E-3</v>
      </c>
      <c r="AA132" s="631">
        <f>VLOOKUP($C132,ToxValues!$C$4:$N$283,11,FALSE)</f>
        <v>173.04</v>
      </c>
      <c r="AB132" s="631" t="str">
        <f>VLOOKUP($D132,derm!$D$4:$K$285,6,FALSE)</f>
        <v>--</v>
      </c>
      <c r="AC132" s="631" t="str">
        <f>VLOOKUP($D132,derm!$D$4:$K$285,7,FALSE)</f>
        <v>--</v>
      </c>
      <c r="AD132" s="631" t="str">
        <f>VLOOKUP($D132,derm!$D$4:$K$285,8,FALSE)</f>
        <v>--</v>
      </c>
      <c r="AE132" s="631" t="str">
        <f>VLOOKUP($D132,derm!$D$4:$L$285,9,FALSE)</f>
        <v>--</v>
      </c>
      <c r="AF132" s="631"/>
      <c r="AG132" s="631">
        <f>VLOOKUP($C132,ToxValues!$C$4:$J$284,3,FALSE)</f>
        <v>3.0000000000000001E-3</v>
      </c>
      <c r="AH132" s="632">
        <f>VLOOKUP($C132,ToxValues!$C$4:$J$284,5,FALSE)</f>
        <v>3.0000000000000001E-3</v>
      </c>
      <c r="AI132" s="633"/>
      <c r="AJ132" s="633" t="str">
        <f t="shared" si="37"/>
        <v/>
      </c>
      <c r="AK132" s="634">
        <v>10.95</v>
      </c>
      <c r="AL132" s="626" t="s">
        <v>1856</v>
      </c>
      <c r="AM132" s="626"/>
      <c r="AN132" s="626" t="s">
        <v>1856</v>
      </c>
      <c r="AO132" s="626" t="s">
        <v>1856</v>
      </c>
      <c r="AP132" s="626" t="s">
        <v>1856</v>
      </c>
      <c r="AQ132" s="626"/>
    </row>
    <row r="133" spans="1:43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631" t="str">
        <f t="shared" si="30"/>
        <v>--</v>
      </c>
      <c r="H133" s="631" t="str">
        <f t="shared" si="31"/>
        <v>--</v>
      </c>
      <c r="I133" s="631" t="str">
        <f t="shared" si="32"/>
        <v>--</v>
      </c>
      <c r="J133" s="631"/>
      <c r="K133" s="631" t="str">
        <f t="shared" si="39"/>
        <v/>
      </c>
      <c r="L133" s="631" t="str">
        <f t="shared" si="33"/>
        <v>--</v>
      </c>
      <c r="M133" s="631"/>
      <c r="N133" s="631"/>
      <c r="O133" s="631" t="str">
        <f t="shared" si="23"/>
        <v>--</v>
      </c>
      <c r="P133" s="631" t="str">
        <f t="shared" si="35"/>
        <v>--</v>
      </c>
      <c r="Q133" s="631"/>
      <c r="R133" s="631" t="str">
        <f t="shared" si="36"/>
        <v>--</v>
      </c>
      <c r="S133" s="631" t="str">
        <f t="shared" si="24"/>
        <v>--</v>
      </c>
      <c r="T133" s="631" t="str">
        <f t="shared" si="25"/>
        <v>--</v>
      </c>
      <c r="U133" s="631">
        <f t="shared" si="26"/>
        <v>0.57999999999999996</v>
      </c>
      <c r="V133" s="631">
        <f t="shared" si="27"/>
        <v>1.36</v>
      </c>
      <c r="W133" s="631">
        <f>IFERROR((1+(3*[0]!B)+(3*[0]!B^2))/((1+[0]!B)^2),"--")</f>
        <v>1</v>
      </c>
      <c r="X133" s="631" t="str">
        <f t="shared" si="28"/>
        <v>--</v>
      </c>
      <c r="Y133" s="631" t="str">
        <f t="shared" si="29"/>
        <v>A</v>
      </c>
      <c r="Z133" s="631">
        <f>VLOOKUP(D133,derm!$D$4:$H$285,5,FALSE)</f>
        <v>1.7799999999999999E-3</v>
      </c>
      <c r="AA133" s="631">
        <f>VLOOKUP($C133,ToxValues!$C$4:$N$283,11,FALSE)</f>
        <v>143.01</v>
      </c>
      <c r="AB133" s="631">
        <f>VLOOKUP($D133,derm!$D$4:$K$285,6,FALSE)</f>
        <v>0</v>
      </c>
      <c r="AC133" s="631">
        <f>VLOOKUP($D133,derm!$D$4:$K$285,7,FALSE)</f>
        <v>0.68</v>
      </c>
      <c r="AD133" s="631">
        <f>VLOOKUP($D133,derm!$D$4:$K$285,8,FALSE)</f>
        <v>1.62</v>
      </c>
      <c r="AE133" s="631">
        <f>VLOOKUP($D133,derm!$D$4:$L$285,9,FALSE)</f>
        <v>1</v>
      </c>
      <c r="AF133" s="631"/>
      <c r="AG133" s="631" t="str">
        <f>VLOOKUP($C133,ToxValues!$C$4:$J$284,3,FALSE)</f>
        <v>--</v>
      </c>
      <c r="AH133" s="632" t="str">
        <f>VLOOKUP($C133,ToxValues!$C$4:$J$284,5,FALSE)</f>
        <v>--</v>
      </c>
      <c r="AI133" s="633"/>
      <c r="AJ133" s="633" t="str">
        <f t="shared" si="37"/>
        <v/>
      </c>
      <c r="AK133" s="634" t="s">
        <v>1856</v>
      </c>
      <c r="AL133" s="626" t="s">
        <v>1856</v>
      </c>
      <c r="AM133" s="626"/>
      <c r="AN133" s="626" t="s">
        <v>1856</v>
      </c>
      <c r="AO133" s="626" t="s">
        <v>1856</v>
      </c>
      <c r="AP133" s="626" t="s">
        <v>1856</v>
      </c>
      <c r="AQ133" s="626"/>
    </row>
    <row r="134" spans="1:43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631">
        <f t="shared" si="30"/>
        <v>146</v>
      </c>
      <c r="H134" s="631" t="str">
        <f t="shared" si="31"/>
        <v>--</v>
      </c>
      <c r="I134" s="631" t="str">
        <f t="shared" si="32"/>
        <v>--</v>
      </c>
      <c r="J134" s="631"/>
      <c r="K134" s="631" t="str">
        <f t="shared" si="39"/>
        <v/>
      </c>
      <c r="L134" s="631">
        <f t="shared" si="33"/>
        <v>146</v>
      </c>
      <c r="M134" s="631"/>
      <c r="N134" s="631"/>
      <c r="O134" s="631">
        <f t="shared" ref="O134:O197" si="40">IFERROR(((HQ*BW_adult*ATnc_adult*AG134*365*1000)/(IRw_adult*ED_adult*EF_adult)),"--")</f>
        <v>146</v>
      </c>
      <c r="P134" s="631" t="str">
        <f t="shared" si="35"/>
        <v>--</v>
      </c>
      <c r="Q134" s="631"/>
      <c r="R134" s="631" t="str">
        <f t="shared" si="36"/>
        <v>--</v>
      </c>
      <c r="S134" s="631" t="str">
        <f t="shared" ref="S134:S197" si="41">IFERROR((DA_event_adult_nc*1000)/(Z134*AE134*(U134+V134)),"--")</f>
        <v>--</v>
      </c>
      <c r="T134" s="631" t="str">
        <f t="shared" ref="T134:T197" si="42">IFERROR((DA_event_adult_nc*1000)/(2*AE134*Z134*SQRT((6*AC134*ET_adult)/PI())),"--")</f>
        <v>--</v>
      </c>
      <c r="U134" s="631" t="str">
        <f t="shared" ref="U134:U197" si="43">IFERROR(ET_adult/(1+B),"--")</f>
        <v>--</v>
      </c>
      <c r="V134" s="631" t="str">
        <f t="shared" ref="V134:V197" si="44">IFERROR((2*AC134*W134),"--")</f>
        <v>--</v>
      </c>
      <c r="W134" s="631" t="str">
        <f>IFERROR((1+(3*[0]!B)+(3*[0]!B^2))/((1+[0]!B)^2),"--")</f>
        <v>--</v>
      </c>
      <c r="X134" s="631">
        <f t="shared" ref="X134:X197" si="45">IFERROR((HQ*ATnc_adult*365*BW_adult*AH134*1000)/(SA_adultGW*EF_adult*ED_adult),"--")</f>
        <v>1.6222222222222221E-2</v>
      </c>
      <c r="Y134" s="631" t="str">
        <f t="shared" ref="Y134:Y197" si="46">IF(ET_adult&lt;t_star,"A","B")</f>
        <v>A</v>
      </c>
      <c r="Z134" s="631">
        <f>VLOOKUP(D134,derm!$D$4:$H$285,5,FALSE)</f>
        <v>7.6400000000000001E-3</v>
      </c>
      <c r="AA134" s="631">
        <f>VLOOKUP($C134,ToxValues!$C$4:$N$283,11,FALSE)</f>
        <v>171.07</v>
      </c>
      <c r="AB134" s="631" t="str">
        <f>VLOOKUP($D134,derm!$D$4:$K$285,6,FALSE)</f>
        <v>--</v>
      </c>
      <c r="AC134" s="631" t="str">
        <f>VLOOKUP($D134,derm!$D$4:$K$285,7,FALSE)</f>
        <v>--</v>
      </c>
      <c r="AD134" s="631" t="str">
        <f>VLOOKUP($D134,derm!$D$4:$K$285,8,FALSE)</f>
        <v>--</v>
      </c>
      <c r="AE134" s="631" t="str">
        <f>VLOOKUP($D134,derm!$D$4:$L$285,9,FALSE)</f>
        <v>--</v>
      </c>
      <c r="AF134" s="631"/>
      <c r="AG134" s="631">
        <f>VLOOKUP($C134,ToxValues!$C$4:$J$284,3,FALSE)</f>
        <v>0.04</v>
      </c>
      <c r="AH134" s="632">
        <f>VLOOKUP($C134,ToxValues!$C$4:$J$284,5,FALSE)</f>
        <v>0.04</v>
      </c>
      <c r="AI134" s="633"/>
      <c r="AJ134" s="633" t="str">
        <f t="shared" si="37"/>
        <v/>
      </c>
      <c r="AK134" s="634">
        <v>146</v>
      </c>
      <c r="AL134" s="626" t="s">
        <v>1856</v>
      </c>
      <c r="AM134" s="626"/>
      <c r="AN134" s="626" t="s">
        <v>1856</v>
      </c>
      <c r="AO134" s="626" t="s">
        <v>1856</v>
      </c>
      <c r="AP134" s="626" t="s">
        <v>1856</v>
      </c>
      <c r="AQ134" s="626"/>
    </row>
    <row r="135" spans="1:43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631">
        <f t="shared" ref="G135:G198" si="47">IF(MIN(H135:L135)&gt;0,MIN(H135:L135),"--")</f>
        <v>1.0301917401246388</v>
      </c>
      <c r="H135" s="631" t="str">
        <f t="shared" ref="H135:H198" si="48">IFERROR(((1/((1/$M135)+(1/$O135)+(1/$P135)))),"--")</f>
        <v>--</v>
      </c>
      <c r="I135" s="631">
        <f t="shared" ref="I135:I198" si="49">IFERROR(((1/((1/$P135)+(1/$O135)))),"--")</f>
        <v>1.0301917401246388</v>
      </c>
      <c r="J135" s="631"/>
      <c r="K135" s="631" t="str">
        <f t="shared" si="39"/>
        <v/>
      </c>
      <c r="L135" s="631">
        <f t="shared" ref="L135:L198" si="50">IFERROR(($O135),"")</f>
        <v>73</v>
      </c>
      <c r="M135" s="631"/>
      <c r="N135" s="631"/>
      <c r="O135" s="631">
        <f t="shared" si="40"/>
        <v>73</v>
      </c>
      <c r="P135" s="631">
        <f t="shared" ref="P135:P198" si="51">R135</f>
        <v>1.04493813235607</v>
      </c>
      <c r="Q135" s="631"/>
      <c r="R135" s="631">
        <f t="shared" ref="R135:R198" si="52">IF(Y135="A",T135,S135)</f>
        <v>1.04493813235607</v>
      </c>
      <c r="S135" s="631">
        <f t="shared" si="41"/>
        <v>0.2230046460726865</v>
      </c>
      <c r="T135" s="631">
        <f t="shared" si="42"/>
        <v>1.04493813235607</v>
      </c>
      <c r="U135" s="631">
        <f t="shared" si="43"/>
        <v>0.48333333333333334</v>
      </c>
      <c r="V135" s="631">
        <f t="shared" si="44"/>
        <v>39.751111111111122</v>
      </c>
      <c r="W135" s="631">
        <f>IFERROR((1+(3*[0]!B)+(3*[0]!B^2))/((1+[0]!B)^2),"--")</f>
        <v>1.1944444444444446</v>
      </c>
      <c r="X135" s="631">
        <f t="shared" si="45"/>
        <v>8.1111111111111106E-3</v>
      </c>
      <c r="Y135" s="631" t="str">
        <f t="shared" si="46"/>
        <v>A</v>
      </c>
      <c r="Z135" s="631">
        <f>VLOOKUP(D135,derm!$D$4:$H$285,5,FALSE)</f>
        <v>1.1299999999999999</v>
      </c>
      <c r="AA135" s="631">
        <f>VLOOKUP($C135,ToxValues!$C$4:$N$283,11,FALSE)</f>
        <v>390.57</v>
      </c>
      <c r="AB135" s="631">
        <f>VLOOKUP($D135,derm!$D$4:$K$285,6,FALSE)</f>
        <v>0.2</v>
      </c>
      <c r="AC135" s="631">
        <f>VLOOKUP($D135,derm!$D$4:$K$285,7,FALSE)</f>
        <v>16.64</v>
      </c>
      <c r="AD135" s="631">
        <f>VLOOKUP($D135,derm!$D$4:$K$285,8,FALSE)</f>
        <v>39.93</v>
      </c>
      <c r="AE135" s="631">
        <f>VLOOKUP($D135,derm!$D$4:$L$285,9,FALSE)</f>
        <v>0.8</v>
      </c>
      <c r="AF135" s="631"/>
      <c r="AG135" s="631">
        <f>VLOOKUP($C135,ToxValues!$C$4:$J$284,3,FALSE)</f>
        <v>0.02</v>
      </c>
      <c r="AH135" s="632">
        <f>VLOOKUP($C135,ToxValues!$C$4:$J$284,5,FALSE)</f>
        <v>0.02</v>
      </c>
      <c r="AI135" s="633"/>
      <c r="AJ135" s="633">
        <f t="shared" ref="AJ135:AJ198" si="53">IF(G135=AK135,"",G135/AK135)</f>
        <v>0.16809880412907993</v>
      </c>
      <c r="AK135" s="634">
        <v>6.1284894051570635</v>
      </c>
      <c r="AL135" s="626">
        <v>6.690139382180595</v>
      </c>
      <c r="AM135" s="626"/>
      <c r="AN135" s="626">
        <v>6.690139382180595</v>
      </c>
      <c r="AO135" s="626">
        <v>6.690139382180595</v>
      </c>
      <c r="AP135" s="626">
        <v>31.348143970682106</v>
      </c>
      <c r="AQ135" s="626"/>
    </row>
    <row r="136" spans="1:43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631">
        <f t="shared" si="47"/>
        <v>730</v>
      </c>
      <c r="H136" s="631" t="str">
        <f t="shared" si="48"/>
        <v>--</v>
      </c>
      <c r="I136" s="631" t="str">
        <f t="shared" si="49"/>
        <v>--</v>
      </c>
      <c r="J136" s="631"/>
      <c r="K136" s="631" t="str">
        <f t="shared" ref="K136:K199" si="54">IFERROR((1/(1/$M136)+(1/$O136)),"")</f>
        <v/>
      </c>
      <c r="L136" s="631">
        <f t="shared" si="50"/>
        <v>730</v>
      </c>
      <c r="M136" s="631"/>
      <c r="N136" s="631"/>
      <c r="O136" s="631">
        <f t="shared" si="40"/>
        <v>730</v>
      </c>
      <c r="P136" s="631" t="str">
        <f t="shared" si="51"/>
        <v>--</v>
      </c>
      <c r="Q136" s="631"/>
      <c r="R136" s="631" t="str">
        <f t="shared" si="52"/>
        <v>--</v>
      </c>
      <c r="S136" s="631" t="str">
        <f t="shared" si="41"/>
        <v>--</v>
      </c>
      <c r="T136" s="631" t="str">
        <f t="shared" si="42"/>
        <v>--</v>
      </c>
      <c r="U136" s="631" t="str">
        <f t="shared" si="43"/>
        <v>--</v>
      </c>
      <c r="V136" s="631" t="str">
        <f t="shared" si="44"/>
        <v>--</v>
      </c>
      <c r="W136" s="631" t="str">
        <f>IFERROR((1+(3*[0]!B)+(3*[0]!B^2))/((1+[0]!B)^2),"--")</f>
        <v>--</v>
      </c>
      <c r="X136" s="631">
        <f t="shared" si="45"/>
        <v>8.1111111111111106E-2</v>
      </c>
      <c r="Y136" s="631" t="str">
        <f t="shared" si="46"/>
        <v>A</v>
      </c>
      <c r="Z136" s="631">
        <f>VLOOKUP(D136,derm!$D$4:$H$285,5,FALSE)</f>
        <v>3.85E-2</v>
      </c>
      <c r="AA136" s="631">
        <f>VLOOKUP($C136,ToxValues!$C$4:$N$283,11,FALSE)</f>
        <v>312.37</v>
      </c>
      <c r="AB136" s="631" t="str">
        <f>VLOOKUP($D136,derm!$D$4:$K$285,6,FALSE)</f>
        <v>--</v>
      </c>
      <c r="AC136" s="631" t="str">
        <f>VLOOKUP($D136,derm!$D$4:$K$285,7,FALSE)</f>
        <v>--</v>
      </c>
      <c r="AD136" s="631" t="str">
        <f>VLOOKUP($D136,derm!$D$4:$K$285,8,FALSE)</f>
        <v>--</v>
      </c>
      <c r="AE136" s="631" t="str">
        <f>VLOOKUP($D136,derm!$D$4:$L$285,9,FALSE)</f>
        <v>--</v>
      </c>
      <c r="AF136" s="631"/>
      <c r="AG136" s="631">
        <f>VLOOKUP($C136,ToxValues!$C$4:$J$284,3,FALSE)</f>
        <v>0.2</v>
      </c>
      <c r="AH136" s="632">
        <f>VLOOKUP($C136,ToxValues!$C$4:$J$284,5,FALSE)</f>
        <v>0.2</v>
      </c>
      <c r="AI136" s="633"/>
      <c r="AJ136" s="633" t="str">
        <f t="shared" si="53"/>
        <v/>
      </c>
      <c r="AK136" s="634">
        <v>730</v>
      </c>
      <c r="AL136" s="626" t="s">
        <v>1856</v>
      </c>
      <c r="AM136" s="626"/>
      <c r="AN136" s="626" t="s">
        <v>1856</v>
      </c>
      <c r="AO136" s="626" t="s">
        <v>1856</v>
      </c>
      <c r="AP136" s="626" t="s">
        <v>1856</v>
      </c>
      <c r="AQ136" s="626"/>
    </row>
    <row r="137" spans="1:43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631" t="str">
        <f t="shared" si="47"/>
        <v>--</v>
      </c>
      <c r="H137" s="631" t="str">
        <f t="shared" si="48"/>
        <v>--</v>
      </c>
      <c r="I137" s="631" t="str">
        <f t="shared" si="49"/>
        <v>--</v>
      </c>
      <c r="J137" s="631"/>
      <c r="K137" s="631" t="str">
        <f t="shared" si="54"/>
        <v/>
      </c>
      <c r="L137" s="631" t="str">
        <f t="shared" si="50"/>
        <v>--</v>
      </c>
      <c r="M137" s="631"/>
      <c r="N137" s="631"/>
      <c r="O137" s="631" t="str">
        <f t="shared" si="40"/>
        <v>--</v>
      </c>
      <c r="P137" s="631" t="str">
        <f t="shared" si="51"/>
        <v>--</v>
      </c>
      <c r="Q137" s="631"/>
      <c r="R137" s="631" t="str">
        <f t="shared" si="52"/>
        <v>--</v>
      </c>
      <c r="S137" s="631" t="str">
        <f t="shared" si="41"/>
        <v>--</v>
      </c>
      <c r="T137" s="631" t="str">
        <f t="shared" si="42"/>
        <v>--</v>
      </c>
      <c r="U137" s="631" t="str">
        <f t="shared" si="43"/>
        <v>--</v>
      </c>
      <c r="V137" s="631" t="str">
        <f t="shared" si="44"/>
        <v>--</v>
      </c>
      <c r="W137" s="631" t="str">
        <f>IFERROR((1+(3*[0]!B)+(3*[0]!B^2))/((1+[0]!B)^2),"--")</f>
        <v>--</v>
      </c>
      <c r="X137" s="631" t="str">
        <f t="shared" si="45"/>
        <v>--</v>
      </c>
      <c r="Y137" s="631" t="str">
        <f t="shared" si="46"/>
        <v>A</v>
      </c>
      <c r="Z137" s="631" t="str">
        <f>VLOOKUP(D137,derm!$D$4:$H$285,5,FALSE)</f>
        <v>--</v>
      </c>
      <c r="AA137" s="631" t="str">
        <f>VLOOKUP($C137,ToxValues!$C$4:$N$283,11,FALSE)</f>
        <v>--</v>
      </c>
      <c r="AB137" s="631" t="str">
        <f>VLOOKUP($D137,derm!$D$4:$K$285,6,FALSE)</f>
        <v>--</v>
      </c>
      <c r="AC137" s="631" t="str">
        <f>VLOOKUP($D137,derm!$D$4:$K$285,7,FALSE)</f>
        <v>--</v>
      </c>
      <c r="AD137" s="631" t="str">
        <f>VLOOKUP($D137,derm!$D$4:$K$285,8,FALSE)</f>
        <v>--</v>
      </c>
      <c r="AE137" s="631" t="str">
        <f>VLOOKUP($D137,derm!$D$4:$L$285,9,FALSE)</f>
        <v>--</v>
      </c>
      <c r="AF137" s="631"/>
      <c r="AG137" s="631" t="str">
        <f>VLOOKUP($C137,ToxValues!$C$4:$J$284,3,FALSE)</f>
        <v>--</v>
      </c>
      <c r="AH137" s="632" t="str">
        <f>VLOOKUP($C137,ToxValues!$C$4:$J$284,5,FALSE)</f>
        <v>--</v>
      </c>
      <c r="AI137" s="633"/>
      <c r="AJ137" s="633" t="str">
        <f t="shared" si="53"/>
        <v/>
      </c>
      <c r="AK137" s="634" t="s">
        <v>1856</v>
      </c>
      <c r="AL137" s="626" t="s">
        <v>1856</v>
      </c>
      <c r="AM137" s="626"/>
      <c r="AN137" s="626" t="s">
        <v>1856</v>
      </c>
      <c r="AO137" s="626" t="s">
        <v>1856</v>
      </c>
      <c r="AP137" s="626" t="s">
        <v>1856</v>
      </c>
      <c r="AQ137" s="626"/>
    </row>
    <row r="138" spans="1:43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631">
        <f t="shared" si="47"/>
        <v>73</v>
      </c>
      <c r="H138" s="631" t="str">
        <f t="shared" si="48"/>
        <v>--</v>
      </c>
      <c r="I138" s="631" t="str">
        <f t="shared" si="49"/>
        <v>--</v>
      </c>
      <c r="J138" s="631"/>
      <c r="K138" s="631" t="str">
        <f t="shared" si="54"/>
        <v/>
      </c>
      <c r="L138" s="631">
        <f t="shared" si="50"/>
        <v>73</v>
      </c>
      <c r="M138" s="631"/>
      <c r="N138" s="631"/>
      <c r="O138" s="631">
        <f t="shared" si="40"/>
        <v>73</v>
      </c>
      <c r="P138" s="631" t="str">
        <f t="shared" si="51"/>
        <v>--</v>
      </c>
      <c r="Q138" s="631"/>
      <c r="R138" s="631" t="str">
        <f t="shared" si="52"/>
        <v>--</v>
      </c>
      <c r="S138" s="631" t="str">
        <f t="shared" si="41"/>
        <v>--</v>
      </c>
      <c r="T138" s="631" t="str">
        <f t="shared" si="42"/>
        <v>--</v>
      </c>
      <c r="U138" s="631" t="str">
        <f t="shared" si="43"/>
        <v>--</v>
      </c>
      <c r="V138" s="631" t="str">
        <f t="shared" si="44"/>
        <v>--</v>
      </c>
      <c r="W138" s="631" t="str">
        <f>IFERROR((1+(3*[0]!B)+(3*[0]!B^2))/((1+[0]!B)^2),"--")</f>
        <v>--</v>
      </c>
      <c r="X138" s="631">
        <f t="shared" si="45"/>
        <v>8.1111111111111106E-3</v>
      </c>
      <c r="Y138" s="631" t="str">
        <f t="shared" si="46"/>
        <v>A</v>
      </c>
      <c r="Z138" s="631">
        <f>VLOOKUP(D138,derm!$D$4:$H$285,5,FALSE)</f>
        <v>3.3099999999999997E-2</v>
      </c>
      <c r="AA138" s="631">
        <f>VLOOKUP($C138,ToxValues!$C$4:$N$283,11,FALSE)</f>
        <v>325.19</v>
      </c>
      <c r="AB138" s="631" t="str">
        <f>VLOOKUP($D138,derm!$D$4:$K$285,6,FALSE)</f>
        <v>--</v>
      </c>
      <c r="AC138" s="631" t="str">
        <f>VLOOKUP($D138,derm!$D$4:$K$285,7,FALSE)</f>
        <v>--</v>
      </c>
      <c r="AD138" s="631" t="str">
        <f>VLOOKUP($D138,derm!$D$4:$K$285,8,FALSE)</f>
        <v>--</v>
      </c>
      <c r="AE138" s="631" t="str">
        <f>VLOOKUP($D138,derm!$D$4:$L$285,9,FALSE)</f>
        <v>--</v>
      </c>
      <c r="AF138" s="631"/>
      <c r="AG138" s="631">
        <f>VLOOKUP($C138,ToxValues!$C$4:$J$284,3,FALSE)</f>
        <v>0.02</v>
      </c>
      <c r="AH138" s="632">
        <f>VLOOKUP($C138,ToxValues!$C$4:$J$284,5,FALSE)</f>
        <v>0.02</v>
      </c>
      <c r="AI138" s="633"/>
      <c r="AJ138" s="633" t="str">
        <f t="shared" si="53"/>
        <v/>
      </c>
      <c r="AK138" s="634">
        <v>73</v>
      </c>
      <c r="AL138" s="626" t="s">
        <v>1856</v>
      </c>
      <c r="AM138" s="626"/>
      <c r="AN138" s="626" t="s">
        <v>1856</v>
      </c>
      <c r="AO138" s="626" t="s">
        <v>1856</v>
      </c>
      <c r="AP138" s="626" t="s">
        <v>1856</v>
      </c>
      <c r="AQ138" s="626"/>
    </row>
    <row r="139" spans="1:43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631" t="str">
        <f t="shared" si="47"/>
        <v>--</v>
      </c>
      <c r="H139" s="631" t="str">
        <f t="shared" si="48"/>
        <v>--</v>
      </c>
      <c r="I139" s="631" t="str">
        <f t="shared" si="49"/>
        <v>--</v>
      </c>
      <c r="J139" s="631"/>
      <c r="K139" s="631" t="str">
        <f t="shared" si="54"/>
        <v/>
      </c>
      <c r="L139" s="631" t="str">
        <f t="shared" si="50"/>
        <v>--</v>
      </c>
      <c r="M139" s="631"/>
      <c r="N139" s="631"/>
      <c r="O139" s="631" t="str">
        <f t="shared" si="40"/>
        <v>--</v>
      </c>
      <c r="P139" s="631" t="str">
        <f t="shared" si="51"/>
        <v>--</v>
      </c>
      <c r="Q139" s="631"/>
      <c r="R139" s="631" t="str">
        <f t="shared" si="52"/>
        <v>--</v>
      </c>
      <c r="S139" s="631" t="str">
        <f t="shared" si="41"/>
        <v>--</v>
      </c>
      <c r="T139" s="631" t="str">
        <f t="shared" si="42"/>
        <v>--</v>
      </c>
      <c r="U139" s="631">
        <f t="shared" si="43"/>
        <v>0.15263157894736842</v>
      </c>
      <c r="V139" s="631">
        <f t="shared" si="44"/>
        <v>9.2559002770083083</v>
      </c>
      <c r="W139" s="631">
        <f>IFERROR((1+(3*[0]!B)+(3*[0]!B^2))/((1+[0]!B)^2),"--")</f>
        <v>2.2797783933518003</v>
      </c>
      <c r="X139" s="631" t="str">
        <f t="shared" si="45"/>
        <v>--</v>
      </c>
      <c r="Y139" s="631" t="str">
        <f t="shared" si="46"/>
        <v>A</v>
      </c>
      <c r="Z139" s="631">
        <f>VLOOKUP(D139,derm!$D$4:$H$285,5,FALSE)</f>
        <v>0.59599999999999997</v>
      </c>
      <c r="AA139" s="631">
        <f>VLOOKUP($C139,ToxValues!$C$4:$N$283,11,FALSE)</f>
        <v>228.3</v>
      </c>
      <c r="AB139" s="631">
        <f>VLOOKUP($D139,derm!$D$4:$K$285,6,FALSE)</f>
        <v>2.8</v>
      </c>
      <c r="AC139" s="631">
        <f>VLOOKUP($D139,derm!$D$4:$K$285,7,FALSE)</f>
        <v>2.0299999999999998</v>
      </c>
      <c r="AD139" s="631">
        <f>VLOOKUP($D139,derm!$D$4:$K$285,8,FALSE)</f>
        <v>8.5299999999999994</v>
      </c>
      <c r="AE139" s="631">
        <f>VLOOKUP($D139,derm!$D$4:$L$285,9,FALSE)</f>
        <v>1</v>
      </c>
      <c r="AF139" s="631"/>
      <c r="AG139" s="631" t="str">
        <f>VLOOKUP($C139,ToxValues!$C$4:$J$284,3,FALSE)</f>
        <v>--</v>
      </c>
      <c r="AH139" s="632" t="str">
        <f>VLOOKUP($C139,ToxValues!$C$4:$J$284,5,FALSE)</f>
        <v>--</v>
      </c>
      <c r="AI139" s="633"/>
      <c r="AJ139" s="633" t="str">
        <f t="shared" si="53"/>
        <v/>
      </c>
      <c r="AK139" s="634" t="s">
        <v>1856</v>
      </c>
      <c r="AL139" s="626" t="s">
        <v>1856</v>
      </c>
      <c r="AM139" s="626"/>
      <c r="AN139" s="626" t="s">
        <v>1856</v>
      </c>
      <c r="AO139" s="626" t="s">
        <v>1856</v>
      </c>
      <c r="AP139" s="626" t="s">
        <v>1856</v>
      </c>
      <c r="AQ139" s="626"/>
    </row>
    <row r="140" spans="1:43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631">
        <f t="shared" si="47"/>
        <v>2190</v>
      </c>
      <c r="H140" s="631" t="str">
        <f t="shared" si="48"/>
        <v>--</v>
      </c>
      <c r="I140" s="631" t="str">
        <f t="shared" si="49"/>
        <v>--</v>
      </c>
      <c r="J140" s="631"/>
      <c r="K140" s="631" t="str">
        <f t="shared" si="54"/>
        <v/>
      </c>
      <c r="L140" s="631">
        <f t="shared" si="50"/>
        <v>2190</v>
      </c>
      <c r="M140" s="631"/>
      <c r="N140" s="631"/>
      <c r="O140" s="631">
        <f t="shared" si="40"/>
        <v>2190</v>
      </c>
      <c r="P140" s="631" t="str">
        <f t="shared" si="51"/>
        <v>--</v>
      </c>
      <c r="Q140" s="631"/>
      <c r="R140" s="631" t="str">
        <f t="shared" si="52"/>
        <v>--</v>
      </c>
      <c r="S140" s="631" t="str">
        <f t="shared" si="41"/>
        <v>--</v>
      </c>
      <c r="T140" s="631" t="str">
        <f t="shared" si="42"/>
        <v>--</v>
      </c>
      <c r="U140" s="631" t="str">
        <f t="shared" si="43"/>
        <v>--</v>
      </c>
      <c r="V140" s="631" t="str">
        <f t="shared" si="44"/>
        <v>--</v>
      </c>
      <c r="W140" s="631" t="str">
        <f>IFERROR((1+(3*[0]!B)+(3*[0]!B^2))/((1+[0]!B)^2),"--")</f>
        <v>--</v>
      </c>
      <c r="X140" s="631">
        <f t="shared" si="45"/>
        <v>0.24333333333333335</v>
      </c>
      <c r="Y140" s="631" t="str">
        <f t="shared" si="46"/>
        <v>A</v>
      </c>
      <c r="Z140" s="631">
        <f>VLOOKUP(D140,derm!$D$4:$H$285,5,FALSE)</f>
        <v>3.23</v>
      </c>
      <c r="AA140" s="631">
        <f>VLOOKUP($C140,ToxValues!$C$4:$N$283,11,FALSE)</f>
        <v>370.58</v>
      </c>
      <c r="AB140" s="631" t="str">
        <f>VLOOKUP($D140,derm!$D$4:$K$285,6,FALSE)</f>
        <v>--</v>
      </c>
      <c r="AC140" s="631" t="str">
        <f>VLOOKUP($D140,derm!$D$4:$K$285,7,FALSE)</f>
        <v>--</v>
      </c>
      <c r="AD140" s="631" t="str">
        <f>VLOOKUP($D140,derm!$D$4:$K$285,8,FALSE)</f>
        <v>--</v>
      </c>
      <c r="AE140" s="631" t="str">
        <f>VLOOKUP($D140,derm!$D$4:$L$285,9,FALSE)</f>
        <v>--</v>
      </c>
      <c r="AF140" s="631"/>
      <c r="AG140" s="631">
        <f>VLOOKUP($C140,ToxValues!$C$4:$J$284,3,FALSE)</f>
        <v>0.6</v>
      </c>
      <c r="AH140" s="632">
        <f>VLOOKUP($C140,ToxValues!$C$4:$J$284,5,FALSE)</f>
        <v>0.6</v>
      </c>
      <c r="AI140" s="633"/>
      <c r="AJ140" s="633" t="str">
        <f t="shared" si="53"/>
        <v/>
      </c>
      <c r="AK140" s="634">
        <v>2190</v>
      </c>
      <c r="AL140" s="626" t="s">
        <v>1856</v>
      </c>
      <c r="AM140" s="626"/>
      <c r="AN140" s="626" t="s">
        <v>1856</v>
      </c>
      <c r="AO140" s="626" t="s">
        <v>1856</v>
      </c>
      <c r="AP140" s="626" t="s">
        <v>1856</v>
      </c>
      <c r="AQ140" s="626"/>
    </row>
    <row r="141" spans="1:43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631" t="str">
        <f t="shared" si="47"/>
        <v>--</v>
      </c>
      <c r="H141" s="631" t="str">
        <f t="shared" si="48"/>
        <v>--</v>
      </c>
      <c r="I141" s="631" t="str">
        <f t="shared" si="49"/>
        <v>--</v>
      </c>
      <c r="J141" s="631"/>
      <c r="K141" s="631" t="str">
        <f t="shared" si="54"/>
        <v/>
      </c>
      <c r="L141" s="631" t="str">
        <f t="shared" si="50"/>
        <v>--</v>
      </c>
      <c r="M141" s="631"/>
      <c r="N141" s="631"/>
      <c r="O141" s="631" t="str">
        <f t="shared" si="40"/>
        <v>--</v>
      </c>
      <c r="P141" s="631" t="str">
        <f t="shared" si="51"/>
        <v>--</v>
      </c>
      <c r="Q141" s="631"/>
      <c r="R141" s="631" t="str">
        <f t="shared" si="52"/>
        <v>--</v>
      </c>
      <c r="S141" s="631" t="str">
        <f t="shared" si="41"/>
        <v>--</v>
      </c>
      <c r="T141" s="631" t="str">
        <f t="shared" si="42"/>
        <v>--</v>
      </c>
      <c r="U141" s="631">
        <f t="shared" si="43"/>
        <v>5.4205607476635512E-2</v>
      </c>
      <c r="V141" s="631">
        <f t="shared" si="44"/>
        <v>21.172077910734565</v>
      </c>
      <c r="W141" s="631">
        <f>IFERROR((1+(3*[0]!B)+(3*[0]!B^2))/((1+[0]!B)^2),"--")</f>
        <v>2.7283605555070318</v>
      </c>
      <c r="X141" s="631" t="str">
        <f t="shared" si="45"/>
        <v>--</v>
      </c>
      <c r="Y141" s="631" t="str">
        <f t="shared" si="46"/>
        <v>A</v>
      </c>
      <c r="Z141" s="631">
        <f>VLOOKUP(D141,derm!$D$4:$H$285,5,FALSE)</f>
        <v>0.95299999999999996</v>
      </c>
      <c r="AA141" s="631">
        <f>VLOOKUP($C141,ToxValues!$C$4:$N$283,11,FALSE)</f>
        <v>278.36</v>
      </c>
      <c r="AB141" s="631">
        <f>VLOOKUP($D141,derm!$D$4:$K$285,6,FALSE)</f>
        <v>9.6999999999999993</v>
      </c>
      <c r="AC141" s="631">
        <f>VLOOKUP($D141,derm!$D$4:$K$285,7,FALSE)</f>
        <v>3.88</v>
      </c>
      <c r="AD141" s="631">
        <f>VLOOKUP($D141,derm!$D$4:$K$285,8,FALSE)</f>
        <v>17.57</v>
      </c>
      <c r="AE141" s="631">
        <f>VLOOKUP($D141,derm!$D$4:$L$285,9,FALSE)</f>
        <v>0.6</v>
      </c>
      <c r="AF141" s="631"/>
      <c r="AG141" s="631" t="str">
        <f>VLOOKUP($C141,ToxValues!$C$4:$J$284,3,FALSE)</f>
        <v>--</v>
      </c>
      <c r="AH141" s="632" t="str">
        <f>VLOOKUP($C141,ToxValues!$C$4:$J$284,5,FALSE)</f>
        <v>--</v>
      </c>
      <c r="AI141" s="633"/>
      <c r="AJ141" s="633" t="str">
        <f t="shared" si="53"/>
        <v/>
      </c>
      <c r="AK141" s="634" t="s">
        <v>1856</v>
      </c>
      <c r="AL141" s="626" t="s">
        <v>1856</v>
      </c>
      <c r="AM141" s="626"/>
      <c r="AN141" s="626" t="s">
        <v>1856</v>
      </c>
      <c r="AO141" s="626" t="s">
        <v>1856</v>
      </c>
      <c r="AP141" s="626" t="s">
        <v>1856</v>
      </c>
      <c r="AQ141" s="626"/>
    </row>
    <row r="142" spans="1:43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631">
        <f t="shared" si="47"/>
        <v>3.6499999999999995</v>
      </c>
      <c r="H142" s="631" t="str">
        <f t="shared" si="48"/>
        <v>--</v>
      </c>
      <c r="I142" s="631" t="str">
        <f t="shared" si="49"/>
        <v>--</v>
      </c>
      <c r="J142" s="631"/>
      <c r="K142" s="631" t="str">
        <f t="shared" si="54"/>
        <v/>
      </c>
      <c r="L142" s="631">
        <f t="shared" si="50"/>
        <v>3.6499999999999995</v>
      </c>
      <c r="M142" s="631"/>
      <c r="N142" s="631"/>
      <c r="O142" s="631">
        <f t="shared" si="40"/>
        <v>3.6499999999999995</v>
      </c>
      <c r="P142" s="631" t="str">
        <f t="shared" si="51"/>
        <v>--</v>
      </c>
      <c r="Q142" s="631"/>
      <c r="R142" s="631" t="str">
        <f t="shared" si="52"/>
        <v>--</v>
      </c>
      <c r="S142" s="631" t="str">
        <f t="shared" si="41"/>
        <v>--</v>
      </c>
      <c r="T142" s="631" t="str">
        <f t="shared" si="42"/>
        <v>--</v>
      </c>
      <c r="U142" s="631" t="str">
        <f t="shared" si="43"/>
        <v>--</v>
      </c>
      <c r="V142" s="631" t="str">
        <f t="shared" si="44"/>
        <v>--</v>
      </c>
      <c r="W142" s="631" t="str">
        <f>IFERROR((1+(3*[0]!B)+(3*[0]!B^2))/((1+[0]!B)^2),"--")</f>
        <v>--</v>
      </c>
      <c r="X142" s="631">
        <f t="shared" si="45"/>
        <v>4.0555555555555554E-4</v>
      </c>
      <c r="Y142" s="631" t="str">
        <f t="shared" si="46"/>
        <v>A</v>
      </c>
      <c r="Z142" s="631">
        <f>VLOOKUP(D142,derm!$D$4:$H$285,5,FALSE)</f>
        <v>9.7500000000000003E-2</v>
      </c>
      <c r="AA142" s="631">
        <f>VLOOKUP($C142,ToxValues!$C$4:$N$283,11,FALSE)</f>
        <v>168.2</v>
      </c>
      <c r="AB142" s="631" t="str">
        <f>VLOOKUP($D142,derm!$D$4:$K$285,6,FALSE)</f>
        <v>--</v>
      </c>
      <c r="AC142" s="631" t="str">
        <f>VLOOKUP($D142,derm!$D$4:$K$285,7,FALSE)</f>
        <v>--</v>
      </c>
      <c r="AD142" s="631" t="str">
        <f>VLOOKUP($D142,derm!$D$4:$K$285,8,FALSE)</f>
        <v>--</v>
      </c>
      <c r="AE142" s="631" t="str">
        <f>VLOOKUP($D142,derm!$D$4:$L$285,9,FALSE)</f>
        <v>--</v>
      </c>
      <c r="AF142" s="631"/>
      <c r="AG142" s="631">
        <f>VLOOKUP($C142,ToxValues!$C$4:$J$284,3,FALSE)</f>
        <v>1E-3</v>
      </c>
      <c r="AH142" s="632">
        <f>VLOOKUP($C142,ToxValues!$C$4:$J$284,5,FALSE)</f>
        <v>1E-3</v>
      </c>
      <c r="AI142" s="633"/>
      <c r="AJ142" s="633" t="str">
        <f t="shared" si="53"/>
        <v/>
      </c>
      <c r="AK142" s="634">
        <v>3.6499999999999995</v>
      </c>
      <c r="AL142" s="626" t="s">
        <v>1856</v>
      </c>
      <c r="AM142" s="626"/>
      <c r="AN142" s="626" t="s">
        <v>1856</v>
      </c>
      <c r="AO142" s="626" t="s">
        <v>1856</v>
      </c>
      <c r="AP142" s="626" t="s">
        <v>1856</v>
      </c>
      <c r="AQ142" s="626"/>
    </row>
    <row r="143" spans="1:43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631" t="str">
        <f t="shared" si="47"/>
        <v>--</v>
      </c>
      <c r="H143" s="631" t="str">
        <f t="shared" si="48"/>
        <v>--</v>
      </c>
      <c r="I143" s="631" t="str">
        <f t="shared" si="49"/>
        <v>--</v>
      </c>
      <c r="J143" s="631"/>
      <c r="K143" s="631" t="str">
        <f t="shared" si="54"/>
        <v/>
      </c>
      <c r="L143" s="631" t="str">
        <f t="shared" si="50"/>
        <v>--</v>
      </c>
      <c r="M143" s="631"/>
      <c r="N143" s="631"/>
      <c r="O143" s="631" t="str">
        <f t="shared" si="40"/>
        <v>--</v>
      </c>
      <c r="P143" s="631" t="str">
        <f t="shared" si="51"/>
        <v>--</v>
      </c>
      <c r="Q143" s="631"/>
      <c r="R143" s="631" t="str">
        <f t="shared" si="52"/>
        <v>--</v>
      </c>
      <c r="S143" s="631" t="str">
        <f t="shared" si="41"/>
        <v>--</v>
      </c>
      <c r="T143" s="631" t="str">
        <f t="shared" si="42"/>
        <v>--</v>
      </c>
      <c r="U143" s="631" t="str">
        <f t="shared" si="43"/>
        <v>--</v>
      </c>
      <c r="V143" s="631" t="str">
        <f t="shared" si="44"/>
        <v>--</v>
      </c>
      <c r="W143" s="631" t="str">
        <f>IFERROR((1+(3*[0]!B)+(3*[0]!B^2))/((1+[0]!B)^2),"--")</f>
        <v>--</v>
      </c>
      <c r="X143" s="631" t="str">
        <f t="shared" si="45"/>
        <v>--</v>
      </c>
      <c r="Y143" s="631" t="str">
        <f t="shared" si="46"/>
        <v>A</v>
      </c>
      <c r="Z143" s="631" t="str">
        <f>VLOOKUP(D143,derm!$D$4:$H$285,5,FALSE)</f>
        <v>--</v>
      </c>
      <c r="AA143" s="631" t="str">
        <f>VLOOKUP($C143,ToxValues!$C$4:$N$283,11,FALSE)</f>
        <v>--</v>
      </c>
      <c r="AB143" s="631" t="str">
        <f>VLOOKUP($D143,derm!$D$4:$K$285,6,FALSE)</f>
        <v>--</v>
      </c>
      <c r="AC143" s="631" t="str">
        <f>VLOOKUP($D143,derm!$D$4:$K$285,7,FALSE)</f>
        <v>--</v>
      </c>
      <c r="AD143" s="631" t="str">
        <f>VLOOKUP($D143,derm!$D$4:$K$285,8,FALSE)</f>
        <v>--</v>
      </c>
      <c r="AE143" s="631" t="str">
        <f>VLOOKUP($D143,derm!$D$4:$L$285,9,FALSE)</f>
        <v>--</v>
      </c>
      <c r="AF143" s="631"/>
      <c r="AG143" s="631" t="str">
        <f>VLOOKUP($C143,ToxValues!$C$4:$J$284,3,FALSE)</f>
        <v>--</v>
      </c>
      <c r="AH143" s="632" t="str">
        <f>VLOOKUP($C143,ToxValues!$C$4:$J$284,5,FALSE)</f>
        <v>--</v>
      </c>
      <c r="AI143" s="633"/>
      <c r="AJ143" s="633" t="str">
        <f t="shared" si="53"/>
        <v/>
      </c>
      <c r="AK143" s="634" t="s">
        <v>1856</v>
      </c>
      <c r="AL143" s="626" t="s">
        <v>1856</v>
      </c>
      <c r="AM143" s="626"/>
      <c r="AN143" s="626" t="s">
        <v>1856</v>
      </c>
      <c r="AO143" s="626" t="s">
        <v>1856</v>
      </c>
      <c r="AP143" s="626" t="s">
        <v>1856</v>
      </c>
      <c r="AQ143" s="626"/>
    </row>
    <row r="144" spans="1:43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631">
        <f t="shared" si="47"/>
        <v>2670.9029404402027</v>
      </c>
      <c r="H144" s="631" t="str">
        <f t="shared" si="48"/>
        <v>--</v>
      </c>
      <c r="I144" s="631">
        <f t="shared" si="49"/>
        <v>2670.9029404402027</v>
      </c>
      <c r="J144" s="631"/>
      <c r="K144" s="631" t="str">
        <f t="shared" si="54"/>
        <v/>
      </c>
      <c r="L144" s="631">
        <f t="shared" si="50"/>
        <v>2920</v>
      </c>
      <c r="M144" s="631"/>
      <c r="N144" s="631"/>
      <c r="O144" s="631">
        <f t="shared" si="40"/>
        <v>2920</v>
      </c>
      <c r="P144" s="631">
        <f t="shared" si="51"/>
        <v>31309.227816128405</v>
      </c>
      <c r="Q144" s="631"/>
      <c r="R144" s="631">
        <f t="shared" si="52"/>
        <v>31309.227816128405</v>
      </c>
      <c r="S144" s="631">
        <f t="shared" si="41"/>
        <v>20861.911294010057</v>
      </c>
      <c r="T144" s="631">
        <f t="shared" si="42"/>
        <v>31309.227816128405</v>
      </c>
      <c r="U144" s="631">
        <f t="shared" si="43"/>
        <v>0.57999999999999996</v>
      </c>
      <c r="V144" s="631">
        <f t="shared" si="44"/>
        <v>3.74</v>
      </c>
      <c r="W144" s="631">
        <f>IFERROR((1+(3*[0]!B)+(3*[0]!B^2))/((1+[0]!B)^2),"--")</f>
        <v>1</v>
      </c>
      <c r="X144" s="631">
        <f t="shared" si="45"/>
        <v>0.32444444444444442</v>
      </c>
      <c r="Y144" s="631" t="str">
        <f t="shared" si="46"/>
        <v>A</v>
      </c>
      <c r="Z144" s="631">
        <f>VLOOKUP(D144,derm!$D$4:$H$285,5,FALSE)</f>
        <v>3.5999999999999999E-3</v>
      </c>
      <c r="AA144" s="631">
        <f>VLOOKUP($C144,ToxValues!$C$4:$N$283,11,FALSE)</f>
        <v>222.24</v>
      </c>
      <c r="AB144" s="631">
        <f>VLOOKUP($D144,derm!$D$4:$K$285,6,FALSE)</f>
        <v>0</v>
      </c>
      <c r="AC144" s="631">
        <f>VLOOKUP($D144,derm!$D$4:$K$285,7,FALSE)</f>
        <v>1.87</v>
      </c>
      <c r="AD144" s="631">
        <f>VLOOKUP($D144,derm!$D$4:$K$285,8,FALSE)</f>
        <v>4.5</v>
      </c>
      <c r="AE144" s="631">
        <f>VLOOKUP($D144,derm!$D$4:$L$285,9,FALSE)</f>
        <v>1</v>
      </c>
      <c r="AF144" s="631"/>
      <c r="AG144" s="631">
        <f>VLOOKUP($C144,ToxValues!$C$4:$J$284,3,FALSE)</f>
        <v>0.8</v>
      </c>
      <c r="AH144" s="632">
        <f>VLOOKUP($C144,ToxValues!$C$4:$J$284,5,FALSE)</f>
        <v>0.8</v>
      </c>
      <c r="AI144" s="633"/>
      <c r="AJ144" s="633">
        <f t="shared" si="53"/>
        <v>0.91896037849284951</v>
      </c>
      <c r="AK144" s="634">
        <v>2906.4397148663197</v>
      </c>
      <c r="AL144" s="626">
        <v>625857.33882030169</v>
      </c>
      <c r="AM144" s="626"/>
      <c r="AN144" s="626">
        <v>625857.33882030169</v>
      </c>
      <c r="AO144" s="626">
        <v>625857.33882030169</v>
      </c>
      <c r="AP144" s="626">
        <v>939276.83448385226</v>
      </c>
      <c r="AQ144" s="626"/>
    </row>
    <row r="145" spans="1:43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631" t="str">
        <f t="shared" si="47"/>
        <v>--</v>
      </c>
      <c r="H145" s="631" t="str">
        <f t="shared" si="48"/>
        <v>--</v>
      </c>
      <c r="I145" s="631" t="str">
        <f t="shared" si="49"/>
        <v>--</v>
      </c>
      <c r="J145" s="631"/>
      <c r="K145" s="631" t="str">
        <f t="shared" si="54"/>
        <v/>
      </c>
      <c r="L145" s="631" t="str">
        <f t="shared" si="50"/>
        <v>--</v>
      </c>
      <c r="M145" s="631"/>
      <c r="N145" s="631"/>
      <c r="O145" s="631" t="str">
        <f t="shared" si="40"/>
        <v>--</v>
      </c>
      <c r="P145" s="631" t="str">
        <f t="shared" si="51"/>
        <v>--</v>
      </c>
      <c r="Q145" s="631"/>
      <c r="R145" s="631" t="str">
        <f t="shared" si="52"/>
        <v>--</v>
      </c>
      <c r="S145" s="631" t="str">
        <f t="shared" si="41"/>
        <v>--</v>
      </c>
      <c r="T145" s="631" t="str">
        <f t="shared" si="42"/>
        <v>--</v>
      </c>
      <c r="U145" s="631">
        <f t="shared" si="43"/>
        <v>0.57999999999999996</v>
      </c>
      <c r="V145" s="631">
        <f t="shared" si="44"/>
        <v>2.62</v>
      </c>
      <c r="W145" s="631">
        <f>IFERROR((1+(3*[0]!B)+(3*[0]!B^2))/((1+[0]!B)^2),"--")</f>
        <v>1</v>
      </c>
      <c r="X145" s="631" t="str">
        <f t="shared" si="45"/>
        <v>--</v>
      </c>
      <c r="Y145" s="631" t="str">
        <f t="shared" si="46"/>
        <v>A</v>
      </c>
      <c r="Z145" s="631" t="str">
        <f>VLOOKUP(D145,derm!$D$4:$H$285,5,FALSE)</f>
        <v>--</v>
      </c>
      <c r="AA145" s="631" t="str">
        <f>VLOOKUP($C145,ToxValues!$C$4:$N$283,11,FALSE)</f>
        <v>--</v>
      </c>
      <c r="AB145" s="631">
        <f>VLOOKUP($D145,derm!$D$4:$K$285,6,FALSE)</f>
        <v>0</v>
      </c>
      <c r="AC145" s="631">
        <f>VLOOKUP($D145,derm!$D$4:$K$285,7,FALSE)</f>
        <v>1.31</v>
      </c>
      <c r="AD145" s="631">
        <f>VLOOKUP($D145,derm!$D$4:$K$285,8,FALSE)</f>
        <v>3.13</v>
      </c>
      <c r="AE145" s="631">
        <f>VLOOKUP($D145,derm!$D$4:$L$285,9,FALSE)</f>
        <v>1</v>
      </c>
      <c r="AF145" s="631"/>
      <c r="AG145" s="631" t="str">
        <f>VLOOKUP($C145,ToxValues!$C$4:$J$284,3,FALSE)</f>
        <v>--</v>
      </c>
      <c r="AH145" s="632" t="str">
        <f>VLOOKUP($C145,ToxValues!$C$4:$J$284,5,FALSE)</f>
        <v>--</v>
      </c>
      <c r="AI145" s="633"/>
      <c r="AJ145" s="633" t="str">
        <f t="shared" si="53"/>
        <v/>
      </c>
      <c r="AK145" s="634" t="s">
        <v>1856</v>
      </c>
      <c r="AL145" s="626" t="s">
        <v>1856</v>
      </c>
      <c r="AM145" s="626"/>
      <c r="AN145" s="626" t="s">
        <v>1856</v>
      </c>
      <c r="AO145" s="626" t="s">
        <v>1856</v>
      </c>
      <c r="AP145" s="626" t="s">
        <v>1856</v>
      </c>
      <c r="AQ145" s="626"/>
    </row>
    <row r="146" spans="1:43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631">
        <f t="shared" si="47"/>
        <v>151.64542590997036</v>
      </c>
      <c r="H146" s="631" t="str">
        <f t="shared" si="48"/>
        <v>--</v>
      </c>
      <c r="I146" s="631">
        <f t="shared" si="49"/>
        <v>151.64542590997036</v>
      </c>
      <c r="J146" s="631"/>
      <c r="K146" s="631" t="str">
        <f t="shared" si="54"/>
        <v/>
      </c>
      <c r="L146" s="631">
        <f t="shared" si="50"/>
        <v>365</v>
      </c>
      <c r="M146" s="631"/>
      <c r="N146" s="631"/>
      <c r="O146" s="631">
        <f t="shared" si="40"/>
        <v>365</v>
      </c>
      <c r="P146" s="631">
        <f t="shared" si="51"/>
        <v>259.43001547172264</v>
      </c>
      <c r="Q146" s="631"/>
      <c r="R146" s="631">
        <f t="shared" si="52"/>
        <v>259.43001547172264</v>
      </c>
      <c r="S146" s="631">
        <f t="shared" si="41"/>
        <v>110.55741534330954</v>
      </c>
      <c r="T146" s="631">
        <f t="shared" si="42"/>
        <v>259.43001547172264</v>
      </c>
      <c r="U146" s="631">
        <f t="shared" si="43"/>
        <v>0.48333333333333334</v>
      </c>
      <c r="V146" s="631">
        <f t="shared" si="44"/>
        <v>9.2211111111111119</v>
      </c>
      <c r="W146" s="631">
        <f>IFERROR((1+(3*[0]!B)+(3*[0]!B^2))/((1+[0]!B)^2),"--")</f>
        <v>1.1944444444444446</v>
      </c>
      <c r="X146" s="631">
        <f t="shared" si="45"/>
        <v>4.0555555555555553E-2</v>
      </c>
      <c r="Y146" s="631" t="str">
        <f t="shared" si="46"/>
        <v>A</v>
      </c>
      <c r="Z146" s="631">
        <f>VLOOKUP(D146,derm!$D$4:$H$285,5,FALSE)</f>
        <v>4.2000000000000003E-2</v>
      </c>
      <c r="AA146" s="631">
        <f>VLOOKUP($C146,ToxValues!$C$4:$N$283,11,FALSE)</f>
        <v>278.35000000000002</v>
      </c>
      <c r="AB146" s="631">
        <f>VLOOKUP($D146,derm!$D$4:$K$285,6,FALSE)</f>
        <v>0.2</v>
      </c>
      <c r="AC146" s="631">
        <f>VLOOKUP($D146,derm!$D$4:$K$285,7,FALSE)</f>
        <v>3.86</v>
      </c>
      <c r="AD146" s="631">
        <f>VLOOKUP($D146,derm!$D$4:$K$285,8,FALSE)</f>
        <v>9.27</v>
      </c>
      <c r="AE146" s="631">
        <f>VLOOKUP($D146,derm!$D$4:$L$285,9,FALSE)</f>
        <v>0.9</v>
      </c>
      <c r="AF146" s="631"/>
      <c r="AG146" s="631">
        <f>VLOOKUP($C146,ToxValues!$C$4:$J$284,3,FALSE)</f>
        <v>0.1</v>
      </c>
      <c r="AH146" s="632">
        <f>VLOOKUP($C146,ToxValues!$C$4:$J$284,5,FALSE)</f>
        <v>0.1</v>
      </c>
      <c r="AI146" s="633"/>
      <c r="AJ146" s="633">
        <f t="shared" si="53"/>
        <v>0.46118839013337304</v>
      </c>
      <c r="AK146" s="634">
        <v>328.81449133208963</v>
      </c>
      <c r="AL146" s="626">
        <v>3316.722460299286</v>
      </c>
      <c r="AM146" s="626"/>
      <c r="AN146" s="626">
        <v>3316.722460299286</v>
      </c>
      <c r="AO146" s="626">
        <v>3316.722460299286</v>
      </c>
      <c r="AP146" s="626">
        <v>7782.9004641516785</v>
      </c>
      <c r="AQ146" s="626"/>
    </row>
    <row r="147" spans="1:43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631">
        <f t="shared" si="47"/>
        <v>43.8</v>
      </c>
      <c r="H147" s="631" t="str">
        <f t="shared" si="48"/>
        <v>--</v>
      </c>
      <c r="I147" s="631" t="str">
        <f t="shared" si="49"/>
        <v>--</v>
      </c>
      <c r="J147" s="631"/>
      <c r="K147" s="631" t="str">
        <f t="shared" si="54"/>
        <v/>
      </c>
      <c r="L147" s="631">
        <f t="shared" si="50"/>
        <v>43.8</v>
      </c>
      <c r="M147" s="631"/>
      <c r="N147" s="631"/>
      <c r="O147" s="631">
        <f t="shared" si="40"/>
        <v>43.8</v>
      </c>
      <c r="P147" s="631" t="str">
        <f t="shared" si="51"/>
        <v>--</v>
      </c>
      <c r="Q147" s="631"/>
      <c r="R147" s="631" t="str">
        <f t="shared" si="52"/>
        <v>--</v>
      </c>
      <c r="S147" s="631" t="str">
        <f t="shared" si="41"/>
        <v>--</v>
      </c>
      <c r="T147" s="631" t="str">
        <f t="shared" si="42"/>
        <v>--</v>
      </c>
      <c r="U147" s="631" t="str">
        <f t="shared" si="43"/>
        <v>--</v>
      </c>
      <c r="V147" s="631" t="str">
        <f t="shared" si="44"/>
        <v>--</v>
      </c>
      <c r="W147" s="631" t="str">
        <f>IFERROR((1+(3*[0]!B)+(3*[0]!B^2))/((1+[0]!B)^2),"--")</f>
        <v>--</v>
      </c>
      <c r="X147" s="631">
        <f t="shared" si="45"/>
        <v>4.8666666666666676E-3</v>
      </c>
      <c r="Y147" s="631" t="str">
        <f t="shared" si="46"/>
        <v>A</v>
      </c>
      <c r="Z147" s="631">
        <f>VLOOKUP(D147,derm!$D$4:$H$285,5,FALSE)</f>
        <v>2.4300000000000002</v>
      </c>
      <c r="AA147" s="631">
        <f>VLOOKUP($C147,ToxValues!$C$4:$N$283,11,FALSE)</f>
        <v>390.57</v>
      </c>
      <c r="AB147" s="631" t="str">
        <f>VLOOKUP($D147,derm!$D$4:$K$285,6,FALSE)</f>
        <v>--</v>
      </c>
      <c r="AC147" s="631" t="str">
        <f>VLOOKUP($D147,derm!$D$4:$K$285,7,FALSE)</f>
        <v>--</v>
      </c>
      <c r="AD147" s="631" t="str">
        <f>VLOOKUP($D147,derm!$D$4:$K$285,8,FALSE)</f>
        <v>--</v>
      </c>
      <c r="AE147" s="631" t="str">
        <f>VLOOKUP($D147,derm!$D$4:$L$285,9,FALSE)</f>
        <v>--</v>
      </c>
      <c r="AF147" s="631"/>
      <c r="AG147" s="631">
        <f>VLOOKUP($C147,ToxValues!$C$4:$J$284,3,FALSE)</f>
        <v>1.2E-2</v>
      </c>
      <c r="AH147" s="632">
        <f>VLOOKUP($C147,ToxValues!$C$4:$J$284,5,FALSE)</f>
        <v>1.2E-2</v>
      </c>
      <c r="AI147" s="633"/>
      <c r="AJ147" s="633" t="str">
        <f t="shared" si="53"/>
        <v/>
      </c>
      <c r="AK147" s="634">
        <v>43.8</v>
      </c>
      <c r="AL147" s="626" t="s">
        <v>1856</v>
      </c>
      <c r="AM147" s="626"/>
      <c r="AN147" s="626" t="s">
        <v>1856</v>
      </c>
      <c r="AO147" s="626" t="s">
        <v>1856</v>
      </c>
      <c r="AP147" s="626" t="s">
        <v>1856</v>
      </c>
      <c r="AQ147" s="626"/>
    </row>
    <row r="148" spans="1:43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631">
        <f t="shared" si="47"/>
        <v>18.190374999742186</v>
      </c>
      <c r="H148" s="631" t="str">
        <f t="shared" si="48"/>
        <v>--</v>
      </c>
      <c r="I148" s="631">
        <f t="shared" si="49"/>
        <v>18.190374999742186</v>
      </c>
      <c r="J148" s="631"/>
      <c r="K148" s="631" t="str">
        <f t="shared" si="54"/>
        <v/>
      </c>
      <c r="L148" s="631">
        <f t="shared" si="50"/>
        <v>146</v>
      </c>
      <c r="M148" s="631"/>
      <c r="N148" s="631"/>
      <c r="O148" s="631">
        <f t="shared" si="40"/>
        <v>146</v>
      </c>
      <c r="P148" s="631">
        <f t="shared" si="51"/>
        <v>20.779301636766416</v>
      </c>
      <c r="Q148" s="631"/>
      <c r="R148" s="631">
        <f t="shared" si="52"/>
        <v>20.779301636766416</v>
      </c>
      <c r="S148" s="631">
        <f t="shared" si="41"/>
        <v>9.3914174373944501</v>
      </c>
      <c r="T148" s="631">
        <f t="shared" si="42"/>
        <v>20.779301636766416</v>
      </c>
      <c r="U148" s="631">
        <f t="shared" si="43"/>
        <v>0.26363636363636361</v>
      </c>
      <c r="V148" s="631">
        <f t="shared" si="44"/>
        <v>5.3446280991735522</v>
      </c>
      <c r="W148" s="631">
        <f>IFERROR((1+(3*[0]!B)+(3*[0]!B^2))/((1+[0]!B)^2),"--")</f>
        <v>1.8429752066115699</v>
      </c>
      <c r="X148" s="631">
        <f t="shared" si="45"/>
        <v>1.6222222222222221E-2</v>
      </c>
      <c r="Y148" s="631" t="str">
        <f t="shared" si="46"/>
        <v>A</v>
      </c>
      <c r="Z148" s="631">
        <f>VLOOKUP(D148,derm!$D$4:$H$285,5,FALSE)</f>
        <v>0.308</v>
      </c>
      <c r="AA148" s="631">
        <f>VLOOKUP($C148,ToxValues!$C$4:$N$283,11,FALSE)</f>
        <v>202.26</v>
      </c>
      <c r="AB148" s="631">
        <f>VLOOKUP($D148,derm!$D$4:$K$285,6,FALSE)</f>
        <v>1.2</v>
      </c>
      <c r="AC148" s="631">
        <f>VLOOKUP($D148,derm!$D$4:$K$285,7,FALSE)</f>
        <v>1.45</v>
      </c>
      <c r="AD148" s="631">
        <f>VLOOKUP($D148,derm!$D$4:$K$285,8,FALSE)</f>
        <v>5.68</v>
      </c>
      <c r="AE148" s="631">
        <f>VLOOKUP($D148,derm!$D$4:$L$285,9,FALSE)</f>
        <v>1</v>
      </c>
      <c r="AF148" s="631"/>
      <c r="AG148" s="631">
        <f>VLOOKUP($C148,ToxValues!$C$4:$J$284,3,FALSE)</f>
        <v>0.04</v>
      </c>
      <c r="AH148" s="632">
        <f>VLOOKUP($C148,ToxValues!$C$4:$J$284,5,FALSE)</f>
        <v>0.04</v>
      </c>
      <c r="AI148" s="633"/>
      <c r="AJ148" s="633">
        <f t="shared" si="53"/>
        <v>0.18915543473579977</v>
      </c>
      <c r="AK148" s="634">
        <v>96.166282640249491</v>
      </c>
      <c r="AL148" s="626">
        <v>281.74252312183353</v>
      </c>
      <c r="AM148" s="626"/>
      <c r="AN148" s="626">
        <v>281.74252312183353</v>
      </c>
      <c r="AO148" s="626">
        <v>281.74252312183353</v>
      </c>
      <c r="AP148" s="626">
        <v>623.37904910299244</v>
      </c>
      <c r="AQ148" s="626"/>
    </row>
    <row r="149" spans="1:43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631">
        <f t="shared" si="47"/>
        <v>146</v>
      </c>
      <c r="H149" s="631" t="str">
        <f t="shared" si="48"/>
        <v>--</v>
      </c>
      <c r="I149" s="631" t="str">
        <f t="shared" si="49"/>
        <v>--</v>
      </c>
      <c r="J149" s="631"/>
      <c r="K149" s="631" t="str">
        <f t="shared" si="54"/>
        <v/>
      </c>
      <c r="L149" s="631">
        <f t="shared" si="50"/>
        <v>146</v>
      </c>
      <c r="M149" s="631"/>
      <c r="N149" s="631"/>
      <c r="O149" s="631">
        <f t="shared" si="40"/>
        <v>146</v>
      </c>
      <c r="P149" s="631" t="str">
        <f t="shared" si="51"/>
        <v>--</v>
      </c>
      <c r="Q149" s="631"/>
      <c r="R149" s="631" t="str">
        <f t="shared" si="52"/>
        <v>--</v>
      </c>
      <c r="S149" s="631" t="str">
        <f t="shared" si="41"/>
        <v>--</v>
      </c>
      <c r="T149" s="631" t="str">
        <f t="shared" si="42"/>
        <v>--</v>
      </c>
      <c r="U149" s="631" t="str">
        <f t="shared" si="43"/>
        <v>--</v>
      </c>
      <c r="V149" s="631" t="str">
        <f t="shared" si="44"/>
        <v>--</v>
      </c>
      <c r="W149" s="631" t="str">
        <f>IFERROR((1+(3*[0]!B)+(3*[0]!B^2))/((1+[0]!B)^2),"--")</f>
        <v>--</v>
      </c>
      <c r="X149" s="631">
        <f t="shared" si="45"/>
        <v>1.6222222222222221E-2</v>
      </c>
      <c r="Y149" s="631" t="str">
        <f t="shared" si="46"/>
        <v>A</v>
      </c>
      <c r="Z149" s="631">
        <f>VLOOKUP(D149,derm!$D$4:$H$285,5,FALSE)</f>
        <v>0.11</v>
      </c>
      <c r="AA149" s="631">
        <f>VLOOKUP($C149,ToxValues!$C$4:$N$283,11,FALSE)</f>
        <v>166.22</v>
      </c>
      <c r="AB149" s="631" t="str">
        <f>VLOOKUP($D149,derm!$D$4:$K$285,6,FALSE)</f>
        <v>--</v>
      </c>
      <c r="AC149" s="631" t="str">
        <f>VLOOKUP($D149,derm!$D$4:$K$285,7,FALSE)</f>
        <v>--</v>
      </c>
      <c r="AD149" s="631" t="str">
        <f>VLOOKUP($D149,derm!$D$4:$K$285,8,FALSE)</f>
        <v>--</v>
      </c>
      <c r="AE149" s="631" t="str">
        <f>VLOOKUP($D149,derm!$D$4:$L$285,9,FALSE)</f>
        <v>--</v>
      </c>
      <c r="AF149" s="631"/>
      <c r="AG149" s="631">
        <f>VLOOKUP($C149,ToxValues!$C$4:$J$284,3,FALSE)</f>
        <v>0.04</v>
      </c>
      <c r="AH149" s="632">
        <f>VLOOKUP($C149,ToxValues!$C$4:$J$284,5,FALSE)</f>
        <v>0.04</v>
      </c>
      <c r="AI149" s="633"/>
      <c r="AJ149" s="633" t="str">
        <f t="shared" si="53"/>
        <v/>
      </c>
      <c r="AK149" s="634">
        <v>146</v>
      </c>
      <c r="AL149" s="626" t="s">
        <v>1856</v>
      </c>
      <c r="AM149" s="626"/>
      <c r="AN149" s="626" t="s">
        <v>1856</v>
      </c>
      <c r="AO149" s="626" t="s">
        <v>1856</v>
      </c>
      <c r="AP149" s="626" t="s">
        <v>1856</v>
      </c>
      <c r="AQ149" s="626"/>
    </row>
    <row r="150" spans="1:43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631">
        <f t="shared" si="47"/>
        <v>0.29505352646280675</v>
      </c>
      <c r="H150" s="631" t="str">
        <f t="shared" si="48"/>
        <v>--</v>
      </c>
      <c r="I150" s="631">
        <f t="shared" si="49"/>
        <v>0.29505352646280675</v>
      </c>
      <c r="J150" s="631"/>
      <c r="K150" s="631" t="str">
        <f t="shared" si="54"/>
        <v/>
      </c>
      <c r="L150" s="631">
        <f t="shared" si="50"/>
        <v>2.92</v>
      </c>
      <c r="M150" s="631"/>
      <c r="N150" s="631"/>
      <c r="O150" s="631">
        <f t="shared" si="40"/>
        <v>2.92</v>
      </c>
      <c r="P150" s="631">
        <f t="shared" si="51"/>
        <v>0.32821861548682291</v>
      </c>
      <c r="Q150" s="631"/>
      <c r="R150" s="631">
        <f t="shared" si="52"/>
        <v>0.32821861548682291</v>
      </c>
      <c r="S150" s="631">
        <f t="shared" si="41"/>
        <v>9.6965018399113145E-2</v>
      </c>
      <c r="T150" s="631">
        <f t="shared" si="42"/>
        <v>0.32821861548682291</v>
      </c>
      <c r="U150" s="631">
        <f t="shared" si="43"/>
        <v>0.30526315789473685</v>
      </c>
      <c r="V150" s="631">
        <f t="shared" si="44"/>
        <v>14.331634349030471</v>
      </c>
      <c r="W150" s="631">
        <f>IFERROR((1+(3*[0]!B)+(3*[0]!B^2))/((1+[0]!B)^2),"--")</f>
        <v>1.6980609418282551</v>
      </c>
      <c r="X150" s="631">
        <f t="shared" si="45"/>
        <v>3.2444444444444442E-4</v>
      </c>
      <c r="Y150" s="631" t="str">
        <f t="shared" si="46"/>
        <v>A</v>
      </c>
      <c r="Z150" s="631">
        <f>VLOOKUP(D150,derm!$D$4:$H$285,5,FALSE)</f>
        <v>0.254</v>
      </c>
      <c r="AA150" s="631">
        <f>VLOOKUP($C150,ToxValues!$C$4:$N$283,11,FALSE)</f>
        <v>284.77999999999997</v>
      </c>
      <c r="AB150" s="631">
        <f>VLOOKUP($D150,derm!$D$4:$K$285,6,FALSE)</f>
        <v>0.9</v>
      </c>
      <c r="AC150" s="631">
        <f>VLOOKUP($D150,derm!$D$4:$K$285,7,FALSE)</f>
        <v>4.22</v>
      </c>
      <c r="AD150" s="631">
        <f>VLOOKUP($D150,derm!$D$4:$K$285,8,FALSE)</f>
        <v>16.21</v>
      </c>
      <c r="AE150" s="631">
        <f>VLOOKUP($D150,derm!$D$4:$L$285,9,FALSE)</f>
        <v>0.9</v>
      </c>
      <c r="AF150" s="631"/>
      <c r="AG150" s="631">
        <f>VLOOKUP($C150,ToxValues!$C$4:$J$284,3,FALSE)</f>
        <v>8.0000000000000004E-4</v>
      </c>
      <c r="AH150" s="632">
        <f>VLOOKUP($C150,ToxValues!$C$4:$J$284,5,FALSE)</f>
        <v>8.0000000000000004E-4</v>
      </c>
      <c r="AI150" s="633"/>
      <c r="AJ150" s="633">
        <f t="shared" si="53"/>
        <v>0.20247527171046062</v>
      </c>
      <c r="AK150" s="634">
        <v>1.4572324016175808</v>
      </c>
      <c r="AL150" s="626">
        <v>2.9089505519733949</v>
      </c>
      <c r="AM150" s="626"/>
      <c r="AN150" s="626">
        <v>2.9089505519733949</v>
      </c>
      <c r="AO150" s="626">
        <v>2.9089505519733949</v>
      </c>
      <c r="AP150" s="626">
        <v>9.8465584646046889</v>
      </c>
      <c r="AQ150" s="626"/>
    </row>
    <row r="151" spans="1:43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631">
        <f t="shared" si="47"/>
        <v>1.0648558237458499</v>
      </c>
      <c r="H151" s="631" t="str">
        <f t="shared" si="48"/>
        <v>--</v>
      </c>
      <c r="I151" s="631">
        <f t="shared" si="49"/>
        <v>1.0648558237458499</v>
      </c>
      <c r="J151" s="631"/>
      <c r="K151" s="631" t="str">
        <f t="shared" si="54"/>
        <v/>
      </c>
      <c r="L151" s="631">
        <f t="shared" si="50"/>
        <v>3.6499999999999995</v>
      </c>
      <c r="M151" s="631"/>
      <c r="N151" s="631"/>
      <c r="O151" s="631">
        <f t="shared" si="40"/>
        <v>3.6499999999999995</v>
      </c>
      <c r="P151" s="631">
        <f t="shared" si="51"/>
        <v>1.5034843287944504</v>
      </c>
      <c r="Q151" s="631"/>
      <c r="R151" s="631">
        <f t="shared" si="52"/>
        <v>1.5034843287944504</v>
      </c>
      <c r="S151" s="631">
        <f t="shared" si="41"/>
        <v>0.59733461113844122</v>
      </c>
      <c r="T151" s="631">
        <f t="shared" si="42"/>
        <v>1.5034843287944504</v>
      </c>
      <c r="U151" s="631">
        <f t="shared" si="43"/>
        <v>0.38666666666666666</v>
      </c>
      <c r="V151" s="631">
        <f t="shared" si="44"/>
        <v>8.9266666666666659</v>
      </c>
      <c r="W151" s="631">
        <f>IFERROR((1+(3*[0]!B)+(3*[0]!B^2))/((1+[0]!B)^2),"--")</f>
        <v>1.4444444444444444</v>
      </c>
      <c r="X151" s="631">
        <f t="shared" si="45"/>
        <v>4.0555555555555554E-4</v>
      </c>
      <c r="Y151" s="631" t="str">
        <f t="shared" si="46"/>
        <v>A</v>
      </c>
      <c r="Z151" s="631">
        <f>VLOOKUP(D151,derm!$D$4:$H$285,5,FALSE)</f>
        <v>8.1000000000000003E-2</v>
      </c>
      <c r="AA151" s="631">
        <f>VLOOKUP($C151,ToxValues!$C$4:$N$283,11,FALSE)</f>
        <v>260.76</v>
      </c>
      <c r="AB151" s="631">
        <f>VLOOKUP($D151,derm!$D$4:$K$285,6,FALSE)</f>
        <v>0.5</v>
      </c>
      <c r="AC151" s="631">
        <f>VLOOKUP($D151,derm!$D$4:$K$285,7,FALSE)</f>
        <v>3.09</v>
      </c>
      <c r="AD151" s="631">
        <f>VLOOKUP($D151,derm!$D$4:$K$285,8,FALSE)</f>
        <v>7.42</v>
      </c>
      <c r="AE151" s="631">
        <f>VLOOKUP($D151,derm!$D$4:$L$285,9,FALSE)</f>
        <v>0.9</v>
      </c>
      <c r="AF151" s="631"/>
      <c r="AG151" s="631">
        <f>VLOOKUP($C151,ToxValues!$C$4:$J$284,3,FALSE)</f>
        <v>1E-3</v>
      </c>
      <c r="AH151" s="632">
        <f>VLOOKUP($C151,ToxValues!$C$4:$J$284,5,FALSE)</f>
        <v>1E-3</v>
      </c>
      <c r="AI151" s="633"/>
      <c r="AJ151" s="633">
        <f t="shared" si="53"/>
        <v>0.35116395247987575</v>
      </c>
      <c r="AK151" s="634">
        <v>3.0323608565912639</v>
      </c>
      <c r="AL151" s="626">
        <v>17.920038334153233</v>
      </c>
      <c r="AM151" s="626"/>
      <c r="AN151" s="626">
        <v>17.920038334153233</v>
      </c>
      <c r="AO151" s="626">
        <v>17.920038334153233</v>
      </c>
      <c r="AP151" s="626">
        <v>45.104529863833505</v>
      </c>
      <c r="AQ151" s="626"/>
    </row>
    <row r="152" spans="1:43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631">
        <f t="shared" si="47"/>
        <v>21.9</v>
      </c>
      <c r="H152" s="631" t="str">
        <f t="shared" si="48"/>
        <v>--</v>
      </c>
      <c r="I152" s="631" t="str">
        <f t="shared" si="49"/>
        <v>--</v>
      </c>
      <c r="J152" s="631"/>
      <c r="K152" s="631" t="str">
        <f t="shared" si="54"/>
        <v/>
      </c>
      <c r="L152" s="631">
        <f t="shared" si="50"/>
        <v>21.9</v>
      </c>
      <c r="M152" s="631"/>
      <c r="N152" s="631"/>
      <c r="O152" s="631">
        <f t="shared" si="40"/>
        <v>21.9</v>
      </c>
      <c r="P152" s="631" t="str">
        <f t="shared" si="51"/>
        <v>--</v>
      </c>
      <c r="Q152" s="631"/>
      <c r="R152" s="631" t="str">
        <f t="shared" si="52"/>
        <v>--</v>
      </c>
      <c r="S152" s="631" t="str">
        <f t="shared" si="41"/>
        <v>--</v>
      </c>
      <c r="T152" s="631" t="str">
        <f t="shared" si="42"/>
        <v>--</v>
      </c>
      <c r="U152" s="631" t="str">
        <f t="shared" si="43"/>
        <v>--</v>
      </c>
      <c r="V152" s="631" t="str">
        <f t="shared" si="44"/>
        <v>--</v>
      </c>
      <c r="W152" s="631" t="str">
        <f>IFERROR((1+(3*[0]!B)+(3*[0]!B^2))/((1+[0]!B)^2),"--")</f>
        <v>--</v>
      </c>
      <c r="X152" s="631">
        <f t="shared" si="45"/>
        <v>2.4333333333333338E-3</v>
      </c>
      <c r="Y152" s="631" t="str">
        <f t="shared" si="46"/>
        <v>A</v>
      </c>
      <c r="Z152" s="631">
        <f>VLOOKUP(D152,derm!$D$4:$H$285,5,FALSE)</f>
        <v>0.10299999999999999</v>
      </c>
      <c r="AA152" s="631">
        <f>VLOOKUP($C152,ToxValues!$C$4:$N$283,11,FALSE)</f>
        <v>272.77</v>
      </c>
      <c r="AB152" s="631" t="str">
        <f>VLOOKUP($D152,derm!$D$4:$K$285,6,FALSE)</f>
        <v>--</v>
      </c>
      <c r="AC152" s="631" t="str">
        <f>VLOOKUP($D152,derm!$D$4:$K$285,7,FALSE)</f>
        <v>--</v>
      </c>
      <c r="AD152" s="631" t="str">
        <f>VLOOKUP($D152,derm!$D$4:$K$285,8,FALSE)</f>
        <v>--</v>
      </c>
      <c r="AE152" s="631" t="str">
        <f>VLOOKUP($D152,derm!$D$4:$L$285,9,FALSE)</f>
        <v>--</v>
      </c>
      <c r="AF152" s="631"/>
      <c r="AG152" s="631">
        <f>VLOOKUP($C152,ToxValues!$C$4:$J$284,3,FALSE)</f>
        <v>6.0000000000000001E-3</v>
      </c>
      <c r="AH152" s="632">
        <f>VLOOKUP($C152,ToxValues!$C$4:$J$284,5,FALSE)</f>
        <v>6.0000000000000001E-3</v>
      </c>
      <c r="AI152" s="633"/>
      <c r="AJ152" s="633" t="str">
        <f t="shared" si="53"/>
        <v/>
      </c>
      <c r="AK152" s="634">
        <v>21.9</v>
      </c>
      <c r="AL152" s="626" t="s">
        <v>1856</v>
      </c>
      <c r="AM152" s="626"/>
      <c r="AN152" s="626" t="s">
        <v>1856</v>
      </c>
      <c r="AO152" s="626" t="s">
        <v>1856</v>
      </c>
      <c r="AP152" s="626" t="s">
        <v>1856</v>
      </c>
      <c r="AQ152" s="626"/>
    </row>
    <row r="153" spans="1:43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631">
        <f t="shared" si="47"/>
        <v>1.1695848242312183</v>
      </c>
      <c r="H153" s="631" t="str">
        <f t="shared" si="48"/>
        <v>--</v>
      </c>
      <c r="I153" s="631">
        <f t="shared" si="49"/>
        <v>1.1695848242312183</v>
      </c>
      <c r="J153" s="631"/>
      <c r="K153" s="631" t="str">
        <f t="shared" si="54"/>
        <v/>
      </c>
      <c r="L153" s="631">
        <f t="shared" si="50"/>
        <v>2.5549999999999997</v>
      </c>
      <c r="M153" s="631"/>
      <c r="N153" s="631"/>
      <c r="O153" s="631">
        <f t="shared" si="40"/>
        <v>2.5549999999999997</v>
      </c>
      <c r="P153" s="631">
        <f t="shared" si="51"/>
        <v>2.1569629654536802</v>
      </c>
      <c r="Q153" s="631"/>
      <c r="R153" s="631">
        <f t="shared" si="52"/>
        <v>2.1569629654536802</v>
      </c>
      <c r="S153" s="631">
        <f t="shared" si="41"/>
        <v>1.1582403360030278</v>
      </c>
      <c r="T153" s="631">
        <f t="shared" si="42"/>
        <v>2.1569629654536802</v>
      </c>
      <c r="U153" s="631">
        <f t="shared" si="43"/>
        <v>0.48333333333333334</v>
      </c>
      <c r="V153" s="631">
        <f t="shared" si="44"/>
        <v>5.422777777777779</v>
      </c>
      <c r="W153" s="631">
        <f>IFERROR((1+(3*[0]!B)+(3*[0]!B^2))/((1+[0]!B)^2),"--")</f>
        <v>1.1944444444444446</v>
      </c>
      <c r="X153" s="631">
        <f t="shared" si="45"/>
        <v>2.8388888888888886E-4</v>
      </c>
      <c r="Y153" s="631" t="str">
        <f t="shared" si="46"/>
        <v>A</v>
      </c>
      <c r="Z153" s="631">
        <f>VLOOKUP(D153,derm!$D$4:$H$285,5,FALSE)</f>
        <v>4.1500000000000002E-2</v>
      </c>
      <c r="AA153" s="631">
        <f>VLOOKUP($C153,ToxValues!$C$4:$N$283,11,FALSE)</f>
        <v>236.74</v>
      </c>
      <c r="AB153" s="631">
        <f>VLOOKUP($D153,derm!$D$4:$K$285,6,FALSE)</f>
        <v>0.2</v>
      </c>
      <c r="AC153" s="631">
        <f>VLOOKUP($D153,derm!$D$4:$K$285,7,FALSE)</f>
        <v>2.27</v>
      </c>
      <c r="AD153" s="631">
        <f>VLOOKUP($D153,derm!$D$4:$K$285,8,FALSE)</f>
        <v>5.44</v>
      </c>
      <c r="AE153" s="631">
        <f>VLOOKUP($D153,derm!$D$4:$L$285,9,FALSE)</f>
        <v>1</v>
      </c>
      <c r="AF153" s="631"/>
      <c r="AG153" s="631">
        <f>VLOOKUP($C153,ToxValues!$C$4:$J$284,3,FALSE)</f>
        <v>6.9999999999999999E-4</v>
      </c>
      <c r="AH153" s="632">
        <f>VLOOKUP($C153,ToxValues!$C$4:$J$284,5,FALSE)</f>
        <v>6.9999999999999999E-4</v>
      </c>
      <c r="AI153" s="633"/>
      <c r="AJ153" s="633">
        <f t="shared" si="53"/>
        <v>0.49142296023763843</v>
      </c>
      <c r="AK153" s="634">
        <v>2.3799962941610211</v>
      </c>
      <c r="AL153" s="626">
        <v>34.747210080090838</v>
      </c>
      <c r="AM153" s="626"/>
      <c r="AN153" s="626">
        <v>34.747210080090838</v>
      </c>
      <c r="AO153" s="626">
        <v>34.747210080090838</v>
      </c>
      <c r="AP153" s="626">
        <v>64.70888896361042</v>
      </c>
      <c r="AQ153" s="626"/>
    </row>
    <row r="154" spans="1:43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631" t="str">
        <f t="shared" si="47"/>
        <v>--</v>
      </c>
      <c r="H154" s="631" t="str">
        <f t="shared" si="48"/>
        <v>--</v>
      </c>
      <c r="I154" s="631" t="str">
        <f t="shared" si="49"/>
        <v>--</v>
      </c>
      <c r="J154" s="631"/>
      <c r="K154" s="631" t="str">
        <f t="shared" si="54"/>
        <v/>
      </c>
      <c r="L154" s="631" t="str">
        <f t="shared" si="50"/>
        <v>--</v>
      </c>
      <c r="M154" s="631"/>
      <c r="N154" s="631"/>
      <c r="O154" s="631" t="str">
        <f t="shared" si="40"/>
        <v>--</v>
      </c>
      <c r="P154" s="631" t="str">
        <f t="shared" si="51"/>
        <v>--</v>
      </c>
      <c r="Q154" s="631"/>
      <c r="R154" s="631" t="str">
        <f t="shared" si="52"/>
        <v>--</v>
      </c>
      <c r="S154" s="631" t="str">
        <f t="shared" si="41"/>
        <v>--</v>
      </c>
      <c r="T154" s="631" t="str">
        <f t="shared" si="42"/>
        <v>--</v>
      </c>
      <c r="U154" s="631">
        <f t="shared" si="43"/>
        <v>7.5324675324675322E-2</v>
      </c>
      <c r="V154" s="631">
        <f t="shared" si="44"/>
        <v>19.862054309327036</v>
      </c>
      <c r="W154" s="631">
        <f>IFERROR((1+(3*[0]!B)+(3*[0]!B^2))/((1+[0]!B)^2),"--")</f>
        <v>2.6272558610220949</v>
      </c>
      <c r="X154" s="631" t="str">
        <f t="shared" si="45"/>
        <v>--</v>
      </c>
      <c r="Y154" s="631" t="str">
        <f t="shared" si="46"/>
        <v>A</v>
      </c>
      <c r="Z154" s="631">
        <f>VLOOKUP(D154,derm!$D$4:$H$285,5,FALSE)</f>
        <v>1.0408204999999999</v>
      </c>
      <c r="AA154" s="631">
        <f>VLOOKUP($C154,ToxValues!$C$4:$N$283,11,FALSE)</f>
        <v>276.33999999999997</v>
      </c>
      <c r="AB154" s="631">
        <f>VLOOKUP($D154,derm!$D$4:$K$285,6,FALSE)</f>
        <v>6.7</v>
      </c>
      <c r="AC154" s="631">
        <f>VLOOKUP($D154,derm!$D$4:$K$285,7,FALSE)</f>
        <v>3.78</v>
      </c>
      <c r="AD154" s="631">
        <f>VLOOKUP($D154,derm!$D$4:$K$285,8,FALSE)</f>
        <v>16.829999999999998</v>
      </c>
      <c r="AE154" s="631">
        <f>VLOOKUP($D154,derm!$D$4:$L$285,9,FALSE)</f>
        <v>0.6</v>
      </c>
      <c r="AF154" s="631"/>
      <c r="AG154" s="631" t="str">
        <f>VLOOKUP($C154,ToxValues!$C$4:$J$284,3,FALSE)</f>
        <v>--</v>
      </c>
      <c r="AH154" s="632" t="str">
        <f>VLOOKUP($C154,ToxValues!$C$4:$J$284,5,FALSE)</f>
        <v>--</v>
      </c>
      <c r="AI154" s="633"/>
      <c r="AJ154" s="633" t="str">
        <f t="shared" si="53"/>
        <v/>
      </c>
      <c r="AK154" s="634" t="s">
        <v>1856</v>
      </c>
      <c r="AL154" s="626" t="s">
        <v>1856</v>
      </c>
      <c r="AM154" s="626"/>
      <c r="AN154" s="626" t="s">
        <v>1856</v>
      </c>
      <c r="AO154" s="626" t="s">
        <v>1856</v>
      </c>
      <c r="AP154" s="626" t="s">
        <v>1856</v>
      </c>
      <c r="AQ154" s="626"/>
    </row>
    <row r="155" spans="1:43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631">
        <f t="shared" si="47"/>
        <v>693.10562554538251</v>
      </c>
      <c r="H155" s="631" t="str">
        <f t="shared" si="48"/>
        <v>--</v>
      </c>
      <c r="I155" s="631">
        <f t="shared" si="49"/>
        <v>693.10562554538251</v>
      </c>
      <c r="J155" s="631"/>
      <c r="K155" s="631" t="str">
        <f t="shared" si="54"/>
        <v/>
      </c>
      <c r="L155" s="631">
        <f t="shared" si="50"/>
        <v>730</v>
      </c>
      <c r="M155" s="631"/>
      <c r="N155" s="631"/>
      <c r="O155" s="631">
        <f t="shared" si="40"/>
        <v>730</v>
      </c>
      <c r="P155" s="631">
        <f t="shared" si="51"/>
        <v>13713.936450406592</v>
      </c>
      <c r="Q155" s="631"/>
      <c r="R155" s="631">
        <f t="shared" si="52"/>
        <v>13713.936450406592</v>
      </c>
      <c r="S155" s="631">
        <f t="shared" si="41"/>
        <v>12452.577854199077</v>
      </c>
      <c r="T155" s="631">
        <f t="shared" si="42"/>
        <v>13713.936450406592</v>
      </c>
      <c r="U155" s="631">
        <f t="shared" si="43"/>
        <v>0.57999999999999996</v>
      </c>
      <c r="V155" s="631">
        <f t="shared" si="44"/>
        <v>1.26</v>
      </c>
      <c r="W155" s="631">
        <f>IFERROR((1+(3*[0]!B)+(3*[0]!B^2))/((1+[0]!B)^2),"--")</f>
        <v>1</v>
      </c>
      <c r="X155" s="631">
        <f t="shared" si="45"/>
        <v>8.1111111111111106E-2</v>
      </c>
      <c r="Y155" s="631" t="str">
        <f t="shared" si="46"/>
        <v>A</v>
      </c>
      <c r="Z155" s="631">
        <f>VLOOKUP(D155,derm!$D$4:$H$285,5,FALSE)</f>
        <v>3.5400000000000002E-3</v>
      </c>
      <c r="AA155" s="631">
        <f>VLOOKUP($C155,ToxValues!$C$4:$N$283,11,FALSE)</f>
        <v>138.21</v>
      </c>
      <c r="AB155" s="631">
        <f>VLOOKUP($D155,derm!$D$4:$K$285,6,FALSE)</f>
        <v>0</v>
      </c>
      <c r="AC155" s="631">
        <f>VLOOKUP($D155,derm!$D$4:$K$285,7,FALSE)</f>
        <v>0.63</v>
      </c>
      <c r="AD155" s="631">
        <f>VLOOKUP($D155,derm!$D$4:$K$285,8,FALSE)</f>
        <v>1.52</v>
      </c>
      <c r="AE155" s="631">
        <f>VLOOKUP($D155,derm!$D$4:$L$285,9,FALSE)</f>
        <v>1</v>
      </c>
      <c r="AF155" s="631"/>
      <c r="AG155" s="631">
        <f>VLOOKUP($C155,ToxValues!$C$4:$J$284,3,FALSE)</f>
        <v>0.2</v>
      </c>
      <c r="AH155" s="632">
        <f>VLOOKUP($C155,ToxValues!$C$4:$J$284,5,FALSE)</f>
        <v>0.2</v>
      </c>
      <c r="AI155" s="633"/>
      <c r="AJ155" s="633">
        <f t="shared" si="53"/>
        <v>0.95131508135088794</v>
      </c>
      <c r="AK155" s="634">
        <v>728.57630361662882</v>
      </c>
      <c r="AL155" s="626">
        <v>373577.33562597231</v>
      </c>
      <c r="AM155" s="626"/>
      <c r="AN155" s="626">
        <v>373577.33562597231</v>
      </c>
      <c r="AO155" s="626">
        <v>373577.33562597231</v>
      </c>
      <c r="AP155" s="626">
        <v>411418.09351219778</v>
      </c>
      <c r="AQ155" s="626"/>
    </row>
    <row r="156" spans="1:43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631">
        <f t="shared" si="47"/>
        <v>7.2999999999999989</v>
      </c>
      <c r="H156" s="631" t="str">
        <f t="shared" si="48"/>
        <v>--</v>
      </c>
      <c r="I156" s="631" t="str">
        <f t="shared" si="49"/>
        <v>--</v>
      </c>
      <c r="J156" s="631"/>
      <c r="K156" s="631" t="str">
        <f t="shared" si="54"/>
        <v/>
      </c>
      <c r="L156" s="631">
        <f t="shared" si="50"/>
        <v>7.2999999999999989</v>
      </c>
      <c r="M156" s="631"/>
      <c r="N156" s="631"/>
      <c r="O156" s="631">
        <f t="shared" si="40"/>
        <v>7.2999999999999989</v>
      </c>
      <c r="P156" s="631" t="str">
        <f t="shared" si="51"/>
        <v>--</v>
      </c>
      <c r="Q156" s="631"/>
      <c r="R156" s="631" t="str">
        <f t="shared" si="52"/>
        <v>--</v>
      </c>
      <c r="S156" s="631" t="str">
        <f t="shared" si="41"/>
        <v>--</v>
      </c>
      <c r="T156" s="631" t="str">
        <f t="shared" si="42"/>
        <v>--</v>
      </c>
      <c r="U156" s="631" t="str">
        <f t="shared" si="43"/>
        <v>--</v>
      </c>
      <c r="V156" s="631" t="str">
        <f t="shared" si="44"/>
        <v>--</v>
      </c>
      <c r="W156" s="631" t="str">
        <f>IFERROR((1+(3*[0]!B)+(3*[0]!B^2))/((1+[0]!B)^2),"--")</f>
        <v>--</v>
      </c>
      <c r="X156" s="631">
        <f t="shared" si="45"/>
        <v>8.1111111111111108E-4</v>
      </c>
      <c r="Y156" s="631" t="str">
        <f t="shared" si="46"/>
        <v>A</v>
      </c>
      <c r="Z156" s="631">
        <f>VLOOKUP(D156,derm!$D$4:$H$285,5,FALSE)</f>
        <v>6.4700000000000001E-4</v>
      </c>
      <c r="AA156" s="631">
        <f>VLOOKUP($C156,ToxValues!$C$4:$N$283,11,FALSE)</f>
        <v>94.5</v>
      </c>
      <c r="AB156" s="631" t="str">
        <f>VLOOKUP($D156,derm!$D$4:$K$285,6,FALSE)</f>
        <v>--</v>
      </c>
      <c r="AC156" s="631" t="str">
        <f>VLOOKUP($D156,derm!$D$4:$K$285,7,FALSE)</f>
        <v>--</v>
      </c>
      <c r="AD156" s="631" t="str">
        <f>VLOOKUP($D156,derm!$D$4:$K$285,8,FALSE)</f>
        <v>--</v>
      </c>
      <c r="AE156" s="631" t="str">
        <f>VLOOKUP($D156,derm!$D$4:$L$285,9,FALSE)</f>
        <v>--</v>
      </c>
      <c r="AF156" s="631"/>
      <c r="AG156" s="631">
        <f>VLOOKUP($C156,ToxValues!$C$4:$J$284,3,FALSE)</f>
        <v>2E-3</v>
      </c>
      <c r="AH156" s="632">
        <f>VLOOKUP($C156,ToxValues!$C$4:$J$284,5,FALSE)</f>
        <v>2E-3</v>
      </c>
      <c r="AI156" s="633"/>
      <c r="AJ156" s="633" t="str">
        <f t="shared" si="53"/>
        <v/>
      </c>
      <c r="AK156" s="634">
        <v>7.2999999999999989</v>
      </c>
      <c r="AL156" s="626" t="s">
        <v>1856</v>
      </c>
      <c r="AM156" s="626"/>
      <c r="AN156" s="626" t="s">
        <v>1856</v>
      </c>
      <c r="AO156" s="626" t="s">
        <v>1856</v>
      </c>
      <c r="AP156" s="626" t="s">
        <v>1856</v>
      </c>
      <c r="AQ156" s="626"/>
    </row>
    <row r="157" spans="1:43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631">
        <f t="shared" si="47"/>
        <v>43.958864764812752</v>
      </c>
      <c r="H157" s="631" t="str">
        <f t="shared" si="48"/>
        <v>--</v>
      </c>
      <c r="I157" s="631">
        <f t="shared" si="49"/>
        <v>43.958864764812752</v>
      </c>
      <c r="J157" s="631"/>
      <c r="K157" s="631" t="str">
        <f t="shared" si="54"/>
        <v/>
      </c>
      <c r="L157" s="631">
        <f t="shared" si="50"/>
        <v>73</v>
      </c>
      <c r="M157" s="631"/>
      <c r="N157" s="631"/>
      <c r="O157" s="631">
        <f t="shared" si="40"/>
        <v>73</v>
      </c>
      <c r="P157" s="631">
        <f t="shared" si="51"/>
        <v>110.49833630274887</v>
      </c>
      <c r="Q157" s="631"/>
      <c r="R157" s="631">
        <f t="shared" si="52"/>
        <v>110.49833630274887</v>
      </c>
      <c r="S157" s="631">
        <f t="shared" si="41"/>
        <v>95.578011296535337</v>
      </c>
      <c r="T157" s="631">
        <f t="shared" si="42"/>
        <v>110.49833630274887</v>
      </c>
      <c r="U157" s="631">
        <f t="shared" si="43"/>
        <v>0.48333333333333334</v>
      </c>
      <c r="V157" s="631">
        <f t="shared" si="44"/>
        <v>1.3377777777777782</v>
      </c>
      <c r="W157" s="631">
        <f>IFERROR((1+(3*[0]!B)+(3*[0]!B^2))/((1+[0]!B)^2),"--")</f>
        <v>1.1944444444444446</v>
      </c>
      <c r="X157" s="631">
        <f t="shared" si="45"/>
        <v>8.1111111111111106E-3</v>
      </c>
      <c r="Y157" s="631" t="str">
        <f t="shared" si="46"/>
        <v>A</v>
      </c>
      <c r="Z157" s="631">
        <f>VLOOKUP(D157,derm!$D$4:$H$285,5,FALSE)</f>
        <v>4.6600000000000003E-2</v>
      </c>
      <c r="AA157" s="631">
        <f>VLOOKUP($C157,ToxValues!$C$4:$N$283,11,FALSE)</f>
        <v>128.18</v>
      </c>
      <c r="AB157" s="631">
        <f>VLOOKUP($D157,derm!$D$4:$K$285,6,FALSE)</f>
        <v>0.2</v>
      </c>
      <c r="AC157" s="631">
        <f>VLOOKUP($D157,derm!$D$4:$K$285,7,FALSE)</f>
        <v>0.56000000000000005</v>
      </c>
      <c r="AD157" s="631">
        <f>VLOOKUP($D157,derm!$D$4:$K$285,8,FALSE)</f>
        <v>1.34</v>
      </c>
      <c r="AE157" s="631">
        <f>VLOOKUP($D157,derm!$D$4:$L$285,9,FALSE)</f>
        <v>1</v>
      </c>
      <c r="AF157" s="631"/>
      <c r="AG157" s="631">
        <f>VLOOKUP($C157,ToxValues!$C$4:$J$284,3,FALSE)</f>
        <v>0.02</v>
      </c>
      <c r="AH157" s="632">
        <f>VLOOKUP($C157,ToxValues!$C$4:$J$284,5,FALSE)</f>
        <v>0.02</v>
      </c>
      <c r="AI157" s="633"/>
      <c r="AJ157" s="633">
        <f t="shared" si="53"/>
        <v>0.61750711457591911</v>
      </c>
      <c r="AK157" s="634">
        <v>71.187624769314709</v>
      </c>
      <c r="AL157" s="626">
        <v>2867.3403388960601</v>
      </c>
      <c r="AM157" s="626"/>
      <c r="AN157" s="626">
        <v>2867.3403388960601</v>
      </c>
      <c r="AO157" s="626">
        <v>2867.3403388960601</v>
      </c>
      <c r="AP157" s="626">
        <v>3314.9500890824665</v>
      </c>
      <c r="AQ157" s="626"/>
    </row>
    <row r="158" spans="1:43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631">
        <f t="shared" si="47"/>
        <v>7.2999999999999989</v>
      </c>
      <c r="H158" s="631" t="str">
        <f t="shared" si="48"/>
        <v>--</v>
      </c>
      <c r="I158" s="631" t="str">
        <f t="shared" si="49"/>
        <v>--</v>
      </c>
      <c r="J158" s="631"/>
      <c r="K158" s="631" t="str">
        <f t="shared" si="54"/>
        <v/>
      </c>
      <c r="L158" s="631">
        <f t="shared" si="50"/>
        <v>7.2999999999999989</v>
      </c>
      <c r="M158" s="631"/>
      <c r="N158" s="631"/>
      <c r="O158" s="631">
        <f t="shared" si="40"/>
        <v>7.2999999999999989</v>
      </c>
      <c r="P158" s="631" t="str">
        <f t="shared" si="51"/>
        <v>--</v>
      </c>
      <c r="Q158" s="631"/>
      <c r="R158" s="631" t="str">
        <f t="shared" si="52"/>
        <v>--</v>
      </c>
      <c r="S158" s="631" t="str">
        <f t="shared" si="41"/>
        <v>--</v>
      </c>
      <c r="T158" s="631" t="str">
        <f t="shared" si="42"/>
        <v>--</v>
      </c>
      <c r="U158" s="631" t="str">
        <f t="shared" si="43"/>
        <v>--</v>
      </c>
      <c r="V158" s="631" t="str">
        <f t="shared" si="44"/>
        <v>--</v>
      </c>
      <c r="W158" s="631" t="str">
        <f>IFERROR((1+(3*[0]!B)+(3*[0]!B^2))/((1+[0]!B)^2),"--")</f>
        <v>--</v>
      </c>
      <c r="X158" s="631">
        <f t="shared" si="45"/>
        <v>8.1111111111111108E-4</v>
      </c>
      <c r="Y158" s="631" t="str">
        <f t="shared" si="46"/>
        <v>A</v>
      </c>
      <c r="Z158" s="631">
        <f>VLOOKUP(D158,derm!$D$4:$H$285,5,FALSE)</f>
        <v>5.4099999999999999E-3</v>
      </c>
      <c r="AA158" s="631">
        <f>VLOOKUP($C158,ToxValues!$C$4:$N$283,11,FALSE)</f>
        <v>123.11</v>
      </c>
      <c r="AB158" s="631" t="str">
        <f>VLOOKUP($D158,derm!$D$4:$K$285,6,FALSE)</f>
        <v>--</v>
      </c>
      <c r="AC158" s="631" t="str">
        <f>VLOOKUP($D158,derm!$D$4:$K$285,7,FALSE)</f>
        <v>--</v>
      </c>
      <c r="AD158" s="631" t="str">
        <f>VLOOKUP($D158,derm!$D$4:$K$285,8,FALSE)</f>
        <v>--</v>
      </c>
      <c r="AE158" s="631" t="str">
        <f>VLOOKUP($D158,derm!$D$4:$L$285,9,FALSE)</f>
        <v>--</v>
      </c>
      <c r="AF158" s="631"/>
      <c r="AG158" s="631">
        <f>VLOOKUP($C158,ToxValues!$C$4:$J$284,3,FALSE)</f>
        <v>2E-3</v>
      </c>
      <c r="AH158" s="632">
        <f>VLOOKUP($C158,ToxValues!$C$4:$J$284,5,FALSE)</f>
        <v>2E-3</v>
      </c>
      <c r="AI158" s="633"/>
      <c r="AJ158" s="633" t="str">
        <f t="shared" si="53"/>
        <v/>
      </c>
      <c r="AK158" s="634">
        <v>7.2999999999999989</v>
      </c>
      <c r="AL158" s="626" t="s">
        <v>1856</v>
      </c>
      <c r="AM158" s="626"/>
      <c r="AN158" s="626" t="s">
        <v>1856</v>
      </c>
      <c r="AO158" s="626" t="s">
        <v>1856</v>
      </c>
      <c r="AP158" s="626" t="s">
        <v>1856</v>
      </c>
      <c r="AQ158" s="626"/>
    </row>
    <row r="159" spans="1:43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631">
        <f t="shared" si="47"/>
        <v>2.9126712249235485E-2</v>
      </c>
      <c r="H159" s="631" t="str">
        <f t="shared" si="48"/>
        <v>--</v>
      </c>
      <c r="I159" s="631">
        <f t="shared" si="49"/>
        <v>2.9126712249235485E-2</v>
      </c>
      <c r="J159" s="631"/>
      <c r="K159" s="631" t="str">
        <f t="shared" si="54"/>
        <v/>
      </c>
      <c r="L159" s="631">
        <f t="shared" si="50"/>
        <v>2.9199999999999997E-2</v>
      </c>
      <c r="M159" s="631"/>
      <c r="N159" s="631"/>
      <c r="O159" s="631">
        <f t="shared" si="40"/>
        <v>2.9199999999999997E-2</v>
      </c>
      <c r="P159" s="631">
        <f t="shared" si="51"/>
        <v>11.604940645682714</v>
      </c>
      <c r="Q159" s="631"/>
      <c r="R159" s="631">
        <f t="shared" si="52"/>
        <v>11.604940645682714</v>
      </c>
      <c r="S159" s="631">
        <f t="shared" si="41"/>
        <v>11.338660950738955</v>
      </c>
      <c r="T159" s="631">
        <f t="shared" si="42"/>
        <v>11.604940645682714</v>
      </c>
      <c r="U159" s="631">
        <f t="shared" si="43"/>
        <v>0.57999999999999996</v>
      </c>
      <c r="V159" s="631">
        <f t="shared" si="44"/>
        <v>0.56000000000000005</v>
      </c>
      <c r="W159" s="631">
        <f>IFERROR((1+(3*[0]!B)+(3*[0]!B^2))/((1+[0]!B)^2),"--")</f>
        <v>1</v>
      </c>
      <c r="X159" s="631">
        <f t="shared" si="45"/>
        <v>3.2444444444444442E-6</v>
      </c>
      <c r="Y159" s="631" t="str">
        <f t="shared" si="46"/>
        <v>A</v>
      </c>
      <c r="Z159" s="631">
        <f>VLOOKUP(D159,derm!$D$4:$H$285,5,FALSE)</f>
        <v>2.5099999999999998E-4</v>
      </c>
      <c r="AA159" s="631">
        <f>VLOOKUP($C159,ToxValues!$C$4:$N$283,11,FALSE)</f>
        <v>74.08</v>
      </c>
      <c r="AB159" s="631">
        <f>VLOOKUP($D159,derm!$D$4:$K$285,6,FALSE)</f>
        <v>0</v>
      </c>
      <c r="AC159" s="631">
        <f>VLOOKUP($D159,derm!$D$4:$K$285,7,FALSE)</f>
        <v>0.28000000000000003</v>
      </c>
      <c r="AD159" s="631">
        <f>VLOOKUP($D159,derm!$D$4:$K$285,8,FALSE)</f>
        <v>0.67</v>
      </c>
      <c r="AE159" s="631">
        <f>VLOOKUP($D159,derm!$D$4:$L$285,9,FALSE)</f>
        <v>1</v>
      </c>
      <c r="AF159" s="631"/>
      <c r="AG159" s="631">
        <f>VLOOKUP($C159,ToxValues!$C$4:$J$284,3,FALSE)</f>
        <v>7.9999999999999996E-6</v>
      </c>
      <c r="AH159" s="632">
        <f>VLOOKUP($C159,ToxValues!$C$4:$J$284,5,FALSE)</f>
        <v>7.9999999999999996E-6</v>
      </c>
      <c r="AI159" s="633"/>
      <c r="AJ159" s="633">
        <f t="shared" si="53"/>
        <v>0.99757577207083536</v>
      </c>
      <c r="AK159" s="634">
        <v>2.9197493628751913E-2</v>
      </c>
      <c r="AL159" s="626">
        <v>340.1598285221686</v>
      </c>
      <c r="AM159" s="626"/>
      <c r="AN159" s="626">
        <v>340.1598285221686</v>
      </c>
      <c r="AO159" s="626">
        <v>340.1598285221686</v>
      </c>
      <c r="AP159" s="626">
        <v>348.14821937048134</v>
      </c>
      <c r="AQ159" s="626"/>
    </row>
    <row r="160" spans="1:43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631" t="str">
        <f t="shared" si="47"/>
        <v>--</v>
      </c>
      <c r="H160" s="631" t="str">
        <f t="shared" si="48"/>
        <v>--</v>
      </c>
      <c r="I160" s="631" t="str">
        <f t="shared" si="49"/>
        <v>--</v>
      </c>
      <c r="J160" s="631"/>
      <c r="K160" s="631" t="str">
        <f t="shared" si="54"/>
        <v/>
      </c>
      <c r="L160" s="631" t="str">
        <f t="shared" si="50"/>
        <v>--</v>
      </c>
      <c r="M160" s="631"/>
      <c r="N160" s="631"/>
      <c r="O160" s="631" t="str">
        <f t="shared" si="40"/>
        <v>--</v>
      </c>
      <c r="P160" s="631" t="str">
        <f t="shared" si="51"/>
        <v>--</v>
      </c>
      <c r="Q160" s="631"/>
      <c r="R160" s="631" t="str">
        <f t="shared" si="52"/>
        <v>--</v>
      </c>
      <c r="S160" s="631" t="str">
        <f t="shared" si="41"/>
        <v>--</v>
      </c>
      <c r="T160" s="631" t="str">
        <f t="shared" si="42"/>
        <v>--</v>
      </c>
      <c r="U160" s="631">
        <f t="shared" si="43"/>
        <v>0.57999999999999996</v>
      </c>
      <c r="V160" s="631">
        <f t="shared" si="44"/>
        <v>1.1399999999999999</v>
      </c>
      <c r="W160" s="631">
        <f>IFERROR((1+(3*[0]!B)+(3*[0]!B^2))/((1+[0]!B)^2),"--")</f>
        <v>1</v>
      </c>
      <c r="X160" s="631" t="str">
        <f t="shared" si="45"/>
        <v>--</v>
      </c>
      <c r="Y160" s="631" t="str">
        <f t="shared" si="46"/>
        <v>A</v>
      </c>
      <c r="Z160" s="631">
        <f>VLOOKUP(D160,derm!$D$4:$H$285,5,FALSE)</f>
        <v>2.33E-3</v>
      </c>
      <c r="AA160" s="631">
        <f>VLOOKUP($C160,ToxValues!$C$4:$N$283,11,FALSE)</f>
        <v>130.19</v>
      </c>
      <c r="AB160" s="631">
        <f>VLOOKUP($D160,derm!$D$4:$K$285,6,FALSE)</f>
        <v>0</v>
      </c>
      <c r="AC160" s="631">
        <f>VLOOKUP($D160,derm!$D$4:$K$285,7,FALSE)</f>
        <v>0.56999999999999995</v>
      </c>
      <c r="AD160" s="631">
        <f>VLOOKUP($D160,derm!$D$4:$K$285,8,FALSE)</f>
        <v>1.37</v>
      </c>
      <c r="AE160" s="631">
        <f>VLOOKUP($D160,derm!$D$4:$L$285,9,FALSE)</f>
        <v>1</v>
      </c>
      <c r="AF160" s="631"/>
      <c r="AG160" s="631" t="str">
        <f>VLOOKUP($C160,ToxValues!$C$4:$J$284,3,FALSE)</f>
        <v>--</v>
      </c>
      <c r="AH160" s="632" t="str">
        <f>VLOOKUP($C160,ToxValues!$C$4:$J$284,5,FALSE)</f>
        <v>--</v>
      </c>
      <c r="AI160" s="633"/>
      <c r="AJ160" s="633" t="str">
        <f t="shared" si="53"/>
        <v/>
      </c>
      <c r="AK160" s="634" t="s">
        <v>1856</v>
      </c>
      <c r="AL160" s="626" t="s">
        <v>1856</v>
      </c>
      <c r="AM160" s="626"/>
      <c r="AN160" s="626" t="s">
        <v>1856</v>
      </c>
      <c r="AO160" s="626" t="s">
        <v>1856</v>
      </c>
      <c r="AP160" s="626" t="s">
        <v>1856</v>
      </c>
      <c r="AQ160" s="626"/>
    </row>
    <row r="161" spans="1:43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631" t="str">
        <f t="shared" si="47"/>
        <v>--</v>
      </c>
      <c r="H161" s="631" t="str">
        <f t="shared" si="48"/>
        <v>--</v>
      </c>
      <c r="I161" s="631" t="str">
        <f t="shared" si="49"/>
        <v>--</v>
      </c>
      <c r="J161" s="631"/>
      <c r="K161" s="631" t="str">
        <f t="shared" si="54"/>
        <v/>
      </c>
      <c r="L161" s="631" t="str">
        <f t="shared" si="50"/>
        <v>--</v>
      </c>
      <c r="M161" s="631"/>
      <c r="N161" s="631"/>
      <c r="O161" s="631" t="str">
        <f t="shared" si="40"/>
        <v>--</v>
      </c>
      <c r="P161" s="631" t="str">
        <f t="shared" si="51"/>
        <v>--</v>
      </c>
      <c r="Q161" s="631"/>
      <c r="R161" s="631" t="str">
        <f t="shared" si="52"/>
        <v>--</v>
      </c>
      <c r="S161" s="631" t="str">
        <f t="shared" si="41"/>
        <v>--</v>
      </c>
      <c r="T161" s="631" t="str">
        <f t="shared" si="42"/>
        <v>--</v>
      </c>
      <c r="U161" s="631">
        <f t="shared" si="43"/>
        <v>0.52727272727272723</v>
      </c>
      <c r="V161" s="631">
        <f t="shared" si="44"/>
        <v>3.0337190082644621</v>
      </c>
      <c r="W161" s="631">
        <f>IFERROR((1+(3*[0]!B)+(3*[0]!B^2))/((1+[0]!B)^2),"--")</f>
        <v>1.0991735537190082</v>
      </c>
      <c r="X161" s="631" t="str">
        <f t="shared" si="45"/>
        <v>--</v>
      </c>
      <c r="Y161" s="631" t="str">
        <f t="shared" si="46"/>
        <v>A</v>
      </c>
      <c r="Z161" s="631">
        <f>VLOOKUP(D161,derm!$D$4:$H$285,5,FALSE)</f>
        <v>1.4500000000000001E-2</v>
      </c>
      <c r="AA161" s="631">
        <f>VLOOKUP($C161,ToxValues!$C$4:$N$283,11,FALSE)</f>
        <v>198.23</v>
      </c>
      <c r="AB161" s="631">
        <f>VLOOKUP($D161,derm!$D$4:$K$285,6,FALSE)</f>
        <v>0.1</v>
      </c>
      <c r="AC161" s="631">
        <f>VLOOKUP($D161,derm!$D$4:$K$285,7,FALSE)</f>
        <v>1.38</v>
      </c>
      <c r="AD161" s="631">
        <f>VLOOKUP($D161,derm!$D$4:$K$285,8,FALSE)</f>
        <v>3.31</v>
      </c>
      <c r="AE161" s="631">
        <f>VLOOKUP($D161,derm!$D$4:$L$285,9,FALSE)</f>
        <v>1</v>
      </c>
      <c r="AF161" s="631"/>
      <c r="AG161" s="631" t="str">
        <f>VLOOKUP($C161,ToxValues!$C$4:$J$284,3,FALSE)</f>
        <v>--</v>
      </c>
      <c r="AH161" s="632" t="str">
        <f>VLOOKUP($C161,ToxValues!$C$4:$J$284,5,FALSE)</f>
        <v>--</v>
      </c>
      <c r="AI161" s="633"/>
      <c r="AJ161" s="633" t="str">
        <f t="shared" si="53"/>
        <v/>
      </c>
      <c r="AK161" s="634" t="s">
        <v>1856</v>
      </c>
      <c r="AL161" s="626" t="s">
        <v>1856</v>
      </c>
      <c r="AM161" s="626"/>
      <c r="AN161" s="626" t="s">
        <v>1856</v>
      </c>
      <c r="AO161" s="626" t="s">
        <v>1856</v>
      </c>
      <c r="AP161" s="626" t="s">
        <v>1856</v>
      </c>
      <c r="AQ161" s="626"/>
    </row>
    <row r="162" spans="1:43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631">
        <f t="shared" si="47"/>
        <v>2.92</v>
      </c>
      <c r="H162" s="631" t="str">
        <f t="shared" si="48"/>
        <v>--</v>
      </c>
      <c r="I162" s="631" t="str">
        <f t="shared" si="49"/>
        <v>--</v>
      </c>
      <c r="J162" s="631"/>
      <c r="K162" s="631" t="str">
        <f t="shared" si="54"/>
        <v/>
      </c>
      <c r="L162" s="631">
        <f t="shared" si="50"/>
        <v>2.92</v>
      </c>
      <c r="M162" s="631"/>
      <c r="N162" s="631"/>
      <c r="O162" s="631">
        <f t="shared" si="40"/>
        <v>2.92</v>
      </c>
      <c r="P162" s="631" t="str">
        <f t="shared" si="51"/>
        <v>--</v>
      </c>
      <c r="Q162" s="631"/>
      <c r="R162" s="631" t="str">
        <f t="shared" si="52"/>
        <v>--</v>
      </c>
      <c r="S162" s="631" t="str">
        <f t="shared" si="41"/>
        <v>--</v>
      </c>
      <c r="T162" s="631" t="str">
        <f t="shared" si="42"/>
        <v>--</v>
      </c>
      <c r="U162" s="631" t="str">
        <f t="shared" si="43"/>
        <v>--</v>
      </c>
      <c r="V162" s="631" t="str">
        <f t="shared" si="44"/>
        <v>--</v>
      </c>
      <c r="W162" s="631" t="str">
        <f>IFERROR((1+(3*[0]!B)+(3*[0]!B^2))/((1+[0]!B)^2),"--")</f>
        <v>--</v>
      </c>
      <c r="X162" s="631">
        <f t="shared" si="45"/>
        <v>3.2444444444444442E-4</v>
      </c>
      <c r="Y162" s="631" t="str">
        <f t="shared" si="46"/>
        <v>A</v>
      </c>
      <c r="Z162" s="631">
        <f>VLOOKUP(D162,derm!$D$4:$H$285,5,FALSE)</f>
        <v>0.16800000000000001</v>
      </c>
      <c r="AA162" s="631">
        <f>VLOOKUP($C162,ToxValues!$C$4:$N$283,11,FALSE)</f>
        <v>250.34</v>
      </c>
      <c r="AB162" s="631" t="str">
        <f>VLOOKUP($D162,derm!$D$4:$K$285,6,FALSE)</f>
        <v>--</v>
      </c>
      <c r="AC162" s="631" t="str">
        <f>VLOOKUP($D162,derm!$D$4:$K$285,7,FALSE)</f>
        <v>--</v>
      </c>
      <c r="AD162" s="631" t="str">
        <f>VLOOKUP($D162,derm!$D$4:$K$285,8,FALSE)</f>
        <v>--</v>
      </c>
      <c r="AE162" s="631" t="str">
        <f>VLOOKUP($D162,derm!$D$4:$L$285,9,FALSE)</f>
        <v>--</v>
      </c>
      <c r="AF162" s="631"/>
      <c r="AG162" s="631">
        <f>VLOOKUP($C162,ToxValues!$C$4:$J$284,3,FALSE)</f>
        <v>8.0000000000000004E-4</v>
      </c>
      <c r="AH162" s="632">
        <f>VLOOKUP($C162,ToxValues!$C$4:$J$284,5,FALSE)</f>
        <v>8.0000000000000004E-4</v>
      </c>
      <c r="AI162" s="633"/>
      <c r="AJ162" s="633" t="str">
        <f t="shared" si="53"/>
        <v/>
      </c>
      <c r="AK162" s="634">
        <v>2.92</v>
      </c>
      <c r="AL162" s="626" t="s">
        <v>1856</v>
      </c>
      <c r="AM162" s="626"/>
      <c r="AN162" s="626" t="s">
        <v>1856</v>
      </c>
      <c r="AO162" s="626" t="s">
        <v>1856</v>
      </c>
      <c r="AP162" s="626" t="s">
        <v>1856</v>
      </c>
      <c r="AQ162" s="626"/>
    </row>
    <row r="163" spans="1:43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631">
        <f t="shared" si="47"/>
        <v>3.6857954661563301</v>
      </c>
      <c r="H163" s="631" t="str">
        <f t="shared" si="48"/>
        <v>--</v>
      </c>
      <c r="I163" s="631">
        <f t="shared" si="49"/>
        <v>3.6857954661563301</v>
      </c>
      <c r="J163" s="631"/>
      <c r="K163" s="631" t="str">
        <f t="shared" si="54"/>
        <v/>
      </c>
      <c r="L163" s="631">
        <f t="shared" si="50"/>
        <v>18.25</v>
      </c>
      <c r="M163" s="631"/>
      <c r="N163" s="631"/>
      <c r="O163" s="631">
        <f t="shared" si="40"/>
        <v>18.25</v>
      </c>
      <c r="P163" s="631">
        <f t="shared" si="51"/>
        <v>4.6185678799720042</v>
      </c>
      <c r="Q163" s="631"/>
      <c r="R163" s="631">
        <f t="shared" si="52"/>
        <v>4.6185678799720042</v>
      </c>
      <c r="S163" s="631">
        <f t="shared" si="41"/>
        <v>1.184237064531201</v>
      </c>
      <c r="T163" s="631">
        <f t="shared" si="42"/>
        <v>4.6185678799720042</v>
      </c>
      <c r="U163" s="631">
        <f t="shared" si="43"/>
        <v>0.1657142857142857</v>
      </c>
      <c r="V163" s="631">
        <f t="shared" si="44"/>
        <v>14.815102040816328</v>
      </c>
      <c r="W163" s="631">
        <f>IFERROR((1+(3*[0]!B)+(3*[0]!B^2))/((1+[0]!B)^2),"--")</f>
        <v>2.2244897959183674</v>
      </c>
      <c r="X163" s="631">
        <f t="shared" si="45"/>
        <v>2.0277777777777777E-3</v>
      </c>
      <c r="Y163" s="631" t="str">
        <f t="shared" si="46"/>
        <v>A</v>
      </c>
      <c r="Z163" s="631">
        <f>VLOOKUP(D163,derm!$D$4:$H$285,5,FALSE)</f>
        <v>0.127</v>
      </c>
      <c r="AA163" s="631">
        <f>VLOOKUP($C163,ToxValues!$C$4:$N$283,11,FALSE)</f>
        <v>266.33999999999997</v>
      </c>
      <c r="AB163" s="631">
        <f>VLOOKUP($D163,derm!$D$4:$K$285,6,FALSE)</f>
        <v>2.5</v>
      </c>
      <c r="AC163" s="631">
        <f>VLOOKUP($D163,derm!$D$4:$K$285,7,FALSE)</f>
        <v>3.33</v>
      </c>
      <c r="AD163" s="631">
        <f>VLOOKUP($D163,derm!$D$4:$K$285,8,FALSE)</f>
        <v>13.82</v>
      </c>
      <c r="AE163" s="631">
        <f>VLOOKUP($D163,derm!$D$4:$L$285,9,FALSE)</f>
        <v>0.9</v>
      </c>
      <c r="AF163" s="631"/>
      <c r="AG163" s="631">
        <f>VLOOKUP($C163,ToxValues!$C$4:$J$284,3,FALSE)</f>
        <v>5.0000000000000001E-3</v>
      </c>
      <c r="AH163" s="632">
        <f>VLOOKUP($C163,ToxValues!$C$4:$J$284,5,FALSE)</f>
        <v>5.0000000000000001E-3</v>
      </c>
      <c r="AI163" s="633"/>
      <c r="AJ163" s="633">
        <f t="shared" si="53"/>
        <v>0.30570738727825064</v>
      </c>
      <c r="AK163" s="634">
        <v>12.056612367046171</v>
      </c>
      <c r="AL163" s="626">
        <v>35.527111935936034</v>
      </c>
      <c r="AM163" s="626"/>
      <c r="AN163" s="626">
        <v>35.527111935936034</v>
      </c>
      <c r="AO163" s="626">
        <v>35.527111935936034</v>
      </c>
      <c r="AP163" s="626">
        <v>138.55703639916015</v>
      </c>
      <c r="AQ163" s="626"/>
    </row>
    <row r="164" spans="1:43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631" t="str">
        <f t="shared" si="47"/>
        <v>--</v>
      </c>
      <c r="H164" s="631" t="str">
        <f t="shared" si="48"/>
        <v>--</v>
      </c>
      <c r="I164" s="631" t="str">
        <f t="shared" si="49"/>
        <v>--</v>
      </c>
      <c r="J164" s="631"/>
      <c r="K164" s="631" t="str">
        <f t="shared" si="54"/>
        <v/>
      </c>
      <c r="L164" s="631" t="str">
        <f t="shared" si="50"/>
        <v>--</v>
      </c>
      <c r="M164" s="631"/>
      <c r="N164" s="631"/>
      <c r="O164" s="631" t="str">
        <f t="shared" si="40"/>
        <v>--</v>
      </c>
      <c r="P164" s="631" t="str">
        <f t="shared" si="51"/>
        <v>--</v>
      </c>
      <c r="Q164" s="631"/>
      <c r="R164" s="631" t="str">
        <f t="shared" si="52"/>
        <v>--</v>
      </c>
      <c r="S164" s="631" t="str">
        <f t="shared" si="41"/>
        <v>--</v>
      </c>
      <c r="T164" s="631" t="str">
        <f t="shared" si="42"/>
        <v>--</v>
      </c>
      <c r="U164" s="631">
        <f t="shared" si="43"/>
        <v>0.3411764705882353</v>
      </c>
      <c r="V164" s="631">
        <f t="shared" si="44"/>
        <v>3.3523875432525956</v>
      </c>
      <c r="W164" s="631">
        <f>IFERROR((1+(3*[0]!B)+(3*[0]!B^2))/((1+[0]!B)^2),"--")</f>
        <v>1.5813148788927336</v>
      </c>
      <c r="X164" s="631" t="str">
        <f t="shared" si="45"/>
        <v>--</v>
      </c>
      <c r="Y164" s="631" t="str">
        <f t="shared" si="46"/>
        <v>A</v>
      </c>
      <c r="Z164" s="631" t="str">
        <f>VLOOKUP(D164,derm!$D$4:$H$285,5,FALSE)</f>
        <v>--</v>
      </c>
      <c r="AA164" s="631" t="str">
        <f>VLOOKUP($C164,ToxValues!$C$4:$N$283,11,FALSE)</f>
        <v>--</v>
      </c>
      <c r="AB164" s="631">
        <f>VLOOKUP($D164,derm!$D$4:$K$285,6,FALSE)</f>
        <v>0.7</v>
      </c>
      <c r="AC164" s="631">
        <f>VLOOKUP($D164,derm!$D$4:$K$285,7,FALSE)</f>
        <v>1.06</v>
      </c>
      <c r="AD164" s="631">
        <f>VLOOKUP($D164,derm!$D$4:$K$285,8,FALSE)</f>
        <v>4.1100000000000003</v>
      </c>
      <c r="AE164" s="631">
        <f>VLOOKUP($D164,derm!$D$4:$L$285,9,FALSE)</f>
        <v>1</v>
      </c>
      <c r="AF164" s="631"/>
      <c r="AG164" s="631" t="str">
        <f>VLOOKUP($C164,ToxValues!$C$4:$J$284,3,FALSE)</f>
        <v>--</v>
      </c>
      <c r="AH164" s="632" t="str">
        <f>VLOOKUP($C164,ToxValues!$C$4:$J$284,5,FALSE)</f>
        <v>--</v>
      </c>
      <c r="AI164" s="633"/>
      <c r="AJ164" s="633" t="str">
        <f t="shared" si="53"/>
        <v/>
      </c>
      <c r="AK164" s="634" t="s">
        <v>1856</v>
      </c>
      <c r="AL164" s="626" t="s">
        <v>1856</v>
      </c>
      <c r="AM164" s="626"/>
      <c r="AN164" s="626" t="s">
        <v>1856</v>
      </c>
      <c r="AO164" s="626" t="s">
        <v>1856</v>
      </c>
      <c r="AP164" s="626" t="s">
        <v>1856</v>
      </c>
      <c r="AQ164" s="626"/>
    </row>
    <row r="165" spans="1:43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631">
        <f t="shared" si="47"/>
        <v>1043.5210833702886</v>
      </c>
      <c r="H165" s="631" t="str">
        <f t="shared" si="48"/>
        <v>--</v>
      </c>
      <c r="I165" s="631">
        <f t="shared" si="49"/>
        <v>1043.5210833702886</v>
      </c>
      <c r="J165" s="631"/>
      <c r="K165" s="631" t="str">
        <f t="shared" si="54"/>
        <v/>
      </c>
      <c r="L165" s="631">
        <f t="shared" si="50"/>
        <v>1095</v>
      </c>
      <c r="M165" s="631"/>
      <c r="N165" s="631"/>
      <c r="O165" s="631">
        <f t="shared" si="40"/>
        <v>1095</v>
      </c>
      <c r="P165" s="631">
        <f t="shared" si="51"/>
        <v>22196.574075355966</v>
      </c>
      <c r="Q165" s="631"/>
      <c r="R165" s="631">
        <f t="shared" si="52"/>
        <v>22196.574075355966</v>
      </c>
      <c r="S165" s="631">
        <f t="shared" si="41"/>
        <v>21564.457048328019</v>
      </c>
      <c r="T165" s="631">
        <f t="shared" si="42"/>
        <v>22196.574075355966</v>
      </c>
      <c r="U165" s="631">
        <f t="shared" si="43"/>
        <v>0.57999999999999996</v>
      </c>
      <c r="V165" s="631">
        <f t="shared" si="44"/>
        <v>0.72</v>
      </c>
      <c r="W165" s="631">
        <f>IFERROR((1+(3*[0]!B)+(3*[0]!B^2))/((1+[0]!B)^2),"--")</f>
        <v>1</v>
      </c>
      <c r="X165" s="631">
        <f t="shared" si="45"/>
        <v>0.12166666666666667</v>
      </c>
      <c r="Y165" s="631" t="str">
        <f t="shared" si="46"/>
        <v>A</v>
      </c>
      <c r="Z165" s="631">
        <f>VLOOKUP(D165,derm!$D$4:$H$285,5,FALSE)</f>
        <v>4.3400000000000001E-3</v>
      </c>
      <c r="AA165" s="631">
        <f>VLOOKUP($C165,ToxValues!$C$4:$N$283,11,FALSE)</f>
        <v>94.11</v>
      </c>
      <c r="AB165" s="631">
        <f>VLOOKUP($D165,derm!$D$4:$K$285,6,FALSE)</f>
        <v>0</v>
      </c>
      <c r="AC165" s="631">
        <f>VLOOKUP($D165,derm!$D$4:$K$285,7,FALSE)</f>
        <v>0.36</v>
      </c>
      <c r="AD165" s="631">
        <f>VLOOKUP($D165,derm!$D$4:$K$285,8,FALSE)</f>
        <v>0.86</v>
      </c>
      <c r="AE165" s="631">
        <f>VLOOKUP($D165,derm!$D$4:$L$285,9,FALSE)</f>
        <v>1</v>
      </c>
      <c r="AF165" s="631"/>
      <c r="AG165" s="631">
        <f>VLOOKUP($C165,ToxValues!$C$4:$J$284,3,FALSE)</f>
        <v>0.3</v>
      </c>
      <c r="AH165" s="632">
        <f>VLOOKUP($C165,ToxValues!$C$4:$J$284,5,FALSE)</f>
        <v>0.3</v>
      </c>
      <c r="AI165" s="633"/>
      <c r="AJ165" s="633">
        <f t="shared" si="53"/>
        <v>0.95460031703744397</v>
      </c>
      <c r="AK165" s="634">
        <v>1093.149734758947</v>
      </c>
      <c r="AL165" s="626">
        <v>646933.71144984057</v>
      </c>
      <c r="AM165" s="626"/>
      <c r="AN165" s="626">
        <v>646933.71144984057</v>
      </c>
      <c r="AO165" s="626">
        <v>646933.71144984057</v>
      </c>
      <c r="AP165" s="626">
        <v>665897.22226067889</v>
      </c>
      <c r="AQ165" s="626"/>
    </row>
    <row r="166" spans="1:43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631">
        <f t="shared" si="47"/>
        <v>73000</v>
      </c>
      <c r="H166" s="631" t="str">
        <f t="shared" si="48"/>
        <v>--</v>
      </c>
      <c r="I166" s="631" t="str">
        <f t="shared" si="49"/>
        <v>--</v>
      </c>
      <c r="J166" s="631"/>
      <c r="K166" s="631" t="str">
        <f t="shared" si="54"/>
        <v/>
      </c>
      <c r="L166" s="631">
        <f t="shared" si="50"/>
        <v>73000</v>
      </c>
      <c r="M166" s="631"/>
      <c r="N166" s="631"/>
      <c r="O166" s="631">
        <f t="shared" si="40"/>
        <v>73000</v>
      </c>
      <c r="P166" s="631" t="str">
        <f t="shared" si="51"/>
        <v>--</v>
      </c>
      <c r="Q166" s="631"/>
      <c r="R166" s="631" t="str">
        <f t="shared" si="52"/>
        <v>--</v>
      </c>
      <c r="S166" s="631" t="str">
        <f t="shared" si="41"/>
        <v>--</v>
      </c>
      <c r="T166" s="631" t="str">
        <f t="shared" si="42"/>
        <v>--</v>
      </c>
      <c r="U166" s="631" t="str">
        <f t="shared" si="43"/>
        <v>--</v>
      </c>
      <c r="V166" s="631" t="str">
        <f t="shared" si="44"/>
        <v>--</v>
      </c>
      <c r="W166" s="631" t="str">
        <f>IFERROR((1+(3*[0]!B)+(3*[0]!B^2))/((1+[0]!B)^2),"--")</f>
        <v>--</v>
      </c>
      <c r="X166" s="631">
        <f t="shared" si="45"/>
        <v>8.1111111111111107</v>
      </c>
      <c r="Y166" s="631" t="str">
        <f t="shared" si="46"/>
        <v>A</v>
      </c>
      <c r="Z166" s="631">
        <f>VLOOKUP(D166,derm!$D$4:$H$285,5,FALSE)</f>
        <v>1.4300000000000001E-4</v>
      </c>
      <c r="AA166" s="631">
        <f>VLOOKUP($C166,ToxValues!$C$4:$N$283,11,FALSE)</f>
        <v>76.099999999999994</v>
      </c>
      <c r="AB166" s="631" t="str">
        <f>VLOOKUP($D166,derm!$D$4:$K$285,6,FALSE)</f>
        <v>--</v>
      </c>
      <c r="AC166" s="631" t="str">
        <f>VLOOKUP($D166,derm!$D$4:$K$285,7,FALSE)</f>
        <v>--</v>
      </c>
      <c r="AD166" s="631" t="str">
        <f>VLOOKUP($D166,derm!$D$4:$K$285,8,FALSE)</f>
        <v>--</v>
      </c>
      <c r="AE166" s="631" t="str">
        <f>VLOOKUP($D166,derm!$D$4:$L$285,9,FALSE)</f>
        <v>--</v>
      </c>
      <c r="AF166" s="631"/>
      <c r="AG166" s="631">
        <f>VLOOKUP($C166,ToxValues!$C$4:$J$284,3,FALSE)</f>
        <v>20</v>
      </c>
      <c r="AH166" s="632">
        <f>VLOOKUP($C166,ToxValues!$C$4:$J$284,5,FALSE)</f>
        <v>20</v>
      </c>
      <c r="AI166" s="633"/>
      <c r="AJ166" s="633" t="str">
        <f t="shared" si="53"/>
        <v/>
      </c>
      <c r="AK166" s="634">
        <v>73000</v>
      </c>
      <c r="AL166" s="626" t="s">
        <v>1856</v>
      </c>
      <c r="AM166" s="626"/>
      <c r="AN166" s="626" t="s">
        <v>1856</v>
      </c>
      <c r="AO166" s="626" t="s">
        <v>1856</v>
      </c>
      <c r="AP166" s="626" t="s">
        <v>1856</v>
      </c>
      <c r="AQ166" s="626"/>
    </row>
    <row r="167" spans="1:43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631">
        <f t="shared" si="47"/>
        <v>109.5</v>
      </c>
      <c r="H167" s="631" t="str">
        <f t="shared" si="48"/>
        <v>--</v>
      </c>
      <c r="I167" s="631" t="str">
        <f t="shared" si="49"/>
        <v>--</v>
      </c>
      <c r="J167" s="631"/>
      <c r="K167" s="631" t="str">
        <f t="shared" si="54"/>
        <v/>
      </c>
      <c r="L167" s="631">
        <f t="shared" si="50"/>
        <v>109.5</v>
      </c>
      <c r="M167" s="631"/>
      <c r="N167" s="631"/>
      <c r="O167" s="631">
        <f t="shared" si="40"/>
        <v>109.5</v>
      </c>
      <c r="P167" s="631" t="str">
        <f t="shared" si="51"/>
        <v>--</v>
      </c>
      <c r="Q167" s="631"/>
      <c r="R167" s="631" t="str">
        <f t="shared" si="52"/>
        <v>--</v>
      </c>
      <c r="S167" s="631" t="str">
        <f t="shared" si="41"/>
        <v>--</v>
      </c>
      <c r="T167" s="631" t="str">
        <f t="shared" si="42"/>
        <v>--</v>
      </c>
      <c r="U167" s="631" t="str">
        <f t="shared" si="43"/>
        <v>--</v>
      </c>
      <c r="V167" s="631" t="str">
        <f t="shared" si="44"/>
        <v>--</v>
      </c>
      <c r="W167" s="631" t="str">
        <f>IFERROR((1+(3*[0]!B)+(3*[0]!B^2))/((1+[0]!B)^2),"--")</f>
        <v>--</v>
      </c>
      <c r="X167" s="631">
        <f t="shared" si="45"/>
        <v>1.2166666666666666E-2</v>
      </c>
      <c r="Y167" s="631" t="str">
        <f t="shared" si="46"/>
        <v>A</v>
      </c>
      <c r="Z167" s="631">
        <f>VLOOKUP(D167,derm!$D$4:$H$285,5,FALSE)</f>
        <v>0.20100000000000001</v>
      </c>
      <c r="AA167" s="631">
        <f>VLOOKUP($C167,ToxValues!$C$4:$N$283,11,FALSE)</f>
        <v>202.26</v>
      </c>
      <c r="AB167" s="631" t="str">
        <f>VLOOKUP($D167,derm!$D$4:$K$285,6,FALSE)</f>
        <v>--</v>
      </c>
      <c r="AC167" s="631" t="str">
        <f>VLOOKUP($D167,derm!$D$4:$K$285,7,FALSE)</f>
        <v>--</v>
      </c>
      <c r="AD167" s="631" t="str">
        <f>VLOOKUP($D167,derm!$D$4:$K$285,8,FALSE)</f>
        <v>--</v>
      </c>
      <c r="AE167" s="631" t="str">
        <f>VLOOKUP($D167,derm!$D$4:$L$285,9,FALSE)</f>
        <v>--</v>
      </c>
      <c r="AF167" s="631"/>
      <c r="AG167" s="631">
        <f>VLOOKUP($C167,ToxValues!$C$4:$J$284,3,FALSE)</f>
        <v>0.03</v>
      </c>
      <c r="AH167" s="632">
        <f>VLOOKUP($C167,ToxValues!$C$4:$J$284,5,FALSE)</f>
        <v>0.03</v>
      </c>
      <c r="AI167" s="633"/>
      <c r="AJ167" s="633" t="str">
        <f t="shared" si="53"/>
        <v/>
      </c>
      <c r="AK167" s="634">
        <v>109.5</v>
      </c>
      <c r="AL167" s="626" t="s">
        <v>1856</v>
      </c>
      <c r="AM167" s="626"/>
      <c r="AN167" s="626" t="s">
        <v>1856</v>
      </c>
      <c r="AO167" s="626" t="s">
        <v>1856</v>
      </c>
      <c r="AP167" s="626" t="s">
        <v>1856</v>
      </c>
      <c r="AQ167" s="626"/>
    </row>
    <row r="168" spans="1:43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631">
        <f t="shared" si="47"/>
        <v>3285</v>
      </c>
      <c r="H168" s="631" t="str">
        <f t="shared" si="48"/>
        <v>--</v>
      </c>
      <c r="I168" s="631" t="str">
        <f t="shared" si="49"/>
        <v>--</v>
      </c>
      <c r="J168" s="631"/>
      <c r="K168" s="631" t="str">
        <f t="shared" si="54"/>
        <v/>
      </c>
      <c r="L168" s="631">
        <f t="shared" si="50"/>
        <v>3285</v>
      </c>
      <c r="M168" s="631"/>
      <c r="N168" s="631"/>
      <c r="O168" s="631">
        <f t="shared" si="40"/>
        <v>3285</v>
      </c>
      <c r="P168" s="631" t="str">
        <f t="shared" si="51"/>
        <v>--</v>
      </c>
      <c r="Q168" s="631"/>
      <c r="R168" s="631" t="str">
        <f t="shared" si="52"/>
        <v>--</v>
      </c>
      <c r="S168" s="631" t="str">
        <f t="shared" si="41"/>
        <v>--</v>
      </c>
      <c r="T168" s="631" t="str">
        <f t="shared" si="42"/>
        <v>--</v>
      </c>
      <c r="U168" s="631" t="str">
        <f t="shared" si="43"/>
        <v>--</v>
      </c>
      <c r="V168" s="631" t="str">
        <f t="shared" si="44"/>
        <v>--</v>
      </c>
      <c r="W168" s="631" t="str">
        <f>IFERROR((1+(3*[0]!B)+(3*[0]!B^2))/((1+[0]!B)^2),"--")</f>
        <v>--</v>
      </c>
      <c r="X168" s="631">
        <f t="shared" si="45"/>
        <v>0.36499999999999999</v>
      </c>
      <c r="Y168" s="631" t="str">
        <f t="shared" si="46"/>
        <v>A</v>
      </c>
      <c r="Z168" s="631">
        <f>VLOOKUP(D168,derm!$D$4:$H$285,5,FALSE)</f>
        <v>1.25E-3</v>
      </c>
      <c r="AA168" s="631">
        <f>VLOOKUP($C168,ToxValues!$C$4:$N$283,11,FALSE)</f>
        <v>72.11</v>
      </c>
      <c r="AB168" s="631" t="str">
        <f>VLOOKUP($D168,derm!$D$4:$K$285,6,FALSE)</f>
        <v>--</v>
      </c>
      <c r="AC168" s="631" t="str">
        <f>VLOOKUP($D168,derm!$D$4:$K$285,7,FALSE)</f>
        <v>--</v>
      </c>
      <c r="AD168" s="631" t="str">
        <f>VLOOKUP($D168,derm!$D$4:$K$285,8,FALSE)</f>
        <v>--</v>
      </c>
      <c r="AE168" s="631" t="str">
        <f>VLOOKUP($D168,derm!$D$4:$L$285,9,FALSE)</f>
        <v>--</v>
      </c>
      <c r="AF168" s="631"/>
      <c r="AG168" s="631">
        <f>VLOOKUP($C168,ToxValues!$C$4:$J$284,3,FALSE)</f>
        <v>0.9</v>
      </c>
      <c r="AH168" s="632">
        <f>VLOOKUP($C168,ToxValues!$C$4:$J$284,5,FALSE)</f>
        <v>0.9</v>
      </c>
      <c r="AI168" s="633"/>
      <c r="AJ168" s="633" t="str">
        <f t="shared" si="53"/>
        <v/>
      </c>
      <c r="AK168" s="634">
        <v>3285</v>
      </c>
      <c r="AL168" s="626" t="s">
        <v>1856</v>
      </c>
      <c r="AM168" s="626"/>
      <c r="AN168" s="626" t="s">
        <v>1856</v>
      </c>
      <c r="AO168" s="626" t="s">
        <v>1856</v>
      </c>
      <c r="AP168" s="626" t="s">
        <v>1856</v>
      </c>
      <c r="AQ168" s="626"/>
    </row>
    <row r="169" spans="1:43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631">
        <f t="shared" si="47"/>
        <v>73</v>
      </c>
      <c r="H169" s="631" t="str">
        <f t="shared" si="48"/>
        <v>--</v>
      </c>
      <c r="I169" s="631" t="str">
        <f t="shared" si="49"/>
        <v>--</v>
      </c>
      <c r="J169" s="631"/>
      <c r="K169" s="631" t="str">
        <f t="shared" si="54"/>
        <v/>
      </c>
      <c r="L169" s="631">
        <f t="shared" si="50"/>
        <v>73</v>
      </c>
      <c r="M169" s="631"/>
      <c r="N169" s="631"/>
      <c r="O169" s="631">
        <f t="shared" si="40"/>
        <v>73</v>
      </c>
      <c r="P169" s="631" t="str">
        <f t="shared" si="51"/>
        <v>--</v>
      </c>
      <c r="Q169" s="631"/>
      <c r="R169" s="631" t="str">
        <f t="shared" si="52"/>
        <v>--</v>
      </c>
      <c r="S169" s="631" t="str">
        <f t="shared" si="41"/>
        <v>--</v>
      </c>
      <c r="T169" s="631" t="str">
        <f t="shared" si="42"/>
        <v>--</v>
      </c>
      <c r="U169" s="631" t="str">
        <f t="shared" si="43"/>
        <v>--</v>
      </c>
      <c r="V169" s="631" t="str">
        <f t="shared" si="44"/>
        <v>--</v>
      </c>
      <c r="W169" s="631" t="str">
        <f>IFERROR((1+(3*[0]!B)+(3*[0]!B^2))/((1+[0]!B)^2),"--")</f>
        <v>--</v>
      </c>
      <c r="X169" s="631">
        <f t="shared" si="45"/>
        <v>8.1111111111111106E-3</v>
      </c>
      <c r="Y169" s="631" t="str">
        <f t="shared" si="46"/>
        <v>A</v>
      </c>
      <c r="Z169" s="631">
        <f>VLOOKUP(D169,derm!$D$4:$H$285,5,FALSE)</f>
        <v>1.4499999999999999E-3</v>
      </c>
      <c r="AA169" s="631">
        <f>VLOOKUP($C169,ToxValues!$C$4:$N$283,11,FALSE)</f>
        <v>163.38999999999999</v>
      </c>
      <c r="AB169" s="631" t="str">
        <f>VLOOKUP($D169,derm!$D$4:$K$285,6,FALSE)</f>
        <v>--</v>
      </c>
      <c r="AC169" s="631" t="str">
        <f>VLOOKUP($D169,derm!$D$4:$K$285,7,FALSE)</f>
        <v>--</v>
      </c>
      <c r="AD169" s="631" t="str">
        <f>VLOOKUP($D169,derm!$D$4:$K$285,8,FALSE)</f>
        <v>--</v>
      </c>
      <c r="AE169" s="631" t="str">
        <f>VLOOKUP($D169,derm!$D$4:$L$285,9,FALSE)</f>
        <v>--</v>
      </c>
      <c r="AF169" s="631"/>
      <c r="AG169" s="631">
        <f>VLOOKUP($C169,ToxValues!$C$4:$J$284,3,FALSE)</f>
        <v>0.02</v>
      </c>
      <c r="AH169" s="632">
        <f>VLOOKUP($C169,ToxValues!$C$4:$J$284,5,FALSE)</f>
        <v>0.02</v>
      </c>
      <c r="AI169" s="633"/>
      <c r="AJ169" s="633" t="str">
        <f t="shared" si="53"/>
        <v/>
      </c>
      <c r="AK169" s="634">
        <v>73</v>
      </c>
      <c r="AL169" s="626" t="s">
        <v>1856</v>
      </c>
      <c r="AM169" s="626"/>
      <c r="AN169" s="626" t="s">
        <v>1856</v>
      </c>
      <c r="AO169" s="626" t="s">
        <v>1856</v>
      </c>
      <c r="AP169" s="626" t="s">
        <v>1856</v>
      </c>
      <c r="AQ169" s="626"/>
    </row>
    <row r="170" spans="1:43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631">
        <f t="shared" si="47"/>
        <v>109.5</v>
      </c>
      <c r="H170" s="631" t="str">
        <f t="shared" si="48"/>
        <v>--</v>
      </c>
      <c r="I170" s="631" t="str">
        <f t="shared" si="49"/>
        <v>--</v>
      </c>
      <c r="J170" s="631"/>
      <c r="K170" s="631" t="str">
        <f t="shared" si="54"/>
        <v/>
      </c>
      <c r="L170" s="631">
        <f t="shared" si="50"/>
        <v>109.5</v>
      </c>
      <c r="M170" s="631"/>
      <c r="N170" s="631"/>
      <c r="O170" s="631">
        <f t="shared" si="40"/>
        <v>109.5</v>
      </c>
      <c r="P170" s="631" t="str">
        <f t="shared" si="51"/>
        <v>--</v>
      </c>
      <c r="Q170" s="631"/>
      <c r="R170" s="631" t="str">
        <f t="shared" si="52"/>
        <v>--</v>
      </c>
      <c r="S170" s="631" t="str">
        <f t="shared" si="41"/>
        <v>--</v>
      </c>
      <c r="T170" s="631" t="str">
        <f t="shared" si="42"/>
        <v>--</v>
      </c>
      <c r="U170" s="631" t="str">
        <f t="shared" si="43"/>
        <v>--</v>
      </c>
      <c r="V170" s="631" t="str">
        <f t="shared" si="44"/>
        <v>--</v>
      </c>
      <c r="W170" s="631" t="str">
        <f>IFERROR((1+(3*[0]!B)+(3*[0]!B^2))/((1+[0]!B)^2),"--")</f>
        <v>--</v>
      </c>
      <c r="X170" s="631">
        <f t="shared" si="45"/>
        <v>1.2166666666666666E-2</v>
      </c>
      <c r="Y170" s="631" t="str">
        <f t="shared" si="46"/>
        <v>A</v>
      </c>
      <c r="Z170" s="631">
        <f>VLOOKUP(D170,derm!$D$4:$H$285,5,FALSE)</f>
        <v>6.0700000000000001E-4</v>
      </c>
      <c r="AA170" s="631">
        <f>VLOOKUP($C170,ToxValues!$C$4:$N$283,11,FALSE)</f>
        <v>213.11</v>
      </c>
      <c r="AB170" s="631" t="str">
        <f>VLOOKUP($D170,derm!$D$4:$K$285,6,FALSE)</f>
        <v>--</v>
      </c>
      <c r="AC170" s="631" t="str">
        <f>VLOOKUP($D170,derm!$D$4:$K$285,7,FALSE)</f>
        <v>--</v>
      </c>
      <c r="AD170" s="631" t="str">
        <f>VLOOKUP($D170,derm!$D$4:$K$285,8,FALSE)</f>
        <v>--</v>
      </c>
      <c r="AE170" s="631" t="str">
        <f>VLOOKUP($D170,derm!$D$4:$L$285,9,FALSE)</f>
        <v>--</v>
      </c>
      <c r="AF170" s="631"/>
      <c r="AG170" s="631">
        <f>VLOOKUP($C170,ToxValues!$C$4:$J$284,3,FALSE)</f>
        <v>0.03</v>
      </c>
      <c r="AH170" s="632">
        <f>VLOOKUP($C170,ToxValues!$C$4:$J$284,5,FALSE)</f>
        <v>0.03</v>
      </c>
      <c r="AI170" s="633"/>
      <c r="AJ170" s="633" t="str">
        <f t="shared" si="53"/>
        <v/>
      </c>
      <c r="AK170" s="634">
        <v>109.5</v>
      </c>
      <c r="AL170" s="626" t="s">
        <v>1856</v>
      </c>
      <c r="AM170" s="626"/>
      <c r="AN170" s="626" t="s">
        <v>1856</v>
      </c>
      <c r="AO170" s="626" t="s">
        <v>1856</v>
      </c>
      <c r="AP170" s="626" t="s">
        <v>1856</v>
      </c>
      <c r="AQ170" s="626"/>
    </row>
    <row r="171" spans="1:43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631">
        <f t="shared" si="47"/>
        <v>0.36499999999999999</v>
      </c>
      <c r="H171" s="631" t="str">
        <f t="shared" si="48"/>
        <v>--</v>
      </c>
      <c r="I171" s="631" t="str">
        <f t="shared" si="49"/>
        <v>--</v>
      </c>
      <c r="J171" s="631"/>
      <c r="K171" s="631" t="str">
        <f t="shared" si="54"/>
        <v/>
      </c>
      <c r="L171" s="631">
        <f t="shared" si="50"/>
        <v>0.36499999999999999</v>
      </c>
      <c r="M171" s="631"/>
      <c r="N171" s="631"/>
      <c r="O171" s="631">
        <f t="shared" si="40"/>
        <v>0.36499999999999999</v>
      </c>
      <c r="P171" s="631" t="str">
        <f t="shared" si="51"/>
        <v>--</v>
      </c>
      <c r="Q171" s="631"/>
      <c r="R171" s="631" t="str">
        <f t="shared" si="52"/>
        <v>--</v>
      </c>
      <c r="S171" s="631" t="str">
        <f t="shared" si="41"/>
        <v>--</v>
      </c>
      <c r="T171" s="631" t="str">
        <f t="shared" si="42"/>
        <v>--</v>
      </c>
      <c r="U171" s="631" t="str">
        <f t="shared" si="43"/>
        <v>--</v>
      </c>
      <c r="V171" s="631" t="str">
        <f t="shared" si="44"/>
        <v>--</v>
      </c>
      <c r="W171" s="631" t="str">
        <f>IFERROR((1+(3*[0]!B)+(3*[0]!B^2))/((1+[0]!B)^2),"--")</f>
        <v>--</v>
      </c>
      <c r="X171" s="631">
        <f t="shared" si="45"/>
        <v>4.0555555555555553E-5</v>
      </c>
      <c r="Y171" s="631" t="str">
        <f t="shared" si="46"/>
        <v>A</v>
      </c>
      <c r="Z171" s="631">
        <f>VLOOKUP(D171,derm!$D$4:$H$285,5,FALSE)</f>
        <v>1.74E-3</v>
      </c>
      <c r="AA171" s="631">
        <f>VLOOKUP($C171,ToxValues!$C$4:$N$283,11,FALSE)</f>
        <v>168.11</v>
      </c>
      <c r="AB171" s="631" t="str">
        <f>VLOOKUP($D171,derm!$D$4:$K$285,6,FALSE)</f>
        <v>--</v>
      </c>
      <c r="AC171" s="631" t="str">
        <f>VLOOKUP($D171,derm!$D$4:$K$285,7,FALSE)</f>
        <v>--</v>
      </c>
      <c r="AD171" s="631" t="str">
        <f>VLOOKUP($D171,derm!$D$4:$K$285,8,FALSE)</f>
        <v>--</v>
      </c>
      <c r="AE171" s="631" t="str">
        <f>VLOOKUP($D171,derm!$D$4:$L$285,9,FALSE)</f>
        <v>--</v>
      </c>
      <c r="AF171" s="631"/>
      <c r="AG171" s="631">
        <f>VLOOKUP($C171,ToxValues!$C$4:$J$284,3,FALSE)</f>
        <v>1E-4</v>
      </c>
      <c r="AH171" s="632">
        <f>VLOOKUP($C171,ToxValues!$C$4:$J$284,5,FALSE)</f>
        <v>1E-4</v>
      </c>
      <c r="AI171" s="633"/>
      <c r="AJ171" s="633" t="str">
        <f t="shared" si="53"/>
        <v/>
      </c>
      <c r="AK171" s="634">
        <v>0.36499999999999999</v>
      </c>
      <c r="AL171" s="626" t="s">
        <v>1856</v>
      </c>
      <c r="AM171" s="626"/>
      <c r="AN171" s="626" t="s">
        <v>1856</v>
      </c>
      <c r="AO171" s="626" t="s">
        <v>1856</v>
      </c>
      <c r="AP171" s="626" t="s">
        <v>1856</v>
      </c>
      <c r="AQ171" s="626"/>
    </row>
    <row r="172" spans="1:43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631">
        <f t="shared" si="47"/>
        <v>1.8249999999999997</v>
      </c>
      <c r="H172" s="631" t="str">
        <f t="shared" si="48"/>
        <v>--</v>
      </c>
      <c r="I172" s="631" t="str">
        <f t="shared" si="49"/>
        <v>--</v>
      </c>
      <c r="J172" s="631"/>
      <c r="K172" s="631" t="str">
        <f t="shared" si="54"/>
        <v/>
      </c>
      <c r="L172" s="631">
        <f t="shared" si="50"/>
        <v>1.8249999999999997</v>
      </c>
      <c r="M172" s="631"/>
      <c r="N172" s="631"/>
      <c r="O172" s="631">
        <f t="shared" si="40"/>
        <v>1.8249999999999997</v>
      </c>
      <c r="P172" s="631" t="str">
        <f t="shared" si="51"/>
        <v>--</v>
      </c>
      <c r="Q172" s="631"/>
      <c r="R172" s="631" t="str">
        <f t="shared" si="52"/>
        <v>--</v>
      </c>
      <c r="S172" s="631" t="str">
        <f t="shared" si="41"/>
        <v>--</v>
      </c>
      <c r="T172" s="631" t="str">
        <f t="shared" si="42"/>
        <v>--</v>
      </c>
      <c r="U172" s="631" t="str">
        <f t="shared" si="43"/>
        <v>--</v>
      </c>
      <c r="V172" s="631" t="str">
        <f t="shared" si="44"/>
        <v>--</v>
      </c>
      <c r="W172" s="631" t="str">
        <f>IFERROR((1+(3*[0]!B)+(3*[0]!B^2))/((1+[0]!B)^2),"--")</f>
        <v>--</v>
      </c>
      <c r="X172" s="631">
        <f t="shared" si="45"/>
        <v>2.0277777777777777E-4</v>
      </c>
      <c r="Y172" s="631" t="str">
        <f t="shared" si="46"/>
        <v>A</v>
      </c>
      <c r="Z172" s="631">
        <f>VLOOKUP(D172,derm!$D$4:$H$285,5,FALSE)</f>
        <v>9.6299999999999999E-4</v>
      </c>
      <c r="AA172" s="631">
        <f>VLOOKUP($C172,ToxValues!$C$4:$N$283,11,FALSE)</f>
        <v>227.13</v>
      </c>
      <c r="AB172" s="631" t="str">
        <f>VLOOKUP($D172,derm!$D$4:$K$285,6,FALSE)</f>
        <v>--</v>
      </c>
      <c r="AC172" s="631" t="str">
        <f>VLOOKUP($D172,derm!$D$4:$K$285,7,FALSE)</f>
        <v>--</v>
      </c>
      <c r="AD172" s="631" t="str">
        <f>VLOOKUP($D172,derm!$D$4:$K$285,8,FALSE)</f>
        <v>--</v>
      </c>
      <c r="AE172" s="631" t="str">
        <f>VLOOKUP($D172,derm!$D$4:$L$285,9,FALSE)</f>
        <v>--</v>
      </c>
      <c r="AF172" s="631"/>
      <c r="AG172" s="631">
        <f>VLOOKUP($C172,ToxValues!$C$4:$J$284,3,FALSE)</f>
        <v>5.0000000000000001E-4</v>
      </c>
      <c r="AH172" s="632">
        <f>VLOOKUP($C172,ToxValues!$C$4:$J$284,5,FALSE)</f>
        <v>5.0000000000000001E-4</v>
      </c>
      <c r="AI172" s="633"/>
      <c r="AJ172" s="633" t="str">
        <f t="shared" si="53"/>
        <v/>
      </c>
      <c r="AK172" s="634">
        <v>1.8249999999999997</v>
      </c>
      <c r="AL172" s="626" t="s">
        <v>1856</v>
      </c>
      <c r="AM172" s="626"/>
      <c r="AN172" s="626" t="s">
        <v>1856</v>
      </c>
      <c r="AO172" s="626" t="s">
        <v>1856</v>
      </c>
      <c r="AP172" s="626" t="s">
        <v>1856</v>
      </c>
      <c r="AQ172" s="626"/>
    </row>
    <row r="173" spans="1:43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631">
        <f t="shared" si="47"/>
        <v>6.8754323206732719</v>
      </c>
      <c r="H173" s="631" t="str">
        <f t="shared" si="48"/>
        <v>--</v>
      </c>
      <c r="I173" s="631">
        <f t="shared" si="49"/>
        <v>6.8754323206732719</v>
      </c>
      <c r="J173" s="631"/>
      <c r="K173" s="631" t="str">
        <f t="shared" si="54"/>
        <v/>
      </c>
      <c r="L173" s="631">
        <f t="shared" si="50"/>
        <v>7.2999999999999989</v>
      </c>
      <c r="M173" s="631"/>
      <c r="N173" s="631"/>
      <c r="O173" s="631">
        <f t="shared" si="40"/>
        <v>7.2999999999999989</v>
      </c>
      <c r="P173" s="631">
        <f t="shared" si="51"/>
        <v>118.21591323321272</v>
      </c>
      <c r="Q173" s="631"/>
      <c r="R173" s="631">
        <f t="shared" si="52"/>
        <v>118.21591323321272</v>
      </c>
      <c r="S173" s="631">
        <f t="shared" si="41"/>
        <v>93.385731683604021</v>
      </c>
      <c r="T173" s="631">
        <f t="shared" si="42"/>
        <v>118.21591323321272</v>
      </c>
      <c r="U173" s="631">
        <f t="shared" si="43"/>
        <v>0.57999999999999996</v>
      </c>
      <c r="V173" s="631">
        <f t="shared" si="44"/>
        <v>2.2400000000000002</v>
      </c>
      <c r="W173" s="631">
        <f>IFERROR((1+(3*[0]!B)+(3*[0]!B^2))/((1+[0]!B)^2),"--")</f>
        <v>1</v>
      </c>
      <c r="X173" s="631">
        <f t="shared" si="45"/>
        <v>8.1111111111111108E-4</v>
      </c>
      <c r="Y173" s="631" t="str">
        <f t="shared" si="46"/>
        <v>A</v>
      </c>
      <c r="Z173" s="631">
        <f>VLOOKUP(D173,derm!$D$4:$H$285,5,FALSE)</f>
        <v>3.0799999999999998E-3</v>
      </c>
      <c r="AA173" s="631">
        <f>VLOOKUP($C173,ToxValues!$C$4:$N$283,11,FALSE)</f>
        <v>182.14</v>
      </c>
      <c r="AB173" s="631">
        <f>VLOOKUP($D173,derm!$D$4:$K$285,6,FALSE)</f>
        <v>0</v>
      </c>
      <c r="AC173" s="631">
        <f>VLOOKUP($D173,derm!$D$4:$K$285,7,FALSE)</f>
        <v>1.1200000000000001</v>
      </c>
      <c r="AD173" s="631">
        <f>VLOOKUP($D173,derm!$D$4:$K$285,8,FALSE)</f>
        <v>2.69</v>
      </c>
      <c r="AE173" s="631">
        <f>VLOOKUP($D173,derm!$D$4:$L$285,9,FALSE)</f>
        <v>1</v>
      </c>
      <c r="AF173" s="631"/>
      <c r="AG173" s="631">
        <f>VLOOKUP($C173,ToxValues!$C$4:$J$284,3,FALSE)</f>
        <v>2E-3</v>
      </c>
      <c r="AH173" s="632">
        <f>VLOOKUP($C173,ToxValues!$C$4:$J$284,5,FALSE)</f>
        <v>2E-3</v>
      </c>
      <c r="AI173" s="633"/>
      <c r="AJ173" s="633">
        <f t="shared" si="53"/>
        <v>0.94429417769350765</v>
      </c>
      <c r="AK173" s="634">
        <v>7.2810279710364281</v>
      </c>
      <c r="AL173" s="626">
        <v>2801.5719505081206</v>
      </c>
      <c r="AM173" s="626"/>
      <c r="AN173" s="626">
        <v>2801.5719505081206</v>
      </c>
      <c r="AO173" s="626">
        <v>2801.5719505081206</v>
      </c>
      <c r="AP173" s="626">
        <v>3546.4773969963812</v>
      </c>
      <c r="AQ173" s="626"/>
    </row>
    <row r="174" spans="1:43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631">
        <f t="shared" si="47"/>
        <v>3.3979347588712336</v>
      </c>
      <c r="H174" s="631" t="str">
        <f t="shared" si="48"/>
        <v>--</v>
      </c>
      <c r="I174" s="631">
        <f t="shared" si="49"/>
        <v>3.3979347588712336</v>
      </c>
      <c r="J174" s="631"/>
      <c r="K174" s="631" t="str">
        <f t="shared" si="54"/>
        <v/>
      </c>
      <c r="L174" s="631">
        <f t="shared" si="50"/>
        <v>3.6499999999999995</v>
      </c>
      <c r="M174" s="631"/>
      <c r="N174" s="631"/>
      <c r="O174" s="631">
        <f t="shared" si="40"/>
        <v>3.6499999999999995</v>
      </c>
      <c r="P174" s="631">
        <f t="shared" si="51"/>
        <v>49.203380102472316</v>
      </c>
      <c r="Q174" s="631"/>
      <c r="R174" s="631">
        <f t="shared" si="52"/>
        <v>49.203380102472316</v>
      </c>
      <c r="S174" s="631">
        <f t="shared" si="41"/>
        <v>38.868655889932477</v>
      </c>
      <c r="T174" s="631">
        <f t="shared" si="42"/>
        <v>49.203380102472316</v>
      </c>
      <c r="U174" s="631">
        <f t="shared" si="43"/>
        <v>0.57999999999999996</v>
      </c>
      <c r="V174" s="631">
        <f t="shared" si="44"/>
        <v>2.2400000000000002</v>
      </c>
      <c r="W174" s="631">
        <f>IFERROR((1+(3*[0]!B)+(3*[0]!B^2))/((1+[0]!B)^2),"--")</f>
        <v>1</v>
      </c>
      <c r="X174" s="631">
        <f t="shared" si="45"/>
        <v>4.0555555555555554E-4</v>
      </c>
      <c r="Y174" s="631" t="str">
        <f t="shared" si="46"/>
        <v>A</v>
      </c>
      <c r="Z174" s="631">
        <f>VLOOKUP(D174,derm!$D$4:$H$285,5,FALSE)</f>
        <v>3.7000000000000002E-3</v>
      </c>
      <c r="AA174" s="631">
        <f>VLOOKUP($C174,ToxValues!$C$4:$N$283,11,FALSE)</f>
        <v>182.14</v>
      </c>
      <c r="AB174" s="631">
        <f>VLOOKUP($D174,derm!$D$4:$K$285,6,FALSE)</f>
        <v>0</v>
      </c>
      <c r="AC174" s="631">
        <f>VLOOKUP($D174,derm!$D$4:$K$285,7,FALSE)</f>
        <v>1.1200000000000001</v>
      </c>
      <c r="AD174" s="631">
        <f>VLOOKUP($D174,derm!$D$4:$K$285,8,FALSE)</f>
        <v>2.69</v>
      </c>
      <c r="AE174" s="631">
        <f>VLOOKUP($D174,derm!$D$4:$L$285,9,FALSE)</f>
        <v>1</v>
      </c>
      <c r="AF174" s="631"/>
      <c r="AG174" s="631">
        <f>VLOOKUP($C174,ToxValues!$C$4:$J$284,3,FALSE)</f>
        <v>1E-3</v>
      </c>
      <c r="AH174" s="632">
        <f>VLOOKUP($C174,ToxValues!$C$4:$J$284,5,FALSE)</f>
        <v>1E-3</v>
      </c>
      <c r="AI174" s="633"/>
      <c r="AJ174" s="633">
        <f t="shared" si="53"/>
        <v>0.93385506143930219</v>
      </c>
      <c r="AK174" s="634">
        <v>3.6386104216581252</v>
      </c>
      <c r="AL174" s="626">
        <v>1166.0596766979743</v>
      </c>
      <c r="AM174" s="626"/>
      <c r="AN174" s="626">
        <v>1166.0596766979743</v>
      </c>
      <c r="AO174" s="626">
        <v>1166.0596766979743</v>
      </c>
      <c r="AP174" s="626">
        <v>1476.1014030741694</v>
      </c>
      <c r="AQ174" s="626"/>
    </row>
    <row r="175" spans="1:43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631">
        <f t="shared" si="47"/>
        <v>7.2999999999999989</v>
      </c>
      <c r="H175" s="631" t="str">
        <f t="shared" si="48"/>
        <v>--</v>
      </c>
      <c r="I175" s="631" t="str">
        <f t="shared" si="49"/>
        <v>--</v>
      </c>
      <c r="J175" s="631"/>
      <c r="K175" s="631" t="str">
        <f t="shared" si="54"/>
        <v/>
      </c>
      <c r="L175" s="631">
        <f t="shared" si="50"/>
        <v>7.2999999999999989</v>
      </c>
      <c r="M175" s="631"/>
      <c r="N175" s="631"/>
      <c r="O175" s="631">
        <f t="shared" si="40"/>
        <v>7.2999999999999989</v>
      </c>
      <c r="P175" s="631" t="str">
        <f t="shared" si="51"/>
        <v>--</v>
      </c>
      <c r="Q175" s="631"/>
      <c r="R175" s="631" t="str">
        <f t="shared" si="52"/>
        <v>--</v>
      </c>
      <c r="S175" s="631" t="str">
        <f t="shared" si="41"/>
        <v>--</v>
      </c>
      <c r="T175" s="631" t="str">
        <f t="shared" si="42"/>
        <v>--</v>
      </c>
      <c r="U175" s="631" t="str">
        <f t="shared" si="43"/>
        <v>--</v>
      </c>
      <c r="V175" s="631" t="str">
        <f t="shared" si="44"/>
        <v>--</v>
      </c>
      <c r="W175" s="631" t="str">
        <f>IFERROR((1+(3*[0]!B)+(3*[0]!B^2))/((1+[0]!B)^2),"--")</f>
        <v>--</v>
      </c>
      <c r="X175" s="631">
        <f t="shared" si="45"/>
        <v>8.1111111111111108E-4</v>
      </c>
      <c r="Y175" s="631" t="str">
        <f t="shared" si="46"/>
        <v>A</v>
      </c>
      <c r="Z175" s="631">
        <f>VLOOKUP(D175,derm!$D$4:$H$285,5,FALSE)</f>
        <v>2.0400000000000001E-3</v>
      </c>
      <c r="AA175" s="631">
        <f>VLOOKUP($C175,ToxValues!$C$4:$N$283,11,FALSE)</f>
        <v>197.15</v>
      </c>
      <c r="AB175" s="631" t="str">
        <f>VLOOKUP($D175,derm!$D$4:$K$285,6,FALSE)</f>
        <v>--</v>
      </c>
      <c r="AC175" s="631" t="str">
        <f>VLOOKUP($D175,derm!$D$4:$K$285,7,FALSE)</f>
        <v>--</v>
      </c>
      <c r="AD175" s="631" t="str">
        <f>VLOOKUP($D175,derm!$D$4:$K$285,8,FALSE)</f>
        <v>--</v>
      </c>
      <c r="AE175" s="631" t="str">
        <f>VLOOKUP($D175,derm!$D$4:$L$285,9,FALSE)</f>
        <v>--</v>
      </c>
      <c r="AF175" s="631"/>
      <c r="AG175" s="631">
        <f>VLOOKUP($C175,ToxValues!$C$4:$J$284,3,FALSE)</f>
        <v>2E-3</v>
      </c>
      <c r="AH175" s="632">
        <f>VLOOKUP($C175,ToxValues!$C$4:$J$284,5,FALSE)</f>
        <v>2E-3</v>
      </c>
      <c r="AI175" s="633"/>
      <c r="AJ175" s="633" t="str">
        <f t="shared" si="53"/>
        <v/>
      </c>
      <c r="AK175" s="634">
        <v>7.2999999999999989</v>
      </c>
      <c r="AL175" s="626" t="s">
        <v>1856</v>
      </c>
      <c r="AM175" s="626"/>
      <c r="AN175" s="626" t="s">
        <v>1856</v>
      </c>
      <c r="AO175" s="626" t="s">
        <v>1856</v>
      </c>
      <c r="AP175" s="626" t="s">
        <v>1856</v>
      </c>
      <c r="AQ175" s="626"/>
    </row>
    <row r="176" spans="1:43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631">
        <f t="shared" si="47"/>
        <v>3.2850000000000001</v>
      </c>
      <c r="H176" s="631" t="str">
        <f t="shared" si="48"/>
        <v>--</v>
      </c>
      <c r="I176" s="631" t="str">
        <f t="shared" si="49"/>
        <v>--</v>
      </c>
      <c r="J176" s="631"/>
      <c r="K176" s="631" t="str">
        <f t="shared" si="54"/>
        <v/>
      </c>
      <c r="L176" s="631">
        <f t="shared" si="50"/>
        <v>3.2850000000000001</v>
      </c>
      <c r="M176" s="631"/>
      <c r="N176" s="631"/>
      <c r="O176" s="631">
        <f t="shared" si="40"/>
        <v>3.2850000000000001</v>
      </c>
      <c r="P176" s="631" t="str">
        <f t="shared" si="51"/>
        <v>--</v>
      </c>
      <c r="Q176" s="631"/>
      <c r="R176" s="631" t="str">
        <f t="shared" si="52"/>
        <v>--</v>
      </c>
      <c r="S176" s="631" t="str">
        <f t="shared" si="41"/>
        <v>--</v>
      </c>
      <c r="T176" s="631" t="str">
        <f t="shared" si="42"/>
        <v>--</v>
      </c>
      <c r="U176" s="631" t="str">
        <f t="shared" si="43"/>
        <v>--</v>
      </c>
      <c r="V176" s="631" t="str">
        <f t="shared" si="44"/>
        <v>--</v>
      </c>
      <c r="W176" s="631" t="str">
        <f>IFERROR((1+(3*[0]!B)+(3*[0]!B^2))/((1+[0]!B)^2),"--")</f>
        <v>--</v>
      </c>
      <c r="X176" s="631">
        <f t="shared" si="45"/>
        <v>3.6499999999999998E-4</v>
      </c>
      <c r="Y176" s="631" t="str">
        <f t="shared" si="46"/>
        <v>A</v>
      </c>
      <c r="Z176" s="631">
        <f>VLOOKUP(D176,derm!$D$4:$H$285,5,FALSE)</f>
        <v>8.9899999999999997E-3</v>
      </c>
      <c r="AA176" s="631">
        <f>VLOOKUP($C176,ToxValues!$C$4:$N$283,11,FALSE)</f>
        <v>137.13999999999999</v>
      </c>
      <c r="AB176" s="631" t="str">
        <f>VLOOKUP($D176,derm!$D$4:$K$285,6,FALSE)</f>
        <v>--</v>
      </c>
      <c r="AC176" s="631" t="str">
        <f>VLOOKUP($D176,derm!$D$4:$K$285,7,FALSE)</f>
        <v>--</v>
      </c>
      <c r="AD176" s="631" t="str">
        <f>VLOOKUP($D176,derm!$D$4:$K$285,8,FALSE)</f>
        <v>--</v>
      </c>
      <c r="AE176" s="631" t="str">
        <f>VLOOKUP($D176,derm!$D$4:$L$285,9,FALSE)</f>
        <v>--</v>
      </c>
      <c r="AF176" s="631"/>
      <c r="AG176" s="631">
        <f>VLOOKUP($C176,ToxValues!$C$4:$J$284,3,FALSE)</f>
        <v>8.9999999999999998E-4</v>
      </c>
      <c r="AH176" s="632">
        <f>VLOOKUP($C176,ToxValues!$C$4:$J$284,5,FALSE)</f>
        <v>8.9999999999999998E-4</v>
      </c>
      <c r="AI176" s="633"/>
      <c r="AJ176" s="633" t="str">
        <f t="shared" si="53"/>
        <v/>
      </c>
      <c r="AK176" s="634">
        <v>3.2850000000000001</v>
      </c>
      <c r="AL176" s="626" t="s">
        <v>1856</v>
      </c>
      <c r="AM176" s="626"/>
      <c r="AN176" s="626" t="s">
        <v>1856</v>
      </c>
      <c r="AO176" s="626" t="s">
        <v>1856</v>
      </c>
      <c r="AP176" s="626" t="s">
        <v>1856</v>
      </c>
      <c r="AQ176" s="626"/>
    </row>
    <row r="177" spans="1:43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631">
        <f t="shared" si="47"/>
        <v>0.36499999999999999</v>
      </c>
      <c r="H177" s="631" t="str">
        <f t="shared" si="48"/>
        <v>--</v>
      </c>
      <c r="I177" s="631" t="str">
        <f t="shared" si="49"/>
        <v>--</v>
      </c>
      <c r="J177" s="631"/>
      <c r="K177" s="631" t="str">
        <f t="shared" si="54"/>
        <v/>
      </c>
      <c r="L177" s="631">
        <f t="shared" si="50"/>
        <v>0.36499999999999999</v>
      </c>
      <c r="M177" s="631"/>
      <c r="N177" s="631"/>
      <c r="O177" s="631">
        <f t="shared" si="40"/>
        <v>0.36499999999999999</v>
      </c>
      <c r="P177" s="631" t="str">
        <f t="shared" si="51"/>
        <v>--</v>
      </c>
      <c r="Q177" s="631"/>
      <c r="R177" s="631" t="str">
        <f t="shared" si="52"/>
        <v>--</v>
      </c>
      <c r="S177" s="631" t="str">
        <f t="shared" si="41"/>
        <v>--</v>
      </c>
      <c r="T177" s="631" t="str">
        <f t="shared" si="42"/>
        <v>--</v>
      </c>
      <c r="U177" s="631" t="str">
        <f t="shared" si="43"/>
        <v>--</v>
      </c>
      <c r="V177" s="631" t="str">
        <f t="shared" si="44"/>
        <v>--</v>
      </c>
      <c r="W177" s="631" t="str">
        <f>IFERROR((1+(3*[0]!B)+(3*[0]!B^2))/((1+[0]!B)^2),"--")</f>
        <v>--</v>
      </c>
      <c r="X177" s="631">
        <f t="shared" si="45"/>
        <v>4.0555555555555553E-5</v>
      </c>
      <c r="Y177" s="631" t="str">
        <f t="shared" si="46"/>
        <v>A</v>
      </c>
      <c r="Z177" s="631">
        <f>VLOOKUP(D177,derm!$D$4:$H$285,5,FALSE)</f>
        <v>1.1299999999999999E-2</v>
      </c>
      <c r="AA177" s="631">
        <f>VLOOKUP($C177,ToxValues!$C$4:$N$283,11,FALSE)</f>
        <v>137.13999999999999</v>
      </c>
      <c r="AB177" s="631" t="str">
        <f>VLOOKUP($D177,derm!$D$4:$K$285,6,FALSE)</f>
        <v>--</v>
      </c>
      <c r="AC177" s="631" t="str">
        <f>VLOOKUP($D177,derm!$D$4:$K$285,7,FALSE)</f>
        <v>--</v>
      </c>
      <c r="AD177" s="631" t="str">
        <f>VLOOKUP($D177,derm!$D$4:$K$285,8,FALSE)</f>
        <v>--</v>
      </c>
      <c r="AE177" s="631" t="str">
        <f>VLOOKUP($D177,derm!$D$4:$L$285,9,FALSE)</f>
        <v>--</v>
      </c>
      <c r="AF177" s="631"/>
      <c r="AG177" s="631">
        <f>VLOOKUP($C177,ToxValues!$C$4:$J$284,3,FALSE)</f>
        <v>1E-4</v>
      </c>
      <c r="AH177" s="632">
        <f>VLOOKUP($C177,ToxValues!$C$4:$J$284,5,FALSE)</f>
        <v>1E-4</v>
      </c>
      <c r="AI177" s="633"/>
      <c r="AJ177" s="633" t="str">
        <f t="shared" si="53"/>
        <v/>
      </c>
      <c r="AK177" s="634">
        <v>0.36499999999999999</v>
      </c>
      <c r="AL177" s="626" t="s">
        <v>1856</v>
      </c>
      <c r="AM177" s="626"/>
      <c r="AN177" s="626" t="s">
        <v>1856</v>
      </c>
      <c r="AO177" s="626" t="s">
        <v>1856</v>
      </c>
      <c r="AP177" s="626" t="s">
        <v>1856</v>
      </c>
      <c r="AQ177" s="626"/>
    </row>
    <row r="178" spans="1:43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631">
        <f t="shared" si="47"/>
        <v>7.2999999999999989</v>
      </c>
      <c r="H178" s="631" t="str">
        <f t="shared" si="48"/>
        <v>--</v>
      </c>
      <c r="I178" s="631" t="str">
        <f t="shared" si="49"/>
        <v>--</v>
      </c>
      <c r="J178" s="631"/>
      <c r="K178" s="631" t="str">
        <f t="shared" si="54"/>
        <v/>
      </c>
      <c r="L178" s="631">
        <f t="shared" si="50"/>
        <v>7.2999999999999989</v>
      </c>
      <c r="M178" s="631"/>
      <c r="N178" s="631"/>
      <c r="O178" s="631">
        <f t="shared" si="40"/>
        <v>7.2999999999999989</v>
      </c>
      <c r="P178" s="631" t="str">
        <f t="shared" si="51"/>
        <v>--</v>
      </c>
      <c r="Q178" s="631"/>
      <c r="R178" s="631" t="str">
        <f t="shared" si="52"/>
        <v>--</v>
      </c>
      <c r="S178" s="631" t="str">
        <f t="shared" si="41"/>
        <v>--</v>
      </c>
      <c r="T178" s="631" t="str">
        <f t="shared" si="42"/>
        <v>--</v>
      </c>
      <c r="U178" s="631" t="str">
        <f t="shared" si="43"/>
        <v>--</v>
      </c>
      <c r="V178" s="631" t="str">
        <f t="shared" si="44"/>
        <v>--</v>
      </c>
      <c r="W178" s="631" t="str">
        <f>IFERROR((1+(3*[0]!B)+(3*[0]!B^2))/((1+[0]!B)^2),"--")</f>
        <v>--</v>
      </c>
      <c r="X178" s="631">
        <f t="shared" si="45"/>
        <v>8.1111111111111108E-4</v>
      </c>
      <c r="Y178" s="631" t="str">
        <f t="shared" si="46"/>
        <v>A</v>
      </c>
      <c r="Z178" s="631">
        <f>VLOOKUP(D178,derm!$D$4:$H$285,5,FALSE)</f>
        <v>2.0400000000000001E-3</v>
      </c>
      <c r="AA178" s="631">
        <f>VLOOKUP($C178,ToxValues!$C$4:$N$283,11,FALSE)</f>
        <v>197.15</v>
      </c>
      <c r="AB178" s="631" t="str">
        <f>VLOOKUP($D178,derm!$D$4:$K$285,6,FALSE)</f>
        <v>--</v>
      </c>
      <c r="AC178" s="631" t="str">
        <f>VLOOKUP($D178,derm!$D$4:$K$285,7,FALSE)</f>
        <v>--</v>
      </c>
      <c r="AD178" s="631" t="str">
        <f>VLOOKUP($D178,derm!$D$4:$K$285,8,FALSE)</f>
        <v>--</v>
      </c>
      <c r="AE178" s="631" t="str">
        <f>VLOOKUP($D178,derm!$D$4:$L$285,9,FALSE)</f>
        <v>--</v>
      </c>
      <c r="AF178" s="631"/>
      <c r="AG178" s="631">
        <f>VLOOKUP($C178,ToxValues!$C$4:$J$284,3,FALSE)</f>
        <v>2E-3</v>
      </c>
      <c r="AH178" s="632">
        <f>VLOOKUP($C178,ToxValues!$C$4:$J$284,5,FALSE)</f>
        <v>2E-3</v>
      </c>
      <c r="AI178" s="633"/>
      <c r="AJ178" s="633" t="str">
        <f t="shared" si="53"/>
        <v/>
      </c>
      <c r="AK178" s="634">
        <v>7.2999999999999989</v>
      </c>
      <c r="AL178" s="626" t="s">
        <v>1856</v>
      </c>
      <c r="AM178" s="626"/>
      <c r="AN178" s="626" t="s">
        <v>1856</v>
      </c>
      <c r="AO178" s="626" t="s">
        <v>1856</v>
      </c>
      <c r="AP178" s="626" t="s">
        <v>1856</v>
      </c>
      <c r="AQ178" s="626"/>
    </row>
    <row r="179" spans="1:43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631">
        <f t="shared" si="47"/>
        <v>14.599999999999998</v>
      </c>
      <c r="H179" s="631" t="str">
        <f t="shared" si="48"/>
        <v>--</v>
      </c>
      <c r="I179" s="631" t="str">
        <f t="shared" si="49"/>
        <v>--</v>
      </c>
      <c r="J179" s="631"/>
      <c r="K179" s="631" t="str">
        <f t="shared" si="54"/>
        <v/>
      </c>
      <c r="L179" s="631">
        <f t="shared" si="50"/>
        <v>14.599999999999998</v>
      </c>
      <c r="M179" s="631"/>
      <c r="N179" s="631"/>
      <c r="O179" s="631">
        <f t="shared" si="40"/>
        <v>14.599999999999998</v>
      </c>
      <c r="P179" s="631" t="str">
        <f t="shared" si="51"/>
        <v>--</v>
      </c>
      <c r="Q179" s="631"/>
      <c r="R179" s="631" t="str">
        <f t="shared" si="52"/>
        <v>--</v>
      </c>
      <c r="S179" s="631" t="str">
        <f t="shared" si="41"/>
        <v>--</v>
      </c>
      <c r="T179" s="631" t="str">
        <f t="shared" si="42"/>
        <v>--</v>
      </c>
      <c r="U179" s="631" t="str">
        <f t="shared" si="43"/>
        <v>--</v>
      </c>
      <c r="V179" s="631" t="str">
        <f t="shared" si="44"/>
        <v>--</v>
      </c>
      <c r="W179" s="631" t="str">
        <f>IFERROR((1+(3*[0]!B)+(3*[0]!B^2))/((1+[0]!B)^2),"--")</f>
        <v>--</v>
      </c>
      <c r="X179" s="631">
        <f t="shared" si="45"/>
        <v>1.6222222222222222E-3</v>
      </c>
      <c r="Y179" s="631" t="str">
        <f t="shared" si="46"/>
        <v>A</v>
      </c>
      <c r="Z179" s="631">
        <f>VLOOKUP(D179,derm!$D$4:$H$285,5,FALSE)</f>
        <v>0.01</v>
      </c>
      <c r="AA179" s="631">
        <f>VLOOKUP($C179,ToxValues!$C$4:$N$283,11,FALSE)</f>
        <v>137.13999999999999</v>
      </c>
      <c r="AB179" s="631" t="str">
        <f>VLOOKUP($D179,derm!$D$4:$K$285,6,FALSE)</f>
        <v>--</v>
      </c>
      <c r="AC179" s="631" t="str">
        <f>VLOOKUP($D179,derm!$D$4:$K$285,7,FALSE)</f>
        <v>--</v>
      </c>
      <c r="AD179" s="631" t="str">
        <f>VLOOKUP($D179,derm!$D$4:$K$285,8,FALSE)</f>
        <v>--</v>
      </c>
      <c r="AE179" s="631" t="str">
        <f>VLOOKUP($D179,derm!$D$4:$L$285,9,FALSE)</f>
        <v>--</v>
      </c>
      <c r="AF179" s="631"/>
      <c r="AG179" s="631">
        <f>VLOOKUP($C179,ToxValues!$C$4:$J$284,3,FALSE)</f>
        <v>4.0000000000000001E-3</v>
      </c>
      <c r="AH179" s="632">
        <f>VLOOKUP($C179,ToxValues!$C$4:$J$284,5,FALSE)</f>
        <v>4.0000000000000001E-3</v>
      </c>
      <c r="AI179" s="633"/>
      <c r="AJ179" s="633" t="str">
        <f t="shared" si="53"/>
        <v/>
      </c>
      <c r="AK179" s="634">
        <v>14.599999999999998</v>
      </c>
      <c r="AL179" s="626" t="s">
        <v>1856</v>
      </c>
      <c r="AM179" s="626"/>
      <c r="AN179" s="626" t="s">
        <v>1856</v>
      </c>
      <c r="AO179" s="626" t="s">
        <v>1856</v>
      </c>
      <c r="AP179" s="626" t="s">
        <v>1856</v>
      </c>
      <c r="AQ179" s="626"/>
    </row>
    <row r="180" spans="1:43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631">
        <f t="shared" si="47"/>
        <v>182.5</v>
      </c>
      <c r="H180" s="631" t="str">
        <f t="shared" si="48"/>
        <v>--</v>
      </c>
      <c r="I180" s="631" t="str">
        <f t="shared" si="49"/>
        <v>--</v>
      </c>
      <c r="J180" s="631"/>
      <c r="K180" s="631" t="str">
        <f t="shared" si="54"/>
        <v/>
      </c>
      <c r="L180" s="631">
        <f t="shared" si="50"/>
        <v>182.5</v>
      </c>
      <c r="M180" s="631"/>
      <c r="N180" s="631"/>
      <c r="O180" s="631">
        <f t="shared" si="40"/>
        <v>182.5</v>
      </c>
      <c r="P180" s="631" t="str">
        <f t="shared" si="51"/>
        <v>--</v>
      </c>
      <c r="Q180" s="631"/>
      <c r="R180" s="631" t="str">
        <f t="shared" si="52"/>
        <v>--</v>
      </c>
      <c r="S180" s="631" t="str">
        <f t="shared" si="41"/>
        <v>--</v>
      </c>
      <c r="T180" s="631" t="str">
        <f t="shared" si="42"/>
        <v>--</v>
      </c>
      <c r="U180" s="631" t="str">
        <f t="shared" si="43"/>
        <v>--</v>
      </c>
      <c r="V180" s="631" t="str">
        <f t="shared" si="44"/>
        <v>--</v>
      </c>
      <c r="W180" s="631" t="str">
        <f>IFERROR((1+(3*[0]!B)+(3*[0]!B^2))/((1+[0]!B)^2),"--")</f>
        <v>--</v>
      </c>
      <c r="X180" s="631">
        <f t="shared" si="45"/>
        <v>2.0277777777777777E-2</v>
      </c>
      <c r="Y180" s="631" t="str">
        <f t="shared" si="46"/>
        <v>A</v>
      </c>
      <c r="Z180" s="631">
        <f>VLOOKUP(D180,derm!$D$4:$H$285,5,FALSE)</f>
        <v>4.3600000000000003E-5</v>
      </c>
      <c r="AA180" s="631">
        <f>VLOOKUP($C180,ToxValues!$C$4:$N$283,11,FALSE)</f>
        <v>296.16000000000003</v>
      </c>
      <c r="AB180" s="631" t="str">
        <f>VLOOKUP($D180,derm!$D$4:$K$285,6,FALSE)</f>
        <v>--</v>
      </c>
      <c r="AC180" s="631" t="str">
        <f>VLOOKUP($D180,derm!$D$4:$K$285,7,FALSE)</f>
        <v>--</v>
      </c>
      <c r="AD180" s="631" t="str">
        <f>VLOOKUP($D180,derm!$D$4:$K$285,8,FALSE)</f>
        <v>--</v>
      </c>
      <c r="AE180" s="631" t="str">
        <f>VLOOKUP($D180,derm!$D$4:$L$285,9,FALSE)</f>
        <v>--</v>
      </c>
      <c r="AF180" s="631"/>
      <c r="AG180" s="631">
        <f>VLOOKUP($C180,ToxValues!$C$4:$J$284,3,FALSE)</f>
        <v>0.05</v>
      </c>
      <c r="AH180" s="632">
        <f>VLOOKUP($C180,ToxValues!$C$4:$J$284,5,FALSE)</f>
        <v>0.05</v>
      </c>
      <c r="AI180" s="633"/>
      <c r="AJ180" s="633" t="str">
        <f t="shared" si="53"/>
        <v/>
      </c>
      <c r="AK180" s="634">
        <v>182.5</v>
      </c>
      <c r="AL180" s="626" t="s">
        <v>1856</v>
      </c>
      <c r="AM180" s="626"/>
      <c r="AN180" s="626" t="s">
        <v>1856</v>
      </c>
      <c r="AO180" s="626" t="s">
        <v>1856</v>
      </c>
      <c r="AP180" s="626" t="s">
        <v>1856</v>
      </c>
      <c r="AQ180" s="626"/>
    </row>
    <row r="181" spans="1:43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631">
        <f t="shared" si="47"/>
        <v>7.2999999999999989</v>
      </c>
      <c r="H181" s="631" t="str">
        <f t="shared" si="48"/>
        <v>--</v>
      </c>
      <c r="I181" s="631" t="str">
        <f t="shared" si="49"/>
        <v>--</v>
      </c>
      <c r="J181" s="631"/>
      <c r="K181" s="631" t="str">
        <f t="shared" si="54"/>
        <v/>
      </c>
      <c r="L181" s="631">
        <f t="shared" si="50"/>
        <v>7.2999999999999989</v>
      </c>
      <c r="M181" s="631"/>
      <c r="N181" s="631"/>
      <c r="O181" s="631">
        <f t="shared" si="40"/>
        <v>7.2999999999999989</v>
      </c>
      <c r="P181" s="631" t="str">
        <f t="shared" si="51"/>
        <v>--</v>
      </c>
      <c r="Q181" s="631"/>
      <c r="R181" s="631" t="str">
        <f t="shared" si="52"/>
        <v>--</v>
      </c>
      <c r="S181" s="631" t="str">
        <f t="shared" si="41"/>
        <v>--</v>
      </c>
      <c r="T181" s="631" t="str">
        <f t="shared" si="42"/>
        <v>--</v>
      </c>
      <c r="U181" s="631" t="str">
        <f t="shared" si="43"/>
        <v>--</v>
      </c>
      <c r="V181" s="631" t="str">
        <f t="shared" si="44"/>
        <v>--</v>
      </c>
      <c r="W181" s="631" t="str">
        <f>IFERROR((1+(3*[0]!B)+(3*[0]!B^2))/((1+[0]!B)^2),"--")</f>
        <v>--</v>
      </c>
      <c r="X181" s="631">
        <f t="shared" si="45"/>
        <v>8.1111111111111108E-4</v>
      </c>
      <c r="Y181" s="631" t="str">
        <f t="shared" si="46"/>
        <v>A</v>
      </c>
      <c r="Z181" s="631">
        <f>VLOOKUP(D181,derm!$D$4:$H$285,5,FALSE)</f>
        <v>5.4099999999999999E-3</v>
      </c>
      <c r="AA181" s="631">
        <f>VLOOKUP($C181,ToxValues!$C$4:$N$283,11,FALSE)</f>
        <v>123.11</v>
      </c>
      <c r="AB181" s="631" t="str">
        <f>VLOOKUP($D181,derm!$D$4:$K$285,6,FALSE)</f>
        <v>--</v>
      </c>
      <c r="AC181" s="631" t="str">
        <f>VLOOKUP($D181,derm!$D$4:$K$285,7,FALSE)</f>
        <v>--</v>
      </c>
      <c r="AD181" s="631" t="str">
        <f>VLOOKUP($D181,derm!$D$4:$K$285,8,FALSE)</f>
        <v>--</v>
      </c>
      <c r="AE181" s="631" t="str">
        <f>VLOOKUP($D181,derm!$D$4:$L$285,9,FALSE)</f>
        <v>--</v>
      </c>
      <c r="AF181" s="631"/>
      <c r="AG181" s="631">
        <f>VLOOKUP($C181,ToxValues!$C$4:$J$284,3,FALSE)</f>
        <v>2E-3</v>
      </c>
      <c r="AH181" s="632">
        <f>VLOOKUP($C181,ToxValues!$C$4:$J$284,5,FALSE)</f>
        <v>2E-3</v>
      </c>
      <c r="AI181" s="633"/>
      <c r="AJ181" s="633" t="str">
        <f t="shared" si="53"/>
        <v/>
      </c>
      <c r="AK181" s="634">
        <v>7.2999999999999989</v>
      </c>
      <c r="AL181" s="626" t="s">
        <v>1856</v>
      </c>
      <c r="AM181" s="626"/>
      <c r="AN181" s="626" t="s">
        <v>1856</v>
      </c>
      <c r="AO181" s="626" t="s">
        <v>1856</v>
      </c>
      <c r="AP181" s="626" t="s">
        <v>1856</v>
      </c>
      <c r="AQ181" s="626"/>
    </row>
    <row r="182" spans="1:43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631">
        <f t="shared" si="47"/>
        <v>10.95</v>
      </c>
      <c r="H182" s="631" t="str">
        <f t="shared" si="48"/>
        <v>--</v>
      </c>
      <c r="I182" s="631" t="str">
        <f t="shared" si="49"/>
        <v>--</v>
      </c>
      <c r="J182" s="631"/>
      <c r="K182" s="631" t="str">
        <f t="shared" si="54"/>
        <v/>
      </c>
      <c r="L182" s="631">
        <f t="shared" si="50"/>
        <v>10.95</v>
      </c>
      <c r="M182" s="631"/>
      <c r="N182" s="631"/>
      <c r="O182" s="631">
        <f t="shared" si="40"/>
        <v>10.95</v>
      </c>
      <c r="P182" s="631" t="str">
        <f t="shared" si="51"/>
        <v>--</v>
      </c>
      <c r="Q182" s="631"/>
      <c r="R182" s="631" t="str">
        <f t="shared" si="52"/>
        <v>--</v>
      </c>
      <c r="S182" s="631" t="str">
        <f t="shared" si="41"/>
        <v>--</v>
      </c>
      <c r="T182" s="631" t="str">
        <f t="shared" si="42"/>
        <v>--</v>
      </c>
      <c r="U182" s="631" t="str">
        <f t="shared" si="43"/>
        <v>--</v>
      </c>
      <c r="V182" s="631" t="str">
        <f t="shared" si="44"/>
        <v>--</v>
      </c>
      <c r="W182" s="631" t="str">
        <f>IFERROR((1+(3*[0]!B)+(3*[0]!B^2))/((1+[0]!B)^2),"--")</f>
        <v>--</v>
      </c>
      <c r="X182" s="631">
        <f t="shared" si="45"/>
        <v>1.2166666666666669E-3</v>
      </c>
      <c r="Y182" s="631" t="str">
        <f t="shared" si="46"/>
        <v>A</v>
      </c>
      <c r="Z182" s="631">
        <f>VLOOKUP(D182,derm!$D$4:$H$285,5,FALSE)</f>
        <v>3.3599999999999998E-4</v>
      </c>
      <c r="AA182" s="631">
        <f>VLOOKUP($C182,ToxValues!$C$4:$N$283,11,FALSE)</f>
        <v>222.12</v>
      </c>
      <c r="AB182" s="631" t="str">
        <f>VLOOKUP($D182,derm!$D$4:$K$285,6,FALSE)</f>
        <v>--</v>
      </c>
      <c r="AC182" s="631" t="str">
        <f>VLOOKUP($D182,derm!$D$4:$K$285,7,FALSE)</f>
        <v>--</v>
      </c>
      <c r="AD182" s="631" t="str">
        <f>VLOOKUP($D182,derm!$D$4:$K$285,8,FALSE)</f>
        <v>--</v>
      </c>
      <c r="AE182" s="631" t="str">
        <f>VLOOKUP($D182,derm!$D$4:$L$285,9,FALSE)</f>
        <v>--</v>
      </c>
      <c r="AF182" s="631"/>
      <c r="AG182" s="631">
        <f>VLOOKUP($C182,ToxValues!$C$4:$J$284,3,FALSE)</f>
        <v>3.0000000000000001E-3</v>
      </c>
      <c r="AH182" s="632">
        <f>VLOOKUP($C182,ToxValues!$C$4:$J$284,5,FALSE)</f>
        <v>3.0000000000000001E-3</v>
      </c>
      <c r="AI182" s="633"/>
      <c r="AJ182" s="633" t="str">
        <f t="shared" si="53"/>
        <v/>
      </c>
      <c r="AK182" s="634">
        <v>10.95</v>
      </c>
      <c r="AL182" s="626" t="s">
        <v>1856</v>
      </c>
      <c r="AM182" s="626"/>
      <c r="AN182" s="626" t="s">
        <v>1856</v>
      </c>
      <c r="AO182" s="626" t="s">
        <v>1856</v>
      </c>
      <c r="AP182" s="626" t="s">
        <v>1856</v>
      </c>
      <c r="AQ182" s="626"/>
    </row>
    <row r="183" spans="1:43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631">
        <f t="shared" si="47"/>
        <v>14.599999999999998</v>
      </c>
      <c r="H183" s="631" t="str">
        <f t="shared" si="48"/>
        <v>--</v>
      </c>
      <c r="I183" s="631" t="str">
        <f t="shared" si="49"/>
        <v>--</v>
      </c>
      <c r="J183" s="631"/>
      <c r="K183" s="631" t="str">
        <f t="shared" si="54"/>
        <v/>
      </c>
      <c r="L183" s="631">
        <f t="shared" si="50"/>
        <v>14.599999999999998</v>
      </c>
      <c r="M183" s="631"/>
      <c r="N183" s="631"/>
      <c r="O183" s="631">
        <f t="shared" si="40"/>
        <v>14.599999999999998</v>
      </c>
      <c r="P183" s="631" t="str">
        <f t="shared" si="51"/>
        <v>--</v>
      </c>
      <c r="Q183" s="631"/>
      <c r="R183" s="631" t="str">
        <f t="shared" si="52"/>
        <v>--</v>
      </c>
      <c r="S183" s="631" t="str">
        <f t="shared" si="41"/>
        <v>--</v>
      </c>
      <c r="T183" s="631" t="str">
        <f t="shared" si="42"/>
        <v>--</v>
      </c>
      <c r="U183" s="631" t="str">
        <f t="shared" si="43"/>
        <v>--</v>
      </c>
      <c r="V183" s="631" t="str">
        <f t="shared" si="44"/>
        <v>--</v>
      </c>
      <c r="W183" s="631" t="str">
        <f>IFERROR((1+(3*[0]!B)+(3*[0]!B^2))/((1+[0]!B)^2),"--")</f>
        <v>--</v>
      </c>
      <c r="X183" s="631">
        <f t="shared" si="45"/>
        <v>1.6222222222222222E-3</v>
      </c>
      <c r="Y183" s="631" t="str">
        <f t="shared" si="46"/>
        <v>A</v>
      </c>
      <c r="Z183" s="631">
        <f>VLOOKUP(D183,derm!$D$4:$H$285,5,FALSE)</f>
        <v>4.7399999999999997E-4</v>
      </c>
      <c r="AA183" s="631">
        <f>VLOOKUP($C183,ToxValues!$C$4:$N$283,11,FALSE)</f>
        <v>287.14999999999998</v>
      </c>
      <c r="AB183" s="631" t="str">
        <f>VLOOKUP($D183,derm!$D$4:$K$285,6,FALSE)</f>
        <v>--</v>
      </c>
      <c r="AC183" s="631" t="str">
        <f>VLOOKUP($D183,derm!$D$4:$K$285,7,FALSE)</f>
        <v>--</v>
      </c>
      <c r="AD183" s="631" t="str">
        <f>VLOOKUP($D183,derm!$D$4:$K$285,8,FALSE)</f>
        <v>--</v>
      </c>
      <c r="AE183" s="631" t="str">
        <f>VLOOKUP($D183,derm!$D$4:$L$285,9,FALSE)</f>
        <v>--</v>
      </c>
      <c r="AF183" s="631"/>
      <c r="AG183" s="631">
        <f>VLOOKUP($C183,ToxValues!$C$4:$J$284,3,FALSE)</f>
        <v>4.0000000000000001E-3</v>
      </c>
      <c r="AH183" s="632">
        <f>VLOOKUP($C183,ToxValues!$C$4:$J$284,5,FALSE)</f>
        <v>4.0000000000000001E-3</v>
      </c>
      <c r="AI183" s="633"/>
      <c r="AJ183" s="633" t="str">
        <f t="shared" si="53"/>
        <v/>
      </c>
      <c r="AK183" s="634">
        <v>14.599999999999998</v>
      </c>
      <c r="AL183" s="626" t="s">
        <v>1856</v>
      </c>
      <c r="AM183" s="626"/>
      <c r="AN183" s="626" t="s">
        <v>1856</v>
      </c>
      <c r="AO183" s="626" t="s">
        <v>1856</v>
      </c>
      <c r="AP183" s="626" t="s">
        <v>1856</v>
      </c>
      <c r="AQ183" s="626"/>
    </row>
    <row r="184" spans="1:43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631" t="str">
        <f t="shared" si="47"/>
        <v>--</v>
      </c>
      <c r="H184" s="631" t="str">
        <f t="shared" si="48"/>
        <v>--</v>
      </c>
      <c r="I184" s="631" t="str">
        <f t="shared" si="49"/>
        <v>--</v>
      </c>
      <c r="J184" s="631"/>
      <c r="K184" s="631" t="str">
        <f t="shared" si="54"/>
        <v/>
      </c>
      <c r="L184" s="631" t="str">
        <f t="shared" si="50"/>
        <v>--</v>
      </c>
      <c r="M184" s="631"/>
      <c r="N184" s="631"/>
      <c r="O184" s="631" t="str">
        <f t="shared" si="40"/>
        <v>--</v>
      </c>
      <c r="P184" s="631" t="str">
        <f t="shared" si="51"/>
        <v>--</v>
      </c>
      <c r="Q184" s="631"/>
      <c r="R184" s="631" t="str">
        <f t="shared" si="52"/>
        <v>--</v>
      </c>
      <c r="S184" s="631" t="str">
        <f t="shared" si="41"/>
        <v>--</v>
      </c>
      <c r="T184" s="631" t="str">
        <f t="shared" si="42"/>
        <v>--</v>
      </c>
      <c r="U184" s="631">
        <f t="shared" si="43"/>
        <v>0.26363636363636361</v>
      </c>
      <c r="V184" s="631">
        <f t="shared" si="44"/>
        <v>24.511570247933882</v>
      </c>
      <c r="W184" s="631">
        <f>IFERROR((1+(3*[0]!B)+(3*[0]!B^2))/((1+[0]!B)^2),"--")</f>
        <v>1.8429752066115699</v>
      </c>
      <c r="X184" s="631" t="str">
        <f t="shared" si="45"/>
        <v>--</v>
      </c>
      <c r="Y184" s="631" t="str">
        <f t="shared" si="46"/>
        <v>A</v>
      </c>
      <c r="Z184" s="631">
        <f>VLOOKUP(D184,derm!$D$4:$H$285,5,FALSE)</f>
        <v>0.251</v>
      </c>
      <c r="AA184" s="631">
        <f>VLOOKUP($C184,ToxValues!$C$4:$N$283,11,FALSE)</f>
        <v>320.05</v>
      </c>
      <c r="AB184" s="631">
        <f>VLOOKUP($D184,derm!$D$4:$K$285,6,FALSE)</f>
        <v>1.2</v>
      </c>
      <c r="AC184" s="631">
        <f>VLOOKUP($D184,derm!$D$4:$K$285,7,FALSE)</f>
        <v>6.65</v>
      </c>
      <c r="AD184" s="631">
        <f>VLOOKUP($D184,derm!$D$4:$K$285,8,FALSE)</f>
        <v>25.99</v>
      </c>
      <c r="AE184" s="631">
        <f>VLOOKUP($D184,derm!$D$4:$L$285,9,FALSE)</f>
        <v>0.8</v>
      </c>
      <c r="AF184" s="631"/>
      <c r="AG184" s="631" t="str">
        <f>VLOOKUP($C184,ToxValues!$C$4:$J$284,3,FALSE)</f>
        <v>--</v>
      </c>
      <c r="AH184" s="632" t="str">
        <f>VLOOKUP($C184,ToxValues!$C$4:$J$284,5,FALSE)</f>
        <v>--</v>
      </c>
      <c r="AI184" s="633"/>
      <c r="AJ184" s="633" t="str">
        <f t="shared" si="53"/>
        <v/>
      </c>
      <c r="AK184" s="634" t="s">
        <v>1856</v>
      </c>
      <c r="AL184" s="626" t="s">
        <v>1856</v>
      </c>
      <c r="AM184" s="626"/>
      <c r="AN184" s="626" t="s">
        <v>1856</v>
      </c>
      <c r="AO184" s="626" t="s">
        <v>1856</v>
      </c>
      <c r="AP184" s="626" t="s">
        <v>1856</v>
      </c>
      <c r="AQ184" s="626"/>
    </row>
    <row r="185" spans="1:43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631" t="str">
        <f t="shared" si="47"/>
        <v>--</v>
      </c>
      <c r="H185" s="631" t="str">
        <f t="shared" si="48"/>
        <v>--</v>
      </c>
      <c r="I185" s="631" t="str">
        <f t="shared" si="49"/>
        <v>--</v>
      </c>
      <c r="J185" s="631"/>
      <c r="K185" s="631" t="str">
        <f t="shared" si="54"/>
        <v/>
      </c>
      <c r="L185" s="631" t="str">
        <f t="shared" si="50"/>
        <v>--</v>
      </c>
      <c r="M185" s="631"/>
      <c r="N185" s="631"/>
      <c r="O185" s="631" t="str">
        <f t="shared" si="40"/>
        <v>--</v>
      </c>
      <c r="P185" s="631" t="str">
        <f t="shared" si="51"/>
        <v>--</v>
      </c>
      <c r="Q185" s="631"/>
      <c r="R185" s="631" t="str">
        <f t="shared" si="52"/>
        <v>--</v>
      </c>
      <c r="S185" s="631" t="str">
        <f t="shared" si="41"/>
        <v>--</v>
      </c>
      <c r="T185" s="631" t="str">
        <f t="shared" si="42"/>
        <v>--</v>
      </c>
      <c r="U185" s="631">
        <f t="shared" si="43"/>
        <v>0.27619047619047615</v>
      </c>
      <c r="V185" s="631">
        <f t="shared" si="44"/>
        <v>23.304489795918375</v>
      </c>
      <c r="W185" s="631">
        <f>IFERROR((1+(3*[0]!B)+(3*[0]!B^2))/((1+[0]!B)^2),"--")</f>
        <v>1.7981859410430843</v>
      </c>
      <c r="X185" s="631" t="str">
        <f t="shared" si="45"/>
        <v>--</v>
      </c>
      <c r="Y185" s="631" t="str">
        <f t="shared" si="46"/>
        <v>A</v>
      </c>
      <c r="Z185" s="631">
        <f>VLOOKUP(D185,derm!$D$4:$H$285,5,FALSE)</f>
        <v>0.54500000000000004</v>
      </c>
      <c r="AA185" s="631">
        <f>VLOOKUP($C185,ToxValues!$C$4:$N$283,11,FALSE)</f>
        <v>318.02999999999997</v>
      </c>
      <c r="AB185" s="631">
        <f>VLOOKUP($D185,derm!$D$4:$K$285,6,FALSE)</f>
        <v>1.1000000000000001</v>
      </c>
      <c r="AC185" s="631">
        <f>VLOOKUP($D185,derm!$D$4:$K$285,7,FALSE)</f>
        <v>6.48</v>
      </c>
      <c r="AD185" s="631">
        <f>VLOOKUP($D185,derm!$D$4:$K$285,8,FALSE)</f>
        <v>25.08</v>
      </c>
      <c r="AE185" s="631">
        <f>VLOOKUP($D185,derm!$D$4:$L$285,9,FALSE)</f>
        <v>0.8</v>
      </c>
      <c r="AF185" s="631"/>
      <c r="AG185" s="631" t="str">
        <f>VLOOKUP($C185,ToxValues!$C$4:$J$284,3,FALSE)</f>
        <v>--</v>
      </c>
      <c r="AH185" s="632" t="str">
        <f>VLOOKUP($C185,ToxValues!$C$4:$J$284,5,FALSE)</f>
        <v>--</v>
      </c>
      <c r="AI185" s="633"/>
      <c r="AJ185" s="633" t="str">
        <f t="shared" si="53"/>
        <v/>
      </c>
      <c r="AK185" s="634" t="s">
        <v>1856</v>
      </c>
      <c r="AL185" s="626" t="s">
        <v>1856</v>
      </c>
      <c r="AM185" s="626"/>
      <c r="AN185" s="626" t="s">
        <v>1856</v>
      </c>
      <c r="AO185" s="626" t="s">
        <v>1856</v>
      </c>
      <c r="AP185" s="626" t="s">
        <v>1856</v>
      </c>
      <c r="AQ185" s="626"/>
    </row>
    <row r="186" spans="1:43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631">
        <f t="shared" si="47"/>
        <v>6.5361271518265956E-2</v>
      </c>
      <c r="H186" s="631" t="str">
        <f t="shared" si="48"/>
        <v>--</v>
      </c>
      <c r="I186" s="631">
        <f t="shared" si="49"/>
        <v>6.5361271518265956E-2</v>
      </c>
      <c r="J186" s="631"/>
      <c r="K186" s="631" t="str">
        <f t="shared" si="54"/>
        <v/>
      </c>
      <c r="L186" s="631">
        <f t="shared" si="50"/>
        <v>1.8249999999999997</v>
      </c>
      <c r="M186" s="631"/>
      <c r="N186" s="631"/>
      <c r="O186" s="631">
        <f t="shared" si="40"/>
        <v>1.8249999999999997</v>
      </c>
      <c r="P186" s="631">
        <f t="shared" si="51"/>
        <v>6.7789097040252835E-2</v>
      </c>
      <c r="Q186" s="631"/>
      <c r="R186" s="631">
        <f t="shared" si="52"/>
        <v>6.7789097040252835E-2</v>
      </c>
      <c r="S186" s="631">
        <f t="shared" si="41"/>
        <v>1.0540015015291003E-2</v>
      </c>
      <c r="T186" s="631">
        <f t="shared" si="42"/>
        <v>6.7789097040252835E-2</v>
      </c>
      <c r="U186" s="631">
        <f t="shared" si="43"/>
        <v>0.19999999999999998</v>
      </c>
      <c r="V186" s="631">
        <f t="shared" si="44"/>
        <v>43.56444708680143</v>
      </c>
      <c r="W186" s="631">
        <f>IFERROR((1+(3*[0]!B)+(3*[0]!B^2))/((1+[0]!B)^2),"--")</f>
        <v>2.0844233055885852</v>
      </c>
      <c r="X186" s="631">
        <f t="shared" si="45"/>
        <v>2.0277777777777777E-4</v>
      </c>
      <c r="Y186" s="631" t="str">
        <f t="shared" si="46"/>
        <v>A</v>
      </c>
      <c r="Z186" s="631">
        <f>VLOOKUP(D186,derm!$D$4:$H$285,5,FALSE)</f>
        <v>0.628</v>
      </c>
      <c r="AA186" s="631">
        <f>VLOOKUP($C186,ToxValues!$C$4:$N$283,11,FALSE)</f>
        <v>354.49</v>
      </c>
      <c r="AB186" s="631">
        <f>VLOOKUP($D186,derm!$D$4:$K$285,6,FALSE)</f>
        <v>1.9</v>
      </c>
      <c r="AC186" s="631">
        <f>VLOOKUP($D186,derm!$D$4:$K$285,7,FALSE)</f>
        <v>10.45</v>
      </c>
      <c r="AD186" s="631">
        <f>VLOOKUP($D186,derm!$D$4:$K$285,8,FALSE)</f>
        <v>42.51</v>
      </c>
      <c r="AE186" s="631">
        <f>VLOOKUP($D186,derm!$D$4:$L$285,9,FALSE)</f>
        <v>0.7</v>
      </c>
      <c r="AF186" s="631"/>
      <c r="AG186" s="631">
        <f>VLOOKUP($C186,ToxValues!$C$4:$J$284,3,FALSE)</f>
        <v>5.0000000000000001E-4</v>
      </c>
      <c r="AH186" s="632">
        <f>VLOOKUP($C186,ToxValues!$C$4:$J$284,5,FALSE)</f>
        <v>5.0000000000000001E-4</v>
      </c>
      <c r="AI186" s="633"/>
      <c r="AJ186" s="633">
        <f t="shared" si="53"/>
        <v>0.24252273945332137</v>
      </c>
      <c r="AK186" s="634">
        <v>0.26950574476273437</v>
      </c>
      <c r="AL186" s="626">
        <v>0.31620045045873008</v>
      </c>
      <c r="AM186" s="626"/>
      <c r="AN186" s="626">
        <v>0.31620045045873008</v>
      </c>
      <c r="AO186" s="626">
        <v>0.31620045045873008</v>
      </c>
      <c r="AP186" s="626">
        <v>2.0336729112075851</v>
      </c>
      <c r="AQ186" s="626"/>
    </row>
    <row r="187" spans="1:43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631">
        <f t="shared" si="47"/>
        <v>5.4368961411921483E-3</v>
      </c>
      <c r="H187" s="631" t="str">
        <f t="shared" si="48"/>
        <v>--</v>
      </c>
      <c r="I187" s="631">
        <f t="shared" si="49"/>
        <v>5.4368961411921483E-3</v>
      </c>
      <c r="J187" s="631"/>
      <c r="K187" s="631" t="str">
        <f t="shared" si="54"/>
        <v/>
      </c>
      <c r="L187" s="631">
        <f t="shared" si="50"/>
        <v>0.1095</v>
      </c>
      <c r="M187" s="631"/>
      <c r="N187" s="631"/>
      <c r="O187" s="631">
        <f t="shared" si="40"/>
        <v>0.1095</v>
      </c>
      <c r="P187" s="631">
        <f t="shared" si="51"/>
        <v>5.7209530120136904E-3</v>
      </c>
      <c r="Q187" s="631"/>
      <c r="R187" s="631">
        <f t="shared" si="52"/>
        <v>5.7209530120136904E-3</v>
      </c>
      <c r="S187" s="631">
        <f t="shared" si="41"/>
        <v>1.7046165686862404E-3</v>
      </c>
      <c r="T187" s="631">
        <f t="shared" si="42"/>
        <v>5.7209530120136904E-3</v>
      </c>
      <c r="U187" s="631">
        <f t="shared" si="43"/>
        <v>0.57999999999999996</v>
      </c>
      <c r="V187" s="631">
        <f t="shared" si="44"/>
        <v>23.78</v>
      </c>
      <c r="W187" s="631">
        <f>IFERROR((1+(3*[0]!B)+(3*[0]!B^2))/((1+[0]!B)^2),"--")</f>
        <v>1</v>
      </c>
      <c r="X187" s="631">
        <f t="shared" si="45"/>
        <v>1.2166666666666667E-5</v>
      </c>
      <c r="Y187" s="631" t="str">
        <f t="shared" si="46"/>
        <v>A</v>
      </c>
      <c r="Z187" s="631">
        <f>VLOOKUP(D187,derm!$D$4:$H$285,5,FALSE)</f>
        <v>0.29299999999999998</v>
      </c>
      <c r="AA187" s="631">
        <f>VLOOKUP($C187,ToxValues!$C$4:$N$283,11,FALSE)</f>
        <v>364.92</v>
      </c>
      <c r="AB187" s="631">
        <f>VLOOKUP($D187,derm!$D$4:$K$285,6,FALSE)</f>
        <v>0</v>
      </c>
      <c r="AC187" s="631">
        <f>VLOOKUP($D187,derm!$D$4:$K$285,7,FALSE)</f>
        <v>11.89</v>
      </c>
      <c r="AD187" s="631">
        <f>VLOOKUP($D187,derm!$D$4:$K$285,8,FALSE)</f>
        <v>28.54</v>
      </c>
      <c r="AE187" s="631">
        <f>VLOOKUP($D187,derm!$D$4:$L$285,9,FALSE)</f>
        <v>1</v>
      </c>
      <c r="AF187" s="631"/>
      <c r="AG187" s="631">
        <f>VLOOKUP($C187,ToxValues!$C$4:$J$284,3,FALSE)</f>
        <v>3.0000000000000001E-5</v>
      </c>
      <c r="AH187" s="632">
        <f>VLOOKUP($C187,ToxValues!$C$4:$J$284,5,FALSE)</f>
        <v>3.0000000000000001E-5</v>
      </c>
      <c r="AI187" s="633"/>
      <c r="AJ187" s="633">
        <f t="shared" si="53"/>
        <v>0.15596910851272139</v>
      </c>
      <c r="AK187" s="634">
        <v>3.4858801162851401E-2</v>
      </c>
      <c r="AL187" s="626">
        <v>5.1138497060587214E-2</v>
      </c>
      <c r="AM187" s="626"/>
      <c r="AN187" s="626">
        <v>5.1138497060587214E-2</v>
      </c>
      <c r="AO187" s="626">
        <v>5.1138497060587214E-2</v>
      </c>
      <c r="AP187" s="626">
        <v>0.17162859036041073</v>
      </c>
      <c r="AQ187" s="626"/>
    </row>
    <row r="188" spans="1:43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631">
        <f t="shared" si="47"/>
        <v>29.199999999999996</v>
      </c>
      <c r="H188" s="631" t="str">
        <f t="shared" si="48"/>
        <v>--</v>
      </c>
      <c r="I188" s="631" t="str">
        <f t="shared" si="49"/>
        <v>--</v>
      </c>
      <c r="J188" s="631"/>
      <c r="K188" s="631" t="str">
        <f t="shared" si="54"/>
        <v/>
      </c>
      <c r="L188" s="631">
        <f t="shared" si="50"/>
        <v>29.199999999999996</v>
      </c>
      <c r="M188" s="631"/>
      <c r="N188" s="631"/>
      <c r="O188" s="631">
        <f t="shared" si="40"/>
        <v>29.199999999999996</v>
      </c>
      <c r="P188" s="631" t="str">
        <f t="shared" si="51"/>
        <v>--</v>
      </c>
      <c r="Q188" s="631"/>
      <c r="R188" s="631" t="str">
        <f t="shared" si="52"/>
        <v>--</v>
      </c>
      <c r="S188" s="631" t="str">
        <f t="shared" si="41"/>
        <v>--</v>
      </c>
      <c r="T188" s="631" t="str">
        <f t="shared" si="42"/>
        <v>--</v>
      </c>
      <c r="U188" s="631" t="str">
        <f t="shared" si="43"/>
        <v>--</v>
      </c>
      <c r="V188" s="631" t="str">
        <f t="shared" si="44"/>
        <v>--</v>
      </c>
      <c r="W188" s="631" t="str">
        <f>IFERROR((1+(3*[0]!B)+(3*[0]!B^2))/((1+[0]!B)^2),"--")</f>
        <v>--</v>
      </c>
      <c r="X188" s="631">
        <f t="shared" si="45"/>
        <v>3.2444444444444443E-3</v>
      </c>
      <c r="Y188" s="631" t="str">
        <f t="shared" si="46"/>
        <v>A</v>
      </c>
      <c r="Z188" s="631">
        <f>VLOOKUP(D188,derm!$D$4:$H$285,5,FALSE)</f>
        <v>2.06E-2</v>
      </c>
      <c r="AA188" s="631">
        <f>VLOOKUP($C188,ToxValues!$C$4:$N$283,11,FALSE)</f>
        <v>290.83</v>
      </c>
      <c r="AB188" s="631" t="str">
        <f>VLOOKUP($D188,derm!$D$4:$K$285,6,FALSE)</f>
        <v>--</v>
      </c>
      <c r="AC188" s="631" t="str">
        <f>VLOOKUP($D188,derm!$D$4:$K$285,7,FALSE)</f>
        <v>--</v>
      </c>
      <c r="AD188" s="631" t="str">
        <f>VLOOKUP($D188,derm!$D$4:$K$285,8,FALSE)</f>
        <v>--</v>
      </c>
      <c r="AE188" s="631" t="str">
        <f>VLOOKUP($D188,derm!$D$4:$L$285,9,FALSE)</f>
        <v>--</v>
      </c>
      <c r="AF188" s="631"/>
      <c r="AG188" s="631">
        <f>VLOOKUP($C188,ToxValues!$C$4:$J$284,3,FALSE)</f>
        <v>8.0000000000000002E-3</v>
      </c>
      <c r="AH188" s="632">
        <f>VLOOKUP($C188,ToxValues!$C$4:$J$284,5,FALSE)</f>
        <v>8.0000000000000002E-3</v>
      </c>
      <c r="AI188" s="633"/>
      <c r="AJ188" s="633" t="str">
        <f t="shared" si="53"/>
        <v/>
      </c>
      <c r="AK188" s="634">
        <v>29.199999999999996</v>
      </c>
      <c r="AL188" s="626" t="s">
        <v>1856</v>
      </c>
      <c r="AM188" s="626"/>
      <c r="AN188" s="626" t="s">
        <v>1856</v>
      </c>
      <c r="AO188" s="626" t="s">
        <v>1856</v>
      </c>
      <c r="AP188" s="626" t="s">
        <v>1856</v>
      </c>
      <c r="AQ188" s="626"/>
    </row>
    <row r="189" spans="1:43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631" t="str">
        <f t="shared" si="47"/>
        <v>--</v>
      </c>
      <c r="H189" s="631" t="str">
        <f t="shared" si="48"/>
        <v>--</v>
      </c>
      <c r="I189" s="631" t="str">
        <f t="shared" si="49"/>
        <v>--</v>
      </c>
      <c r="J189" s="631"/>
      <c r="K189" s="631" t="str">
        <f t="shared" si="54"/>
        <v/>
      </c>
      <c r="L189" s="631" t="str">
        <f t="shared" si="50"/>
        <v>--</v>
      </c>
      <c r="M189" s="631"/>
      <c r="N189" s="631"/>
      <c r="O189" s="631" t="str">
        <f t="shared" si="40"/>
        <v>--</v>
      </c>
      <c r="P189" s="631" t="str">
        <f t="shared" si="51"/>
        <v>--</v>
      </c>
      <c r="Q189" s="631"/>
      <c r="R189" s="631" t="str">
        <f t="shared" si="52"/>
        <v>--</v>
      </c>
      <c r="S189" s="631" t="str">
        <f t="shared" si="41"/>
        <v>--</v>
      </c>
      <c r="T189" s="631" t="str">
        <f t="shared" si="42"/>
        <v>--</v>
      </c>
      <c r="U189" s="631">
        <f t="shared" si="43"/>
        <v>0.44615384615384612</v>
      </c>
      <c r="V189" s="631">
        <f t="shared" si="44"/>
        <v>54.62236686390532</v>
      </c>
      <c r="W189" s="631">
        <f>IFERROR((1+(3*[0]!B)+(3*[0]!B^2))/((1+[0]!B)^2),"--")</f>
        <v>1.2840236686390532</v>
      </c>
      <c r="X189" s="631" t="str">
        <f t="shared" si="45"/>
        <v>--</v>
      </c>
      <c r="Y189" s="631" t="str">
        <f t="shared" si="46"/>
        <v>A</v>
      </c>
      <c r="Z189" s="631" t="str">
        <f>VLOOKUP(D189,derm!$D$4:$H$285,5,FALSE)</f>
        <v>--</v>
      </c>
      <c r="AA189" s="631" t="str">
        <f>VLOOKUP($C189,ToxValues!$C$4:$N$283,11,FALSE)</f>
        <v>--</v>
      </c>
      <c r="AB189" s="631">
        <f>VLOOKUP($D189,derm!$D$4:$K$285,6,FALSE)</f>
        <v>0.3</v>
      </c>
      <c r="AC189" s="631">
        <f>VLOOKUP($D189,derm!$D$4:$K$285,7,FALSE)</f>
        <v>21.27</v>
      </c>
      <c r="AD189" s="631">
        <f>VLOOKUP($D189,derm!$D$4:$K$285,8,FALSE)</f>
        <v>51.05</v>
      </c>
      <c r="AE189" s="631">
        <f>VLOOKUP($D189,derm!$D$4:$L$285,9,FALSE)</f>
        <v>0.7</v>
      </c>
      <c r="AF189" s="631"/>
      <c r="AG189" s="631" t="str">
        <f>VLOOKUP($C189,ToxValues!$C$4:$J$284,3,FALSE)</f>
        <v>--</v>
      </c>
      <c r="AH189" s="632" t="str">
        <f>VLOOKUP($C189,ToxValues!$C$4:$J$284,5,FALSE)</f>
        <v>--</v>
      </c>
      <c r="AI189" s="633"/>
      <c r="AJ189" s="633" t="str">
        <f t="shared" si="53"/>
        <v/>
      </c>
      <c r="AK189" s="634" t="s">
        <v>1856</v>
      </c>
      <c r="AL189" s="626" t="s">
        <v>1856</v>
      </c>
      <c r="AM189" s="626"/>
      <c r="AN189" s="626" t="s">
        <v>1856</v>
      </c>
      <c r="AO189" s="626" t="s">
        <v>1856</v>
      </c>
      <c r="AP189" s="626" t="s">
        <v>1856</v>
      </c>
      <c r="AQ189" s="626"/>
    </row>
    <row r="190" spans="1:43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631" t="str">
        <f t="shared" si="47"/>
        <v>--</v>
      </c>
      <c r="H190" s="631" t="str">
        <f t="shared" si="48"/>
        <v>--</v>
      </c>
      <c r="I190" s="631" t="str">
        <f t="shared" si="49"/>
        <v>--</v>
      </c>
      <c r="J190" s="631"/>
      <c r="K190" s="631" t="str">
        <f t="shared" si="54"/>
        <v/>
      </c>
      <c r="L190" s="631" t="str">
        <f t="shared" si="50"/>
        <v>--</v>
      </c>
      <c r="M190" s="631"/>
      <c r="N190" s="631"/>
      <c r="O190" s="631" t="str">
        <f t="shared" si="40"/>
        <v>--</v>
      </c>
      <c r="P190" s="631" t="str">
        <f t="shared" si="51"/>
        <v>--</v>
      </c>
      <c r="Q190" s="631"/>
      <c r="R190" s="631" t="str">
        <f t="shared" si="52"/>
        <v>--</v>
      </c>
      <c r="S190" s="631" t="str">
        <f t="shared" si="41"/>
        <v>--</v>
      </c>
      <c r="T190" s="631" t="str">
        <f t="shared" si="42"/>
        <v>--</v>
      </c>
      <c r="U190" s="631" t="str">
        <f t="shared" si="43"/>
        <v>--</v>
      </c>
      <c r="V190" s="631" t="str">
        <f t="shared" si="44"/>
        <v>--</v>
      </c>
      <c r="W190" s="631" t="str">
        <f>IFERROR((1+(3*[0]!B)+(3*[0]!B^2))/((1+[0]!B)^2),"--")</f>
        <v>--</v>
      </c>
      <c r="X190" s="631" t="str">
        <f t="shared" si="45"/>
        <v>--</v>
      </c>
      <c r="Y190" s="631" t="str">
        <f t="shared" si="46"/>
        <v>A</v>
      </c>
      <c r="Z190" s="631">
        <f>VLOOKUP(D190,derm!$D$4:$H$285,5,FALSE)</f>
        <v>2.06E-2</v>
      </c>
      <c r="AA190" s="631">
        <f>VLOOKUP($C190,ToxValues!$C$4:$N$283,11,FALSE)</f>
        <v>290.83</v>
      </c>
      <c r="AB190" s="631" t="str">
        <f>VLOOKUP($D190,derm!$D$4:$K$285,6,FALSE)</f>
        <v>--</v>
      </c>
      <c r="AC190" s="631" t="str">
        <f>VLOOKUP($D190,derm!$D$4:$K$285,7,FALSE)</f>
        <v>--</v>
      </c>
      <c r="AD190" s="631" t="str">
        <f>VLOOKUP($D190,derm!$D$4:$K$285,8,FALSE)</f>
        <v>--</v>
      </c>
      <c r="AE190" s="631" t="str">
        <f>VLOOKUP($D190,derm!$D$4:$L$285,9,FALSE)</f>
        <v>--</v>
      </c>
      <c r="AF190" s="631"/>
      <c r="AG190" s="631" t="str">
        <f>VLOOKUP($C190,ToxValues!$C$4:$J$284,3,FALSE)</f>
        <v>--</v>
      </c>
      <c r="AH190" s="632" t="str">
        <f>VLOOKUP($C190,ToxValues!$C$4:$J$284,5,FALSE)</f>
        <v>--</v>
      </c>
      <c r="AI190" s="633"/>
      <c r="AJ190" s="633" t="str">
        <f t="shared" si="53"/>
        <v/>
      </c>
      <c r="AK190" s="634" t="s">
        <v>1856</v>
      </c>
      <c r="AL190" s="626" t="s">
        <v>1856</v>
      </c>
      <c r="AM190" s="626"/>
      <c r="AN190" s="626" t="s">
        <v>1856</v>
      </c>
      <c r="AO190" s="626" t="s">
        <v>1856</v>
      </c>
      <c r="AP190" s="626" t="s">
        <v>1856</v>
      </c>
      <c r="AQ190" s="626"/>
    </row>
    <row r="191" spans="1:43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631">
        <f t="shared" si="47"/>
        <v>1.8249999999999997</v>
      </c>
      <c r="H191" s="631" t="str">
        <f t="shared" si="48"/>
        <v>--</v>
      </c>
      <c r="I191" s="631" t="str">
        <f t="shared" si="49"/>
        <v>--</v>
      </c>
      <c r="J191" s="631"/>
      <c r="K191" s="631" t="str">
        <f t="shared" si="54"/>
        <v/>
      </c>
      <c r="L191" s="631">
        <f t="shared" si="50"/>
        <v>1.8249999999999997</v>
      </c>
      <c r="M191" s="631"/>
      <c r="N191" s="631"/>
      <c r="O191" s="631">
        <f t="shared" si="40"/>
        <v>1.8249999999999997</v>
      </c>
      <c r="P191" s="631" t="str">
        <f t="shared" si="51"/>
        <v>--</v>
      </c>
      <c r="Q191" s="631"/>
      <c r="R191" s="631" t="str">
        <f t="shared" si="52"/>
        <v>--</v>
      </c>
      <c r="S191" s="631" t="str">
        <f t="shared" si="41"/>
        <v>--</v>
      </c>
      <c r="T191" s="631" t="str">
        <f t="shared" si="42"/>
        <v>--</v>
      </c>
      <c r="U191" s="631" t="str">
        <f t="shared" si="43"/>
        <v>--</v>
      </c>
      <c r="V191" s="631" t="str">
        <f t="shared" si="44"/>
        <v>--</v>
      </c>
      <c r="W191" s="631" t="str">
        <f>IFERROR((1+(3*[0]!B)+(3*[0]!B^2))/((1+[0]!B)^2),"--")</f>
        <v>--</v>
      </c>
      <c r="X191" s="631">
        <f t="shared" si="45"/>
        <v>2.0277777777777777E-4</v>
      </c>
      <c r="Y191" s="631" t="str">
        <f t="shared" si="46"/>
        <v>A</v>
      </c>
      <c r="Z191" s="631">
        <f>VLOOKUP(D191,derm!$D$4:$H$285,5,FALSE)</f>
        <v>0.107</v>
      </c>
      <c r="AA191" s="631">
        <f>VLOOKUP($C191,ToxValues!$C$4:$N$283,11,FALSE)</f>
        <v>409.78</v>
      </c>
      <c r="AB191" s="631" t="str">
        <f>VLOOKUP($D191,derm!$D$4:$K$285,6,FALSE)</f>
        <v>--</v>
      </c>
      <c r="AC191" s="631" t="str">
        <f>VLOOKUP($D191,derm!$D$4:$K$285,7,FALSE)</f>
        <v>--</v>
      </c>
      <c r="AD191" s="631" t="str">
        <f>VLOOKUP($D191,derm!$D$4:$K$285,8,FALSE)</f>
        <v>--</v>
      </c>
      <c r="AE191" s="631" t="str">
        <f>VLOOKUP($D191,derm!$D$4:$L$285,9,FALSE)</f>
        <v>--</v>
      </c>
      <c r="AF191" s="631"/>
      <c r="AG191" s="631">
        <f>VLOOKUP($C191,ToxValues!$C$4:$J$284,3,FALSE)</f>
        <v>5.0000000000000001E-4</v>
      </c>
      <c r="AH191" s="632">
        <f>VLOOKUP($C191,ToxValues!$C$4:$J$284,5,FALSE)</f>
        <v>5.0000000000000001E-4</v>
      </c>
      <c r="AI191" s="633"/>
      <c r="AJ191" s="633" t="str">
        <f t="shared" si="53"/>
        <v/>
      </c>
      <c r="AK191" s="634">
        <v>1.8249999999999997</v>
      </c>
      <c r="AL191" s="626" t="s">
        <v>1856</v>
      </c>
      <c r="AM191" s="626"/>
      <c r="AN191" s="626" t="s">
        <v>1856</v>
      </c>
      <c r="AO191" s="626" t="s">
        <v>1856</v>
      </c>
      <c r="AP191" s="626" t="s">
        <v>1856</v>
      </c>
      <c r="AQ191" s="626"/>
    </row>
    <row r="192" spans="1:43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631">
        <f t="shared" si="47"/>
        <v>73</v>
      </c>
      <c r="H192" s="631" t="str">
        <f t="shared" si="48"/>
        <v>--</v>
      </c>
      <c r="I192" s="631" t="str">
        <f t="shared" si="49"/>
        <v>--</v>
      </c>
      <c r="J192" s="631"/>
      <c r="K192" s="631" t="str">
        <f t="shared" si="54"/>
        <v/>
      </c>
      <c r="L192" s="631">
        <f t="shared" si="50"/>
        <v>73</v>
      </c>
      <c r="M192" s="631"/>
      <c r="N192" s="631"/>
      <c r="O192" s="631">
        <f t="shared" si="40"/>
        <v>73</v>
      </c>
      <c r="P192" s="631" t="str">
        <f t="shared" si="51"/>
        <v>--</v>
      </c>
      <c r="Q192" s="631"/>
      <c r="R192" s="631" t="str">
        <f t="shared" si="52"/>
        <v>--</v>
      </c>
      <c r="S192" s="631" t="str">
        <f t="shared" si="41"/>
        <v>--</v>
      </c>
      <c r="T192" s="631" t="str">
        <f t="shared" si="42"/>
        <v>--</v>
      </c>
      <c r="U192" s="631" t="str">
        <f t="shared" si="43"/>
        <v>--</v>
      </c>
      <c r="V192" s="631" t="str">
        <f t="shared" si="44"/>
        <v>--</v>
      </c>
      <c r="W192" s="631" t="str">
        <f>IFERROR((1+(3*[0]!B)+(3*[0]!B^2))/((1+[0]!B)^2),"--")</f>
        <v>--</v>
      </c>
      <c r="X192" s="631">
        <f t="shared" si="45"/>
        <v>8.1111111111111106E-3</v>
      </c>
      <c r="Y192" s="631" t="str">
        <f t="shared" si="46"/>
        <v>A</v>
      </c>
      <c r="Z192" s="631">
        <f>VLOOKUP(D192,derm!$D$4:$H$285,5,FALSE)</f>
        <v>3.3099999999999997E-2</v>
      </c>
      <c r="AA192" s="631">
        <f>VLOOKUP($C192,ToxValues!$C$4:$N$283,11,FALSE)</f>
        <v>325.19</v>
      </c>
      <c r="AB192" s="631" t="str">
        <f>VLOOKUP($D192,derm!$D$4:$K$285,6,FALSE)</f>
        <v>--</v>
      </c>
      <c r="AC192" s="631" t="str">
        <f>VLOOKUP($D192,derm!$D$4:$K$285,7,FALSE)</f>
        <v>--</v>
      </c>
      <c r="AD192" s="631" t="str">
        <f>VLOOKUP($D192,derm!$D$4:$K$285,8,FALSE)</f>
        <v>--</v>
      </c>
      <c r="AE192" s="631" t="str">
        <f>VLOOKUP($D192,derm!$D$4:$L$285,9,FALSE)</f>
        <v>--</v>
      </c>
      <c r="AF192" s="631"/>
      <c r="AG192" s="631">
        <f>VLOOKUP($C192,ToxValues!$C$4:$J$284,3,FALSE)</f>
        <v>0.02</v>
      </c>
      <c r="AH192" s="632">
        <f>VLOOKUP($C192,ToxValues!$C$4:$J$284,5,FALSE)</f>
        <v>0.02</v>
      </c>
      <c r="AI192" s="633"/>
      <c r="AJ192" s="633" t="str">
        <f t="shared" si="53"/>
        <v/>
      </c>
      <c r="AK192" s="634">
        <v>73</v>
      </c>
      <c r="AL192" s="626" t="s">
        <v>1856</v>
      </c>
      <c r="AM192" s="626"/>
      <c r="AN192" s="626" t="s">
        <v>1856</v>
      </c>
      <c r="AO192" s="626" t="s">
        <v>1856</v>
      </c>
      <c r="AP192" s="626" t="s">
        <v>1856</v>
      </c>
      <c r="AQ192" s="626"/>
    </row>
    <row r="193" spans="1:43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631" t="str">
        <f t="shared" si="47"/>
        <v>--</v>
      </c>
      <c r="H193" s="631" t="str">
        <f t="shared" si="48"/>
        <v>--</v>
      </c>
      <c r="I193" s="631" t="str">
        <f t="shared" si="49"/>
        <v>--</v>
      </c>
      <c r="J193" s="631"/>
      <c r="K193" s="631" t="str">
        <f t="shared" si="54"/>
        <v/>
      </c>
      <c r="L193" s="631" t="str">
        <f t="shared" si="50"/>
        <v>--</v>
      </c>
      <c r="M193" s="631"/>
      <c r="N193" s="631"/>
      <c r="O193" s="631" t="str">
        <f t="shared" si="40"/>
        <v>--</v>
      </c>
      <c r="P193" s="631" t="str">
        <f t="shared" si="51"/>
        <v>--</v>
      </c>
      <c r="Q193" s="631"/>
      <c r="R193" s="631" t="str">
        <f t="shared" si="52"/>
        <v>--</v>
      </c>
      <c r="S193" s="631" t="str">
        <f t="shared" si="41"/>
        <v>--</v>
      </c>
      <c r="T193" s="631" t="str">
        <f t="shared" si="42"/>
        <v>--</v>
      </c>
      <c r="U193" s="631" t="str">
        <f t="shared" si="43"/>
        <v>--</v>
      </c>
      <c r="V193" s="631" t="str">
        <f t="shared" si="44"/>
        <v>--</v>
      </c>
      <c r="W193" s="631" t="str">
        <f>IFERROR((1+(3*[0]!B)+(3*[0]!B^2))/((1+[0]!B)^2),"--")</f>
        <v>--</v>
      </c>
      <c r="X193" s="631" t="str">
        <f t="shared" si="45"/>
        <v>--</v>
      </c>
      <c r="Y193" s="631" t="str">
        <f t="shared" si="46"/>
        <v>A</v>
      </c>
      <c r="Z193" s="631" t="str">
        <f>VLOOKUP(D193,derm!$D$4:$H$285,5,FALSE)</f>
        <v>--</v>
      </c>
      <c r="AA193" s="631" t="str">
        <f>VLOOKUP($C193,ToxValues!$C$4:$N$283,11,FALSE)</f>
        <v>--</v>
      </c>
      <c r="AB193" s="631" t="str">
        <f>VLOOKUP($D193,derm!$D$4:$K$285,6,FALSE)</f>
        <v>--</v>
      </c>
      <c r="AC193" s="631" t="str">
        <f>VLOOKUP($D193,derm!$D$4:$K$285,7,FALSE)</f>
        <v>--</v>
      </c>
      <c r="AD193" s="631" t="str">
        <f>VLOOKUP($D193,derm!$D$4:$K$285,8,FALSE)</f>
        <v>--</v>
      </c>
      <c r="AE193" s="631" t="str">
        <f>VLOOKUP($D193,derm!$D$4:$L$285,9,FALSE)</f>
        <v>--</v>
      </c>
      <c r="AF193" s="631"/>
      <c r="AG193" s="631" t="str">
        <f>VLOOKUP($C193,ToxValues!$C$4:$J$284,3,FALSE)</f>
        <v>--</v>
      </c>
      <c r="AH193" s="632" t="str">
        <f>VLOOKUP($C193,ToxValues!$C$4:$J$284,5,FALSE)</f>
        <v>--</v>
      </c>
      <c r="AI193" s="633"/>
      <c r="AJ193" s="633" t="str">
        <f t="shared" si="53"/>
        <v/>
      </c>
      <c r="AK193" s="634" t="s">
        <v>1856</v>
      </c>
      <c r="AL193" s="626" t="s">
        <v>1856</v>
      </c>
      <c r="AM193" s="626"/>
      <c r="AN193" s="626" t="s">
        <v>1856</v>
      </c>
      <c r="AO193" s="626" t="s">
        <v>1856</v>
      </c>
      <c r="AP193" s="626" t="s">
        <v>1856</v>
      </c>
      <c r="AQ193" s="626"/>
    </row>
    <row r="194" spans="1:43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631" t="str">
        <f t="shared" si="47"/>
        <v>--</v>
      </c>
      <c r="H194" s="631" t="str">
        <f t="shared" si="48"/>
        <v>--</v>
      </c>
      <c r="I194" s="631" t="str">
        <f t="shared" si="49"/>
        <v>--</v>
      </c>
      <c r="J194" s="631"/>
      <c r="K194" s="631" t="str">
        <f t="shared" si="54"/>
        <v/>
      </c>
      <c r="L194" s="631" t="str">
        <f t="shared" si="50"/>
        <v>--</v>
      </c>
      <c r="M194" s="631"/>
      <c r="N194" s="631"/>
      <c r="O194" s="631" t="str">
        <f t="shared" si="40"/>
        <v>--</v>
      </c>
      <c r="P194" s="631" t="str">
        <f t="shared" si="51"/>
        <v>--</v>
      </c>
      <c r="Q194" s="631"/>
      <c r="R194" s="631" t="str">
        <f t="shared" si="52"/>
        <v>--</v>
      </c>
      <c r="S194" s="631" t="str">
        <f t="shared" si="41"/>
        <v>--</v>
      </c>
      <c r="T194" s="631" t="str">
        <f t="shared" si="42"/>
        <v>--</v>
      </c>
      <c r="U194" s="631" t="str">
        <f t="shared" si="43"/>
        <v>--</v>
      </c>
      <c r="V194" s="631" t="str">
        <f t="shared" si="44"/>
        <v>--</v>
      </c>
      <c r="W194" s="631" t="str">
        <f>IFERROR((1+(3*[0]!B)+(3*[0]!B^2))/((1+[0]!B)^2),"--")</f>
        <v>--</v>
      </c>
      <c r="X194" s="631" t="str">
        <f t="shared" si="45"/>
        <v>--</v>
      </c>
      <c r="Y194" s="631" t="str">
        <f t="shared" si="46"/>
        <v>A</v>
      </c>
      <c r="Z194" s="631">
        <f>VLOOKUP(D194,derm!$D$4:$H$285,5,FALSE)</f>
        <v>4.5999999999999999E-2</v>
      </c>
      <c r="AA194" s="631">
        <f>VLOOKUP($C194,ToxValues!$C$4:$N$283,11,FALSE)</f>
        <v>270.22000000000003</v>
      </c>
      <c r="AB194" s="631" t="str">
        <f>VLOOKUP($D194,derm!$D$4:$K$285,6,FALSE)</f>
        <v>--</v>
      </c>
      <c r="AC194" s="631" t="str">
        <f>VLOOKUP($D194,derm!$D$4:$K$285,7,FALSE)</f>
        <v>--</v>
      </c>
      <c r="AD194" s="631" t="str">
        <f>VLOOKUP($D194,derm!$D$4:$K$285,8,FALSE)</f>
        <v>--</v>
      </c>
      <c r="AE194" s="631" t="str">
        <f>VLOOKUP($D194,derm!$D$4:$L$285,9,FALSE)</f>
        <v>--</v>
      </c>
      <c r="AF194" s="631"/>
      <c r="AG194" s="631" t="str">
        <f>VLOOKUP($C194,ToxValues!$C$4:$J$284,3,FALSE)</f>
        <v>--</v>
      </c>
      <c r="AH194" s="632" t="str">
        <f>VLOOKUP($C194,ToxValues!$C$4:$J$284,5,FALSE)</f>
        <v>--</v>
      </c>
      <c r="AI194" s="633"/>
      <c r="AJ194" s="633" t="str">
        <f t="shared" si="53"/>
        <v/>
      </c>
      <c r="AK194" s="634" t="s">
        <v>1856</v>
      </c>
      <c r="AL194" s="626" t="s">
        <v>1856</v>
      </c>
      <c r="AM194" s="626"/>
      <c r="AN194" s="626" t="s">
        <v>1856</v>
      </c>
      <c r="AO194" s="626" t="s">
        <v>1856</v>
      </c>
      <c r="AP194" s="626" t="s">
        <v>1856</v>
      </c>
      <c r="AQ194" s="626"/>
    </row>
    <row r="195" spans="1:43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631">
        <f t="shared" si="47"/>
        <v>6.3167175311008267E-2</v>
      </c>
      <c r="H195" s="631" t="str">
        <f t="shared" si="48"/>
        <v>--</v>
      </c>
      <c r="I195" s="631">
        <f t="shared" si="49"/>
        <v>6.3167175311008267E-2</v>
      </c>
      <c r="J195" s="631"/>
      <c r="K195" s="631" t="str">
        <f t="shared" si="54"/>
        <v/>
      </c>
      <c r="L195" s="631">
        <f t="shared" si="50"/>
        <v>0.1825</v>
      </c>
      <c r="M195" s="631"/>
      <c r="N195" s="631"/>
      <c r="O195" s="631">
        <f t="shared" si="40"/>
        <v>0.1825</v>
      </c>
      <c r="P195" s="631">
        <f t="shared" si="51"/>
        <v>9.6603843278692203E-2</v>
      </c>
      <c r="Q195" s="631"/>
      <c r="R195" s="631">
        <f t="shared" si="52"/>
        <v>9.6603843278692203E-2</v>
      </c>
      <c r="S195" s="631">
        <f t="shared" si="41"/>
        <v>2.380137744154999E-2</v>
      </c>
      <c r="T195" s="631">
        <f t="shared" si="42"/>
        <v>9.6603843278692203E-2</v>
      </c>
      <c r="U195" s="631">
        <f t="shared" si="43"/>
        <v>0.52727272727272723</v>
      </c>
      <c r="V195" s="631">
        <f t="shared" si="44"/>
        <v>32.139834710743798</v>
      </c>
      <c r="W195" s="631">
        <f>IFERROR((1+(3*[0]!B)+(3*[0]!B^2))/((1+[0]!B)^2),"--")</f>
        <v>1.0991735537190082</v>
      </c>
      <c r="X195" s="631">
        <f t="shared" si="45"/>
        <v>2.0277777777777776E-5</v>
      </c>
      <c r="Y195" s="631" t="str">
        <f t="shared" si="46"/>
        <v>A</v>
      </c>
      <c r="Z195" s="631">
        <f>VLOOKUP(D195,derm!$D$4:$H$285,5,FALSE)</f>
        <v>3.2599999999999997E-2</v>
      </c>
      <c r="AA195" s="631">
        <f>VLOOKUP($C195,ToxValues!$C$4:$N$283,11,FALSE)</f>
        <v>380.91</v>
      </c>
      <c r="AB195" s="631">
        <f>VLOOKUP($D195,derm!$D$4:$K$285,6,FALSE)</f>
        <v>0.1</v>
      </c>
      <c r="AC195" s="631">
        <f>VLOOKUP($D195,derm!$D$4:$K$285,7,FALSE)</f>
        <v>14.62</v>
      </c>
      <c r="AD195" s="631">
        <f>VLOOKUP($D195,derm!$D$4:$K$285,8,FALSE)</f>
        <v>35.090000000000003</v>
      </c>
      <c r="AE195" s="631">
        <f>VLOOKUP($D195,derm!$D$4:$L$285,9,FALSE)</f>
        <v>0.8</v>
      </c>
      <c r="AF195" s="631"/>
      <c r="AG195" s="631">
        <f>VLOOKUP($C195,ToxValues!$C$4:$J$284,3,FALSE)</f>
        <v>5.0000000000000002E-5</v>
      </c>
      <c r="AH195" s="632">
        <f>VLOOKUP($C195,ToxValues!$C$4:$J$284,5,FALSE)</f>
        <v>5.0000000000000002E-5</v>
      </c>
      <c r="AI195" s="633"/>
      <c r="AJ195" s="633">
        <f t="shared" si="53"/>
        <v>0.43458582182851813</v>
      </c>
      <c r="AK195" s="634">
        <v>0.1453502901802747</v>
      </c>
      <c r="AL195" s="626">
        <v>0.71404132324649983</v>
      </c>
      <c r="AM195" s="626"/>
      <c r="AN195" s="626">
        <v>0.71404132324649983</v>
      </c>
      <c r="AO195" s="626">
        <v>0.71404132324649983</v>
      </c>
      <c r="AP195" s="626">
        <v>2.8981152983607665</v>
      </c>
      <c r="AQ195" s="626"/>
    </row>
    <row r="196" spans="1:43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631" t="str">
        <f t="shared" si="47"/>
        <v>--</v>
      </c>
      <c r="H196" s="631" t="str">
        <f t="shared" si="48"/>
        <v>--</v>
      </c>
      <c r="I196" s="631" t="str">
        <f t="shared" si="49"/>
        <v>--</v>
      </c>
      <c r="J196" s="631"/>
      <c r="K196" s="631" t="str">
        <f t="shared" si="54"/>
        <v/>
      </c>
      <c r="L196" s="631" t="str">
        <f t="shared" si="50"/>
        <v>--</v>
      </c>
      <c r="M196" s="631"/>
      <c r="N196" s="631"/>
      <c r="O196" s="631" t="str">
        <f t="shared" si="40"/>
        <v>--</v>
      </c>
      <c r="P196" s="631" t="str">
        <f t="shared" si="51"/>
        <v>--</v>
      </c>
      <c r="Q196" s="631"/>
      <c r="R196" s="631" t="str">
        <f t="shared" si="52"/>
        <v>--</v>
      </c>
      <c r="S196" s="631" t="str">
        <f t="shared" si="41"/>
        <v>--</v>
      </c>
      <c r="T196" s="631" t="str">
        <f t="shared" si="42"/>
        <v>--</v>
      </c>
      <c r="U196" s="631" t="str">
        <f t="shared" si="43"/>
        <v>--</v>
      </c>
      <c r="V196" s="631" t="str">
        <f t="shared" si="44"/>
        <v>--</v>
      </c>
      <c r="W196" s="631" t="str">
        <f>IFERROR((1+(3*[0]!B)+(3*[0]!B^2))/((1+[0]!B)^2),"--")</f>
        <v>--</v>
      </c>
      <c r="X196" s="631" t="str">
        <f t="shared" si="45"/>
        <v>--</v>
      </c>
      <c r="Y196" s="631" t="str">
        <f t="shared" si="46"/>
        <v>A</v>
      </c>
      <c r="Z196" s="631" t="str">
        <f>VLOOKUP(D196,derm!$D$4:$H$285,5,FALSE)</f>
        <v>--</v>
      </c>
      <c r="AA196" s="631" t="str">
        <f>VLOOKUP($C196,ToxValues!$C$4:$N$283,11,FALSE)</f>
        <v>--</v>
      </c>
      <c r="AB196" s="631" t="str">
        <f>VLOOKUP($D196,derm!$D$4:$K$285,6,FALSE)</f>
        <v>--</v>
      </c>
      <c r="AC196" s="631" t="str">
        <f>VLOOKUP($D196,derm!$D$4:$K$285,7,FALSE)</f>
        <v>--</v>
      </c>
      <c r="AD196" s="631" t="str">
        <f>VLOOKUP($D196,derm!$D$4:$K$285,8,FALSE)</f>
        <v>--</v>
      </c>
      <c r="AE196" s="631" t="str">
        <f>VLOOKUP($D196,derm!$D$4:$L$285,9,FALSE)</f>
        <v>--</v>
      </c>
      <c r="AF196" s="631"/>
      <c r="AG196" s="631" t="str">
        <f>VLOOKUP($C196,ToxValues!$C$4:$J$284,3,FALSE)</f>
        <v>--</v>
      </c>
      <c r="AH196" s="632" t="str">
        <f>VLOOKUP($C196,ToxValues!$C$4:$J$284,5,FALSE)</f>
        <v>--</v>
      </c>
      <c r="AI196" s="633"/>
      <c r="AJ196" s="633" t="str">
        <f t="shared" si="53"/>
        <v/>
      </c>
      <c r="AK196" s="634" t="s">
        <v>1856</v>
      </c>
      <c r="AL196" s="626" t="s">
        <v>1856</v>
      </c>
      <c r="AM196" s="626"/>
      <c r="AN196" s="626" t="s">
        <v>1856</v>
      </c>
      <c r="AO196" s="626" t="s">
        <v>1856</v>
      </c>
      <c r="AP196" s="626" t="s">
        <v>1856</v>
      </c>
      <c r="AQ196" s="626"/>
    </row>
    <row r="197" spans="1:43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631" t="str">
        <f t="shared" si="47"/>
        <v>--</v>
      </c>
      <c r="H197" s="631" t="str">
        <f t="shared" si="48"/>
        <v>--</v>
      </c>
      <c r="I197" s="631" t="str">
        <f t="shared" si="49"/>
        <v>--</v>
      </c>
      <c r="J197" s="631"/>
      <c r="K197" s="631" t="str">
        <f t="shared" si="54"/>
        <v/>
      </c>
      <c r="L197" s="631" t="str">
        <f t="shared" si="50"/>
        <v>--</v>
      </c>
      <c r="M197" s="631"/>
      <c r="N197" s="631"/>
      <c r="O197" s="631" t="str">
        <f t="shared" si="40"/>
        <v>--</v>
      </c>
      <c r="P197" s="631" t="str">
        <f t="shared" si="51"/>
        <v>--</v>
      </c>
      <c r="Q197" s="631"/>
      <c r="R197" s="631" t="str">
        <f t="shared" si="52"/>
        <v>--</v>
      </c>
      <c r="S197" s="631" t="str">
        <f t="shared" si="41"/>
        <v>--</v>
      </c>
      <c r="T197" s="631" t="str">
        <f t="shared" si="42"/>
        <v>--</v>
      </c>
      <c r="U197" s="631" t="str">
        <f t="shared" si="43"/>
        <v>--</v>
      </c>
      <c r="V197" s="631" t="str">
        <f t="shared" si="44"/>
        <v>--</v>
      </c>
      <c r="W197" s="631" t="str">
        <f>IFERROR((1+(3*[0]!B)+(3*[0]!B^2))/((1+[0]!B)^2),"--")</f>
        <v>--</v>
      </c>
      <c r="X197" s="631" t="str">
        <f t="shared" si="45"/>
        <v>--</v>
      </c>
      <c r="Y197" s="631" t="str">
        <f t="shared" si="46"/>
        <v>A</v>
      </c>
      <c r="Z197" s="631" t="str">
        <f>VLOOKUP(D197,derm!$D$4:$H$285,5,FALSE)</f>
        <v>--</v>
      </c>
      <c r="AA197" s="631" t="str">
        <f>VLOOKUP($C197,ToxValues!$C$4:$N$283,11,FALSE)</f>
        <v>--</v>
      </c>
      <c r="AB197" s="631" t="str">
        <f>VLOOKUP($D197,derm!$D$4:$K$285,6,FALSE)</f>
        <v>--</v>
      </c>
      <c r="AC197" s="631" t="str">
        <f>VLOOKUP($D197,derm!$D$4:$K$285,7,FALSE)</f>
        <v>--</v>
      </c>
      <c r="AD197" s="631" t="str">
        <f>VLOOKUP($D197,derm!$D$4:$K$285,8,FALSE)</f>
        <v>--</v>
      </c>
      <c r="AE197" s="631" t="str">
        <f>VLOOKUP($D197,derm!$D$4:$L$285,9,FALSE)</f>
        <v>--</v>
      </c>
      <c r="AF197" s="631"/>
      <c r="AG197" s="631" t="str">
        <f>VLOOKUP($C197,ToxValues!$C$4:$J$284,3,FALSE)</f>
        <v>--</v>
      </c>
      <c r="AH197" s="632" t="str">
        <f>VLOOKUP($C197,ToxValues!$C$4:$J$284,5,FALSE)</f>
        <v>--</v>
      </c>
      <c r="AI197" s="633"/>
      <c r="AJ197" s="633" t="str">
        <f t="shared" si="53"/>
        <v/>
      </c>
      <c r="AK197" s="634" t="s">
        <v>1856</v>
      </c>
      <c r="AL197" s="626" t="s">
        <v>1856</v>
      </c>
      <c r="AM197" s="626"/>
      <c r="AN197" s="626" t="s">
        <v>1856</v>
      </c>
      <c r="AO197" s="626" t="s">
        <v>1856</v>
      </c>
      <c r="AP197" s="626" t="s">
        <v>1856</v>
      </c>
      <c r="AQ197" s="626"/>
    </row>
    <row r="198" spans="1:43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631" t="str">
        <f t="shared" si="47"/>
        <v>--</v>
      </c>
      <c r="H198" s="631" t="str">
        <f t="shared" si="48"/>
        <v>--</v>
      </c>
      <c r="I198" s="631" t="str">
        <f t="shared" si="49"/>
        <v>--</v>
      </c>
      <c r="J198" s="631"/>
      <c r="K198" s="631" t="str">
        <f t="shared" si="54"/>
        <v/>
      </c>
      <c r="L198" s="631" t="str">
        <f t="shared" si="50"/>
        <v>--</v>
      </c>
      <c r="M198" s="631"/>
      <c r="N198" s="631"/>
      <c r="O198" s="631" t="str">
        <f t="shared" ref="O198:O261" si="55">IFERROR(((HQ*BW_adult*ATnc_adult*AG198*365*1000)/(IRw_adult*ED_adult*EF_adult)),"--")</f>
        <v>--</v>
      </c>
      <c r="P198" s="631" t="str">
        <f t="shared" si="51"/>
        <v>--</v>
      </c>
      <c r="Q198" s="631"/>
      <c r="R198" s="631" t="str">
        <f t="shared" si="52"/>
        <v>--</v>
      </c>
      <c r="S198" s="631" t="str">
        <f t="shared" ref="S198:S261" si="56">IFERROR((DA_event_adult_nc*1000)/(Z198*AE198*(U198+V198)),"--")</f>
        <v>--</v>
      </c>
      <c r="T198" s="631" t="str">
        <f t="shared" ref="T198:T261" si="57">IFERROR((DA_event_adult_nc*1000)/(2*AE198*Z198*SQRT((6*AC198*ET_adult)/PI())),"--")</f>
        <v>--</v>
      </c>
      <c r="U198" s="631" t="str">
        <f t="shared" ref="U198:U242" si="58">IFERROR(ET_adult/(1+B),"--")</f>
        <v>--</v>
      </c>
      <c r="V198" s="631" t="str">
        <f t="shared" ref="V198:V242" si="59">IFERROR((2*AC198*W198),"--")</f>
        <v>--</v>
      </c>
      <c r="W198" s="631" t="str">
        <f>IFERROR((1+(3*[0]!B)+(3*[0]!B^2))/((1+[0]!B)^2),"--")</f>
        <v>--</v>
      </c>
      <c r="X198" s="631" t="str">
        <f t="shared" ref="X198:X261" si="60">IFERROR((HQ*ATnc_adult*365*BW_adult*AH198*1000)/(SA_adultGW*EF_adult*ED_adult),"--")</f>
        <v>--</v>
      </c>
      <c r="Y198" s="631" t="str">
        <f t="shared" ref="Y198:Y242" si="61">IF(ET_adult&lt;t_star,"A","B")</f>
        <v>A</v>
      </c>
      <c r="Z198" s="631" t="str">
        <f>VLOOKUP(D198,derm!$D$4:$H$285,5,FALSE)</f>
        <v>--</v>
      </c>
      <c r="AA198" s="631" t="str">
        <f>VLOOKUP($C198,ToxValues!$C$4:$N$283,11,FALSE)</f>
        <v>--</v>
      </c>
      <c r="AB198" s="631" t="str">
        <f>VLOOKUP($D198,derm!$D$4:$K$285,6,FALSE)</f>
        <v>--</v>
      </c>
      <c r="AC198" s="631" t="str">
        <f>VLOOKUP($D198,derm!$D$4:$K$285,7,FALSE)</f>
        <v>--</v>
      </c>
      <c r="AD198" s="631" t="str">
        <f>VLOOKUP($D198,derm!$D$4:$K$285,8,FALSE)</f>
        <v>--</v>
      </c>
      <c r="AE198" s="631" t="str">
        <f>VLOOKUP($D198,derm!$D$4:$L$285,9,FALSE)</f>
        <v>--</v>
      </c>
      <c r="AF198" s="631"/>
      <c r="AG198" s="631" t="str">
        <f>VLOOKUP($C198,ToxValues!$C$4:$J$284,3,FALSE)</f>
        <v>--</v>
      </c>
      <c r="AH198" s="632" t="str">
        <f>VLOOKUP($C198,ToxValues!$C$4:$J$284,5,FALSE)</f>
        <v>--</v>
      </c>
      <c r="AI198" s="633"/>
      <c r="AJ198" s="633" t="str">
        <f t="shared" si="53"/>
        <v/>
      </c>
      <c r="AK198" s="634" t="s">
        <v>1856</v>
      </c>
      <c r="AL198" s="626" t="s">
        <v>1856</v>
      </c>
      <c r="AM198" s="626"/>
      <c r="AN198" s="626" t="s">
        <v>1856</v>
      </c>
      <c r="AO198" s="626" t="s">
        <v>1856</v>
      </c>
      <c r="AP198" s="626" t="s">
        <v>1856</v>
      </c>
      <c r="AQ198" s="626"/>
    </row>
    <row r="199" spans="1:43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631">
        <f t="shared" ref="G199:G242" si="62">IF(MIN(H199:L199)&gt;0,MIN(H199:L199),"--")</f>
        <v>0.3790030518660496</v>
      </c>
      <c r="H199" s="631" t="str">
        <f t="shared" ref="H199:H242" si="63">IFERROR(((1/((1/$M199)+(1/$O199)+(1/$P199)))),"--")</f>
        <v>--</v>
      </c>
      <c r="I199" s="631">
        <f t="shared" ref="I199:I242" si="64">IFERROR(((1/((1/$P199)+(1/$O199)))),"--")</f>
        <v>0.3790030518660496</v>
      </c>
      <c r="J199" s="631"/>
      <c r="K199" s="631" t="str">
        <f t="shared" si="54"/>
        <v/>
      </c>
      <c r="L199" s="631">
        <f t="shared" ref="L199:L262" si="65">IFERROR(($O199),"")</f>
        <v>1.095</v>
      </c>
      <c r="M199" s="631"/>
      <c r="N199" s="631"/>
      <c r="O199" s="631">
        <f t="shared" si="55"/>
        <v>1.095</v>
      </c>
      <c r="P199" s="631">
        <f t="shared" ref="P199:P242" si="66">R199</f>
        <v>0.57962305967215322</v>
      </c>
      <c r="Q199" s="631"/>
      <c r="R199" s="631">
        <f t="shared" ref="R199:R262" si="67">IF(Y199="A",T199,S199)</f>
        <v>0.57962305967215322</v>
      </c>
      <c r="S199" s="631">
        <f t="shared" si="56"/>
        <v>0.14280826464929994</v>
      </c>
      <c r="T199" s="631">
        <f t="shared" si="57"/>
        <v>0.57962305967215322</v>
      </c>
      <c r="U199" s="631">
        <f t="shared" si="58"/>
        <v>0.52727272727272723</v>
      </c>
      <c r="V199" s="631">
        <f t="shared" si="59"/>
        <v>32.139834710743798</v>
      </c>
      <c r="W199" s="631">
        <f>IFERROR((1+(3*[0]!B)+(3*[0]!B^2))/((1+[0]!B)^2),"--")</f>
        <v>1.0991735537190082</v>
      </c>
      <c r="X199" s="631">
        <f t="shared" si="60"/>
        <v>1.2166666666666665E-4</v>
      </c>
      <c r="Y199" s="631" t="str">
        <f t="shared" si="61"/>
        <v>A</v>
      </c>
      <c r="Z199" s="631">
        <f>VLOOKUP(D199,derm!$D$4:$H$285,5,FALSE)</f>
        <v>3.2599999999999997E-2</v>
      </c>
      <c r="AA199" s="631">
        <f>VLOOKUP($C199,ToxValues!$C$4:$N$283,11,FALSE)</f>
        <v>380.91</v>
      </c>
      <c r="AB199" s="631">
        <f>VLOOKUP($D199,derm!$D$4:$K$285,6,FALSE)</f>
        <v>0.1</v>
      </c>
      <c r="AC199" s="631">
        <f>VLOOKUP($D199,derm!$D$4:$K$285,7,FALSE)</f>
        <v>14.62</v>
      </c>
      <c r="AD199" s="631">
        <f>VLOOKUP($D199,derm!$D$4:$K$285,8,FALSE)</f>
        <v>35.090000000000003</v>
      </c>
      <c r="AE199" s="631">
        <f>VLOOKUP($D199,derm!$D$4:$L$285,9,FALSE)</f>
        <v>0.8</v>
      </c>
      <c r="AF199" s="631"/>
      <c r="AG199" s="631">
        <f>VLOOKUP($C199,ToxValues!$C$4:$J$284,3,FALSE)</f>
        <v>2.9999999999999997E-4</v>
      </c>
      <c r="AH199" s="632">
        <f>VLOOKUP($C199,ToxValues!$C$4:$J$284,5,FALSE)</f>
        <v>2.9999999999999997E-4</v>
      </c>
      <c r="AI199" s="633"/>
      <c r="AJ199" s="633">
        <f t="shared" ref="AJ199:AJ262" si="68">IF(G199=AK199,"",G199/AK199)</f>
        <v>0.43458582182851807</v>
      </c>
      <c r="AK199" s="634">
        <v>0.87210174108164829</v>
      </c>
      <c r="AL199" s="626">
        <v>4.2842479394789983</v>
      </c>
      <c r="AM199" s="626"/>
      <c r="AN199" s="626">
        <v>4.2842479394789983</v>
      </c>
      <c r="AO199" s="626">
        <v>4.2842479394789983</v>
      </c>
      <c r="AP199" s="626">
        <v>17.388691790164597</v>
      </c>
      <c r="AQ199" s="626"/>
    </row>
    <row r="200" spans="1:43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631" t="str">
        <f t="shared" si="62"/>
        <v>--</v>
      </c>
      <c r="H200" s="631" t="str">
        <f t="shared" si="63"/>
        <v>--</v>
      </c>
      <c r="I200" s="631" t="str">
        <f t="shared" si="64"/>
        <v>--</v>
      </c>
      <c r="J200" s="631"/>
      <c r="K200" s="631" t="str">
        <f t="shared" ref="K200:K263" si="69">IFERROR((1/(1/$M200)+(1/$O200)),"")</f>
        <v/>
      </c>
      <c r="L200" s="631" t="str">
        <f t="shared" si="65"/>
        <v>--</v>
      </c>
      <c r="M200" s="631"/>
      <c r="N200" s="631"/>
      <c r="O200" s="631" t="str">
        <f t="shared" si="55"/>
        <v>--</v>
      </c>
      <c r="P200" s="631" t="str">
        <f t="shared" si="66"/>
        <v>--</v>
      </c>
      <c r="Q200" s="631"/>
      <c r="R200" s="631" t="str">
        <f t="shared" si="67"/>
        <v>--</v>
      </c>
      <c r="S200" s="631" t="str">
        <f t="shared" si="56"/>
        <v>--</v>
      </c>
      <c r="T200" s="631" t="str">
        <f t="shared" si="57"/>
        <v>--</v>
      </c>
      <c r="U200" s="631" t="str">
        <f t="shared" si="58"/>
        <v>--</v>
      </c>
      <c r="V200" s="631" t="str">
        <f t="shared" si="59"/>
        <v>--</v>
      </c>
      <c r="W200" s="631" t="str">
        <f>IFERROR((1+(3*[0]!B)+(3*[0]!B^2))/((1+[0]!B)^2),"--")</f>
        <v>--</v>
      </c>
      <c r="X200" s="631" t="str">
        <f t="shared" si="60"/>
        <v>--</v>
      </c>
      <c r="Y200" s="631" t="str">
        <f t="shared" si="61"/>
        <v>A</v>
      </c>
      <c r="Z200" s="631" t="str">
        <f>VLOOKUP(D200,derm!$D$4:$H$285,5,FALSE)</f>
        <v>--</v>
      </c>
      <c r="AA200" s="631" t="str">
        <f>VLOOKUP($C200,ToxValues!$C$4:$N$283,11,FALSE)</f>
        <v>--</v>
      </c>
      <c r="AB200" s="631" t="str">
        <f>VLOOKUP($D200,derm!$D$4:$K$285,6,FALSE)</f>
        <v>--</v>
      </c>
      <c r="AC200" s="631" t="str">
        <f>VLOOKUP($D200,derm!$D$4:$K$285,7,FALSE)</f>
        <v>--</v>
      </c>
      <c r="AD200" s="631" t="str">
        <f>VLOOKUP($D200,derm!$D$4:$K$285,8,FALSE)</f>
        <v>--</v>
      </c>
      <c r="AE200" s="631" t="str">
        <f>VLOOKUP($D200,derm!$D$4:$L$285,9,FALSE)</f>
        <v>--</v>
      </c>
      <c r="AF200" s="631"/>
      <c r="AG200" s="631" t="str">
        <f>VLOOKUP($C200,ToxValues!$C$4:$J$284,3,FALSE)</f>
        <v>--</v>
      </c>
      <c r="AH200" s="632" t="str">
        <f>VLOOKUP($C200,ToxValues!$C$4:$J$284,5,FALSE)</f>
        <v>--</v>
      </c>
      <c r="AI200" s="633"/>
      <c r="AJ200" s="633" t="str">
        <f t="shared" si="68"/>
        <v/>
      </c>
      <c r="AK200" s="634" t="s">
        <v>1856</v>
      </c>
      <c r="AL200" s="626" t="s">
        <v>1856</v>
      </c>
      <c r="AM200" s="626"/>
      <c r="AN200" s="626" t="s">
        <v>1856</v>
      </c>
      <c r="AO200" s="626" t="s">
        <v>1856</v>
      </c>
      <c r="AP200" s="626" t="s">
        <v>1856</v>
      </c>
      <c r="AQ200" s="626"/>
    </row>
    <row r="201" spans="1:43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631" t="str">
        <f t="shared" si="62"/>
        <v>--</v>
      </c>
      <c r="H201" s="631" t="str">
        <f t="shared" si="63"/>
        <v>--</v>
      </c>
      <c r="I201" s="631" t="str">
        <f t="shared" si="64"/>
        <v>--</v>
      </c>
      <c r="J201" s="631"/>
      <c r="K201" s="631" t="str">
        <f t="shared" si="69"/>
        <v/>
      </c>
      <c r="L201" s="631" t="str">
        <f t="shared" si="65"/>
        <v>--</v>
      </c>
      <c r="M201" s="631"/>
      <c r="N201" s="631"/>
      <c r="O201" s="631" t="str">
        <f t="shared" si="55"/>
        <v>--</v>
      </c>
      <c r="P201" s="631" t="str">
        <f t="shared" si="66"/>
        <v>--</v>
      </c>
      <c r="Q201" s="631"/>
      <c r="R201" s="631" t="str">
        <f t="shared" si="67"/>
        <v>--</v>
      </c>
      <c r="S201" s="631" t="str">
        <f t="shared" si="56"/>
        <v>--</v>
      </c>
      <c r="T201" s="631" t="str">
        <f t="shared" si="57"/>
        <v>--</v>
      </c>
      <c r="U201" s="631" t="str">
        <f t="shared" si="58"/>
        <v>--</v>
      </c>
      <c r="V201" s="631" t="str">
        <f t="shared" si="59"/>
        <v>--</v>
      </c>
      <c r="W201" s="631" t="str">
        <f>IFERROR((1+(3*[0]!B)+(3*[0]!B^2))/((1+[0]!B)^2),"--")</f>
        <v>--</v>
      </c>
      <c r="X201" s="631" t="str">
        <f t="shared" si="60"/>
        <v>--</v>
      </c>
      <c r="Y201" s="631" t="str">
        <f t="shared" si="61"/>
        <v>A</v>
      </c>
      <c r="Z201" s="631" t="str">
        <f>VLOOKUP(D201,derm!$D$4:$H$285,5,FALSE)</f>
        <v>--</v>
      </c>
      <c r="AA201" s="631" t="str">
        <f>VLOOKUP($C201,ToxValues!$C$4:$N$283,11,FALSE)</f>
        <v>--</v>
      </c>
      <c r="AB201" s="631" t="str">
        <f>VLOOKUP($D201,derm!$D$4:$K$285,6,FALSE)</f>
        <v>--</v>
      </c>
      <c r="AC201" s="631" t="str">
        <f>VLOOKUP($D201,derm!$D$4:$K$285,7,FALSE)</f>
        <v>--</v>
      </c>
      <c r="AD201" s="631" t="str">
        <f>VLOOKUP($D201,derm!$D$4:$K$285,8,FALSE)</f>
        <v>--</v>
      </c>
      <c r="AE201" s="631" t="str">
        <f>VLOOKUP($D201,derm!$D$4:$L$285,9,FALSE)</f>
        <v>--</v>
      </c>
      <c r="AF201" s="631"/>
      <c r="AG201" s="631" t="str">
        <f>VLOOKUP($C201,ToxValues!$C$4:$J$284,3,FALSE)</f>
        <v>--</v>
      </c>
      <c r="AH201" s="632" t="str">
        <f>VLOOKUP($C201,ToxValues!$C$4:$J$284,5,FALSE)</f>
        <v>--</v>
      </c>
      <c r="AI201" s="633"/>
      <c r="AJ201" s="633" t="str">
        <f t="shared" si="68"/>
        <v/>
      </c>
      <c r="AK201" s="634" t="s">
        <v>1856</v>
      </c>
      <c r="AL201" s="626" t="s">
        <v>1856</v>
      </c>
      <c r="AM201" s="626"/>
      <c r="AN201" s="626" t="s">
        <v>1856</v>
      </c>
      <c r="AO201" s="626" t="s">
        <v>1856</v>
      </c>
      <c r="AP201" s="626" t="s">
        <v>1856</v>
      </c>
      <c r="AQ201" s="626"/>
    </row>
    <row r="202" spans="1:43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631">
        <f t="shared" si="62"/>
        <v>0.62540938136315627</v>
      </c>
      <c r="H202" s="631" t="str">
        <f t="shared" si="63"/>
        <v>--</v>
      </c>
      <c r="I202" s="631">
        <f t="shared" si="64"/>
        <v>0.62540938136315627</v>
      </c>
      <c r="J202" s="631"/>
      <c r="K202" s="631" t="str">
        <f t="shared" si="69"/>
        <v/>
      </c>
      <c r="L202" s="631">
        <f t="shared" si="65"/>
        <v>1.095</v>
      </c>
      <c r="M202" s="631"/>
      <c r="N202" s="631"/>
      <c r="O202" s="631">
        <f t="shared" si="55"/>
        <v>1.095</v>
      </c>
      <c r="P202" s="631">
        <f t="shared" si="66"/>
        <v>1.4583410430570416</v>
      </c>
      <c r="Q202" s="631"/>
      <c r="R202" s="631">
        <f t="shared" si="67"/>
        <v>1.4583410430570416</v>
      </c>
      <c r="S202" s="631">
        <f t="shared" si="56"/>
        <v>0.62063192952447521</v>
      </c>
      <c r="T202" s="631">
        <f t="shared" si="57"/>
        <v>1.4583410430570416</v>
      </c>
      <c r="U202" s="631">
        <f t="shared" si="58"/>
        <v>0.52727272727272723</v>
      </c>
      <c r="V202" s="631">
        <f t="shared" si="59"/>
        <v>10.046446280991734</v>
      </c>
      <c r="W202" s="631">
        <f>IFERROR((1+(3*[0]!B)+(3*[0]!B^2))/((1+[0]!B)^2),"--")</f>
        <v>1.0991735537190082</v>
      </c>
      <c r="X202" s="631">
        <f t="shared" si="60"/>
        <v>1.2166666666666665E-4</v>
      </c>
      <c r="Y202" s="631" t="str">
        <f t="shared" si="61"/>
        <v>A</v>
      </c>
      <c r="Z202" s="631">
        <f>VLOOKUP(D202,derm!$D$4:$H$285,5,FALSE)</f>
        <v>2.06E-2</v>
      </c>
      <c r="AA202" s="631">
        <f>VLOOKUP($C202,ToxValues!$C$4:$N$283,11,FALSE)</f>
        <v>290.83</v>
      </c>
      <c r="AB202" s="631">
        <f>VLOOKUP($D202,derm!$D$4:$K$285,6,FALSE)</f>
        <v>0.1</v>
      </c>
      <c r="AC202" s="631">
        <f>VLOOKUP($D202,derm!$D$4:$K$285,7,FALSE)</f>
        <v>4.57</v>
      </c>
      <c r="AD202" s="631">
        <f>VLOOKUP($D202,derm!$D$4:$K$285,8,FALSE)</f>
        <v>10.97</v>
      </c>
      <c r="AE202" s="631">
        <f>VLOOKUP($D202,derm!$D$4:$L$285,9,FALSE)</f>
        <v>0.9</v>
      </c>
      <c r="AF202" s="631"/>
      <c r="AG202" s="631">
        <f>VLOOKUP($C202,ToxValues!$C$4:$J$284,3,FALSE)</f>
        <v>2.9999999999999997E-4</v>
      </c>
      <c r="AH202" s="632">
        <f>VLOOKUP($C202,ToxValues!$C$4:$J$284,5,FALSE)</f>
        <v>2.9999999999999997E-4</v>
      </c>
      <c r="AI202" s="633"/>
      <c r="AJ202" s="633">
        <f t="shared" si="68"/>
        <v>0.6047400440212507</v>
      </c>
      <c r="AK202" s="634">
        <v>1.0341788799108849</v>
      </c>
      <c r="AL202" s="626">
        <v>18.618957885734257</v>
      </c>
      <c r="AM202" s="626"/>
      <c r="AN202" s="626">
        <v>18.618957885734257</v>
      </c>
      <c r="AO202" s="626">
        <v>18.618957885734257</v>
      </c>
      <c r="AP202" s="626">
        <v>43.750231291711245</v>
      </c>
      <c r="AQ202" s="626"/>
    </row>
    <row r="203" spans="1:43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631" t="str">
        <f t="shared" si="62"/>
        <v>--</v>
      </c>
      <c r="H203" s="631" t="str">
        <f t="shared" si="63"/>
        <v>--</v>
      </c>
      <c r="I203" s="631" t="str">
        <f t="shared" si="64"/>
        <v>--</v>
      </c>
      <c r="J203" s="631"/>
      <c r="K203" s="631" t="str">
        <f t="shared" si="69"/>
        <v/>
      </c>
      <c r="L203" s="631" t="str">
        <f t="shared" si="65"/>
        <v>--</v>
      </c>
      <c r="M203" s="631"/>
      <c r="N203" s="631"/>
      <c r="O203" s="631" t="str">
        <f t="shared" si="55"/>
        <v>--</v>
      </c>
      <c r="P203" s="631" t="str">
        <f t="shared" si="66"/>
        <v>--</v>
      </c>
      <c r="Q203" s="631"/>
      <c r="R203" s="631" t="str">
        <f t="shared" si="67"/>
        <v>--</v>
      </c>
      <c r="S203" s="631" t="str">
        <f t="shared" si="56"/>
        <v>--</v>
      </c>
      <c r="T203" s="631" t="str">
        <f t="shared" si="57"/>
        <v>--</v>
      </c>
      <c r="U203" s="631">
        <f t="shared" si="58"/>
        <v>0.44615384615384612</v>
      </c>
      <c r="V203" s="631">
        <f t="shared" si="59"/>
        <v>54.62236686390532</v>
      </c>
      <c r="W203" s="631">
        <f>IFERROR((1+(3*[0]!B)+(3*[0]!B^2))/((1+[0]!B)^2),"--")</f>
        <v>1.2840236686390532</v>
      </c>
      <c r="X203" s="631" t="str">
        <f t="shared" si="60"/>
        <v>--</v>
      </c>
      <c r="Y203" s="631" t="str">
        <f t="shared" si="61"/>
        <v>A</v>
      </c>
      <c r="Z203" s="631" t="str">
        <f>VLOOKUP(D203,derm!$D$4:$H$285,5,FALSE)</f>
        <v>--</v>
      </c>
      <c r="AA203" s="631" t="str">
        <f>VLOOKUP($C203,ToxValues!$C$4:$N$283,11,FALSE)</f>
        <v>--</v>
      </c>
      <c r="AB203" s="631">
        <f>VLOOKUP($D203,derm!$D$4:$K$285,6,FALSE)</f>
        <v>0.3</v>
      </c>
      <c r="AC203" s="631">
        <f>VLOOKUP($D203,derm!$D$4:$K$285,7,FALSE)</f>
        <v>21.27</v>
      </c>
      <c r="AD203" s="631">
        <f>VLOOKUP($D203,derm!$D$4:$K$285,8,FALSE)</f>
        <v>51.05</v>
      </c>
      <c r="AE203" s="631">
        <f>VLOOKUP($D203,derm!$D$4:$L$285,9,FALSE)</f>
        <v>0.7</v>
      </c>
      <c r="AF203" s="631"/>
      <c r="AG203" s="631" t="str">
        <f>VLOOKUP($C203,ToxValues!$C$4:$J$284,3,FALSE)</f>
        <v>--</v>
      </c>
      <c r="AH203" s="632" t="str">
        <f>VLOOKUP($C203,ToxValues!$C$4:$J$284,5,FALSE)</f>
        <v>--</v>
      </c>
      <c r="AI203" s="633"/>
      <c r="AJ203" s="633" t="str">
        <f t="shared" si="68"/>
        <v/>
      </c>
      <c r="AK203" s="634" t="s">
        <v>1856</v>
      </c>
      <c r="AL203" s="626" t="s">
        <v>1856</v>
      </c>
      <c r="AM203" s="626"/>
      <c r="AN203" s="626" t="s">
        <v>1856</v>
      </c>
      <c r="AO203" s="626" t="s">
        <v>1856</v>
      </c>
      <c r="AP203" s="626" t="s">
        <v>1856</v>
      </c>
      <c r="AQ203" s="626"/>
    </row>
    <row r="204" spans="1:43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631">
        <f t="shared" si="62"/>
        <v>0.20517289450710285</v>
      </c>
      <c r="H204" s="631" t="str">
        <f t="shared" si="63"/>
        <v>--</v>
      </c>
      <c r="I204" s="631">
        <f t="shared" si="64"/>
        <v>0.20517289450710285</v>
      </c>
      <c r="J204" s="631"/>
      <c r="K204" s="631" t="str">
        <f t="shared" si="69"/>
        <v/>
      </c>
      <c r="L204" s="631">
        <f t="shared" si="65"/>
        <v>1.8249999999999997</v>
      </c>
      <c r="M204" s="631"/>
      <c r="N204" s="631"/>
      <c r="O204" s="631">
        <f t="shared" si="55"/>
        <v>1.8249999999999997</v>
      </c>
      <c r="P204" s="631">
        <f t="shared" si="66"/>
        <v>0.23116080179527815</v>
      </c>
      <c r="Q204" s="631"/>
      <c r="R204" s="631">
        <f t="shared" si="67"/>
        <v>0.23116080179527815</v>
      </c>
      <c r="S204" s="631">
        <f t="shared" si="56"/>
        <v>5.9682575154439192E-2</v>
      </c>
      <c r="T204" s="631">
        <f t="shared" si="57"/>
        <v>0.23116080179527815</v>
      </c>
      <c r="U204" s="631">
        <f t="shared" si="58"/>
        <v>0.52727272727272723</v>
      </c>
      <c r="V204" s="631">
        <f t="shared" si="59"/>
        <v>29.172066115702474</v>
      </c>
      <c r="W204" s="631">
        <f>IFERROR((1+(3*[0]!B)+(3*[0]!B^2))/((1+[0]!B)^2),"--")</f>
        <v>1.0991735537190082</v>
      </c>
      <c r="X204" s="631">
        <f t="shared" si="60"/>
        <v>2.0277777777777777E-4</v>
      </c>
      <c r="Y204" s="631" t="str">
        <f t="shared" si="61"/>
        <v>A</v>
      </c>
      <c r="Z204" s="631">
        <f>VLOOKUP(D204,derm!$D$4:$H$285,5,FALSE)</f>
        <v>0.14299999999999999</v>
      </c>
      <c r="AA204" s="631">
        <f>VLOOKUP($C204,ToxValues!$C$4:$N$283,11,FALSE)</f>
        <v>373.32</v>
      </c>
      <c r="AB204" s="631">
        <f>VLOOKUP($D204,derm!$D$4:$K$285,6,FALSE)</f>
        <v>0.1</v>
      </c>
      <c r="AC204" s="631">
        <f>VLOOKUP($D204,derm!$D$4:$K$285,7,FALSE)</f>
        <v>13.27</v>
      </c>
      <c r="AD204" s="631">
        <f>VLOOKUP($D204,derm!$D$4:$K$285,8,FALSE)</f>
        <v>31.85</v>
      </c>
      <c r="AE204" s="631">
        <f>VLOOKUP($D204,derm!$D$4:$L$285,9,FALSE)</f>
        <v>0.8</v>
      </c>
      <c r="AF204" s="631"/>
      <c r="AG204" s="631">
        <f>VLOOKUP($C204,ToxValues!$C$4:$J$284,3,FALSE)</f>
        <v>5.0000000000000001E-4</v>
      </c>
      <c r="AH204" s="632">
        <f>VLOOKUP($C204,ToxValues!$C$4:$J$284,5,FALSE)</f>
        <v>5.0000000000000001E-4</v>
      </c>
      <c r="AI204" s="633"/>
      <c r="AJ204" s="633">
        <f t="shared" si="68"/>
        <v>0.22701468000562941</v>
      </c>
      <c r="AK204" s="634">
        <v>0.90378690268847406</v>
      </c>
      <c r="AL204" s="626">
        <v>1.7904772546331755</v>
      </c>
      <c r="AM204" s="626"/>
      <c r="AN204" s="626">
        <v>1.7904772546331755</v>
      </c>
      <c r="AO204" s="626">
        <v>1.7904772546331755</v>
      </c>
      <c r="AP204" s="626">
        <v>6.9348240538583443</v>
      </c>
      <c r="AQ204" s="626"/>
    </row>
    <row r="205" spans="1:43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631">
        <f t="shared" si="62"/>
        <v>4.7449999999999999E-2</v>
      </c>
      <c r="H205" s="631" t="str">
        <f t="shared" si="63"/>
        <v>--</v>
      </c>
      <c r="I205" s="631" t="str">
        <f t="shared" si="64"/>
        <v>--</v>
      </c>
      <c r="J205" s="631"/>
      <c r="K205" s="631" t="str">
        <f t="shared" si="69"/>
        <v/>
      </c>
      <c r="L205" s="631">
        <f t="shared" si="65"/>
        <v>4.7449999999999999E-2</v>
      </c>
      <c r="M205" s="631"/>
      <c r="N205" s="631"/>
      <c r="O205" s="631">
        <f t="shared" si="55"/>
        <v>4.7449999999999999E-2</v>
      </c>
      <c r="P205" s="631" t="str">
        <f t="shared" si="66"/>
        <v>--</v>
      </c>
      <c r="Q205" s="631"/>
      <c r="R205" s="631" t="str">
        <f t="shared" si="67"/>
        <v>--</v>
      </c>
      <c r="S205" s="631" t="str">
        <f t="shared" si="56"/>
        <v>--</v>
      </c>
      <c r="T205" s="631" t="str">
        <f t="shared" si="57"/>
        <v>--</v>
      </c>
      <c r="U205" s="631" t="str">
        <f t="shared" si="58"/>
        <v>--</v>
      </c>
      <c r="V205" s="631" t="str">
        <f t="shared" si="59"/>
        <v>--</v>
      </c>
      <c r="W205" s="631" t="str">
        <f>IFERROR((1+(3*[0]!B)+(3*[0]!B^2))/((1+[0]!B)^2),"--")</f>
        <v>--</v>
      </c>
      <c r="X205" s="631">
        <f t="shared" si="60"/>
        <v>5.2722222222222221E-6</v>
      </c>
      <c r="Y205" s="631" t="str">
        <f t="shared" si="61"/>
        <v>A</v>
      </c>
      <c r="Z205" s="631">
        <f>VLOOKUP(D205,derm!$D$4:$H$285,5,FALSE)</f>
        <v>2.0899999999999998E-2</v>
      </c>
      <c r="AA205" s="631">
        <f>VLOOKUP($C205,ToxValues!$C$4:$N$283,11,FALSE)</f>
        <v>389.32</v>
      </c>
      <c r="AB205" s="631" t="str">
        <f>VLOOKUP($D205,derm!$D$4:$K$285,6,FALSE)</f>
        <v>--</v>
      </c>
      <c r="AC205" s="631" t="str">
        <f>VLOOKUP($D205,derm!$D$4:$K$285,7,FALSE)</f>
        <v>--</v>
      </c>
      <c r="AD205" s="631" t="str">
        <f>VLOOKUP($D205,derm!$D$4:$K$285,8,FALSE)</f>
        <v>--</v>
      </c>
      <c r="AE205" s="631" t="str">
        <f>VLOOKUP($D205,derm!$D$4:$L$285,9,FALSE)</f>
        <v>--</v>
      </c>
      <c r="AF205" s="631"/>
      <c r="AG205" s="631">
        <f>VLOOKUP($C205,ToxValues!$C$4:$J$284,3,FALSE)</f>
        <v>1.2999999999999999E-5</v>
      </c>
      <c r="AH205" s="632">
        <f>VLOOKUP($C205,ToxValues!$C$4:$J$284,5,FALSE)</f>
        <v>1.2999999999999999E-5</v>
      </c>
      <c r="AI205" s="633"/>
      <c r="AJ205" s="633" t="str">
        <f t="shared" si="68"/>
        <v/>
      </c>
      <c r="AK205" s="634">
        <v>4.7449999999999999E-2</v>
      </c>
      <c r="AL205" s="626" t="s">
        <v>1856</v>
      </c>
      <c r="AM205" s="626"/>
      <c r="AN205" s="626" t="s">
        <v>1856</v>
      </c>
      <c r="AO205" s="626" t="s">
        <v>1856</v>
      </c>
      <c r="AP205" s="626" t="s">
        <v>1856</v>
      </c>
      <c r="AQ205" s="626"/>
    </row>
    <row r="206" spans="1:43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631">
        <f t="shared" si="62"/>
        <v>1.095</v>
      </c>
      <c r="H206" s="631" t="str">
        <f t="shared" si="63"/>
        <v>--</v>
      </c>
      <c r="I206" s="631" t="str">
        <f t="shared" si="64"/>
        <v>--</v>
      </c>
      <c r="J206" s="631"/>
      <c r="K206" s="631" t="str">
        <f t="shared" si="69"/>
        <v/>
      </c>
      <c r="L206" s="631">
        <f t="shared" si="65"/>
        <v>1.095</v>
      </c>
      <c r="M206" s="631"/>
      <c r="N206" s="631"/>
      <c r="O206" s="631">
        <f t="shared" si="55"/>
        <v>1.095</v>
      </c>
      <c r="P206" s="631" t="str">
        <f t="shared" si="66"/>
        <v>--</v>
      </c>
      <c r="Q206" s="631"/>
      <c r="R206" s="631" t="str">
        <f t="shared" si="67"/>
        <v>--</v>
      </c>
      <c r="S206" s="631" t="str">
        <f t="shared" si="56"/>
        <v>--</v>
      </c>
      <c r="T206" s="631" t="str">
        <f t="shared" si="57"/>
        <v>--</v>
      </c>
      <c r="U206" s="631" t="str">
        <f t="shared" si="58"/>
        <v>--</v>
      </c>
      <c r="V206" s="631" t="str">
        <f t="shared" si="59"/>
        <v>--</v>
      </c>
      <c r="W206" s="631" t="str">
        <f>IFERROR((1+(3*[0]!B)+(3*[0]!B^2))/((1+[0]!B)^2),"--")</f>
        <v>--</v>
      </c>
      <c r="X206" s="631">
        <f t="shared" si="60"/>
        <v>1.2166666666666665E-4</v>
      </c>
      <c r="Y206" s="631" t="str">
        <f t="shared" si="61"/>
        <v>A</v>
      </c>
      <c r="Z206" s="631">
        <f>VLOOKUP(D206,derm!$D$4:$H$285,5,FALSE)</f>
        <v>1.09E-2</v>
      </c>
      <c r="AA206" s="631">
        <f>VLOOKUP($C206,ToxValues!$C$4:$N$283,11,FALSE)</f>
        <v>490.64</v>
      </c>
      <c r="AB206" s="631" t="str">
        <f>VLOOKUP($D206,derm!$D$4:$K$285,6,FALSE)</f>
        <v>--</v>
      </c>
      <c r="AC206" s="631" t="str">
        <f>VLOOKUP($D206,derm!$D$4:$K$285,7,FALSE)</f>
        <v>--</v>
      </c>
      <c r="AD206" s="631" t="str">
        <f>VLOOKUP($D206,derm!$D$4:$K$285,8,FALSE)</f>
        <v>--</v>
      </c>
      <c r="AE206" s="631" t="str">
        <f>VLOOKUP($D206,derm!$D$4:$L$285,9,FALSE)</f>
        <v>--</v>
      </c>
      <c r="AF206" s="631"/>
      <c r="AG206" s="631">
        <f>VLOOKUP($C206,ToxValues!$C$4:$J$284,3,FALSE)</f>
        <v>2.9999999999999997E-4</v>
      </c>
      <c r="AH206" s="632">
        <f>VLOOKUP($C206,ToxValues!$C$4:$J$284,5,FALSE)</f>
        <v>2.9999999999999997E-4</v>
      </c>
      <c r="AI206" s="633"/>
      <c r="AJ206" s="633" t="str">
        <f t="shared" si="68"/>
        <v/>
      </c>
      <c r="AK206" s="634">
        <v>1.095</v>
      </c>
      <c r="AL206" s="626" t="s">
        <v>1856</v>
      </c>
      <c r="AM206" s="626"/>
      <c r="AN206" s="626" t="s">
        <v>1856</v>
      </c>
      <c r="AO206" s="626" t="s">
        <v>1856</v>
      </c>
      <c r="AP206" s="626" t="s">
        <v>1856</v>
      </c>
      <c r="AQ206" s="626"/>
    </row>
    <row r="207" spans="1:43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631">
        <f t="shared" si="62"/>
        <v>18.25</v>
      </c>
      <c r="H207" s="631" t="str">
        <f t="shared" si="63"/>
        <v>--</v>
      </c>
      <c r="I207" s="631" t="str">
        <f t="shared" si="64"/>
        <v>--</v>
      </c>
      <c r="J207" s="631"/>
      <c r="K207" s="631" t="str">
        <f t="shared" si="69"/>
        <v/>
      </c>
      <c r="L207" s="631">
        <f t="shared" si="65"/>
        <v>18.25</v>
      </c>
      <c r="M207" s="631"/>
      <c r="N207" s="631"/>
      <c r="O207" s="631">
        <f t="shared" si="55"/>
        <v>18.25</v>
      </c>
      <c r="P207" s="631" t="str">
        <f t="shared" si="66"/>
        <v>--</v>
      </c>
      <c r="Q207" s="631"/>
      <c r="R207" s="631" t="str">
        <f t="shared" si="67"/>
        <v>--</v>
      </c>
      <c r="S207" s="631" t="str">
        <f t="shared" si="56"/>
        <v>--</v>
      </c>
      <c r="T207" s="631" t="str">
        <f t="shared" si="57"/>
        <v>--</v>
      </c>
      <c r="U207" s="631" t="str">
        <f t="shared" si="58"/>
        <v>--</v>
      </c>
      <c r="V207" s="631" t="str">
        <f t="shared" si="59"/>
        <v>--</v>
      </c>
      <c r="W207" s="631" t="str">
        <f>IFERROR((1+(3*[0]!B)+(3*[0]!B^2))/((1+[0]!B)^2),"--")</f>
        <v>--</v>
      </c>
      <c r="X207" s="631">
        <f t="shared" si="60"/>
        <v>2.0277777777777777E-3</v>
      </c>
      <c r="Y207" s="631" t="str">
        <f t="shared" si="61"/>
        <v>A</v>
      </c>
      <c r="Z207" s="631">
        <f>VLOOKUP(D207,derm!$D$4:$H$285,5,FALSE)</f>
        <v>4.2799999999999998E-2</v>
      </c>
      <c r="AA207" s="631">
        <f>VLOOKUP($C207,ToxValues!$C$4:$N$283,11,FALSE)</f>
        <v>345.66</v>
      </c>
      <c r="AB207" s="631" t="str">
        <f>VLOOKUP($D207,derm!$D$4:$K$285,6,FALSE)</f>
        <v>--</v>
      </c>
      <c r="AC207" s="631" t="str">
        <f>VLOOKUP($D207,derm!$D$4:$K$285,7,FALSE)</f>
        <v>--</v>
      </c>
      <c r="AD207" s="631" t="str">
        <f>VLOOKUP($D207,derm!$D$4:$K$285,8,FALSE)</f>
        <v>--</v>
      </c>
      <c r="AE207" s="631" t="str">
        <f>VLOOKUP($D207,derm!$D$4:$L$285,9,FALSE)</f>
        <v>--</v>
      </c>
      <c r="AF207" s="631"/>
      <c r="AG207" s="631">
        <f>VLOOKUP($C207,ToxValues!$C$4:$J$284,3,FALSE)</f>
        <v>5.0000000000000001E-3</v>
      </c>
      <c r="AH207" s="632">
        <f>VLOOKUP($C207,ToxValues!$C$4:$J$284,5,FALSE)</f>
        <v>5.0000000000000001E-3</v>
      </c>
      <c r="AI207" s="633"/>
      <c r="AJ207" s="633" t="str">
        <f t="shared" si="68"/>
        <v/>
      </c>
      <c r="AK207" s="634">
        <v>18.25</v>
      </c>
      <c r="AL207" s="626" t="s">
        <v>1856</v>
      </c>
      <c r="AM207" s="626"/>
      <c r="AN207" s="626" t="s">
        <v>1856</v>
      </c>
      <c r="AO207" s="626" t="s">
        <v>1856</v>
      </c>
      <c r="AP207" s="626" t="s">
        <v>1856</v>
      </c>
      <c r="AQ207" s="626"/>
    </row>
    <row r="208" spans="1:43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631" t="str">
        <f t="shared" si="62"/>
        <v>--</v>
      </c>
      <c r="H208" s="631" t="str">
        <f t="shared" si="63"/>
        <v>--</v>
      </c>
      <c r="I208" s="631" t="str">
        <f t="shared" si="64"/>
        <v>--</v>
      </c>
      <c r="J208" s="631"/>
      <c r="K208" s="631" t="str">
        <f t="shared" si="69"/>
        <v/>
      </c>
      <c r="L208" s="631" t="str">
        <f t="shared" si="65"/>
        <v>--</v>
      </c>
      <c r="M208" s="631"/>
      <c r="N208" s="631"/>
      <c r="O208" s="631" t="str">
        <f t="shared" si="55"/>
        <v>--</v>
      </c>
      <c r="P208" s="631" t="str">
        <f t="shared" si="66"/>
        <v>--</v>
      </c>
      <c r="Q208" s="631"/>
      <c r="R208" s="631" t="str">
        <f t="shared" si="67"/>
        <v>--</v>
      </c>
      <c r="S208" s="631" t="str">
        <f t="shared" si="56"/>
        <v>--</v>
      </c>
      <c r="T208" s="631" t="str">
        <f t="shared" si="57"/>
        <v>--</v>
      </c>
      <c r="U208" s="631">
        <f t="shared" si="58"/>
        <v>0.52727272727272723</v>
      </c>
      <c r="V208" s="631">
        <f t="shared" si="59"/>
        <v>49.242975206611561</v>
      </c>
      <c r="W208" s="631">
        <f>IFERROR((1+(3*[0]!B)+(3*[0]!B^2))/((1+[0]!B)^2),"--")</f>
        <v>1.0991735537190082</v>
      </c>
      <c r="X208" s="631" t="str">
        <f t="shared" si="60"/>
        <v>--</v>
      </c>
      <c r="Y208" s="631" t="str">
        <f t="shared" si="61"/>
        <v>A</v>
      </c>
      <c r="Z208" s="631">
        <f>VLOOKUP(D208,derm!$D$4:$H$285,5,FALSE)</f>
        <v>5.1799999999999999E-2</v>
      </c>
      <c r="AA208" s="631">
        <f>VLOOKUP($C208,ToxValues!$C$4:$N$283,11,FALSE)</f>
        <v>413.82</v>
      </c>
      <c r="AB208" s="631">
        <f>VLOOKUP($D208,derm!$D$4:$K$285,6,FALSE)</f>
        <v>0.1</v>
      </c>
      <c r="AC208" s="631">
        <f>VLOOKUP($D208,derm!$D$4:$K$285,7,FALSE)</f>
        <v>22.4</v>
      </c>
      <c r="AD208" s="631">
        <f>VLOOKUP($D208,derm!$D$4:$K$285,8,FALSE)</f>
        <v>53.75</v>
      </c>
      <c r="AE208" s="631">
        <f>VLOOKUP($D208,derm!$D$4:$L$285,9,FALSE)</f>
        <v>0.8</v>
      </c>
      <c r="AF208" s="631"/>
      <c r="AG208" s="631" t="str">
        <f>VLOOKUP($C208,ToxValues!$C$4:$J$284,3,FALSE)</f>
        <v>--</v>
      </c>
      <c r="AH208" s="632" t="str">
        <f>VLOOKUP($C208,ToxValues!$C$4:$J$284,5,FALSE)</f>
        <v>--</v>
      </c>
      <c r="AI208" s="633"/>
      <c r="AJ208" s="633" t="str">
        <f t="shared" si="68"/>
        <v/>
      </c>
      <c r="AK208" s="634" t="s">
        <v>1856</v>
      </c>
      <c r="AL208" s="626" t="s">
        <v>1856</v>
      </c>
      <c r="AM208" s="626"/>
      <c r="AN208" s="626" t="s">
        <v>1856</v>
      </c>
      <c r="AO208" s="626" t="s">
        <v>1856</v>
      </c>
      <c r="AP208" s="626" t="s">
        <v>1856</v>
      </c>
      <c r="AQ208" s="626"/>
    </row>
    <row r="209" spans="1:43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631">
        <f t="shared" si="62"/>
        <v>127.75</v>
      </c>
      <c r="H209" s="631" t="str">
        <f t="shared" si="63"/>
        <v>--</v>
      </c>
      <c r="I209" s="631" t="str">
        <f t="shared" si="64"/>
        <v>--</v>
      </c>
      <c r="J209" s="631"/>
      <c r="K209" s="631" t="str">
        <f t="shared" si="69"/>
        <v/>
      </c>
      <c r="L209" s="631">
        <f t="shared" si="65"/>
        <v>127.75</v>
      </c>
      <c r="M209" s="631"/>
      <c r="N209" s="631"/>
      <c r="O209" s="631">
        <f t="shared" si="55"/>
        <v>127.75</v>
      </c>
      <c r="P209" s="631" t="str">
        <f t="shared" si="66"/>
        <v>--</v>
      </c>
      <c r="Q209" s="631"/>
      <c r="R209" s="631" t="str">
        <f t="shared" si="67"/>
        <v>--</v>
      </c>
      <c r="S209" s="631" t="str">
        <f t="shared" si="56"/>
        <v>--</v>
      </c>
      <c r="T209" s="631" t="str">
        <f t="shared" si="57"/>
        <v>--</v>
      </c>
      <c r="U209" s="631" t="str">
        <f t="shared" si="58"/>
        <v>--</v>
      </c>
      <c r="V209" s="631" t="str">
        <f t="shared" si="59"/>
        <v>--</v>
      </c>
      <c r="W209" s="631" t="str">
        <f>IFERROR((1+(3*[0]!B)+(3*[0]!B^2))/((1+[0]!B)^2),"--")</f>
        <v>--</v>
      </c>
      <c r="X209" s="631">
        <f t="shared" si="60"/>
        <v>1.4194444444444447E-2</v>
      </c>
      <c r="Y209" s="631" t="str">
        <f t="shared" si="61"/>
        <v>A</v>
      </c>
      <c r="Z209" s="631">
        <f>VLOOKUP(D209,derm!$D$4:$H$285,5,FALSE)</f>
        <v>5.2399999999999999E-3</v>
      </c>
      <c r="AA209" s="631">
        <f>VLOOKUP($C209,ToxValues!$C$4:$N$283,11,FALSE)</f>
        <v>215.69</v>
      </c>
      <c r="AB209" s="631" t="str">
        <f>VLOOKUP($D209,derm!$D$4:$K$285,6,FALSE)</f>
        <v>--</v>
      </c>
      <c r="AC209" s="631" t="str">
        <f>VLOOKUP($D209,derm!$D$4:$K$285,7,FALSE)</f>
        <v>--</v>
      </c>
      <c r="AD209" s="631" t="str">
        <f>VLOOKUP($D209,derm!$D$4:$K$285,8,FALSE)</f>
        <v>--</v>
      </c>
      <c r="AE209" s="631" t="str">
        <f>VLOOKUP($D209,derm!$D$4:$L$285,9,FALSE)</f>
        <v>--</v>
      </c>
      <c r="AF209" s="631"/>
      <c r="AG209" s="631">
        <f>VLOOKUP($C209,ToxValues!$C$4:$J$284,3,FALSE)</f>
        <v>3.5000000000000003E-2</v>
      </c>
      <c r="AH209" s="632">
        <f>VLOOKUP($C209,ToxValues!$C$4:$J$284,5,FALSE)</f>
        <v>3.5000000000000003E-2</v>
      </c>
      <c r="AI209" s="633"/>
      <c r="AJ209" s="633" t="str">
        <f t="shared" si="68"/>
        <v/>
      </c>
      <c r="AK209" s="634">
        <v>127.75</v>
      </c>
      <c r="AL209" s="626" t="s">
        <v>1856</v>
      </c>
      <c r="AM209" s="626"/>
      <c r="AN209" s="626" t="s">
        <v>1856</v>
      </c>
      <c r="AO209" s="626" t="s">
        <v>1856</v>
      </c>
      <c r="AP209" s="626" t="s">
        <v>1856</v>
      </c>
      <c r="AQ209" s="626"/>
    </row>
    <row r="210" spans="1:43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631">
        <f t="shared" si="62"/>
        <v>3.6499999999999995</v>
      </c>
      <c r="H210" s="631" t="str">
        <f t="shared" si="63"/>
        <v>--</v>
      </c>
      <c r="I210" s="631" t="str">
        <f t="shared" si="64"/>
        <v>--</v>
      </c>
      <c r="J210" s="631"/>
      <c r="K210" s="631" t="str">
        <f t="shared" si="69"/>
        <v/>
      </c>
      <c r="L210" s="631">
        <f t="shared" si="65"/>
        <v>3.6499999999999995</v>
      </c>
      <c r="M210" s="631"/>
      <c r="N210" s="631"/>
      <c r="O210" s="631">
        <f t="shared" si="55"/>
        <v>3.6499999999999995</v>
      </c>
      <c r="P210" s="631" t="str">
        <f t="shared" si="66"/>
        <v>--</v>
      </c>
      <c r="Q210" s="631"/>
      <c r="R210" s="631" t="str">
        <f t="shared" si="67"/>
        <v>--</v>
      </c>
      <c r="S210" s="631" t="str">
        <f t="shared" si="56"/>
        <v>--</v>
      </c>
      <c r="T210" s="631" t="str">
        <f t="shared" si="57"/>
        <v>--</v>
      </c>
      <c r="U210" s="631" t="str">
        <f t="shared" si="58"/>
        <v>--</v>
      </c>
      <c r="V210" s="631" t="str">
        <f t="shared" si="59"/>
        <v>--</v>
      </c>
      <c r="W210" s="631" t="str">
        <f>IFERROR((1+(3*[0]!B)+(3*[0]!B^2))/((1+[0]!B)^2),"--")</f>
        <v>--</v>
      </c>
      <c r="X210" s="631">
        <f t="shared" si="60"/>
        <v>4.0555555555555554E-4</v>
      </c>
      <c r="Y210" s="631" t="str">
        <f t="shared" si="61"/>
        <v>A</v>
      </c>
      <c r="Z210" s="631">
        <f>VLOOKUP(D210,derm!$D$4:$H$285,5,FALSE)</f>
        <v>3.3399999999999999E-2</v>
      </c>
      <c r="AA210" s="631">
        <f>VLOOKUP($C210,ToxValues!$C$4:$N$283,11,FALSE)</f>
        <v>350.59</v>
      </c>
      <c r="AB210" s="631" t="str">
        <f>VLOOKUP($D210,derm!$D$4:$K$285,6,FALSE)</f>
        <v>--</v>
      </c>
      <c r="AC210" s="631" t="str">
        <f>VLOOKUP($D210,derm!$D$4:$K$285,7,FALSE)</f>
        <v>--</v>
      </c>
      <c r="AD210" s="631" t="str">
        <f>VLOOKUP($D210,derm!$D$4:$K$285,8,FALSE)</f>
        <v>--</v>
      </c>
      <c r="AE210" s="631" t="str">
        <f>VLOOKUP($D210,derm!$D$4:$L$285,9,FALSE)</f>
        <v>--</v>
      </c>
      <c r="AF210" s="631"/>
      <c r="AG210" s="631">
        <f>VLOOKUP($C210,ToxValues!$C$4:$J$284,3,FALSE)</f>
        <v>1E-3</v>
      </c>
      <c r="AH210" s="632">
        <f>VLOOKUP($C210,ToxValues!$C$4:$J$284,5,FALSE)</f>
        <v>1E-3</v>
      </c>
      <c r="AI210" s="633"/>
      <c r="AJ210" s="633" t="str">
        <f t="shared" si="68"/>
        <v/>
      </c>
      <c r="AK210" s="634">
        <v>3.6499999999999995</v>
      </c>
      <c r="AL210" s="626" t="s">
        <v>1856</v>
      </c>
      <c r="AM210" s="626"/>
      <c r="AN210" s="626" t="s">
        <v>1856</v>
      </c>
      <c r="AO210" s="626" t="s">
        <v>1856</v>
      </c>
      <c r="AP210" s="626" t="s">
        <v>1856</v>
      </c>
      <c r="AQ210" s="626"/>
    </row>
    <row r="211" spans="1:43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631">
        <f t="shared" si="62"/>
        <v>0.73</v>
      </c>
      <c r="H211" s="631" t="str">
        <f t="shared" si="63"/>
        <v>--</v>
      </c>
      <c r="I211" s="631" t="str">
        <f t="shared" si="64"/>
        <v>--</v>
      </c>
      <c r="J211" s="631"/>
      <c r="K211" s="631" t="str">
        <f t="shared" si="69"/>
        <v/>
      </c>
      <c r="L211" s="631">
        <f t="shared" si="65"/>
        <v>0.73</v>
      </c>
      <c r="M211" s="631"/>
      <c r="N211" s="631"/>
      <c r="O211" s="631">
        <f t="shared" si="55"/>
        <v>0.73</v>
      </c>
      <c r="P211" s="631" t="str">
        <f t="shared" si="66"/>
        <v>--</v>
      </c>
      <c r="Q211" s="631"/>
      <c r="R211" s="631" t="str">
        <f t="shared" si="67"/>
        <v>--</v>
      </c>
      <c r="S211" s="631" t="str">
        <f t="shared" si="56"/>
        <v>--</v>
      </c>
      <c r="T211" s="631" t="str">
        <f t="shared" si="57"/>
        <v>--</v>
      </c>
      <c r="U211" s="631" t="str">
        <f t="shared" si="58"/>
        <v>--</v>
      </c>
      <c r="V211" s="631" t="str">
        <f t="shared" si="59"/>
        <v>--</v>
      </c>
      <c r="W211" s="631" t="str">
        <f>IFERROR((1+(3*[0]!B)+(3*[0]!B^2))/((1+[0]!B)^2),"--")</f>
        <v>--</v>
      </c>
      <c r="X211" s="631">
        <f t="shared" si="60"/>
        <v>8.1111111111111106E-5</v>
      </c>
      <c r="Y211" s="631" t="str">
        <f t="shared" si="61"/>
        <v>A</v>
      </c>
      <c r="Z211" s="631">
        <f>VLOOKUP(D211,derm!$D$4:$H$285,5,FALSE)</f>
        <v>2.6699999999999998E-4</v>
      </c>
      <c r="AA211" s="631">
        <f>VLOOKUP($C211,ToxValues!$C$4:$N$283,11,FALSE)</f>
        <v>229.25</v>
      </c>
      <c r="AB211" s="631" t="str">
        <f>VLOOKUP($D211,derm!$D$4:$K$285,6,FALSE)</f>
        <v>--</v>
      </c>
      <c r="AC211" s="631" t="str">
        <f>VLOOKUP($D211,derm!$D$4:$K$285,7,FALSE)</f>
        <v>--</v>
      </c>
      <c r="AD211" s="631" t="str">
        <f>VLOOKUP($D211,derm!$D$4:$K$285,8,FALSE)</f>
        <v>--</v>
      </c>
      <c r="AE211" s="631" t="str">
        <f>VLOOKUP($D211,derm!$D$4:$L$285,9,FALSE)</f>
        <v>--</v>
      </c>
      <c r="AF211" s="631"/>
      <c r="AG211" s="631">
        <f>VLOOKUP($C211,ToxValues!$C$4:$J$284,3,FALSE)</f>
        <v>2.0000000000000001E-4</v>
      </c>
      <c r="AH211" s="632">
        <f>VLOOKUP($C211,ToxValues!$C$4:$J$284,5,FALSE)</f>
        <v>2.0000000000000001E-4</v>
      </c>
      <c r="AI211" s="633"/>
      <c r="AJ211" s="633" t="str">
        <f t="shared" si="68"/>
        <v/>
      </c>
      <c r="AK211" s="634">
        <v>0.73</v>
      </c>
      <c r="AL211" s="626" t="s">
        <v>1856</v>
      </c>
      <c r="AM211" s="626"/>
      <c r="AN211" s="626" t="s">
        <v>1856</v>
      </c>
      <c r="AO211" s="626" t="s">
        <v>1856</v>
      </c>
      <c r="AP211" s="626" t="s">
        <v>1856</v>
      </c>
      <c r="AQ211" s="626"/>
    </row>
    <row r="212" spans="1:43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631">
        <f t="shared" si="62"/>
        <v>0.14600000000000002</v>
      </c>
      <c r="H212" s="631" t="str">
        <f t="shared" si="63"/>
        <v>--</v>
      </c>
      <c r="I212" s="631" t="str">
        <f t="shared" si="64"/>
        <v>--</v>
      </c>
      <c r="J212" s="631"/>
      <c r="K212" s="631" t="str">
        <f t="shared" si="69"/>
        <v/>
      </c>
      <c r="L212" s="631">
        <f t="shared" si="65"/>
        <v>0.14600000000000002</v>
      </c>
      <c r="M212" s="631"/>
      <c r="N212" s="631"/>
      <c r="O212" s="631">
        <f t="shared" si="55"/>
        <v>0.14600000000000002</v>
      </c>
      <c r="P212" s="631" t="str">
        <f t="shared" si="66"/>
        <v>--</v>
      </c>
      <c r="Q212" s="631"/>
      <c r="R212" s="631" t="str">
        <f t="shared" si="67"/>
        <v>--</v>
      </c>
      <c r="S212" s="631" t="str">
        <f t="shared" si="56"/>
        <v>--</v>
      </c>
      <c r="T212" s="631" t="str">
        <f t="shared" si="57"/>
        <v>--</v>
      </c>
      <c r="U212" s="631" t="str">
        <f t="shared" si="58"/>
        <v>--</v>
      </c>
      <c r="V212" s="631" t="str">
        <f t="shared" si="59"/>
        <v>--</v>
      </c>
      <c r="W212" s="631" t="str">
        <f>IFERROR((1+(3*[0]!B)+(3*[0]!B^2))/((1+[0]!B)^2),"--")</f>
        <v>--</v>
      </c>
      <c r="X212" s="631">
        <f t="shared" si="60"/>
        <v>1.6222222222222223E-5</v>
      </c>
      <c r="Y212" s="631" t="str">
        <f t="shared" si="61"/>
        <v>A</v>
      </c>
      <c r="Z212" s="631">
        <f>VLOOKUP(D212,derm!$D$4:$H$285,5,FALSE)</f>
        <v>2.12E-2</v>
      </c>
      <c r="AA212" s="631">
        <f>VLOOKUP($C212,ToxValues!$C$4:$N$283,11,FALSE)</f>
        <v>274.39</v>
      </c>
      <c r="AB212" s="631" t="str">
        <f>VLOOKUP($D212,derm!$D$4:$K$285,6,FALSE)</f>
        <v>--</v>
      </c>
      <c r="AC212" s="631" t="str">
        <f>VLOOKUP($D212,derm!$D$4:$K$285,7,FALSE)</f>
        <v>--</v>
      </c>
      <c r="AD212" s="631" t="str">
        <f>VLOOKUP($D212,derm!$D$4:$K$285,8,FALSE)</f>
        <v>--</v>
      </c>
      <c r="AE212" s="631" t="str">
        <f>VLOOKUP($D212,derm!$D$4:$L$285,9,FALSE)</f>
        <v>--</v>
      </c>
      <c r="AF212" s="631"/>
      <c r="AG212" s="631">
        <f>VLOOKUP($C212,ToxValues!$C$4:$J$284,3,FALSE)</f>
        <v>4.0000000000000003E-5</v>
      </c>
      <c r="AH212" s="632">
        <f>VLOOKUP($C212,ToxValues!$C$4:$J$284,5,FALSE)</f>
        <v>4.0000000000000003E-5</v>
      </c>
      <c r="AI212" s="633"/>
      <c r="AJ212" s="633" t="str">
        <f t="shared" si="68"/>
        <v/>
      </c>
      <c r="AK212" s="634">
        <v>0.14600000000000002</v>
      </c>
      <c r="AL212" s="626" t="s">
        <v>1856</v>
      </c>
      <c r="AM212" s="626"/>
      <c r="AN212" s="626" t="s">
        <v>1856</v>
      </c>
      <c r="AO212" s="626" t="s">
        <v>1856</v>
      </c>
      <c r="AP212" s="626" t="s">
        <v>1856</v>
      </c>
      <c r="AQ212" s="626"/>
    </row>
    <row r="213" spans="1:43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631">
        <f t="shared" si="62"/>
        <v>73</v>
      </c>
      <c r="H213" s="631" t="str">
        <f t="shared" si="63"/>
        <v>--</v>
      </c>
      <c r="I213" s="631" t="str">
        <f t="shared" si="64"/>
        <v>--</v>
      </c>
      <c r="J213" s="631"/>
      <c r="K213" s="631" t="str">
        <f t="shared" si="69"/>
        <v/>
      </c>
      <c r="L213" s="631">
        <f t="shared" si="65"/>
        <v>73</v>
      </c>
      <c r="M213" s="631"/>
      <c r="N213" s="631"/>
      <c r="O213" s="631">
        <f t="shared" si="55"/>
        <v>73</v>
      </c>
      <c r="P213" s="631" t="str">
        <f t="shared" si="66"/>
        <v>--</v>
      </c>
      <c r="Q213" s="631"/>
      <c r="R213" s="631" t="str">
        <f t="shared" si="67"/>
        <v>--</v>
      </c>
      <c r="S213" s="631" t="str">
        <f t="shared" si="56"/>
        <v>--</v>
      </c>
      <c r="T213" s="631" t="str">
        <f t="shared" si="57"/>
        <v>--</v>
      </c>
      <c r="U213" s="631" t="str">
        <f t="shared" si="58"/>
        <v>--</v>
      </c>
      <c r="V213" s="631" t="str">
        <f t="shared" si="59"/>
        <v>--</v>
      </c>
      <c r="W213" s="631" t="str">
        <f>IFERROR((1+(3*[0]!B)+(3*[0]!B^2))/((1+[0]!B)^2),"--")</f>
        <v>--</v>
      </c>
      <c r="X213" s="631">
        <f t="shared" si="60"/>
        <v>8.1111111111111106E-3</v>
      </c>
      <c r="Y213" s="631" t="str">
        <f t="shared" si="61"/>
        <v>A</v>
      </c>
      <c r="Z213" s="631">
        <f>VLOOKUP(D213,derm!$D$4:$H$285,5,FALSE)</f>
        <v>8.12E-4</v>
      </c>
      <c r="AA213" s="631">
        <f>VLOOKUP($C213,ToxValues!$C$4:$N$283,11,FALSE)</f>
        <v>330.35</v>
      </c>
      <c r="AB213" s="631" t="str">
        <f>VLOOKUP($D213,derm!$D$4:$K$285,6,FALSE)</f>
        <v>--</v>
      </c>
      <c r="AC213" s="631" t="str">
        <f>VLOOKUP($D213,derm!$D$4:$K$285,7,FALSE)</f>
        <v>--</v>
      </c>
      <c r="AD213" s="631" t="str">
        <f>VLOOKUP($D213,derm!$D$4:$K$285,8,FALSE)</f>
        <v>--</v>
      </c>
      <c r="AE213" s="631" t="str">
        <f>VLOOKUP($D213,derm!$D$4:$L$285,9,FALSE)</f>
        <v>--</v>
      </c>
      <c r="AF213" s="631"/>
      <c r="AG213" s="631">
        <f>VLOOKUP($C213,ToxValues!$C$4:$J$284,3,FALSE)</f>
        <v>0.02</v>
      </c>
      <c r="AH213" s="632">
        <f>VLOOKUP($C213,ToxValues!$C$4:$J$284,5,FALSE)</f>
        <v>0.02</v>
      </c>
      <c r="AI213" s="633"/>
      <c r="AJ213" s="633" t="str">
        <f t="shared" si="68"/>
        <v/>
      </c>
      <c r="AK213" s="634">
        <v>73</v>
      </c>
      <c r="AL213" s="626" t="s">
        <v>1856</v>
      </c>
      <c r="AM213" s="626"/>
      <c r="AN213" s="626" t="s">
        <v>1856</v>
      </c>
      <c r="AO213" s="626" t="s">
        <v>1856</v>
      </c>
      <c r="AP213" s="626" t="s">
        <v>1856</v>
      </c>
      <c r="AQ213" s="626"/>
    </row>
    <row r="214" spans="1:43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631">
        <f t="shared" si="62"/>
        <v>0.91249999999999987</v>
      </c>
      <c r="H214" s="631" t="str">
        <f t="shared" si="63"/>
        <v>--</v>
      </c>
      <c r="I214" s="631" t="str">
        <f t="shared" si="64"/>
        <v>--</v>
      </c>
      <c r="J214" s="631"/>
      <c r="K214" s="631" t="str">
        <f t="shared" si="69"/>
        <v/>
      </c>
      <c r="L214" s="631">
        <f t="shared" si="65"/>
        <v>0.91249999999999987</v>
      </c>
      <c r="M214" s="631"/>
      <c r="N214" s="631"/>
      <c r="O214" s="631">
        <f t="shared" si="55"/>
        <v>0.91249999999999987</v>
      </c>
      <c r="P214" s="631" t="str">
        <f t="shared" si="66"/>
        <v>--</v>
      </c>
      <c r="Q214" s="631"/>
      <c r="R214" s="631" t="str">
        <f t="shared" si="67"/>
        <v>--</v>
      </c>
      <c r="S214" s="631" t="str">
        <f t="shared" si="56"/>
        <v>--</v>
      </c>
      <c r="T214" s="631" t="str">
        <f t="shared" si="57"/>
        <v>--</v>
      </c>
      <c r="U214" s="631" t="str">
        <f t="shared" si="58"/>
        <v>--</v>
      </c>
      <c r="V214" s="631" t="str">
        <f t="shared" si="59"/>
        <v>--</v>
      </c>
      <c r="W214" s="631" t="str">
        <f>IFERROR((1+(3*[0]!B)+(3*[0]!B^2))/((1+[0]!B)^2),"--")</f>
        <v>--</v>
      </c>
      <c r="X214" s="631">
        <f t="shared" si="60"/>
        <v>1.0138888888888889E-4</v>
      </c>
      <c r="Y214" s="631" t="str">
        <f t="shared" si="61"/>
        <v>A</v>
      </c>
      <c r="Z214" s="631">
        <f>VLOOKUP(D214,derm!$D$4:$H$285,5,FALSE)</f>
        <v>4.1599999999999996E-3</v>
      </c>
      <c r="AA214" s="631">
        <f>VLOOKUP($C214,ToxValues!$C$4:$N$283,11,FALSE)</f>
        <v>263.20999999999998</v>
      </c>
      <c r="AB214" s="631" t="str">
        <f>VLOOKUP($D214,derm!$D$4:$K$285,6,FALSE)</f>
        <v>--</v>
      </c>
      <c r="AC214" s="631" t="str">
        <f>VLOOKUP($D214,derm!$D$4:$K$285,7,FALSE)</f>
        <v>--</v>
      </c>
      <c r="AD214" s="631" t="str">
        <f>VLOOKUP($D214,derm!$D$4:$K$285,8,FALSE)</f>
        <v>--</v>
      </c>
      <c r="AE214" s="631" t="str">
        <f>VLOOKUP($D214,derm!$D$4:$L$285,9,FALSE)</f>
        <v>--</v>
      </c>
      <c r="AF214" s="631"/>
      <c r="AG214" s="631">
        <f>VLOOKUP($C214,ToxValues!$C$4:$J$284,3,FALSE)</f>
        <v>2.5000000000000001E-4</v>
      </c>
      <c r="AH214" s="632">
        <f>VLOOKUP($C214,ToxValues!$C$4:$J$284,5,FALSE)</f>
        <v>2.5000000000000001E-4</v>
      </c>
      <c r="AI214" s="633"/>
      <c r="AJ214" s="633" t="str">
        <f t="shared" si="68"/>
        <v/>
      </c>
      <c r="AK214" s="634">
        <v>0.91249999999999987</v>
      </c>
      <c r="AL214" s="626" t="s">
        <v>1856</v>
      </c>
      <c r="AM214" s="626"/>
      <c r="AN214" s="626" t="s">
        <v>1856</v>
      </c>
      <c r="AO214" s="626" t="s">
        <v>1856</v>
      </c>
      <c r="AP214" s="626" t="s">
        <v>1856</v>
      </c>
      <c r="AQ214" s="626"/>
    </row>
    <row r="215" spans="1:43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631">
        <f t="shared" si="62"/>
        <v>14.933010671606011</v>
      </c>
      <c r="H215" s="631" t="str">
        <f t="shared" si="63"/>
        <v>--</v>
      </c>
      <c r="I215" s="631">
        <f t="shared" si="64"/>
        <v>14.933010671606011</v>
      </c>
      <c r="J215" s="631"/>
      <c r="K215" s="631" t="str">
        <f t="shared" si="69"/>
        <v/>
      </c>
      <c r="L215" s="631">
        <f t="shared" si="65"/>
        <v>21.9</v>
      </c>
      <c r="M215" s="631"/>
      <c r="N215" s="631"/>
      <c r="O215" s="631">
        <f t="shared" si="55"/>
        <v>21.9</v>
      </c>
      <c r="P215" s="631">
        <f t="shared" si="66"/>
        <v>46.940352323398535</v>
      </c>
      <c r="Q215" s="631"/>
      <c r="R215" s="631">
        <f t="shared" si="67"/>
        <v>46.940352323398535</v>
      </c>
      <c r="S215" s="631">
        <f t="shared" si="56"/>
        <v>19.976590231569052</v>
      </c>
      <c r="T215" s="631">
        <f t="shared" si="57"/>
        <v>46.940352323398535</v>
      </c>
      <c r="U215" s="631">
        <f t="shared" si="58"/>
        <v>0.52727272727272723</v>
      </c>
      <c r="V215" s="631">
        <f t="shared" si="59"/>
        <v>10.046446280991734</v>
      </c>
      <c r="W215" s="631">
        <f>IFERROR((1+(3*[0]!B)+(3*[0]!B^2))/((1+[0]!B)^2),"--")</f>
        <v>1.0991735537190082</v>
      </c>
      <c r="X215" s="631">
        <f t="shared" si="60"/>
        <v>2.4333333333333338E-3</v>
      </c>
      <c r="Y215" s="631" t="str">
        <f t="shared" si="61"/>
        <v>A</v>
      </c>
      <c r="Z215" s="631">
        <f>VLOOKUP(D215,derm!$D$4:$H$285,5,FALSE)</f>
        <v>1.2800000000000001E-2</v>
      </c>
      <c r="AA215" s="631">
        <f>VLOOKUP($C215,ToxValues!$C$4:$N$283,11,FALSE)</f>
        <v>291.26</v>
      </c>
      <c r="AB215" s="631">
        <f>VLOOKUP($D215,derm!$D$4:$K$285,6,FALSE)</f>
        <v>0.1</v>
      </c>
      <c r="AC215" s="631">
        <f>VLOOKUP($D215,derm!$D$4:$K$285,7,FALSE)</f>
        <v>4.57</v>
      </c>
      <c r="AD215" s="631">
        <f>VLOOKUP($D215,derm!$D$4:$K$285,8,FALSE)</f>
        <v>10.97</v>
      </c>
      <c r="AE215" s="631">
        <f>VLOOKUP($D215,derm!$D$4:$L$285,9,FALSE)</f>
        <v>0.9</v>
      </c>
      <c r="AF215" s="631"/>
      <c r="AG215" s="631">
        <f>VLOOKUP($C215,ToxValues!$C$4:$J$284,3,FALSE)</f>
        <v>6.0000000000000001E-3</v>
      </c>
      <c r="AH215" s="632">
        <f>VLOOKUP($C215,ToxValues!$C$4:$J$284,5,FALSE)</f>
        <v>6.0000000000000001E-3</v>
      </c>
      <c r="AI215" s="633"/>
      <c r="AJ215" s="633">
        <f t="shared" si="68"/>
        <v>0.7067901501909003</v>
      </c>
      <c r="AK215" s="634">
        <v>21.127926963289859</v>
      </c>
      <c r="AL215" s="626">
        <v>599.29770694707167</v>
      </c>
      <c r="AM215" s="626"/>
      <c r="AN215" s="626">
        <v>599.29770694707167</v>
      </c>
      <c r="AO215" s="626">
        <v>599.29770694707167</v>
      </c>
      <c r="AP215" s="626">
        <v>1408.210569701956</v>
      </c>
      <c r="AQ215" s="626"/>
    </row>
    <row r="216" spans="1:43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631">
        <f t="shared" si="62"/>
        <v>0.73</v>
      </c>
      <c r="H216" s="631" t="str">
        <f t="shared" si="63"/>
        <v>--</v>
      </c>
      <c r="I216" s="631" t="str">
        <f t="shared" si="64"/>
        <v>--</v>
      </c>
      <c r="J216" s="631"/>
      <c r="K216" s="631" t="str">
        <f t="shared" si="69"/>
        <v/>
      </c>
      <c r="L216" s="631">
        <f t="shared" si="65"/>
        <v>0.73</v>
      </c>
      <c r="M216" s="631"/>
      <c r="N216" s="631"/>
      <c r="O216" s="631">
        <f t="shared" si="55"/>
        <v>0.73</v>
      </c>
      <c r="P216" s="631" t="str">
        <f t="shared" si="66"/>
        <v>--</v>
      </c>
      <c r="Q216" s="631"/>
      <c r="R216" s="631" t="str">
        <f t="shared" si="67"/>
        <v>--</v>
      </c>
      <c r="S216" s="631" t="str">
        <f t="shared" si="56"/>
        <v>--</v>
      </c>
      <c r="T216" s="631" t="str">
        <f t="shared" si="57"/>
        <v>--</v>
      </c>
      <c r="U216" s="631" t="str">
        <f t="shared" si="58"/>
        <v>--</v>
      </c>
      <c r="V216" s="631" t="str">
        <f t="shared" si="59"/>
        <v>--</v>
      </c>
      <c r="W216" s="631" t="str">
        <f>IFERROR((1+(3*[0]!B)+(3*[0]!B^2))/((1+[0]!B)^2),"--")</f>
        <v>--</v>
      </c>
      <c r="X216" s="631">
        <f t="shared" si="60"/>
        <v>8.1111111111111106E-5</v>
      </c>
      <c r="Y216" s="631" t="str">
        <f t="shared" si="61"/>
        <v>A</v>
      </c>
      <c r="Z216" s="631">
        <f>VLOOKUP(D216,derm!$D$4:$H$285,5,FALSE)</f>
        <v>1.26E-2</v>
      </c>
      <c r="AA216" s="631">
        <f>VLOOKUP($C216,ToxValues!$C$4:$N$283,11,FALSE)</f>
        <v>260.37</v>
      </c>
      <c r="AB216" s="631" t="str">
        <f>VLOOKUP($D216,derm!$D$4:$K$285,6,FALSE)</f>
        <v>--</v>
      </c>
      <c r="AC216" s="631" t="str">
        <f>VLOOKUP($D216,derm!$D$4:$K$285,7,FALSE)</f>
        <v>--</v>
      </c>
      <c r="AD216" s="631" t="str">
        <f>VLOOKUP($D216,derm!$D$4:$K$285,8,FALSE)</f>
        <v>--</v>
      </c>
      <c r="AE216" s="631" t="str">
        <f>VLOOKUP($D216,derm!$D$4:$L$285,9,FALSE)</f>
        <v>--</v>
      </c>
      <c r="AF216" s="631"/>
      <c r="AG216" s="631">
        <f>VLOOKUP($C216,ToxValues!$C$4:$J$284,3,FALSE)</f>
        <v>2.0000000000000001E-4</v>
      </c>
      <c r="AH216" s="632">
        <f>VLOOKUP($C216,ToxValues!$C$4:$J$284,5,FALSE)</f>
        <v>2.0000000000000001E-4</v>
      </c>
      <c r="AI216" s="633"/>
      <c r="AJ216" s="633" t="str">
        <f t="shared" si="68"/>
        <v/>
      </c>
      <c r="AK216" s="634">
        <v>0.73</v>
      </c>
      <c r="AL216" s="626" t="s">
        <v>1856</v>
      </c>
      <c r="AM216" s="626"/>
      <c r="AN216" s="626" t="s">
        <v>1856</v>
      </c>
      <c r="AO216" s="626" t="s">
        <v>1856</v>
      </c>
      <c r="AP216" s="626" t="s">
        <v>1856</v>
      </c>
      <c r="AQ216" s="626"/>
    </row>
    <row r="217" spans="1:43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631">
        <f t="shared" si="62"/>
        <v>18.25</v>
      </c>
      <c r="H217" s="631" t="str">
        <f t="shared" si="63"/>
        <v>--</v>
      </c>
      <c r="I217" s="631" t="str">
        <f t="shared" si="64"/>
        <v>--</v>
      </c>
      <c r="J217" s="631"/>
      <c r="K217" s="631" t="str">
        <f t="shared" si="69"/>
        <v/>
      </c>
      <c r="L217" s="631">
        <f t="shared" si="65"/>
        <v>18.25</v>
      </c>
      <c r="M217" s="631"/>
      <c r="N217" s="631"/>
      <c r="O217" s="631">
        <f t="shared" si="55"/>
        <v>18.25</v>
      </c>
      <c r="P217" s="631" t="str">
        <f t="shared" si="66"/>
        <v>--</v>
      </c>
      <c r="Q217" s="631"/>
      <c r="R217" s="631" t="str">
        <f t="shared" si="67"/>
        <v>--</v>
      </c>
      <c r="S217" s="631" t="str">
        <f t="shared" si="56"/>
        <v>--</v>
      </c>
      <c r="T217" s="631" t="str">
        <f t="shared" si="57"/>
        <v>--</v>
      </c>
      <c r="U217" s="631" t="str">
        <f t="shared" si="58"/>
        <v>--</v>
      </c>
      <c r="V217" s="631" t="str">
        <f t="shared" si="59"/>
        <v>--</v>
      </c>
      <c r="W217" s="631" t="str">
        <f>IFERROR((1+(3*[0]!B)+(3*[0]!B^2))/((1+[0]!B)^2),"--")</f>
        <v>--</v>
      </c>
      <c r="X217" s="631">
        <f t="shared" si="60"/>
        <v>2.0277777777777777E-3</v>
      </c>
      <c r="Y217" s="631" t="str">
        <f t="shared" si="61"/>
        <v>A</v>
      </c>
      <c r="Z217" s="631">
        <f>VLOOKUP(D217,derm!$D$4:$H$285,5,FALSE)</f>
        <v>3.2499999999999999E-3</v>
      </c>
      <c r="AA217" s="631">
        <f>VLOOKUP($C217,ToxValues!$C$4:$N$283,11,FALSE)</f>
        <v>201.66</v>
      </c>
      <c r="AB217" s="631" t="str">
        <f>VLOOKUP($D217,derm!$D$4:$K$285,6,FALSE)</f>
        <v>--</v>
      </c>
      <c r="AC217" s="631" t="str">
        <f>VLOOKUP($D217,derm!$D$4:$K$285,7,FALSE)</f>
        <v>--</v>
      </c>
      <c r="AD217" s="631" t="str">
        <f>VLOOKUP($D217,derm!$D$4:$K$285,8,FALSE)</f>
        <v>--</v>
      </c>
      <c r="AE217" s="631" t="str">
        <f>VLOOKUP($D217,derm!$D$4:$L$285,9,FALSE)</f>
        <v>--</v>
      </c>
      <c r="AF217" s="631"/>
      <c r="AG217" s="631">
        <f>VLOOKUP($C217,ToxValues!$C$4:$J$284,3,FALSE)</f>
        <v>5.0000000000000001E-3</v>
      </c>
      <c r="AH217" s="632">
        <f>VLOOKUP($C217,ToxValues!$C$4:$J$284,5,FALSE)</f>
        <v>5.0000000000000001E-3</v>
      </c>
      <c r="AI217" s="633"/>
      <c r="AJ217" s="633" t="str">
        <f t="shared" si="68"/>
        <v/>
      </c>
      <c r="AK217" s="634">
        <v>18.25</v>
      </c>
      <c r="AL217" s="626" t="s">
        <v>1856</v>
      </c>
      <c r="AM217" s="626"/>
      <c r="AN217" s="626" t="s">
        <v>1856</v>
      </c>
      <c r="AO217" s="626" t="s">
        <v>1856</v>
      </c>
      <c r="AP217" s="626" t="s">
        <v>1856</v>
      </c>
      <c r="AQ217" s="626"/>
    </row>
    <row r="218" spans="1:43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631">
        <f t="shared" si="62"/>
        <v>1.8249999999999997</v>
      </c>
      <c r="H218" s="631" t="str">
        <f t="shared" si="63"/>
        <v>--</v>
      </c>
      <c r="I218" s="631" t="str">
        <f t="shared" si="64"/>
        <v>--</v>
      </c>
      <c r="J218" s="631"/>
      <c r="K218" s="631" t="str">
        <f t="shared" si="69"/>
        <v/>
      </c>
      <c r="L218" s="631">
        <f t="shared" si="65"/>
        <v>1.8249999999999997</v>
      </c>
      <c r="M218" s="631"/>
      <c r="N218" s="631"/>
      <c r="O218" s="631">
        <f t="shared" si="55"/>
        <v>1.8249999999999997</v>
      </c>
      <c r="P218" s="631" t="str">
        <f t="shared" si="66"/>
        <v>--</v>
      </c>
      <c r="Q218" s="631"/>
      <c r="R218" s="631" t="str">
        <f t="shared" si="67"/>
        <v>--</v>
      </c>
      <c r="S218" s="631" t="str">
        <f t="shared" si="56"/>
        <v>--</v>
      </c>
      <c r="T218" s="631" t="str">
        <f t="shared" si="57"/>
        <v>--</v>
      </c>
      <c r="U218" s="631" t="str">
        <f t="shared" si="58"/>
        <v>--</v>
      </c>
      <c r="V218" s="631" t="str">
        <f t="shared" si="59"/>
        <v>--</v>
      </c>
      <c r="W218" s="631" t="str">
        <f>IFERROR((1+(3*[0]!B)+(3*[0]!B^2))/((1+[0]!B)^2),"--")</f>
        <v>--</v>
      </c>
      <c r="X218" s="631">
        <f t="shared" si="60"/>
        <v>2.0277777777777777E-4</v>
      </c>
      <c r="Y218" s="631" t="str">
        <f t="shared" si="61"/>
        <v>A</v>
      </c>
      <c r="Z218" s="631">
        <f>VLOOKUP(D218,derm!$D$4:$H$285,5,FALSE)</f>
        <v>1.09E-2</v>
      </c>
      <c r="AA218" s="631">
        <f>VLOOKUP($C218,ToxValues!$C$4:$N$283,11,FALSE)</f>
        <v>322.31</v>
      </c>
      <c r="AB218" s="631" t="str">
        <f>VLOOKUP($D218,derm!$D$4:$K$285,6,FALSE)</f>
        <v>--</v>
      </c>
      <c r="AC218" s="631" t="str">
        <f>VLOOKUP($D218,derm!$D$4:$K$285,7,FALSE)</f>
        <v>--</v>
      </c>
      <c r="AD218" s="631" t="str">
        <f>VLOOKUP($D218,derm!$D$4:$K$285,8,FALSE)</f>
        <v>--</v>
      </c>
      <c r="AE218" s="631" t="str">
        <f>VLOOKUP($D218,derm!$D$4:$L$285,9,FALSE)</f>
        <v>--</v>
      </c>
      <c r="AF218" s="631"/>
      <c r="AG218" s="631">
        <f>VLOOKUP($C218,ToxValues!$C$4:$J$284,3,FALSE)</f>
        <v>5.0000000000000001E-4</v>
      </c>
      <c r="AH218" s="632">
        <f>VLOOKUP($C218,ToxValues!$C$4:$J$284,5,FALSE)</f>
        <v>5.0000000000000001E-4</v>
      </c>
      <c r="AI218" s="633"/>
      <c r="AJ218" s="633" t="str">
        <f t="shared" si="68"/>
        <v/>
      </c>
      <c r="AK218" s="634">
        <v>1.8249999999999997</v>
      </c>
      <c r="AL218" s="626" t="s">
        <v>1856</v>
      </c>
      <c r="AM218" s="626"/>
      <c r="AN218" s="626" t="s">
        <v>1856</v>
      </c>
      <c r="AO218" s="626" t="s">
        <v>1856</v>
      </c>
      <c r="AP218" s="626" t="s">
        <v>1856</v>
      </c>
      <c r="AQ218" s="626"/>
    </row>
    <row r="219" spans="1:43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631">
        <f t="shared" si="62"/>
        <v>0.2555</v>
      </c>
      <c r="H219" s="631" t="str">
        <f t="shared" si="63"/>
        <v>--</v>
      </c>
      <c r="I219" s="631" t="str">
        <f t="shared" si="64"/>
        <v>--</v>
      </c>
      <c r="J219" s="631"/>
      <c r="K219" s="631" t="str">
        <f t="shared" si="69"/>
        <v/>
      </c>
      <c r="L219" s="631">
        <f t="shared" si="65"/>
        <v>0.2555</v>
      </c>
      <c r="M219" s="631"/>
      <c r="N219" s="631"/>
      <c r="O219" s="631">
        <f t="shared" si="55"/>
        <v>0.2555</v>
      </c>
      <c r="P219" s="631" t="str">
        <f t="shared" si="66"/>
        <v>--</v>
      </c>
      <c r="Q219" s="631"/>
      <c r="R219" s="631" t="str">
        <f t="shared" si="67"/>
        <v>--</v>
      </c>
      <c r="S219" s="631" t="str">
        <f t="shared" si="56"/>
        <v>--</v>
      </c>
      <c r="T219" s="631" t="str">
        <f t="shared" si="57"/>
        <v>--</v>
      </c>
      <c r="U219" s="631" t="str">
        <f t="shared" si="58"/>
        <v>--</v>
      </c>
      <c r="V219" s="631" t="str">
        <f t="shared" si="59"/>
        <v>--</v>
      </c>
      <c r="W219" s="631" t="str">
        <f>IFERROR((1+(3*[0]!B)+(3*[0]!B^2))/((1+[0]!B)^2),"--")</f>
        <v>--</v>
      </c>
      <c r="X219" s="631">
        <f t="shared" si="60"/>
        <v>2.838888888888889E-5</v>
      </c>
      <c r="Y219" s="631" t="str">
        <f t="shared" si="61"/>
        <v>A</v>
      </c>
      <c r="Z219" s="631">
        <f>VLOOKUP(D219,derm!$D$4:$H$285,5,FALSE)</f>
        <v>0.30499999999999999</v>
      </c>
      <c r="AA219" s="631">
        <f>VLOOKUP($C219,ToxValues!$C$4:$N$283,11,FALSE)</f>
        <v>257.55</v>
      </c>
      <c r="AB219" s="631" t="str">
        <f>VLOOKUP($D219,derm!$D$4:$K$285,6,FALSE)</f>
        <v>--</v>
      </c>
      <c r="AC219" s="631" t="str">
        <f>VLOOKUP($D219,derm!$D$4:$K$285,7,FALSE)</f>
        <v>--</v>
      </c>
      <c r="AD219" s="631" t="str">
        <f>VLOOKUP($D219,derm!$D$4:$K$285,8,FALSE)</f>
        <v>--</v>
      </c>
      <c r="AE219" s="631" t="str">
        <f>VLOOKUP($D219,derm!$D$4:$L$285,9,FALSE)</f>
        <v>--</v>
      </c>
      <c r="AF219" s="631"/>
      <c r="AG219" s="631">
        <f>VLOOKUP($C219,ToxValues!$C$4:$J$284,3,FALSE)</f>
        <v>6.9999999999999994E-5</v>
      </c>
      <c r="AH219" s="632">
        <f>VLOOKUP($C219,ToxValues!$C$4:$J$284,5,FALSE)</f>
        <v>6.9999999999999994E-5</v>
      </c>
      <c r="AI219" s="633"/>
      <c r="AJ219" s="633" t="str">
        <f t="shared" si="68"/>
        <v/>
      </c>
      <c r="AK219" s="634">
        <v>0.2555</v>
      </c>
      <c r="AL219" s="626" t="s">
        <v>1856</v>
      </c>
      <c r="AM219" s="626"/>
      <c r="AN219" s="626" t="s">
        <v>1856</v>
      </c>
      <c r="AO219" s="626" t="s">
        <v>1856</v>
      </c>
      <c r="AP219" s="626" t="s">
        <v>1856</v>
      </c>
      <c r="AQ219" s="626"/>
    </row>
    <row r="220" spans="1:43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631" t="str">
        <f t="shared" si="62"/>
        <v>--</v>
      </c>
      <c r="H220" s="631" t="str">
        <f t="shared" si="63"/>
        <v>--</v>
      </c>
      <c r="I220" s="631" t="str">
        <f t="shared" si="64"/>
        <v>--</v>
      </c>
      <c r="J220" s="631"/>
      <c r="K220" s="631" t="str">
        <f t="shared" si="69"/>
        <v/>
      </c>
      <c r="L220" s="631" t="str">
        <f t="shared" si="65"/>
        <v>--</v>
      </c>
      <c r="M220" s="631"/>
      <c r="N220" s="631"/>
      <c r="O220" s="631" t="str">
        <f t="shared" si="55"/>
        <v>--</v>
      </c>
      <c r="P220" s="631" t="str">
        <f t="shared" si="66"/>
        <v>--</v>
      </c>
      <c r="Q220" s="631"/>
      <c r="R220" s="631" t="str">
        <f t="shared" si="67"/>
        <v>--</v>
      </c>
      <c r="S220" s="631" t="str">
        <f t="shared" si="56"/>
        <v>--</v>
      </c>
      <c r="T220" s="631" t="str">
        <f t="shared" si="57"/>
        <v>--</v>
      </c>
      <c r="U220" s="631" t="str">
        <f t="shared" si="58"/>
        <v>--</v>
      </c>
      <c r="V220" s="631" t="str">
        <f t="shared" si="59"/>
        <v>--</v>
      </c>
      <c r="W220" s="631" t="str">
        <f>IFERROR((1+(3*[0]!B)+(3*[0]!B^2))/((1+[0]!B)^2),"--")</f>
        <v>--</v>
      </c>
      <c r="X220" s="631" t="str">
        <f t="shared" si="60"/>
        <v>--</v>
      </c>
      <c r="Y220" s="631" t="str">
        <f t="shared" si="61"/>
        <v>A</v>
      </c>
      <c r="Z220" s="631">
        <f>VLOOKUP(D220,derm!$D$4:$H$285,5,FALSE)</f>
        <v>0.16800000000000001</v>
      </c>
      <c r="AA220" s="631">
        <f>VLOOKUP($C220,ToxValues!$C$4:$N$283,11,FALSE)</f>
        <v>188.66</v>
      </c>
      <c r="AB220" s="631" t="str">
        <f>VLOOKUP($D220,derm!$D$4:$K$285,6,FALSE)</f>
        <v>--</v>
      </c>
      <c r="AC220" s="631" t="str">
        <f>VLOOKUP($D220,derm!$D$4:$K$285,7,FALSE)</f>
        <v>--</v>
      </c>
      <c r="AD220" s="631" t="str">
        <f>VLOOKUP($D220,derm!$D$4:$K$285,8,FALSE)</f>
        <v>--</v>
      </c>
      <c r="AE220" s="631" t="str">
        <f>VLOOKUP($D220,derm!$D$4:$L$285,9,FALSE)</f>
        <v>--</v>
      </c>
      <c r="AF220" s="631"/>
      <c r="AG220" s="631" t="str">
        <f>VLOOKUP($C220,ToxValues!$C$4:$J$284,3,FALSE)</f>
        <v>--</v>
      </c>
      <c r="AH220" s="632" t="str">
        <f>VLOOKUP($C220,ToxValues!$C$4:$J$284,5,FALSE)</f>
        <v>--</v>
      </c>
      <c r="AI220" s="633"/>
      <c r="AJ220" s="633" t="str">
        <f t="shared" si="68"/>
        <v/>
      </c>
      <c r="AK220" s="634" t="s">
        <v>1856</v>
      </c>
      <c r="AL220" s="626" t="s">
        <v>1856</v>
      </c>
      <c r="AM220" s="626"/>
      <c r="AN220" s="626" t="s">
        <v>1856</v>
      </c>
      <c r="AO220" s="626" t="s">
        <v>1856</v>
      </c>
      <c r="AP220" s="626" t="s">
        <v>1856</v>
      </c>
      <c r="AQ220" s="626"/>
    </row>
    <row r="221" spans="1:43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631" t="str">
        <f t="shared" si="62"/>
        <v>--</v>
      </c>
      <c r="H221" s="631" t="str">
        <f t="shared" si="63"/>
        <v>--</v>
      </c>
      <c r="I221" s="631" t="str">
        <f t="shared" si="64"/>
        <v>--</v>
      </c>
      <c r="J221" s="631"/>
      <c r="K221" s="631" t="str">
        <f t="shared" si="69"/>
        <v/>
      </c>
      <c r="L221" s="631" t="str">
        <f t="shared" si="65"/>
        <v>--</v>
      </c>
      <c r="M221" s="631"/>
      <c r="N221" s="631"/>
      <c r="O221" s="631" t="str">
        <f t="shared" si="55"/>
        <v>--</v>
      </c>
      <c r="P221" s="631" t="str">
        <f t="shared" si="66"/>
        <v>--</v>
      </c>
      <c r="Q221" s="631"/>
      <c r="R221" s="631" t="str">
        <f t="shared" si="67"/>
        <v>--</v>
      </c>
      <c r="S221" s="631" t="str">
        <f t="shared" si="56"/>
        <v>--</v>
      </c>
      <c r="T221" s="631" t="str">
        <f t="shared" si="57"/>
        <v>--</v>
      </c>
      <c r="U221" s="631" t="str">
        <f t="shared" si="58"/>
        <v>--</v>
      </c>
      <c r="V221" s="631" t="str">
        <f t="shared" si="59"/>
        <v>--</v>
      </c>
      <c r="W221" s="631" t="str">
        <f>IFERROR((1+(3*[0]!B)+(3*[0]!B^2))/((1+[0]!B)^2),"--")</f>
        <v>--</v>
      </c>
      <c r="X221" s="631" t="str">
        <f t="shared" si="60"/>
        <v>--</v>
      </c>
      <c r="Y221" s="631" t="str">
        <f t="shared" si="61"/>
        <v>A</v>
      </c>
      <c r="Z221" s="631">
        <f>VLOOKUP(D221,derm!$D$4:$H$285,5,FALSE)</f>
        <v>0.16800000000000001</v>
      </c>
      <c r="AA221" s="631">
        <f>VLOOKUP($C221,ToxValues!$C$4:$N$283,11,FALSE)</f>
        <v>188.66</v>
      </c>
      <c r="AB221" s="631" t="str">
        <f>VLOOKUP($D221,derm!$D$4:$K$285,6,FALSE)</f>
        <v>--</v>
      </c>
      <c r="AC221" s="631" t="str">
        <f>VLOOKUP($D221,derm!$D$4:$K$285,7,FALSE)</f>
        <v>--</v>
      </c>
      <c r="AD221" s="631" t="str">
        <f>VLOOKUP($D221,derm!$D$4:$K$285,8,FALSE)</f>
        <v>--</v>
      </c>
      <c r="AE221" s="631" t="str">
        <f>VLOOKUP($D221,derm!$D$4:$L$285,9,FALSE)</f>
        <v>--</v>
      </c>
      <c r="AF221" s="631"/>
      <c r="AG221" s="631" t="str">
        <f>VLOOKUP($C221,ToxValues!$C$4:$J$284,3,FALSE)</f>
        <v>--</v>
      </c>
      <c r="AH221" s="632" t="str">
        <f>VLOOKUP($C221,ToxValues!$C$4:$J$284,5,FALSE)</f>
        <v>--</v>
      </c>
      <c r="AI221" s="633"/>
      <c r="AJ221" s="633" t="str">
        <f t="shared" si="68"/>
        <v/>
      </c>
      <c r="AK221" s="634" t="s">
        <v>1856</v>
      </c>
      <c r="AL221" s="626" t="s">
        <v>1856</v>
      </c>
      <c r="AM221" s="626"/>
      <c r="AN221" s="626" t="s">
        <v>1856</v>
      </c>
      <c r="AO221" s="626" t="s">
        <v>1856</v>
      </c>
      <c r="AP221" s="626" t="s">
        <v>1856</v>
      </c>
      <c r="AQ221" s="626"/>
    </row>
    <row r="222" spans="1:43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631" t="str">
        <f t="shared" si="62"/>
        <v>--</v>
      </c>
      <c r="H222" s="631" t="str">
        <f t="shared" si="63"/>
        <v>--</v>
      </c>
      <c r="I222" s="631" t="str">
        <f t="shared" si="64"/>
        <v>--</v>
      </c>
      <c r="J222" s="631"/>
      <c r="K222" s="631" t="str">
        <f t="shared" si="69"/>
        <v/>
      </c>
      <c r="L222" s="631" t="str">
        <f t="shared" si="65"/>
        <v>--</v>
      </c>
      <c r="M222" s="631"/>
      <c r="N222" s="631"/>
      <c r="O222" s="631" t="str">
        <f t="shared" si="55"/>
        <v>--</v>
      </c>
      <c r="P222" s="631" t="str">
        <f t="shared" si="66"/>
        <v>--</v>
      </c>
      <c r="Q222" s="631"/>
      <c r="R222" s="631" t="str">
        <f t="shared" si="67"/>
        <v>--</v>
      </c>
      <c r="S222" s="631" t="str">
        <f t="shared" si="56"/>
        <v>--</v>
      </c>
      <c r="T222" s="631" t="str">
        <f t="shared" si="57"/>
        <v>--</v>
      </c>
      <c r="U222" s="631" t="str">
        <f t="shared" si="58"/>
        <v>--</v>
      </c>
      <c r="V222" s="631" t="str">
        <f t="shared" si="59"/>
        <v>--</v>
      </c>
      <c r="W222" s="631" t="str">
        <f>IFERROR((1+(3*[0]!B)+(3*[0]!B^2))/((1+[0]!B)^2),"--")</f>
        <v>--</v>
      </c>
      <c r="X222" s="631" t="str">
        <f t="shared" si="60"/>
        <v>--</v>
      </c>
      <c r="Y222" s="631" t="str">
        <f t="shared" si="61"/>
        <v>A</v>
      </c>
      <c r="Z222" s="631">
        <f>VLOOKUP(D222,derm!$D$4:$H$285,5,FALSE)</f>
        <v>0.54500000000000004</v>
      </c>
      <c r="AA222" s="631">
        <f>VLOOKUP($C222,ToxValues!$C$4:$N$283,11,FALSE)</f>
        <v>291.99</v>
      </c>
      <c r="AB222" s="631" t="str">
        <f>VLOOKUP($D222,derm!$D$4:$K$285,6,FALSE)</f>
        <v>--</v>
      </c>
      <c r="AC222" s="631" t="str">
        <f>VLOOKUP($D222,derm!$D$4:$K$285,7,FALSE)</f>
        <v>--</v>
      </c>
      <c r="AD222" s="631" t="str">
        <f>VLOOKUP($D222,derm!$D$4:$K$285,8,FALSE)</f>
        <v>--</v>
      </c>
      <c r="AE222" s="631" t="str">
        <f>VLOOKUP($D222,derm!$D$4:$L$285,9,FALSE)</f>
        <v>--</v>
      </c>
      <c r="AF222" s="631"/>
      <c r="AG222" s="631" t="str">
        <f>VLOOKUP($C222,ToxValues!$C$4:$J$284,3,FALSE)</f>
        <v>--</v>
      </c>
      <c r="AH222" s="632" t="str">
        <f>VLOOKUP($C222,ToxValues!$C$4:$J$284,5,FALSE)</f>
        <v>--</v>
      </c>
      <c r="AI222" s="633"/>
      <c r="AJ222" s="633" t="str">
        <f t="shared" si="68"/>
        <v/>
      </c>
      <c r="AK222" s="634" t="s">
        <v>1856</v>
      </c>
      <c r="AL222" s="626" t="s">
        <v>1856</v>
      </c>
      <c r="AM222" s="626"/>
      <c r="AN222" s="626" t="s">
        <v>1856</v>
      </c>
      <c r="AO222" s="626" t="s">
        <v>1856</v>
      </c>
      <c r="AP222" s="626" t="s">
        <v>1856</v>
      </c>
      <c r="AQ222" s="626"/>
    </row>
    <row r="223" spans="1:43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631" t="str">
        <f t="shared" si="62"/>
        <v>--</v>
      </c>
      <c r="H223" s="631" t="str">
        <f t="shared" si="63"/>
        <v>--</v>
      </c>
      <c r="I223" s="631" t="str">
        <f t="shared" si="64"/>
        <v>--</v>
      </c>
      <c r="J223" s="631"/>
      <c r="K223" s="631" t="str">
        <f t="shared" si="69"/>
        <v/>
      </c>
      <c r="L223" s="631" t="str">
        <f t="shared" si="65"/>
        <v>--</v>
      </c>
      <c r="M223" s="631"/>
      <c r="N223" s="631"/>
      <c r="O223" s="631" t="str">
        <f t="shared" si="55"/>
        <v>--</v>
      </c>
      <c r="P223" s="631" t="str">
        <f t="shared" si="66"/>
        <v>--</v>
      </c>
      <c r="Q223" s="631"/>
      <c r="R223" s="631" t="str">
        <f t="shared" si="67"/>
        <v>--</v>
      </c>
      <c r="S223" s="631" t="str">
        <f t="shared" si="56"/>
        <v>--</v>
      </c>
      <c r="T223" s="631" t="str">
        <f t="shared" si="57"/>
        <v>--</v>
      </c>
      <c r="U223" s="631" t="str">
        <f t="shared" si="58"/>
        <v>--</v>
      </c>
      <c r="V223" s="631" t="str">
        <f t="shared" si="59"/>
        <v>--</v>
      </c>
      <c r="W223" s="631" t="str">
        <f>IFERROR((1+(3*[0]!B)+(3*[0]!B^2))/((1+[0]!B)^2),"--")</f>
        <v>--</v>
      </c>
      <c r="X223" s="631" t="str">
        <f t="shared" si="60"/>
        <v>--</v>
      </c>
      <c r="Y223" s="631" t="str">
        <f t="shared" si="61"/>
        <v>A</v>
      </c>
      <c r="Z223" s="631">
        <f>VLOOKUP(D223,derm!$D$4:$H$285,5,FALSE)</f>
        <v>0.47499999999999998</v>
      </c>
      <c r="AA223" s="631">
        <f>VLOOKUP($C223,ToxValues!$C$4:$N$283,11,FALSE)</f>
        <v>291.99</v>
      </c>
      <c r="AB223" s="631" t="str">
        <f>VLOOKUP($D223,derm!$D$4:$K$285,6,FALSE)</f>
        <v>--</v>
      </c>
      <c r="AC223" s="631" t="str">
        <f>VLOOKUP($D223,derm!$D$4:$K$285,7,FALSE)</f>
        <v>--</v>
      </c>
      <c r="AD223" s="631" t="str">
        <f>VLOOKUP($D223,derm!$D$4:$K$285,8,FALSE)</f>
        <v>--</v>
      </c>
      <c r="AE223" s="631" t="str">
        <f>VLOOKUP($D223,derm!$D$4:$L$285,9,FALSE)</f>
        <v>--</v>
      </c>
      <c r="AF223" s="631"/>
      <c r="AG223" s="631" t="str">
        <f>VLOOKUP($C223,ToxValues!$C$4:$J$284,3,FALSE)</f>
        <v>--</v>
      </c>
      <c r="AH223" s="632" t="str">
        <f>VLOOKUP($C223,ToxValues!$C$4:$J$284,5,FALSE)</f>
        <v>--</v>
      </c>
      <c r="AI223" s="633"/>
      <c r="AJ223" s="633" t="str">
        <f t="shared" si="68"/>
        <v/>
      </c>
      <c r="AK223" s="634" t="s">
        <v>1856</v>
      </c>
      <c r="AL223" s="626" t="s">
        <v>1856</v>
      </c>
      <c r="AM223" s="626"/>
      <c r="AN223" s="626" t="s">
        <v>1856</v>
      </c>
      <c r="AO223" s="626" t="s">
        <v>1856</v>
      </c>
      <c r="AP223" s="626" t="s">
        <v>1856</v>
      </c>
      <c r="AQ223" s="626"/>
    </row>
    <row r="224" spans="1:43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631">
        <f t="shared" si="62"/>
        <v>7.3000000000000009E-2</v>
      </c>
      <c r="H224" s="631" t="str">
        <f t="shared" si="63"/>
        <v>--</v>
      </c>
      <c r="I224" s="631" t="str">
        <f t="shared" si="64"/>
        <v>--</v>
      </c>
      <c r="J224" s="631"/>
      <c r="K224" s="631" t="str">
        <f t="shared" si="69"/>
        <v/>
      </c>
      <c r="L224" s="631">
        <f t="shared" si="65"/>
        <v>7.3000000000000009E-2</v>
      </c>
      <c r="M224" s="631"/>
      <c r="N224" s="631"/>
      <c r="O224" s="631">
        <f t="shared" si="55"/>
        <v>7.3000000000000009E-2</v>
      </c>
      <c r="P224" s="631" t="str">
        <f t="shared" si="66"/>
        <v>--</v>
      </c>
      <c r="Q224" s="631"/>
      <c r="R224" s="631" t="str">
        <f t="shared" si="67"/>
        <v>--</v>
      </c>
      <c r="S224" s="631" t="str">
        <f t="shared" si="56"/>
        <v>--</v>
      </c>
      <c r="T224" s="631" t="str">
        <f t="shared" si="57"/>
        <v>--</v>
      </c>
      <c r="U224" s="631" t="str">
        <f t="shared" si="58"/>
        <v>--</v>
      </c>
      <c r="V224" s="631" t="str">
        <f t="shared" si="59"/>
        <v>--</v>
      </c>
      <c r="W224" s="631" t="str">
        <f>IFERROR((1+(3*[0]!B)+(3*[0]!B^2))/((1+[0]!B)^2),"--")</f>
        <v>--</v>
      </c>
      <c r="X224" s="631">
        <f t="shared" si="60"/>
        <v>8.1111111111111116E-6</v>
      </c>
      <c r="Y224" s="631" t="str">
        <f t="shared" si="61"/>
        <v>A</v>
      </c>
      <c r="Z224" s="631">
        <f>VLOOKUP(D224,derm!$D$4:$H$285,5,FALSE)</f>
        <v>0.751</v>
      </c>
      <c r="AA224" s="631">
        <f>VLOOKUP($C224,ToxValues!$C$4:$N$283,11,FALSE)</f>
        <v>326.44</v>
      </c>
      <c r="AB224" s="631" t="str">
        <f>VLOOKUP($D224,derm!$D$4:$K$285,6,FALSE)</f>
        <v>--</v>
      </c>
      <c r="AC224" s="631" t="str">
        <f>VLOOKUP($D224,derm!$D$4:$K$285,7,FALSE)</f>
        <v>--</v>
      </c>
      <c r="AD224" s="631" t="str">
        <f>VLOOKUP($D224,derm!$D$4:$K$285,8,FALSE)</f>
        <v>--</v>
      </c>
      <c r="AE224" s="631" t="str">
        <f>VLOOKUP($D224,derm!$D$4:$L$285,9,FALSE)</f>
        <v>--</v>
      </c>
      <c r="AF224" s="631"/>
      <c r="AG224" s="631">
        <f>VLOOKUP($C224,ToxValues!$C$4:$J$284,3,FALSE)</f>
        <v>2.0000000000000002E-5</v>
      </c>
      <c r="AH224" s="632">
        <f>VLOOKUP($C224,ToxValues!$C$4:$J$284,5,FALSE)</f>
        <v>2.0000000000000002E-5</v>
      </c>
      <c r="AI224" s="633"/>
      <c r="AJ224" s="633" t="str">
        <f t="shared" si="68"/>
        <v/>
      </c>
      <c r="AK224" s="634">
        <v>7.3000000000000009E-2</v>
      </c>
      <c r="AL224" s="626" t="s">
        <v>1856</v>
      </c>
      <c r="AM224" s="626"/>
      <c r="AN224" s="626" t="s">
        <v>1856</v>
      </c>
      <c r="AO224" s="626" t="s">
        <v>1856</v>
      </c>
      <c r="AP224" s="626" t="s">
        <v>1856</v>
      </c>
      <c r="AQ224" s="626"/>
    </row>
    <row r="225" spans="1:43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631" t="str">
        <f t="shared" si="62"/>
        <v>--</v>
      </c>
      <c r="H225" s="631" t="str">
        <f t="shared" si="63"/>
        <v>--</v>
      </c>
      <c r="I225" s="631" t="str">
        <f t="shared" si="64"/>
        <v>--</v>
      </c>
      <c r="J225" s="631"/>
      <c r="K225" s="631" t="str">
        <f t="shared" si="69"/>
        <v/>
      </c>
      <c r="L225" s="631" t="str">
        <f t="shared" si="65"/>
        <v>--</v>
      </c>
      <c r="M225" s="631"/>
      <c r="N225" s="631"/>
      <c r="O225" s="631" t="str">
        <f t="shared" si="55"/>
        <v>--</v>
      </c>
      <c r="P225" s="631" t="str">
        <f t="shared" si="66"/>
        <v>--</v>
      </c>
      <c r="Q225" s="631"/>
      <c r="R225" s="631" t="str">
        <f t="shared" si="67"/>
        <v>--</v>
      </c>
      <c r="S225" s="631" t="str">
        <f t="shared" si="56"/>
        <v>--</v>
      </c>
      <c r="T225" s="631" t="str">
        <f t="shared" si="57"/>
        <v>--</v>
      </c>
      <c r="U225" s="631" t="str">
        <f t="shared" si="58"/>
        <v>--</v>
      </c>
      <c r="V225" s="631" t="str">
        <f t="shared" si="59"/>
        <v>--</v>
      </c>
      <c r="W225" s="631" t="str">
        <f>IFERROR((1+(3*[0]!B)+(3*[0]!B^2))/((1+[0]!B)^2),"--")</f>
        <v>--</v>
      </c>
      <c r="X225" s="631" t="str">
        <f t="shared" si="60"/>
        <v>--</v>
      </c>
      <c r="Y225" s="631" t="str">
        <f t="shared" si="61"/>
        <v>A</v>
      </c>
      <c r="Z225" s="631">
        <f>VLOOKUP(D225,derm!$D$4:$H$285,5,FALSE)</f>
        <v>0.98599999999999999</v>
      </c>
      <c r="AA225" s="631">
        <f>VLOOKUP($C225,ToxValues!$C$4:$N$283,11,FALSE)</f>
        <v>395.33</v>
      </c>
      <c r="AB225" s="631" t="str">
        <f>VLOOKUP($D225,derm!$D$4:$K$285,6,FALSE)</f>
        <v>--</v>
      </c>
      <c r="AC225" s="631" t="str">
        <f>VLOOKUP($D225,derm!$D$4:$K$285,7,FALSE)</f>
        <v>--</v>
      </c>
      <c r="AD225" s="631" t="str">
        <f>VLOOKUP($D225,derm!$D$4:$K$285,8,FALSE)</f>
        <v>--</v>
      </c>
      <c r="AE225" s="631" t="str">
        <f>VLOOKUP($D225,derm!$D$4:$L$285,9,FALSE)</f>
        <v>--</v>
      </c>
      <c r="AF225" s="631"/>
      <c r="AG225" s="631" t="str">
        <f>VLOOKUP($C225,ToxValues!$C$4:$J$284,3,FALSE)</f>
        <v>--</v>
      </c>
      <c r="AH225" s="632" t="str">
        <f>VLOOKUP($C225,ToxValues!$C$4:$J$284,5,FALSE)</f>
        <v>--</v>
      </c>
      <c r="AI225" s="633"/>
      <c r="AJ225" s="633" t="str">
        <f t="shared" si="68"/>
        <v/>
      </c>
      <c r="AK225" s="634" t="s">
        <v>1856</v>
      </c>
      <c r="AL225" s="626" t="s">
        <v>1856</v>
      </c>
      <c r="AM225" s="626"/>
      <c r="AN225" s="626" t="s">
        <v>1856</v>
      </c>
      <c r="AO225" s="626" t="s">
        <v>1856</v>
      </c>
      <c r="AP225" s="626" t="s">
        <v>1856</v>
      </c>
      <c r="AQ225" s="626"/>
    </row>
    <row r="226" spans="1:43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631" t="str">
        <f t="shared" si="62"/>
        <v>--</v>
      </c>
      <c r="H226" s="631" t="str">
        <f t="shared" si="63"/>
        <v>--</v>
      </c>
      <c r="I226" s="631" t="str">
        <f t="shared" si="64"/>
        <v>--</v>
      </c>
      <c r="J226" s="631"/>
      <c r="K226" s="631" t="str">
        <f t="shared" si="69"/>
        <v/>
      </c>
      <c r="L226" s="631" t="str">
        <f t="shared" si="65"/>
        <v>--</v>
      </c>
      <c r="M226" s="631"/>
      <c r="N226" s="631"/>
      <c r="O226" s="631" t="str">
        <f t="shared" si="55"/>
        <v>--</v>
      </c>
      <c r="P226" s="631" t="str">
        <f t="shared" si="66"/>
        <v>--</v>
      </c>
      <c r="Q226" s="631"/>
      <c r="R226" s="631" t="str">
        <f t="shared" si="67"/>
        <v>--</v>
      </c>
      <c r="S226" s="631" t="str">
        <f t="shared" si="56"/>
        <v>--</v>
      </c>
      <c r="T226" s="631" t="str">
        <f t="shared" si="57"/>
        <v>--</v>
      </c>
      <c r="U226" s="631" t="str">
        <f t="shared" si="58"/>
        <v>--</v>
      </c>
      <c r="V226" s="631" t="str">
        <f t="shared" si="59"/>
        <v>--</v>
      </c>
      <c r="W226" s="631" t="str">
        <f>IFERROR((1+(3*[0]!B)+(3*[0]!B^2))/((1+[0]!B)^2),"--")</f>
        <v>--</v>
      </c>
      <c r="X226" s="631" t="str">
        <f t="shared" si="60"/>
        <v>--</v>
      </c>
      <c r="Y226" s="631" t="str">
        <f t="shared" si="61"/>
        <v>A</v>
      </c>
      <c r="Z226" s="631">
        <f>VLOOKUP(D226,derm!$D$4:$H$285,5,FALSE)</f>
        <v>0.54500000000000004</v>
      </c>
      <c r="AA226" s="631">
        <f>VLOOKUP($C226,ToxValues!$C$4:$N$283,11,FALSE)</f>
        <v>291.99</v>
      </c>
      <c r="AB226" s="631" t="str">
        <f>VLOOKUP($D226,derm!$D$4:$K$285,6,FALSE)</f>
        <v>--</v>
      </c>
      <c r="AC226" s="631" t="str">
        <f>VLOOKUP($D226,derm!$D$4:$K$285,7,FALSE)</f>
        <v>--</v>
      </c>
      <c r="AD226" s="631" t="str">
        <f>VLOOKUP($D226,derm!$D$4:$K$285,8,FALSE)</f>
        <v>--</v>
      </c>
      <c r="AE226" s="631" t="str">
        <f>VLOOKUP($D226,derm!$D$4:$L$285,9,FALSE)</f>
        <v>--</v>
      </c>
      <c r="AF226" s="631"/>
      <c r="AG226" s="631" t="str">
        <f>VLOOKUP($C226,ToxValues!$C$4:$J$284,3,FALSE)</f>
        <v>--</v>
      </c>
      <c r="AH226" s="632" t="str">
        <f>VLOOKUP($C226,ToxValues!$C$4:$J$284,5,FALSE)</f>
        <v>--</v>
      </c>
      <c r="AI226" s="633"/>
      <c r="AJ226" s="633" t="str">
        <f t="shared" si="68"/>
        <v/>
      </c>
      <c r="AK226" s="634" t="s">
        <v>1856</v>
      </c>
      <c r="AL226" s="626" t="s">
        <v>1856</v>
      </c>
      <c r="AM226" s="626"/>
      <c r="AN226" s="626" t="s">
        <v>1856</v>
      </c>
      <c r="AO226" s="626" t="s">
        <v>1856</v>
      </c>
      <c r="AP226" s="626" t="s">
        <v>1856</v>
      </c>
      <c r="AQ226" s="626"/>
    </row>
    <row r="227" spans="1:43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631">
        <f t="shared" si="62"/>
        <v>29.199999999999996</v>
      </c>
      <c r="H227" s="631" t="str">
        <f t="shared" si="63"/>
        <v>--</v>
      </c>
      <c r="I227" s="631" t="str">
        <f t="shared" si="64"/>
        <v>--</v>
      </c>
      <c r="J227" s="631"/>
      <c r="K227" s="631" t="str">
        <f t="shared" si="69"/>
        <v/>
      </c>
      <c r="L227" s="631">
        <f t="shared" si="65"/>
        <v>29.199999999999996</v>
      </c>
      <c r="M227" s="631"/>
      <c r="N227" s="631"/>
      <c r="O227" s="631">
        <f t="shared" si="55"/>
        <v>29.199999999999996</v>
      </c>
      <c r="P227" s="631" t="str">
        <f t="shared" si="66"/>
        <v>--</v>
      </c>
      <c r="Q227" s="631"/>
      <c r="R227" s="631" t="str">
        <f t="shared" si="67"/>
        <v>--</v>
      </c>
      <c r="S227" s="631" t="str">
        <f t="shared" si="56"/>
        <v>--</v>
      </c>
      <c r="T227" s="631" t="str">
        <f t="shared" si="57"/>
        <v>--</v>
      </c>
      <c r="U227" s="631" t="str">
        <f t="shared" si="58"/>
        <v>--</v>
      </c>
      <c r="V227" s="631" t="str">
        <f t="shared" si="59"/>
        <v>--</v>
      </c>
      <c r="W227" s="631" t="str">
        <f>IFERROR((1+(3*[0]!B)+(3*[0]!B^2))/((1+[0]!B)^2),"--")</f>
        <v>--</v>
      </c>
      <c r="X227" s="631">
        <f t="shared" si="60"/>
        <v>3.2444444444444443E-3</v>
      </c>
      <c r="Y227" s="631" t="str">
        <f t="shared" si="61"/>
        <v>A</v>
      </c>
      <c r="Z227" s="631">
        <f>VLOOKUP(D227,derm!$D$4:$H$285,5,FALSE)</f>
        <v>1.61E-2</v>
      </c>
      <c r="AA227" s="631">
        <f>VLOOKUP($C227,ToxValues!$C$4:$N$283,11,FALSE)</f>
        <v>269.51</v>
      </c>
      <c r="AB227" s="631" t="str">
        <f>VLOOKUP($D227,derm!$D$4:$K$285,6,FALSE)</f>
        <v>--</v>
      </c>
      <c r="AC227" s="631" t="str">
        <f>VLOOKUP($D227,derm!$D$4:$K$285,7,FALSE)</f>
        <v>--</v>
      </c>
      <c r="AD227" s="631" t="str">
        <f>VLOOKUP($D227,derm!$D$4:$K$285,8,FALSE)</f>
        <v>--</v>
      </c>
      <c r="AE227" s="631" t="str">
        <f>VLOOKUP($D227,derm!$D$4:$L$285,9,FALSE)</f>
        <v>--</v>
      </c>
      <c r="AF227" s="631"/>
      <c r="AG227" s="631">
        <f>VLOOKUP($C227,ToxValues!$C$4:$J$284,3,FALSE)</f>
        <v>8.0000000000000002E-3</v>
      </c>
      <c r="AH227" s="632">
        <f>VLOOKUP($C227,ToxValues!$C$4:$J$284,5,FALSE)</f>
        <v>8.0000000000000002E-3</v>
      </c>
      <c r="AI227" s="633"/>
      <c r="AJ227" s="633" t="str">
        <f t="shared" si="68"/>
        <v/>
      </c>
      <c r="AK227" s="634">
        <v>29.199999999999996</v>
      </c>
      <c r="AL227" s="626" t="s">
        <v>1856</v>
      </c>
      <c r="AM227" s="626"/>
      <c r="AN227" s="626" t="s">
        <v>1856</v>
      </c>
      <c r="AO227" s="626" t="s">
        <v>1856</v>
      </c>
      <c r="AP227" s="626" t="s">
        <v>1856</v>
      </c>
      <c r="AQ227" s="626"/>
    </row>
    <row r="228" spans="1:43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631">
        <f t="shared" si="62"/>
        <v>36.5</v>
      </c>
      <c r="H228" s="631" t="str">
        <f t="shared" si="63"/>
        <v>--</v>
      </c>
      <c r="I228" s="631" t="str">
        <f t="shared" si="64"/>
        <v>--</v>
      </c>
      <c r="J228" s="631"/>
      <c r="K228" s="631" t="str">
        <f t="shared" si="69"/>
        <v/>
      </c>
      <c r="L228" s="631">
        <f t="shared" si="65"/>
        <v>36.5</v>
      </c>
      <c r="M228" s="631"/>
      <c r="N228" s="631"/>
      <c r="O228" s="631">
        <f t="shared" si="55"/>
        <v>36.5</v>
      </c>
      <c r="P228" s="631" t="str">
        <f t="shared" si="66"/>
        <v>--</v>
      </c>
      <c r="Q228" s="631"/>
      <c r="R228" s="631" t="str">
        <f t="shared" si="67"/>
        <v>--</v>
      </c>
      <c r="S228" s="631" t="str">
        <f t="shared" si="56"/>
        <v>--</v>
      </c>
      <c r="T228" s="631" t="str">
        <f t="shared" si="57"/>
        <v>--</v>
      </c>
      <c r="U228" s="631" t="str">
        <f t="shared" si="58"/>
        <v>--</v>
      </c>
      <c r="V228" s="631" t="str">
        <f t="shared" si="59"/>
        <v>--</v>
      </c>
      <c r="W228" s="631" t="str">
        <f>IFERROR((1+(3*[0]!B)+(3*[0]!B^2))/((1+[0]!B)^2),"--")</f>
        <v>--</v>
      </c>
      <c r="X228" s="631">
        <f t="shared" si="60"/>
        <v>4.0555555555555553E-3</v>
      </c>
      <c r="Y228" s="631" t="str">
        <f t="shared" si="61"/>
        <v>A</v>
      </c>
      <c r="Z228" s="631">
        <f>VLOOKUP(D228,derm!$D$4:$H$285,5,FALSE)</f>
        <v>6.6400000000000001E-3</v>
      </c>
      <c r="AA228" s="631">
        <f>VLOOKUP($C228,ToxValues!$C$4:$N$283,11,FALSE)</f>
        <v>221.04</v>
      </c>
      <c r="AB228" s="631" t="str">
        <f>VLOOKUP($D228,derm!$D$4:$K$285,6,FALSE)</f>
        <v>--</v>
      </c>
      <c r="AC228" s="631" t="str">
        <f>VLOOKUP($D228,derm!$D$4:$K$285,7,FALSE)</f>
        <v>--</v>
      </c>
      <c r="AD228" s="631" t="str">
        <f>VLOOKUP($D228,derm!$D$4:$K$285,8,FALSE)</f>
        <v>--</v>
      </c>
      <c r="AE228" s="631" t="str">
        <f>VLOOKUP($D228,derm!$D$4:$L$285,9,FALSE)</f>
        <v>--</v>
      </c>
      <c r="AF228" s="631"/>
      <c r="AG228" s="631">
        <f>VLOOKUP($C228,ToxValues!$C$4:$J$284,3,FALSE)</f>
        <v>0.01</v>
      </c>
      <c r="AH228" s="632">
        <f>VLOOKUP($C228,ToxValues!$C$4:$J$284,5,FALSE)</f>
        <v>0.01</v>
      </c>
      <c r="AI228" s="633"/>
      <c r="AJ228" s="633" t="str">
        <f t="shared" si="68"/>
        <v/>
      </c>
      <c r="AK228" s="634">
        <v>36.5</v>
      </c>
      <c r="AL228" s="626" t="s">
        <v>1856</v>
      </c>
      <c r="AM228" s="626"/>
      <c r="AN228" s="626" t="s">
        <v>1856</v>
      </c>
      <c r="AO228" s="626" t="s">
        <v>1856</v>
      </c>
      <c r="AP228" s="626" t="s">
        <v>1856</v>
      </c>
      <c r="AQ228" s="626"/>
    </row>
    <row r="229" spans="1:43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631">
        <f t="shared" si="62"/>
        <v>3.6499999999999995</v>
      </c>
      <c r="H229" s="631" t="str">
        <f t="shared" si="63"/>
        <v>--</v>
      </c>
      <c r="I229" s="631" t="str">
        <f t="shared" si="64"/>
        <v>--</v>
      </c>
      <c r="J229" s="631"/>
      <c r="K229" s="631" t="str">
        <f t="shared" si="69"/>
        <v/>
      </c>
      <c r="L229" s="631">
        <f t="shared" si="65"/>
        <v>3.6499999999999995</v>
      </c>
      <c r="M229" s="631"/>
      <c r="N229" s="631"/>
      <c r="O229" s="631">
        <f t="shared" si="55"/>
        <v>3.6499999999999995</v>
      </c>
      <c r="P229" s="631" t="str">
        <f t="shared" si="66"/>
        <v>--</v>
      </c>
      <c r="Q229" s="631"/>
      <c r="R229" s="631" t="str">
        <f t="shared" si="67"/>
        <v>--</v>
      </c>
      <c r="S229" s="631" t="str">
        <f t="shared" si="56"/>
        <v>--</v>
      </c>
      <c r="T229" s="631" t="str">
        <f t="shared" si="57"/>
        <v>--</v>
      </c>
      <c r="U229" s="631" t="str">
        <f t="shared" si="58"/>
        <v>--</v>
      </c>
      <c r="V229" s="631" t="str">
        <f t="shared" si="59"/>
        <v>--</v>
      </c>
      <c r="W229" s="631" t="str">
        <f>IFERROR((1+(3*[0]!B)+(3*[0]!B^2))/((1+[0]!B)^2),"--")</f>
        <v>--</v>
      </c>
      <c r="X229" s="631">
        <f t="shared" si="60"/>
        <v>4.0555555555555554E-4</v>
      </c>
      <c r="Y229" s="631" t="str">
        <f t="shared" si="61"/>
        <v>A</v>
      </c>
      <c r="Z229" s="631">
        <f>VLOOKUP(D229,derm!$D$4:$H$285,5,FALSE)</f>
        <v>1.6299999999999999E-2</v>
      </c>
      <c r="AA229" s="631">
        <f>VLOOKUP($C229,ToxValues!$C$4:$N$283,11,FALSE)</f>
        <v>240.22</v>
      </c>
      <c r="AB229" s="631" t="str">
        <f>VLOOKUP($D229,derm!$D$4:$K$285,6,FALSE)</f>
        <v>--</v>
      </c>
      <c r="AC229" s="631" t="str">
        <f>VLOOKUP($D229,derm!$D$4:$K$285,7,FALSE)</f>
        <v>--</v>
      </c>
      <c r="AD229" s="631" t="str">
        <f>VLOOKUP($D229,derm!$D$4:$K$285,8,FALSE)</f>
        <v>--</v>
      </c>
      <c r="AE229" s="631" t="str">
        <f>VLOOKUP($D229,derm!$D$4:$L$285,9,FALSE)</f>
        <v>--</v>
      </c>
      <c r="AF229" s="631"/>
      <c r="AG229" s="631">
        <f>VLOOKUP($C229,ToxValues!$C$4:$J$284,3,FALSE)</f>
        <v>1E-3</v>
      </c>
      <c r="AH229" s="632">
        <f>VLOOKUP($C229,ToxValues!$C$4:$J$284,5,FALSE)</f>
        <v>1E-3</v>
      </c>
      <c r="AI229" s="633"/>
      <c r="AJ229" s="633" t="str">
        <f t="shared" si="68"/>
        <v/>
      </c>
      <c r="AK229" s="634">
        <v>3.6499999999999995</v>
      </c>
      <c r="AL229" s="626" t="s">
        <v>1856</v>
      </c>
      <c r="AM229" s="626"/>
      <c r="AN229" s="626" t="s">
        <v>1856</v>
      </c>
      <c r="AO229" s="626" t="s">
        <v>1856</v>
      </c>
      <c r="AP229" s="626" t="s">
        <v>1856</v>
      </c>
      <c r="AQ229" s="626"/>
    </row>
    <row r="230" spans="1:43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631">
        <f t="shared" si="62"/>
        <v>36.5</v>
      </c>
      <c r="H230" s="631" t="str">
        <f t="shared" si="63"/>
        <v>--</v>
      </c>
      <c r="I230" s="631" t="str">
        <f t="shared" si="64"/>
        <v>--</v>
      </c>
      <c r="J230" s="631"/>
      <c r="K230" s="631" t="str">
        <f t="shared" si="69"/>
        <v/>
      </c>
      <c r="L230" s="631">
        <f t="shared" si="65"/>
        <v>36.5</v>
      </c>
      <c r="M230" s="631"/>
      <c r="N230" s="631"/>
      <c r="O230" s="631">
        <f t="shared" si="55"/>
        <v>36.5</v>
      </c>
      <c r="P230" s="631" t="str">
        <f t="shared" si="66"/>
        <v>--</v>
      </c>
      <c r="Q230" s="631"/>
      <c r="R230" s="631" t="str">
        <f t="shared" si="67"/>
        <v>--</v>
      </c>
      <c r="S230" s="631" t="str">
        <f t="shared" si="56"/>
        <v>--</v>
      </c>
      <c r="T230" s="631" t="str">
        <f t="shared" si="57"/>
        <v>--</v>
      </c>
      <c r="U230" s="631" t="str">
        <f t="shared" si="58"/>
        <v>--</v>
      </c>
      <c r="V230" s="631" t="str">
        <f t="shared" si="59"/>
        <v>--</v>
      </c>
      <c r="W230" s="631" t="str">
        <f>IFERROR((1+(3*[0]!B)+(3*[0]!B^2))/((1+[0]!B)^2),"--")</f>
        <v>--</v>
      </c>
      <c r="X230" s="631">
        <f t="shared" si="60"/>
        <v>4.0555555555555553E-3</v>
      </c>
      <c r="Y230" s="631" t="str">
        <f t="shared" si="61"/>
        <v>A</v>
      </c>
      <c r="Z230" s="631">
        <f>VLOOKUP(D230,derm!$D$4:$H$285,5,FALSE)</f>
        <v>1.0500000000000001E-2</v>
      </c>
      <c r="AA230" s="631">
        <f>VLOOKUP($C230,ToxValues!$C$4:$N$283,11,FALSE)</f>
        <v>269.77</v>
      </c>
      <c r="AB230" s="631" t="str">
        <f>VLOOKUP($D230,derm!$D$4:$K$285,6,FALSE)</f>
        <v>--</v>
      </c>
      <c r="AC230" s="631" t="str">
        <f>VLOOKUP($D230,derm!$D$4:$K$285,7,FALSE)</f>
        <v>--</v>
      </c>
      <c r="AD230" s="631" t="str">
        <f>VLOOKUP($D230,derm!$D$4:$K$285,8,FALSE)</f>
        <v>--</v>
      </c>
      <c r="AE230" s="631" t="str">
        <f>VLOOKUP($D230,derm!$D$4:$L$285,9,FALSE)</f>
        <v>--</v>
      </c>
      <c r="AF230" s="631"/>
      <c r="AG230" s="631">
        <f>VLOOKUP($C230,ToxValues!$C$4:$J$284,3,FALSE)</f>
        <v>0.01</v>
      </c>
      <c r="AH230" s="632">
        <f>VLOOKUP($C230,ToxValues!$C$4:$J$284,5,FALSE)</f>
        <v>0.01</v>
      </c>
      <c r="AI230" s="633"/>
      <c r="AJ230" s="633" t="str">
        <f t="shared" si="68"/>
        <v/>
      </c>
      <c r="AK230" s="634">
        <v>36.5</v>
      </c>
      <c r="AL230" s="626" t="s">
        <v>1856</v>
      </c>
      <c r="AM230" s="626"/>
      <c r="AN230" s="626" t="s">
        <v>1856</v>
      </c>
      <c r="AO230" s="626" t="s">
        <v>1856</v>
      </c>
      <c r="AP230" s="626" t="s">
        <v>1856</v>
      </c>
      <c r="AQ230" s="626"/>
    </row>
    <row r="231" spans="1:43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631">
        <f t="shared" si="62"/>
        <v>109.5</v>
      </c>
      <c r="H231" s="631" t="str">
        <f t="shared" si="63"/>
        <v>--</v>
      </c>
      <c r="I231" s="631" t="str">
        <f t="shared" si="64"/>
        <v>--</v>
      </c>
      <c r="J231" s="631"/>
      <c r="K231" s="631" t="str">
        <f t="shared" si="69"/>
        <v/>
      </c>
      <c r="L231" s="631">
        <f t="shared" si="65"/>
        <v>109.5</v>
      </c>
      <c r="M231" s="631"/>
      <c r="N231" s="631"/>
      <c r="O231" s="631">
        <f t="shared" si="55"/>
        <v>109.5</v>
      </c>
      <c r="P231" s="631" t="str">
        <f t="shared" si="66"/>
        <v>--</v>
      </c>
      <c r="Q231" s="631"/>
      <c r="R231" s="631" t="str">
        <f t="shared" si="67"/>
        <v>--</v>
      </c>
      <c r="S231" s="631" t="str">
        <f t="shared" si="56"/>
        <v>--</v>
      </c>
      <c r="T231" s="631" t="str">
        <f t="shared" si="57"/>
        <v>--</v>
      </c>
      <c r="U231" s="631" t="str">
        <f t="shared" si="58"/>
        <v>--</v>
      </c>
      <c r="V231" s="631" t="str">
        <f t="shared" si="59"/>
        <v>--</v>
      </c>
      <c r="W231" s="631" t="str">
        <f>IFERROR((1+(3*[0]!B)+(3*[0]!B^2))/((1+[0]!B)^2),"--")</f>
        <v>--</v>
      </c>
      <c r="X231" s="631">
        <f t="shared" si="60"/>
        <v>1.2166666666666666E-2</v>
      </c>
      <c r="Y231" s="631" t="str">
        <f t="shared" si="61"/>
        <v>A</v>
      </c>
      <c r="Z231" s="631">
        <f>VLOOKUP(D231,derm!$D$4:$H$285,5,FALSE)</f>
        <v>8.1499999999999997E-4</v>
      </c>
      <c r="AA231" s="631">
        <f>VLOOKUP($C231,ToxValues!$C$4:$N$283,11,FALSE)</f>
        <v>142.97</v>
      </c>
      <c r="AB231" s="631" t="str">
        <f>VLOOKUP($D231,derm!$D$4:$K$285,6,FALSE)</f>
        <v>--</v>
      </c>
      <c r="AC231" s="631" t="str">
        <f>VLOOKUP($D231,derm!$D$4:$K$285,7,FALSE)</f>
        <v>--</v>
      </c>
      <c r="AD231" s="631" t="str">
        <f>VLOOKUP($D231,derm!$D$4:$K$285,8,FALSE)</f>
        <v>--</v>
      </c>
      <c r="AE231" s="631" t="str">
        <f>VLOOKUP($D231,derm!$D$4:$L$285,9,FALSE)</f>
        <v>--</v>
      </c>
      <c r="AF231" s="631"/>
      <c r="AG231" s="631">
        <f>VLOOKUP($C231,ToxValues!$C$4:$J$284,3,FALSE)</f>
        <v>0.03</v>
      </c>
      <c r="AH231" s="632">
        <f>VLOOKUP($C231,ToxValues!$C$4:$J$284,5,FALSE)</f>
        <v>0.03</v>
      </c>
      <c r="AI231" s="633"/>
      <c r="AJ231" s="633" t="str">
        <f t="shared" si="68"/>
        <v/>
      </c>
      <c r="AK231" s="634">
        <v>109.5</v>
      </c>
      <c r="AL231" s="626" t="s">
        <v>1856</v>
      </c>
      <c r="AM231" s="626"/>
      <c r="AN231" s="626" t="s">
        <v>1856</v>
      </c>
      <c r="AO231" s="626" t="s">
        <v>1856</v>
      </c>
      <c r="AP231" s="626" t="s">
        <v>1856</v>
      </c>
      <c r="AQ231" s="626"/>
    </row>
    <row r="232" spans="1:43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631">
        <f t="shared" si="62"/>
        <v>8.0299999999999994</v>
      </c>
      <c r="H232" s="631" t="str">
        <f t="shared" si="63"/>
        <v>--</v>
      </c>
      <c r="I232" s="631" t="str">
        <f t="shared" si="64"/>
        <v>--</v>
      </c>
      <c r="J232" s="631"/>
      <c r="K232" s="631" t="str">
        <f t="shared" si="69"/>
        <v/>
      </c>
      <c r="L232" s="631">
        <f t="shared" si="65"/>
        <v>8.0299999999999994</v>
      </c>
      <c r="M232" s="631"/>
      <c r="N232" s="631"/>
      <c r="O232" s="631">
        <f t="shared" si="55"/>
        <v>8.0299999999999994</v>
      </c>
      <c r="P232" s="631" t="str">
        <f t="shared" si="66"/>
        <v>--</v>
      </c>
      <c r="Q232" s="631"/>
      <c r="R232" s="631" t="str">
        <f t="shared" si="67"/>
        <v>--</v>
      </c>
      <c r="S232" s="631" t="str">
        <f t="shared" si="56"/>
        <v>--</v>
      </c>
      <c r="T232" s="631" t="str">
        <f t="shared" si="57"/>
        <v>--</v>
      </c>
      <c r="U232" s="631" t="str">
        <f t="shared" si="58"/>
        <v>--</v>
      </c>
      <c r="V232" s="631" t="str">
        <f t="shared" si="59"/>
        <v>--</v>
      </c>
      <c r="W232" s="631" t="str">
        <f>IFERROR((1+(3*[0]!B)+(3*[0]!B^2))/((1+[0]!B)^2),"--")</f>
        <v>--</v>
      </c>
      <c r="X232" s="631">
        <f t="shared" si="60"/>
        <v>8.9222222222222242E-4</v>
      </c>
      <c r="Y232" s="631" t="str">
        <f t="shared" si="61"/>
        <v>A</v>
      </c>
      <c r="Z232" s="631">
        <f>VLOOKUP(D232,derm!$D$4:$H$285,5,FALSE)</f>
        <v>2.4400000000000001E-7</v>
      </c>
      <c r="AA232" s="631">
        <f>VLOOKUP($C232,ToxValues!$C$4:$N$283,11,FALSE)</f>
        <v>344.05</v>
      </c>
      <c r="AB232" s="631" t="str">
        <f>VLOOKUP($D232,derm!$D$4:$K$285,6,FALSE)</f>
        <v>--</v>
      </c>
      <c r="AC232" s="631" t="str">
        <f>VLOOKUP($D232,derm!$D$4:$K$285,7,FALSE)</f>
        <v>--</v>
      </c>
      <c r="AD232" s="631" t="str">
        <f>VLOOKUP($D232,derm!$D$4:$K$285,8,FALSE)</f>
        <v>--</v>
      </c>
      <c r="AE232" s="631" t="str">
        <f>VLOOKUP($D232,derm!$D$4:$L$285,9,FALSE)</f>
        <v>--</v>
      </c>
      <c r="AF232" s="631"/>
      <c r="AG232" s="631">
        <f>VLOOKUP($C232,ToxValues!$C$4:$J$284,3,FALSE)</f>
        <v>2.2000000000000001E-3</v>
      </c>
      <c r="AH232" s="632">
        <f>VLOOKUP($C232,ToxValues!$C$4:$J$284,5,FALSE)</f>
        <v>2.2000000000000001E-3</v>
      </c>
      <c r="AI232" s="633"/>
      <c r="AJ232" s="633" t="str">
        <f t="shared" si="68"/>
        <v/>
      </c>
      <c r="AK232" s="634">
        <v>8.0299999999999994</v>
      </c>
      <c r="AL232" s="626" t="s">
        <v>1856</v>
      </c>
      <c r="AM232" s="626"/>
      <c r="AN232" s="626" t="s">
        <v>1856</v>
      </c>
      <c r="AO232" s="626" t="s">
        <v>1856</v>
      </c>
      <c r="AP232" s="626" t="s">
        <v>1856</v>
      </c>
      <c r="AQ232" s="626"/>
    </row>
    <row r="233" spans="1:43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631">
        <f t="shared" si="62"/>
        <v>73</v>
      </c>
      <c r="H233" s="631" t="str">
        <f t="shared" si="63"/>
        <v>--</v>
      </c>
      <c r="I233" s="631" t="str">
        <f t="shared" si="64"/>
        <v>--</v>
      </c>
      <c r="J233" s="631"/>
      <c r="K233" s="631" t="str">
        <f t="shared" si="69"/>
        <v/>
      </c>
      <c r="L233" s="631">
        <f t="shared" si="65"/>
        <v>73</v>
      </c>
      <c r="M233" s="631"/>
      <c r="N233" s="631"/>
      <c r="O233" s="631">
        <f t="shared" si="55"/>
        <v>73</v>
      </c>
      <c r="P233" s="631" t="str">
        <f t="shared" si="66"/>
        <v>--</v>
      </c>
      <c r="Q233" s="631"/>
      <c r="R233" s="631" t="str">
        <f t="shared" si="67"/>
        <v>--</v>
      </c>
      <c r="S233" s="631" t="str">
        <f t="shared" si="56"/>
        <v>--</v>
      </c>
      <c r="T233" s="631" t="str">
        <f t="shared" si="57"/>
        <v>--</v>
      </c>
      <c r="U233" s="631" t="str">
        <f t="shared" si="58"/>
        <v>--</v>
      </c>
      <c r="V233" s="631" t="str">
        <f t="shared" si="59"/>
        <v>--</v>
      </c>
      <c r="W233" s="631" t="str">
        <f>IFERROR((1+(3*[0]!B)+(3*[0]!B^2))/((1+[0]!B)^2),"--")</f>
        <v>--</v>
      </c>
      <c r="X233" s="631">
        <f t="shared" si="60"/>
        <v>8.1111111111111106E-3</v>
      </c>
      <c r="Y233" s="631" t="str">
        <f t="shared" si="61"/>
        <v>A</v>
      </c>
      <c r="Z233" s="631">
        <f>VLOOKUP(D233,derm!$D$4:$H$285,5,FALSE)</f>
        <v>2.63E-3</v>
      </c>
      <c r="AA233" s="631">
        <f>VLOOKUP($C233,ToxValues!$C$4:$N$283,11,FALSE)</f>
        <v>186.17</v>
      </c>
      <c r="AB233" s="631" t="str">
        <f>VLOOKUP($D233,derm!$D$4:$K$285,6,FALSE)</f>
        <v>--</v>
      </c>
      <c r="AC233" s="631" t="str">
        <f>VLOOKUP($D233,derm!$D$4:$K$285,7,FALSE)</f>
        <v>--</v>
      </c>
      <c r="AD233" s="631" t="str">
        <f>VLOOKUP($D233,derm!$D$4:$K$285,8,FALSE)</f>
        <v>--</v>
      </c>
      <c r="AE233" s="631" t="str">
        <f>VLOOKUP($D233,derm!$D$4:$L$285,9,FALSE)</f>
        <v>--</v>
      </c>
      <c r="AF233" s="631"/>
      <c r="AG233" s="631">
        <f>VLOOKUP($C233,ToxValues!$C$4:$J$284,3,FALSE)</f>
        <v>0.02</v>
      </c>
      <c r="AH233" s="632">
        <f>VLOOKUP($C233,ToxValues!$C$4:$J$284,5,FALSE)</f>
        <v>0.02</v>
      </c>
      <c r="AI233" s="633"/>
      <c r="AJ233" s="633" t="str">
        <f t="shared" si="68"/>
        <v/>
      </c>
      <c r="AK233" s="634">
        <v>73</v>
      </c>
      <c r="AL233" s="626" t="s">
        <v>1856</v>
      </c>
      <c r="AM233" s="626"/>
      <c r="AN233" s="626" t="s">
        <v>1856</v>
      </c>
      <c r="AO233" s="626" t="s">
        <v>1856</v>
      </c>
      <c r="AP233" s="626" t="s">
        <v>1856</v>
      </c>
      <c r="AQ233" s="626"/>
    </row>
    <row r="234" spans="1:43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631">
        <f t="shared" si="62"/>
        <v>365</v>
      </c>
      <c r="H234" s="631" t="str">
        <f t="shared" si="63"/>
        <v>--</v>
      </c>
      <c r="I234" s="631" t="str">
        <f t="shared" si="64"/>
        <v>--</v>
      </c>
      <c r="J234" s="631"/>
      <c r="K234" s="631" t="str">
        <f t="shared" si="69"/>
        <v/>
      </c>
      <c r="L234" s="631">
        <f t="shared" si="65"/>
        <v>365</v>
      </c>
      <c r="M234" s="631"/>
      <c r="N234" s="631"/>
      <c r="O234" s="631">
        <f t="shared" si="55"/>
        <v>365</v>
      </c>
      <c r="P234" s="631" t="str">
        <f t="shared" si="66"/>
        <v>--</v>
      </c>
      <c r="Q234" s="631"/>
      <c r="R234" s="631" t="str">
        <f t="shared" si="67"/>
        <v>--</v>
      </c>
      <c r="S234" s="631" t="str">
        <f t="shared" si="56"/>
        <v>--</v>
      </c>
      <c r="T234" s="631" t="str">
        <f t="shared" si="57"/>
        <v>--</v>
      </c>
      <c r="U234" s="631" t="str">
        <f t="shared" si="58"/>
        <v>--</v>
      </c>
      <c r="V234" s="631" t="str">
        <f t="shared" si="59"/>
        <v>--</v>
      </c>
      <c r="W234" s="631" t="str">
        <f>IFERROR((1+(3*[0]!B)+(3*[0]!B^2))/((1+[0]!B)^2),"--")</f>
        <v>--</v>
      </c>
      <c r="X234" s="631">
        <f t="shared" si="60"/>
        <v>4.0555555555555553E-2</v>
      </c>
      <c r="Y234" s="631" t="str">
        <f t="shared" si="61"/>
        <v>A</v>
      </c>
      <c r="Z234" s="631">
        <f>VLOOKUP(D234,derm!$D$4:$H$285,5,FALSE)</f>
        <v>4.5400000000000003E-8</v>
      </c>
      <c r="AA234" s="631">
        <f>VLOOKUP($C234,ToxValues!$C$4:$N$283,11,FALSE)</f>
        <v>169.07</v>
      </c>
      <c r="AB234" s="631" t="str">
        <f>VLOOKUP($D234,derm!$D$4:$K$285,6,FALSE)</f>
        <v>--</v>
      </c>
      <c r="AC234" s="631" t="str">
        <f>VLOOKUP($D234,derm!$D$4:$K$285,7,FALSE)</f>
        <v>--</v>
      </c>
      <c r="AD234" s="631" t="str">
        <f>VLOOKUP($D234,derm!$D$4:$K$285,8,FALSE)</f>
        <v>--</v>
      </c>
      <c r="AE234" s="631" t="str">
        <f>VLOOKUP($D234,derm!$D$4:$L$285,9,FALSE)</f>
        <v>--</v>
      </c>
      <c r="AF234" s="631"/>
      <c r="AG234" s="631">
        <f>VLOOKUP($C234,ToxValues!$C$4:$J$284,3,FALSE)</f>
        <v>0.1</v>
      </c>
      <c r="AH234" s="632">
        <f>VLOOKUP($C234,ToxValues!$C$4:$J$284,5,FALSE)</f>
        <v>0.1</v>
      </c>
      <c r="AI234" s="633"/>
      <c r="AJ234" s="633" t="str">
        <f t="shared" si="68"/>
        <v/>
      </c>
      <c r="AK234" s="634">
        <v>365</v>
      </c>
      <c r="AL234" s="626" t="s">
        <v>1856</v>
      </c>
      <c r="AM234" s="626"/>
      <c r="AN234" s="626" t="s">
        <v>1856</v>
      </c>
      <c r="AO234" s="626" t="s">
        <v>1856</v>
      </c>
      <c r="AP234" s="626" t="s">
        <v>1856</v>
      </c>
      <c r="AQ234" s="626"/>
    </row>
    <row r="235" spans="1:43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631">
        <f t="shared" si="62"/>
        <v>255.5</v>
      </c>
      <c r="H235" s="631" t="str">
        <f t="shared" si="63"/>
        <v>--</v>
      </c>
      <c r="I235" s="631" t="str">
        <f t="shared" si="64"/>
        <v>--</v>
      </c>
      <c r="J235" s="631"/>
      <c r="K235" s="631" t="str">
        <f t="shared" si="69"/>
        <v/>
      </c>
      <c r="L235" s="631">
        <f t="shared" si="65"/>
        <v>255.5</v>
      </c>
      <c r="M235" s="631"/>
      <c r="N235" s="631"/>
      <c r="O235" s="631">
        <f t="shared" si="55"/>
        <v>255.5</v>
      </c>
      <c r="P235" s="631" t="str">
        <f t="shared" si="66"/>
        <v>--</v>
      </c>
      <c r="Q235" s="631"/>
      <c r="R235" s="631" t="str">
        <f t="shared" si="67"/>
        <v>--</v>
      </c>
      <c r="S235" s="631" t="str">
        <f t="shared" si="56"/>
        <v>--</v>
      </c>
      <c r="T235" s="631" t="str">
        <f t="shared" si="57"/>
        <v>--</v>
      </c>
      <c r="U235" s="631" t="str">
        <f t="shared" si="58"/>
        <v>--</v>
      </c>
      <c r="V235" s="631" t="str">
        <f t="shared" si="59"/>
        <v>--</v>
      </c>
      <c r="W235" s="631" t="str">
        <f>IFERROR((1+(3*[0]!B)+(3*[0]!B^2))/((1+[0]!B)^2),"--")</f>
        <v>--</v>
      </c>
      <c r="X235" s="631">
        <f t="shared" si="60"/>
        <v>2.8388888888888894E-2</v>
      </c>
      <c r="Y235" s="631" t="str">
        <f t="shared" si="61"/>
        <v>A</v>
      </c>
      <c r="Z235" s="631" t="str">
        <f>VLOOKUP(D235,derm!$D$4:$H$285,5,FALSE)</f>
        <v>--</v>
      </c>
      <c r="AA235" s="631">
        <f>VLOOKUP($C235,ToxValues!$C$4:$N$283,11,FALSE)</f>
        <v>241.46</v>
      </c>
      <c r="AB235" s="631" t="str">
        <f>VLOOKUP($D235,derm!$D$4:$K$285,6,FALSE)</f>
        <v>--</v>
      </c>
      <c r="AC235" s="631" t="str">
        <f>VLOOKUP($D235,derm!$D$4:$K$285,7,FALSE)</f>
        <v>--</v>
      </c>
      <c r="AD235" s="631" t="str">
        <f>VLOOKUP($D235,derm!$D$4:$K$285,8,FALSE)</f>
        <v>--</v>
      </c>
      <c r="AE235" s="631" t="str">
        <f>VLOOKUP($D235,derm!$D$4:$L$285,9,FALSE)</f>
        <v>--</v>
      </c>
      <c r="AF235" s="631"/>
      <c r="AG235" s="631">
        <f>VLOOKUP($C235,ToxValues!$C$4:$J$284,3,FALSE)</f>
        <v>7.0000000000000007E-2</v>
      </c>
      <c r="AH235" s="632">
        <f>VLOOKUP($C235,ToxValues!$C$4:$J$284,5,FALSE)</f>
        <v>7.0000000000000007E-2</v>
      </c>
      <c r="AI235" s="633"/>
      <c r="AJ235" s="633" t="str">
        <f t="shared" si="68"/>
        <v/>
      </c>
      <c r="AK235" s="634">
        <v>255.5</v>
      </c>
      <c r="AL235" s="626" t="s">
        <v>1856</v>
      </c>
      <c r="AM235" s="626"/>
      <c r="AN235" s="626" t="s">
        <v>1856</v>
      </c>
      <c r="AO235" s="626" t="s">
        <v>1856</v>
      </c>
      <c r="AP235" s="626" t="s">
        <v>1856</v>
      </c>
      <c r="AQ235" s="626"/>
    </row>
    <row r="236" spans="1:43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631">
        <f t="shared" si="62"/>
        <v>273.75</v>
      </c>
      <c r="H236" s="631" t="str">
        <f t="shared" si="63"/>
        <v>--</v>
      </c>
      <c r="I236" s="631" t="str">
        <f t="shared" si="64"/>
        <v>--</v>
      </c>
      <c r="J236" s="631"/>
      <c r="K236" s="631" t="str">
        <f t="shared" si="69"/>
        <v/>
      </c>
      <c r="L236" s="631">
        <f t="shared" si="65"/>
        <v>273.75</v>
      </c>
      <c r="M236" s="631"/>
      <c r="N236" s="631"/>
      <c r="O236" s="631">
        <f t="shared" si="55"/>
        <v>273.75</v>
      </c>
      <c r="P236" s="631" t="str">
        <f t="shared" si="66"/>
        <v>--</v>
      </c>
      <c r="Q236" s="631"/>
      <c r="R236" s="631" t="str">
        <f t="shared" si="67"/>
        <v>--</v>
      </c>
      <c r="S236" s="631" t="str">
        <f t="shared" si="56"/>
        <v>--</v>
      </c>
      <c r="T236" s="631" t="str">
        <f t="shared" si="57"/>
        <v>--</v>
      </c>
      <c r="U236" s="631" t="str">
        <f t="shared" si="58"/>
        <v>--</v>
      </c>
      <c r="V236" s="631" t="str">
        <f t="shared" si="59"/>
        <v>--</v>
      </c>
      <c r="W236" s="631" t="str">
        <f>IFERROR((1+(3*[0]!B)+(3*[0]!B^2))/((1+[0]!B)^2),"--")</f>
        <v>--</v>
      </c>
      <c r="X236" s="631">
        <f t="shared" si="60"/>
        <v>3.0416666666666668E-2</v>
      </c>
      <c r="Y236" s="631" t="str">
        <f t="shared" si="61"/>
        <v>A</v>
      </c>
      <c r="Z236" s="631">
        <f>VLOOKUP(D236,derm!$D$4:$H$285,5,FALSE)</f>
        <v>1.09E-2</v>
      </c>
      <c r="AA236" s="631">
        <f>VLOOKUP($C236,ToxValues!$C$4:$N$283,11,FALSE)</f>
        <v>256.13</v>
      </c>
      <c r="AB236" s="631" t="str">
        <f>VLOOKUP($D236,derm!$D$4:$K$285,6,FALSE)</f>
        <v>--</v>
      </c>
      <c r="AC236" s="631" t="str">
        <f>VLOOKUP($D236,derm!$D$4:$K$285,7,FALSE)</f>
        <v>--</v>
      </c>
      <c r="AD236" s="631" t="str">
        <f>VLOOKUP($D236,derm!$D$4:$K$285,8,FALSE)</f>
        <v>--</v>
      </c>
      <c r="AE236" s="631" t="str">
        <f>VLOOKUP($D236,derm!$D$4:$L$285,9,FALSE)</f>
        <v>--</v>
      </c>
      <c r="AF236" s="631"/>
      <c r="AG236" s="631">
        <f>VLOOKUP($C236,ToxValues!$C$4:$J$284,3,FALSE)</f>
        <v>7.4999999999999997E-2</v>
      </c>
      <c r="AH236" s="632">
        <f>VLOOKUP($C236,ToxValues!$C$4:$J$284,5,FALSE)</f>
        <v>7.4999999999999997E-2</v>
      </c>
      <c r="AI236" s="633"/>
      <c r="AJ236" s="633" t="str">
        <f t="shared" si="68"/>
        <v/>
      </c>
      <c r="AK236" s="634">
        <v>273.75</v>
      </c>
      <c r="AL236" s="626" t="s">
        <v>1856</v>
      </c>
      <c r="AM236" s="626"/>
      <c r="AN236" s="626" t="s">
        <v>1856</v>
      </c>
      <c r="AO236" s="626" t="s">
        <v>1856</v>
      </c>
      <c r="AP236" s="626" t="s">
        <v>1856</v>
      </c>
      <c r="AQ236" s="626"/>
    </row>
    <row r="237" spans="1:43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631">
        <f t="shared" si="62"/>
        <v>3.6499999999999995</v>
      </c>
      <c r="H237" s="631" t="str">
        <f t="shared" si="63"/>
        <v>--</v>
      </c>
      <c r="I237" s="631" t="str">
        <f t="shared" si="64"/>
        <v>--</v>
      </c>
      <c r="J237" s="631"/>
      <c r="K237" s="631" t="str">
        <f t="shared" si="69"/>
        <v/>
      </c>
      <c r="L237" s="631">
        <f t="shared" si="65"/>
        <v>3.6499999999999995</v>
      </c>
      <c r="M237" s="631"/>
      <c r="N237" s="631"/>
      <c r="O237" s="631">
        <f t="shared" si="55"/>
        <v>3.6499999999999995</v>
      </c>
      <c r="P237" s="631" t="str">
        <f t="shared" si="66"/>
        <v>--</v>
      </c>
      <c r="Q237" s="631"/>
      <c r="R237" s="631" t="str">
        <f t="shared" si="67"/>
        <v>--</v>
      </c>
      <c r="S237" s="631" t="str">
        <f t="shared" si="56"/>
        <v>--</v>
      </c>
      <c r="T237" s="631" t="str">
        <f t="shared" si="57"/>
        <v>--</v>
      </c>
      <c r="U237" s="631" t="str">
        <f t="shared" si="58"/>
        <v>--</v>
      </c>
      <c r="V237" s="631" t="str">
        <f t="shared" si="59"/>
        <v>--</v>
      </c>
      <c r="W237" s="631" t="str">
        <f>IFERROR((1+(3*[0]!B)+(3*[0]!B^2))/((1+[0]!B)^2),"--")</f>
        <v>--</v>
      </c>
      <c r="X237" s="631">
        <f t="shared" si="60"/>
        <v>4.0555555555555554E-4</v>
      </c>
      <c r="Y237" s="631" t="str">
        <f t="shared" si="61"/>
        <v>A</v>
      </c>
      <c r="Z237" s="631">
        <f>VLOOKUP(D237,derm!$D$4:$H$285,5,FALSE)</f>
        <v>7.5500000000000003E-4</v>
      </c>
      <c r="AA237" s="631">
        <f>VLOOKUP($C237,ToxValues!$C$4:$N$283,11,FALSE)</f>
        <v>190.26</v>
      </c>
      <c r="AB237" s="631" t="str">
        <f>VLOOKUP($D237,derm!$D$4:$K$285,6,FALSE)</f>
        <v>--</v>
      </c>
      <c r="AC237" s="631" t="str">
        <f>VLOOKUP($D237,derm!$D$4:$K$285,7,FALSE)</f>
        <v>--</v>
      </c>
      <c r="AD237" s="631" t="str">
        <f>VLOOKUP($D237,derm!$D$4:$K$285,8,FALSE)</f>
        <v>--</v>
      </c>
      <c r="AE237" s="631" t="str">
        <f>VLOOKUP($D237,derm!$D$4:$L$285,9,FALSE)</f>
        <v>--</v>
      </c>
      <c r="AF237" s="631"/>
      <c r="AG237" s="631">
        <f>VLOOKUP($C237,ToxValues!$C$4:$J$284,3,FALSE)</f>
        <v>1E-3</v>
      </c>
      <c r="AH237" s="632">
        <f>VLOOKUP($C237,ToxValues!$C$4:$J$284,5,FALSE)</f>
        <v>1E-3</v>
      </c>
      <c r="AI237" s="633"/>
      <c r="AJ237" s="633" t="str">
        <f t="shared" si="68"/>
        <v/>
      </c>
      <c r="AK237" s="634">
        <v>3.6499999999999995</v>
      </c>
      <c r="AL237" s="626" t="s">
        <v>1856</v>
      </c>
      <c r="AM237" s="626"/>
      <c r="AN237" s="626" t="s">
        <v>1856</v>
      </c>
      <c r="AO237" s="626" t="s">
        <v>1856</v>
      </c>
      <c r="AP237" s="626" t="s">
        <v>1856</v>
      </c>
      <c r="AQ237" s="626"/>
    </row>
    <row r="238" spans="1:43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631">
        <f t="shared" si="62"/>
        <v>3.6499999999999995</v>
      </c>
      <c r="H238" s="631" t="str">
        <f t="shared" si="63"/>
        <v>--</v>
      </c>
      <c r="I238" s="631" t="str">
        <f t="shared" si="64"/>
        <v>--</v>
      </c>
      <c r="J238" s="631"/>
      <c r="K238" s="631" t="str">
        <f t="shared" si="69"/>
        <v/>
      </c>
      <c r="L238" s="631">
        <f t="shared" si="65"/>
        <v>3.6499999999999995</v>
      </c>
      <c r="M238" s="631"/>
      <c r="N238" s="631"/>
      <c r="O238" s="631">
        <f t="shared" si="55"/>
        <v>3.6499999999999995</v>
      </c>
      <c r="P238" s="631" t="str">
        <f t="shared" si="66"/>
        <v>--</v>
      </c>
      <c r="Q238" s="631"/>
      <c r="R238" s="631" t="str">
        <f t="shared" si="67"/>
        <v>--</v>
      </c>
      <c r="S238" s="631" t="str">
        <f t="shared" si="56"/>
        <v>--</v>
      </c>
      <c r="T238" s="631" t="str">
        <f t="shared" si="57"/>
        <v>--</v>
      </c>
      <c r="U238" s="631" t="str">
        <f t="shared" si="58"/>
        <v>--</v>
      </c>
      <c r="V238" s="631" t="str">
        <f t="shared" si="59"/>
        <v>--</v>
      </c>
      <c r="W238" s="631" t="str">
        <f>IFERROR((1+(3*[0]!B)+(3*[0]!B^2))/((1+[0]!B)^2),"--")</f>
        <v>--</v>
      </c>
      <c r="X238" s="631">
        <f t="shared" si="60"/>
        <v>4.0555555555555554E-4</v>
      </c>
      <c r="Y238" s="631" t="str">
        <f t="shared" si="61"/>
        <v>A</v>
      </c>
      <c r="Z238" s="631">
        <f>VLOOKUP(D238,derm!$D$4:$H$285,5,FALSE)</f>
        <v>3.7100000000000001E-5</v>
      </c>
      <c r="AA238" s="631">
        <f>VLOOKUP($C238,ToxValues!$C$4:$N$283,11,FALSE)</f>
        <v>222.26</v>
      </c>
      <c r="AB238" s="631" t="str">
        <f>VLOOKUP($D238,derm!$D$4:$K$285,6,FALSE)</f>
        <v>--</v>
      </c>
      <c r="AC238" s="631" t="str">
        <f>VLOOKUP($D238,derm!$D$4:$K$285,7,FALSE)</f>
        <v>--</v>
      </c>
      <c r="AD238" s="631" t="str">
        <f>VLOOKUP($D238,derm!$D$4:$K$285,8,FALSE)</f>
        <v>--</v>
      </c>
      <c r="AE238" s="631" t="str">
        <f>VLOOKUP($D238,derm!$D$4:$L$285,9,FALSE)</f>
        <v>--</v>
      </c>
      <c r="AF238" s="631"/>
      <c r="AG238" s="631">
        <f>VLOOKUP($C238,ToxValues!$C$4:$J$284,3,FALSE)</f>
        <v>1E-3</v>
      </c>
      <c r="AH238" s="632">
        <f>VLOOKUP($C238,ToxValues!$C$4:$J$284,5,FALSE)</f>
        <v>1E-3</v>
      </c>
      <c r="AI238" s="633"/>
      <c r="AJ238" s="633" t="str">
        <f t="shared" si="68"/>
        <v/>
      </c>
      <c r="AK238" s="634">
        <v>3.6499999999999995</v>
      </c>
      <c r="AL238" s="626" t="s">
        <v>1856</v>
      </c>
      <c r="AM238" s="626"/>
      <c r="AN238" s="626" t="s">
        <v>1856</v>
      </c>
      <c r="AO238" s="626" t="s">
        <v>1856</v>
      </c>
      <c r="AP238" s="626" t="s">
        <v>1856</v>
      </c>
      <c r="AQ238" s="626"/>
    </row>
    <row r="239" spans="1:43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631" t="str">
        <f t="shared" si="62"/>
        <v>--</v>
      </c>
      <c r="H239" s="631" t="str">
        <f t="shared" si="63"/>
        <v>--</v>
      </c>
      <c r="I239" s="631" t="str">
        <f t="shared" si="64"/>
        <v>--</v>
      </c>
      <c r="J239" s="631"/>
      <c r="K239" s="631" t="str">
        <f t="shared" si="69"/>
        <v/>
      </c>
      <c r="L239" s="631" t="str">
        <f t="shared" si="65"/>
        <v>--</v>
      </c>
      <c r="M239" s="631"/>
      <c r="N239" s="631"/>
      <c r="O239" s="631" t="str">
        <f t="shared" si="55"/>
        <v>--</v>
      </c>
      <c r="P239" s="631" t="str">
        <f t="shared" si="66"/>
        <v>--</v>
      </c>
      <c r="Q239" s="631"/>
      <c r="R239" s="631" t="str">
        <f t="shared" si="67"/>
        <v>--</v>
      </c>
      <c r="S239" s="631" t="str">
        <f t="shared" si="56"/>
        <v>--</v>
      </c>
      <c r="T239" s="631" t="str">
        <f t="shared" si="57"/>
        <v>--</v>
      </c>
      <c r="U239" s="631" t="str">
        <f t="shared" si="58"/>
        <v>--</v>
      </c>
      <c r="V239" s="631" t="str">
        <f t="shared" si="59"/>
        <v>--</v>
      </c>
      <c r="W239" s="631" t="str">
        <f>IFERROR((1+(3*[0]!B)+(3*[0]!B^2))/((1+[0]!B)^2),"--")</f>
        <v>--</v>
      </c>
      <c r="X239" s="631" t="str">
        <f t="shared" si="60"/>
        <v>--</v>
      </c>
      <c r="Y239" s="631" t="str">
        <f t="shared" si="61"/>
        <v>A</v>
      </c>
      <c r="Z239" s="631">
        <f>VLOOKUP(D239,derm!$D$4:$H$285,5,FALSE)</f>
        <v>3.29E-5</v>
      </c>
      <c r="AA239" s="631">
        <f>VLOOKUP($C239,ToxValues!$C$4:$N$283,11,FALSE)</f>
        <v>206.26</v>
      </c>
      <c r="AB239" s="631" t="str">
        <f>VLOOKUP($D239,derm!$D$4:$K$285,6,FALSE)</f>
        <v>--</v>
      </c>
      <c r="AC239" s="631" t="str">
        <f>VLOOKUP($D239,derm!$D$4:$K$285,7,FALSE)</f>
        <v>--</v>
      </c>
      <c r="AD239" s="631" t="str">
        <f>VLOOKUP($D239,derm!$D$4:$K$285,8,FALSE)</f>
        <v>--</v>
      </c>
      <c r="AE239" s="631" t="str">
        <f>VLOOKUP($D239,derm!$D$4:$L$285,9,FALSE)</f>
        <v>--</v>
      </c>
      <c r="AF239" s="631"/>
      <c r="AG239" s="631" t="str">
        <f>VLOOKUP($C239,ToxValues!$C$4:$J$284,3,FALSE)</f>
        <v>--</v>
      </c>
      <c r="AH239" s="632" t="str">
        <f>VLOOKUP($C239,ToxValues!$C$4:$J$284,5,FALSE)</f>
        <v>--</v>
      </c>
      <c r="AI239" s="633"/>
      <c r="AJ239" s="633" t="str">
        <f t="shared" si="68"/>
        <v/>
      </c>
      <c r="AK239" s="634" t="s">
        <v>1856</v>
      </c>
      <c r="AL239" s="626" t="s">
        <v>1856</v>
      </c>
      <c r="AM239" s="626"/>
      <c r="AN239" s="626" t="s">
        <v>1856</v>
      </c>
      <c r="AO239" s="626" t="s">
        <v>1856</v>
      </c>
      <c r="AP239" s="626" t="s">
        <v>1856</v>
      </c>
      <c r="AQ239" s="626"/>
    </row>
    <row r="240" spans="1:43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631">
        <f t="shared" si="62"/>
        <v>18.25</v>
      </c>
      <c r="H240" s="631" t="str">
        <f t="shared" si="63"/>
        <v>--</v>
      </c>
      <c r="I240" s="631" t="str">
        <f t="shared" si="64"/>
        <v>--</v>
      </c>
      <c r="J240" s="631"/>
      <c r="K240" s="631" t="str">
        <f t="shared" si="69"/>
        <v/>
      </c>
      <c r="L240" s="631">
        <f t="shared" si="65"/>
        <v>18.25</v>
      </c>
      <c r="M240" s="631"/>
      <c r="N240" s="631"/>
      <c r="O240" s="631">
        <f t="shared" si="55"/>
        <v>18.25</v>
      </c>
      <c r="P240" s="631" t="str">
        <f t="shared" si="66"/>
        <v>--</v>
      </c>
      <c r="Q240" s="631"/>
      <c r="R240" s="631" t="str">
        <f t="shared" si="67"/>
        <v>--</v>
      </c>
      <c r="S240" s="631" t="str">
        <f t="shared" si="56"/>
        <v>--</v>
      </c>
      <c r="T240" s="631" t="str">
        <f t="shared" si="57"/>
        <v>--</v>
      </c>
      <c r="U240" s="631" t="str">
        <f t="shared" si="58"/>
        <v>--</v>
      </c>
      <c r="V240" s="631" t="str">
        <f t="shared" si="59"/>
        <v>--</v>
      </c>
      <c r="W240" s="631" t="str">
        <f>IFERROR((1+(3*[0]!B)+(3*[0]!B^2))/((1+[0]!B)^2),"--")</f>
        <v>--</v>
      </c>
      <c r="X240" s="631">
        <f t="shared" si="60"/>
        <v>2.0277777777777777E-3</v>
      </c>
      <c r="Y240" s="631" t="str">
        <f t="shared" si="61"/>
        <v>A</v>
      </c>
      <c r="Z240" s="631">
        <f>VLOOKUP(D240,derm!$D$4:$H$285,5,FALSE)</f>
        <v>3.13E-3</v>
      </c>
      <c r="AA240" s="631">
        <f>VLOOKUP($C240,ToxValues!$C$4:$N$283,11,FALSE)</f>
        <v>221.26</v>
      </c>
      <c r="AB240" s="631" t="str">
        <f>VLOOKUP($D240,derm!$D$4:$K$285,6,FALSE)</f>
        <v>--</v>
      </c>
      <c r="AC240" s="631" t="str">
        <f>VLOOKUP($D240,derm!$D$4:$K$285,7,FALSE)</f>
        <v>--</v>
      </c>
      <c r="AD240" s="631" t="str">
        <f>VLOOKUP($D240,derm!$D$4:$K$285,8,FALSE)</f>
        <v>--</v>
      </c>
      <c r="AE240" s="631" t="str">
        <f>VLOOKUP($D240,derm!$D$4:$L$285,9,FALSE)</f>
        <v>--</v>
      </c>
      <c r="AF240" s="631"/>
      <c r="AG240" s="631">
        <f>VLOOKUP($C240,ToxValues!$C$4:$J$284,3,FALSE)</f>
        <v>5.0000000000000001E-3</v>
      </c>
      <c r="AH240" s="632">
        <f>VLOOKUP($C240,ToxValues!$C$4:$J$284,5,FALSE)</f>
        <v>5.0000000000000001E-3</v>
      </c>
      <c r="AI240" s="633"/>
      <c r="AJ240" s="633" t="str">
        <f t="shared" si="68"/>
        <v/>
      </c>
      <c r="AK240" s="634">
        <v>18.25</v>
      </c>
      <c r="AL240" s="626" t="s">
        <v>1856</v>
      </c>
      <c r="AM240" s="626"/>
      <c r="AN240" s="626" t="s">
        <v>1856</v>
      </c>
      <c r="AO240" s="626" t="s">
        <v>1856</v>
      </c>
      <c r="AP240" s="626" t="s">
        <v>1856</v>
      </c>
      <c r="AQ240" s="626"/>
    </row>
    <row r="241" spans="1:43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631">
        <f t="shared" si="62"/>
        <v>91.25</v>
      </c>
      <c r="H241" s="631" t="str">
        <f t="shared" si="63"/>
        <v>--</v>
      </c>
      <c r="I241" s="631" t="str">
        <f t="shared" si="64"/>
        <v>--</v>
      </c>
      <c r="J241" s="631"/>
      <c r="K241" s="631" t="str">
        <f t="shared" si="69"/>
        <v/>
      </c>
      <c r="L241" s="631">
        <f t="shared" si="65"/>
        <v>91.25</v>
      </c>
      <c r="M241" s="631"/>
      <c r="N241" s="631"/>
      <c r="O241" s="631">
        <f t="shared" si="55"/>
        <v>91.25</v>
      </c>
      <c r="P241" s="631" t="str">
        <f t="shared" si="66"/>
        <v>--</v>
      </c>
      <c r="Q241" s="631"/>
      <c r="R241" s="631" t="str">
        <f t="shared" si="67"/>
        <v>--</v>
      </c>
      <c r="S241" s="631" t="str">
        <f t="shared" si="56"/>
        <v>--</v>
      </c>
      <c r="T241" s="631" t="str">
        <f t="shared" si="57"/>
        <v>--</v>
      </c>
      <c r="U241" s="631" t="str">
        <f t="shared" si="58"/>
        <v>--</v>
      </c>
      <c r="V241" s="631" t="str">
        <f t="shared" si="59"/>
        <v>--</v>
      </c>
      <c r="W241" s="631" t="str">
        <f>IFERROR((1+(3*[0]!B)+(3*[0]!B^2))/((1+[0]!B)^2),"--")</f>
        <v>--</v>
      </c>
      <c r="X241" s="631">
        <f t="shared" si="60"/>
        <v>1.0138888888888888E-2</v>
      </c>
      <c r="Y241" s="631" t="str">
        <f t="shared" si="61"/>
        <v>A</v>
      </c>
      <c r="Z241" s="631">
        <f>VLOOKUP(D241,derm!$D$4:$H$285,5,FALSE)</f>
        <v>4.49E-5</v>
      </c>
      <c r="AA241" s="631">
        <f>VLOOKUP($C241,ToxValues!$C$4:$N$283,11,FALSE)</f>
        <v>219.26</v>
      </c>
      <c r="AB241" s="631" t="str">
        <f>VLOOKUP($D241,derm!$D$4:$K$285,6,FALSE)</f>
        <v>--</v>
      </c>
      <c r="AC241" s="631" t="str">
        <f>VLOOKUP($D241,derm!$D$4:$K$285,7,FALSE)</f>
        <v>--</v>
      </c>
      <c r="AD241" s="631" t="str">
        <f>VLOOKUP($D241,derm!$D$4:$K$285,8,FALSE)</f>
        <v>--</v>
      </c>
      <c r="AE241" s="631" t="str">
        <f>VLOOKUP($D241,derm!$D$4:$L$285,9,FALSE)</f>
        <v>--</v>
      </c>
      <c r="AF241" s="631"/>
      <c r="AG241" s="631">
        <f>VLOOKUP($C241,ToxValues!$C$4:$J$284,3,FALSE)</f>
        <v>2.5000000000000001E-2</v>
      </c>
      <c r="AH241" s="632">
        <f>VLOOKUP($C241,ToxValues!$C$4:$J$284,5,FALSE)</f>
        <v>2.5000000000000001E-2</v>
      </c>
      <c r="AI241" s="633"/>
      <c r="AJ241" s="633" t="str">
        <f t="shared" si="68"/>
        <v/>
      </c>
      <c r="AK241" s="634">
        <v>91.25</v>
      </c>
      <c r="AL241" s="626" t="s">
        <v>1856</v>
      </c>
      <c r="AM241" s="626"/>
      <c r="AN241" s="626" t="s">
        <v>1856</v>
      </c>
      <c r="AO241" s="626" t="s">
        <v>1856</v>
      </c>
      <c r="AP241" s="626" t="s">
        <v>1856</v>
      </c>
      <c r="AQ241" s="626"/>
    </row>
    <row r="242" spans="1:43" x14ac:dyDescent="0.25">
      <c r="A242" s="318" t="s">
        <v>88</v>
      </c>
      <c r="B242" s="320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631">
        <f t="shared" si="62"/>
        <v>1.2173852539784873E-7</v>
      </c>
      <c r="H242" s="631" t="str">
        <f t="shared" si="63"/>
        <v>--</v>
      </c>
      <c r="I242" s="631">
        <f t="shared" si="64"/>
        <v>1.2173852539784873E-7</v>
      </c>
      <c r="J242" s="631"/>
      <c r="K242" s="631" t="str">
        <f t="shared" si="69"/>
        <v/>
      </c>
      <c r="L242" s="631">
        <f t="shared" si="65"/>
        <v>2.5549999999999997E-6</v>
      </c>
      <c r="M242" s="631"/>
      <c r="N242" s="631"/>
      <c r="O242" s="631">
        <f t="shared" si="55"/>
        <v>2.5549999999999997E-6</v>
      </c>
      <c r="P242" s="631">
        <f t="shared" si="66"/>
        <v>1.2782922659076752E-7</v>
      </c>
      <c r="Q242" s="631"/>
      <c r="R242" s="631">
        <f t="shared" si="67"/>
        <v>1.2782922659076752E-7</v>
      </c>
      <c r="S242" s="631">
        <f t="shared" si="56"/>
        <v>2.0007831993042328E-8</v>
      </c>
      <c r="T242" s="631">
        <f t="shared" si="57"/>
        <v>1.2782922659076752E-7</v>
      </c>
      <c r="U242" s="631">
        <f t="shared" si="58"/>
        <v>8.7878787878787876E-2</v>
      </c>
      <c r="V242" s="631">
        <f t="shared" si="59"/>
        <v>35.033131313131314</v>
      </c>
      <c r="W242" s="631">
        <f>IFERROR((1+(3*[0]!B)+(3*[0]!B^2))/((1+[0]!B)^2),"--")</f>
        <v>2.5684113865932048</v>
      </c>
      <c r="X242" s="631">
        <f t="shared" si="60"/>
        <v>2.8388888888888887E-10</v>
      </c>
      <c r="Y242" s="631" t="str">
        <f t="shared" si="61"/>
        <v>A</v>
      </c>
      <c r="Z242" s="631">
        <f>VLOOKUP(D242,derm!$D$4:$H$285,5,FALSE)</f>
        <v>0.80800000000000005</v>
      </c>
      <c r="AA242" s="631">
        <f>VLOOKUP($C242,ToxValues!$C$4:$N$283,11,FALSE)</f>
        <v>321.98</v>
      </c>
      <c r="AB242" s="631">
        <f>VLOOKUP($D242,derm!$D$4:$K$285,6,FALSE)</f>
        <v>5.6</v>
      </c>
      <c r="AC242" s="631">
        <f>VLOOKUP($D242,derm!$D$4:$K$285,7,FALSE)</f>
        <v>6.82</v>
      </c>
      <c r="AD242" s="631">
        <f>VLOOKUP($D242,derm!$D$4:$K$285,8,FALSE)</f>
        <v>30.09</v>
      </c>
      <c r="AE242" s="631">
        <f>VLOOKUP($D242,derm!$D$4:$L$285,9,FALSE)</f>
        <v>0.5</v>
      </c>
      <c r="AF242" s="631"/>
      <c r="AG242" s="631">
        <f>VLOOKUP($C242,ToxValues!$C$4:$J$284,3,FALSE)</f>
        <v>6.9999999999999996E-10</v>
      </c>
      <c r="AH242" s="632">
        <f>VLOOKUP($C242,ToxValues!$C$4:$J$284,5,FALSE)</f>
        <v>6.9999999999999996E-10</v>
      </c>
      <c r="AI242" s="633"/>
      <c r="AJ242" s="633">
        <f t="shared" si="68"/>
        <v>0.2504652911920372</v>
      </c>
      <c r="AK242" s="634">
        <v>4.8604948341728169E-7</v>
      </c>
      <c r="AL242" s="626">
        <v>6.0023495979126987E-7</v>
      </c>
      <c r="AM242" s="626"/>
      <c r="AN242" s="626">
        <v>6.0023495979126987E-7</v>
      </c>
      <c r="AO242" s="626">
        <v>6.0023495979126987E-7</v>
      </c>
      <c r="AP242" s="626">
        <v>3.8348767977230255E-6</v>
      </c>
      <c r="AQ242" s="626"/>
    </row>
    <row r="243" spans="1:43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631">
        <f>IF(MIN(H243:L243)&gt;0,MIN(H243:L243)/1000,"--")</f>
        <v>3.65</v>
      </c>
      <c r="H243" s="631" t="str">
        <f t="shared" ref="H243:H263" si="70">IFERROR(((1/(1/$M243)+(1/$O243)+(1/$P243))),"--")</f>
        <v>--</v>
      </c>
      <c r="I243" s="631">
        <f t="shared" ref="I243:I263" si="71">IFERROR(((1/(1/$P243)+(1/$O243))),"")</f>
        <v>699233.71674906835</v>
      </c>
      <c r="J243" s="631"/>
      <c r="K243" s="631" t="str">
        <f t="shared" si="69"/>
        <v/>
      </c>
      <c r="L243" s="631">
        <f t="shared" si="65"/>
        <v>3650</v>
      </c>
      <c r="M243" s="631"/>
      <c r="N243" s="631"/>
      <c r="O243" s="631">
        <f t="shared" si="55"/>
        <v>3650</v>
      </c>
      <c r="P243" s="631">
        <f>Q243</f>
        <v>699233.71647509572</v>
      </c>
      <c r="Q243" s="631">
        <f t="shared" ref="Q243:Q285" si="72">IFERROR((DA_event_adult_nc*1000/(Kp*ET_adult)),"--")</f>
        <v>699233.71647509572</v>
      </c>
      <c r="R243" s="631" t="str">
        <f t="shared" si="67"/>
        <v>--</v>
      </c>
      <c r="S243" s="631" t="str">
        <f t="shared" si="56"/>
        <v>--</v>
      </c>
      <c r="T243" s="631" t="str">
        <f t="shared" si="57"/>
        <v>--</v>
      </c>
      <c r="U243" s="631"/>
      <c r="V243" s="631"/>
      <c r="W243" s="631" t="str">
        <f>IFERROR((1+(3*[0]!B)+(3*[0]!B^2))/((1+[0]!B)^2),"--")</f>
        <v>--</v>
      </c>
      <c r="X243" s="631">
        <f t="shared" si="60"/>
        <v>0.40555555555555556</v>
      </c>
      <c r="Y243" s="631"/>
      <c r="Z243" s="631">
        <f>VLOOKUP(D243,derm!$D$4:$H$285,5,FALSE)</f>
        <v>1E-3</v>
      </c>
      <c r="AA243" s="631">
        <f>VLOOKUP($C243,ToxValues!$C$4:$N$283,11,FALSE)</f>
        <v>26.981999999999999</v>
      </c>
      <c r="AB243" s="631" t="str">
        <f>VLOOKUP($D243,derm!$D$4:$K$285,6,FALSE)</f>
        <v>--</v>
      </c>
      <c r="AC243" s="631" t="str">
        <f>VLOOKUP($D243,derm!$D$4:$K$285,7,FALSE)</f>
        <v>--</v>
      </c>
      <c r="AD243" s="631" t="str">
        <f>VLOOKUP($D243,derm!$D$4:$K$285,8,FALSE)</f>
        <v>--</v>
      </c>
      <c r="AE243" s="631" t="str">
        <f>VLOOKUP($D243,derm!$D$4:$L$285,9,FALSE)</f>
        <v>--</v>
      </c>
      <c r="AF243" s="631"/>
      <c r="AG243" s="631">
        <f>VLOOKUP($C243,ToxValues!$C$4:$J$284,3,FALSE)</f>
        <v>1</v>
      </c>
      <c r="AH243" s="632">
        <f>VLOOKUP($C243,ToxValues!$C$4:$J$284,5,FALSE)</f>
        <v>1</v>
      </c>
      <c r="AI243" s="633"/>
      <c r="AJ243" s="633" t="str">
        <f t="shared" si="68"/>
        <v/>
      </c>
      <c r="AK243" s="634">
        <v>3.65</v>
      </c>
      <c r="AL243" s="626">
        <v>20977011.494252872</v>
      </c>
      <c r="AM243" s="626">
        <v>20977011.494252872</v>
      </c>
      <c r="AN243" s="626" t="s">
        <v>1856</v>
      </c>
      <c r="AO243" s="626" t="s">
        <v>1856</v>
      </c>
      <c r="AP243" s="626" t="s">
        <v>1856</v>
      </c>
      <c r="AQ243" s="626"/>
    </row>
    <row r="244" spans="1:43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631">
        <f t="shared" ref="G244:G285" si="73">IF(MIN(H244:L244)&gt;0,MIN(H244:L244)/1000,"--")</f>
        <v>1.4599999999999999E-3</v>
      </c>
      <c r="H244" s="631" t="str">
        <f t="shared" si="70"/>
        <v>--</v>
      </c>
      <c r="I244" s="631">
        <f t="shared" si="71"/>
        <v>42.638954495355058</v>
      </c>
      <c r="J244" s="631"/>
      <c r="K244" s="631" t="str">
        <f t="shared" si="69"/>
        <v/>
      </c>
      <c r="L244" s="631">
        <f t="shared" si="65"/>
        <v>1.46</v>
      </c>
      <c r="M244" s="631"/>
      <c r="N244" s="631"/>
      <c r="O244" s="631">
        <f t="shared" si="55"/>
        <v>1.46</v>
      </c>
      <c r="P244" s="631">
        <f t="shared" ref="P244:P285" si="74">Q244</f>
        <v>41.954022988505741</v>
      </c>
      <c r="Q244" s="631">
        <f t="shared" si="72"/>
        <v>41.954022988505741</v>
      </c>
      <c r="R244" s="631" t="str">
        <f t="shared" si="67"/>
        <v>--</v>
      </c>
      <c r="S244" s="631" t="str">
        <f t="shared" si="56"/>
        <v>--</v>
      </c>
      <c r="T244" s="631" t="str">
        <f t="shared" si="57"/>
        <v>--</v>
      </c>
      <c r="U244" s="631"/>
      <c r="V244" s="631"/>
      <c r="W244" s="631" t="str">
        <f>IFERROR((1+(3*[0]!B)+(3*[0]!B^2))/((1+[0]!B)^2),"--")</f>
        <v>--</v>
      </c>
      <c r="X244" s="631">
        <f t="shared" si="60"/>
        <v>2.4333333333333333E-5</v>
      </c>
      <c r="Y244" s="631"/>
      <c r="Z244" s="631">
        <f>VLOOKUP(D244,derm!$D$4:$H$285,5,FALSE)</f>
        <v>1E-3</v>
      </c>
      <c r="AA244" s="631">
        <f>VLOOKUP($C244,ToxValues!$C$4:$N$283,11,FALSE)</f>
        <v>121.76</v>
      </c>
      <c r="AB244" s="631" t="str">
        <f>VLOOKUP($D244,derm!$D$4:$K$285,6,FALSE)</f>
        <v>--</v>
      </c>
      <c r="AC244" s="631" t="str">
        <f>VLOOKUP($D244,derm!$D$4:$K$285,7,FALSE)</f>
        <v>--</v>
      </c>
      <c r="AD244" s="631" t="str">
        <f>VLOOKUP($D244,derm!$D$4:$K$285,8,FALSE)</f>
        <v>--</v>
      </c>
      <c r="AE244" s="631" t="str">
        <f>VLOOKUP($D244,derm!$D$4:$L$285,9,FALSE)</f>
        <v>--</v>
      </c>
      <c r="AF244" s="631"/>
      <c r="AG244" s="631">
        <f>VLOOKUP($C244,ToxValues!$C$4:$J$284,3,FALSE)</f>
        <v>4.0000000000000002E-4</v>
      </c>
      <c r="AH244" s="632">
        <f>VLOOKUP($C244,ToxValues!$C$4:$J$284,5,FALSE)</f>
        <v>6.0000000000000002E-5</v>
      </c>
      <c r="AI244" s="633"/>
      <c r="AJ244" s="633" t="str">
        <f t="shared" si="68"/>
        <v/>
      </c>
      <c r="AK244" s="634">
        <v>1.4599999999999999E-3</v>
      </c>
      <c r="AL244" s="626">
        <v>1258.6206896551723</v>
      </c>
      <c r="AM244" s="626">
        <v>1258.6206896551723</v>
      </c>
      <c r="AN244" s="626" t="s">
        <v>1856</v>
      </c>
      <c r="AO244" s="626" t="s">
        <v>1856</v>
      </c>
      <c r="AP244" s="626" t="s">
        <v>1856</v>
      </c>
      <c r="AQ244" s="626"/>
    </row>
    <row r="245" spans="1:43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631">
        <f t="shared" si="73"/>
        <v>1.0950000000000001E-3</v>
      </c>
      <c r="H245" s="631" t="str">
        <f t="shared" si="70"/>
        <v>--</v>
      </c>
      <c r="I245" s="631">
        <f t="shared" si="71"/>
        <v>210.68335695166112</v>
      </c>
      <c r="J245" s="631"/>
      <c r="K245" s="631" t="str">
        <f t="shared" si="69"/>
        <v/>
      </c>
      <c r="L245" s="631">
        <f t="shared" si="65"/>
        <v>1.095</v>
      </c>
      <c r="M245" s="631"/>
      <c r="N245" s="631"/>
      <c r="O245" s="631">
        <f t="shared" si="55"/>
        <v>1.095</v>
      </c>
      <c r="P245" s="631">
        <f t="shared" si="74"/>
        <v>209.77011494252869</v>
      </c>
      <c r="Q245" s="631">
        <f t="shared" si="72"/>
        <v>209.77011494252869</v>
      </c>
      <c r="R245" s="631" t="str">
        <f t="shared" si="67"/>
        <v>--</v>
      </c>
      <c r="S245" s="631" t="str">
        <f t="shared" si="56"/>
        <v>--</v>
      </c>
      <c r="T245" s="631" t="str">
        <f t="shared" si="57"/>
        <v>--</v>
      </c>
      <c r="U245" s="631"/>
      <c r="V245" s="631"/>
      <c r="W245" s="631" t="str">
        <f>IFERROR((1+(3*[0]!B)+(3*[0]!B^2))/((1+[0]!B)^2),"--")</f>
        <v>--</v>
      </c>
      <c r="X245" s="631">
        <f t="shared" si="60"/>
        <v>1.2166666666666665E-4</v>
      </c>
      <c r="Y245" s="631"/>
      <c r="Z245" s="631">
        <f>VLOOKUP(D245,derm!$D$4:$H$285,5,FALSE)</f>
        <v>1E-3</v>
      </c>
      <c r="AA245" s="631">
        <f>VLOOKUP($C245,ToxValues!$C$4:$N$283,11,FALSE)</f>
        <v>74.921999999999997</v>
      </c>
      <c r="AB245" s="631" t="str">
        <f>VLOOKUP($D245,derm!$D$4:$K$285,6,FALSE)</f>
        <v>--</v>
      </c>
      <c r="AC245" s="631" t="str">
        <f>VLOOKUP($D245,derm!$D$4:$K$285,7,FALSE)</f>
        <v>--</v>
      </c>
      <c r="AD245" s="631" t="str">
        <f>VLOOKUP($D245,derm!$D$4:$K$285,8,FALSE)</f>
        <v>--</v>
      </c>
      <c r="AE245" s="631" t="str">
        <f>VLOOKUP($D245,derm!$D$4:$L$285,9,FALSE)</f>
        <v>--</v>
      </c>
      <c r="AF245" s="631"/>
      <c r="AG245" s="631">
        <f>VLOOKUP($C245,ToxValues!$C$4:$J$284,3,FALSE)</f>
        <v>2.9999999999999997E-4</v>
      </c>
      <c r="AH245" s="632">
        <f>VLOOKUP($C245,ToxValues!$C$4:$J$284,5,FALSE)</f>
        <v>2.9999999999999997E-4</v>
      </c>
      <c r="AI245" s="633"/>
      <c r="AJ245" s="633" t="str">
        <f t="shared" si="68"/>
        <v/>
      </c>
      <c r="AK245" s="634">
        <v>1.0950000000000001E-3</v>
      </c>
      <c r="AL245" s="626">
        <v>6293.1034482758614</v>
      </c>
      <c r="AM245" s="626">
        <v>6293.1034482758614</v>
      </c>
      <c r="AN245" s="626" t="s">
        <v>1856</v>
      </c>
      <c r="AO245" s="626" t="s">
        <v>1856</v>
      </c>
      <c r="AP245" s="626" t="s">
        <v>1856</v>
      </c>
      <c r="AQ245" s="626"/>
    </row>
    <row r="246" spans="1:43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631">
        <f t="shared" si="73"/>
        <v>0.73</v>
      </c>
      <c r="H246" s="631" t="str">
        <f t="shared" si="70"/>
        <v>--</v>
      </c>
      <c r="I246" s="631">
        <f t="shared" si="71"/>
        <v>9789.2734005143575</v>
      </c>
      <c r="J246" s="631"/>
      <c r="K246" s="631" t="str">
        <f t="shared" si="69"/>
        <v/>
      </c>
      <c r="L246" s="631">
        <f t="shared" si="65"/>
        <v>730</v>
      </c>
      <c r="M246" s="631"/>
      <c r="N246" s="631"/>
      <c r="O246" s="631">
        <f t="shared" si="55"/>
        <v>730</v>
      </c>
      <c r="P246" s="631">
        <f t="shared" si="74"/>
        <v>9789.2720306513438</v>
      </c>
      <c r="Q246" s="631">
        <f t="shared" si="72"/>
        <v>9789.2720306513438</v>
      </c>
      <c r="R246" s="631" t="str">
        <f t="shared" si="67"/>
        <v>--</v>
      </c>
      <c r="S246" s="631" t="str">
        <f t="shared" si="56"/>
        <v>--</v>
      </c>
      <c r="T246" s="631" t="str">
        <f t="shared" si="57"/>
        <v>--</v>
      </c>
      <c r="U246" s="631"/>
      <c r="V246" s="631"/>
      <c r="W246" s="631" t="str">
        <f>IFERROR((1+(3*[0]!B)+(3*[0]!B^2))/((1+[0]!B)^2),"--")</f>
        <v>--</v>
      </c>
      <c r="X246" s="631">
        <f t="shared" si="60"/>
        <v>5.677777777777779E-3</v>
      </c>
      <c r="Y246" s="631"/>
      <c r="Z246" s="631">
        <f>VLOOKUP(D246,derm!$D$4:$H$285,5,FALSE)</f>
        <v>1E-3</v>
      </c>
      <c r="AA246" s="631">
        <f>VLOOKUP($C246,ToxValues!$C$4:$N$283,11,FALSE)</f>
        <v>137.33000000000001</v>
      </c>
      <c r="AB246" s="631" t="str">
        <f>VLOOKUP($D246,derm!$D$4:$K$285,6,FALSE)</f>
        <v>--</v>
      </c>
      <c r="AC246" s="631" t="str">
        <f>VLOOKUP($D246,derm!$D$4:$K$285,7,FALSE)</f>
        <v>--</v>
      </c>
      <c r="AD246" s="631" t="str">
        <f>VLOOKUP($D246,derm!$D$4:$K$285,8,FALSE)</f>
        <v>--</v>
      </c>
      <c r="AE246" s="631" t="str">
        <f>VLOOKUP($D246,derm!$D$4:$L$285,9,FALSE)</f>
        <v>--</v>
      </c>
      <c r="AF246" s="631"/>
      <c r="AG246" s="631">
        <f>VLOOKUP($C246,ToxValues!$C$4:$J$284,3,FALSE)</f>
        <v>0.2</v>
      </c>
      <c r="AH246" s="632">
        <f>VLOOKUP($C246,ToxValues!$C$4:$J$284,5,FALSE)</f>
        <v>1.4000000000000002E-2</v>
      </c>
      <c r="AI246" s="633"/>
      <c r="AJ246" s="633" t="str">
        <f t="shared" si="68"/>
        <v/>
      </c>
      <c r="AK246" s="634">
        <v>0.73</v>
      </c>
      <c r="AL246" s="626">
        <v>293678.16091954027</v>
      </c>
      <c r="AM246" s="626">
        <v>293678.16091954027</v>
      </c>
      <c r="AN246" s="626" t="s">
        <v>1856</v>
      </c>
      <c r="AO246" s="626" t="s">
        <v>1856</v>
      </c>
      <c r="AP246" s="626" t="s">
        <v>1856</v>
      </c>
      <c r="AQ246" s="626"/>
    </row>
    <row r="247" spans="1:43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631">
        <f t="shared" si="73"/>
        <v>7.2999999999999992E-3</v>
      </c>
      <c r="H247" s="631" t="str">
        <f t="shared" si="70"/>
        <v>--</v>
      </c>
      <c r="I247" s="631">
        <f t="shared" si="71"/>
        <v>9.9262583320212023</v>
      </c>
      <c r="J247" s="631"/>
      <c r="K247" s="631" t="str">
        <f t="shared" si="69"/>
        <v/>
      </c>
      <c r="L247" s="631">
        <f t="shared" si="65"/>
        <v>7.2999999999999989</v>
      </c>
      <c r="M247" s="631"/>
      <c r="N247" s="631"/>
      <c r="O247" s="631">
        <f t="shared" si="55"/>
        <v>7.2999999999999989</v>
      </c>
      <c r="P247" s="631">
        <f t="shared" si="74"/>
        <v>9.7892720306513397</v>
      </c>
      <c r="Q247" s="631">
        <f t="shared" si="72"/>
        <v>9.7892720306513397</v>
      </c>
      <c r="R247" s="631" t="str">
        <f t="shared" si="67"/>
        <v>--</v>
      </c>
      <c r="S247" s="631" t="str">
        <f t="shared" si="56"/>
        <v>--</v>
      </c>
      <c r="T247" s="631" t="str">
        <f t="shared" si="57"/>
        <v>--</v>
      </c>
      <c r="U247" s="631"/>
      <c r="V247" s="631"/>
      <c r="W247" s="631" t="str">
        <f>IFERROR((1+(3*[0]!B)+(3*[0]!B^2))/((1+[0]!B)^2),"--")</f>
        <v>--</v>
      </c>
      <c r="X247" s="631">
        <f t="shared" si="60"/>
        <v>5.6777777777777773E-6</v>
      </c>
      <c r="Y247" s="631"/>
      <c r="Z247" s="631">
        <f>VLOOKUP(D247,derm!$D$4:$H$285,5,FALSE)</f>
        <v>1E-3</v>
      </c>
      <c r="AA247" s="631">
        <f>VLOOKUP($C247,ToxValues!$C$4:$N$283,11,FALSE)</f>
        <v>9.01</v>
      </c>
      <c r="AB247" s="631" t="str">
        <f>VLOOKUP($D247,derm!$D$4:$K$285,6,FALSE)</f>
        <v>--</v>
      </c>
      <c r="AC247" s="631" t="str">
        <f>VLOOKUP($D247,derm!$D$4:$K$285,7,FALSE)</f>
        <v>--</v>
      </c>
      <c r="AD247" s="631" t="str">
        <f>VLOOKUP($D247,derm!$D$4:$K$285,8,FALSE)</f>
        <v>--</v>
      </c>
      <c r="AE247" s="631" t="str">
        <f>VLOOKUP($D247,derm!$D$4:$L$285,9,FALSE)</f>
        <v>--</v>
      </c>
      <c r="AF247" s="631"/>
      <c r="AG247" s="631">
        <f>VLOOKUP($C247,ToxValues!$C$4:$J$284,3,FALSE)</f>
        <v>2E-3</v>
      </c>
      <c r="AH247" s="632">
        <f>VLOOKUP($C247,ToxValues!$C$4:$J$284,5,FALSE)</f>
        <v>1.4E-5</v>
      </c>
      <c r="AI247" s="633"/>
      <c r="AJ247" s="633" t="str">
        <f t="shared" si="68"/>
        <v/>
      </c>
      <c r="AK247" s="634">
        <v>7.2999999999999992E-3</v>
      </c>
      <c r="AL247" s="626">
        <v>293.67816091954018</v>
      </c>
      <c r="AM247" s="626">
        <v>293.67816091954018</v>
      </c>
      <c r="AN247" s="626" t="s">
        <v>1856</v>
      </c>
      <c r="AO247" s="626" t="s">
        <v>1856</v>
      </c>
      <c r="AP247" s="626" t="s">
        <v>1856</v>
      </c>
      <c r="AQ247" s="626"/>
    </row>
    <row r="248" spans="1:43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631" t="str">
        <f t="shared" si="73"/>
        <v>--</v>
      </c>
      <c r="H248" s="631" t="str">
        <f t="shared" si="70"/>
        <v>--</v>
      </c>
      <c r="I248" s="631" t="str">
        <f t="shared" si="71"/>
        <v/>
      </c>
      <c r="J248" s="631"/>
      <c r="K248" s="631" t="str">
        <f t="shared" si="69"/>
        <v/>
      </c>
      <c r="L248" s="631" t="str">
        <f t="shared" si="65"/>
        <v>--</v>
      </c>
      <c r="M248" s="631"/>
      <c r="N248" s="631"/>
      <c r="O248" s="631" t="str">
        <f t="shared" si="55"/>
        <v>--</v>
      </c>
      <c r="P248" s="631" t="str">
        <f t="shared" si="74"/>
        <v>--</v>
      </c>
      <c r="Q248" s="631" t="str">
        <f t="shared" si="72"/>
        <v>--</v>
      </c>
      <c r="R248" s="631" t="str">
        <f t="shared" si="67"/>
        <v>--</v>
      </c>
      <c r="S248" s="631" t="str">
        <f t="shared" si="56"/>
        <v>--</v>
      </c>
      <c r="T248" s="631" t="str">
        <f t="shared" si="57"/>
        <v>--</v>
      </c>
      <c r="U248" s="631"/>
      <c r="V248" s="631"/>
      <c r="W248" s="631" t="str">
        <f>IFERROR((1+(3*[0]!B)+(3*[0]!B^2))/((1+[0]!B)^2),"--")</f>
        <v>--</v>
      </c>
      <c r="X248" s="631" t="str">
        <f t="shared" si="60"/>
        <v>--</v>
      </c>
      <c r="Y248" s="631"/>
      <c r="Z248" s="631" t="str">
        <f>VLOOKUP(D248,derm!$D$4:$H$285,5,FALSE)</f>
        <v>--</v>
      </c>
      <c r="AA248" s="631" t="str">
        <f>VLOOKUP($C248,ToxValues!$C$4:$N$283,11,FALSE)</f>
        <v>--</v>
      </c>
      <c r="AB248" s="631" t="str">
        <f>VLOOKUP($D248,derm!$D$4:$K$285,6,FALSE)</f>
        <v>--</v>
      </c>
      <c r="AC248" s="631" t="str">
        <f>VLOOKUP($D248,derm!$D$4:$K$285,7,FALSE)</f>
        <v>--</v>
      </c>
      <c r="AD248" s="631" t="str">
        <f>VLOOKUP($D248,derm!$D$4:$K$285,8,FALSE)</f>
        <v>--</v>
      </c>
      <c r="AE248" s="631" t="str">
        <f>VLOOKUP($D248,derm!$D$4:$L$285,9,FALSE)</f>
        <v>--</v>
      </c>
      <c r="AF248" s="631"/>
      <c r="AG248" s="631" t="str">
        <f>VLOOKUP($C248,ToxValues!$C$4:$J$284,3,FALSE)</f>
        <v>--</v>
      </c>
      <c r="AH248" s="632" t="str">
        <f>VLOOKUP($C248,ToxValues!$C$4:$J$284,5,FALSE)</f>
        <v>--</v>
      </c>
      <c r="AI248" s="633"/>
      <c r="AJ248" s="633" t="str">
        <f t="shared" si="68"/>
        <v/>
      </c>
      <c r="AK248" s="634" t="s">
        <v>1856</v>
      </c>
      <c r="AL248" s="626" t="s">
        <v>1856</v>
      </c>
      <c r="AM248" s="626" t="s">
        <v>1856</v>
      </c>
      <c r="AN248" s="626" t="s">
        <v>1856</v>
      </c>
      <c r="AO248" s="626" t="s">
        <v>1856</v>
      </c>
      <c r="AP248" s="626" t="s">
        <v>1856</v>
      </c>
      <c r="AQ248" s="626"/>
    </row>
    <row r="249" spans="1:43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631" t="str">
        <f t="shared" si="73"/>
        <v>--</v>
      </c>
      <c r="H249" s="631" t="str">
        <f t="shared" si="70"/>
        <v>--</v>
      </c>
      <c r="I249" s="631" t="str">
        <f t="shared" si="71"/>
        <v/>
      </c>
      <c r="J249" s="631"/>
      <c r="K249" s="631" t="str">
        <f t="shared" si="69"/>
        <v/>
      </c>
      <c r="L249" s="631" t="str">
        <f t="shared" si="65"/>
        <v>--</v>
      </c>
      <c r="M249" s="631"/>
      <c r="N249" s="631"/>
      <c r="O249" s="631" t="str">
        <f t="shared" si="55"/>
        <v>--</v>
      </c>
      <c r="P249" s="631" t="str">
        <f t="shared" si="74"/>
        <v>--</v>
      </c>
      <c r="Q249" s="631" t="str">
        <f t="shared" si="72"/>
        <v>--</v>
      </c>
      <c r="R249" s="631" t="str">
        <f t="shared" si="67"/>
        <v>--</v>
      </c>
      <c r="S249" s="631" t="str">
        <f t="shared" si="56"/>
        <v>--</v>
      </c>
      <c r="T249" s="631" t="str">
        <f t="shared" si="57"/>
        <v>--</v>
      </c>
      <c r="U249" s="631"/>
      <c r="V249" s="631"/>
      <c r="W249" s="631" t="str">
        <f>IFERROR((1+(3*[0]!B)+(3*[0]!B^2))/((1+[0]!B)^2),"--")</f>
        <v>--</v>
      </c>
      <c r="X249" s="631" t="str">
        <f t="shared" si="60"/>
        <v>--</v>
      </c>
      <c r="Y249" s="631"/>
      <c r="Z249" s="631" t="str">
        <f>VLOOKUP(D249,derm!$D$4:$H$285,5,FALSE)</f>
        <v>--</v>
      </c>
      <c r="AA249" s="631" t="str">
        <f>VLOOKUP($C249,ToxValues!$C$4:$N$283,11,FALSE)</f>
        <v>--</v>
      </c>
      <c r="AB249" s="631" t="str">
        <f>VLOOKUP($D249,derm!$D$4:$K$285,6,FALSE)</f>
        <v>--</v>
      </c>
      <c r="AC249" s="631" t="str">
        <f>VLOOKUP($D249,derm!$D$4:$K$285,7,FALSE)</f>
        <v>--</v>
      </c>
      <c r="AD249" s="631" t="str">
        <f>VLOOKUP($D249,derm!$D$4:$K$285,8,FALSE)</f>
        <v>--</v>
      </c>
      <c r="AE249" s="631" t="str">
        <f>VLOOKUP($D249,derm!$D$4:$L$285,9,FALSE)</f>
        <v>--</v>
      </c>
      <c r="AF249" s="631"/>
      <c r="AG249" s="631" t="str">
        <f>VLOOKUP($C249,ToxValues!$C$4:$J$284,3,FALSE)</f>
        <v>--</v>
      </c>
      <c r="AH249" s="632" t="str">
        <f>VLOOKUP($C249,ToxValues!$C$4:$J$284,5,FALSE)</f>
        <v>--</v>
      </c>
      <c r="AI249" s="633"/>
      <c r="AJ249" s="633" t="str">
        <f t="shared" si="68"/>
        <v/>
      </c>
      <c r="AK249" s="634" t="s">
        <v>1856</v>
      </c>
      <c r="AL249" s="626" t="s">
        <v>1856</v>
      </c>
      <c r="AM249" s="626" t="s">
        <v>1856</v>
      </c>
      <c r="AN249" s="626" t="s">
        <v>1856</v>
      </c>
      <c r="AO249" s="626" t="s">
        <v>1856</v>
      </c>
      <c r="AP249" s="626" t="s">
        <v>1856</v>
      </c>
      <c r="AQ249" s="626"/>
    </row>
    <row r="250" spans="1:43" x14ac:dyDescent="0.25">
      <c r="A250" s="318" t="s">
        <v>34</v>
      </c>
      <c r="B250" s="320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631">
        <f t="shared" si="73"/>
        <v>5.4749999999999996</v>
      </c>
      <c r="H250" s="631" t="str">
        <f t="shared" si="70"/>
        <v>--</v>
      </c>
      <c r="I250" s="631">
        <f t="shared" si="71"/>
        <v>13635.057653912771</v>
      </c>
      <c r="J250" s="631"/>
      <c r="K250" s="631" t="str">
        <f t="shared" si="69"/>
        <v/>
      </c>
      <c r="L250" s="631">
        <f t="shared" si="65"/>
        <v>5475</v>
      </c>
      <c r="M250" s="631"/>
      <c r="N250" s="631"/>
      <c r="O250" s="631">
        <f t="shared" si="55"/>
        <v>5475</v>
      </c>
      <c r="P250" s="631">
        <f t="shared" si="74"/>
        <v>13635.057471264368</v>
      </c>
      <c r="Q250" s="631">
        <f t="shared" si="72"/>
        <v>13635.057471264368</v>
      </c>
      <c r="R250" s="631" t="str">
        <f t="shared" si="67"/>
        <v>--</v>
      </c>
      <c r="S250" s="631" t="str">
        <f t="shared" si="56"/>
        <v>--</v>
      </c>
      <c r="T250" s="631" t="str">
        <f t="shared" si="57"/>
        <v>--</v>
      </c>
      <c r="U250" s="631"/>
      <c r="V250" s="631"/>
      <c r="W250" s="631" t="str">
        <f>IFERROR((1+(3*[0]!B)+(3*[0]!B^2))/((1+[0]!B)^2),"--")</f>
        <v>--</v>
      </c>
      <c r="X250" s="631">
        <f t="shared" si="60"/>
        <v>7.9083333333333332E-3</v>
      </c>
      <c r="Y250" s="631"/>
      <c r="Z250" s="631">
        <f>VLOOKUP(D250,derm!$D$4:$H$285,5,FALSE)</f>
        <v>1E-3</v>
      </c>
      <c r="AA250" s="631">
        <f>VLOOKUP($C250,ToxValues!$C$4:$N$283,11,FALSE)</f>
        <v>52</v>
      </c>
      <c r="AB250" s="631" t="str">
        <f>VLOOKUP($D250,derm!$D$4:$K$285,6,FALSE)</f>
        <v>--</v>
      </c>
      <c r="AC250" s="631" t="str">
        <f>VLOOKUP($D250,derm!$D$4:$K$285,7,FALSE)</f>
        <v>--</v>
      </c>
      <c r="AD250" s="631" t="str">
        <f>VLOOKUP($D250,derm!$D$4:$K$285,8,FALSE)</f>
        <v>--</v>
      </c>
      <c r="AE250" s="631" t="str">
        <f>VLOOKUP($D250,derm!$D$4:$L$285,9,FALSE)</f>
        <v>--</v>
      </c>
      <c r="AF250" s="631"/>
      <c r="AG250" s="631">
        <f>VLOOKUP($C250,ToxValues!$C$4:$J$284,3,FALSE)</f>
        <v>1.5</v>
      </c>
      <c r="AH250" s="632">
        <f>VLOOKUP($C250,ToxValues!$C$4:$J$284,5,FALSE)</f>
        <v>1.95E-2</v>
      </c>
      <c r="AI250" s="633"/>
      <c r="AJ250" s="633" t="str">
        <f t="shared" si="68"/>
        <v/>
      </c>
      <c r="AK250" s="634">
        <v>5.4749999999999996</v>
      </c>
      <c r="AL250" s="626">
        <v>409051.72413793101</v>
      </c>
      <c r="AM250" s="626">
        <v>409051.72413793101</v>
      </c>
      <c r="AN250" s="626" t="s">
        <v>1856</v>
      </c>
      <c r="AO250" s="626" t="s">
        <v>1856</v>
      </c>
      <c r="AP250" s="626" t="s">
        <v>1856</v>
      </c>
      <c r="AQ250" s="626"/>
    </row>
    <row r="251" spans="1:43" x14ac:dyDescent="0.25">
      <c r="A251" s="318" t="s">
        <v>34</v>
      </c>
      <c r="B251" s="320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631" t="str">
        <f t="shared" si="73"/>
        <v>--</v>
      </c>
      <c r="H251" s="631" t="str">
        <f t="shared" si="70"/>
        <v>--</v>
      </c>
      <c r="I251" s="631" t="str">
        <f t="shared" si="71"/>
        <v/>
      </c>
      <c r="J251" s="631"/>
      <c r="K251" s="631" t="str">
        <f t="shared" si="69"/>
        <v/>
      </c>
      <c r="L251" s="631" t="str">
        <f t="shared" si="65"/>
        <v>--</v>
      </c>
      <c r="M251" s="631"/>
      <c r="N251" s="631"/>
      <c r="O251" s="631" t="str">
        <f t="shared" si="55"/>
        <v>--</v>
      </c>
      <c r="P251" s="631" t="str">
        <f t="shared" si="74"/>
        <v>--</v>
      </c>
      <c r="Q251" s="631" t="str">
        <f t="shared" si="72"/>
        <v>--</v>
      </c>
      <c r="R251" s="631" t="str">
        <f t="shared" si="67"/>
        <v>--</v>
      </c>
      <c r="S251" s="631" t="str">
        <f t="shared" si="56"/>
        <v>--</v>
      </c>
      <c r="T251" s="631" t="str">
        <f t="shared" si="57"/>
        <v>--</v>
      </c>
      <c r="U251" s="631"/>
      <c r="V251" s="631"/>
      <c r="W251" s="631" t="str">
        <f>IFERROR((1+(3*[0]!B)+(3*[0]!B^2))/((1+[0]!B)^2),"--")</f>
        <v>--</v>
      </c>
      <c r="X251" s="631" t="str">
        <f t="shared" si="60"/>
        <v>--</v>
      </c>
      <c r="Y251" s="631"/>
      <c r="Z251" s="631">
        <f>VLOOKUP(D251,derm!$D$4:$H$285,5,FALSE)</f>
        <v>1E-3</v>
      </c>
      <c r="AA251" s="631">
        <f>VLOOKUP($C251,ToxValues!$C$4:$N$283,11,FALSE)</f>
        <v>52</v>
      </c>
      <c r="AB251" s="631" t="str">
        <f>VLOOKUP($D251,derm!$D$4:$K$285,6,FALSE)</f>
        <v>--</v>
      </c>
      <c r="AC251" s="631" t="str">
        <f>VLOOKUP($D251,derm!$D$4:$K$285,7,FALSE)</f>
        <v>--</v>
      </c>
      <c r="AD251" s="631" t="str">
        <f>VLOOKUP($D251,derm!$D$4:$K$285,8,FALSE)</f>
        <v>--</v>
      </c>
      <c r="AE251" s="631" t="str">
        <f>VLOOKUP($D251,derm!$D$4:$L$285,9,FALSE)</f>
        <v>--</v>
      </c>
      <c r="AF251" s="631"/>
      <c r="AG251" s="631" t="str">
        <f>VLOOKUP($C251,ToxValues!$C$4:$J$284,3,FALSE)</f>
        <v>--</v>
      </c>
      <c r="AH251" s="632" t="str">
        <f>VLOOKUP($C251,ToxValues!$C$4:$J$284,5,FALSE)</f>
        <v>--</v>
      </c>
      <c r="AI251" s="633"/>
      <c r="AJ251" s="633" t="str">
        <f t="shared" si="68"/>
        <v/>
      </c>
      <c r="AK251" s="634" t="s">
        <v>1856</v>
      </c>
      <c r="AL251" s="626" t="s">
        <v>1856</v>
      </c>
      <c r="AM251" s="626" t="s">
        <v>1856</v>
      </c>
      <c r="AN251" s="626" t="s">
        <v>1856</v>
      </c>
      <c r="AO251" s="626" t="s">
        <v>1856</v>
      </c>
      <c r="AP251" s="626" t="s">
        <v>1856</v>
      </c>
      <c r="AQ251" s="626"/>
    </row>
    <row r="252" spans="1:43" x14ac:dyDescent="0.25">
      <c r="A252" s="318" t="s">
        <v>34</v>
      </c>
      <c r="B252" s="320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631">
        <f t="shared" si="73"/>
        <v>1.095E-2</v>
      </c>
      <c r="H252" s="631" t="str">
        <f t="shared" si="70"/>
        <v>--</v>
      </c>
      <c r="I252" s="631">
        <f t="shared" si="71"/>
        <v>26.312588568729332</v>
      </c>
      <c r="J252" s="631"/>
      <c r="K252" s="631" t="str">
        <f t="shared" si="69"/>
        <v/>
      </c>
      <c r="L252" s="631">
        <f t="shared" si="65"/>
        <v>10.95</v>
      </c>
      <c r="M252" s="631"/>
      <c r="N252" s="631"/>
      <c r="O252" s="631">
        <f t="shared" si="55"/>
        <v>10.95</v>
      </c>
      <c r="P252" s="631">
        <f t="shared" si="74"/>
        <v>26.22126436781609</v>
      </c>
      <c r="Q252" s="631">
        <f t="shared" si="72"/>
        <v>26.22126436781609</v>
      </c>
      <c r="R252" s="631" t="str">
        <f t="shared" si="67"/>
        <v>--</v>
      </c>
      <c r="S252" s="631" t="str">
        <f t="shared" si="56"/>
        <v>--</v>
      </c>
      <c r="T252" s="631" t="str">
        <f t="shared" si="57"/>
        <v>--</v>
      </c>
      <c r="U252" s="631"/>
      <c r="V252" s="631"/>
      <c r="W252" s="631" t="str">
        <f>IFERROR((1+(3*[0]!B)+(3*[0]!B^2))/((1+[0]!B)^2),"--")</f>
        <v>--</v>
      </c>
      <c r="X252" s="631">
        <f t="shared" si="60"/>
        <v>3.0416666666666666E-5</v>
      </c>
      <c r="Y252" s="631"/>
      <c r="Z252" s="631">
        <f>VLOOKUP(D252,derm!$D$4:$H$285,5,FALSE)</f>
        <v>2E-3</v>
      </c>
      <c r="AA252" s="631">
        <f>VLOOKUP($C252,ToxValues!$C$4:$N$283,11,FALSE)</f>
        <v>52</v>
      </c>
      <c r="AB252" s="631" t="str">
        <f>VLOOKUP($D252,derm!$D$4:$K$285,6,FALSE)</f>
        <v>--</v>
      </c>
      <c r="AC252" s="631" t="str">
        <f>VLOOKUP($D252,derm!$D$4:$K$285,7,FALSE)</f>
        <v>--</v>
      </c>
      <c r="AD252" s="631" t="str">
        <f>VLOOKUP($D252,derm!$D$4:$K$285,8,FALSE)</f>
        <v>--</v>
      </c>
      <c r="AE252" s="631" t="str">
        <f>VLOOKUP($D252,derm!$D$4:$L$285,9,FALSE)</f>
        <v>--</v>
      </c>
      <c r="AF252" s="631"/>
      <c r="AG252" s="631">
        <f>VLOOKUP($C252,ToxValues!$C$4:$J$284,3,FALSE)</f>
        <v>3.0000000000000001E-3</v>
      </c>
      <c r="AH252" s="632">
        <f>VLOOKUP($C252,ToxValues!$C$4:$J$284,5,FALSE)</f>
        <v>7.5000000000000007E-5</v>
      </c>
      <c r="AI252" s="633"/>
      <c r="AJ252" s="633" t="str">
        <f t="shared" si="68"/>
        <v/>
      </c>
      <c r="AK252" s="634">
        <v>1.095E-2</v>
      </c>
      <c r="AL252" s="626">
        <v>786.63793103448279</v>
      </c>
      <c r="AM252" s="626">
        <v>786.63793103448279</v>
      </c>
      <c r="AN252" s="626" t="s">
        <v>1856</v>
      </c>
      <c r="AO252" s="626" t="s">
        <v>1856</v>
      </c>
      <c r="AP252" s="626" t="s">
        <v>1856</v>
      </c>
      <c r="AQ252" s="626"/>
    </row>
    <row r="253" spans="1:43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631">
        <f t="shared" si="73"/>
        <v>1.0950000000000001E-3</v>
      </c>
      <c r="H253" s="631" t="str">
        <f t="shared" si="70"/>
        <v>--</v>
      </c>
      <c r="I253" s="631">
        <f t="shared" si="71"/>
        <v>525.33852936545418</v>
      </c>
      <c r="J253" s="631"/>
      <c r="K253" s="631" t="str">
        <f t="shared" si="69"/>
        <v/>
      </c>
      <c r="L253" s="631">
        <f t="shared" si="65"/>
        <v>1.095</v>
      </c>
      <c r="M253" s="631"/>
      <c r="N253" s="631"/>
      <c r="O253" s="631">
        <f t="shared" si="55"/>
        <v>1.095</v>
      </c>
      <c r="P253" s="631">
        <f t="shared" si="74"/>
        <v>524.42528735632175</v>
      </c>
      <c r="Q253" s="631">
        <f t="shared" si="72"/>
        <v>524.42528735632175</v>
      </c>
      <c r="R253" s="631" t="str">
        <f t="shared" si="67"/>
        <v>--</v>
      </c>
      <c r="S253" s="631" t="str">
        <f t="shared" si="56"/>
        <v>--</v>
      </c>
      <c r="T253" s="631" t="str">
        <f t="shared" si="57"/>
        <v>--</v>
      </c>
      <c r="U253" s="631"/>
      <c r="V253" s="631"/>
      <c r="W253" s="631" t="str">
        <f>IFERROR((1+(3*[0]!B)+(3*[0]!B^2))/((1+[0]!B)^2),"--")</f>
        <v>--</v>
      </c>
      <c r="X253" s="631">
        <f t="shared" si="60"/>
        <v>1.2166666666666665E-4</v>
      </c>
      <c r="Y253" s="631"/>
      <c r="Z253" s="631">
        <f>VLOOKUP(D253,derm!$D$4:$H$285,5,FALSE)</f>
        <v>4.0000000000000002E-4</v>
      </c>
      <c r="AA253" s="631">
        <f>VLOOKUP($C253,ToxValues!$C$4:$N$283,11,FALSE)</f>
        <v>58.93</v>
      </c>
      <c r="AB253" s="631" t="str">
        <f>VLOOKUP($D253,derm!$D$4:$K$285,6,FALSE)</f>
        <v>--</v>
      </c>
      <c r="AC253" s="631" t="str">
        <f>VLOOKUP($D253,derm!$D$4:$K$285,7,FALSE)</f>
        <v>--</v>
      </c>
      <c r="AD253" s="631" t="str">
        <f>VLOOKUP($D253,derm!$D$4:$K$285,8,FALSE)</f>
        <v>--</v>
      </c>
      <c r="AE253" s="631" t="str">
        <f>VLOOKUP($D253,derm!$D$4:$L$285,9,FALSE)</f>
        <v>--</v>
      </c>
      <c r="AF253" s="631"/>
      <c r="AG253" s="631">
        <f>VLOOKUP($C253,ToxValues!$C$4:$J$284,3,FALSE)</f>
        <v>2.9999999999999997E-4</v>
      </c>
      <c r="AH253" s="632">
        <f>VLOOKUP($C253,ToxValues!$C$4:$J$284,5,FALSE)</f>
        <v>2.9999999999999997E-4</v>
      </c>
      <c r="AI253" s="633"/>
      <c r="AJ253" s="633" t="str">
        <f t="shared" si="68"/>
        <v/>
      </c>
      <c r="AK253" s="634">
        <v>1.0950000000000001E-3</v>
      </c>
      <c r="AL253" s="626">
        <v>15732.758620689652</v>
      </c>
      <c r="AM253" s="626">
        <v>15732.758620689652</v>
      </c>
      <c r="AN253" s="626" t="s">
        <v>1856</v>
      </c>
      <c r="AO253" s="626" t="s">
        <v>1856</v>
      </c>
      <c r="AP253" s="626" t="s">
        <v>1856</v>
      </c>
      <c r="AQ253" s="626"/>
    </row>
    <row r="254" spans="1:43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631">
        <f t="shared" si="73"/>
        <v>0.14599999999999999</v>
      </c>
      <c r="H254" s="631" t="str">
        <f t="shared" si="70"/>
        <v>--</v>
      </c>
      <c r="I254" s="631">
        <f t="shared" si="71"/>
        <v>27969.355508318899</v>
      </c>
      <c r="J254" s="631"/>
      <c r="K254" s="631" t="str">
        <f t="shared" si="69"/>
        <v/>
      </c>
      <c r="L254" s="631">
        <f t="shared" si="65"/>
        <v>146</v>
      </c>
      <c r="M254" s="631"/>
      <c r="N254" s="631"/>
      <c r="O254" s="631">
        <f t="shared" si="55"/>
        <v>146</v>
      </c>
      <c r="P254" s="631">
        <f t="shared" si="74"/>
        <v>27969.34865900383</v>
      </c>
      <c r="Q254" s="631">
        <f t="shared" si="72"/>
        <v>27969.34865900383</v>
      </c>
      <c r="R254" s="631" t="str">
        <f t="shared" si="67"/>
        <v>--</v>
      </c>
      <c r="S254" s="631" t="str">
        <f t="shared" si="56"/>
        <v>--</v>
      </c>
      <c r="T254" s="631" t="str">
        <f t="shared" si="57"/>
        <v>--</v>
      </c>
      <c r="U254" s="631"/>
      <c r="V254" s="631"/>
      <c r="W254" s="631" t="str">
        <f>IFERROR((1+(3*[0]!B)+(3*[0]!B^2))/((1+[0]!B)^2),"--")</f>
        <v>--</v>
      </c>
      <c r="X254" s="631">
        <f t="shared" si="60"/>
        <v>1.6222222222222221E-2</v>
      </c>
      <c r="Y254" s="631"/>
      <c r="Z254" s="631">
        <f>VLOOKUP(D254,derm!$D$4:$H$285,5,FALSE)</f>
        <v>1E-3</v>
      </c>
      <c r="AA254" s="631">
        <f>VLOOKUP($C254,ToxValues!$C$4:$N$283,11,FALSE)</f>
        <v>63.55</v>
      </c>
      <c r="AB254" s="631" t="str">
        <f>VLOOKUP($D254,derm!$D$4:$K$285,6,FALSE)</f>
        <v>--</v>
      </c>
      <c r="AC254" s="631" t="str">
        <f>VLOOKUP($D254,derm!$D$4:$K$285,7,FALSE)</f>
        <v>--</v>
      </c>
      <c r="AD254" s="631" t="str">
        <f>VLOOKUP($D254,derm!$D$4:$K$285,8,FALSE)</f>
        <v>--</v>
      </c>
      <c r="AE254" s="631" t="str">
        <f>VLOOKUP($D254,derm!$D$4:$L$285,9,FALSE)</f>
        <v>--</v>
      </c>
      <c r="AF254" s="631"/>
      <c r="AG254" s="631">
        <f>VLOOKUP($C254,ToxValues!$C$4:$J$284,3,FALSE)</f>
        <v>0.04</v>
      </c>
      <c r="AH254" s="632">
        <f>VLOOKUP($C254,ToxValues!$C$4:$J$284,5,FALSE)</f>
        <v>0.04</v>
      </c>
      <c r="AI254" s="633"/>
      <c r="AJ254" s="633" t="str">
        <f t="shared" si="68"/>
        <v/>
      </c>
      <c r="AK254" s="634">
        <v>0.14599999999999999</v>
      </c>
      <c r="AL254" s="626">
        <v>839080.45977011498</v>
      </c>
      <c r="AM254" s="626">
        <v>839080.45977011498</v>
      </c>
      <c r="AN254" s="626" t="s">
        <v>1856</v>
      </c>
      <c r="AO254" s="626" t="s">
        <v>1856</v>
      </c>
      <c r="AP254" s="626" t="s">
        <v>1856</v>
      </c>
      <c r="AQ254" s="626"/>
    </row>
    <row r="255" spans="1:43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631">
        <f t="shared" si="73"/>
        <v>2.5550000000000002</v>
      </c>
      <c r="H255" s="631" t="str">
        <f t="shared" si="70"/>
        <v>--</v>
      </c>
      <c r="I255" s="631">
        <f t="shared" si="71"/>
        <v>489463.60192395654</v>
      </c>
      <c r="J255" s="631"/>
      <c r="K255" s="631" t="str">
        <f t="shared" si="69"/>
        <v/>
      </c>
      <c r="L255" s="631">
        <f t="shared" si="65"/>
        <v>2555</v>
      </c>
      <c r="M255" s="631"/>
      <c r="N255" s="631"/>
      <c r="O255" s="631">
        <f t="shared" si="55"/>
        <v>2555</v>
      </c>
      <c r="P255" s="631">
        <f t="shared" si="74"/>
        <v>489463.60153256712</v>
      </c>
      <c r="Q255" s="631">
        <f t="shared" si="72"/>
        <v>489463.60153256712</v>
      </c>
      <c r="R255" s="631" t="str">
        <f t="shared" si="67"/>
        <v>--</v>
      </c>
      <c r="S255" s="631" t="str">
        <f t="shared" si="56"/>
        <v>--</v>
      </c>
      <c r="T255" s="631" t="str">
        <f t="shared" si="57"/>
        <v>--</v>
      </c>
      <c r="U255" s="631"/>
      <c r="V255" s="631"/>
      <c r="W255" s="631" t="str">
        <f>IFERROR((1+(3*[0]!B)+(3*[0]!B^2))/((1+[0]!B)^2),"--")</f>
        <v>--</v>
      </c>
      <c r="X255" s="631">
        <f t="shared" si="60"/>
        <v>0.28388888888888891</v>
      </c>
      <c r="Y255" s="631"/>
      <c r="Z255" s="631">
        <f>VLOOKUP(D255,derm!$D$4:$H$285,5,FALSE)</f>
        <v>1E-3</v>
      </c>
      <c r="AA255" s="631">
        <f>VLOOKUP($C255,ToxValues!$C$4:$N$283,11,FALSE)</f>
        <v>55.85</v>
      </c>
      <c r="AB255" s="631" t="str">
        <f>VLOOKUP($D255,derm!$D$4:$K$285,6,FALSE)</f>
        <v>--</v>
      </c>
      <c r="AC255" s="631" t="str">
        <f>VLOOKUP($D255,derm!$D$4:$K$285,7,FALSE)</f>
        <v>--</v>
      </c>
      <c r="AD255" s="631" t="str">
        <f>VLOOKUP($D255,derm!$D$4:$K$285,8,FALSE)</f>
        <v>--</v>
      </c>
      <c r="AE255" s="631" t="str">
        <f>VLOOKUP($D255,derm!$D$4:$L$285,9,FALSE)</f>
        <v>--</v>
      </c>
      <c r="AF255" s="631"/>
      <c r="AG255" s="631">
        <f>VLOOKUP($C255,ToxValues!$C$4:$J$284,3,FALSE)</f>
        <v>0.7</v>
      </c>
      <c r="AH255" s="632">
        <f>VLOOKUP($C255,ToxValues!$C$4:$J$284,5,FALSE)</f>
        <v>0.7</v>
      </c>
      <c r="AI255" s="633"/>
      <c r="AJ255" s="633" t="str">
        <f t="shared" si="68"/>
        <v/>
      </c>
      <c r="AK255" s="634">
        <v>2.5550000000000002</v>
      </c>
      <c r="AL255" s="626">
        <v>14683908.045977013</v>
      </c>
      <c r="AM255" s="626">
        <v>14683908.045977013</v>
      </c>
      <c r="AN255" s="626" t="s">
        <v>1856</v>
      </c>
      <c r="AO255" s="626" t="s">
        <v>1856</v>
      </c>
      <c r="AP255" s="626" t="s">
        <v>1856</v>
      </c>
      <c r="AQ255" s="626"/>
    </row>
    <row r="256" spans="1:43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631" t="str">
        <f t="shared" si="73"/>
        <v>--</v>
      </c>
      <c r="H256" s="631" t="str">
        <f t="shared" si="70"/>
        <v>--</v>
      </c>
      <c r="I256" s="631" t="str">
        <f t="shared" si="71"/>
        <v/>
      </c>
      <c r="J256" s="631"/>
      <c r="K256" s="631" t="str">
        <f t="shared" si="69"/>
        <v/>
      </c>
      <c r="L256" s="631" t="str">
        <f t="shared" si="65"/>
        <v>--</v>
      </c>
      <c r="M256" s="631"/>
      <c r="N256" s="631"/>
      <c r="O256" s="631" t="str">
        <f t="shared" si="55"/>
        <v>--</v>
      </c>
      <c r="P256" s="631" t="str">
        <f t="shared" si="74"/>
        <v>--</v>
      </c>
      <c r="Q256" s="631" t="str">
        <f t="shared" si="72"/>
        <v>--</v>
      </c>
      <c r="R256" s="631" t="str">
        <f t="shared" si="67"/>
        <v>--</v>
      </c>
      <c r="S256" s="631" t="str">
        <f t="shared" si="56"/>
        <v>--</v>
      </c>
      <c r="T256" s="631" t="str">
        <f t="shared" si="57"/>
        <v>--</v>
      </c>
      <c r="U256" s="631"/>
      <c r="V256" s="631"/>
      <c r="W256" s="631" t="str">
        <f>IFERROR((1+(3*[0]!B)+(3*[0]!B^2))/((1+[0]!B)^2),"--")</f>
        <v>--</v>
      </c>
      <c r="X256" s="631" t="str">
        <f t="shared" si="60"/>
        <v>--</v>
      </c>
      <c r="Y256" s="631"/>
      <c r="Z256" s="631">
        <f>VLOOKUP(D256,derm!$D$4:$H$285,5,FALSE)</f>
        <v>1E-4</v>
      </c>
      <c r="AA256" s="631">
        <f>VLOOKUP($C256,ToxValues!$C$4:$N$283,11,FALSE)</f>
        <v>207.2</v>
      </c>
      <c r="AB256" s="631" t="str">
        <f>VLOOKUP($D256,derm!$D$4:$K$285,6,FALSE)</f>
        <v>--</v>
      </c>
      <c r="AC256" s="631" t="str">
        <f>VLOOKUP($D256,derm!$D$4:$K$285,7,FALSE)</f>
        <v>--</v>
      </c>
      <c r="AD256" s="631" t="str">
        <f>VLOOKUP($D256,derm!$D$4:$K$285,8,FALSE)</f>
        <v>--</v>
      </c>
      <c r="AE256" s="631" t="str">
        <f>VLOOKUP($D256,derm!$D$4:$L$285,9,FALSE)</f>
        <v>--</v>
      </c>
      <c r="AF256" s="631"/>
      <c r="AG256" s="631" t="str">
        <f>VLOOKUP($C256,ToxValues!$C$4:$J$284,3,FALSE)</f>
        <v>--</v>
      </c>
      <c r="AH256" s="632" t="str">
        <f>VLOOKUP($C256,ToxValues!$C$4:$J$284,5,FALSE)</f>
        <v>--</v>
      </c>
      <c r="AI256" s="633"/>
      <c r="AJ256" s="633" t="str">
        <f t="shared" si="68"/>
        <v/>
      </c>
      <c r="AK256" s="634" t="s">
        <v>1856</v>
      </c>
      <c r="AL256" s="626" t="s">
        <v>1856</v>
      </c>
      <c r="AM256" s="626" t="s">
        <v>1856</v>
      </c>
      <c r="AN256" s="626" t="s">
        <v>1856</v>
      </c>
      <c r="AO256" s="626" t="s">
        <v>1856</v>
      </c>
      <c r="AP256" s="626" t="s">
        <v>1856</v>
      </c>
      <c r="AQ256" s="626"/>
    </row>
    <row r="257" spans="1:43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631" t="str">
        <f t="shared" si="73"/>
        <v>--</v>
      </c>
      <c r="H257" s="631" t="str">
        <f t="shared" si="70"/>
        <v>--</v>
      </c>
      <c r="I257" s="631" t="str">
        <f t="shared" si="71"/>
        <v/>
      </c>
      <c r="J257" s="631"/>
      <c r="K257" s="631" t="str">
        <f t="shared" si="69"/>
        <v/>
      </c>
      <c r="L257" s="631" t="str">
        <f t="shared" si="65"/>
        <v>--</v>
      </c>
      <c r="M257" s="631"/>
      <c r="N257" s="631"/>
      <c r="O257" s="631" t="str">
        <f t="shared" si="55"/>
        <v>--</v>
      </c>
      <c r="P257" s="631" t="str">
        <f t="shared" si="74"/>
        <v>--</v>
      </c>
      <c r="Q257" s="631" t="str">
        <f t="shared" si="72"/>
        <v>--</v>
      </c>
      <c r="R257" s="631" t="str">
        <f t="shared" si="67"/>
        <v>--</v>
      </c>
      <c r="S257" s="631" t="str">
        <f t="shared" si="56"/>
        <v>--</v>
      </c>
      <c r="T257" s="631" t="str">
        <f t="shared" si="57"/>
        <v>--</v>
      </c>
      <c r="U257" s="631"/>
      <c r="V257" s="631"/>
      <c r="W257" s="631" t="str">
        <f>IFERROR((1+(3*[0]!B)+(3*[0]!B^2))/((1+[0]!B)^2),"--")</f>
        <v>--</v>
      </c>
      <c r="X257" s="631" t="str">
        <f t="shared" si="60"/>
        <v>--</v>
      </c>
      <c r="Y257" s="631"/>
      <c r="Z257" s="631" t="str">
        <f>VLOOKUP(D257,derm!$D$4:$H$285,5,FALSE)</f>
        <v>--</v>
      </c>
      <c r="AA257" s="631" t="str">
        <f>VLOOKUP($C257,ToxValues!$C$4:$N$283,11,FALSE)</f>
        <v>--</v>
      </c>
      <c r="AB257" s="631" t="str">
        <f>VLOOKUP($D257,derm!$D$4:$K$285,6,FALSE)</f>
        <v>--</v>
      </c>
      <c r="AC257" s="631" t="str">
        <f>VLOOKUP($D257,derm!$D$4:$K$285,7,FALSE)</f>
        <v>--</v>
      </c>
      <c r="AD257" s="631" t="str">
        <f>VLOOKUP($D257,derm!$D$4:$K$285,8,FALSE)</f>
        <v>--</v>
      </c>
      <c r="AE257" s="631" t="str">
        <f>VLOOKUP($D257,derm!$D$4:$L$285,9,FALSE)</f>
        <v>--</v>
      </c>
      <c r="AF257" s="631"/>
      <c r="AG257" s="631" t="str">
        <f>VLOOKUP($C257,ToxValues!$C$4:$J$284,3,FALSE)</f>
        <v>--</v>
      </c>
      <c r="AH257" s="632" t="str">
        <f>VLOOKUP($C257,ToxValues!$C$4:$J$284,5,FALSE)</f>
        <v>--</v>
      </c>
      <c r="AI257" s="633"/>
      <c r="AJ257" s="633" t="str">
        <f t="shared" si="68"/>
        <v/>
      </c>
      <c r="AK257" s="634" t="s">
        <v>1856</v>
      </c>
      <c r="AL257" s="626" t="s">
        <v>1856</v>
      </c>
      <c r="AM257" s="626" t="s">
        <v>1856</v>
      </c>
      <c r="AN257" s="626" t="s">
        <v>1856</v>
      </c>
      <c r="AO257" s="626" t="s">
        <v>1856</v>
      </c>
      <c r="AP257" s="626" t="s">
        <v>1856</v>
      </c>
      <c r="AQ257" s="626"/>
    </row>
    <row r="258" spans="1:43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631">
        <f t="shared" si="73"/>
        <v>8.7599999999999997E-2</v>
      </c>
      <c r="H258" s="631" t="str">
        <f t="shared" si="70"/>
        <v>--</v>
      </c>
      <c r="I258" s="631" t="str">
        <f t="shared" si="71"/>
        <v/>
      </c>
      <c r="J258" s="631"/>
      <c r="K258" s="631" t="str">
        <f t="shared" si="69"/>
        <v/>
      </c>
      <c r="L258" s="631">
        <f t="shared" si="65"/>
        <v>87.6</v>
      </c>
      <c r="M258" s="631"/>
      <c r="N258" s="631"/>
      <c r="O258" s="631">
        <f t="shared" si="55"/>
        <v>87.6</v>
      </c>
      <c r="P258" s="631" t="str">
        <f t="shared" si="74"/>
        <v>--</v>
      </c>
      <c r="Q258" s="631" t="str">
        <f t="shared" si="72"/>
        <v>--</v>
      </c>
      <c r="R258" s="631" t="str">
        <f t="shared" si="67"/>
        <v>--</v>
      </c>
      <c r="S258" s="631" t="str">
        <f t="shared" si="56"/>
        <v>--</v>
      </c>
      <c r="T258" s="631" t="str">
        <f t="shared" si="57"/>
        <v>--</v>
      </c>
      <c r="U258" s="631"/>
      <c r="V258" s="631"/>
      <c r="W258" s="631" t="str">
        <f>IFERROR((1+(3*[0]!B)+(3*[0]!B^2))/((1+[0]!B)^2),"--")</f>
        <v>--</v>
      </c>
      <c r="X258" s="631">
        <f t="shared" si="60"/>
        <v>3.8933333333333333E-4</v>
      </c>
      <c r="Y258" s="631"/>
      <c r="Z258" s="631" t="str">
        <f>VLOOKUP(D258,derm!$D$4:$H$285,5,FALSE)</f>
        <v>--</v>
      </c>
      <c r="AA258" s="631" t="str">
        <f>VLOOKUP($C258,ToxValues!$C$4:$N$283,11,FALSE)</f>
        <v>--</v>
      </c>
      <c r="AB258" s="631" t="str">
        <f>VLOOKUP($D258,derm!$D$4:$K$285,6,FALSE)</f>
        <v>--</v>
      </c>
      <c r="AC258" s="631" t="str">
        <f>VLOOKUP($D258,derm!$D$4:$K$285,7,FALSE)</f>
        <v>--</v>
      </c>
      <c r="AD258" s="631" t="str">
        <f>VLOOKUP($D258,derm!$D$4:$K$285,8,FALSE)</f>
        <v>--</v>
      </c>
      <c r="AE258" s="631" t="str">
        <f>VLOOKUP($D258,derm!$D$4:$L$285,9,FALSE)</f>
        <v>--</v>
      </c>
      <c r="AF258" s="631"/>
      <c r="AG258" s="631">
        <f>VLOOKUP($C258,ToxValues!$C$4:$J$284,3,FALSE)</f>
        <v>2.4E-2</v>
      </c>
      <c r="AH258" s="632">
        <f>VLOOKUP($C258,ToxValues!$C$4:$J$284,5,FALSE)</f>
        <v>9.6000000000000002E-4</v>
      </c>
      <c r="AI258" s="633"/>
      <c r="AJ258" s="633" t="str">
        <f t="shared" si="68"/>
        <v/>
      </c>
      <c r="AK258" s="634">
        <v>8.7599999999999997E-2</v>
      </c>
      <c r="AL258" s="626" t="s">
        <v>1856</v>
      </c>
      <c r="AM258" s="626" t="s">
        <v>1856</v>
      </c>
      <c r="AN258" s="626" t="s">
        <v>1856</v>
      </c>
      <c r="AO258" s="626" t="s">
        <v>1856</v>
      </c>
      <c r="AP258" s="626" t="s">
        <v>1856</v>
      </c>
      <c r="AQ258" s="626"/>
    </row>
    <row r="259" spans="1:43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631">
        <f t="shared" si="73"/>
        <v>1.0950000000000001E-3</v>
      </c>
      <c r="H259" s="631" t="str">
        <f t="shared" si="70"/>
        <v>--</v>
      </c>
      <c r="I259" s="631">
        <f t="shared" si="71"/>
        <v>15.597150055109427</v>
      </c>
      <c r="J259" s="631"/>
      <c r="K259" s="631" t="str">
        <f t="shared" si="69"/>
        <v/>
      </c>
      <c r="L259" s="631">
        <f t="shared" si="65"/>
        <v>1.095</v>
      </c>
      <c r="M259" s="631"/>
      <c r="N259" s="631"/>
      <c r="O259" s="631">
        <f t="shared" si="55"/>
        <v>1.095</v>
      </c>
      <c r="P259" s="631">
        <f t="shared" si="74"/>
        <v>14.683908045977009</v>
      </c>
      <c r="Q259" s="631">
        <f t="shared" si="72"/>
        <v>14.683908045977009</v>
      </c>
      <c r="R259" s="631" t="str">
        <f t="shared" si="67"/>
        <v>--</v>
      </c>
      <c r="S259" s="631" t="str">
        <f t="shared" si="56"/>
        <v>--</v>
      </c>
      <c r="T259" s="631" t="str">
        <f t="shared" si="57"/>
        <v>--</v>
      </c>
      <c r="U259" s="631"/>
      <c r="V259" s="631"/>
      <c r="W259" s="631" t="str">
        <f>IFERROR((1+(3*[0]!B)+(3*[0]!B^2))/((1+[0]!B)^2),"--")</f>
        <v>--</v>
      </c>
      <c r="X259" s="631">
        <f t="shared" si="60"/>
        <v>8.5166666666666659E-6</v>
      </c>
      <c r="Y259" s="631"/>
      <c r="Z259" s="631">
        <f>VLOOKUP(D259,derm!$D$4:$H$285,5,FALSE)</f>
        <v>1E-3</v>
      </c>
      <c r="AA259" s="631">
        <f>VLOOKUP($C259,ToxValues!$C$4:$N$283,11,FALSE)</f>
        <v>271.5</v>
      </c>
      <c r="AB259" s="631" t="str">
        <f>VLOOKUP($D259,derm!$D$4:$K$285,6,FALSE)</f>
        <v>--</v>
      </c>
      <c r="AC259" s="631" t="str">
        <f>VLOOKUP($D259,derm!$D$4:$K$285,7,FALSE)</f>
        <v>--</v>
      </c>
      <c r="AD259" s="631" t="str">
        <f>VLOOKUP($D259,derm!$D$4:$K$285,8,FALSE)</f>
        <v>--</v>
      </c>
      <c r="AE259" s="631" t="str">
        <f>VLOOKUP($D259,derm!$D$4:$L$285,9,FALSE)</f>
        <v>--</v>
      </c>
      <c r="AF259" s="631"/>
      <c r="AG259" s="631">
        <f>VLOOKUP($C259,ToxValues!$C$4:$J$284,3,FALSE)</f>
        <v>2.9999999999999997E-4</v>
      </c>
      <c r="AH259" s="632">
        <f>VLOOKUP($C259,ToxValues!$C$4:$J$284,5,FALSE)</f>
        <v>2.0999999999999999E-5</v>
      </c>
      <c r="AI259" s="633"/>
      <c r="AJ259" s="633" t="str">
        <f t="shared" si="68"/>
        <v/>
      </c>
      <c r="AK259" s="634">
        <v>1.0950000000000001E-3</v>
      </c>
      <c r="AL259" s="626">
        <v>440.51724137931024</v>
      </c>
      <c r="AM259" s="626">
        <v>440.51724137931024</v>
      </c>
      <c r="AN259" s="626" t="s">
        <v>1856</v>
      </c>
      <c r="AO259" s="626" t="s">
        <v>1856</v>
      </c>
      <c r="AP259" s="626" t="s">
        <v>1856</v>
      </c>
      <c r="AQ259" s="626"/>
    </row>
    <row r="260" spans="1:43" x14ac:dyDescent="0.25">
      <c r="A260" s="318" t="s">
        <v>34</v>
      </c>
      <c r="B260" s="320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631">
        <f t="shared" si="73"/>
        <v>3.6499999999999998E-4</v>
      </c>
      <c r="H260" s="631" t="str">
        <f t="shared" si="70"/>
        <v>--</v>
      </c>
      <c r="I260" s="631">
        <f t="shared" si="71"/>
        <v>72.663097674906822</v>
      </c>
      <c r="J260" s="631"/>
      <c r="K260" s="631" t="str">
        <f t="shared" si="69"/>
        <v/>
      </c>
      <c r="L260" s="631">
        <f t="shared" si="65"/>
        <v>0.36499999999999999</v>
      </c>
      <c r="M260" s="631"/>
      <c r="N260" s="631"/>
      <c r="O260" s="631">
        <f t="shared" si="55"/>
        <v>0.36499999999999999</v>
      </c>
      <c r="P260" s="631">
        <f t="shared" si="74"/>
        <v>69.923371647509569</v>
      </c>
      <c r="Q260" s="631">
        <f t="shared" si="72"/>
        <v>69.923371647509569</v>
      </c>
      <c r="R260" s="631" t="str">
        <f t="shared" si="67"/>
        <v>--</v>
      </c>
      <c r="S260" s="631" t="str">
        <f t="shared" si="56"/>
        <v>--</v>
      </c>
      <c r="T260" s="631" t="str">
        <f t="shared" si="57"/>
        <v>--</v>
      </c>
      <c r="U260" s="631"/>
      <c r="V260" s="631"/>
      <c r="W260" s="631" t="str">
        <f>IFERROR((1+(3*[0]!B)+(3*[0]!B^2))/((1+[0]!B)^2),"--")</f>
        <v>--</v>
      </c>
      <c r="X260" s="631">
        <f t="shared" si="60"/>
        <v>4.0555555555555553E-5</v>
      </c>
      <c r="Y260" s="631"/>
      <c r="Z260" s="631">
        <f>VLOOKUP(D260,derm!$D$4:$H$285,5,FALSE)</f>
        <v>1E-3</v>
      </c>
      <c r="AA260" s="631">
        <f>VLOOKUP($C260,ToxValues!$C$4:$N$283,11,FALSE)</f>
        <v>215.63</v>
      </c>
      <c r="AB260" s="631" t="str">
        <f>VLOOKUP($D260,derm!$D$4:$K$285,6,FALSE)</f>
        <v>--</v>
      </c>
      <c r="AC260" s="631" t="str">
        <f>VLOOKUP($D260,derm!$D$4:$K$285,7,FALSE)</f>
        <v>--</v>
      </c>
      <c r="AD260" s="631" t="str">
        <f>VLOOKUP($D260,derm!$D$4:$K$285,8,FALSE)</f>
        <v>--</v>
      </c>
      <c r="AE260" s="631" t="str">
        <f>VLOOKUP($D260,derm!$D$4:$L$285,9,FALSE)</f>
        <v>--</v>
      </c>
      <c r="AF260" s="631"/>
      <c r="AG260" s="631">
        <f>VLOOKUP($C260,ToxValues!$C$4:$J$284,3,FALSE)</f>
        <v>1E-4</v>
      </c>
      <c r="AH260" s="632">
        <f>VLOOKUP($C260,ToxValues!$C$4:$J$284,5,FALSE)</f>
        <v>1E-4</v>
      </c>
      <c r="AI260" s="633"/>
      <c r="AJ260" s="633" t="str">
        <f t="shared" si="68"/>
        <v/>
      </c>
      <c r="AK260" s="634">
        <v>3.6499999999999998E-4</v>
      </c>
      <c r="AL260" s="626">
        <v>2097.7011494252874</v>
      </c>
      <c r="AM260" s="626">
        <v>2097.7011494252874</v>
      </c>
      <c r="AN260" s="626" t="s">
        <v>1856</v>
      </c>
      <c r="AO260" s="626" t="s">
        <v>1856</v>
      </c>
      <c r="AP260" s="626" t="s">
        <v>1856</v>
      </c>
      <c r="AQ260" s="626"/>
    </row>
    <row r="261" spans="1:43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631">
        <f t="shared" si="73"/>
        <v>7.2999999999999995E-2</v>
      </c>
      <c r="H261" s="631" t="str">
        <f t="shared" si="70"/>
        <v>--</v>
      </c>
      <c r="I261" s="631">
        <f t="shared" si="71"/>
        <v>2796.9485645305199</v>
      </c>
      <c r="J261" s="631"/>
      <c r="K261" s="631" t="str">
        <f t="shared" si="69"/>
        <v/>
      </c>
      <c r="L261" s="631">
        <f t="shared" si="65"/>
        <v>73</v>
      </c>
      <c r="M261" s="631"/>
      <c r="N261" s="631"/>
      <c r="O261" s="631">
        <f t="shared" si="55"/>
        <v>73</v>
      </c>
      <c r="P261" s="631">
        <f t="shared" si="74"/>
        <v>2796.9348659003831</v>
      </c>
      <c r="Q261" s="631">
        <f t="shared" si="72"/>
        <v>2796.9348659003831</v>
      </c>
      <c r="R261" s="631" t="str">
        <f t="shared" si="67"/>
        <v>--</v>
      </c>
      <c r="S261" s="631" t="str">
        <f t="shared" si="56"/>
        <v>--</v>
      </c>
      <c r="T261" s="631" t="str">
        <f t="shared" si="57"/>
        <v>--</v>
      </c>
      <c r="U261" s="631"/>
      <c r="V261" s="631"/>
      <c r="W261" s="631" t="str">
        <f>IFERROR((1+(3*[0]!B)+(3*[0]!B^2))/((1+[0]!B)^2),"--")</f>
        <v>--</v>
      </c>
      <c r="X261" s="631">
        <f t="shared" si="60"/>
        <v>3.2444444444444442E-4</v>
      </c>
      <c r="Y261" s="631"/>
      <c r="Z261" s="631">
        <f>VLOOKUP(D261,derm!$D$4:$H$285,5,FALSE)</f>
        <v>2.0000000000000001E-4</v>
      </c>
      <c r="AA261" s="631">
        <f>VLOOKUP($C261,ToxValues!$C$4:$N$283,11,FALSE)</f>
        <v>58.69</v>
      </c>
      <c r="AB261" s="631" t="str">
        <f>VLOOKUP($D261,derm!$D$4:$K$285,6,FALSE)</f>
        <v>--</v>
      </c>
      <c r="AC261" s="631" t="str">
        <f>VLOOKUP($D261,derm!$D$4:$K$285,7,FALSE)</f>
        <v>--</v>
      </c>
      <c r="AD261" s="631" t="str">
        <f>VLOOKUP($D261,derm!$D$4:$K$285,8,FALSE)</f>
        <v>--</v>
      </c>
      <c r="AE261" s="631" t="str">
        <f>VLOOKUP($D261,derm!$D$4:$L$285,9,FALSE)</f>
        <v>--</v>
      </c>
      <c r="AF261" s="631"/>
      <c r="AG261" s="631">
        <f>VLOOKUP($C261,ToxValues!$C$4:$J$284,3,FALSE)</f>
        <v>0.02</v>
      </c>
      <c r="AH261" s="632">
        <f>VLOOKUP($C261,ToxValues!$C$4:$J$284,5,FALSE)</f>
        <v>8.0000000000000004E-4</v>
      </c>
      <c r="AI261" s="633"/>
      <c r="AJ261" s="633" t="str">
        <f t="shared" si="68"/>
        <v/>
      </c>
      <c r="AK261" s="634">
        <v>7.2999999999999995E-2</v>
      </c>
      <c r="AL261" s="626">
        <v>83908.045977011498</v>
      </c>
      <c r="AM261" s="626">
        <v>83908.045977011498</v>
      </c>
      <c r="AN261" s="626" t="s">
        <v>1856</v>
      </c>
      <c r="AO261" s="626" t="s">
        <v>1856</v>
      </c>
      <c r="AP261" s="626" t="s">
        <v>1856</v>
      </c>
      <c r="AQ261" s="626"/>
    </row>
    <row r="262" spans="1:43" x14ac:dyDescent="0.25">
      <c r="A262" s="318" t="s">
        <v>34</v>
      </c>
      <c r="B262" s="319" t="s">
        <v>49</v>
      </c>
      <c r="C262" s="298" t="s">
        <v>1846</v>
      </c>
      <c r="D262" s="298" t="s">
        <v>2273</v>
      </c>
      <c r="E262" s="208" t="str">
        <f>IFERROR(VLOOKUP(C262,RSL_Composite!$A$4:$K$767,11,FALSE),"--")</f>
        <v>--</v>
      </c>
      <c r="F262" s="490" t="s">
        <v>2477</v>
      </c>
      <c r="G262" s="631" t="str">
        <f t="shared" si="73"/>
        <v>--</v>
      </c>
      <c r="H262" s="631" t="str">
        <f t="shared" si="70"/>
        <v>--</v>
      </c>
      <c r="I262" s="631" t="str">
        <f t="shared" si="71"/>
        <v/>
      </c>
      <c r="J262" s="631"/>
      <c r="K262" s="631" t="str">
        <f t="shared" si="69"/>
        <v/>
      </c>
      <c r="L262" s="631" t="str">
        <f t="shared" si="65"/>
        <v>--</v>
      </c>
      <c r="M262" s="631"/>
      <c r="N262" s="631"/>
      <c r="O262" s="631" t="str">
        <f t="shared" ref="O262:O285" si="75">IFERROR(((HQ*BW_adult*ATnc_adult*AG262*365*1000)/(IRw_adult*ED_adult*EF_adult)),"--")</f>
        <v>--</v>
      </c>
      <c r="P262" s="631" t="str">
        <f t="shared" si="74"/>
        <v>--</v>
      </c>
      <c r="Q262" s="631" t="str">
        <f t="shared" si="72"/>
        <v>--</v>
      </c>
      <c r="R262" s="631" t="str">
        <f t="shared" si="67"/>
        <v>--</v>
      </c>
      <c r="S262" s="631" t="str">
        <f t="shared" ref="S262:S285" si="76">IFERROR((DA_event_adult_nc*1000)/(Z262*AE262*(U262+V262)),"--")</f>
        <v>--</v>
      </c>
      <c r="T262" s="631" t="str">
        <f t="shared" ref="T262:T285" si="77">IFERROR((DA_event_adult_nc*1000)/(2*AE262*Z262*SQRT((6*AC262*ET_adult)/PI())),"--")</f>
        <v>--</v>
      </c>
      <c r="U262" s="631"/>
      <c r="V262" s="631"/>
      <c r="W262" s="631" t="str">
        <f>IFERROR((1+(3*[0]!B)+(3*[0]!B^2))/((1+[0]!B)^2),"--")</f>
        <v>--</v>
      </c>
      <c r="X262" s="631" t="str">
        <f t="shared" ref="X262:X285" si="78">IFERROR((HQ*ATnc_adult*365*BW_adult*AH262*1000)/(SA_adultGW*EF_adult*ED_adult),"--")</f>
        <v>--</v>
      </c>
      <c r="Y262" s="635"/>
      <c r="Z262" s="631" t="str">
        <f>VLOOKUP(D262,derm!$D$4:$H$285,5,FALSE)</f>
        <v>--</v>
      </c>
      <c r="AA262" s="631" t="str">
        <f>VLOOKUP($C262,ToxValues!$C$4:$N$283,11,FALSE)</f>
        <v>--</v>
      </c>
      <c r="AB262" s="631" t="str">
        <f>VLOOKUP($D262,derm!$D$4:$K$285,6,FALSE)</f>
        <v>--</v>
      </c>
      <c r="AC262" s="631" t="str">
        <f>VLOOKUP($D262,derm!$D$4:$K$285,7,FALSE)</f>
        <v>--</v>
      </c>
      <c r="AD262" s="631" t="str">
        <f>VLOOKUP($D262,derm!$D$4:$K$285,8,FALSE)</f>
        <v>--</v>
      </c>
      <c r="AE262" s="631" t="str">
        <f>VLOOKUP($D262,derm!$D$4:$L$285,9,FALSE)</f>
        <v>--</v>
      </c>
      <c r="AF262" s="635"/>
      <c r="AG262" s="631" t="str">
        <f>VLOOKUP($C262,ToxValues!$C$4:$J$284,3,FALSE)</f>
        <v>--</v>
      </c>
      <c r="AH262" s="632" t="str">
        <f>VLOOKUP($C262,ToxValues!$C$4:$J$284,5,FALSE)</f>
        <v>--</v>
      </c>
      <c r="AI262" s="633"/>
      <c r="AJ262" s="633" t="str">
        <f t="shared" si="68"/>
        <v/>
      </c>
      <c r="AK262" s="634" t="s">
        <v>1856</v>
      </c>
      <c r="AL262" s="626" t="s">
        <v>1856</v>
      </c>
      <c r="AM262" s="626" t="s">
        <v>1856</v>
      </c>
      <c r="AN262" s="626" t="s">
        <v>1856</v>
      </c>
      <c r="AO262" s="626" t="s">
        <v>1856</v>
      </c>
      <c r="AP262" s="626" t="s">
        <v>1856</v>
      </c>
      <c r="AQ262" s="626"/>
    </row>
    <row r="263" spans="1:43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631">
        <f t="shared" si="73"/>
        <v>1.8249999999999999E-2</v>
      </c>
      <c r="H263" s="631" t="str">
        <f t="shared" si="70"/>
        <v>--</v>
      </c>
      <c r="I263" s="631">
        <f t="shared" si="71"/>
        <v>3496.2233768960268</v>
      </c>
      <c r="J263" s="631"/>
      <c r="K263" s="631" t="str">
        <f t="shared" si="69"/>
        <v/>
      </c>
      <c r="L263" s="631">
        <f t="shared" ref="L263:L285" si="79">IFERROR(($O263),"")</f>
        <v>18.25</v>
      </c>
      <c r="M263" s="631"/>
      <c r="N263" s="631"/>
      <c r="O263" s="631">
        <f t="shared" si="75"/>
        <v>18.25</v>
      </c>
      <c r="P263" s="631">
        <f t="shared" si="74"/>
        <v>3496.1685823754788</v>
      </c>
      <c r="Q263" s="631">
        <f t="shared" si="72"/>
        <v>3496.1685823754788</v>
      </c>
      <c r="R263" s="631" t="str">
        <f t="shared" ref="R263:R285" si="80">IF(Y263="A",T263,S263)</f>
        <v>--</v>
      </c>
      <c r="S263" s="631" t="str">
        <f t="shared" si="76"/>
        <v>--</v>
      </c>
      <c r="T263" s="631" t="str">
        <f t="shared" si="77"/>
        <v>--</v>
      </c>
      <c r="U263" s="631"/>
      <c r="V263" s="631"/>
      <c r="W263" s="631" t="str">
        <f>IFERROR((1+(3*[0]!B)+(3*[0]!B^2))/((1+[0]!B)^2),"--")</f>
        <v>--</v>
      </c>
      <c r="X263" s="631">
        <f t="shared" si="78"/>
        <v>2.0277777777777777E-3</v>
      </c>
      <c r="Y263" s="631"/>
      <c r="Z263" s="631">
        <f>VLOOKUP(D263,derm!$D$4:$H$285,5,FALSE)</f>
        <v>1E-3</v>
      </c>
      <c r="AA263" s="631">
        <f>VLOOKUP($C263,ToxValues!$C$4:$N$283,11,FALSE)</f>
        <v>78.959999999999994</v>
      </c>
      <c r="AB263" s="631" t="str">
        <f>VLOOKUP($D263,derm!$D$4:$K$285,6,FALSE)</f>
        <v>--</v>
      </c>
      <c r="AC263" s="631" t="str">
        <f>VLOOKUP($D263,derm!$D$4:$K$285,7,FALSE)</f>
        <v>--</v>
      </c>
      <c r="AD263" s="631" t="str">
        <f>VLOOKUP($D263,derm!$D$4:$K$285,8,FALSE)</f>
        <v>--</v>
      </c>
      <c r="AE263" s="631" t="str">
        <f>VLOOKUP($D263,derm!$D$4:$L$285,9,FALSE)</f>
        <v>--</v>
      </c>
      <c r="AF263" s="631"/>
      <c r="AG263" s="631">
        <f>VLOOKUP($C263,ToxValues!$C$4:$J$284,3,FALSE)</f>
        <v>5.0000000000000001E-3</v>
      </c>
      <c r="AH263" s="632">
        <f>VLOOKUP($C263,ToxValues!$C$4:$J$284,5,FALSE)</f>
        <v>5.0000000000000001E-3</v>
      </c>
      <c r="AI263" s="633"/>
      <c r="AJ263" s="633" t="str">
        <f t="shared" ref="AJ263:AJ285" si="81">IF(G263=AK263,"",G263/AK263)</f>
        <v/>
      </c>
      <c r="AK263" s="634">
        <v>1.8249999999999999E-2</v>
      </c>
      <c r="AL263" s="626">
        <v>104885.05747126437</v>
      </c>
      <c r="AM263" s="626">
        <v>104885.05747126437</v>
      </c>
      <c r="AN263" s="626" t="s">
        <v>1856</v>
      </c>
      <c r="AO263" s="626" t="s">
        <v>1856</v>
      </c>
      <c r="AP263" s="626" t="s">
        <v>1856</v>
      </c>
      <c r="AQ263" s="626"/>
    </row>
    <row r="264" spans="1:43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631">
        <f t="shared" si="73"/>
        <v>1.8249999999999999E-2</v>
      </c>
      <c r="H264" s="631" t="str">
        <f t="shared" ref="H264:H285" si="82">IFERROR(((1/(1/$M264)+(1/$O264)+(1/$P264))),"--")</f>
        <v>--</v>
      </c>
      <c r="I264" s="631">
        <f t="shared" ref="I264:I285" si="83">IFERROR(((1/(1/$P264)+(1/$O264))),"")</f>
        <v>233.1327000122466</v>
      </c>
      <c r="J264" s="631"/>
      <c r="K264" s="631" t="str">
        <f t="shared" ref="K264:K285" si="84">IFERROR((1/(1/$M264)+(1/$O264)),"")</f>
        <v/>
      </c>
      <c r="L264" s="631">
        <f t="shared" si="79"/>
        <v>18.25</v>
      </c>
      <c r="M264" s="631"/>
      <c r="N264" s="631"/>
      <c r="O264" s="631">
        <f t="shared" si="75"/>
        <v>18.25</v>
      </c>
      <c r="P264" s="631">
        <f t="shared" si="74"/>
        <v>233.07790549169863</v>
      </c>
      <c r="Q264" s="631">
        <f t="shared" si="72"/>
        <v>233.07790549169863</v>
      </c>
      <c r="R264" s="631" t="str">
        <f t="shared" si="80"/>
        <v>--</v>
      </c>
      <c r="S264" s="631" t="str">
        <f t="shared" si="76"/>
        <v>--</v>
      </c>
      <c r="T264" s="631" t="str">
        <f t="shared" si="77"/>
        <v>--</v>
      </c>
      <c r="U264" s="631"/>
      <c r="V264" s="631"/>
      <c r="W264" s="631" t="str">
        <f>IFERROR((1+(3*[0]!B)+(3*[0]!B^2))/((1+[0]!B)^2),"--")</f>
        <v>--</v>
      </c>
      <c r="X264" s="631">
        <f t="shared" si="78"/>
        <v>8.1111111111111106E-5</v>
      </c>
      <c r="Y264" s="631"/>
      <c r="Z264" s="631">
        <f>VLOOKUP(D264,derm!$D$4:$H$285,5,FALSE)</f>
        <v>5.9999999999999995E-4</v>
      </c>
      <c r="AA264" s="631">
        <f>VLOOKUP($C264,ToxValues!$C$4:$N$283,11,FALSE)</f>
        <v>107.87</v>
      </c>
      <c r="AB264" s="631" t="str">
        <f>VLOOKUP($D264,derm!$D$4:$K$285,6,FALSE)</f>
        <v>--</v>
      </c>
      <c r="AC264" s="631" t="str">
        <f>VLOOKUP($D264,derm!$D$4:$K$285,7,FALSE)</f>
        <v>--</v>
      </c>
      <c r="AD264" s="631" t="str">
        <f>VLOOKUP($D264,derm!$D$4:$K$285,8,FALSE)</f>
        <v>--</v>
      </c>
      <c r="AE264" s="631" t="str">
        <f>VLOOKUP($D264,derm!$D$4:$L$285,9,FALSE)</f>
        <v>--</v>
      </c>
      <c r="AF264" s="631"/>
      <c r="AG264" s="631">
        <f>VLOOKUP($C264,ToxValues!$C$4:$J$284,3,FALSE)</f>
        <v>5.0000000000000001E-3</v>
      </c>
      <c r="AH264" s="632">
        <f>VLOOKUP($C264,ToxValues!$C$4:$J$284,5,FALSE)</f>
        <v>2.0000000000000001E-4</v>
      </c>
      <c r="AI264" s="633"/>
      <c r="AJ264" s="633" t="str">
        <f t="shared" si="81"/>
        <v/>
      </c>
      <c r="AK264" s="634">
        <v>1.8249999999999999E-2</v>
      </c>
      <c r="AL264" s="626">
        <v>6992.3371647509593</v>
      </c>
      <c r="AM264" s="626">
        <v>6992.3371647509593</v>
      </c>
      <c r="AN264" s="626" t="s">
        <v>1856</v>
      </c>
      <c r="AO264" s="626" t="s">
        <v>1856</v>
      </c>
      <c r="AP264" s="626" t="s">
        <v>1856</v>
      </c>
      <c r="AQ264" s="626"/>
    </row>
    <row r="265" spans="1:43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631" t="str">
        <f t="shared" si="73"/>
        <v>--</v>
      </c>
      <c r="H265" s="631" t="str">
        <f t="shared" si="82"/>
        <v>--</v>
      </c>
      <c r="I265" s="631" t="str">
        <f t="shared" si="83"/>
        <v/>
      </c>
      <c r="J265" s="631"/>
      <c r="K265" s="631" t="str">
        <f t="shared" si="84"/>
        <v/>
      </c>
      <c r="L265" s="631" t="str">
        <f t="shared" si="79"/>
        <v>--</v>
      </c>
      <c r="M265" s="631"/>
      <c r="N265" s="631"/>
      <c r="O265" s="631" t="str">
        <f t="shared" si="75"/>
        <v>--</v>
      </c>
      <c r="P265" s="631" t="str">
        <f t="shared" si="74"/>
        <v>--</v>
      </c>
      <c r="Q265" s="631" t="str">
        <f t="shared" si="72"/>
        <v>--</v>
      </c>
      <c r="R265" s="631" t="str">
        <f t="shared" si="80"/>
        <v>--</v>
      </c>
      <c r="S265" s="631" t="str">
        <f t="shared" si="76"/>
        <v>--</v>
      </c>
      <c r="T265" s="631" t="str">
        <f t="shared" si="77"/>
        <v>--</v>
      </c>
      <c r="U265" s="631"/>
      <c r="V265" s="631"/>
      <c r="W265" s="631" t="str">
        <f>IFERROR((1+(3*[0]!B)+(3*[0]!B^2))/((1+[0]!B)^2),"--")</f>
        <v>--</v>
      </c>
      <c r="X265" s="631" t="str">
        <f t="shared" si="78"/>
        <v>--</v>
      </c>
      <c r="Y265" s="631"/>
      <c r="Z265" s="631" t="str">
        <f>VLOOKUP(D265,derm!$D$4:$H$285,5,FALSE)</f>
        <v>--</v>
      </c>
      <c r="AA265" s="631" t="str">
        <f>VLOOKUP($C265,ToxValues!$C$4:$N$283,11,FALSE)</f>
        <v>--</v>
      </c>
      <c r="AB265" s="631" t="str">
        <f>VLOOKUP($D265,derm!$D$4:$K$285,6,FALSE)</f>
        <v>--</v>
      </c>
      <c r="AC265" s="631" t="str">
        <f>VLOOKUP($D265,derm!$D$4:$K$285,7,FALSE)</f>
        <v>--</v>
      </c>
      <c r="AD265" s="631" t="str">
        <f>VLOOKUP($D265,derm!$D$4:$K$285,8,FALSE)</f>
        <v>--</v>
      </c>
      <c r="AE265" s="631" t="str">
        <f>VLOOKUP($D265,derm!$D$4:$L$285,9,FALSE)</f>
        <v>--</v>
      </c>
      <c r="AF265" s="631"/>
      <c r="AG265" s="631" t="str">
        <f>VLOOKUP($C265,ToxValues!$C$4:$J$284,3,FALSE)</f>
        <v>--</v>
      </c>
      <c r="AH265" s="632" t="str">
        <f>VLOOKUP($C265,ToxValues!$C$4:$J$284,5,FALSE)</f>
        <v>--</v>
      </c>
      <c r="AI265" s="633"/>
      <c r="AJ265" s="633" t="str">
        <f t="shared" si="81"/>
        <v/>
      </c>
      <c r="AK265" s="634" t="s">
        <v>1856</v>
      </c>
      <c r="AL265" s="626" t="s">
        <v>1856</v>
      </c>
      <c r="AM265" s="626" t="s">
        <v>1856</v>
      </c>
      <c r="AN265" s="626" t="s">
        <v>1856</v>
      </c>
      <c r="AO265" s="626" t="s">
        <v>1856</v>
      </c>
      <c r="AP265" s="626" t="s">
        <v>1856</v>
      </c>
      <c r="AQ265" s="626"/>
    </row>
    <row r="266" spans="1:43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631">
        <f t="shared" si="73"/>
        <v>2.19</v>
      </c>
      <c r="H266" s="631" t="str">
        <f t="shared" si="82"/>
        <v>--</v>
      </c>
      <c r="I266" s="631">
        <f t="shared" si="83"/>
        <v>419540.23034167849</v>
      </c>
      <c r="J266" s="631"/>
      <c r="K266" s="631" t="str">
        <f t="shared" si="84"/>
        <v/>
      </c>
      <c r="L266" s="631">
        <f t="shared" si="79"/>
        <v>2190</v>
      </c>
      <c r="M266" s="631"/>
      <c r="N266" s="631"/>
      <c r="O266" s="631">
        <f t="shared" si="75"/>
        <v>2190</v>
      </c>
      <c r="P266" s="631">
        <f t="shared" si="74"/>
        <v>419540.22988505749</v>
      </c>
      <c r="Q266" s="631">
        <f t="shared" si="72"/>
        <v>419540.22988505749</v>
      </c>
      <c r="R266" s="631" t="str">
        <f t="shared" si="80"/>
        <v>--</v>
      </c>
      <c r="S266" s="631" t="str">
        <f t="shared" si="76"/>
        <v>--</v>
      </c>
      <c r="T266" s="631" t="str">
        <f t="shared" si="77"/>
        <v>--</v>
      </c>
      <c r="U266" s="631"/>
      <c r="V266" s="631"/>
      <c r="W266" s="631" t="str">
        <f>IFERROR((1+(3*[0]!B)+(3*[0]!B^2))/((1+[0]!B)^2),"--")</f>
        <v>--</v>
      </c>
      <c r="X266" s="631">
        <f t="shared" si="78"/>
        <v>0.24333333333333335</v>
      </c>
      <c r="Y266" s="631"/>
      <c r="Z266" s="631">
        <f>VLOOKUP(D266,derm!$D$4:$H$285,5,FALSE)</f>
        <v>1E-3</v>
      </c>
      <c r="AA266" s="631">
        <f>VLOOKUP($C266,ToxValues!$C$4:$N$283,11,FALSE)</f>
        <v>87.62</v>
      </c>
      <c r="AB266" s="631" t="str">
        <f>VLOOKUP($D266,derm!$D$4:$K$285,6,FALSE)</f>
        <v>--</v>
      </c>
      <c r="AC266" s="631" t="str">
        <f>VLOOKUP($D266,derm!$D$4:$K$285,7,FALSE)</f>
        <v>--</v>
      </c>
      <c r="AD266" s="631" t="str">
        <f>VLOOKUP($D266,derm!$D$4:$K$285,8,FALSE)</f>
        <v>--</v>
      </c>
      <c r="AE266" s="631" t="str">
        <f>VLOOKUP($D266,derm!$D$4:$L$285,9,FALSE)</f>
        <v>--</v>
      </c>
      <c r="AF266" s="631"/>
      <c r="AG266" s="631">
        <f>VLOOKUP($C266,ToxValues!$C$4:$J$284,3,FALSE)</f>
        <v>0.6</v>
      </c>
      <c r="AH266" s="632">
        <f>VLOOKUP($C266,ToxValues!$C$4:$J$284,5,FALSE)</f>
        <v>0.6</v>
      </c>
      <c r="AI266" s="633"/>
      <c r="AJ266" s="633" t="str">
        <f t="shared" si="81"/>
        <v/>
      </c>
      <c r="AK266" s="634">
        <v>2.19</v>
      </c>
      <c r="AL266" s="626">
        <v>12586206.896551725</v>
      </c>
      <c r="AM266" s="626">
        <v>12586206.896551725</v>
      </c>
      <c r="AN266" s="626" t="s">
        <v>1856</v>
      </c>
      <c r="AO266" s="626" t="s">
        <v>1856</v>
      </c>
      <c r="AP266" s="626" t="s">
        <v>1856</v>
      </c>
      <c r="AQ266" s="626"/>
    </row>
    <row r="267" spans="1:43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631">
        <f t="shared" si="73"/>
        <v>3.6500000000000006E-5</v>
      </c>
      <c r="H267" s="631" t="str">
        <f t="shared" si="82"/>
        <v>--</v>
      </c>
      <c r="I267" s="631">
        <f t="shared" si="83"/>
        <v>34.389597438723555</v>
      </c>
      <c r="J267" s="631"/>
      <c r="K267" s="631" t="str">
        <f t="shared" si="84"/>
        <v/>
      </c>
      <c r="L267" s="631">
        <f t="shared" si="79"/>
        <v>3.6500000000000005E-2</v>
      </c>
      <c r="M267" s="631"/>
      <c r="N267" s="631"/>
      <c r="O267" s="631">
        <f t="shared" si="75"/>
        <v>3.6500000000000005E-2</v>
      </c>
      <c r="P267" s="631">
        <f t="shared" si="74"/>
        <v>6.9923371647509587</v>
      </c>
      <c r="Q267" s="631">
        <f t="shared" si="72"/>
        <v>6.9923371647509587</v>
      </c>
      <c r="R267" s="631" t="str">
        <f t="shared" si="80"/>
        <v>--</v>
      </c>
      <c r="S267" s="631" t="str">
        <f t="shared" si="76"/>
        <v>--</v>
      </c>
      <c r="T267" s="631" t="str">
        <f t="shared" si="77"/>
        <v>--</v>
      </c>
      <c r="U267" s="631"/>
      <c r="V267" s="631"/>
      <c r="W267" s="631" t="str">
        <f>IFERROR((1+(3*[0]!B)+(3*[0]!B^2))/((1+[0]!B)^2),"--")</f>
        <v>--</v>
      </c>
      <c r="X267" s="631">
        <f t="shared" si="78"/>
        <v>4.0555555555555558E-6</v>
      </c>
      <c r="Y267" s="631"/>
      <c r="Z267" s="631">
        <f>VLOOKUP(D267,derm!$D$4:$H$285,5,FALSE)</f>
        <v>1E-3</v>
      </c>
      <c r="AA267" s="631">
        <f>VLOOKUP($C267,ToxValues!$C$4:$N$283,11,FALSE)</f>
        <v>204.38</v>
      </c>
      <c r="AB267" s="631" t="str">
        <f>VLOOKUP($D267,derm!$D$4:$K$285,6,FALSE)</f>
        <v>--</v>
      </c>
      <c r="AC267" s="631" t="str">
        <f>VLOOKUP($D267,derm!$D$4:$K$285,7,FALSE)</f>
        <v>--</v>
      </c>
      <c r="AD267" s="631" t="str">
        <f>VLOOKUP($D267,derm!$D$4:$K$285,8,FALSE)</f>
        <v>--</v>
      </c>
      <c r="AE267" s="631" t="str">
        <f>VLOOKUP($D267,derm!$D$4:$L$285,9,FALSE)</f>
        <v>--</v>
      </c>
      <c r="AF267" s="631"/>
      <c r="AG267" s="631">
        <f>VLOOKUP($C267,ToxValues!$C$4:$J$284,3,FALSE)</f>
        <v>1.0000000000000001E-5</v>
      </c>
      <c r="AH267" s="632">
        <f>VLOOKUP($C267,ToxValues!$C$4:$J$284,5,FALSE)</f>
        <v>1.0000000000000001E-5</v>
      </c>
      <c r="AI267" s="633"/>
      <c r="AJ267" s="633" t="str">
        <f t="shared" si="81"/>
        <v/>
      </c>
      <c r="AK267" s="634">
        <v>3.6500000000000006E-5</v>
      </c>
      <c r="AL267" s="626">
        <v>209.77011494252875</v>
      </c>
      <c r="AM267" s="626">
        <v>209.77011494252875</v>
      </c>
      <c r="AN267" s="626" t="s">
        <v>1856</v>
      </c>
      <c r="AO267" s="626" t="s">
        <v>1856</v>
      </c>
      <c r="AP267" s="626" t="s">
        <v>1856</v>
      </c>
      <c r="AQ267" s="626"/>
    </row>
    <row r="268" spans="1:43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631">
        <f t="shared" si="73"/>
        <v>2.19</v>
      </c>
      <c r="H268" s="631" t="str">
        <f t="shared" si="82"/>
        <v>--</v>
      </c>
      <c r="I268" s="631">
        <f t="shared" si="83"/>
        <v>419540.23034167849</v>
      </c>
      <c r="J268" s="631"/>
      <c r="K268" s="631" t="str">
        <f t="shared" si="84"/>
        <v/>
      </c>
      <c r="L268" s="631">
        <f t="shared" si="79"/>
        <v>2190</v>
      </c>
      <c r="M268" s="631"/>
      <c r="N268" s="631"/>
      <c r="O268" s="631">
        <f t="shared" si="75"/>
        <v>2190</v>
      </c>
      <c r="P268" s="631">
        <f t="shared" si="74"/>
        <v>419540.22988505749</v>
      </c>
      <c r="Q268" s="631">
        <f t="shared" si="72"/>
        <v>419540.22988505749</v>
      </c>
      <c r="R268" s="631" t="str">
        <f t="shared" si="80"/>
        <v>--</v>
      </c>
      <c r="S268" s="631" t="str">
        <f t="shared" si="76"/>
        <v>--</v>
      </c>
      <c r="T268" s="631" t="str">
        <f t="shared" si="77"/>
        <v>--</v>
      </c>
      <c r="U268" s="631"/>
      <c r="V268" s="631"/>
      <c r="W268" s="631" t="str">
        <f>IFERROR((1+(3*[0]!B)+(3*[0]!B^2))/((1+[0]!B)^2),"--")</f>
        <v>--</v>
      </c>
      <c r="X268" s="631">
        <f t="shared" si="78"/>
        <v>0.24333333333333335</v>
      </c>
      <c r="Y268" s="631"/>
      <c r="Z268" s="631">
        <f>VLOOKUP(D268,derm!$D$4:$H$285,5,FALSE)</f>
        <v>1E-3</v>
      </c>
      <c r="AA268" s="631">
        <f>VLOOKUP($C268,ToxValues!$C$4:$N$283,11,FALSE)</f>
        <v>118.71</v>
      </c>
      <c r="AB268" s="631" t="str">
        <f>VLOOKUP($D268,derm!$D$4:$K$285,6,FALSE)</f>
        <v>--</v>
      </c>
      <c r="AC268" s="631" t="str">
        <f>VLOOKUP($D268,derm!$D$4:$K$285,7,FALSE)</f>
        <v>--</v>
      </c>
      <c r="AD268" s="631" t="str">
        <f>VLOOKUP($D268,derm!$D$4:$K$285,8,FALSE)</f>
        <v>--</v>
      </c>
      <c r="AE268" s="631" t="str">
        <f>VLOOKUP($D268,derm!$D$4:$L$285,9,FALSE)</f>
        <v>--</v>
      </c>
      <c r="AF268" s="631"/>
      <c r="AG268" s="631">
        <f>VLOOKUP($C268,ToxValues!$C$4:$J$284,3,FALSE)</f>
        <v>0.6</v>
      </c>
      <c r="AH268" s="632">
        <f>VLOOKUP($C268,ToxValues!$C$4:$J$284,5,FALSE)</f>
        <v>0.6</v>
      </c>
      <c r="AI268" s="633"/>
      <c r="AJ268" s="633" t="str">
        <f t="shared" si="81"/>
        <v/>
      </c>
      <c r="AK268" s="634">
        <v>2.19</v>
      </c>
      <c r="AL268" s="626">
        <v>12586206.896551725</v>
      </c>
      <c r="AM268" s="626">
        <v>12586206.896551725</v>
      </c>
      <c r="AN268" s="626" t="s">
        <v>1856</v>
      </c>
      <c r="AO268" s="626" t="s">
        <v>1856</v>
      </c>
      <c r="AP268" s="626" t="s">
        <v>1856</v>
      </c>
      <c r="AQ268" s="626"/>
    </row>
    <row r="269" spans="1:43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631" t="str">
        <f t="shared" si="73"/>
        <v>--</v>
      </c>
      <c r="H269" s="631" t="str">
        <f t="shared" si="82"/>
        <v>--</v>
      </c>
      <c r="I269" s="631" t="str">
        <f t="shared" si="83"/>
        <v/>
      </c>
      <c r="J269" s="631"/>
      <c r="K269" s="631" t="str">
        <f t="shared" si="84"/>
        <v/>
      </c>
      <c r="L269" s="631" t="str">
        <f t="shared" si="79"/>
        <v>--</v>
      </c>
      <c r="M269" s="631"/>
      <c r="N269" s="631"/>
      <c r="O269" s="631" t="str">
        <f t="shared" si="75"/>
        <v>--</v>
      </c>
      <c r="P269" s="631" t="str">
        <f t="shared" si="74"/>
        <v>--</v>
      </c>
      <c r="Q269" s="631" t="str">
        <f t="shared" si="72"/>
        <v>--</v>
      </c>
      <c r="R269" s="631" t="str">
        <f t="shared" si="80"/>
        <v>--</v>
      </c>
      <c r="S269" s="631" t="str">
        <f t="shared" si="76"/>
        <v>--</v>
      </c>
      <c r="T269" s="631" t="str">
        <f t="shared" si="77"/>
        <v>--</v>
      </c>
      <c r="U269" s="631"/>
      <c r="V269" s="631"/>
      <c r="W269" s="631" t="str">
        <f>IFERROR((1+(3*[0]!B)+(3*[0]!B^2))/((1+[0]!B)^2),"--")</f>
        <v>--</v>
      </c>
      <c r="X269" s="631" t="str">
        <f t="shared" si="78"/>
        <v>--</v>
      </c>
      <c r="Y269" s="631"/>
      <c r="Z269" s="631">
        <f>VLOOKUP(D269,derm!$D$4:$H$285,5,FALSE)</f>
        <v>1E-3</v>
      </c>
      <c r="AA269" s="631" t="str">
        <f>VLOOKUP($C269,ToxValues!$C$4:$N$283,11,FALSE)</f>
        <v>--</v>
      </c>
      <c r="AB269" s="631" t="str">
        <f>VLOOKUP($D269,derm!$D$4:$K$285,6,FALSE)</f>
        <v>--</v>
      </c>
      <c r="AC269" s="631" t="str">
        <f>VLOOKUP($D269,derm!$D$4:$K$285,7,FALSE)</f>
        <v>--</v>
      </c>
      <c r="AD269" s="631" t="str">
        <f>VLOOKUP($D269,derm!$D$4:$K$285,8,FALSE)</f>
        <v>--</v>
      </c>
      <c r="AE269" s="631" t="str">
        <f>VLOOKUP($D269,derm!$D$4:$L$285,9,FALSE)</f>
        <v>--</v>
      </c>
      <c r="AF269" s="631"/>
      <c r="AG269" s="631" t="str">
        <f>VLOOKUP($C269,ToxValues!$C$4:$J$284,3,FALSE)</f>
        <v>--</v>
      </c>
      <c r="AH269" s="632" t="str">
        <f>VLOOKUP($C269,ToxValues!$C$4:$J$284,5,FALSE)</f>
        <v>--</v>
      </c>
      <c r="AI269" s="633"/>
      <c r="AJ269" s="633" t="str">
        <f t="shared" si="81"/>
        <v/>
      </c>
      <c r="AK269" s="634" t="s">
        <v>1856</v>
      </c>
      <c r="AL269" s="626" t="s">
        <v>1856</v>
      </c>
      <c r="AM269" s="626" t="s">
        <v>1856</v>
      </c>
      <c r="AN269" s="626" t="s">
        <v>1856</v>
      </c>
      <c r="AO269" s="626" t="s">
        <v>1856</v>
      </c>
      <c r="AP269" s="626" t="s">
        <v>1856</v>
      </c>
      <c r="AQ269" s="626"/>
    </row>
    <row r="270" spans="1:43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631">
        <f t="shared" si="73"/>
        <v>1.095</v>
      </c>
      <c r="H270" s="631" t="str">
        <f t="shared" si="82"/>
        <v>--</v>
      </c>
      <c r="I270" s="631">
        <f t="shared" si="83"/>
        <v>349616.85915078997</v>
      </c>
      <c r="J270" s="631"/>
      <c r="K270" s="631" t="str">
        <f t="shared" si="84"/>
        <v/>
      </c>
      <c r="L270" s="631">
        <f t="shared" si="79"/>
        <v>1095</v>
      </c>
      <c r="M270" s="631"/>
      <c r="N270" s="631"/>
      <c r="O270" s="631">
        <f t="shared" si="75"/>
        <v>1095</v>
      </c>
      <c r="P270" s="631">
        <f t="shared" si="74"/>
        <v>349616.85823754797</v>
      </c>
      <c r="Q270" s="631">
        <f t="shared" si="72"/>
        <v>349616.85823754797</v>
      </c>
      <c r="R270" s="631" t="str">
        <f t="shared" si="80"/>
        <v>--</v>
      </c>
      <c r="S270" s="631" t="str">
        <f t="shared" si="76"/>
        <v>--</v>
      </c>
      <c r="T270" s="631" t="str">
        <f t="shared" si="77"/>
        <v>--</v>
      </c>
      <c r="U270" s="631"/>
      <c r="V270" s="631"/>
      <c r="W270" s="631" t="str">
        <f>IFERROR((1+(3*[0]!B)+(3*[0]!B^2))/((1+[0]!B)^2),"--")</f>
        <v>--</v>
      </c>
      <c r="X270" s="631">
        <f t="shared" si="78"/>
        <v>0.12166666666666667</v>
      </c>
      <c r="Y270" s="631"/>
      <c r="Z270" s="631">
        <f>VLOOKUP(D270,derm!$D$4:$H$285,5,FALSE)</f>
        <v>5.9999999999999995E-4</v>
      </c>
      <c r="AA270" s="631">
        <f>VLOOKUP($C270,ToxValues!$C$4:$N$283,11,FALSE)</f>
        <v>65.38</v>
      </c>
      <c r="AB270" s="631" t="str">
        <f>VLOOKUP($D270,derm!$D$4:$K$285,6,FALSE)</f>
        <v>--</v>
      </c>
      <c r="AC270" s="631" t="str">
        <f>VLOOKUP($D270,derm!$D$4:$K$285,7,FALSE)</f>
        <v>--</v>
      </c>
      <c r="AD270" s="631" t="str">
        <f>VLOOKUP($D270,derm!$D$4:$K$285,8,FALSE)</f>
        <v>--</v>
      </c>
      <c r="AE270" s="631" t="str">
        <f>VLOOKUP($D270,derm!$D$4:$L$285,9,FALSE)</f>
        <v>--</v>
      </c>
      <c r="AF270" s="631"/>
      <c r="AG270" s="631">
        <f>VLOOKUP($C270,ToxValues!$C$4:$J$284,3,FALSE)</f>
        <v>0.3</v>
      </c>
      <c r="AH270" s="632">
        <f>VLOOKUP($C270,ToxValues!$C$4:$J$284,5,FALSE)</f>
        <v>0.3</v>
      </c>
      <c r="AI270" s="633"/>
      <c r="AJ270" s="633" t="str">
        <f t="shared" si="81"/>
        <v/>
      </c>
      <c r="AK270" s="634">
        <v>1.095</v>
      </c>
      <c r="AL270" s="626">
        <v>10488505.747126438</v>
      </c>
      <c r="AM270" s="626">
        <v>10488505.747126438</v>
      </c>
      <c r="AN270" s="626" t="s">
        <v>1856</v>
      </c>
      <c r="AO270" s="626" t="s">
        <v>1856</v>
      </c>
      <c r="AP270" s="626" t="s">
        <v>1856</v>
      </c>
      <c r="AQ270" s="626"/>
    </row>
    <row r="271" spans="1:43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631" t="str">
        <f t="shared" si="73"/>
        <v>--</v>
      </c>
      <c r="H271" s="631" t="str">
        <f t="shared" si="82"/>
        <v>--</v>
      </c>
      <c r="I271" s="631" t="str">
        <f t="shared" si="83"/>
        <v/>
      </c>
      <c r="J271" s="631"/>
      <c r="K271" s="631" t="str">
        <f t="shared" si="84"/>
        <v/>
      </c>
      <c r="L271" s="631" t="str">
        <f t="shared" si="79"/>
        <v>--</v>
      </c>
      <c r="M271" s="631"/>
      <c r="N271" s="631"/>
      <c r="O271" s="631" t="str">
        <f t="shared" si="75"/>
        <v>--</v>
      </c>
      <c r="P271" s="631" t="str">
        <f t="shared" si="74"/>
        <v>--</v>
      </c>
      <c r="Q271" s="631" t="str">
        <f t="shared" si="72"/>
        <v>--</v>
      </c>
      <c r="R271" s="631" t="str">
        <f t="shared" si="80"/>
        <v>--</v>
      </c>
      <c r="S271" s="631" t="str">
        <f t="shared" si="76"/>
        <v>--</v>
      </c>
      <c r="T271" s="631" t="str">
        <f t="shared" si="77"/>
        <v>--</v>
      </c>
      <c r="U271" s="631"/>
      <c r="V271" s="631"/>
      <c r="W271" s="631" t="str">
        <f>IFERROR((1+(3*[0]!B)+(3*[0]!B^2))/((1+[0]!B)^2),"--")</f>
        <v>--</v>
      </c>
      <c r="X271" s="631" t="str">
        <f t="shared" si="78"/>
        <v>--</v>
      </c>
      <c r="Y271" s="631"/>
      <c r="Z271" s="631">
        <f>VLOOKUP(D271,derm!$D$4:$H$285,5,FALSE)</f>
        <v>1E-3</v>
      </c>
      <c r="AA271" s="631">
        <f>VLOOKUP($C271,ToxValues!$C$4:$N$283,11,FALSE)</f>
        <v>17.03</v>
      </c>
      <c r="AB271" s="631" t="str">
        <f>VLOOKUP($D271,derm!$D$4:$K$285,6,FALSE)</f>
        <v>--</v>
      </c>
      <c r="AC271" s="631" t="str">
        <f>VLOOKUP($D271,derm!$D$4:$K$285,7,FALSE)</f>
        <v>--</v>
      </c>
      <c r="AD271" s="631" t="str">
        <f>VLOOKUP($D271,derm!$D$4:$K$285,8,FALSE)</f>
        <v>--</v>
      </c>
      <c r="AE271" s="631" t="str">
        <f>VLOOKUP($D271,derm!$D$4:$L$285,9,FALSE)</f>
        <v>--</v>
      </c>
      <c r="AF271" s="631"/>
      <c r="AG271" s="631" t="str">
        <f>VLOOKUP($C271,ToxValues!$C$4:$J$284,3,FALSE)</f>
        <v>--</v>
      </c>
      <c r="AH271" s="632" t="str">
        <f>VLOOKUP($C271,ToxValues!$C$4:$J$284,5,FALSE)</f>
        <v>--</v>
      </c>
      <c r="AI271" s="633"/>
      <c r="AJ271" s="633" t="str">
        <f t="shared" si="81"/>
        <v/>
      </c>
      <c r="AK271" s="634" t="s">
        <v>1856</v>
      </c>
      <c r="AL271" s="626" t="s">
        <v>1856</v>
      </c>
      <c r="AM271" s="626" t="s">
        <v>1856</v>
      </c>
      <c r="AN271" s="626" t="s">
        <v>1856</v>
      </c>
      <c r="AO271" s="626" t="s">
        <v>1856</v>
      </c>
      <c r="AP271" s="626" t="s">
        <v>1856</v>
      </c>
      <c r="AQ271" s="626"/>
    </row>
    <row r="272" spans="1:43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631">
        <f t="shared" si="73"/>
        <v>1.4599999999999998E-2</v>
      </c>
      <c r="H272" s="631" t="str">
        <f t="shared" si="82"/>
        <v>--</v>
      </c>
      <c r="I272" s="631">
        <f t="shared" si="83"/>
        <v>2797.0033590510679</v>
      </c>
      <c r="J272" s="631"/>
      <c r="K272" s="631" t="str">
        <f t="shared" si="84"/>
        <v/>
      </c>
      <c r="L272" s="631">
        <f t="shared" si="79"/>
        <v>14.599999999999998</v>
      </c>
      <c r="M272" s="631"/>
      <c r="N272" s="631"/>
      <c r="O272" s="631">
        <f t="shared" si="75"/>
        <v>14.599999999999998</v>
      </c>
      <c r="P272" s="631">
        <f t="shared" si="74"/>
        <v>2796.9348659003831</v>
      </c>
      <c r="Q272" s="631">
        <f t="shared" si="72"/>
        <v>2796.9348659003831</v>
      </c>
      <c r="R272" s="631" t="str">
        <f t="shared" si="80"/>
        <v>--</v>
      </c>
      <c r="S272" s="631" t="str">
        <f t="shared" si="76"/>
        <v>--</v>
      </c>
      <c r="T272" s="631" t="str">
        <f t="shared" si="77"/>
        <v>--</v>
      </c>
      <c r="U272" s="631"/>
      <c r="V272" s="631"/>
      <c r="W272" s="631" t="str">
        <f>IFERROR((1+(3*[0]!B)+(3*[0]!B^2))/((1+[0]!B)^2),"--")</f>
        <v>--</v>
      </c>
      <c r="X272" s="631">
        <f t="shared" si="78"/>
        <v>1.6222222222222222E-3</v>
      </c>
      <c r="Y272" s="631"/>
      <c r="Z272" s="631">
        <f>VLOOKUP(D272,derm!$D$4:$H$285,5,FALSE)</f>
        <v>1E-3</v>
      </c>
      <c r="AA272" s="631">
        <f>VLOOKUP($C272,ToxValues!$C$4:$N$283,11,FALSE)</f>
        <v>79.900000000000006</v>
      </c>
      <c r="AB272" s="631" t="str">
        <f>VLOOKUP($D272,derm!$D$4:$K$285,6,FALSE)</f>
        <v>--</v>
      </c>
      <c r="AC272" s="631" t="str">
        <f>VLOOKUP($D272,derm!$D$4:$K$285,7,FALSE)</f>
        <v>--</v>
      </c>
      <c r="AD272" s="631" t="str">
        <f>VLOOKUP($D272,derm!$D$4:$K$285,8,FALSE)</f>
        <v>--</v>
      </c>
      <c r="AE272" s="631" t="str">
        <f>VLOOKUP($D272,derm!$D$4:$L$285,9,FALSE)</f>
        <v>--</v>
      </c>
      <c r="AF272" s="631"/>
      <c r="AG272" s="631">
        <f>VLOOKUP($C272,ToxValues!$C$4:$J$284,3,FALSE)</f>
        <v>4.0000000000000001E-3</v>
      </c>
      <c r="AH272" s="632">
        <f>VLOOKUP($C272,ToxValues!$C$4:$J$284,5,FALSE)</f>
        <v>4.0000000000000001E-3</v>
      </c>
      <c r="AI272" s="633"/>
      <c r="AJ272" s="633" t="str">
        <f t="shared" si="81"/>
        <v/>
      </c>
      <c r="AK272" s="634">
        <v>1.4599999999999998E-2</v>
      </c>
      <c r="AL272" s="626">
        <v>83908.045977011483</v>
      </c>
      <c r="AM272" s="626">
        <v>83908.045977011483</v>
      </c>
      <c r="AN272" s="626" t="s">
        <v>1856</v>
      </c>
      <c r="AO272" s="626" t="s">
        <v>1856</v>
      </c>
      <c r="AP272" s="626" t="s">
        <v>1856</v>
      </c>
      <c r="AQ272" s="626"/>
    </row>
    <row r="273" spans="1:43" x14ac:dyDescent="0.25">
      <c r="A273" s="318" t="s">
        <v>3</v>
      </c>
      <c r="B273" s="320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631">
        <f t="shared" si="73"/>
        <v>0.36499999999999999</v>
      </c>
      <c r="H273" s="631" t="str">
        <f t="shared" si="82"/>
        <v>--</v>
      </c>
      <c r="I273" s="631">
        <f t="shared" si="83"/>
        <v>69923.374387235599</v>
      </c>
      <c r="J273" s="631"/>
      <c r="K273" s="631" t="str">
        <f t="shared" si="84"/>
        <v/>
      </c>
      <c r="L273" s="631">
        <f t="shared" si="79"/>
        <v>365</v>
      </c>
      <c r="M273" s="631"/>
      <c r="N273" s="631"/>
      <c r="O273" s="631">
        <f t="shared" si="75"/>
        <v>365</v>
      </c>
      <c r="P273" s="631">
        <f t="shared" si="74"/>
        <v>69923.371647509572</v>
      </c>
      <c r="Q273" s="631">
        <f t="shared" si="72"/>
        <v>69923.371647509572</v>
      </c>
      <c r="R273" s="631" t="str">
        <f t="shared" si="80"/>
        <v>--</v>
      </c>
      <c r="S273" s="631" t="str">
        <f t="shared" si="76"/>
        <v>--</v>
      </c>
      <c r="T273" s="631" t="str">
        <f t="shared" si="77"/>
        <v>--</v>
      </c>
      <c r="U273" s="631"/>
      <c r="V273" s="631"/>
      <c r="W273" s="631" t="str">
        <f>IFERROR((1+(3*[0]!B)+(3*[0]!B^2))/((1+[0]!B)^2),"--")</f>
        <v>--</v>
      </c>
      <c r="X273" s="631">
        <f t="shared" si="78"/>
        <v>4.0555555555555553E-2</v>
      </c>
      <c r="Y273" s="631"/>
      <c r="Z273" s="631">
        <f>VLOOKUP(D273,derm!$D$4:$H$285,5,FALSE)</f>
        <v>1E-3</v>
      </c>
      <c r="AA273" s="631">
        <f>VLOOKUP($C273,ToxValues!$C$4:$N$283,11,FALSE)</f>
        <v>51.48</v>
      </c>
      <c r="AB273" s="631" t="str">
        <f>VLOOKUP($D273,derm!$D$4:$K$285,6,FALSE)</f>
        <v>--</v>
      </c>
      <c r="AC273" s="631" t="str">
        <f>VLOOKUP($D273,derm!$D$4:$K$285,7,FALSE)</f>
        <v>--</v>
      </c>
      <c r="AD273" s="631" t="str">
        <f>VLOOKUP($D273,derm!$D$4:$K$285,8,FALSE)</f>
        <v>--</v>
      </c>
      <c r="AE273" s="631" t="str">
        <f>VLOOKUP($D273,derm!$D$4:$L$285,9,FALSE)</f>
        <v>--</v>
      </c>
      <c r="AF273" s="631"/>
      <c r="AG273" s="631">
        <f>VLOOKUP($C273,ToxValues!$C$4:$J$284,3,FALSE)</f>
        <v>0.1</v>
      </c>
      <c r="AH273" s="632">
        <f>VLOOKUP($C273,ToxValues!$C$4:$J$284,5,FALSE)</f>
        <v>0.1</v>
      </c>
      <c r="AI273" s="633"/>
      <c r="AJ273" s="633" t="str">
        <f t="shared" si="81"/>
        <v/>
      </c>
      <c r="AK273" s="634">
        <v>0.36499999999999999</v>
      </c>
      <c r="AL273" s="626">
        <v>2097701.1494252873</v>
      </c>
      <c r="AM273" s="626">
        <v>2097701.1494252873</v>
      </c>
      <c r="AN273" s="626" t="s">
        <v>1856</v>
      </c>
      <c r="AO273" s="626" t="s">
        <v>1856</v>
      </c>
      <c r="AP273" s="626" t="s">
        <v>1856</v>
      </c>
      <c r="AQ273" s="626"/>
    </row>
    <row r="274" spans="1:43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631" t="str">
        <f t="shared" si="73"/>
        <v>--</v>
      </c>
      <c r="H274" s="631" t="str">
        <f t="shared" si="82"/>
        <v>--</v>
      </c>
      <c r="I274" s="631" t="str">
        <f t="shared" si="83"/>
        <v/>
      </c>
      <c r="J274" s="631"/>
      <c r="K274" s="631" t="str">
        <f t="shared" si="84"/>
        <v/>
      </c>
      <c r="L274" s="631" t="str">
        <f t="shared" si="79"/>
        <v>--</v>
      </c>
      <c r="M274" s="631"/>
      <c r="N274" s="631"/>
      <c r="O274" s="631" t="str">
        <f t="shared" si="75"/>
        <v>--</v>
      </c>
      <c r="P274" s="631" t="str">
        <f t="shared" si="74"/>
        <v>--</v>
      </c>
      <c r="Q274" s="631" t="str">
        <f t="shared" si="72"/>
        <v>--</v>
      </c>
      <c r="R274" s="631" t="str">
        <f t="shared" si="80"/>
        <v>--</v>
      </c>
      <c r="S274" s="631" t="str">
        <f t="shared" si="76"/>
        <v>--</v>
      </c>
      <c r="T274" s="631" t="str">
        <f t="shared" si="77"/>
        <v>--</v>
      </c>
      <c r="U274" s="631"/>
      <c r="V274" s="631"/>
      <c r="W274" s="631" t="str">
        <f>IFERROR((1+(3*[0]!B)+(3*[0]!B^2))/((1+[0]!B)^2),"--")</f>
        <v>--</v>
      </c>
      <c r="X274" s="631" t="str">
        <f t="shared" si="78"/>
        <v>--</v>
      </c>
      <c r="Y274" s="631"/>
      <c r="Z274" s="631" t="str">
        <f>VLOOKUP(D274,derm!$D$4:$H$285,5,FALSE)</f>
        <v>--</v>
      </c>
      <c r="AA274" s="631" t="str">
        <f>VLOOKUP($C274,ToxValues!$C$4:$N$283,11,FALSE)</f>
        <v>--</v>
      </c>
      <c r="AB274" s="631" t="str">
        <f>VLOOKUP($D274,derm!$D$4:$K$285,6,FALSE)</f>
        <v>--</v>
      </c>
      <c r="AC274" s="631" t="str">
        <f>VLOOKUP($D274,derm!$D$4:$K$285,7,FALSE)</f>
        <v>--</v>
      </c>
      <c r="AD274" s="631" t="str">
        <f>VLOOKUP($D274,derm!$D$4:$K$285,8,FALSE)</f>
        <v>--</v>
      </c>
      <c r="AE274" s="631" t="str">
        <f>VLOOKUP($D274,derm!$D$4:$L$285,9,FALSE)</f>
        <v>--</v>
      </c>
      <c r="AF274" s="631"/>
      <c r="AG274" s="631" t="str">
        <f>VLOOKUP($C274,ToxValues!$C$4:$J$284,3,FALSE)</f>
        <v>--</v>
      </c>
      <c r="AH274" s="632" t="str">
        <f>VLOOKUP($C274,ToxValues!$C$4:$J$284,5,FALSE)</f>
        <v>--</v>
      </c>
      <c r="AI274" s="633"/>
      <c r="AJ274" s="633" t="str">
        <f t="shared" si="81"/>
        <v/>
      </c>
      <c r="AK274" s="634" t="s">
        <v>1856</v>
      </c>
      <c r="AL274" s="626" t="s">
        <v>1856</v>
      </c>
      <c r="AM274" s="626" t="s">
        <v>1856</v>
      </c>
      <c r="AN274" s="626" t="s">
        <v>1856</v>
      </c>
      <c r="AO274" s="626" t="s">
        <v>1856</v>
      </c>
      <c r="AP274" s="626" t="s">
        <v>1856</v>
      </c>
      <c r="AQ274" s="626"/>
    </row>
    <row r="275" spans="1:43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631">
        <f t="shared" si="73"/>
        <v>0.36499999999999999</v>
      </c>
      <c r="H275" s="631" t="str">
        <f t="shared" si="82"/>
        <v>--</v>
      </c>
      <c r="I275" s="631">
        <f t="shared" si="83"/>
        <v>69923.374387235599</v>
      </c>
      <c r="J275" s="631"/>
      <c r="K275" s="631" t="str">
        <f t="shared" si="84"/>
        <v/>
      </c>
      <c r="L275" s="631">
        <f t="shared" si="79"/>
        <v>365</v>
      </c>
      <c r="M275" s="631"/>
      <c r="N275" s="631"/>
      <c r="O275" s="631">
        <f t="shared" si="75"/>
        <v>365</v>
      </c>
      <c r="P275" s="631">
        <f t="shared" si="74"/>
        <v>69923.371647509572</v>
      </c>
      <c r="Q275" s="631">
        <f t="shared" si="72"/>
        <v>69923.371647509572</v>
      </c>
      <c r="R275" s="631" t="str">
        <f t="shared" si="80"/>
        <v>--</v>
      </c>
      <c r="S275" s="631" t="str">
        <f t="shared" si="76"/>
        <v>--</v>
      </c>
      <c r="T275" s="631" t="str">
        <f t="shared" si="77"/>
        <v>--</v>
      </c>
      <c r="U275" s="631"/>
      <c r="V275" s="631"/>
      <c r="W275" s="631" t="str">
        <f>IFERROR((1+(3*[0]!B)+(3*[0]!B^2))/((1+[0]!B)^2),"--")</f>
        <v>--</v>
      </c>
      <c r="X275" s="631">
        <f t="shared" si="78"/>
        <v>4.0555555555555553E-2</v>
      </c>
      <c r="Y275" s="631"/>
      <c r="Z275" s="631">
        <f>VLOOKUP(D275,derm!$D$4:$H$285,5,FALSE)</f>
        <v>1E-3</v>
      </c>
      <c r="AA275" s="631">
        <f>VLOOKUP($C275,ToxValues!$C$4:$N$283,11,FALSE)</f>
        <v>70.91</v>
      </c>
      <c r="AB275" s="631" t="str">
        <f>VLOOKUP($D275,derm!$D$4:$K$285,6,FALSE)</f>
        <v>--</v>
      </c>
      <c r="AC275" s="631" t="str">
        <f>VLOOKUP($D275,derm!$D$4:$K$285,7,FALSE)</f>
        <v>--</v>
      </c>
      <c r="AD275" s="631" t="str">
        <f>VLOOKUP($D275,derm!$D$4:$K$285,8,FALSE)</f>
        <v>--</v>
      </c>
      <c r="AE275" s="631" t="str">
        <f>VLOOKUP($D275,derm!$D$4:$L$285,9,FALSE)</f>
        <v>--</v>
      </c>
      <c r="AF275" s="631"/>
      <c r="AG275" s="631">
        <f>VLOOKUP($C275,ToxValues!$C$4:$J$284,3,FALSE)</f>
        <v>0.1</v>
      </c>
      <c r="AH275" s="632">
        <f>VLOOKUP($C275,ToxValues!$C$4:$J$284,5,FALSE)</f>
        <v>0.1</v>
      </c>
      <c r="AI275" s="633"/>
      <c r="AJ275" s="633" t="str">
        <f t="shared" si="81"/>
        <v/>
      </c>
      <c r="AK275" s="634">
        <v>0.36499999999999999</v>
      </c>
      <c r="AL275" s="626">
        <v>2097701.1494252873</v>
      </c>
      <c r="AM275" s="626">
        <v>2097701.1494252873</v>
      </c>
      <c r="AN275" s="626" t="s">
        <v>1856</v>
      </c>
      <c r="AO275" s="626" t="s">
        <v>1856</v>
      </c>
      <c r="AP275" s="626" t="s">
        <v>1856</v>
      </c>
      <c r="AQ275" s="626"/>
    </row>
    <row r="276" spans="1:43" x14ac:dyDescent="0.25">
      <c r="A276" s="318" t="s">
        <v>3</v>
      </c>
      <c r="B276" s="320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631">
        <f t="shared" si="73"/>
        <v>0.1095</v>
      </c>
      <c r="H276" s="631" t="str">
        <f t="shared" si="82"/>
        <v>--</v>
      </c>
      <c r="I276" s="631">
        <f t="shared" si="83"/>
        <v>20977.020626672962</v>
      </c>
      <c r="J276" s="631"/>
      <c r="K276" s="631" t="str">
        <f t="shared" si="84"/>
        <v/>
      </c>
      <c r="L276" s="631">
        <f t="shared" si="79"/>
        <v>109.5</v>
      </c>
      <c r="M276" s="631"/>
      <c r="N276" s="631"/>
      <c r="O276" s="631">
        <f t="shared" si="75"/>
        <v>109.5</v>
      </c>
      <c r="P276" s="631">
        <f t="shared" si="74"/>
        <v>20977.011494252871</v>
      </c>
      <c r="Q276" s="631">
        <f t="shared" si="72"/>
        <v>20977.011494252871</v>
      </c>
      <c r="R276" s="631" t="str">
        <f t="shared" si="80"/>
        <v>--</v>
      </c>
      <c r="S276" s="631" t="str">
        <f t="shared" si="76"/>
        <v>--</v>
      </c>
      <c r="T276" s="631" t="str">
        <f t="shared" si="77"/>
        <v>--</v>
      </c>
      <c r="U276" s="631"/>
      <c r="V276" s="631"/>
      <c r="W276" s="631" t="str">
        <f>IFERROR((1+(3*[0]!B)+(3*[0]!B^2))/((1+[0]!B)^2),"--")</f>
        <v>--</v>
      </c>
      <c r="X276" s="631">
        <f t="shared" si="78"/>
        <v>1.2166666666666666E-2</v>
      </c>
      <c r="Y276" s="631"/>
      <c r="Z276" s="631">
        <f>VLOOKUP(D276,derm!$D$4:$H$285,5,FALSE)</f>
        <v>1E-3</v>
      </c>
      <c r="AA276" s="631">
        <f>VLOOKUP($C276,ToxValues!$C$4:$N$283,11,FALSE)</f>
        <v>67.45</v>
      </c>
      <c r="AB276" s="631" t="str">
        <f>VLOOKUP($D276,derm!$D$4:$K$285,6,FALSE)</f>
        <v>--</v>
      </c>
      <c r="AC276" s="631" t="str">
        <f>VLOOKUP($D276,derm!$D$4:$K$285,7,FALSE)</f>
        <v>--</v>
      </c>
      <c r="AD276" s="631" t="str">
        <f>VLOOKUP($D276,derm!$D$4:$K$285,8,FALSE)</f>
        <v>--</v>
      </c>
      <c r="AE276" s="631" t="str">
        <f>VLOOKUP($D276,derm!$D$4:$L$285,9,FALSE)</f>
        <v>--</v>
      </c>
      <c r="AF276" s="631"/>
      <c r="AG276" s="631">
        <f>VLOOKUP($C276,ToxValues!$C$4:$J$284,3,FALSE)</f>
        <v>0.03</v>
      </c>
      <c r="AH276" s="632">
        <f>VLOOKUP($C276,ToxValues!$C$4:$J$284,5,FALSE)</f>
        <v>0.03</v>
      </c>
      <c r="AI276" s="633"/>
      <c r="AJ276" s="633" t="str">
        <f t="shared" si="81"/>
        <v/>
      </c>
      <c r="AK276" s="634">
        <v>0.1095</v>
      </c>
      <c r="AL276" s="626">
        <v>629310.3448275862</v>
      </c>
      <c r="AM276" s="626">
        <v>629310.3448275862</v>
      </c>
      <c r="AN276" s="626" t="s">
        <v>1856</v>
      </c>
      <c r="AO276" s="626" t="s">
        <v>1856</v>
      </c>
      <c r="AP276" s="626" t="s">
        <v>1856</v>
      </c>
      <c r="AQ276" s="626"/>
    </row>
    <row r="277" spans="1:43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631">
        <f t="shared" si="73"/>
        <v>0.1095</v>
      </c>
      <c r="H277" s="631" t="str">
        <f t="shared" si="82"/>
        <v>--</v>
      </c>
      <c r="I277" s="631">
        <f t="shared" si="83"/>
        <v>20977.020626672962</v>
      </c>
      <c r="J277" s="631"/>
      <c r="K277" s="631" t="str">
        <f t="shared" si="84"/>
        <v/>
      </c>
      <c r="L277" s="631">
        <f t="shared" si="79"/>
        <v>109.5</v>
      </c>
      <c r="M277" s="631"/>
      <c r="N277" s="631"/>
      <c r="O277" s="631">
        <f t="shared" si="75"/>
        <v>109.5</v>
      </c>
      <c r="P277" s="631">
        <f t="shared" si="74"/>
        <v>20977.011494252871</v>
      </c>
      <c r="Q277" s="631">
        <f t="shared" si="72"/>
        <v>20977.011494252871</v>
      </c>
      <c r="R277" s="631" t="str">
        <f t="shared" si="80"/>
        <v>--</v>
      </c>
      <c r="S277" s="631" t="str">
        <f t="shared" si="76"/>
        <v>--</v>
      </c>
      <c r="T277" s="631" t="str">
        <f t="shared" si="77"/>
        <v>--</v>
      </c>
      <c r="U277" s="631"/>
      <c r="V277" s="631"/>
      <c r="W277" s="631" t="str">
        <f>IFERROR((1+(3*[0]!B)+(3*[0]!B^2))/((1+[0]!B)^2),"--")</f>
        <v>--</v>
      </c>
      <c r="X277" s="631">
        <f t="shared" si="78"/>
        <v>1.2166666666666666E-2</v>
      </c>
      <c r="Y277" s="631"/>
      <c r="Z277" s="631">
        <f>VLOOKUP(D277,derm!$D$4:$H$285,5,FALSE)</f>
        <v>1E-3</v>
      </c>
      <c r="AA277" s="631">
        <f>VLOOKUP($C277,ToxValues!$C$4:$N$283,11,FALSE)</f>
        <v>90.44</v>
      </c>
      <c r="AB277" s="631" t="str">
        <f>VLOOKUP($D277,derm!$D$4:$K$285,6,FALSE)</f>
        <v>--</v>
      </c>
      <c r="AC277" s="631" t="str">
        <f>VLOOKUP($D277,derm!$D$4:$K$285,7,FALSE)</f>
        <v>--</v>
      </c>
      <c r="AD277" s="631" t="str">
        <f>VLOOKUP($D277,derm!$D$4:$K$285,8,FALSE)</f>
        <v>--</v>
      </c>
      <c r="AE277" s="631" t="str">
        <f>VLOOKUP($D277,derm!$D$4:$L$285,9,FALSE)</f>
        <v>--</v>
      </c>
      <c r="AF277" s="631"/>
      <c r="AG277" s="631">
        <f>VLOOKUP($C277,ToxValues!$C$4:$J$284,3,FALSE)</f>
        <v>0.03</v>
      </c>
      <c r="AH277" s="632">
        <f>VLOOKUP($C277,ToxValues!$C$4:$J$284,5,FALSE)</f>
        <v>0.03</v>
      </c>
      <c r="AI277" s="633"/>
      <c r="AJ277" s="633" t="str">
        <f t="shared" si="81"/>
        <v/>
      </c>
      <c r="AK277" s="634">
        <v>0.1095</v>
      </c>
      <c r="AL277" s="626">
        <v>629310.3448275862</v>
      </c>
      <c r="AM277" s="626">
        <v>629310.3448275862</v>
      </c>
      <c r="AN277" s="626" t="s">
        <v>1856</v>
      </c>
      <c r="AO277" s="626" t="s">
        <v>1856</v>
      </c>
      <c r="AP277" s="626" t="s">
        <v>1856</v>
      </c>
      <c r="AQ277" s="626"/>
    </row>
    <row r="278" spans="1:43" x14ac:dyDescent="0.25">
      <c r="A278" s="318" t="s">
        <v>3</v>
      </c>
      <c r="B278" s="320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631">
        <f t="shared" si="73"/>
        <v>2.1900000000000001E-3</v>
      </c>
      <c r="H278" s="631" t="str">
        <f t="shared" si="82"/>
        <v>--</v>
      </c>
      <c r="I278" s="631">
        <f t="shared" si="83"/>
        <v>419.9968508896236</v>
      </c>
      <c r="J278" s="631"/>
      <c r="K278" s="631" t="str">
        <f t="shared" si="84"/>
        <v/>
      </c>
      <c r="L278" s="631">
        <f t="shared" si="79"/>
        <v>2.19</v>
      </c>
      <c r="M278" s="631"/>
      <c r="N278" s="631"/>
      <c r="O278" s="631">
        <f t="shared" si="75"/>
        <v>2.19</v>
      </c>
      <c r="P278" s="631">
        <f t="shared" si="74"/>
        <v>419.54022988505739</v>
      </c>
      <c r="Q278" s="631">
        <f t="shared" si="72"/>
        <v>419.54022988505739</v>
      </c>
      <c r="R278" s="631" t="str">
        <f t="shared" si="80"/>
        <v>--</v>
      </c>
      <c r="S278" s="631" t="str">
        <f t="shared" si="76"/>
        <v>--</v>
      </c>
      <c r="T278" s="631" t="str">
        <f t="shared" si="77"/>
        <v>--</v>
      </c>
      <c r="U278" s="631"/>
      <c r="V278" s="631"/>
      <c r="W278" s="631" t="str">
        <f>IFERROR((1+(3*[0]!B)+(3*[0]!B^2))/((1+[0]!B)^2),"--")</f>
        <v>--</v>
      </c>
      <c r="X278" s="631">
        <f t="shared" si="78"/>
        <v>2.433333333333333E-4</v>
      </c>
      <c r="Y278" s="631"/>
      <c r="Z278" s="631">
        <f>VLOOKUP(D278,derm!$D$4:$H$285,5,FALSE)</f>
        <v>1E-3</v>
      </c>
      <c r="AA278" s="631">
        <f>VLOOKUP($C278,ToxValues!$C$4:$N$283,11,FALSE)</f>
        <v>27.03</v>
      </c>
      <c r="AB278" s="631" t="str">
        <f>VLOOKUP($D278,derm!$D$4:$K$285,6,FALSE)</f>
        <v>--</v>
      </c>
      <c r="AC278" s="631" t="str">
        <f>VLOOKUP($D278,derm!$D$4:$K$285,7,FALSE)</f>
        <v>--</v>
      </c>
      <c r="AD278" s="631" t="str">
        <f>VLOOKUP($D278,derm!$D$4:$K$285,8,FALSE)</f>
        <v>--</v>
      </c>
      <c r="AE278" s="631" t="str">
        <f>VLOOKUP($D278,derm!$D$4:$L$285,9,FALSE)</f>
        <v>--</v>
      </c>
      <c r="AF278" s="631"/>
      <c r="AG278" s="631">
        <f>VLOOKUP($C278,ToxValues!$C$4:$J$284,3,FALSE)</f>
        <v>5.9999999999999995E-4</v>
      </c>
      <c r="AH278" s="632">
        <f>VLOOKUP($C278,ToxValues!$C$4:$J$284,5,FALSE)</f>
        <v>5.9999999999999995E-4</v>
      </c>
      <c r="AI278" s="633"/>
      <c r="AJ278" s="633" t="str">
        <f t="shared" si="81"/>
        <v/>
      </c>
      <c r="AK278" s="634">
        <v>2.1900000000000001E-3</v>
      </c>
      <c r="AL278" s="626">
        <v>12586.206896551723</v>
      </c>
      <c r="AM278" s="626">
        <v>12586.206896551723</v>
      </c>
      <c r="AN278" s="626" t="s">
        <v>1856</v>
      </c>
      <c r="AO278" s="626" t="s">
        <v>1856</v>
      </c>
      <c r="AP278" s="626" t="s">
        <v>1856</v>
      </c>
      <c r="AQ278" s="626"/>
    </row>
    <row r="279" spans="1:43" x14ac:dyDescent="0.25">
      <c r="A279" s="318" t="s">
        <v>3</v>
      </c>
      <c r="B279" s="320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631">
        <f t="shared" si="73"/>
        <v>2.1900000000000001E-3</v>
      </c>
      <c r="H279" s="631" t="str">
        <f t="shared" si="82"/>
        <v>--</v>
      </c>
      <c r="I279" s="631">
        <f t="shared" si="83"/>
        <v>419.9968508896236</v>
      </c>
      <c r="J279" s="631"/>
      <c r="K279" s="631" t="str">
        <f t="shared" si="84"/>
        <v/>
      </c>
      <c r="L279" s="631">
        <f t="shared" si="79"/>
        <v>2.19</v>
      </c>
      <c r="M279" s="631"/>
      <c r="N279" s="631"/>
      <c r="O279" s="631">
        <f t="shared" si="75"/>
        <v>2.19</v>
      </c>
      <c r="P279" s="631">
        <f t="shared" si="74"/>
        <v>419.54022988505739</v>
      </c>
      <c r="Q279" s="631">
        <f t="shared" si="72"/>
        <v>419.54022988505739</v>
      </c>
      <c r="R279" s="631" t="str">
        <f t="shared" si="80"/>
        <v>--</v>
      </c>
      <c r="S279" s="631" t="str">
        <f t="shared" si="76"/>
        <v>--</v>
      </c>
      <c r="T279" s="631" t="str">
        <f t="shared" si="77"/>
        <v>--</v>
      </c>
      <c r="U279" s="631"/>
      <c r="V279" s="631"/>
      <c r="W279" s="631" t="str">
        <f>IFERROR((1+(3*[0]!B)+(3*[0]!B^2))/((1+[0]!B)^2),"--")</f>
        <v>--</v>
      </c>
      <c r="X279" s="631">
        <f t="shared" si="78"/>
        <v>2.433333333333333E-4</v>
      </c>
      <c r="Y279" s="631"/>
      <c r="Z279" s="631">
        <f>VLOOKUP(D279,derm!$D$4:$H$285,5,FALSE)</f>
        <v>1E-3</v>
      </c>
      <c r="AA279" s="631">
        <f>VLOOKUP($C279,ToxValues!$C$4:$N$283,11,FALSE)</f>
        <v>27.03</v>
      </c>
      <c r="AB279" s="631" t="str">
        <f>VLOOKUP($D279,derm!$D$4:$K$285,6,FALSE)</f>
        <v>--</v>
      </c>
      <c r="AC279" s="631" t="str">
        <f>VLOOKUP($D279,derm!$D$4:$K$285,7,FALSE)</f>
        <v>--</v>
      </c>
      <c r="AD279" s="631" t="str">
        <f>VLOOKUP($D279,derm!$D$4:$K$285,8,FALSE)</f>
        <v>--</v>
      </c>
      <c r="AE279" s="631" t="str">
        <f>VLOOKUP($D279,derm!$D$4:$L$285,9,FALSE)</f>
        <v>--</v>
      </c>
      <c r="AF279" s="631"/>
      <c r="AG279" s="631">
        <f>VLOOKUP($C279,ToxValues!$C$4:$J$284,3,FALSE)</f>
        <v>5.9999999999999995E-4</v>
      </c>
      <c r="AH279" s="632">
        <f>VLOOKUP($C279,ToxValues!$C$4:$J$284,5,FALSE)</f>
        <v>5.9999999999999995E-4</v>
      </c>
      <c r="AI279" s="633"/>
      <c r="AJ279" s="633" t="str">
        <f t="shared" si="81"/>
        <v/>
      </c>
      <c r="AK279" s="634">
        <v>2.1900000000000001E-3</v>
      </c>
      <c r="AL279" s="626">
        <v>12586.206896551723</v>
      </c>
      <c r="AM279" s="626">
        <v>12586.206896551723</v>
      </c>
      <c r="AN279" s="626" t="s">
        <v>1856</v>
      </c>
      <c r="AO279" s="626" t="s">
        <v>1856</v>
      </c>
      <c r="AP279" s="626" t="s">
        <v>1856</v>
      </c>
      <c r="AQ279" s="626"/>
    </row>
    <row r="280" spans="1:43" x14ac:dyDescent="0.25">
      <c r="A280" s="318" t="s">
        <v>3</v>
      </c>
      <c r="B280" s="320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631">
        <f t="shared" si="73"/>
        <v>3.6499999999999996E-3</v>
      </c>
      <c r="H280" s="631" t="str">
        <f t="shared" si="82"/>
        <v>--</v>
      </c>
      <c r="I280" s="631">
        <f t="shared" si="83"/>
        <v>699.50768907783549</v>
      </c>
      <c r="J280" s="631"/>
      <c r="K280" s="631" t="str">
        <f t="shared" si="84"/>
        <v/>
      </c>
      <c r="L280" s="631">
        <f t="shared" si="79"/>
        <v>3.6499999999999995</v>
      </c>
      <c r="M280" s="631"/>
      <c r="N280" s="631"/>
      <c r="O280" s="631">
        <f t="shared" si="75"/>
        <v>3.6499999999999995</v>
      </c>
      <c r="P280" s="631">
        <f t="shared" si="74"/>
        <v>699.23371647509578</v>
      </c>
      <c r="Q280" s="631">
        <f t="shared" si="72"/>
        <v>699.23371647509578</v>
      </c>
      <c r="R280" s="631" t="str">
        <f t="shared" si="80"/>
        <v>--</v>
      </c>
      <c r="S280" s="631" t="str">
        <f t="shared" si="76"/>
        <v>--</v>
      </c>
      <c r="T280" s="631" t="str">
        <f t="shared" si="77"/>
        <v>--</v>
      </c>
      <c r="U280" s="631"/>
      <c r="V280" s="631"/>
      <c r="W280" s="631" t="str">
        <f>IFERROR((1+(3*[0]!B)+(3*[0]!B^2))/((1+[0]!B)^2),"--")</f>
        <v>--</v>
      </c>
      <c r="X280" s="631">
        <f t="shared" si="78"/>
        <v>4.0555555555555554E-4</v>
      </c>
      <c r="Y280" s="631"/>
      <c r="Z280" s="631">
        <f>VLOOKUP(D280,derm!$D$4:$H$285,5,FALSE)</f>
        <v>1E-3</v>
      </c>
      <c r="AA280" s="631">
        <f>VLOOKUP($C280,ToxValues!$C$4:$N$283,11,FALSE)</f>
        <v>49.01</v>
      </c>
      <c r="AB280" s="631" t="str">
        <f>VLOOKUP($D280,derm!$D$4:$K$285,6,FALSE)</f>
        <v>--</v>
      </c>
      <c r="AC280" s="631" t="str">
        <f>VLOOKUP($D280,derm!$D$4:$K$285,7,FALSE)</f>
        <v>--</v>
      </c>
      <c r="AD280" s="631" t="str">
        <f>VLOOKUP($D280,derm!$D$4:$K$285,8,FALSE)</f>
        <v>--</v>
      </c>
      <c r="AE280" s="631" t="str">
        <f>VLOOKUP($D280,derm!$D$4:$L$285,9,FALSE)</f>
        <v>--</v>
      </c>
      <c r="AF280" s="631"/>
      <c r="AG280" s="631">
        <f>VLOOKUP($C280,ToxValues!$C$4:$J$284,3,FALSE)</f>
        <v>1E-3</v>
      </c>
      <c r="AH280" s="632">
        <f>VLOOKUP($C280,ToxValues!$C$4:$J$284,5,FALSE)</f>
        <v>1E-3</v>
      </c>
      <c r="AI280" s="633"/>
      <c r="AJ280" s="633" t="str">
        <f t="shared" si="81"/>
        <v/>
      </c>
      <c r="AK280" s="634">
        <v>3.6499999999999996E-3</v>
      </c>
      <c r="AL280" s="626">
        <v>20977.011494252871</v>
      </c>
      <c r="AM280" s="626">
        <v>20977.011494252871</v>
      </c>
      <c r="AN280" s="626" t="s">
        <v>1856</v>
      </c>
      <c r="AO280" s="626" t="s">
        <v>1856</v>
      </c>
      <c r="AP280" s="626" t="s">
        <v>1856</v>
      </c>
      <c r="AQ280" s="626"/>
    </row>
    <row r="281" spans="1:43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631">
        <f t="shared" si="73"/>
        <v>0.1825</v>
      </c>
      <c r="H281" s="631" t="str">
        <f t="shared" si="82"/>
        <v>--</v>
      </c>
      <c r="I281" s="631">
        <f t="shared" si="83"/>
        <v>34961.691303206841</v>
      </c>
      <c r="J281" s="631"/>
      <c r="K281" s="631" t="str">
        <f t="shared" si="84"/>
        <v/>
      </c>
      <c r="L281" s="631">
        <f t="shared" si="79"/>
        <v>182.5</v>
      </c>
      <c r="M281" s="631"/>
      <c r="N281" s="631"/>
      <c r="O281" s="631">
        <f t="shared" si="75"/>
        <v>182.5</v>
      </c>
      <c r="P281" s="631">
        <f t="shared" si="74"/>
        <v>34961.685823754786</v>
      </c>
      <c r="Q281" s="631">
        <f t="shared" si="72"/>
        <v>34961.685823754786</v>
      </c>
      <c r="R281" s="631" t="str">
        <f t="shared" si="80"/>
        <v>--</v>
      </c>
      <c r="S281" s="631" t="str">
        <f t="shared" si="76"/>
        <v>--</v>
      </c>
      <c r="T281" s="631" t="str">
        <f t="shared" si="77"/>
        <v>--</v>
      </c>
      <c r="U281" s="631"/>
      <c r="V281" s="631"/>
      <c r="W281" s="631" t="str">
        <f>IFERROR((1+(3*[0]!B)+(3*[0]!B^2))/((1+[0]!B)^2),"--")</f>
        <v>--</v>
      </c>
      <c r="X281" s="631">
        <f t="shared" si="78"/>
        <v>2.0277777777777777E-2</v>
      </c>
      <c r="Y281" s="631"/>
      <c r="Z281" s="631">
        <f>VLOOKUP(D281,derm!$D$4:$H$285,5,FALSE)</f>
        <v>1E-3</v>
      </c>
      <c r="AA281" s="631">
        <f>VLOOKUP($C281,ToxValues!$C$4:$N$283,11,FALSE)</f>
        <v>41.99</v>
      </c>
      <c r="AB281" s="631" t="str">
        <f>VLOOKUP($D281,derm!$D$4:$K$285,6,FALSE)</f>
        <v>--</v>
      </c>
      <c r="AC281" s="631" t="str">
        <f>VLOOKUP($D281,derm!$D$4:$K$285,7,FALSE)</f>
        <v>--</v>
      </c>
      <c r="AD281" s="631" t="str">
        <f>VLOOKUP($D281,derm!$D$4:$K$285,8,FALSE)</f>
        <v>--</v>
      </c>
      <c r="AE281" s="631" t="str">
        <f>VLOOKUP($D281,derm!$D$4:$L$285,9,FALSE)</f>
        <v>--</v>
      </c>
      <c r="AF281" s="631"/>
      <c r="AG281" s="631">
        <f>VLOOKUP($C281,ToxValues!$C$4:$J$284,3,FALSE)</f>
        <v>0.05</v>
      </c>
      <c r="AH281" s="632">
        <f>VLOOKUP($C281,ToxValues!$C$4:$J$284,5,FALSE)</f>
        <v>0.05</v>
      </c>
      <c r="AI281" s="633"/>
      <c r="AJ281" s="633" t="str">
        <f t="shared" si="81"/>
        <v/>
      </c>
      <c r="AK281" s="634">
        <v>0.1825</v>
      </c>
      <c r="AL281" s="626">
        <v>1048850.5747126436</v>
      </c>
      <c r="AM281" s="626">
        <v>1048850.5747126436</v>
      </c>
      <c r="AN281" s="626" t="s">
        <v>1856</v>
      </c>
      <c r="AO281" s="626" t="s">
        <v>1856</v>
      </c>
      <c r="AP281" s="626" t="s">
        <v>1856</v>
      </c>
      <c r="AQ281" s="626"/>
    </row>
    <row r="282" spans="1:43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631">
        <f t="shared" si="73"/>
        <v>5.84</v>
      </c>
      <c r="H282" s="631" t="str">
        <f t="shared" si="82"/>
        <v>--</v>
      </c>
      <c r="I282" s="631">
        <f t="shared" si="83"/>
        <v>1118773.9465313861</v>
      </c>
      <c r="J282" s="631"/>
      <c r="K282" s="631" t="str">
        <f t="shared" si="84"/>
        <v/>
      </c>
      <c r="L282" s="631">
        <f t="shared" si="79"/>
        <v>5840</v>
      </c>
      <c r="M282" s="631"/>
      <c r="N282" s="631"/>
      <c r="O282" s="631">
        <f t="shared" si="75"/>
        <v>5840</v>
      </c>
      <c r="P282" s="631">
        <f t="shared" si="74"/>
        <v>1118773.9463601531</v>
      </c>
      <c r="Q282" s="631">
        <f t="shared" si="72"/>
        <v>1118773.9463601531</v>
      </c>
      <c r="R282" s="631" t="str">
        <f t="shared" si="80"/>
        <v>--</v>
      </c>
      <c r="S282" s="631" t="str">
        <f t="shared" si="76"/>
        <v>--</v>
      </c>
      <c r="T282" s="631" t="str">
        <f t="shared" si="77"/>
        <v>--</v>
      </c>
      <c r="U282" s="631"/>
      <c r="V282" s="631"/>
      <c r="W282" s="631" t="str">
        <f>IFERROR((1+(3*[0]!B)+(3*[0]!B^2))/((1+[0]!B)^2),"--")</f>
        <v>--</v>
      </c>
      <c r="X282" s="631">
        <f t="shared" si="78"/>
        <v>0.64888888888888885</v>
      </c>
      <c r="Y282" s="631"/>
      <c r="Z282" s="631">
        <f>VLOOKUP(D282,derm!$D$4:$H$285,5,FALSE)</f>
        <v>1E-3</v>
      </c>
      <c r="AA282" s="631">
        <f>VLOOKUP($C282,ToxValues!$C$4:$N$283,11,FALSE)</f>
        <v>62</v>
      </c>
      <c r="AB282" s="631" t="str">
        <f>VLOOKUP($D282,derm!$D$4:$K$285,6,FALSE)</f>
        <v>--</v>
      </c>
      <c r="AC282" s="631" t="str">
        <f>VLOOKUP($D282,derm!$D$4:$K$285,7,FALSE)</f>
        <v>--</v>
      </c>
      <c r="AD282" s="631" t="str">
        <f>VLOOKUP($D282,derm!$D$4:$K$285,8,FALSE)</f>
        <v>--</v>
      </c>
      <c r="AE282" s="631" t="str">
        <f>VLOOKUP($D282,derm!$D$4:$L$285,9,FALSE)</f>
        <v>--</v>
      </c>
      <c r="AF282" s="631"/>
      <c r="AG282" s="631">
        <f>VLOOKUP($C282,ToxValues!$C$4:$J$284,3,FALSE)</f>
        <v>1.6</v>
      </c>
      <c r="AH282" s="632">
        <f>VLOOKUP($C282,ToxValues!$C$4:$J$284,5,FALSE)</f>
        <v>1.6</v>
      </c>
      <c r="AI282" s="633"/>
      <c r="AJ282" s="633" t="str">
        <f t="shared" si="81"/>
        <v/>
      </c>
      <c r="AK282" s="634">
        <v>5.84</v>
      </c>
      <c r="AL282" s="626">
        <v>33563218.390804596</v>
      </c>
      <c r="AM282" s="626">
        <v>33563218.390804596</v>
      </c>
      <c r="AN282" s="626" t="s">
        <v>1856</v>
      </c>
      <c r="AO282" s="626" t="s">
        <v>1856</v>
      </c>
      <c r="AP282" s="626" t="s">
        <v>1856</v>
      </c>
      <c r="AQ282" s="626"/>
    </row>
    <row r="283" spans="1:43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631">
        <f t="shared" si="73"/>
        <v>0.36499999999999999</v>
      </c>
      <c r="H283" s="631" t="str">
        <f t="shared" si="82"/>
        <v>--</v>
      </c>
      <c r="I283" s="631">
        <f t="shared" si="83"/>
        <v>69923.374387235599</v>
      </c>
      <c r="J283" s="631"/>
      <c r="K283" s="631" t="str">
        <f t="shared" si="84"/>
        <v/>
      </c>
      <c r="L283" s="631">
        <f t="shared" si="79"/>
        <v>365</v>
      </c>
      <c r="M283" s="631"/>
      <c r="N283" s="631"/>
      <c r="O283" s="631">
        <f t="shared" si="75"/>
        <v>365</v>
      </c>
      <c r="P283" s="631">
        <f t="shared" si="74"/>
        <v>69923.371647509572</v>
      </c>
      <c r="Q283" s="631">
        <f t="shared" si="72"/>
        <v>69923.371647509572</v>
      </c>
      <c r="R283" s="631" t="str">
        <f t="shared" si="80"/>
        <v>--</v>
      </c>
      <c r="S283" s="631" t="str">
        <f t="shared" si="76"/>
        <v>--</v>
      </c>
      <c r="T283" s="631" t="str">
        <f t="shared" si="77"/>
        <v>--</v>
      </c>
      <c r="U283" s="631"/>
      <c r="V283" s="631"/>
      <c r="W283" s="631" t="str">
        <f>IFERROR((1+(3*[0]!B)+(3*[0]!B^2))/((1+[0]!B)^2),"--")</f>
        <v>--</v>
      </c>
      <c r="X283" s="631">
        <f t="shared" si="78"/>
        <v>4.0555555555555553E-2</v>
      </c>
      <c r="Y283" s="631"/>
      <c r="Z283" s="631">
        <f>VLOOKUP(D283,derm!$D$4:$H$285,5,FALSE)</f>
        <v>1E-3</v>
      </c>
      <c r="AA283" s="631">
        <f>VLOOKUP($C283,ToxValues!$C$4:$N$283,11,FALSE)</f>
        <v>47.01</v>
      </c>
      <c r="AB283" s="631" t="str">
        <f>VLOOKUP($D283,derm!$D$4:$K$285,6,FALSE)</f>
        <v>--</v>
      </c>
      <c r="AC283" s="631" t="str">
        <f>VLOOKUP($D283,derm!$D$4:$K$285,7,FALSE)</f>
        <v>--</v>
      </c>
      <c r="AD283" s="631" t="str">
        <f>VLOOKUP($D283,derm!$D$4:$K$285,8,FALSE)</f>
        <v>--</v>
      </c>
      <c r="AE283" s="631" t="str">
        <f>VLOOKUP($D283,derm!$D$4:$L$285,9,FALSE)</f>
        <v>--</v>
      </c>
      <c r="AF283" s="631"/>
      <c r="AG283" s="631">
        <f>VLOOKUP($C283,ToxValues!$C$4:$J$284,3,FALSE)</f>
        <v>0.1</v>
      </c>
      <c r="AH283" s="632">
        <f>VLOOKUP($C283,ToxValues!$C$4:$J$284,5,FALSE)</f>
        <v>0.1</v>
      </c>
      <c r="AI283" s="633"/>
      <c r="AJ283" s="633" t="str">
        <f t="shared" si="81"/>
        <v/>
      </c>
      <c r="AK283" s="634">
        <v>0.36499999999999999</v>
      </c>
      <c r="AL283" s="626">
        <v>2097701.1494252873</v>
      </c>
      <c r="AM283" s="626">
        <v>2097701.1494252873</v>
      </c>
      <c r="AN283" s="626" t="s">
        <v>1856</v>
      </c>
      <c r="AO283" s="626" t="s">
        <v>1856</v>
      </c>
      <c r="AP283" s="626" t="s">
        <v>1856</v>
      </c>
      <c r="AQ283" s="626"/>
    </row>
    <row r="284" spans="1:43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631" t="str">
        <f t="shared" si="73"/>
        <v>--</v>
      </c>
      <c r="H284" s="631" t="str">
        <f t="shared" si="82"/>
        <v>--</v>
      </c>
      <c r="I284" s="631" t="str">
        <f t="shared" si="83"/>
        <v/>
      </c>
      <c r="J284" s="631"/>
      <c r="K284" s="631" t="str">
        <f t="shared" si="84"/>
        <v/>
      </c>
      <c r="L284" s="631" t="str">
        <f t="shared" si="79"/>
        <v>--</v>
      </c>
      <c r="M284" s="631"/>
      <c r="N284" s="631"/>
      <c r="O284" s="631" t="str">
        <f t="shared" si="75"/>
        <v>--</v>
      </c>
      <c r="P284" s="631" t="str">
        <f t="shared" si="74"/>
        <v>--</v>
      </c>
      <c r="Q284" s="631" t="str">
        <f t="shared" si="72"/>
        <v>--</v>
      </c>
      <c r="R284" s="631" t="str">
        <f t="shared" si="80"/>
        <v>--</v>
      </c>
      <c r="S284" s="631" t="str">
        <f t="shared" si="76"/>
        <v>--</v>
      </c>
      <c r="T284" s="631" t="str">
        <f t="shared" si="77"/>
        <v>--</v>
      </c>
      <c r="U284" s="631"/>
      <c r="V284" s="631"/>
      <c r="W284" s="631" t="str">
        <f>IFERROR((1+(3*[0]!B)+(3*[0]!B^2))/((1+[0]!B)^2),"--")</f>
        <v>--</v>
      </c>
      <c r="X284" s="631" t="str">
        <f t="shared" si="78"/>
        <v>--</v>
      </c>
      <c r="Y284" s="631"/>
      <c r="Z284" s="631" t="str">
        <f>VLOOKUP(D284,derm!$D$4:$H$285,5,FALSE)</f>
        <v>--</v>
      </c>
      <c r="AA284" s="631" t="str">
        <f>VLOOKUP($C284,ToxValues!$C$4:$N$283,11,FALSE)</f>
        <v>--</v>
      </c>
      <c r="AB284" s="631" t="str">
        <f>VLOOKUP($D284,derm!$D$4:$K$285,6,FALSE)</f>
        <v>--</v>
      </c>
      <c r="AC284" s="631" t="str">
        <f>VLOOKUP($D284,derm!$D$4:$K$285,7,FALSE)</f>
        <v>--</v>
      </c>
      <c r="AD284" s="631" t="str">
        <f>VLOOKUP($D284,derm!$D$4:$K$285,8,FALSE)</f>
        <v>--</v>
      </c>
      <c r="AE284" s="631" t="str">
        <f>VLOOKUP($D284,derm!$D$4:$L$285,9,FALSE)</f>
        <v>--</v>
      </c>
      <c r="AF284" s="631"/>
      <c r="AG284" s="631" t="str">
        <f>VLOOKUP($C284,ToxValues!$C$4:$J$284,3,FALSE)</f>
        <v>--</v>
      </c>
      <c r="AH284" s="632" t="str">
        <f>VLOOKUP($C284,ToxValues!$C$4:$J$284,5,FALSE)</f>
        <v>--</v>
      </c>
      <c r="AI284" s="633"/>
      <c r="AJ284" s="633" t="str">
        <f t="shared" si="81"/>
        <v/>
      </c>
      <c r="AK284" s="634" t="s">
        <v>1856</v>
      </c>
      <c r="AL284" s="626" t="s">
        <v>1856</v>
      </c>
      <c r="AM284" s="626" t="s">
        <v>1856</v>
      </c>
      <c r="AN284" s="626" t="s">
        <v>1856</v>
      </c>
      <c r="AO284" s="626" t="s">
        <v>1856</v>
      </c>
      <c r="AP284" s="626" t="s">
        <v>1856</v>
      </c>
      <c r="AQ284" s="626"/>
    </row>
    <row r="285" spans="1:43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636" t="str">
        <f t="shared" si="73"/>
        <v>--</v>
      </c>
      <c r="H285" s="636" t="str">
        <f t="shared" si="82"/>
        <v>--</v>
      </c>
      <c r="I285" s="636" t="str">
        <f t="shared" si="83"/>
        <v/>
      </c>
      <c r="J285" s="636"/>
      <c r="K285" s="636" t="str">
        <f t="shared" si="84"/>
        <v/>
      </c>
      <c r="L285" s="636" t="str">
        <f t="shared" si="79"/>
        <v>--</v>
      </c>
      <c r="M285" s="636"/>
      <c r="N285" s="636"/>
      <c r="O285" s="636" t="str">
        <f t="shared" si="75"/>
        <v>--</v>
      </c>
      <c r="P285" s="636" t="str">
        <f t="shared" si="74"/>
        <v>--</v>
      </c>
      <c r="Q285" s="636" t="str">
        <f t="shared" si="72"/>
        <v>--</v>
      </c>
      <c r="R285" s="636" t="str">
        <f t="shared" si="80"/>
        <v>--</v>
      </c>
      <c r="S285" s="636" t="str">
        <f t="shared" si="76"/>
        <v>--</v>
      </c>
      <c r="T285" s="636" t="str">
        <f t="shared" si="77"/>
        <v>--</v>
      </c>
      <c r="U285" s="636"/>
      <c r="V285" s="636"/>
      <c r="W285" s="636" t="str">
        <f>IFERROR((1+(3*[0]!B)+(3*[0]!B^2))/((1+[0]!B)^2),"--")</f>
        <v>--</v>
      </c>
      <c r="X285" s="636" t="str">
        <f t="shared" si="78"/>
        <v>--</v>
      </c>
      <c r="Y285" s="636"/>
      <c r="Z285" s="636" t="str">
        <f>VLOOKUP(D285,derm!$D$4:$H$285,5,FALSE)</f>
        <v>--</v>
      </c>
      <c r="AA285" s="636" t="str">
        <f>VLOOKUP($C285,ToxValues!$C$4:$N$283,11,FALSE)</f>
        <v>--</v>
      </c>
      <c r="AB285" s="636" t="str">
        <f>VLOOKUP($D285,derm!$D$4:$K$285,6,FALSE)</f>
        <v>--</v>
      </c>
      <c r="AC285" s="636" t="str">
        <f>VLOOKUP($D285,derm!$D$4:$K$285,7,FALSE)</f>
        <v>--</v>
      </c>
      <c r="AD285" s="636" t="str">
        <f>VLOOKUP($D285,derm!$D$4:$K$285,8,FALSE)</f>
        <v>--</v>
      </c>
      <c r="AE285" s="636" t="str">
        <f>VLOOKUP($D285,derm!$D$4:$L$285,9,FALSE)</f>
        <v>--</v>
      </c>
      <c r="AF285" s="636"/>
      <c r="AG285" s="636" t="str">
        <f>VLOOKUP($C285,ToxValues!$C$4:$J$284,3,FALSE)</f>
        <v>--</v>
      </c>
      <c r="AH285" s="637" t="str">
        <f>VLOOKUP($C285,ToxValues!$C$4:$J$284,5,FALSE)</f>
        <v>--</v>
      </c>
      <c r="AI285" s="633"/>
      <c r="AJ285" s="633" t="str">
        <f t="shared" si="81"/>
        <v/>
      </c>
      <c r="AK285" s="638" t="s">
        <v>1856</v>
      </c>
      <c r="AL285" s="627" t="s">
        <v>1856</v>
      </c>
      <c r="AM285" s="627" t="s">
        <v>1856</v>
      </c>
      <c r="AN285" s="627" t="s">
        <v>1856</v>
      </c>
      <c r="AO285" s="627" t="s">
        <v>1856</v>
      </c>
      <c r="AP285" s="627" t="s">
        <v>1856</v>
      </c>
      <c r="AQ285" s="627"/>
    </row>
  </sheetData>
  <conditionalFormatting sqref="AJ1:AJ1048576">
    <cfRule type="top10" dxfId="0" priority="1" rank="10"/>
  </conditionalFormatting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5"/>
  <sheetViews>
    <sheetView view="pageBreakPreview" zoomScale="60" zoomScaleNormal="80" workbookViewId="0">
      <pane xSplit="6" ySplit="3" topLeftCell="G4" activePane="bottomRight" state="frozen"/>
      <selection activeCell="AL62" sqref="AL62"/>
      <selection pane="topRight" activeCell="AL62" sqref="AL62"/>
      <selection pane="bottomLeft" activeCell="AL62" sqref="AL62"/>
      <selection pane="bottomRight" activeCell="N65" sqref="N65"/>
    </sheetView>
  </sheetViews>
  <sheetFormatPr defaultColWidth="9.109375" defaultRowHeight="13.2" x14ac:dyDescent="0.25"/>
  <cols>
    <col min="1" max="1" width="7.44140625" style="310" customWidth="1"/>
    <col min="2" max="2" width="50.88671875" style="310" bestFit="1" customWidth="1"/>
    <col min="3" max="3" width="11.109375" style="279" bestFit="1" customWidth="1"/>
    <col min="4" max="4" width="11.109375" style="279" hidden="1" customWidth="1"/>
    <col min="5" max="5" width="5.6640625" style="279" customWidth="1"/>
    <col min="6" max="7" width="11.109375" style="279" customWidth="1"/>
    <col min="8" max="9" width="11.109375" style="279" hidden="1" customWidth="1"/>
    <col min="10" max="10" width="11.109375" style="279" customWidth="1"/>
    <col min="11" max="11" width="11.109375" style="279" hidden="1" customWidth="1"/>
    <col min="12" max="12" width="12.5546875" style="279" hidden="1" customWidth="1"/>
    <col min="13" max="13" width="11.6640625" style="324" customWidth="1"/>
    <col min="14" max="14" width="13.109375" style="472" customWidth="1"/>
    <col min="15" max="16" width="14.6640625" style="472" customWidth="1"/>
    <col min="17" max="17" width="13.109375" style="472" customWidth="1"/>
    <col min="18" max="16384" width="9.109375" style="310"/>
  </cols>
  <sheetData>
    <row r="1" spans="1:17" ht="14.25" customHeight="1" thickBot="1" x14ac:dyDescent="0.3">
      <c r="A1" s="311"/>
      <c r="G1" s="331"/>
      <c r="H1" s="331"/>
      <c r="I1" s="331"/>
      <c r="J1" s="331"/>
      <c r="K1" s="331"/>
      <c r="L1" s="331"/>
      <c r="M1" s="332" t="s">
        <v>2496</v>
      </c>
      <c r="N1" s="469"/>
      <c r="O1" s="469"/>
      <c r="P1" s="469"/>
      <c r="Q1" s="469"/>
    </row>
    <row r="2" spans="1:17" ht="31.5" customHeight="1" x14ac:dyDescent="0.35">
      <c r="A2" s="312"/>
      <c r="B2" s="313"/>
      <c r="C2" s="282"/>
      <c r="D2" s="282"/>
      <c r="E2" s="282"/>
      <c r="F2" s="282"/>
      <c r="G2" s="510" t="s">
        <v>2510</v>
      </c>
      <c r="H2" s="282"/>
      <c r="I2" s="282"/>
      <c r="J2" s="282" t="s">
        <v>2516</v>
      </c>
      <c r="K2" s="511"/>
      <c r="L2" s="512"/>
      <c r="M2" s="511" t="s">
        <v>2499</v>
      </c>
      <c r="N2" s="516" t="s">
        <v>1850</v>
      </c>
      <c r="O2" s="516" t="s">
        <v>1838</v>
      </c>
      <c r="P2" s="516"/>
      <c r="Q2" s="501"/>
    </row>
    <row r="3" spans="1:17" s="329" customFormat="1" ht="28.5" customHeight="1" x14ac:dyDescent="0.25">
      <c r="A3" s="517" t="s">
        <v>1841</v>
      </c>
      <c r="B3" s="518" t="s">
        <v>1781</v>
      </c>
      <c r="C3" s="519" t="s">
        <v>1842</v>
      </c>
      <c r="D3" s="519" t="s">
        <v>1842</v>
      </c>
      <c r="E3" s="519" t="s">
        <v>2491</v>
      </c>
      <c r="F3" s="519"/>
      <c r="G3" s="521" t="s">
        <v>2529</v>
      </c>
      <c r="H3" s="519"/>
      <c r="I3" s="519"/>
      <c r="J3" s="519" t="s">
        <v>2531</v>
      </c>
      <c r="K3" s="519"/>
      <c r="L3" s="521"/>
      <c r="M3" s="521" t="s">
        <v>2474</v>
      </c>
      <c r="N3" s="305"/>
      <c r="O3" s="305" t="s">
        <v>1864</v>
      </c>
      <c r="P3" s="305"/>
      <c r="Q3" s="524"/>
    </row>
    <row r="4" spans="1:17" s="329" customFormat="1" ht="28.5" hidden="1" customHeight="1" x14ac:dyDescent="0.25">
      <c r="A4" s="506"/>
      <c r="B4" s="507"/>
      <c r="C4" s="503"/>
      <c r="D4" s="503"/>
      <c r="E4" s="503"/>
      <c r="F4" s="503"/>
      <c r="G4" s="504"/>
      <c r="H4" s="503"/>
      <c r="I4" s="503"/>
      <c r="J4" s="503"/>
      <c r="K4" s="503"/>
      <c r="L4" s="504"/>
      <c r="M4" s="504"/>
      <c r="N4" s="255"/>
      <c r="O4" s="255"/>
      <c r="P4" s="255"/>
      <c r="Q4" s="497"/>
    </row>
    <row r="5" spans="1:17" s="329" customFormat="1" ht="28.5" hidden="1" customHeight="1" thickBot="1" x14ac:dyDescent="0.3">
      <c r="A5" s="506"/>
      <c r="B5" s="507"/>
      <c r="C5" s="503"/>
      <c r="D5" s="503"/>
      <c r="E5" s="503"/>
      <c r="F5" s="503"/>
      <c r="G5" s="504"/>
      <c r="H5" s="503"/>
      <c r="I5" s="503"/>
      <c r="J5" s="503"/>
      <c r="K5" s="503"/>
      <c r="L5" s="504"/>
      <c r="M5" s="504"/>
      <c r="N5" s="255"/>
      <c r="O5" s="255"/>
      <c r="P5" s="255"/>
      <c r="Q5" s="497"/>
    </row>
    <row r="6" spans="1:17" x14ac:dyDescent="0.25">
      <c r="A6" s="318" t="s">
        <v>407</v>
      </c>
      <c r="B6" s="319" t="s">
        <v>547</v>
      </c>
      <c r="C6" s="208" t="s">
        <v>546</v>
      </c>
      <c r="D6" s="208">
        <v>630206</v>
      </c>
      <c r="E6" s="208" t="str">
        <f>IFERROR(VLOOKUP(C6,RSL_Composite!$A$4:$K$767,11,FALSE),"--")</f>
        <v>--</v>
      </c>
      <c r="F6" s="208" t="s">
        <v>2474</v>
      </c>
      <c r="G6" s="490">
        <f t="shared" ref="G6:G69" si="0">IF(MIN(H6:J6)&gt;0,MIN(H6:J6),"--")</f>
        <v>110.06153846153846</v>
      </c>
      <c r="H6" s="490"/>
      <c r="I6" s="490"/>
      <c r="J6" s="490">
        <f>IFERROR(($M6),"")</f>
        <v>110.06153846153846</v>
      </c>
      <c r="K6" s="490"/>
      <c r="L6" s="490"/>
      <c r="M6" s="490">
        <f t="shared" ref="M6:M69" si="1">IFERROR(((ELCR*BW_adult*ATc*365*1000)/(IRw_comm*ED_comm*EF_comm*N6)),"--")</f>
        <v>110.06153846153846</v>
      </c>
      <c r="N6" s="255">
        <f>VLOOKUP($C6,ToxValues!$C$4:$J$284,7,FALSE)</f>
        <v>2.5999999999999999E-2</v>
      </c>
      <c r="O6" s="255">
        <f>VLOOKUP($C6,ToxValues!$C$4:$J$284,3,FALSE)</f>
        <v>0.03</v>
      </c>
      <c r="P6" s="255"/>
      <c r="Q6" s="497"/>
    </row>
    <row r="7" spans="1:17" x14ac:dyDescent="0.25">
      <c r="A7" s="318" t="s">
        <v>407</v>
      </c>
      <c r="B7" s="319" t="s">
        <v>545</v>
      </c>
      <c r="C7" s="208" t="s">
        <v>544</v>
      </c>
      <c r="D7" s="208">
        <v>71556</v>
      </c>
      <c r="E7" s="208" t="str">
        <f>IFERROR(VLOOKUP(C7,RSL_Composite!$A$4:$K$767,11,FALSE),"--")</f>
        <v>--</v>
      </c>
      <c r="F7" s="208" t="s">
        <v>2474</v>
      </c>
      <c r="G7" s="490" t="str">
        <f t="shared" si="0"/>
        <v>--</v>
      </c>
      <c r="H7" s="490"/>
      <c r="I7" s="490"/>
      <c r="J7" s="490" t="str">
        <f t="shared" ref="J7:J70" si="2">IFERROR(($M7),"")</f>
        <v>--</v>
      </c>
      <c r="K7" s="490"/>
      <c r="L7" s="490"/>
      <c r="M7" s="490" t="str">
        <f t="shared" si="1"/>
        <v>--</v>
      </c>
      <c r="N7" s="255" t="str">
        <f>VLOOKUP($C7,ToxValues!$C$4:$J$284,7,FALSE)</f>
        <v>--</v>
      </c>
      <c r="O7" s="255">
        <f>VLOOKUP($C7,ToxValues!$C$4:$J$284,3,FALSE)</f>
        <v>2</v>
      </c>
      <c r="P7" s="255"/>
      <c r="Q7" s="497"/>
    </row>
    <row r="8" spans="1:17" x14ac:dyDescent="0.25">
      <c r="A8" s="318" t="s">
        <v>407</v>
      </c>
      <c r="B8" s="319" t="s">
        <v>543</v>
      </c>
      <c r="C8" s="208" t="s">
        <v>542</v>
      </c>
      <c r="D8" s="208">
        <v>79345</v>
      </c>
      <c r="E8" s="208" t="str">
        <f>IFERROR(VLOOKUP(C8,RSL_Composite!$A$4:$K$767,11,FALSE),"--")</f>
        <v>--</v>
      </c>
      <c r="F8" s="208" t="s">
        <v>2474</v>
      </c>
      <c r="G8" s="490">
        <f t="shared" si="0"/>
        <v>14.308</v>
      </c>
      <c r="H8" s="490"/>
      <c r="I8" s="490"/>
      <c r="J8" s="490">
        <f t="shared" si="2"/>
        <v>14.308</v>
      </c>
      <c r="K8" s="490"/>
      <c r="L8" s="490"/>
      <c r="M8" s="490">
        <f t="shared" si="1"/>
        <v>14.308</v>
      </c>
      <c r="N8" s="255">
        <f>VLOOKUP($C8,ToxValues!$C$4:$J$284,7,FALSE)</f>
        <v>0.2</v>
      </c>
      <c r="O8" s="255">
        <f>VLOOKUP($C8,ToxValues!$C$4:$J$284,3,FALSE)</f>
        <v>0.02</v>
      </c>
      <c r="P8" s="255"/>
      <c r="Q8" s="497"/>
    </row>
    <row r="9" spans="1:17" x14ac:dyDescent="0.25">
      <c r="A9" s="318" t="s">
        <v>407</v>
      </c>
      <c r="B9" s="320" t="s">
        <v>541</v>
      </c>
      <c r="C9" s="208" t="s">
        <v>540</v>
      </c>
      <c r="D9" s="208">
        <v>76131</v>
      </c>
      <c r="E9" s="208" t="str">
        <f>IFERROR(VLOOKUP(C9,RSL_Composite!$A$4:$K$767,11,FALSE),"--")</f>
        <v>--</v>
      </c>
      <c r="F9" s="208" t="s">
        <v>2474</v>
      </c>
      <c r="G9" s="490" t="str">
        <f t="shared" si="0"/>
        <v>--</v>
      </c>
      <c r="H9" s="490"/>
      <c r="I9" s="490"/>
      <c r="J9" s="490" t="str">
        <f t="shared" si="2"/>
        <v>--</v>
      </c>
      <c r="K9" s="490"/>
      <c r="L9" s="490"/>
      <c r="M9" s="490" t="str">
        <f t="shared" si="1"/>
        <v>--</v>
      </c>
      <c r="N9" s="255" t="str">
        <f>VLOOKUP($C9,ToxValues!$C$4:$J$284,7,FALSE)</f>
        <v>--</v>
      </c>
      <c r="O9" s="255">
        <f>VLOOKUP($C9,ToxValues!$C$4:$J$284,3,FALSE)</f>
        <v>30</v>
      </c>
      <c r="P9" s="255"/>
      <c r="Q9" s="497"/>
    </row>
    <row r="10" spans="1:17" x14ac:dyDescent="0.25">
      <c r="A10" s="318" t="s">
        <v>407</v>
      </c>
      <c r="B10" s="319" t="s">
        <v>539</v>
      </c>
      <c r="C10" s="208" t="s">
        <v>538</v>
      </c>
      <c r="D10" s="208">
        <v>79005</v>
      </c>
      <c r="E10" s="208" t="str">
        <f>IFERROR(VLOOKUP(C10,RSL_Composite!$A$4:$K$767,11,FALSE),"--")</f>
        <v>--</v>
      </c>
      <c r="F10" s="208" t="s">
        <v>2474</v>
      </c>
      <c r="G10" s="490">
        <f t="shared" si="0"/>
        <v>50.203508771929826</v>
      </c>
      <c r="H10" s="490"/>
      <c r="I10" s="490"/>
      <c r="J10" s="490">
        <f t="shared" si="2"/>
        <v>50.203508771929826</v>
      </c>
      <c r="K10" s="490"/>
      <c r="L10" s="490"/>
      <c r="M10" s="490">
        <f t="shared" si="1"/>
        <v>50.203508771929826</v>
      </c>
      <c r="N10" s="255">
        <f>VLOOKUP($C10,ToxValues!$C$4:$J$284,7,FALSE)</f>
        <v>5.7000000000000002E-2</v>
      </c>
      <c r="O10" s="255">
        <f>VLOOKUP($C10,ToxValues!$C$4:$J$284,3,FALSE)</f>
        <v>4.0000000000000001E-3</v>
      </c>
      <c r="P10" s="255"/>
      <c r="Q10" s="497"/>
    </row>
    <row r="11" spans="1:17" x14ac:dyDescent="0.25">
      <c r="A11" s="318" t="s">
        <v>407</v>
      </c>
      <c r="B11" s="319" t="s">
        <v>537</v>
      </c>
      <c r="C11" s="208" t="s">
        <v>536</v>
      </c>
      <c r="D11" s="208">
        <v>75343</v>
      </c>
      <c r="E11" s="208" t="str">
        <f>IFERROR(VLOOKUP(C11,RSL_Composite!$A$4:$K$767,11,FALSE),"--")</f>
        <v>--</v>
      </c>
      <c r="F11" s="208" t="s">
        <v>2474</v>
      </c>
      <c r="G11" s="490">
        <f t="shared" si="0"/>
        <v>502.03508771929825</v>
      </c>
      <c r="H11" s="490"/>
      <c r="I11" s="490"/>
      <c r="J11" s="490">
        <f t="shared" si="2"/>
        <v>502.03508771929825</v>
      </c>
      <c r="K11" s="490"/>
      <c r="L11" s="490"/>
      <c r="M11" s="490">
        <f t="shared" si="1"/>
        <v>502.03508771929825</v>
      </c>
      <c r="N11" s="255">
        <f>VLOOKUP($C11,ToxValues!$C$4:$J$284,7,FALSE)</f>
        <v>5.7000000000000002E-3</v>
      </c>
      <c r="O11" s="255">
        <f>VLOOKUP($C11,ToxValues!$C$4:$J$284,3,FALSE)</f>
        <v>0.2</v>
      </c>
      <c r="P11" s="255"/>
      <c r="Q11" s="497"/>
    </row>
    <row r="12" spans="1:17" x14ac:dyDescent="0.25">
      <c r="A12" s="318" t="s">
        <v>407</v>
      </c>
      <c r="B12" s="319" t="s">
        <v>535</v>
      </c>
      <c r="C12" s="208" t="s">
        <v>534</v>
      </c>
      <c r="D12" s="208">
        <v>75354</v>
      </c>
      <c r="E12" s="208" t="str">
        <f>IFERROR(VLOOKUP(C12,RSL_Composite!$A$4:$K$767,11,FALSE),"--")</f>
        <v>--</v>
      </c>
      <c r="F12" s="208" t="s">
        <v>2474</v>
      </c>
      <c r="G12" s="490" t="str">
        <f t="shared" si="0"/>
        <v>--</v>
      </c>
      <c r="H12" s="490"/>
      <c r="I12" s="490"/>
      <c r="J12" s="490" t="str">
        <f t="shared" si="2"/>
        <v>--</v>
      </c>
      <c r="K12" s="490"/>
      <c r="L12" s="490"/>
      <c r="M12" s="490" t="str">
        <f t="shared" si="1"/>
        <v>--</v>
      </c>
      <c r="N12" s="255" t="str">
        <f>VLOOKUP($C12,ToxValues!$C$4:$J$284,7,FALSE)</f>
        <v>--</v>
      </c>
      <c r="O12" s="255">
        <f>VLOOKUP($C12,ToxValues!$C$4:$J$284,3,FALSE)</f>
        <v>0.05</v>
      </c>
      <c r="P12" s="255"/>
      <c r="Q12" s="497"/>
    </row>
    <row r="13" spans="1:17" x14ac:dyDescent="0.25">
      <c r="A13" s="318" t="s">
        <v>407</v>
      </c>
      <c r="B13" s="319" t="s">
        <v>533</v>
      </c>
      <c r="C13" s="208" t="s">
        <v>532</v>
      </c>
      <c r="D13" s="208">
        <v>563586</v>
      </c>
      <c r="E13" s="208" t="str">
        <f>IFERROR(VLOOKUP(C13,RSL_Composite!$A$4:$K$767,11,FALSE),"--")</f>
        <v>--</v>
      </c>
      <c r="F13" s="208" t="s">
        <v>2474</v>
      </c>
      <c r="G13" s="490" t="str">
        <f t="shared" si="0"/>
        <v>--</v>
      </c>
      <c r="H13" s="490"/>
      <c r="I13" s="490"/>
      <c r="J13" s="490" t="str">
        <f t="shared" si="2"/>
        <v>--</v>
      </c>
      <c r="K13" s="490"/>
      <c r="L13" s="490"/>
      <c r="M13" s="490" t="str">
        <f t="shared" si="1"/>
        <v>--</v>
      </c>
      <c r="N13" s="255" t="str">
        <f>VLOOKUP($C13,ToxValues!$C$4:$J$284,7,FALSE)</f>
        <v>--</v>
      </c>
      <c r="O13" s="255" t="str">
        <f>VLOOKUP($C13,ToxValues!$C$4:$J$284,3,FALSE)</f>
        <v>--</v>
      </c>
      <c r="P13" s="255"/>
      <c r="Q13" s="497"/>
    </row>
    <row r="14" spans="1:17" x14ac:dyDescent="0.25">
      <c r="A14" s="318" t="s">
        <v>407</v>
      </c>
      <c r="B14" s="319" t="s">
        <v>531</v>
      </c>
      <c r="C14" s="208" t="s">
        <v>530</v>
      </c>
      <c r="D14" s="208">
        <v>87616</v>
      </c>
      <c r="E14" s="208" t="str">
        <f>IFERROR(VLOOKUP(C14,RSL_Composite!$A$4:$K$767,11,FALSE),"--")</f>
        <v>--</v>
      </c>
      <c r="F14" s="208" t="s">
        <v>2474</v>
      </c>
      <c r="G14" s="490" t="str">
        <f t="shared" si="0"/>
        <v>--</v>
      </c>
      <c r="H14" s="490"/>
      <c r="I14" s="490"/>
      <c r="J14" s="490" t="str">
        <f t="shared" si="2"/>
        <v>--</v>
      </c>
      <c r="K14" s="490"/>
      <c r="L14" s="490"/>
      <c r="M14" s="490" t="str">
        <f t="shared" si="1"/>
        <v>--</v>
      </c>
      <c r="N14" s="255" t="str">
        <f>VLOOKUP($C14,ToxValues!$C$4:$J$284,7,FALSE)</f>
        <v>--</v>
      </c>
      <c r="O14" s="255">
        <f>VLOOKUP($C14,ToxValues!$C$4:$J$284,3,FALSE)</f>
        <v>8.0000000000000004E-4</v>
      </c>
      <c r="P14" s="255"/>
      <c r="Q14" s="497"/>
    </row>
    <row r="15" spans="1:17" x14ac:dyDescent="0.25">
      <c r="A15" s="318" t="s">
        <v>407</v>
      </c>
      <c r="B15" s="319" t="s">
        <v>529</v>
      </c>
      <c r="C15" s="208" t="s">
        <v>528</v>
      </c>
      <c r="D15" s="208">
        <v>96184</v>
      </c>
      <c r="E15" s="208" t="str">
        <f>IFERROR(VLOOKUP(C15,RSL_Composite!$A$4:$K$767,11,FALSE),"--")</f>
        <v>M</v>
      </c>
      <c r="F15" s="208" t="s">
        <v>2474</v>
      </c>
      <c r="G15" s="490">
        <f t="shared" si="0"/>
        <v>9.5386666666666661E-2</v>
      </c>
      <c r="H15" s="490"/>
      <c r="I15" s="490"/>
      <c r="J15" s="490">
        <f t="shared" si="2"/>
        <v>9.5386666666666661E-2</v>
      </c>
      <c r="K15" s="490"/>
      <c r="L15" s="490"/>
      <c r="M15" s="490">
        <f t="shared" si="1"/>
        <v>9.5386666666666661E-2</v>
      </c>
      <c r="N15" s="255">
        <f>VLOOKUP($C15,ToxValues!$C$4:$J$284,7,FALSE)</f>
        <v>30</v>
      </c>
      <c r="O15" s="255">
        <f>VLOOKUP($C15,ToxValues!$C$4:$J$284,3,FALSE)</f>
        <v>4.0000000000000001E-3</v>
      </c>
      <c r="P15" s="255"/>
      <c r="Q15" s="497"/>
    </row>
    <row r="16" spans="1:17" x14ac:dyDescent="0.25">
      <c r="A16" s="318" t="s">
        <v>407</v>
      </c>
      <c r="B16" s="319" t="s">
        <v>395</v>
      </c>
      <c r="C16" s="208" t="s">
        <v>394</v>
      </c>
      <c r="D16" s="208">
        <v>120821</v>
      </c>
      <c r="E16" s="208" t="str">
        <f>IFERROR(VLOOKUP(C16,RSL_Composite!$A$4:$K$767,11,FALSE),"--")</f>
        <v>--</v>
      </c>
      <c r="F16" s="208" t="s">
        <v>2474</v>
      </c>
      <c r="G16" s="490">
        <f t="shared" si="0"/>
        <v>98.675862068965515</v>
      </c>
      <c r="H16" s="490"/>
      <c r="I16" s="490"/>
      <c r="J16" s="490">
        <f t="shared" si="2"/>
        <v>98.675862068965515</v>
      </c>
      <c r="K16" s="490"/>
      <c r="L16" s="490"/>
      <c r="M16" s="490">
        <f t="shared" si="1"/>
        <v>98.675862068965515</v>
      </c>
      <c r="N16" s="255">
        <f>VLOOKUP($C16,ToxValues!$C$4:$J$284,7,FALSE)</f>
        <v>2.9000000000000001E-2</v>
      </c>
      <c r="O16" s="255">
        <f>VLOOKUP($C16,ToxValues!$C$4:$J$284,3,FALSE)</f>
        <v>0.01</v>
      </c>
      <c r="P16" s="255"/>
      <c r="Q16" s="497"/>
    </row>
    <row r="17" spans="1:17" x14ac:dyDescent="0.25">
      <c r="A17" s="318" t="s">
        <v>407</v>
      </c>
      <c r="B17" s="319" t="s">
        <v>527</v>
      </c>
      <c r="C17" s="208" t="s">
        <v>526</v>
      </c>
      <c r="D17" s="208">
        <v>95636</v>
      </c>
      <c r="E17" s="208" t="str">
        <f>IFERROR(VLOOKUP(C17,RSL_Composite!$A$4:$K$767,11,FALSE),"--")</f>
        <v>--</v>
      </c>
      <c r="F17" s="208" t="s">
        <v>2474</v>
      </c>
      <c r="G17" s="490" t="str">
        <f t="shared" si="0"/>
        <v>--</v>
      </c>
      <c r="H17" s="490"/>
      <c r="I17" s="490"/>
      <c r="J17" s="490" t="str">
        <f t="shared" si="2"/>
        <v>--</v>
      </c>
      <c r="K17" s="490"/>
      <c r="L17" s="490"/>
      <c r="M17" s="490" t="str">
        <f t="shared" si="1"/>
        <v>--</v>
      </c>
      <c r="N17" s="255" t="str">
        <f>VLOOKUP($C17,ToxValues!$C$4:$J$284,7,FALSE)</f>
        <v>--</v>
      </c>
      <c r="O17" s="255" t="str">
        <f>VLOOKUP($C17,ToxValues!$C$4:$J$284,3,FALSE)</f>
        <v>--</v>
      </c>
      <c r="P17" s="255"/>
      <c r="Q17" s="497"/>
    </row>
    <row r="18" spans="1:17" x14ac:dyDescent="0.25">
      <c r="A18" s="318" t="s">
        <v>407</v>
      </c>
      <c r="B18" s="320" t="s">
        <v>525</v>
      </c>
      <c r="C18" s="208" t="s">
        <v>524</v>
      </c>
      <c r="D18" s="208">
        <v>96128</v>
      </c>
      <c r="E18" s="208" t="str">
        <f>IFERROR(VLOOKUP(C18,RSL_Composite!$A$4:$K$767,11,FALSE),"--")</f>
        <v>M</v>
      </c>
      <c r="F18" s="208" t="s">
        <v>2474</v>
      </c>
      <c r="G18" s="490">
        <f t="shared" si="0"/>
        <v>3.577</v>
      </c>
      <c r="H18" s="490"/>
      <c r="I18" s="490"/>
      <c r="J18" s="490">
        <f t="shared" si="2"/>
        <v>3.577</v>
      </c>
      <c r="K18" s="490"/>
      <c r="L18" s="490"/>
      <c r="M18" s="490">
        <f t="shared" si="1"/>
        <v>3.577</v>
      </c>
      <c r="N18" s="255">
        <f>VLOOKUP($C18,ToxValues!$C$4:$J$284,7,FALSE)</f>
        <v>0.8</v>
      </c>
      <c r="O18" s="255">
        <f>VLOOKUP($C18,ToxValues!$C$4:$J$284,3,FALSE)</f>
        <v>2.0000000000000001E-4</v>
      </c>
      <c r="P18" s="255"/>
      <c r="Q18" s="497"/>
    </row>
    <row r="19" spans="1:17" x14ac:dyDescent="0.25">
      <c r="A19" s="318" t="s">
        <v>407</v>
      </c>
      <c r="B19" s="320" t="s">
        <v>523</v>
      </c>
      <c r="C19" s="208" t="s">
        <v>522</v>
      </c>
      <c r="D19" s="208">
        <v>106934</v>
      </c>
      <c r="E19" s="208" t="str">
        <f>IFERROR(VLOOKUP(C19,RSL_Composite!$A$4:$K$767,11,FALSE),"--")</f>
        <v>--</v>
      </c>
      <c r="F19" s="208" t="s">
        <v>2474</v>
      </c>
      <c r="G19" s="490">
        <f t="shared" si="0"/>
        <v>1.4308000000000001</v>
      </c>
      <c r="H19" s="490"/>
      <c r="I19" s="490"/>
      <c r="J19" s="490">
        <f t="shared" si="2"/>
        <v>1.4308000000000001</v>
      </c>
      <c r="K19" s="490"/>
      <c r="L19" s="490"/>
      <c r="M19" s="490">
        <f t="shared" si="1"/>
        <v>1.4308000000000001</v>
      </c>
      <c r="N19" s="255">
        <f>VLOOKUP($C19,ToxValues!$C$4:$J$284,7,FALSE)</f>
        <v>2</v>
      </c>
      <c r="O19" s="255">
        <f>VLOOKUP($C19,ToxValues!$C$4:$J$284,3,FALSE)</f>
        <v>8.9999999999999993E-3</v>
      </c>
      <c r="P19" s="255"/>
      <c r="Q19" s="497"/>
    </row>
    <row r="20" spans="1:17" x14ac:dyDescent="0.25">
      <c r="A20" s="318" t="s">
        <v>407</v>
      </c>
      <c r="B20" s="320" t="s">
        <v>393</v>
      </c>
      <c r="C20" s="208" t="s">
        <v>392</v>
      </c>
      <c r="D20" s="208">
        <v>95501</v>
      </c>
      <c r="E20" s="208" t="str">
        <f>IFERROR(VLOOKUP(C20,RSL_Composite!$A$4:$K$767,11,FALSE),"--")</f>
        <v>--</v>
      </c>
      <c r="F20" s="208" t="s">
        <v>2474</v>
      </c>
      <c r="G20" s="490" t="str">
        <f t="shared" si="0"/>
        <v>--</v>
      </c>
      <c r="H20" s="490"/>
      <c r="I20" s="490"/>
      <c r="J20" s="490" t="str">
        <f t="shared" si="2"/>
        <v>--</v>
      </c>
      <c r="K20" s="490"/>
      <c r="L20" s="490"/>
      <c r="M20" s="490" t="str">
        <f t="shared" si="1"/>
        <v>--</v>
      </c>
      <c r="N20" s="255" t="str">
        <f>VLOOKUP($C20,ToxValues!$C$4:$J$284,7,FALSE)</f>
        <v>--</v>
      </c>
      <c r="O20" s="255">
        <f>VLOOKUP($C20,ToxValues!$C$4:$J$284,3,FALSE)</f>
        <v>0.09</v>
      </c>
      <c r="P20" s="255"/>
      <c r="Q20" s="497"/>
    </row>
    <row r="21" spans="1:17" x14ac:dyDescent="0.25">
      <c r="A21" s="318" t="s">
        <v>407</v>
      </c>
      <c r="B21" s="320" t="s">
        <v>521</v>
      </c>
      <c r="C21" s="208" t="s">
        <v>520</v>
      </c>
      <c r="D21" s="208">
        <v>107062</v>
      </c>
      <c r="E21" s="208" t="str">
        <f>IFERROR(VLOOKUP(C21,RSL_Composite!$A$4:$K$767,11,FALSE),"--")</f>
        <v>--</v>
      </c>
      <c r="F21" s="208" t="s">
        <v>2474</v>
      </c>
      <c r="G21" s="490">
        <f t="shared" si="0"/>
        <v>31.446153846153845</v>
      </c>
      <c r="H21" s="490"/>
      <c r="I21" s="490"/>
      <c r="J21" s="490">
        <f t="shared" si="2"/>
        <v>31.446153846153845</v>
      </c>
      <c r="K21" s="490"/>
      <c r="L21" s="490"/>
      <c r="M21" s="490">
        <f t="shared" si="1"/>
        <v>31.446153846153845</v>
      </c>
      <c r="N21" s="255">
        <f>VLOOKUP($C21,ToxValues!$C$4:$J$284,7,FALSE)</f>
        <v>9.0999999999999998E-2</v>
      </c>
      <c r="O21" s="255">
        <f>VLOOKUP($C21,ToxValues!$C$4:$J$284,3,FALSE)</f>
        <v>6.0000000000000001E-3</v>
      </c>
      <c r="P21" s="255"/>
      <c r="Q21" s="497"/>
    </row>
    <row r="22" spans="1:17" x14ac:dyDescent="0.25">
      <c r="A22" s="318" t="s">
        <v>407</v>
      </c>
      <c r="B22" s="319" t="s">
        <v>519</v>
      </c>
      <c r="C22" s="208" t="s">
        <v>518</v>
      </c>
      <c r="D22" s="208">
        <v>78875</v>
      </c>
      <c r="E22" s="208" t="str">
        <f>IFERROR(VLOOKUP(C22,RSL_Composite!$A$4:$K$767,11,FALSE),"--")</f>
        <v>--</v>
      </c>
      <c r="F22" s="208" t="s">
        <v>2474</v>
      </c>
      <c r="G22" s="490">
        <f t="shared" si="0"/>
        <v>79.488888888888894</v>
      </c>
      <c r="H22" s="490"/>
      <c r="I22" s="490"/>
      <c r="J22" s="490">
        <f t="shared" si="2"/>
        <v>79.488888888888894</v>
      </c>
      <c r="K22" s="490"/>
      <c r="L22" s="490"/>
      <c r="M22" s="490">
        <f t="shared" si="1"/>
        <v>79.488888888888894</v>
      </c>
      <c r="N22" s="255">
        <f>VLOOKUP($C22,ToxValues!$C$4:$J$284,7,FALSE)</f>
        <v>3.5999999999999997E-2</v>
      </c>
      <c r="O22" s="255">
        <f>VLOOKUP($C22,ToxValues!$C$4:$J$284,3,FALSE)</f>
        <v>0.09</v>
      </c>
      <c r="P22" s="255"/>
      <c r="Q22" s="497"/>
    </row>
    <row r="23" spans="1:17" x14ac:dyDescent="0.25">
      <c r="A23" s="318" t="s">
        <v>407</v>
      </c>
      <c r="B23" s="319" t="s">
        <v>517</v>
      </c>
      <c r="C23" s="208" t="s">
        <v>516</v>
      </c>
      <c r="D23" s="208">
        <v>108678</v>
      </c>
      <c r="E23" s="208" t="str">
        <f>IFERROR(VLOOKUP(C23,RSL_Composite!$A$4:$K$767,11,FALSE),"--")</f>
        <v>--</v>
      </c>
      <c r="F23" s="208" t="s">
        <v>2474</v>
      </c>
      <c r="G23" s="490" t="str">
        <f t="shared" si="0"/>
        <v>--</v>
      </c>
      <c r="H23" s="490"/>
      <c r="I23" s="490"/>
      <c r="J23" s="490" t="str">
        <f t="shared" si="2"/>
        <v>--</v>
      </c>
      <c r="K23" s="490"/>
      <c r="L23" s="490"/>
      <c r="M23" s="490" t="str">
        <f t="shared" si="1"/>
        <v>--</v>
      </c>
      <c r="N23" s="255" t="str">
        <f>VLOOKUP($C23,ToxValues!$C$4:$J$284,7,FALSE)</f>
        <v>--</v>
      </c>
      <c r="O23" s="255">
        <f>VLOOKUP($C23,ToxValues!$C$4:$J$284,3,FALSE)</f>
        <v>0.01</v>
      </c>
      <c r="P23" s="255"/>
      <c r="Q23" s="497"/>
    </row>
    <row r="24" spans="1:17" x14ac:dyDescent="0.25">
      <c r="A24" s="318" t="s">
        <v>407</v>
      </c>
      <c r="B24" s="320" t="s">
        <v>391</v>
      </c>
      <c r="C24" s="208" t="s">
        <v>390</v>
      </c>
      <c r="D24" s="208">
        <v>541731</v>
      </c>
      <c r="E24" s="208" t="str">
        <f>IFERROR(VLOOKUP(C24,RSL_Composite!$A$4:$K$767,11,FALSE),"--")</f>
        <v>--</v>
      </c>
      <c r="F24" s="208" t="s">
        <v>2474</v>
      </c>
      <c r="G24" s="490" t="str">
        <f t="shared" si="0"/>
        <v>--</v>
      </c>
      <c r="H24" s="490"/>
      <c r="I24" s="490"/>
      <c r="J24" s="490" t="str">
        <f t="shared" si="2"/>
        <v>--</v>
      </c>
      <c r="K24" s="490"/>
      <c r="L24" s="490"/>
      <c r="M24" s="490" t="str">
        <f t="shared" si="1"/>
        <v>--</v>
      </c>
      <c r="N24" s="255" t="str">
        <f>VLOOKUP($C24,ToxValues!$C$4:$J$284,7,FALSE)</f>
        <v>--</v>
      </c>
      <c r="O24" s="255" t="str">
        <f>VLOOKUP($C24,ToxValues!$C$4:$J$284,3,FALSE)</f>
        <v>--</v>
      </c>
      <c r="P24" s="255"/>
      <c r="Q24" s="497"/>
    </row>
    <row r="25" spans="1:17" x14ac:dyDescent="0.25">
      <c r="A25" s="318" t="s">
        <v>407</v>
      </c>
      <c r="B25" s="319" t="s">
        <v>515</v>
      </c>
      <c r="C25" s="208" t="s">
        <v>514</v>
      </c>
      <c r="D25" s="208">
        <v>142289</v>
      </c>
      <c r="E25" s="208" t="str">
        <f>IFERROR(VLOOKUP(C25,RSL_Composite!$A$4:$K$767,11,FALSE),"--")</f>
        <v>--</v>
      </c>
      <c r="F25" s="208" t="s">
        <v>2474</v>
      </c>
      <c r="G25" s="490" t="str">
        <f t="shared" si="0"/>
        <v>--</v>
      </c>
      <c r="H25" s="490"/>
      <c r="I25" s="490"/>
      <c r="J25" s="490" t="str">
        <f t="shared" si="2"/>
        <v>--</v>
      </c>
      <c r="K25" s="490"/>
      <c r="L25" s="490"/>
      <c r="M25" s="490" t="str">
        <f t="shared" si="1"/>
        <v>--</v>
      </c>
      <c r="N25" s="255" t="str">
        <f>VLOOKUP($C25,ToxValues!$C$4:$J$284,7,FALSE)</f>
        <v>--</v>
      </c>
      <c r="O25" s="255">
        <f>VLOOKUP($C25,ToxValues!$C$4:$J$284,3,FALSE)</f>
        <v>0.02</v>
      </c>
      <c r="P25" s="255"/>
      <c r="Q25" s="497"/>
    </row>
    <row r="26" spans="1:17" x14ac:dyDescent="0.25">
      <c r="A26" s="318" t="s">
        <v>407</v>
      </c>
      <c r="B26" s="320" t="s">
        <v>389</v>
      </c>
      <c r="C26" s="208" t="s">
        <v>388</v>
      </c>
      <c r="D26" s="208">
        <v>106467</v>
      </c>
      <c r="E26" s="208" t="str">
        <f>IFERROR(VLOOKUP(C26,RSL_Composite!$A$4:$K$767,11,FALSE),"--")</f>
        <v>--</v>
      </c>
      <c r="F26" s="208" t="s">
        <v>2474</v>
      </c>
      <c r="G26" s="490">
        <f t="shared" si="0"/>
        <v>529.92592592592598</v>
      </c>
      <c r="H26" s="490"/>
      <c r="I26" s="490"/>
      <c r="J26" s="490">
        <f t="shared" si="2"/>
        <v>529.92592592592598</v>
      </c>
      <c r="K26" s="490"/>
      <c r="L26" s="490"/>
      <c r="M26" s="490">
        <f t="shared" si="1"/>
        <v>529.92592592592598</v>
      </c>
      <c r="N26" s="255">
        <f>VLOOKUP($C26,ToxValues!$C$4:$J$284,7,FALSE)</f>
        <v>5.4000000000000003E-3</v>
      </c>
      <c r="O26" s="255">
        <f>VLOOKUP($C26,ToxValues!$C$4:$J$284,3,FALSE)</f>
        <v>7.0000000000000007E-2</v>
      </c>
      <c r="P26" s="255"/>
      <c r="Q26" s="497"/>
    </row>
    <row r="27" spans="1:17" x14ac:dyDescent="0.25">
      <c r="A27" s="318" t="s">
        <v>407</v>
      </c>
      <c r="B27" s="319" t="s">
        <v>513</v>
      </c>
      <c r="C27" s="208" t="s">
        <v>512</v>
      </c>
      <c r="D27" s="208">
        <v>594207</v>
      </c>
      <c r="E27" s="208" t="str">
        <f>IFERROR(VLOOKUP(C27,RSL_Composite!$A$4:$K$767,11,FALSE),"--")</f>
        <v>--</v>
      </c>
      <c r="F27" s="208" t="s">
        <v>2474</v>
      </c>
      <c r="G27" s="490" t="str">
        <f t="shared" si="0"/>
        <v>--</v>
      </c>
      <c r="H27" s="490"/>
      <c r="I27" s="490"/>
      <c r="J27" s="490" t="str">
        <f t="shared" si="2"/>
        <v>--</v>
      </c>
      <c r="K27" s="490"/>
      <c r="L27" s="490"/>
      <c r="M27" s="490" t="str">
        <f t="shared" si="1"/>
        <v>--</v>
      </c>
      <c r="N27" s="255" t="str">
        <f>VLOOKUP($C27,ToxValues!$C$4:$J$284,7,FALSE)</f>
        <v>--</v>
      </c>
      <c r="O27" s="255" t="str">
        <f>VLOOKUP($C27,ToxValues!$C$4:$J$284,3,FALSE)</f>
        <v>--</v>
      </c>
      <c r="P27" s="255"/>
      <c r="Q27" s="497"/>
    </row>
    <row r="28" spans="1:17" x14ac:dyDescent="0.25">
      <c r="A28" s="318" t="s">
        <v>407</v>
      </c>
      <c r="B28" s="320" t="s">
        <v>511</v>
      </c>
      <c r="C28" s="208" t="s">
        <v>510</v>
      </c>
      <c r="D28" s="208">
        <v>78933</v>
      </c>
      <c r="E28" s="208" t="str">
        <f>IFERROR(VLOOKUP(C28,RSL_Composite!$A$4:$K$767,11,FALSE),"--")</f>
        <v>--</v>
      </c>
      <c r="F28" s="208" t="s">
        <v>2474</v>
      </c>
      <c r="G28" s="490" t="str">
        <f t="shared" si="0"/>
        <v>--</v>
      </c>
      <c r="H28" s="490"/>
      <c r="I28" s="490"/>
      <c r="J28" s="490" t="str">
        <f t="shared" si="2"/>
        <v>--</v>
      </c>
      <c r="K28" s="490"/>
      <c r="L28" s="490"/>
      <c r="M28" s="490" t="str">
        <f t="shared" si="1"/>
        <v>--</v>
      </c>
      <c r="N28" s="255" t="str">
        <f>VLOOKUP($C28,ToxValues!$C$4:$J$284,7,FALSE)</f>
        <v>--</v>
      </c>
      <c r="O28" s="255">
        <f>VLOOKUP($C28,ToxValues!$C$4:$J$284,3,FALSE)</f>
        <v>0.6</v>
      </c>
      <c r="P28" s="255"/>
      <c r="Q28" s="497"/>
    </row>
    <row r="29" spans="1:17" x14ac:dyDescent="0.25">
      <c r="A29" s="318" t="s">
        <v>407</v>
      </c>
      <c r="B29" s="320" t="s">
        <v>509</v>
      </c>
      <c r="C29" s="208" t="s">
        <v>508</v>
      </c>
      <c r="D29" s="208">
        <v>95498</v>
      </c>
      <c r="E29" s="208" t="str">
        <f>IFERROR(VLOOKUP(C29,RSL_Composite!$A$4:$K$767,11,FALSE),"--")</f>
        <v>--</v>
      </c>
      <c r="F29" s="208" t="s">
        <v>2474</v>
      </c>
      <c r="G29" s="490" t="str">
        <f t="shared" si="0"/>
        <v>--</v>
      </c>
      <c r="H29" s="490"/>
      <c r="I29" s="490"/>
      <c r="J29" s="490" t="str">
        <f t="shared" si="2"/>
        <v>--</v>
      </c>
      <c r="K29" s="490"/>
      <c r="L29" s="490"/>
      <c r="M29" s="490" t="str">
        <f t="shared" si="1"/>
        <v>--</v>
      </c>
      <c r="N29" s="255" t="str">
        <f>VLOOKUP($C29,ToxValues!$C$4:$J$284,7,FALSE)</f>
        <v>--</v>
      </c>
      <c r="O29" s="255">
        <f>VLOOKUP($C29,ToxValues!$C$4:$J$284,3,FALSE)</f>
        <v>0.02</v>
      </c>
      <c r="P29" s="255"/>
      <c r="Q29" s="497"/>
    </row>
    <row r="30" spans="1:17" x14ac:dyDescent="0.25">
      <c r="A30" s="318" t="s">
        <v>407</v>
      </c>
      <c r="B30" s="319" t="s">
        <v>507</v>
      </c>
      <c r="C30" s="208" t="s">
        <v>506</v>
      </c>
      <c r="D30" s="208">
        <v>591786</v>
      </c>
      <c r="E30" s="208" t="str">
        <f>IFERROR(VLOOKUP(C30,RSL_Composite!$A$4:$K$767,11,FALSE),"--")</f>
        <v>--</v>
      </c>
      <c r="F30" s="208" t="s">
        <v>2474</v>
      </c>
      <c r="G30" s="490" t="str">
        <f t="shared" si="0"/>
        <v>--</v>
      </c>
      <c r="H30" s="490"/>
      <c r="I30" s="490"/>
      <c r="J30" s="490" t="str">
        <f t="shared" si="2"/>
        <v>--</v>
      </c>
      <c r="K30" s="490"/>
      <c r="L30" s="490"/>
      <c r="M30" s="490" t="str">
        <f t="shared" si="1"/>
        <v>--</v>
      </c>
      <c r="N30" s="255" t="str">
        <f>VLOOKUP($C30,ToxValues!$C$4:$J$284,7,FALSE)</f>
        <v>--</v>
      </c>
      <c r="O30" s="255">
        <f>VLOOKUP($C30,ToxValues!$C$4:$J$284,3,FALSE)</f>
        <v>5.0000000000000001E-3</v>
      </c>
      <c r="P30" s="255"/>
      <c r="Q30" s="497"/>
    </row>
    <row r="31" spans="1:17" x14ac:dyDescent="0.25">
      <c r="A31" s="318" t="s">
        <v>407</v>
      </c>
      <c r="B31" s="319" t="s">
        <v>505</v>
      </c>
      <c r="C31" s="208" t="s">
        <v>504</v>
      </c>
      <c r="D31" s="208">
        <v>106434</v>
      </c>
      <c r="E31" s="208" t="str">
        <f>IFERROR(VLOOKUP(C31,RSL_Composite!$A$4:$K$767,11,FALSE),"--")</f>
        <v>--</v>
      </c>
      <c r="F31" s="208" t="s">
        <v>2474</v>
      </c>
      <c r="G31" s="490" t="str">
        <f t="shared" si="0"/>
        <v>--</v>
      </c>
      <c r="H31" s="490"/>
      <c r="I31" s="490"/>
      <c r="J31" s="490" t="str">
        <f t="shared" si="2"/>
        <v>--</v>
      </c>
      <c r="K31" s="490"/>
      <c r="L31" s="490"/>
      <c r="M31" s="490" t="str">
        <f t="shared" si="1"/>
        <v>--</v>
      </c>
      <c r="N31" s="255" t="str">
        <f>VLOOKUP($C31,ToxValues!$C$4:$J$284,7,FALSE)</f>
        <v>--</v>
      </c>
      <c r="O31" s="255">
        <f>VLOOKUP($C31,ToxValues!$C$4:$J$284,3,FALSE)</f>
        <v>0.02</v>
      </c>
      <c r="P31" s="255"/>
      <c r="Q31" s="497"/>
    </row>
    <row r="32" spans="1:17" x14ac:dyDescent="0.25">
      <c r="A32" s="318" t="s">
        <v>407</v>
      </c>
      <c r="B32" s="320" t="s">
        <v>503</v>
      </c>
      <c r="C32" s="208" t="s">
        <v>502</v>
      </c>
      <c r="D32" s="208">
        <v>108101</v>
      </c>
      <c r="E32" s="208" t="str">
        <f>IFERROR(VLOOKUP(C32,RSL_Composite!$A$4:$K$767,11,FALSE),"--")</f>
        <v>--</v>
      </c>
      <c r="F32" s="208" t="s">
        <v>2474</v>
      </c>
      <c r="G32" s="490" t="str">
        <f t="shared" si="0"/>
        <v>--</v>
      </c>
      <c r="H32" s="490"/>
      <c r="I32" s="490"/>
      <c r="J32" s="490" t="str">
        <f t="shared" si="2"/>
        <v>--</v>
      </c>
      <c r="K32" s="490"/>
      <c r="L32" s="490"/>
      <c r="M32" s="490" t="str">
        <f t="shared" si="1"/>
        <v>--</v>
      </c>
      <c r="N32" s="255" t="str">
        <f>VLOOKUP($C32,ToxValues!$C$4:$J$284,7,FALSE)</f>
        <v>--</v>
      </c>
      <c r="O32" s="255">
        <f>VLOOKUP($C32,ToxValues!$C$4:$J$284,3,FALSE)</f>
        <v>0.08</v>
      </c>
      <c r="P32" s="255"/>
      <c r="Q32" s="497"/>
    </row>
    <row r="33" spans="1:17" x14ac:dyDescent="0.25">
      <c r="A33" s="318" t="s">
        <v>407</v>
      </c>
      <c r="B33" s="319" t="s">
        <v>501</v>
      </c>
      <c r="C33" s="208" t="s">
        <v>500</v>
      </c>
      <c r="D33" s="208">
        <v>67641</v>
      </c>
      <c r="E33" s="208" t="str">
        <f>IFERROR(VLOOKUP(C33,RSL_Composite!$A$4:$K$767,11,FALSE),"--")</f>
        <v>--</v>
      </c>
      <c r="F33" s="208" t="s">
        <v>2474</v>
      </c>
      <c r="G33" s="490" t="str">
        <f t="shared" si="0"/>
        <v>--</v>
      </c>
      <c r="H33" s="490"/>
      <c r="I33" s="490"/>
      <c r="J33" s="490" t="str">
        <f t="shared" si="2"/>
        <v>--</v>
      </c>
      <c r="K33" s="490"/>
      <c r="L33" s="490"/>
      <c r="M33" s="490" t="str">
        <f t="shared" si="1"/>
        <v>--</v>
      </c>
      <c r="N33" s="255" t="str">
        <f>VLOOKUP($C33,ToxValues!$C$4:$J$284,7,FALSE)</f>
        <v>--</v>
      </c>
      <c r="O33" s="255">
        <f>VLOOKUP($C33,ToxValues!$C$4:$J$284,3,FALSE)</f>
        <v>0.9</v>
      </c>
      <c r="P33" s="255"/>
      <c r="Q33" s="497"/>
    </row>
    <row r="34" spans="1:17" x14ac:dyDescent="0.25">
      <c r="A34" s="318" t="s">
        <v>407</v>
      </c>
      <c r="B34" s="319" t="s">
        <v>499</v>
      </c>
      <c r="C34" s="208" t="s">
        <v>498</v>
      </c>
      <c r="D34" s="208">
        <v>75058</v>
      </c>
      <c r="E34" s="208" t="str">
        <f>IFERROR(VLOOKUP(C34,RSL_Composite!$A$4:$K$767,11,FALSE),"--")</f>
        <v>--</v>
      </c>
      <c r="F34" s="208" t="s">
        <v>2474</v>
      </c>
      <c r="G34" s="490" t="str">
        <f t="shared" si="0"/>
        <v>--</v>
      </c>
      <c r="H34" s="490"/>
      <c r="I34" s="490"/>
      <c r="J34" s="490" t="str">
        <f t="shared" si="2"/>
        <v>--</v>
      </c>
      <c r="K34" s="490"/>
      <c r="L34" s="490"/>
      <c r="M34" s="490" t="str">
        <f t="shared" si="1"/>
        <v>--</v>
      </c>
      <c r="N34" s="255" t="str">
        <f>VLOOKUP($C34,ToxValues!$C$4:$J$284,7,FALSE)</f>
        <v>--</v>
      </c>
      <c r="O34" s="255" t="str">
        <f>VLOOKUP($C34,ToxValues!$C$4:$J$284,3,FALSE)</f>
        <v>--</v>
      </c>
      <c r="P34" s="255"/>
      <c r="Q34" s="497"/>
    </row>
    <row r="35" spans="1:17" x14ac:dyDescent="0.25">
      <c r="A35" s="318" t="s">
        <v>407</v>
      </c>
      <c r="B35" s="319" t="s">
        <v>497</v>
      </c>
      <c r="C35" s="208" t="s">
        <v>496</v>
      </c>
      <c r="D35" s="208">
        <v>107028</v>
      </c>
      <c r="E35" s="208" t="str">
        <f>IFERROR(VLOOKUP(C35,RSL_Composite!$A$4:$K$767,11,FALSE),"--")</f>
        <v>--</v>
      </c>
      <c r="F35" s="208" t="s">
        <v>2474</v>
      </c>
      <c r="G35" s="490" t="str">
        <f t="shared" si="0"/>
        <v>--</v>
      </c>
      <c r="H35" s="490"/>
      <c r="I35" s="490"/>
      <c r="J35" s="490" t="str">
        <f t="shared" si="2"/>
        <v>--</v>
      </c>
      <c r="K35" s="490"/>
      <c r="L35" s="490"/>
      <c r="M35" s="490" t="str">
        <f t="shared" si="1"/>
        <v>--</v>
      </c>
      <c r="N35" s="255" t="str">
        <f>VLOOKUP($C35,ToxValues!$C$4:$J$284,7,FALSE)</f>
        <v>--</v>
      </c>
      <c r="O35" s="255">
        <f>VLOOKUP($C35,ToxValues!$C$4:$J$284,3,FALSE)</f>
        <v>5.0000000000000001E-4</v>
      </c>
      <c r="P35" s="255"/>
      <c r="Q35" s="497"/>
    </row>
    <row r="36" spans="1:17" x14ac:dyDescent="0.25">
      <c r="A36" s="318" t="s">
        <v>407</v>
      </c>
      <c r="B36" s="319" t="s">
        <v>495</v>
      </c>
      <c r="C36" s="208" t="s">
        <v>494</v>
      </c>
      <c r="D36" s="208">
        <v>107131</v>
      </c>
      <c r="E36" s="208" t="str">
        <f>IFERROR(VLOOKUP(C36,RSL_Composite!$A$4:$K$767,11,FALSE),"--")</f>
        <v>--</v>
      </c>
      <c r="F36" s="208" t="s">
        <v>2474</v>
      </c>
      <c r="G36" s="490">
        <f t="shared" si="0"/>
        <v>5.2992592592592596</v>
      </c>
      <c r="H36" s="490"/>
      <c r="I36" s="490"/>
      <c r="J36" s="490">
        <f t="shared" si="2"/>
        <v>5.2992592592592596</v>
      </c>
      <c r="K36" s="490"/>
      <c r="L36" s="490"/>
      <c r="M36" s="490">
        <f t="shared" si="1"/>
        <v>5.2992592592592596</v>
      </c>
      <c r="N36" s="255">
        <f>VLOOKUP($C36,ToxValues!$C$4:$J$284,7,FALSE)</f>
        <v>0.54</v>
      </c>
      <c r="O36" s="255">
        <f>VLOOKUP($C36,ToxValues!$C$4:$J$284,3,FALSE)</f>
        <v>0.04</v>
      </c>
      <c r="P36" s="255"/>
      <c r="Q36" s="497"/>
    </row>
    <row r="37" spans="1:17" x14ac:dyDescent="0.25">
      <c r="A37" s="318" t="s">
        <v>407</v>
      </c>
      <c r="B37" s="320" t="s">
        <v>493</v>
      </c>
      <c r="C37" s="208" t="s">
        <v>492</v>
      </c>
      <c r="D37" s="208">
        <v>107051</v>
      </c>
      <c r="E37" s="208" t="str">
        <f>IFERROR(VLOOKUP(C37,RSL_Composite!$A$4:$K$767,11,FALSE),"--")</f>
        <v>--</v>
      </c>
      <c r="F37" s="208" t="s">
        <v>2474</v>
      </c>
      <c r="G37" s="490">
        <f t="shared" si="0"/>
        <v>136.26666666666668</v>
      </c>
      <c r="H37" s="490"/>
      <c r="I37" s="490"/>
      <c r="J37" s="490">
        <f t="shared" si="2"/>
        <v>136.26666666666668</v>
      </c>
      <c r="K37" s="490"/>
      <c r="L37" s="490"/>
      <c r="M37" s="490">
        <f t="shared" si="1"/>
        <v>136.26666666666668</v>
      </c>
      <c r="N37" s="255">
        <f>VLOOKUP($C37,ToxValues!$C$4:$J$284,7,FALSE)</f>
        <v>2.1000000000000001E-2</v>
      </c>
      <c r="O37" s="255" t="str">
        <f>VLOOKUP($C37,ToxValues!$C$4:$J$284,3,FALSE)</f>
        <v>--</v>
      </c>
      <c r="P37" s="255"/>
      <c r="Q37" s="497"/>
    </row>
    <row r="38" spans="1:17" x14ac:dyDescent="0.25">
      <c r="A38" s="318" t="s">
        <v>407</v>
      </c>
      <c r="B38" s="319" t="s">
        <v>491</v>
      </c>
      <c r="C38" s="208" t="s">
        <v>490</v>
      </c>
      <c r="D38" s="208">
        <v>71432</v>
      </c>
      <c r="E38" s="208" t="str">
        <f>IFERROR(VLOOKUP(C38,RSL_Composite!$A$4:$K$767,11,FALSE),"--")</f>
        <v>--</v>
      </c>
      <c r="F38" s="208" t="s">
        <v>2474</v>
      </c>
      <c r="G38" s="490">
        <f t="shared" si="0"/>
        <v>52.029090909090911</v>
      </c>
      <c r="H38" s="490"/>
      <c r="I38" s="490"/>
      <c r="J38" s="490">
        <f t="shared" si="2"/>
        <v>52.029090909090911</v>
      </c>
      <c r="K38" s="490"/>
      <c r="L38" s="490"/>
      <c r="M38" s="490">
        <f t="shared" si="1"/>
        <v>52.029090909090911</v>
      </c>
      <c r="N38" s="255">
        <f>VLOOKUP($C38,ToxValues!$C$4:$J$284,7,FALSE)</f>
        <v>5.5E-2</v>
      </c>
      <c r="O38" s="255">
        <f>VLOOKUP($C38,ToxValues!$C$4:$J$284,3,FALSE)</f>
        <v>4.0000000000000001E-3</v>
      </c>
      <c r="P38" s="255"/>
      <c r="Q38" s="497"/>
    </row>
    <row r="39" spans="1:17" x14ac:dyDescent="0.25">
      <c r="A39" s="318" t="s">
        <v>407</v>
      </c>
      <c r="B39" s="319" t="s">
        <v>489</v>
      </c>
      <c r="C39" s="208" t="s">
        <v>488</v>
      </c>
      <c r="D39" s="208">
        <v>108861</v>
      </c>
      <c r="E39" s="208" t="str">
        <f>IFERROR(VLOOKUP(C39,RSL_Composite!$A$4:$K$767,11,FALSE),"--")</f>
        <v>--</v>
      </c>
      <c r="F39" s="208" t="s">
        <v>2474</v>
      </c>
      <c r="G39" s="490" t="str">
        <f t="shared" si="0"/>
        <v>--</v>
      </c>
      <c r="H39" s="490"/>
      <c r="I39" s="490"/>
      <c r="J39" s="490" t="str">
        <f t="shared" si="2"/>
        <v>--</v>
      </c>
      <c r="K39" s="490"/>
      <c r="L39" s="490"/>
      <c r="M39" s="490" t="str">
        <f t="shared" si="1"/>
        <v>--</v>
      </c>
      <c r="N39" s="255" t="str">
        <f>VLOOKUP($C39,ToxValues!$C$4:$J$284,7,FALSE)</f>
        <v>--</v>
      </c>
      <c r="O39" s="255">
        <f>VLOOKUP($C39,ToxValues!$C$4:$J$284,3,FALSE)</f>
        <v>8.0000000000000002E-3</v>
      </c>
      <c r="P39" s="255"/>
      <c r="Q39" s="497"/>
    </row>
    <row r="40" spans="1:17" x14ac:dyDescent="0.25">
      <c r="A40" s="318" t="s">
        <v>407</v>
      </c>
      <c r="B40" s="319" t="s">
        <v>487</v>
      </c>
      <c r="C40" s="208" t="s">
        <v>486</v>
      </c>
      <c r="D40" s="208">
        <v>74975</v>
      </c>
      <c r="E40" s="208" t="str">
        <f>IFERROR(VLOOKUP(C40,RSL_Composite!$A$4:$K$767,11,FALSE),"--")</f>
        <v>--</v>
      </c>
      <c r="F40" s="208" t="s">
        <v>2474</v>
      </c>
      <c r="G40" s="490" t="str">
        <f t="shared" si="0"/>
        <v>--</v>
      </c>
      <c r="H40" s="490"/>
      <c r="I40" s="490"/>
      <c r="J40" s="490" t="str">
        <f t="shared" si="2"/>
        <v>--</v>
      </c>
      <c r="K40" s="490"/>
      <c r="L40" s="490"/>
      <c r="M40" s="490" t="str">
        <f t="shared" si="1"/>
        <v>--</v>
      </c>
      <c r="N40" s="255" t="str">
        <f>VLOOKUP($C40,ToxValues!$C$4:$J$284,7,FALSE)</f>
        <v>--</v>
      </c>
      <c r="O40" s="255" t="str">
        <f>VLOOKUP($C40,ToxValues!$C$4:$J$284,3,FALSE)</f>
        <v>--</v>
      </c>
      <c r="P40" s="255"/>
      <c r="Q40" s="497"/>
    </row>
    <row r="41" spans="1:17" x14ac:dyDescent="0.25">
      <c r="A41" s="318" t="s">
        <v>407</v>
      </c>
      <c r="B41" s="319" t="s">
        <v>485</v>
      </c>
      <c r="C41" s="208" t="s">
        <v>484</v>
      </c>
      <c r="D41" s="208">
        <v>75274</v>
      </c>
      <c r="E41" s="208" t="str">
        <f>IFERROR(VLOOKUP(C41,RSL_Composite!$A$4:$K$767,11,FALSE),"--")</f>
        <v>--</v>
      </c>
      <c r="F41" s="208" t="s">
        <v>2474</v>
      </c>
      <c r="G41" s="490">
        <f t="shared" si="0"/>
        <v>46.154838709677421</v>
      </c>
      <c r="H41" s="490"/>
      <c r="I41" s="490"/>
      <c r="J41" s="490">
        <f t="shared" si="2"/>
        <v>46.154838709677421</v>
      </c>
      <c r="K41" s="490"/>
      <c r="L41" s="490"/>
      <c r="M41" s="490">
        <f t="shared" si="1"/>
        <v>46.154838709677421</v>
      </c>
      <c r="N41" s="255">
        <f>VLOOKUP($C41,ToxValues!$C$4:$J$284,7,FALSE)</f>
        <v>6.2E-2</v>
      </c>
      <c r="O41" s="255">
        <f>VLOOKUP($C41,ToxValues!$C$4:$J$284,3,FALSE)</f>
        <v>0.02</v>
      </c>
      <c r="P41" s="255"/>
      <c r="Q41" s="497"/>
    </row>
    <row r="42" spans="1:17" x14ac:dyDescent="0.25">
      <c r="A42" s="318" t="s">
        <v>407</v>
      </c>
      <c r="B42" s="320" t="s">
        <v>483</v>
      </c>
      <c r="C42" s="208" t="s">
        <v>482</v>
      </c>
      <c r="D42" s="208">
        <v>75252</v>
      </c>
      <c r="E42" s="208" t="str">
        <f>IFERROR(VLOOKUP(C42,RSL_Composite!$A$4:$K$767,11,FALSE),"--")</f>
        <v>--</v>
      </c>
      <c r="F42" s="208" t="s">
        <v>2474</v>
      </c>
      <c r="G42" s="490">
        <f t="shared" si="0"/>
        <v>362.22784810126575</v>
      </c>
      <c r="H42" s="490"/>
      <c r="I42" s="490"/>
      <c r="J42" s="490">
        <f t="shared" si="2"/>
        <v>362.22784810126575</v>
      </c>
      <c r="K42" s="490"/>
      <c r="L42" s="490"/>
      <c r="M42" s="490">
        <f t="shared" si="1"/>
        <v>362.22784810126575</v>
      </c>
      <c r="N42" s="255">
        <f>VLOOKUP($C42,ToxValues!$C$4:$J$284,7,FALSE)</f>
        <v>7.9000000000000008E-3</v>
      </c>
      <c r="O42" s="255">
        <f>VLOOKUP($C42,ToxValues!$C$4:$J$284,3,FALSE)</f>
        <v>0.02</v>
      </c>
      <c r="P42" s="255"/>
      <c r="Q42" s="497"/>
    </row>
    <row r="43" spans="1:17" x14ac:dyDescent="0.25">
      <c r="A43" s="318" t="s">
        <v>407</v>
      </c>
      <c r="B43" s="320" t="s">
        <v>481</v>
      </c>
      <c r="C43" s="208" t="s">
        <v>480</v>
      </c>
      <c r="D43" s="208">
        <v>74839</v>
      </c>
      <c r="E43" s="208" t="str">
        <f>IFERROR(VLOOKUP(C43,RSL_Composite!$A$4:$K$767,11,FALSE),"--")</f>
        <v>--</v>
      </c>
      <c r="F43" s="208" t="s">
        <v>2474</v>
      </c>
      <c r="G43" s="490" t="str">
        <f t="shared" si="0"/>
        <v>--</v>
      </c>
      <c r="H43" s="490"/>
      <c r="I43" s="490"/>
      <c r="J43" s="490" t="str">
        <f t="shared" si="2"/>
        <v>--</v>
      </c>
      <c r="K43" s="490"/>
      <c r="L43" s="490"/>
      <c r="M43" s="490" t="str">
        <f t="shared" si="1"/>
        <v>--</v>
      </c>
      <c r="N43" s="255" t="str">
        <f>VLOOKUP($C43,ToxValues!$C$4:$J$284,7,FALSE)</f>
        <v>--</v>
      </c>
      <c r="O43" s="255">
        <f>VLOOKUP($C43,ToxValues!$C$4:$J$284,3,FALSE)</f>
        <v>1.4E-3</v>
      </c>
      <c r="P43" s="255"/>
      <c r="Q43" s="497"/>
    </row>
    <row r="44" spans="1:17" x14ac:dyDescent="0.25">
      <c r="A44" s="318" t="s">
        <v>407</v>
      </c>
      <c r="B44" s="320" t="s">
        <v>479</v>
      </c>
      <c r="C44" s="208" t="s">
        <v>478</v>
      </c>
      <c r="D44" s="208">
        <v>75150</v>
      </c>
      <c r="E44" s="208" t="str">
        <f>IFERROR(VLOOKUP(C44,RSL_Composite!$A$4:$K$767,11,FALSE),"--")</f>
        <v>--</v>
      </c>
      <c r="F44" s="208" t="s">
        <v>2474</v>
      </c>
      <c r="G44" s="490" t="str">
        <f t="shared" si="0"/>
        <v>--</v>
      </c>
      <c r="H44" s="490"/>
      <c r="I44" s="490"/>
      <c r="J44" s="490" t="str">
        <f t="shared" si="2"/>
        <v>--</v>
      </c>
      <c r="K44" s="490"/>
      <c r="L44" s="490"/>
      <c r="M44" s="490" t="str">
        <f t="shared" si="1"/>
        <v>--</v>
      </c>
      <c r="N44" s="255" t="str">
        <f>VLOOKUP($C44,ToxValues!$C$4:$J$284,7,FALSE)</f>
        <v>--</v>
      </c>
      <c r="O44" s="255">
        <f>VLOOKUP($C44,ToxValues!$C$4:$J$284,3,FALSE)</f>
        <v>0.1</v>
      </c>
      <c r="P44" s="255"/>
      <c r="Q44" s="497"/>
    </row>
    <row r="45" spans="1:17" x14ac:dyDescent="0.25">
      <c r="A45" s="318" t="s">
        <v>407</v>
      </c>
      <c r="B45" s="320" t="s">
        <v>477</v>
      </c>
      <c r="C45" s="208" t="s">
        <v>476</v>
      </c>
      <c r="D45" s="208">
        <v>56235</v>
      </c>
      <c r="E45" s="208" t="str">
        <f>IFERROR(VLOOKUP(C45,RSL_Composite!$A$4:$K$767,11,FALSE),"--")</f>
        <v>--</v>
      </c>
      <c r="F45" s="208" t="s">
        <v>2474</v>
      </c>
      <c r="G45" s="490">
        <f t="shared" si="0"/>
        <v>40.879999999999995</v>
      </c>
      <c r="H45" s="490"/>
      <c r="I45" s="490"/>
      <c r="J45" s="490">
        <f t="shared" si="2"/>
        <v>40.879999999999995</v>
      </c>
      <c r="K45" s="490"/>
      <c r="L45" s="490"/>
      <c r="M45" s="490">
        <f t="shared" si="1"/>
        <v>40.879999999999995</v>
      </c>
      <c r="N45" s="255">
        <f>VLOOKUP($C45,ToxValues!$C$4:$J$284,7,FALSE)</f>
        <v>7.0000000000000007E-2</v>
      </c>
      <c r="O45" s="255">
        <f>VLOOKUP($C45,ToxValues!$C$4:$J$284,3,FALSE)</f>
        <v>4.0000000000000001E-3</v>
      </c>
      <c r="P45" s="255"/>
      <c r="Q45" s="497"/>
    </row>
    <row r="46" spans="1:17" x14ac:dyDescent="0.25">
      <c r="A46" s="318" t="s">
        <v>407</v>
      </c>
      <c r="B46" s="320" t="s">
        <v>475</v>
      </c>
      <c r="C46" s="208" t="s">
        <v>474</v>
      </c>
      <c r="D46" s="208">
        <v>108907</v>
      </c>
      <c r="E46" s="208" t="str">
        <f>IFERROR(VLOOKUP(C46,RSL_Composite!$A$4:$K$767,11,FALSE),"--")</f>
        <v>--</v>
      </c>
      <c r="F46" s="208" t="s">
        <v>2474</v>
      </c>
      <c r="G46" s="490" t="str">
        <f t="shared" si="0"/>
        <v>--</v>
      </c>
      <c r="H46" s="490"/>
      <c r="I46" s="490"/>
      <c r="J46" s="490" t="str">
        <f t="shared" si="2"/>
        <v>--</v>
      </c>
      <c r="K46" s="490"/>
      <c r="L46" s="490"/>
      <c r="M46" s="490" t="str">
        <f t="shared" si="1"/>
        <v>--</v>
      </c>
      <c r="N46" s="255" t="str">
        <f>VLOOKUP($C46,ToxValues!$C$4:$J$284,7,FALSE)</f>
        <v>--</v>
      </c>
      <c r="O46" s="255">
        <f>VLOOKUP($C46,ToxValues!$C$4:$J$284,3,FALSE)</f>
        <v>0.02</v>
      </c>
      <c r="P46" s="255"/>
      <c r="Q46" s="497"/>
    </row>
    <row r="47" spans="1:17" x14ac:dyDescent="0.25">
      <c r="A47" s="318" t="s">
        <v>407</v>
      </c>
      <c r="B47" s="319" t="s">
        <v>473</v>
      </c>
      <c r="C47" s="208" t="s">
        <v>472</v>
      </c>
      <c r="D47" s="208">
        <v>75003</v>
      </c>
      <c r="E47" s="208" t="str">
        <f>IFERROR(VLOOKUP(C47,RSL_Composite!$A$4:$K$767,11,FALSE),"--")</f>
        <v>--</v>
      </c>
      <c r="F47" s="208" t="s">
        <v>2474</v>
      </c>
      <c r="G47" s="490" t="str">
        <f t="shared" si="0"/>
        <v>--</v>
      </c>
      <c r="H47" s="490"/>
      <c r="I47" s="490"/>
      <c r="J47" s="490" t="str">
        <f t="shared" si="2"/>
        <v>--</v>
      </c>
      <c r="K47" s="490"/>
      <c r="L47" s="490"/>
      <c r="M47" s="490" t="str">
        <f t="shared" si="1"/>
        <v>--</v>
      </c>
      <c r="N47" s="255" t="str">
        <f>VLOOKUP($C47,ToxValues!$C$4:$J$284,7,FALSE)</f>
        <v>--</v>
      </c>
      <c r="O47" s="255" t="str">
        <f>VLOOKUP($C47,ToxValues!$C$4:$J$284,3,FALSE)</f>
        <v>--</v>
      </c>
      <c r="P47" s="255"/>
      <c r="Q47" s="497"/>
    </row>
    <row r="48" spans="1:17" x14ac:dyDescent="0.25">
      <c r="A48" s="318" t="s">
        <v>407</v>
      </c>
      <c r="B48" s="319" t="s">
        <v>471</v>
      </c>
      <c r="C48" s="208" t="s">
        <v>470</v>
      </c>
      <c r="D48" s="208">
        <v>67663</v>
      </c>
      <c r="E48" s="208" t="str">
        <f>IFERROR(VLOOKUP(C48,RSL_Composite!$A$4:$K$767,11,FALSE),"--")</f>
        <v>--</v>
      </c>
      <c r="F48" s="208" t="s">
        <v>2474</v>
      </c>
      <c r="G48" s="490">
        <f t="shared" si="0"/>
        <v>92.309677419354841</v>
      </c>
      <c r="H48" s="490"/>
      <c r="I48" s="490"/>
      <c r="J48" s="490">
        <f t="shared" si="2"/>
        <v>92.309677419354841</v>
      </c>
      <c r="K48" s="490"/>
      <c r="L48" s="490"/>
      <c r="M48" s="490">
        <f t="shared" si="1"/>
        <v>92.309677419354841</v>
      </c>
      <c r="N48" s="255">
        <f>VLOOKUP($C48,ToxValues!$C$4:$J$284,7,FALSE)</f>
        <v>3.1E-2</v>
      </c>
      <c r="O48" s="255">
        <f>VLOOKUP($C48,ToxValues!$C$4:$J$284,3,FALSE)</f>
        <v>0.01</v>
      </c>
      <c r="P48" s="255"/>
      <c r="Q48" s="497"/>
    </row>
    <row r="49" spans="1:17" x14ac:dyDescent="0.25">
      <c r="A49" s="318" t="s">
        <v>407</v>
      </c>
      <c r="B49" s="320" t="s">
        <v>469</v>
      </c>
      <c r="C49" s="208" t="s">
        <v>468</v>
      </c>
      <c r="D49" s="208">
        <v>74873</v>
      </c>
      <c r="E49" s="208" t="str">
        <f>IFERROR(VLOOKUP(C49,RSL_Composite!$A$4:$K$767,11,FALSE),"--")</f>
        <v>--</v>
      </c>
      <c r="F49" s="208" t="s">
        <v>2474</v>
      </c>
      <c r="G49" s="490" t="str">
        <f t="shared" si="0"/>
        <v>--</v>
      </c>
      <c r="H49" s="490"/>
      <c r="I49" s="490"/>
      <c r="J49" s="490" t="str">
        <f t="shared" si="2"/>
        <v>--</v>
      </c>
      <c r="K49" s="490"/>
      <c r="L49" s="490"/>
      <c r="M49" s="490" t="str">
        <f t="shared" si="1"/>
        <v>--</v>
      </c>
      <c r="N49" s="255" t="str">
        <f>VLOOKUP($C49,ToxValues!$C$4:$J$284,7,FALSE)</f>
        <v>--</v>
      </c>
      <c r="O49" s="255" t="str">
        <f>VLOOKUP($C49,ToxValues!$C$4:$J$284,3,FALSE)</f>
        <v>--</v>
      </c>
      <c r="P49" s="255"/>
      <c r="Q49" s="497"/>
    </row>
    <row r="50" spans="1:17" x14ac:dyDescent="0.25">
      <c r="A50" s="318" t="s">
        <v>407</v>
      </c>
      <c r="B50" s="319" t="s">
        <v>467</v>
      </c>
      <c r="C50" s="208" t="s">
        <v>466</v>
      </c>
      <c r="D50" s="208">
        <v>156592</v>
      </c>
      <c r="E50" s="208" t="str">
        <f>IFERROR(VLOOKUP(C50,RSL_Composite!$A$4:$K$767,11,FALSE),"--")</f>
        <v>--</v>
      </c>
      <c r="F50" s="208" t="s">
        <v>2474</v>
      </c>
      <c r="G50" s="490" t="str">
        <f t="shared" si="0"/>
        <v>--</v>
      </c>
      <c r="H50" s="490"/>
      <c r="I50" s="490"/>
      <c r="J50" s="490" t="str">
        <f t="shared" si="2"/>
        <v>--</v>
      </c>
      <c r="K50" s="490"/>
      <c r="L50" s="490"/>
      <c r="M50" s="490" t="str">
        <f t="shared" si="1"/>
        <v>--</v>
      </c>
      <c r="N50" s="255" t="str">
        <f>VLOOKUP($C50,ToxValues!$C$4:$J$284,7,FALSE)</f>
        <v>--</v>
      </c>
      <c r="O50" s="255">
        <f>VLOOKUP($C50,ToxValues!$C$4:$J$284,3,FALSE)</f>
        <v>2E-3</v>
      </c>
      <c r="P50" s="255"/>
      <c r="Q50" s="497"/>
    </row>
    <row r="51" spans="1:17" x14ac:dyDescent="0.25">
      <c r="A51" s="318" t="s">
        <v>407</v>
      </c>
      <c r="B51" s="319" t="s">
        <v>465</v>
      </c>
      <c r="C51" s="208" t="s">
        <v>464</v>
      </c>
      <c r="D51" s="208">
        <v>10061015</v>
      </c>
      <c r="E51" s="208" t="str">
        <f>IFERROR(VLOOKUP(C51,RSL_Composite!$A$4:$K$767,11,FALSE),"--")</f>
        <v>--</v>
      </c>
      <c r="F51" s="208" t="s">
        <v>2474</v>
      </c>
      <c r="G51" s="490" t="str">
        <f t="shared" si="0"/>
        <v>--</v>
      </c>
      <c r="H51" s="490"/>
      <c r="I51" s="490"/>
      <c r="J51" s="490" t="str">
        <f t="shared" si="2"/>
        <v>--</v>
      </c>
      <c r="K51" s="490"/>
      <c r="L51" s="490"/>
      <c r="M51" s="490" t="str">
        <f t="shared" si="1"/>
        <v>--</v>
      </c>
      <c r="N51" s="255" t="str">
        <f>VLOOKUP($C51,ToxValues!$C$4:$J$284,7,FALSE)</f>
        <v>--</v>
      </c>
      <c r="O51" s="255" t="str">
        <f>VLOOKUP($C51,ToxValues!$C$4:$J$284,3,FALSE)</f>
        <v>--</v>
      </c>
      <c r="P51" s="255"/>
      <c r="Q51" s="497"/>
    </row>
    <row r="52" spans="1:17" x14ac:dyDescent="0.25">
      <c r="A52" s="318" t="s">
        <v>407</v>
      </c>
      <c r="B52" s="319" t="s">
        <v>463</v>
      </c>
      <c r="C52" s="208" t="s">
        <v>462</v>
      </c>
      <c r="D52" s="208">
        <v>124481</v>
      </c>
      <c r="E52" s="208" t="str">
        <f>IFERROR(VLOOKUP(C52,RSL_Composite!$A$4:$K$767,11,FALSE),"--")</f>
        <v>--</v>
      </c>
      <c r="F52" s="208" t="s">
        <v>2474</v>
      </c>
      <c r="G52" s="490">
        <f t="shared" si="0"/>
        <v>34.06666666666667</v>
      </c>
      <c r="H52" s="490"/>
      <c r="I52" s="490"/>
      <c r="J52" s="490">
        <f t="shared" si="2"/>
        <v>34.06666666666667</v>
      </c>
      <c r="K52" s="490"/>
      <c r="L52" s="490"/>
      <c r="M52" s="490">
        <f t="shared" si="1"/>
        <v>34.06666666666667</v>
      </c>
      <c r="N52" s="255">
        <f>VLOOKUP($C52,ToxValues!$C$4:$J$284,7,FALSE)</f>
        <v>8.4000000000000005E-2</v>
      </c>
      <c r="O52" s="255">
        <f>VLOOKUP($C52,ToxValues!$C$4:$J$284,3,FALSE)</f>
        <v>0.02</v>
      </c>
      <c r="P52" s="255"/>
      <c r="Q52" s="497"/>
    </row>
    <row r="53" spans="1:17" x14ac:dyDescent="0.25">
      <c r="A53" s="318" t="s">
        <v>407</v>
      </c>
      <c r="B53" s="319" t="s">
        <v>461</v>
      </c>
      <c r="C53" s="208" t="s">
        <v>460</v>
      </c>
      <c r="D53" s="208">
        <v>74953</v>
      </c>
      <c r="E53" s="208" t="str">
        <f>IFERROR(VLOOKUP(C53,RSL_Composite!$A$4:$K$767,11,FALSE),"--")</f>
        <v>--</v>
      </c>
      <c r="F53" s="208" t="s">
        <v>2474</v>
      </c>
      <c r="G53" s="490" t="str">
        <f t="shared" si="0"/>
        <v>--</v>
      </c>
      <c r="H53" s="490"/>
      <c r="I53" s="490"/>
      <c r="J53" s="490" t="str">
        <f t="shared" si="2"/>
        <v>--</v>
      </c>
      <c r="K53" s="490"/>
      <c r="L53" s="490"/>
      <c r="M53" s="490" t="str">
        <f t="shared" si="1"/>
        <v>--</v>
      </c>
      <c r="N53" s="255" t="str">
        <f>VLOOKUP($C53,ToxValues!$C$4:$J$284,7,FALSE)</f>
        <v>--</v>
      </c>
      <c r="O53" s="255">
        <f>VLOOKUP($C53,ToxValues!$C$4:$J$284,3,FALSE)</f>
        <v>0.01</v>
      </c>
      <c r="P53" s="255"/>
      <c r="Q53" s="497"/>
    </row>
    <row r="54" spans="1:17" x14ac:dyDescent="0.25">
      <c r="A54" s="318" t="s">
        <v>407</v>
      </c>
      <c r="B54" s="319" t="s">
        <v>459</v>
      </c>
      <c r="C54" s="208" t="s">
        <v>458</v>
      </c>
      <c r="D54" s="208">
        <v>75718</v>
      </c>
      <c r="E54" s="208" t="str">
        <f>IFERROR(VLOOKUP(C54,RSL_Composite!$A$4:$K$767,11,FALSE),"--")</f>
        <v>--</v>
      </c>
      <c r="F54" s="208" t="s">
        <v>2474</v>
      </c>
      <c r="G54" s="490" t="str">
        <f t="shared" si="0"/>
        <v>--</v>
      </c>
      <c r="H54" s="490"/>
      <c r="I54" s="490"/>
      <c r="J54" s="490" t="str">
        <f t="shared" si="2"/>
        <v>--</v>
      </c>
      <c r="K54" s="490"/>
      <c r="L54" s="490"/>
      <c r="M54" s="490" t="str">
        <f t="shared" si="1"/>
        <v>--</v>
      </c>
      <c r="N54" s="255" t="str">
        <f>VLOOKUP($C54,ToxValues!$C$4:$J$284,7,FALSE)</f>
        <v>--</v>
      </c>
      <c r="O54" s="255">
        <f>VLOOKUP($C54,ToxValues!$C$4:$J$284,3,FALSE)</f>
        <v>0.2</v>
      </c>
      <c r="P54" s="255"/>
      <c r="Q54" s="497"/>
    </row>
    <row r="55" spans="1:17" x14ac:dyDescent="0.25">
      <c r="A55" s="318" t="s">
        <v>407</v>
      </c>
      <c r="B55" s="319" t="s">
        <v>457</v>
      </c>
      <c r="C55" s="208" t="s">
        <v>456</v>
      </c>
      <c r="D55" s="208">
        <v>100414</v>
      </c>
      <c r="E55" s="208" t="str">
        <f>IFERROR(VLOOKUP(C55,RSL_Composite!$A$4:$K$767,11,FALSE),"--")</f>
        <v>--</v>
      </c>
      <c r="F55" s="208" t="s">
        <v>2474</v>
      </c>
      <c r="G55" s="490">
        <f t="shared" si="0"/>
        <v>260.14545454545453</v>
      </c>
      <c r="H55" s="490"/>
      <c r="I55" s="490"/>
      <c r="J55" s="490">
        <f t="shared" si="2"/>
        <v>260.14545454545453</v>
      </c>
      <c r="K55" s="490"/>
      <c r="L55" s="490"/>
      <c r="M55" s="490">
        <f t="shared" si="1"/>
        <v>260.14545454545453</v>
      </c>
      <c r="N55" s="255">
        <f>VLOOKUP($C55,ToxValues!$C$4:$J$284,7,FALSE)</f>
        <v>1.0999999999999999E-2</v>
      </c>
      <c r="O55" s="255">
        <f>VLOOKUP($C55,ToxValues!$C$4:$J$284,3,FALSE)</f>
        <v>0.1</v>
      </c>
      <c r="P55" s="255"/>
      <c r="Q55" s="497"/>
    </row>
    <row r="56" spans="1:17" x14ac:dyDescent="0.25">
      <c r="A56" s="318" t="s">
        <v>407</v>
      </c>
      <c r="B56" s="319" t="s">
        <v>455</v>
      </c>
      <c r="C56" s="208" t="s">
        <v>454</v>
      </c>
      <c r="D56" s="208">
        <v>50000</v>
      </c>
      <c r="E56" s="208" t="str">
        <f>IFERROR(VLOOKUP(C56,RSL_Composite!$A$4:$K$767,11,FALSE),"--")</f>
        <v>--</v>
      </c>
      <c r="F56" s="208" t="s">
        <v>2474</v>
      </c>
      <c r="G56" s="490" t="str">
        <f t="shared" si="0"/>
        <v>--</v>
      </c>
      <c r="H56" s="490"/>
      <c r="I56" s="490"/>
      <c r="J56" s="490" t="str">
        <f t="shared" si="2"/>
        <v>--</v>
      </c>
      <c r="K56" s="490"/>
      <c r="L56" s="490"/>
      <c r="M56" s="490" t="str">
        <f t="shared" si="1"/>
        <v>--</v>
      </c>
      <c r="N56" s="255" t="str">
        <f>VLOOKUP($C56,ToxValues!$C$4:$J$284,7,FALSE)</f>
        <v>--</v>
      </c>
      <c r="O56" s="255">
        <f>VLOOKUP($C56,ToxValues!$C$4:$J$284,3,FALSE)</f>
        <v>0.2</v>
      </c>
      <c r="P56" s="255"/>
      <c r="Q56" s="497"/>
    </row>
    <row r="57" spans="1:17" x14ac:dyDescent="0.25">
      <c r="A57" s="318" t="s">
        <v>407</v>
      </c>
      <c r="B57" s="319" t="s">
        <v>273</v>
      </c>
      <c r="C57" s="208" t="s">
        <v>272</v>
      </c>
      <c r="D57" s="208">
        <v>87683</v>
      </c>
      <c r="E57" s="208" t="str">
        <f>IFERROR(VLOOKUP(C57,RSL_Composite!$A$4:$K$767,11,FALSE),"--")</f>
        <v>--</v>
      </c>
      <c r="F57" s="208" t="s">
        <v>2474</v>
      </c>
      <c r="G57" s="490">
        <f t="shared" si="0"/>
        <v>36.687179487179485</v>
      </c>
      <c r="H57" s="490"/>
      <c r="I57" s="490"/>
      <c r="J57" s="490">
        <f t="shared" si="2"/>
        <v>36.687179487179485</v>
      </c>
      <c r="K57" s="490"/>
      <c r="L57" s="490"/>
      <c r="M57" s="490">
        <f t="shared" si="1"/>
        <v>36.687179487179485</v>
      </c>
      <c r="N57" s="255">
        <f>VLOOKUP($C57,ToxValues!$C$4:$J$284,7,FALSE)</f>
        <v>7.8E-2</v>
      </c>
      <c r="O57" s="255">
        <f>VLOOKUP($C57,ToxValues!$C$4:$J$284,3,FALSE)</f>
        <v>1E-3</v>
      </c>
      <c r="P57" s="255"/>
      <c r="Q57" s="497"/>
    </row>
    <row r="58" spans="1:17" x14ac:dyDescent="0.25">
      <c r="A58" s="318" t="s">
        <v>407</v>
      </c>
      <c r="B58" s="319" t="s">
        <v>453</v>
      </c>
      <c r="C58" s="208" t="s">
        <v>452</v>
      </c>
      <c r="D58" s="208">
        <v>74884</v>
      </c>
      <c r="E58" s="208" t="str">
        <f>IFERROR(VLOOKUP(C58,RSL_Composite!$A$4:$K$767,11,FALSE),"--")</f>
        <v>--</v>
      </c>
      <c r="F58" s="208" t="s">
        <v>2474</v>
      </c>
      <c r="G58" s="490" t="str">
        <f t="shared" si="0"/>
        <v>--</v>
      </c>
      <c r="H58" s="490"/>
      <c r="I58" s="490"/>
      <c r="J58" s="490" t="str">
        <f t="shared" si="2"/>
        <v>--</v>
      </c>
      <c r="K58" s="490"/>
      <c r="L58" s="490"/>
      <c r="M58" s="490" t="str">
        <f t="shared" si="1"/>
        <v>--</v>
      </c>
      <c r="N58" s="255" t="str">
        <f>VLOOKUP($C58,ToxValues!$C$4:$J$284,7,FALSE)</f>
        <v>--</v>
      </c>
      <c r="O58" s="255" t="str">
        <f>VLOOKUP($C58,ToxValues!$C$4:$J$284,3,FALSE)</f>
        <v>--</v>
      </c>
      <c r="P58" s="255"/>
      <c r="Q58" s="497"/>
    </row>
    <row r="59" spans="1:17" x14ac:dyDescent="0.25">
      <c r="A59" s="318" t="s">
        <v>407</v>
      </c>
      <c r="B59" s="320" t="s">
        <v>451</v>
      </c>
      <c r="C59" s="208" t="s">
        <v>450</v>
      </c>
      <c r="D59" s="208">
        <v>78831</v>
      </c>
      <c r="E59" s="208" t="str">
        <f>IFERROR(VLOOKUP(C59,RSL_Composite!$A$4:$K$767,11,FALSE),"--")</f>
        <v>--</v>
      </c>
      <c r="F59" s="208" t="s">
        <v>2474</v>
      </c>
      <c r="G59" s="490" t="str">
        <f t="shared" si="0"/>
        <v>--</v>
      </c>
      <c r="H59" s="490"/>
      <c r="I59" s="490"/>
      <c r="J59" s="490" t="str">
        <f t="shared" si="2"/>
        <v>--</v>
      </c>
      <c r="K59" s="490"/>
      <c r="L59" s="490"/>
      <c r="M59" s="490" t="str">
        <f t="shared" si="1"/>
        <v>--</v>
      </c>
      <c r="N59" s="255" t="str">
        <f>VLOOKUP($C59,ToxValues!$C$4:$J$284,7,FALSE)</f>
        <v>--</v>
      </c>
      <c r="O59" s="255">
        <f>VLOOKUP($C59,ToxValues!$C$4:$J$284,3,FALSE)</f>
        <v>0.3</v>
      </c>
      <c r="P59" s="255"/>
      <c r="Q59" s="497"/>
    </row>
    <row r="60" spans="1:17" x14ac:dyDescent="0.25">
      <c r="A60" s="318" t="s">
        <v>407</v>
      </c>
      <c r="B60" s="320" t="s">
        <v>449</v>
      </c>
      <c r="C60" s="208" t="s">
        <v>448</v>
      </c>
      <c r="D60" s="208">
        <v>98828</v>
      </c>
      <c r="E60" s="208" t="str">
        <f>IFERROR(VLOOKUP(C60,RSL_Composite!$A$4:$K$767,11,FALSE),"--")</f>
        <v>--</v>
      </c>
      <c r="F60" s="208" t="s">
        <v>2474</v>
      </c>
      <c r="G60" s="490" t="str">
        <f t="shared" si="0"/>
        <v>--</v>
      </c>
      <c r="H60" s="490"/>
      <c r="I60" s="490"/>
      <c r="J60" s="490" t="str">
        <f t="shared" si="2"/>
        <v>--</v>
      </c>
      <c r="K60" s="490"/>
      <c r="L60" s="490"/>
      <c r="M60" s="490" t="str">
        <f t="shared" si="1"/>
        <v>--</v>
      </c>
      <c r="N60" s="255" t="str">
        <f>VLOOKUP($C60,ToxValues!$C$4:$J$284,7,FALSE)</f>
        <v>--</v>
      </c>
      <c r="O60" s="255">
        <f>VLOOKUP($C60,ToxValues!$C$4:$J$284,3,FALSE)</f>
        <v>0.1</v>
      </c>
      <c r="P60" s="255"/>
      <c r="Q60" s="497"/>
    </row>
    <row r="61" spans="1:17" x14ac:dyDescent="0.25">
      <c r="A61" s="318" t="s">
        <v>407</v>
      </c>
      <c r="B61" s="319" t="s">
        <v>447</v>
      </c>
      <c r="C61" s="208" t="s">
        <v>446</v>
      </c>
      <c r="D61" s="208">
        <v>67561</v>
      </c>
      <c r="E61" s="208" t="str">
        <f>IFERROR(VLOOKUP(C61,RSL_Composite!$A$4:$K$767,11,FALSE),"--")</f>
        <v>--</v>
      </c>
      <c r="F61" s="208" t="s">
        <v>2474</v>
      </c>
      <c r="G61" s="490" t="str">
        <f t="shared" si="0"/>
        <v>--</v>
      </c>
      <c r="H61" s="490"/>
      <c r="I61" s="490"/>
      <c r="J61" s="490" t="str">
        <f t="shared" si="2"/>
        <v>--</v>
      </c>
      <c r="K61" s="490"/>
      <c r="L61" s="490"/>
      <c r="M61" s="490" t="str">
        <f t="shared" si="1"/>
        <v>--</v>
      </c>
      <c r="N61" s="255" t="str">
        <f>VLOOKUP($C61,ToxValues!$C$4:$J$284,7,FALSE)</f>
        <v>--</v>
      </c>
      <c r="O61" s="255">
        <f>VLOOKUP($C61,ToxValues!$C$4:$J$284,3,FALSE)</f>
        <v>0.5</v>
      </c>
      <c r="P61" s="255"/>
      <c r="Q61" s="497"/>
    </row>
    <row r="62" spans="1:17" x14ac:dyDescent="0.25">
      <c r="A62" s="318" t="s">
        <v>407</v>
      </c>
      <c r="B62" s="320" t="s">
        <v>445</v>
      </c>
      <c r="C62" s="208" t="s">
        <v>444</v>
      </c>
      <c r="D62" s="208">
        <v>75092</v>
      </c>
      <c r="E62" s="208" t="str">
        <f>IFERROR(VLOOKUP(C62,RSL_Composite!$A$4:$K$767,11,FALSE),"--")</f>
        <v>M</v>
      </c>
      <c r="F62" s="208" t="s">
        <v>2474</v>
      </c>
      <c r="G62" s="490">
        <f t="shared" si="0"/>
        <v>1430.8</v>
      </c>
      <c r="H62" s="490"/>
      <c r="I62" s="490"/>
      <c r="J62" s="490">
        <f t="shared" si="2"/>
        <v>1430.8</v>
      </c>
      <c r="K62" s="490"/>
      <c r="L62" s="490"/>
      <c r="M62" s="490">
        <f t="shared" si="1"/>
        <v>1430.8</v>
      </c>
      <c r="N62" s="255">
        <f>VLOOKUP($C62,ToxValues!$C$4:$J$284,7,FALSE)</f>
        <v>2E-3</v>
      </c>
      <c r="O62" s="255">
        <f>VLOOKUP($C62,ToxValues!$C$4:$J$284,3,FALSE)</f>
        <v>6.0000000000000001E-3</v>
      </c>
      <c r="P62" s="255"/>
      <c r="Q62" s="497"/>
    </row>
    <row r="63" spans="1:17" x14ac:dyDescent="0.25">
      <c r="A63" s="318" t="s">
        <v>407</v>
      </c>
      <c r="B63" s="320" t="s">
        <v>443</v>
      </c>
      <c r="C63" s="208" t="s">
        <v>442</v>
      </c>
      <c r="D63" s="208">
        <v>1634044</v>
      </c>
      <c r="E63" s="208" t="str">
        <f>IFERROR(VLOOKUP(C63,RSL_Composite!$A$4:$K$767,11,FALSE),"--")</f>
        <v>--</v>
      </c>
      <c r="F63" s="208" t="s">
        <v>2474</v>
      </c>
      <c r="G63" s="490">
        <f t="shared" si="0"/>
        <v>1589.7777777777778</v>
      </c>
      <c r="H63" s="490"/>
      <c r="I63" s="490"/>
      <c r="J63" s="490">
        <f t="shared" si="2"/>
        <v>1589.7777777777778</v>
      </c>
      <c r="K63" s="490"/>
      <c r="L63" s="490"/>
      <c r="M63" s="490">
        <f t="shared" si="1"/>
        <v>1589.7777777777778</v>
      </c>
      <c r="N63" s="255">
        <f>VLOOKUP($C63,ToxValues!$C$4:$J$284,7,FALSE)</f>
        <v>1.8E-3</v>
      </c>
      <c r="O63" s="255" t="str">
        <f>VLOOKUP($C63,ToxValues!$C$4:$J$284,3,FALSE)</f>
        <v>--</v>
      </c>
      <c r="P63" s="255"/>
      <c r="Q63" s="497"/>
    </row>
    <row r="64" spans="1:17" x14ac:dyDescent="0.25">
      <c r="A64" s="318" t="s">
        <v>407</v>
      </c>
      <c r="B64" s="319" t="s">
        <v>261</v>
      </c>
      <c r="C64" s="208" t="s">
        <v>260</v>
      </c>
      <c r="D64" s="208">
        <v>91203</v>
      </c>
      <c r="E64" s="208" t="str">
        <f>IFERROR(VLOOKUP(C64,RSL_Composite!$A$4:$K$767,11,FALSE),"--")</f>
        <v>--</v>
      </c>
      <c r="F64" s="208" t="s">
        <v>2474</v>
      </c>
      <c r="G64" s="490" t="str">
        <f t="shared" si="0"/>
        <v>--</v>
      </c>
      <c r="H64" s="490"/>
      <c r="I64" s="490"/>
      <c r="J64" s="490" t="str">
        <f t="shared" si="2"/>
        <v>--</v>
      </c>
      <c r="K64" s="490"/>
      <c r="L64" s="490"/>
      <c r="M64" s="490" t="str">
        <f t="shared" si="1"/>
        <v>--</v>
      </c>
      <c r="N64" s="255" t="str">
        <f>VLOOKUP($C64,ToxValues!$C$4:$J$284,7,FALSE)</f>
        <v>--</v>
      </c>
      <c r="O64" s="255">
        <f>VLOOKUP($C64,ToxValues!$C$4:$J$284,3,FALSE)</f>
        <v>0.02</v>
      </c>
      <c r="P64" s="255"/>
      <c r="Q64" s="497"/>
    </row>
    <row r="65" spans="1:17" x14ac:dyDescent="0.25">
      <c r="A65" s="318" t="s">
        <v>407</v>
      </c>
      <c r="B65" s="319" t="s">
        <v>441</v>
      </c>
      <c r="C65" s="208" t="s">
        <v>440</v>
      </c>
      <c r="D65" s="208">
        <v>104518</v>
      </c>
      <c r="E65" s="208" t="str">
        <f>IFERROR(VLOOKUP(C65,RSL_Composite!$A$4:$K$767,11,FALSE),"--")</f>
        <v>--</v>
      </c>
      <c r="F65" s="208" t="s">
        <v>2474</v>
      </c>
      <c r="G65" s="490" t="str">
        <f t="shared" si="0"/>
        <v>--</v>
      </c>
      <c r="H65" s="490"/>
      <c r="I65" s="490"/>
      <c r="J65" s="490" t="str">
        <f t="shared" si="2"/>
        <v>--</v>
      </c>
      <c r="K65" s="490"/>
      <c r="L65" s="490"/>
      <c r="M65" s="490" t="str">
        <f t="shared" si="1"/>
        <v>--</v>
      </c>
      <c r="N65" s="255" t="str">
        <f>VLOOKUP($C65,ToxValues!$C$4:$J$284,7,FALSE)</f>
        <v>--</v>
      </c>
      <c r="O65" s="255">
        <f>VLOOKUP($C65,ToxValues!$C$4:$J$284,3,FALSE)</f>
        <v>0.05</v>
      </c>
      <c r="P65" s="255"/>
      <c r="Q65" s="497"/>
    </row>
    <row r="66" spans="1:17" x14ac:dyDescent="0.25">
      <c r="A66" s="318" t="s">
        <v>407</v>
      </c>
      <c r="B66" s="319" t="s">
        <v>439</v>
      </c>
      <c r="C66" s="208" t="s">
        <v>438</v>
      </c>
      <c r="D66" s="208">
        <v>103651</v>
      </c>
      <c r="E66" s="208" t="str">
        <f>IFERROR(VLOOKUP(C66,RSL_Composite!$A$4:$K$767,11,FALSE),"--")</f>
        <v>--</v>
      </c>
      <c r="F66" s="208" t="s">
        <v>2474</v>
      </c>
      <c r="G66" s="490" t="str">
        <f t="shared" si="0"/>
        <v>--</v>
      </c>
      <c r="H66" s="490"/>
      <c r="I66" s="490"/>
      <c r="J66" s="490" t="str">
        <f t="shared" si="2"/>
        <v>--</v>
      </c>
      <c r="K66" s="490"/>
      <c r="L66" s="490"/>
      <c r="M66" s="490" t="str">
        <f t="shared" si="1"/>
        <v>--</v>
      </c>
      <c r="N66" s="255" t="str">
        <f>VLOOKUP($C66,ToxValues!$C$4:$J$284,7,FALSE)</f>
        <v>--</v>
      </c>
      <c r="O66" s="255">
        <f>VLOOKUP($C66,ToxValues!$C$4:$J$284,3,FALSE)</f>
        <v>0.1</v>
      </c>
      <c r="P66" s="255"/>
      <c r="Q66" s="497"/>
    </row>
    <row r="67" spans="1:17" x14ac:dyDescent="0.25">
      <c r="A67" s="318" t="s">
        <v>407</v>
      </c>
      <c r="B67" s="320" t="s">
        <v>437</v>
      </c>
      <c r="C67" s="208" t="s">
        <v>436</v>
      </c>
      <c r="D67" s="208">
        <v>99876</v>
      </c>
      <c r="E67" s="208" t="str">
        <f>IFERROR(VLOOKUP(C67,RSL_Composite!$A$4:$K$767,11,FALSE),"--")</f>
        <v>--</v>
      </c>
      <c r="F67" s="208" t="s">
        <v>2474</v>
      </c>
      <c r="G67" s="490" t="str">
        <f t="shared" si="0"/>
        <v>--</v>
      </c>
      <c r="H67" s="490"/>
      <c r="I67" s="490"/>
      <c r="J67" s="490" t="str">
        <f t="shared" si="2"/>
        <v>--</v>
      </c>
      <c r="K67" s="490"/>
      <c r="L67" s="490"/>
      <c r="M67" s="490" t="str">
        <f t="shared" si="1"/>
        <v>--</v>
      </c>
      <c r="N67" s="255" t="str">
        <f>VLOOKUP($C67,ToxValues!$C$4:$J$284,7,FALSE)</f>
        <v>--</v>
      </c>
      <c r="O67" s="255" t="str">
        <f>VLOOKUP($C67,ToxValues!$C$4:$J$284,3,FALSE)</f>
        <v>--</v>
      </c>
      <c r="P67" s="255"/>
      <c r="Q67" s="497"/>
    </row>
    <row r="68" spans="1:17" x14ac:dyDescent="0.25">
      <c r="A68" s="318" t="s">
        <v>407</v>
      </c>
      <c r="B68" s="319" t="s">
        <v>435</v>
      </c>
      <c r="C68" s="208" t="s">
        <v>434</v>
      </c>
      <c r="D68" s="208">
        <v>135988</v>
      </c>
      <c r="E68" s="208" t="str">
        <f>IFERROR(VLOOKUP(C68,RSL_Composite!$A$4:$K$767,11,FALSE),"--")</f>
        <v>--</v>
      </c>
      <c r="F68" s="208" t="s">
        <v>2474</v>
      </c>
      <c r="G68" s="490" t="str">
        <f t="shared" si="0"/>
        <v>--</v>
      </c>
      <c r="H68" s="490"/>
      <c r="I68" s="490"/>
      <c r="J68" s="490" t="str">
        <f t="shared" si="2"/>
        <v>--</v>
      </c>
      <c r="K68" s="490"/>
      <c r="L68" s="490"/>
      <c r="M68" s="490" t="str">
        <f t="shared" si="1"/>
        <v>--</v>
      </c>
      <c r="N68" s="255" t="str">
        <f>VLOOKUP($C68,ToxValues!$C$4:$J$284,7,FALSE)</f>
        <v>--</v>
      </c>
      <c r="O68" s="255" t="str">
        <f>VLOOKUP($C68,ToxValues!$C$4:$J$284,3,FALSE)</f>
        <v>--</v>
      </c>
      <c r="P68" s="255"/>
      <c r="Q68" s="497"/>
    </row>
    <row r="69" spans="1:17" x14ac:dyDescent="0.25">
      <c r="A69" s="318" t="s">
        <v>407</v>
      </c>
      <c r="B69" s="319" t="s">
        <v>433</v>
      </c>
      <c r="C69" s="208" t="s">
        <v>432</v>
      </c>
      <c r="D69" s="208">
        <v>100425</v>
      </c>
      <c r="E69" s="208" t="str">
        <f>IFERROR(VLOOKUP(C69,RSL_Composite!$A$4:$K$767,11,FALSE),"--")</f>
        <v>--</v>
      </c>
      <c r="F69" s="208" t="s">
        <v>2474</v>
      </c>
      <c r="G69" s="490" t="str">
        <f t="shared" si="0"/>
        <v>--</v>
      </c>
      <c r="H69" s="490"/>
      <c r="I69" s="490"/>
      <c r="J69" s="490" t="str">
        <f t="shared" si="2"/>
        <v>--</v>
      </c>
      <c r="K69" s="490"/>
      <c r="L69" s="490"/>
      <c r="M69" s="490" t="str">
        <f t="shared" si="1"/>
        <v>--</v>
      </c>
      <c r="N69" s="255" t="str">
        <f>VLOOKUP($C69,ToxValues!$C$4:$J$284,7,FALSE)</f>
        <v>--</v>
      </c>
      <c r="O69" s="255">
        <f>VLOOKUP($C69,ToxValues!$C$4:$J$284,3,FALSE)</f>
        <v>0.2</v>
      </c>
      <c r="P69" s="255"/>
      <c r="Q69" s="497"/>
    </row>
    <row r="70" spans="1:17" x14ac:dyDescent="0.25">
      <c r="A70" s="318" t="s">
        <v>407</v>
      </c>
      <c r="B70" s="319" t="s">
        <v>431</v>
      </c>
      <c r="C70" s="208" t="s">
        <v>430</v>
      </c>
      <c r="D70" s="208">
        <v>98066</v>
      </c>
      <c r="E70" s="208" t="str">
        <f>IFERROR(VLOOKUP(C70,RSL_Composite!$A$4:$K$767,11,FALSE),"--")</f>
        <v>--</v>
      </c>
      <c r="F70" s="208" t="s">
        <v>2474</v>
      </c>
      <c r="G70" s="490" t="str">
        <f t="shared" ref="G70:G133" si="3">IF(MIN(H70:J70)&gt;0,MIN(H70:J70),"--")</f>
        <v>--</v>
      </c>
      <c r="H70" s="490"/>
      <c r="I70" s="490"/>
      <c r="J70" s="490" t="str">
        <f t="shared" si="2"/>
        <v>--</v>
      </c>
      <c r="K70" s="490"/>
      <c r="L70" s="490"/>
      <c r="M70" s="490" t="str">
        <f t="shared" ref="M70:M133" si="4">IFERROR(((ELCR*BW_adult*ATc*365*1000)/(IRw_comm*ED_comm*EF_comm*N70)),"--")</f>
        <v>--</v>
      </c>
      <c r="N70" s="255" t="str">
        <f>VLOOKUP($C70,ToxValues!$C$4:$J$284,7,FALSE)</f>
        <v>--</v>
      </c>
      <c r="O70" s="255" t="str">
        <f>VLOOKUP($C70,ToxValues!$C$4:$J$284,3,FALSE)</f>
        <v>--</v>
      </c>
      <c r="P70" s="255"/>
      <c r="Q70" s="497"/>
    </row>
    <row r="71" spans="1:17" x14ac:dyDescent="0.25">
      <c r="A71" s="318" t="s">
        <v>407</v>
      </c>
      <c r="B71" s="320" t="s">
        <v>429</v>
      </c>
      <c r="C71" s="208" t="s">
        <v>428</v>
      </c>
      <c r="D71" s="208">
        <v>127184</v>
      </c>
      <c r="E71" s="208" t="str">
        <f>IFERROR(VLOOKUP(C71,RSL_Composite!$A$4:$K$767,11,FALSE),"--")</f>
        <v>--</v>
      </c>
      <c r="F71" s="208" t="s">
        <v>2474</v>
      </c>
      <c r="G71" s="490">
        <f t="shared" si="3"/>
        <v>1362.6666666666667</v>
      </c>
      <c r="H71" s="490"/>
      <c r="I71" s="490"/>
      <c r="J71" s="490">
        <f t="shared" ref="J71:J134" si="5">IFERROR(($M71),"")</f>
        <v>1362.6666666666667</v>
      </c>
      <c r="K71" s="490"/>
      <c r="L71" s="490"/>
      <c r="M71" s="490">
        <f t="shared" si="4"/>
        <v>1362.6666666666667</v>
      </c>
      <c r="N71" s="255">
        <f>VLOOKUP($C71,ToxValues!$C$4:$J$284,7,FALSE)</f>
        <v>2.0999999999999999E-3</v>
      </c>
      <c r="O71" s="255">
        <f>VLOOKUP($C71,ToxValues!$C$4:$J$284,3,FALSE)</f>
        <v>6.0000000000000001E-3</v>
      </c>
      <c r="P71" s="255"/>
      <c r="Q71" s="497"/>
    </row>
    <row r="72" spans="1:17" x14ac:dyDescent="0.25">
      <c r="A72" s="318" t="s">
        <v>407</v>
      </c>
      <c r="B72" s="319" t="s">
        <v>427</v>
      </c>
      <c r="C72" s="208" t="s">
        <v>426</v>
      </c>
      <c r="D72" s="208">
        <v>108883</v>
      </c>
      <c r="E72" s="208" t="str">
        <f>IFERROR(VLOOKUP(C72,RSL_Composite!$A$4:$K$767,11,FALSE),"--")</f>
        <v>--</v>
      </c>
      <c r="F72" s="208" t="s">
        <v>2474</v>
      </c>
      <c r="G72" s="490" t="str">
        <f t="shared" si="3"/>
        <v>--</v>
      </c>
      <c r="H72" s="490"/>
      <c r="I72" s="490"/>
      <c r="J72" s="490" t="str">
        <f t="shared" si="5"/>
        <v>--</v>
      </c>
      <c r="K72" s="490"/>
      <c r="L72" s="490"/>
      <c r="M72" s="490" t="str">
        <f t="shared" si="4"/>
        <v>--</v>
      </c>
      <c r="N72" s="255" t="str">
        <f>VLOOKUP($C72,ToxValues!$C$4:$J$284,7,FALSE)</f>
        <v>--</v>
      </c>
      <c r="O72" s="255">
        <f>VLOOKUP($C72,ToxValues!$C$4:$J$284,3,FALSE)</f>
        <v>0.08</v>
      </c>
      <c r="P72" s="255"/>
      <c r="Q72" s="497"/>
    </row>
    <row r="73" spans="1:17" x14ac:dyDescent="0.25">
      <c r="A73" s="318" t="s">
        <v>407</v>
      </c>
      <c r="B73" s="319" t="s">
        <v>425</v>
      </c>
      <c r="C73" s="208" t="s">
        <v>424</v>
      </c>
      <c r="D73" s="208">
        <v>156605</v>
      </c>
      <c r="E73" s="208" t="str">
        <f>IFERROR(VLOOKUP(C73,RSL_Composite!$A$4:$K$767,11,FALSE),"--")</f>
        <v>--</v>
      </c>
      <c r="F73" s="208" t="s">
        <v>2474</v>
      </c>
      <c r="G73" s="490" t="str">
        <f t="shared" si="3"/>
        <v>--</v>
      </c>
      <c r="H73" s="490"/>
      <c r="I73" s="490"/>
      <c r="J73" s="490" t="str">
        <f t="shared" si="5"/>
        <v>--</v>
      </c>
      <c r="K73" s="490"/>
      <c r="L73" s="490"/>
      <c r="M73" s="490" t="str">
        <f t="shared" si="4"/>
        <v>--</v>
      </c>
      <c r="N73" s="255" t="str">
        <f>VLOOKUP($C73,ToxValues!$C$4:$J$284,7,FALSE)</f>
        <v>--</v>
      </c>
      <c r="O73" s="255">
        <f>VLOOKUP($C73,ToxValues!$C$4:$J$284,3,FALSE)</f>
        <v>0.02</v>
      </c>
      <c r="P73" s="255"/>
      <c r="Q73" s="497"/>
    </row>
    <row r="74" spans="1:17" x14ac:dyDescent="0.25">
      <c r="A74" s="318" t="s">
        <v>407</v>
      </c>
      <c r="B74" s="319" t="s">
        <v>423</v>
      </c>
      <c r="C74" s="208" t="s">
        <v>422</v>
      </c>
      <c r="D74" s="208">
        <v>10061026</v>
      </c>
      <c r="E74" s="208" t="str">
        <f>IFERROR(VLOOKUP(C74,RSL_Composite!$A$4:$K$767,11,FALSE),"--")</f>
        <v>--</v>
      </c>
      <c r="F74" s="208" t="s">
        <v>2474</v>
      </c>
      <c r="G74" s="490" t="str">
        <f t="shared" si="3"/>
        <v>--</v>
      </c>
      <c r="H74" s="490"/>
      <c r="I74" s="490"/>
      <c r="J74" s="490" t="str">
        <f t="shared" si="5"/>
        <v>--</v>
      </c>
      <c r="K74" s="490"/>
      <c r="L74" s="490"/>
      <c r="M74" s="490" t="str">
        <f t="shared" si="4"/>
        <v>--</v>
      </c>
      <c r="N74" s="255" t="str">
        <f>VLOOKUP($C74,ToxValues!$C$4:$J$284,7,FALSE)</f>
        <v>--</v>
      </c>
      <c r="O74" s="255" t="str">
        <f>VLOOKUP($C74,ToxValues!$C$4:$J$284,3,FALSE)</f>
        <v>--</v>
      </c>
      <c r="P74" s="255"/>
      <c r="Q74" s="497"/>
    </row>
    <row r="75" spans="1:17" x14ac:dyDescent="0.25">
      <c r="A75" s="318" t="s">
        <v>407</v>
      </c>
      <c r="B75" s="319" t="s">
        <v>421</v>
      </c>
      <c r="C75" s="208" t="s">
        <v>420</v>
      </c>
      <c r="D75" s="208">
        <v>110576</v>
      </c>
      <c r="E75" s="208" t="str">
        <f>IFERROR(VLOOKUP(C75,RSL_Composite!$A$4:$K$767,11,FALSE),"--")</f>
        <v>--</v>
      </c>
      <c r="F75" s="208" t="s">
        <v>2474</v>
      </c>
      <c r="G75" s="490" t="str">
        <f t="shared" si="3"/>
        <v>--</v>
      </c>
      <c r="H75" s="490"/>
      <c r="I75" s="490"/>
      <c r="J75" s="490" t="str">
        <f t="shared" si="5"/>
        <v>--</v>
      </c>
      <c r="K75" s="490"/>
      <c r="L75" s="490"/>
      <c r="M75" s="490" t="str">
        <f t="shared" si="4"/>
        <v>--</v>
      </c>
      <c r="N75" s="255" t="str">
        <f>VLOOKUP($C75,ToxValues!$C$4:$J$284,7,FALSE)</f>
        <v>--</v>
      </c>
      <c r="O75" s="255" t="str">
        <f>VLOOKUP($C75,ToxValues!$C$4:$J$284,3,FALSE)</f>
        <v>--</v>
      </c>
      <c r="P75" s="255"/>
      <c r="Q75" s="497"/>
    </row>
    <row r="76" spans="1:17" x14ac:dyDescent="0.25">
      <c r="A76" s="318" t="s">
        <v>407</v>
      </c>
      <c r="B76" s="320" t="s">
        <v>419</v>
      </c>
      <c r="C76" s="208" t="s">
        <v>418</v>
      </c>
      <c r="D76" s="208">
        <v>79016</v>
      </c>
      <c r="E76" s="208" t="str">
        <f>IFERROR(VLOOKUP(C76,RSL_Composite!$A$4:$K$767,11,FALSE),"--")</f>
        <v>M</v>
      </c>
      <c r="F76" s="208" t="s">
        <v>2474</v>
      </c>
      <c r="G76" s="490">
        <f t="shared" si="3"/>
        <v>62.208695652173915</v>
      </c>
      <c r="H76" s="490"/>
      <c r="I76" s="490"/>
      <c r="J76" s="490">
        <f t="shared" si="5"/>
        <v>62.208695652173915</v>
      </c>
      <c r="K76" s="490"/>
      <c r="L76" s="490"/>
      <c r="M76" s="490">
        <f t="shared" si="4"/>
        <v>62.208695652173915</v>
      </c>
      <c r="N76" s="255">
        <f>VLOOKUP($C76,ToxValues!$C$4:$J$284,7,FALSE)</f>
        <v>4.5999999999999999E-2</v>
      </c>
      <c r="O76" s="255">
        <f>VLOOKUP($C76,ToxValues!$C$4:$J$284,3,FALSE)</f>
        <v>5.0000000000000001E-4</v>
      </c>
      <c r="P76" s="255"/>
      <c r="Q76" s="497"/>
    </row>
    <row r="77" spans="1:17" x14ac:dyDescent="0.25">
      <c r="A77" s="318" t="s">
        <v>407</v>
      </c>
      <c r="B77" s="319" t="s">
        <v>417</v>
      </c>
      <c r="C77" s="208" t="s">
        <v>416</v>
      </c>
      <c r="D77" s="208">
        <v>75694</v>
      </c>
      <c r="E77" s="208" t="str">
        <f>IFERROR(VLOOKUP(C77,RSL_Composite!$A$4:$K$767,11,FALSE),"--")</f>
        <v>--</v>
      </c>
      <c r="F77" s="208" t="s">
        <v>2474</v>
      </c>
      <c r="G77" s="490" t="str">
        <f t="shared" si="3"/>
        <v>--</v>
      </c>
      <c r="H77" s="490"/>
      <c r="I77" s="490"/>
      <c r="J77" s="490" t="str">
        <f t="shared" si="5"/>
        <v>--</v>
      </c>
      <c r="K77" s="490"/>
      <c r="L77" s="490"/>
      <c r="M77" s="490" t="str">
        <f t="shared" si="4"/>
        <v>--</v>
      </c>
      <c r="N77" s="255" t="str">
        <f>VLOOKUP($C77,ToxValues!$C$4:$J$284,7,FALSE)</f>
        <v>--</v>
      </c>
      <c r="O77" s="255">
        <f>VLOOKUP($C77,ToxValues!$C$4:$J$284,3,FALSE)</f>
        <v>0.3</v>
      </c>
      <c r="P77" s="255"/>
      <c r="Q77" s="497"/>
    </row>
    <row r="78" spans="1:17" x14ac:dyDescent="0.25">
      <c r="A78" s="318" t="s">
        <v>407</v>
      </c>
      <c r="B78" s="320" t="s">
        <v>415</v>
      </c>
      <c r="C78" s="208" t="s">
        <v>414</v>
      </c>
      <c r="D78" s="208">
        <v>108054</v>
      </c>
      <c r="E78" s="208" t="str">
        <f>IFERROR(VLOOKUP(C78,RSL_Composite!$A$4:$K$767,11,FALSE),"--")</f>
        <v>--</v>
      </c>
      <c r="F78" s="208" t="s">
        <v>2474</v>
      </c>
      <c r="G78" s="490" t="str">
        <f t="shared" si="3"/>
        <v>--</v>
      </c>
      <c r="H78" s="490"/>
      <c r="I78" s="490"/>
      <c r="J78" s="490" t="str">
        <f t="shared" si="5"/>
        <v>--</v>
      </c>
      <c r="K78" s="490"/>
      <c r="L78" s="490"/>
      <c r="M78" s="490" t="str">
        <f t="shared" si="4"/>
        <v>--</v>
      </c>
      <c r="N78" s="255" t="str">
        <f>VLOOKUP($C78,ToxValues!$C$4:$J$284,7,FALSE)</f>
        <v>--</v>
      </c>
      <c r="O78" s="255">
        <f>VLOOKUP($C78,ToxValues!$C$4:$J$284,3,FALSE)</f>
        <v>1</v>
      </c>
      <c r="P78" s="255"/>
      <c r="Q78" s="497"/>
    </row>
    <row r="79" spans="1:17" x14ac:dyDescent="0.25">
      <c r="A79" s="318" t="s">
        <v>407</v>
      </c>
      <c r="B79" s="320" t="s">
        <v>413</v>
      </c>
      <c r="C79" s="208" t="s">
        <v>412</v>
      </c>
      <c r="D79" s="208">
        <v>75014</v>
      </c>
      <c r="E79" s="208" t="str">
        <f>IFERROR(VLOOKUP(C79,RSL_Composite!$A$4:$K$767,11,FALSE),"--")</f>
        <v>M</v>
      </c>
      <c r="F79" s="208" t="s">
        <v>2474</v>
      </c>
      <c r="G79" s="490">
        <f t="shared" si="3"/>
        <v>3.9744444444444444</v>
      </c>
      <c r="H79" s="490"/>
      <c r="I79" s="490"/>
      <c r="J79" s="490">
        <f t="shared" si="5"/>
        <v>3.9744444444444444</v>
      </c>
      <c r="K79" s="490"/>
      <c r="L79" s="490"/>
      <c r="M79" s="490">
        <f t="shared" si="4"/>
        <v>3.9744444444444444</v>
      </c>
      <c r="N79" s="255">
        <f>VLOOKUP($C79,ToxValues!$C$4:$J$284,7,FALSE)</f>
        <v>0.72</v>
      </c>
      <c r="O79" s="255">
        <f>VLOOKUP($C79,ToxValues!$C$4:$J$284,3,FALSE)</f>
        <v>3.0000000000000001E-3</v>
      </c>
      <c r="P79" s="255"/>
      <c r="Q79" s="497"/>
    </row>
    <row r="80" spans="1:17" x14ac:dyDescent="0.25">
      <c r="A80" s="318" t="s">
        <v>407</v>
      </c>
      <c r="B80" s="319" t="s">
        <v>411</v>
      </c>
      <c r="C80" s="208" t="s">
        <v>410</v>
      </c>
      <c r="D80" s="208">
        <v>136777612</v>
      </c>
      <c r="E80" s="208" t="str">
        <f>IFERROR(VLOOKUP(C80,RSL_Composite!$A$4:$K$767,11,FALSE),"--")</f>
        <v>--</v>
      </c>
      <c r="F80" s="208" t="s">
        <v>2474</v>
      </c>
      <c r="G80" s="490" t="str">
        <f t="shared" si="3"/>
        <v>--</v>
      </c>
      <c r="H80" s="490"/>
      <c r="I80" s="490"/>
      <c r="J80" s="490" t="str">
        <f t="shared" si="5"/>
        <v>--</v>
      </c>
      <c r="K80" s="490"/>
      <c r="L80" s="490"/>
      <c r="M80" s="490" t="str">
        <f t="shared" si="4"/>
        <v>--</v>
      </c>
      <c r="N80" s="255" t="str">
        <f>VLOOKUP($C80,ToxValues!$C$4:$J$284,7,FALSE)</f>
        <v>--</v>
      </c>
      <c r="O80" s="255" t="str">
        <f>VLOOKUP($C80,ToxValues!$C$4:$J$284,3,FALSE)</f>
        <v>--</v>
      </c>
      <c r="P80" s="255"/>
      <c r="Q80" s="497"/>
    </row>
    <row r="81" spans="1:17" x14ac:dyDescent="0.25">
      <c r="A81" s="318" t="s">
        <v>407</v>
      </c>
      <c r="B81" s="319" t="s">
        <v>409</v>
      </c>
      <c r="C81" s="208" t="s">
        <v>408</v>
      </c>
      <c r="D81" s="208">
        <v>95476</v>
      </c>
      <c r="E81" s="208" t="str">
        <f>IFERROR(VLOOKUP(C81,RSL_Composite!$A$4:$K$767,11,FALSE),"--")</f>
        <v>--</v>
      </c>
      <c r="F81" s="208" t="s">
        <v>2474</v>
      </c>
      <c r="G81" s="490" t="str">
        <f t="shared" si="3"/>
        <v>--</v>
      </c>
      <c r="H81" s="490"/>
      <c r="I81" s="490"/>
      <c r="J81" s="490" t="str">
        <f t="shared" si="5"/>
        <v>--</v>
      </c>
      <c r="K81" s="490"/>
      <c r="L81" s="490"/>
      <c r="M81" s="490" t="str">
        <f t="shared" si="4"/>
        <v>--</v>
      </c>
      <c r="N81" s="255" t="str">
        <f>VLOOKUP($C81,ToxValues!$C$4:$J$284,7,FALSE)</f>
        <v>--</v>
      </c>
      <c r="O81" s="255">
        <f>VLOOKUP($C81,ToxValues!$C$4:$J$284,3,FALSE)</f>
        <v>0.2</v>
      </c>
      <c r="P81" s="255"/>
      <c r="Q81" s="497"/>
    </row>
    <row r="82" spans="1:17" x14ac:dyDescent="0.25">
      <c r="A82" s="318" t="s">
        <v>407</v>
      </c>
      <c r="B82" s="320" t="s">
        <v>406</v>
      </c>
      <c r="C82" s="208" t="s">
        <v>405</v>
      </c>
      <c r="D82" s="208">
        <v>1330207</v>
      </c>
      <c r="E82" s="208" t="str">
        <f>IFERROR(VLOOKUP(C82,RSL_Composite!$A$4:$K$767,11,FALSE),"--")</f>
        <v>--</v>
      </c>
      <c r="F82" s="208" t="s">
        <v>2474</v>
      </c>
      <c r="G82" s="490" t="str">
        <f t="shared" si="3"/>
        <v>--</v>
      </c>
      <c r="H82" s="490"/>
      <c r="I82" s="490"/>
      <c r="J82" s="490" t="str">
        <f t="shared" si="5"/>
        <v>--</v>
      </c>
      <c r="K82" s="490"/>
      <c r="L82" s="490"/>
      <c r="M82" s="490" t="str">
        <f t="shared" si="4"/>
        <v>--</v>
      </c>
      <c r="N82" s="255" t="str">
        <f>VLOOKUP($C82,ToxValues!$C$4:$J$284,7,FALSE)</f>
        <v>--</v>
      </c>
      <c r="O82" s="255">
        <f>VLOOKUP($C82,ToxValues!$C$4:$J$284,3,FALSE)</f>
        <v>0.2</v>
      </c>
      <c r="P82" s="255"/>
      <c r="Q82" s="497"/>
    </row>
    <row r="83" spans="1:17" x14ac:dyDescent="0.25">
      <c r="A83" s="318" t="s">
        <v>398</v>
      </c>
      <c r="B83" s="320" t="s">
        <v>404</v>
      </c>
      <c r="C83" s="208" t="s">
        <v>403</v>
      </c>
      <c r="D83" s="208">
        <v>124389</v>
      </c>
      <c r="E83" s="208" t="str">
        <f>IFERROR(VLOOKUP(C83,RSL_Composite!$A$4:$K$767,11,FALSE),"--")</f>
        <v>--</v>
      </c>
      <c r="F83" s="208" t="s">
        <v>2474</v>
      </c>
      <c r="G83" s="490" t="str">
        <f t="shared" si="3"/>
        <v>--</v>
      </c>
      <c r="H83" s="490"/>
      <c r="I83" s="490"/>
      <c r="J83" s="490" t="str">
        <f t="shared" si="5"/>
        <v>--</v>
      </c>
      <c r="K83" s="490"/>
      <c r="L83" s="490"/>
      <c r="M83" s="490" t="str">
        <f t="shared" si="4"/>
        <v>--</v>
      </c>
      <c r="N83" s="255" t="str">
        <f>VLOOKUP($C83,ToxValues!$C$4:$J$284,7,FALSE)</f>
        <v>--</v>
      </c>
      <c r="O83" s="255" t="str">
        <f>VLOOKUP($C83,ToxValues!$C$4:$J$284,3,FALSE)</f>
        <v>--</v>
      </c>
      <c r="P83" s="255"/>
      <c r="Q83" s="497"/>
    </row>
    <row r="84" spans="1:17" x14ac:dyDescent="0.25">
      <c r="A84" s="318" t="s">
        <v>398</v>
      </c>
      <c r="B84" s="319" t="s">
        <v>402</v>
      </c>
      <c r="C84" s="208" t="s">
        <v>401</v>
      </c>
      <c r="D84" s="208">
        <v>74840</v>
      </c>
      <c r="E84" s="208" t="str">
        <f>IFERROR(VLOOKUP(C84,RSL_Composite!$A$4:$K$767,11,FALSE),"--")</f>
        <v>--</v>
      </c>
      <c r="F84" s="208" t="s">
        <v>2474</v>
      </c>
      <c r="G84" s="490" t="str">
        <f t="shared" si="3"/>
        <v>--</v>
      </c>
      <c r="H84" s="490"/>
      <c r="I84" s="490"/>
      <c r="J84" s="490" t="str">
        <f t="shared" si="5"/>
        <v>--</v>
      </c>
      <c r="K84" s="490"/>
      <c r="L84" s="490"/>
      <c r="M84" s="490" t="str">
        <f t="shared" si="4"/>
        <v>--</v>
      </c>
      <c r="N84" s="255" t="str">
        <f>VLOOKUP($C84,ToxValues!$C$4:$J$284,7,FALSE)</f>
        <v>--</v>
      </c>
      <c r="O84" s="255" t="str">
        <f>VLOOKUP($C84,ToxValues!$C$4:$J$284,3,FALSE)</f>
        <v>--</v>
      </c>
      <c r="P84" s="255"/>
      <c r="Q84" s="497"/>
    </row>
    <row r="85" spans="1:17" x14ac:dyDescent="0.25">
      <c r="A85" s="318" t="s">
        <v>398</v>
      </c>
      <c r="B85" s="319" t="s">
        <v>400</v>
      </c>
      <c r="C85" s="208" t="s">
        <v>399</v>
      </c>
      <c r="D85" s="208">
        <v>74851</v>
      </c>
      <c r="E85" s="208" t="str">
        <f>IFERROR(VLOOKUP(C85,RSL_Composite!$A$4:$K$767,11,FALSE),"--")</f>
        <v>--</v>
      </c>
      <c r="F85" s="208" t="s">
        <v>2474</v>
      </c>
      <c r="G85" s="490" t="str">
        <f t="shared" si="3"/>
        <v>--</v>
      </c>
      <c r="H85" s="490"/>
      <c r="I85" s="490"/>
      <c r="J85" s="490" t="str">
        <f t="shared" si="5"/>
        <v>--</v>
      </c>
      <c r="K85" s="490"/>
      <c r="L85" s="490"/>
      <c r="M85" s="490" t="str">
        <f t="shared" si="4"/>
        <v>--</v>
      </c>
      <c r="N85" s="255" t="str">
        <f>VLOOKUP($C85,ToxValues!$C$4:$J$284,7,FALSE)</f>
        <v>--</v>
      </c>
      <c r="O85" s="255" t="str">
        <f>VLOOKUP($C85,ToxValues!$C$4:$J$284,3,FALSE)</f>
        <v>--</v>
      </c>
      <c r="P85" s="255"/>
      <c r="Q85" s="497"/>
    </row>
    <row r="86" spans="1:17" x14ac:dyDescent="0.25">
      <c r="A86" s="318" t="s">
        <v>398</v>
      </c>
      <c r="B86" s="319" t="s">
        <v>397</v>
      </c>
      <c r="C86" s="208" t="s">
        <v>396</v>
      </c>
      <c r="D86" s="208">
        <v>74828</v>
      </c>
      <c r="E86" s="208" t="str">
        <f>IFERROR(VLOOKUP(C86,RSL_Composite!$A$4:$K$767,11,FALSE),"--")</f>
        <v>--</v>
      </c>
      <c r="F86" s="208" t="s">
        <v>2474</v>
      </c>
      <c r="G86" s="490" t="str">
        <f t="shared" si="3"/>
        <v>--</v>
      </c>
      <c r="H86" s="490"/>
      <c r="I86" s="490"/>
      <c r="J86" s="490" t="str">
        <f t="shared" si="5"/>
        <v>--</v>
      </c>
      <c r="K86" s="490"/>
      <c r="L86" s="490"/>
      <c r="M86" s="490" t="str">
        <f t="shared" si="4"/>
        <v>--</v>
      </c>
      <c r="N86" s="255" t="str">
        <f>VLOOKUP($C86,ToxValues!$C$4:$J$284,7,FALSE)</f>
        <v>--</v>
      </c>
      <c r="O86" s="255" t="str">
        <f>VLOOKUP($C86,ToxValues!$C$4:$J$284,3,FALSE)</f>
        <v>--</v>
      </c>
      <c r="P86" s="255"/>
      <c r="Q86" s="497"/>
    </row>
    <row r="87" spans="1:17" x14ac:dyDescent="0.25">
      <c r="A87" s="318" t="s">
        <v>239</v>
      </c>
      <c r="B87" s="319" t="s">
        <v>395</v>
      </c>
      <c r="C87" s="208" t="s">
        <v>394</v>
      </c>
      <c r="D87" s="208">
        <v>120821</v>
      </c>
      <c r="E87" s="208" t="str">
        <f>IFERROR(VLOOKUP(C87,RSL_Composite!$A$4:$K$767,11,FALSE),"--")</f>
        <v>--</v>
      </c>
      <c r="F87" s="208" t="s">
        <v>2474</v>
      </c>
      <c r="G87" s="490">
        <f t="shared" si="3"/>
        <v>98.675862068965515</v>
      </c>
      <c r="H87" s="490"/>
      <c r="I87" s="490"/>
      <c r="J87" s="490">
        <f t="shared" si="5"/>
        <v>98.675862068965515</v>
      </c>
      <c r="K87" s="490"/>
      <c r="L87" s="490"/>
      <c r="M87" s="490">
        <f t="shared" si="4"/>
        <v>98.675862068965515</v>
      </c>
      <c r="N87" s="255">
        <f>VLOOKUP($C87,ToxValues!$C$4:$J$284,7,FALSE)</f>
        <v>2.9000000000000001E-2</v>
      </c>
      <c r="O87" s="255">
        <f>VLOOKUP($C87,ToxValues!$C$4:$J$284,3,FALSE)</f>
        <v>0.01</v>
      </c>
      <c r="P87" s="255"/>
      <c r="Q87" s="497"/>
    </row>
    <row r="88" spans="1:17" x14ac:dyDescent="0.25">
      <c r="A88" s="318" t="s">
        <v>239</v>
      </c>
      <c r="B88" s="320" t="s">
        <v>393</v>
      </c>
      <c r="C88" s="208" t="s">
        <v>392</v>
      </c>
      <c r="D88" s="208">
        <v>95501</v>
      </c>
      <c r="E88" s="208" t="str">
        <f>IFERROR(VLOOKUP(C88,RSL_Composite!$A$4:$K$767,11,FALSE),"--")</f>
        <v>--</v>
      </c>
      <c r="F88" s="208" t="s">
        <v>2474</v>
      </c>
      <c r="G88" s="490" t="str">
        <f t="shared" si="3"/>
        <v>--</v>
      </c>
      <c r="H88" s="490"/>
      <c r="I88" s="490"/>
      <c r="J88" s="490" t="str">
        <f t="shared" si="5"/>
        <v>--</v>
      </c>
      <c r="K88" s="490"/>
      <c r="L88" s="490"/>
      <c r="M88" s="490" t="str">
        <f t="shared" si="4"/>
        <v>--</v>
      </c>
      <c r="N88" s="255" t="str">
        <f>VLOOKUP($C88,ToxValues!$C$4:$J$284,7,FALSE)</f>
        <v>--</v>
      </c>
      <c r="O88" s="255">
        <f>VLOOKUP($C88,ToxValues!$C$4:$J$284,3,FALSE)</f>
        <v>0.09</v>
      </c>
      <c r="P88" s="255"/>
      <c r="Q88" s="497"/>
    </row>
    <row r="89" spans="1:17" x14ac:dyDescent="0.25">
      <c r="A89" s="318" t="s">
        <v>239</v>
      </c>
      <c r="B89" s="320" t="s">
        <v>391</v>
      </c>
      <c r="C89" s="208" t="s">
        <v>390</v>
      </c>
      <c r="D89" s="208">
        <v>541731</v>
      </c>
      <c r="E89" s="208" t="str">
        <f>IFERROR(VLOOKUP(C89,RSL_Composite!$A$4:$K$767,11,FALSE),"--")</f>
        <v>--</v>
      </c>
      <c r="F89" s="208" t="s">
        <v>2474</v>
      </c>
      <c r="G89" s="490" t="str">
        <f t="shared" si="3"/>
        <v>--</v>
      </c>
      <c r="H89" s="490"/>
      <c r="I89" s="490"/>
      <c r="J89" s="490" t="str">
        <f t="shared" si="5"/>
        <v>--</v>
      </c>
      <c r="K89" s="490"/>
      <c r="L89" s="490"/>
      <c r="M89" s="490" t="str">
        <f t="shared" si="4"/>
        <v>--</v>
      </c>
      <c r="N89" s="255" t="str">
        <f>VLOOKUP($C89,ToxValues!$C$4:$J$284,7,FALSE)</f>
        <v>--</v>
      </c>
      <c r="O89" s="255" t="str">
        <f>VLOOKUP($C89,ToxValues!$C$4:$J$284,3,FALSE)</f>
        <v>--</v>
      </c>
      <c r="P89" s="255"/>
      <c r="Q89" s="497"/>
    </row>
    <row r="90" spans="1:17" x14ac:dyDescent="0.25">
      <c r="A90" s="318" t="s">
        <v>239</v>
      </c>
      <c r="B90" s="320" t="s">
        <v>389</v>
      </c>
      <c r="C90" s="208" t="s">
        <v>388</v>
      </c>
      <c r="D90" s="208">
        <v>106467</v>
      </c>
      <c r="E90" s="208" t="str">
        <f>IFERROR(VLOOKUP(C90,RSL_Composite!$A$4:$K$767,11,FALSE),"--")</f>
        <v>--</v>
      </c>
      <c r="F90" s="208" t="s">
        <v>2474</v>
      </c>
      <c r="G90" s="490">
        <f t="shared" si="3"/>
        <v>529.92592592592598</v>
      </c>
      <c r="H90" s="490"/>
      <c r="I90" s="490"/>
      <c r="J90" s="490">
        <f t="shared" si="5"/>
        <v>529.92592592592598</v>
      </c>
      <c r="K90" s="490"/>
      <c r="L90" s="490"/>
      <c r="M90" s="490">
        <f t="shared" si="4"/>
        <v>529.92592592592598</v>
      </c>
      <c r="N90" s="255">
        <f>VLOOKUP($C90,ToxValues!$C$4:$J$284,7,FALSE)</f>
        <v>5.4000000000000003E-3</v>
      </c>
      <c r="O90" s="255">
        <f>VLOOKUP($C90,ToxValues!$C$4:$J$284,3,FALSE)</f>
        <v>7.0000000000000007E-2</v>
      </c>
      <c r="P90" s="255"/>
      <c r="Q90" s="497"/>
    </row>
    <row r="91" spans="1:17" x14ac:dyDescent="0.25">
      <c r="A91" s="318" t="s">
        <v>239</v>
      </c>
      <c r="B91" s="319" t="s">
        <v>387</v>
      </c>
      <c r="C91" s="208" t="s">
        <v>386</v>
      </c>
      <c r="D91" s="208">
        <v>58902</v>
      </c>
      <c r="E91" s="208" t="str">
        <f>IFERROR(VLOOKUP(C91,RSL_Composite!$A$4:$K$767,11,FALSE),"--")</f>
        <v>--</v>
      </c>
      <c r="F91" s="208" t="s">
        <v>2474</v>
      </c>
      <c r="G91" s="490" t="str">
        <f t="shared" si="3"/>
        <v>--</v>
      </c>
      <c r="H91" s="490"/>
      <c r="I91" s="490"/>
      <c r="J91" s="490" t="str">
        <f t="shared" si="5"/>
        <v>--</v>
      </c>
      <c r="K91" s="490"/>
      <c r="L91" s="490"/>
      <c r="M91" s="490" t="str">
        <f t="shared" si="4"/>
        <v>--</v>
      </c>
      <c r="N91" s="255" t="str">
        <f>VLOOKUP($C91,ToxValues!$C$4:$J$284,7,FALSE)</f>
        <v>--</v>
      </c>
      <c r="O91" s="255">
        <f>VLOOKUP($C91,ToxValues!$C$4:$J$284,3,FALSE)</f>
        <v>0.03</v>
      </c>
      <c r="P91" s="255"/>
      <c r="Q91" s="497"/>
    </row>
    <row r="92" spans="1:17" x14ac:dyDescent="0.25">
      <c r="A92" s="318" t="s">
        <v>239</v>
      </c>
      <c r="B92" s="319" t="s">
        <v>385</v>
      </c>
      <c r="C92" s="208" t="s">
        <v>384</v>
      </c>
      <c r="D92" s="208">
        <v>95954</v>
      </c>
      <c r="E92" s="208" t="str">
        <f>IFERROR(VLOOKUP(C92,RSL_Composite!$A$4:$K$767,11,FALSE),"--")</f>
        <v>--</v>
      </c>
      <c r="F92" s="208" t="s">
        <v>2474</v>
      </c>
      <c r="G92" s="490" t="str">
        <f t="shared" si="3"/>
        <v>--</v>
      </c>
      <c r="H92" s="490"/>
      <c r="I92" s="490"/>
      <c r="J92" s="490" t="str">
        <f t="shared" si="5"/>
        <v>--</v>
      </c>
      <c r="K92" s="490"/>
      <c r="L92" s="490"/>
      <c r="M92" s="490" t="str">
        <f t="shared" si="4"/>
        <v>--</v>
      </c>
      <c r="N92" s="255" t="str">
        <f>VLOOKUP($C92,ToxValues!$C$4:$J$284,7,FALSE)</f>
        <v>--</v>
      </c>
      <c r="O92" s="255">
        <f>VLOOKUP($C92,ToxValues!$C$4:$J$284,3,FALSE)</f>
        <v>0.1</v>
      </c>
      <c r="P92" s="255"/>
      <c r="Q92" s="497"/>
    </row>
    <row r="93" spans="1:17" x14ac:dyDescent="0.25">
      <c r="A93" s="318" t="s">
        <v>239</v>
      </c>
      <c r="B93" s="319" t="s">
        <v>383</v>
      </c>
      <c r="C93" s="208" t="s">
        <v>382</v>
      </c>
      <c r="D93" s="208">
        <v>88062</v>
      </c>
      <c r="E93" s="208" t="str">
        <f>IFERROR(VLOOKUP(C93,RSL_Composite!$A$4:$K$767,11,FALSE),"--")</f>
        <v>--</v>
      </c>
      <c r="F93" s="208" t="s">
        <v>2474</v>
      </c>
      <c r="G93" s="490">
        <f t="shared" si="3"/>
        <v>260.14545454545453</v>
      </c>
      <c r="H93" s="490"/>
      <c r="I93" s="490"/>
      <c r="J93" s="490">
        <f t="shared" si="5"/>
        <v>260.14545454545453</v>
      </c>
      <c r="K93" s="490"/>
      <c r="L93" s="490"/>
      <c r="M93" s="490">
        <f t="shared" si="4"/>
        <v>260.14545454545453</v>
      </c>
      <c r="N93" s="255">
        <f>VLOOKUP($C93,ToxValues!$C$4:$J$284,7,FALSE)</f>
        <v>1.0999999999999999E-2</v>
      </c>
      <c r="O93" s="255">
        <f>VLOOKUP($C93,ToxValues!$C$4:$J$284,3,FALSE)</f>
        <v>1E-3</v>
      </c>
      <c r="P93" s="255"/>
      <c r="Q93" s="497"/>
    </row>
    <row r="94" spans="1:17" x14ac:dyDescent="0.25">
      <c r="A94" s="318" t="s">
        <v>239</v>
      </c>
      <c r="B94" s="319" t="s">
        <v>381</v>
      </c>
      <c r="C94" s="208" t="s">
        <v>380</v>
      </c>
      <c r="D94" s="208">
        <v>120832</v>
      </c>
      <c r="E94" s="208" t="str">
        <f>IFERROR(VLOOKUP(C94,RSL_Composite!$A$4:$K$767,11,FALSE),"--")</f>
        <v>--</v>
      </c>
      <c r="F94" s="208" t="s">
        <v>2474</v>
      </c>
      <c r="G94" s="490" t="str">
        <f t="shared" si="3"/>
        <v>--</v>
      </c>
      <c r="H94" s="490"/>
      <c r="I94" s="490"/>
      <c r="J94" s="490" t="str">
        <f t="shared" si="5"/>
        <v>--</v>
      </c>
      <c r="K94" s="490"/>
      <c r="L94" s="490"/>
      <c r="M94" s="490" t="str">
        <f t="shared" si="4"/>
        <v>--</v>
      </c>
      <c r="N94" s="255" t="str">
        <f>VLOOKUP($C94,ToxValues!$C$4:$J$284,7,FALSE)</f>
        <v>--</v>
      </c>
      <c r="O94" s="255">
        <f>VLOOKUP($C94,ToxValues!$C$4:$J$284,3,FALSE)</f>
        <v>3.0000000000000001E-3</v>
      </c>
      <c r="P94" s="255"/>
      <c r="Q94" s="497"/>
    </row>
    <row r="95" spans="1:17" x14ac:dyDescent="0.25">
      <c r="A95" s="318" t="s">
        <v>239</v>
      </c>
      <c r="B95" s="319" t="s">
        <v>379</v>
      </c>
      <c r="C95" s="208" t="s">
        <v>378</v>
      </c>
      <c r="D95" s="208">
        <v>105679</v>
      </c>
      <c r="E95" s="208" t="str">
        <f>IFERROR(VLOOKUP(C95,RSL_Composite!$A$4:$K$767,11,FALSE),"--")</f>
        <v>--</v>
      </c>
      <c r="F95" s="208" t="s">
        <v>2474</v>
      </c>
      <c r="G95" s="490" t="str">
        <f t="shared" si="3"/>
        <v>--</v>
      </c>
      <c r="H95" s="490"/>
      <c r="I95" s="490"/>
      <c r="J95" s="490" t="str">
        <f t="shared" si="5"/>
        <v>--</v>
      </c>
      <c r="K95" s="490"/>
      <c r="L95" s="490"/>
      <c r="M95" s="490" t="str">
        <f t="shared" si="4"/>
        <v>--</v>
      </c>
      <c r="N95" s="255" t="str">
        <f>VLOOKUP($C95,ToxValues!$C$4:$J$284,7,FALSE)</f>
        <v>--</v>
      </c>
      <c r="O95" s="255">
        <f>VLOOKUP($C95,ToxValues!$C$4:$J$284,3,FALSE)</f>
        <v>0.02</v>
      </c>
      <c r="P95" s="255"/>
      <c r="Q95" s="497"/>
    </row>
    <row r="96" spans="1:17" x14ac:dyDescent="0.25">
      <c r="A96" s="318" t="s">
        <v>239</v>
      </c>
      <c r="B96" s="319" t="s">
        <v>377</v>
      </c>
      <c r="C96" s="208" t="s">
        <v>376</v>
      </c>
      <c r="D96" s="208">
        <v>51285</v>
      </c>
      <c r="E96" s="208" t="str">
        <f>IFERROR(VLOOKUP(C96,RSL_Composite!$A$4:$K$767,11,FALSE),"--")</f>
        <v>--</v>
      </c>
      <c r="F96" s="208" t="s">
        <v>2474</v>
      </c>
      <c r="G96" s="490" t="str">
        <f t="shared" si="3"/>
        <v>--</v>
      </c>
      <c r="H96" s="490"/>
      <c r="I96" s="490"/>
      <c r="J96" s="490" t="str">
        <f t="shared" si="5"/>
        <v>--</v>
      </c>
      <c r="K96" s="490"/>
      <c r="L96" s="490"/>
      <c r="M96" s="490" t="str">
        <f t="shared" si="4"/>
        <v>--</v>
      </c>
      <c r="N96" s="255" t="str">
        <f>VLOOKUP($C96,ToxValues!$C$4:$J$284,7,FALSE)</f>
        <v>--</v>
      </c>
      <c r="O96" s="255">
        <f>VLOOKUP($C96,ToxValues!$C$4:$J$284,3,FALSE)</f>
        <v>2E-3</v>
      </c>
      <c r="P96" s="255"/>
      <c r="Q96" s="497"/>
    </row>
    <row r="97" spans="1:17" x14ac:dyDescent="0.25">
      <c r="A97" s="318" t="s">
        <v>239</v>
      </c>
      <c r="B97" s="319" t="s">
        <v>230</v>
      </c>
      <c r="C97" s="208" t="s">
        <v>229</v>
      </c>
      <c r="D97" s="208">
        <v>121142</v>
      </c>
      <c r="E97" s="208" t="str">
        <f>IFERROR(VLOOKUP(C97,RSL_Composite!$A$4:$K$767,11,FALSE),"--")</f>
        <v>--</v>
      </c>
      <c r="F97" s="208" t="s">
        <v>2474</v>
      </c>
      <c r="G97" s="490">
        <f t="shared" si="3"/>
        <v>9.2309677419354834</v>
      </c>
      <c r="H97" s="490"/>
      <c r="I97" s="490"/>
      <c r="J97" s="490">
        <f t="shared" si="5"/>
        <v>9.2309677419354834</v>
      </c>
      <c r="K97" s="490"/>
      <c r="L97" s="490"/>
      <c r="M97" s="490">
        <f t="shared" si="4"/>
        <v>9.2309677419354834</v>
      </c>
      <c r="N97" s="255">
        <f>VLOOKUP($C97,ToxValues!$C$4:$J$284,7,FALSE)</f>
        <v>0.31</v>
      </c>
      <c r="O97" s="255">
        <f>VLOOKUP($C97,ToxValues!$C$4:$J$284,3,FALSE)</f>
        <v>2E-3</v>
      </c>
      <c r="P97" s="255"/>
      <c r="Q97" s="497"/>
    </row>
    <row r="98" spans="1:17" x14ac:dyDescent="0.25">
      <c r="A98" s="318" t="s">
        <v>239</v>
      </c>
      <c r="B98" s="319" t="s">
        <v>375</v>
      </c>
      <c r="C98" s="208" t="s">
        <v>374</v>
      </c>
      <c r="D98" s="208">
        <v>576261</v>
      </c>
      <c r="E98" s="208" t="str">
        <f>IFERROR(VLOOKUP(C98,RSL_Composite!$A$4:$K$767,11,FALSE),"--")</f>
        <v>--</v>
      </c>
      <c r="F98" s="208" t="s">
        <v>2474</v>
      </c>
      <c r="G98" s="490" t="str">
        <f t="shared" si="3"/>
        <v>--</v>
      </c>
      <c r="H98" s="490"/>
      <c r="I98" s="490"/>
      <c r="J98" s="490" t="str">
        <f t="shared" si="5"/>
        <v>--</v>
      </c>
      <c r="K98" s="490"/>
      <c r="L98" s="490"/>
      <c r="M98" s="490" t="str">
        <f t="shared" si="4"/>
        <v>--</v>
      </c>
      <c r="N98" s="255" t="str">
        <f>VLOOKUP($C98,ToxValues!$C$4:$J$284,7,FALSE)</f>
        <v>--</v>
      </c>
      <c r="O98" s="255">
        <f>VLOOKUP($C98,ToxValues!$C$4:$J$284,3,FALSE)</f>
        <v>5.9999999999999995E-4</v>
      </c>
      <c r="P98" s="255"/>
      <c r="Q98" s="497"/>
    </row>
    <row r="99" spans="1:17" x14ac:dyDescent="0.25">
      <c r="A99" s="318" t="s">
        <v>239</v>
      </c>
      <c r="B99" s="319" t="s">
        <v>228</v>
      </c>
      <c r="C99" s="208" t="s">
        <v>227</v>
      </c>
      <c r="D99" s="208">
        <v>606202</v>
      </c>
      <c r="E99" s="208" t="str">
        <f>IFERROR(VLOOKUP(C99,RSL_Composite!$A$4:$K$767,11,FALSE),"--")</f>
        <v>--</v>
      </c>
      <c r="F99" s="208" t="s">
        <v>2474</v>
      </c>
      <c r="G99" s="490" t="str">
        <f t="shared" si="3"/>
        <v>--</v>
      </c>
      <c r="H99" s="490"/>
      <c r="I99" s="490"/>
      <c r="J99" s="490" t="str">
        <f t="shared" si="5"/>
        <v>--</v>
      </c>
      <c r="K99" s="490"/>
      <c r="L99" s="490"/>
      <c r="M99" s="490" t="str">
        <f t="shared" si="4"/>
        <v>--</v>
      </c>
      <c r="N99" s="255" t="str">
        <f>VLOOKUP($C99,ToxValues!$C$4:$J$284,7,FALSE)</f>
        <v>--</v>
      </c>
      <c r="O99" s="255">
        <f>VLOOKUP($C99,ToxValues!$C$4:$J$284,3,FALSE)</f>
        <v>1E-3</v>
      </c>
      <c r="P99" s="255"/>
      <c r="Q99" s="497"/>
    </row>
    <row r="100" spans="1:17" x14ac:dyDescent="0.25">
      <c r="A100" s="318" t="s">
        <v>239</v>
      </c>
      <c r="B100" s="320" t="s">
        <v>373</v>
      </c>
      <c r="C100" s="208" t="s">
        <v>372</v>
      </c>
      <c r="D100" s="208">
        <v>91587</v>
      </c>
      <c r="E100" s="208" t="str">
        <f>IFERROR(VLOOKUP(C100,RSL_Composite!$A$4:$K$767,11,FALSE),"--")</f>
        <v>--</v>
      </c>
      <c r="F100" s="208" t="s">
        <v>2474</v>
      </c>
      <c r="G100" s="490" t="str">
        <f t="shared" si="3"/>
        <v>--</v>
      </c>
      <c r="H100" s="490"/>
      <c r="I100" s="490"/>
      <c r="J100" s="490" t="str">
        <f t="shared" si="5"/>
        <v>--</v>
      </c>
      <c r="K100" s="490"/>
      <c r="L100" s="490"/>
      <c r="M100" s="490" t="str">
        <f t="shared" si="4"/>
        <v>--</v>
      </c>
      <c r="N100" s="255" t="str">
        <f>VLOOKUP($C100,ToxValues!$C$4:$J$284,7,FALSE)</f>
        <v>--</v>
      </c>
      <c r="O100" s="255">
        <f>VLOOKUP($C100,ToxValues!$C$4:$J$284,3,FALSE)</f>
        <v>0.08</v>
      </c>
      <c r="P100" s="255"/>
      <c r="Q100" s="497"/>
    </row>
    <row r="101" spans="1:17" x14ac:dyDescent="0.25">
      <c r="A101" s="318" t="s">
        <v>239</v>
      </c>
      <c r="B101" s="319" t="s">
        <v>371</v>
      </c>
      <c r="C101" s="208" t="s">
        <v>370</v>
      </c>
      <c r="D101" s="208">
        <v>95578</v>
      </c>
      <c r="E101" s="208" t="str">
        <f>IFERROR(VLOOKUP(C101,RSL_Composite!$A$4:$K$767,11,FALSE),"--")</f>
        <v>--</v>
      </c>
      <c r="F101" s="208" t="s">
        <v>2474</v>
      </c>
      <c r="G101" s="490" t="str">
        <f t="shared" si="3"/>
        <v>--</v>
      </c>
      <c r="H101" s="490"/>
      <c r="I101" s="490"/>
      <c r="J101" s="490" t="str">
        <f t="shared" si="5"/>
        <v>--</v>
      </c>
      <c r="K101" s="490"/>
      <c r="L101" s="490"/>
      <c r="M101" s="490" t="str">
        <f t="shared" si="4"/>
        <v>--</v>
      </c>
      <c r="N101" s="255" t="str">
        <f>VLOOKUP($C101,ToxValues!$C$4:$J$284,7,FALSE)</f>
        <v>--</v>
      </c>
      <c r="O101" s="255">
        <f>VLOOKUP($C101,ToxValues!$C$4:$J$284,3,FALSE)</f>
        <v>5.0000000000000001E-3</v>
      </c>
      <c r="P101" s="255"/>
      <c r="Q101" s="497"/>
    </row>
    <row r="102" spans="1:17" x14ac:dyDescent="0.25">
      <c r="A102" s="318" t="s">
        <v>239</v>
      </c>
      <c r="B102" s="319" t="s">
        <v>369</v>
      </c>
      <c r="C102" s="208" t="s">
        <v>368</v>
      </c>
      <c r="D102" s="208">
        <v>91576</v>
      </c>
      <c r="E102" s="208" t="str">
        <f>IFERROR(VLOOKUP(C102,RSL_Composite!$A$4:$K$767,11,FALSE),"--")</f>
        <v>--</v>
      </c>
      <c r="F102" s="208" t="s">
        <v>2474</v>
      </c>
      <c r="G102" s="490" t="str">
        <f t="shared" si="3"/>
        <v>--</v>
      </c>
      <c r="H102" s="490"/>
      <c r="I102" s="490"/>
      <c r="J102" s="490" t="str">
        <f t="shared" si="5"/>
        <v>--</v>
      </c>
      <c r="K102" s="490"/>
      <c r="L102" s="490"/>
      <c r="M102" s="490" t="str">
        <f t="shared" si="4"/>
        <v>--</v>
      </c>
      <c r="N102" s="255" t="str">
        <f>VLOOKUP($C102,ToxValues!$C$4:$J$284,7,FALSE)</f>
        <v>--</v>
      </c>
      <c r="O102" s="255">
        <f>VLOOKUP($C102,ToxValues!$C$4:$J$284,3,FALSE)</f>
        <v>4.0000000000000001E-3</v>
      </c>
      <c r="P102" s="255"/>
      <c r="Q102" s="497"/>
    </row>
    <row r="103" spans="1:17" x14ac:dyDescent="0.25">
      <c r="A103" s="318" t="s">
        <v>239</v>
      </c>
      <c r="B103" s="320" t="s">
        <v>367</v>
      </c>
      <c r="C103" s="208" t="s">
        <v>366</v>
      </c>
      <c r="D103" s="208">
        <v>95487</v>
      </c>
      <c r="E103" s="208" t="str">
        <f>IFERROR(VLOOKUP(C103,RSL_Composite!$A$4:$K$767,11,FALSE),"--")</f>
        <v>--</v>
      </c>
      <c r="F103" s="208" t="s">
        <v>2474</v>
      </c>
      <c r="G103" s="490" t="str">
        <f t="shared" si="3"/>
        <v>--</v>
      </c>
      <c r="H103" s="490"/>
      <c r="I103" s="490"/>
      <c r="J103" s="490" t="str">
        <f t="shared" si="5"/>
        <v>--</v>
      </c>
      <c r="K103" s="490"/>
      <c r="L103" s="490"/>
      <c r="M103" s="490" t="str">
        <f t="shared" si="4"/>
        <v>--</v>
      </c>
      <c r="N103" s="255" t="str">
        <f>VLOOKUP($C103,ToxValues!$C$4:$J$284,7,FALSE)</f>
        <v>--</v>
      </c>
      <c r="O103" s="255">
        <f>VLOOKUP($C103,ToxValues!$C$4:$J$284,3,FALSE)</f>
        <v>0.05</v>
      </c>
      <c r="P103" s="255"/>
      <c r="Q103" s="497"/>
    </row>
    <row r="104" spans="1:17" x14ac:dyDescent="0.25">
      <c r="A104" s="318" t="s">
        <v>239</v>
      </c>
      <c r="B104" s="319" t="s">
        <v>365</v>
      </c>
      <c r="C104" s="208" t="s">
        <v>364</v>
      </c>
      <c r="D104" s="208">
        <v>88744</v>
      </c>
      <c r="E104" s="208" t="str">
        <f>IFERROR(VLOOKUP(C104,RSL_Composite!$A$4:$K$767,11,FALSE),"--")</f>
        <v>--</v>
      </c>
      <c r="F104" s="208" t="s">
        <v>2474</v>
      </c>
      <c r="G104" s="490" t="str">
        <f t="shared" si="3"/>
        <v>--</v>
      </c>
      <c r="H104" s="490"/>
      <c r="I104" s="490"/>
      <c r="J104" s="490" t="str">
        <f t="shared" si="5"/>
        <v>--</v>
      </c>
      <c r="K104" s="490"/>
      <c r="L104" s="490"/>
      <c r="M104" s="490" t="str">
        <f t="shared" si="4"/>
        <v>--</v>
      </c>
      <c r="N104" s="255" t="str">
        <f>VLOOKUP($C104,ToxValues!$C$4:$J$284,7,FALSE)</f>
        <v>--</v>
      </c>
      <c r="O104" s="255">
        <f>VLOOKUP($C104,ToxValues!$C$4:$J$284,3,FALSE)</f>
        <v>0.01</v>
      </c>
      <c r="P104" s="255"/>
      <c r="Q104" s="497"/>
    </row>
    <row r="105" spans="1:17" x14ac:dyDescent="0.25">
      <c r="A105" s="318" t="s">
        <v>239</v>
      </c>
      <c r="B105" s="319" t="s">
        <v>363</v>
      </c>
      <c r="C105" s="208" t="s">
        <v>362</v>
      </c>
      <c r="D105" s="208">
        <v>88755</v>
      </c>
      <c r="E105" s="208" t="str">
        <f>IFERROR(VLOOKUP(C105,RSL_Composite!$A$4:$K$767,11,FALSE),"--")</f>
        <v>--</v>
      </c>
      <c r="F105" s="208" t="s">
        <v>2474</v>
      </c>
      <c r="G105" s="490" t="str">
        <f t="shared" si="3"/>
        <v>--</v>
      </c>
      <c r="H105" s="490"/>
      <c r="I105" s="490"/>
      <c r="J105" s="490" t="str">
        <f t="shared" si="5"/>
        <v>--</v>
      </c>
      <c r="K105" s="490"/>
      <c r="L105" s="490"/>
      <c r="M105" s="490" t="str">
        <f t="shared" si="4"/>
        <v>--</v>
      </c>
      <c r="N105" s="255" t="str">
        <f>VLOOKUP($C105,ToxValues!$C$4:$J$284,7,FALSE)</f>
        <v>--</v>
      </c>
      <c r="O105" s="255" t="str">
        <f>VLOOKUP($C105,ToxValues!$C$4:$J$284,3,FALSE)</f>
        <v>--</v>
      </c>
      <c r="P105" s="255"/>
      <c r="Q105" s="497"/>
    </row>
    <row r="106" spans="1:17" x14ac:dyDescent="0.25">
      <c r="A106" s="318" t="s">
        <v>239</v>
      </c>
      <c r="B106" s="319" t="s">
        <v>361</v>
      </c>
      <c r="C106" s="208" t="s">
        <v>360</v>
      </c>
      <c r="D106" s="208">
        <v>91941</v>
      </c>
      <c r="E106" s="208" t="str">
        <f>IFERROR(VLOOKUP(C106,RSL_Composite!$A$4:$K$767,11,FALSE),"--")</f>
        <v>--</v>
      </c>
      <c r="F106" s="208" t="s">
        <v>2474</v>
      </c>
      <c r="G106" s="490">
        <f t="shared" si="3"/>
        <v>6.3591111111111109</v>
      </c>
      <c r="H106" s="490"/>
      <c r="I106" s="490"/>
      <c r="J106" s="490">
        <f t="shared" si="5"/>
        <v>6.3591111111111109</v>
      </c>
      <c r="K106" s="490"/>
      <c r="L106" s="490"/>
      <c r="M106" s="490">
        <f t="shared" si="4"/>
        <v>6.3591111111111109</v>
      </c>
      <c r="N106" s="255">
        <f>VLOOKUP($C106,ToxValues!$C$4:$J$284,7,FALSE)</f>
        <v>0.45</v>
      </c>
      <c r="O106" s="255" t="str">
        <f>VLOOKUP($C106,ToxValues!$C$4:$J$284,3,FALSE)</f>
        <v>--</v>
      </c>
      <c r="P106" s="255"/>
      <c r="Q106" s="497"/>
    </row>
    <row r="107" spans="1:17" x14ac:dyDescent="0.25">
      <c r="A107" s="318" t="s">
        <v>239</v>
      </c>
      <c r="B107" s="319" t="s">
        <v>359</v>
      </c>
      <c r="C107" s="208" t="s">
        <v>358</v>
      </c>
      <c r="D107" s="208">
        <v>95658</v>
      </c>
      <c r="E107" s="208" t="str">
        <f>IFERROR(VLOOKUP(C107,RSL_Composite!$A$4:$K$767,11,FALSE),"--")</f>
        <v>--</v>
      </c>
      <c r="F107" s="208" t="s">
        <v>2474</v>
      </c>
      <c r="G107" s="490" t="str">
        <f t="shared" si="3"/>
        <v>--</v>
      </c>
      <c r="H107" s="490"/>
      <c r="I107" s="490"/>
      <c r="J107" s="490" t="str">
        <f t="shared" si="5"/>
        <v>--</v>
      </c>
      <c r="K107" s="490"/>
      <c r="L107" s="490"/>
      <c r="M107" s="490" t="str">
        <f t="shared" si="4"/>
        <v>--</v>
      </c>
      <c r="N107" s="255" t="str">
        <f>VLOOKUP($C107,ToxValues!$C$4:$J$284,7,FALSE)</f>
        <v>--</v>
      </c>
      <c r="O107" s="255">
        <f>VLOOKUP($C107,ToxValues!$C$4:$J$284,3,FALSE)</f>
        <v>1E-3</v>
      </c>
      <c r="P107" s="255"/>
      <c r="Q107" s="497"/>
    </row>
    <row r="108" spans="1:17" x14ac:dyDescent="0.25">
      <c r="A108" s="318" t="s">
        <v>239</v>
      </c>
      <c r="B108" s="320" t="s">
        <v>357</v>
      </c>
      <c r="C108" s="208" t="s">
        <v>356</v>
      </c>
      <c r="D108" s="208">
        <v>108430</v>
      </c>
      <c r="E108" s="208" t="str">
        <f>IFERROR(VLOOKUP(C108,RSL_Composite!$A$4:$K$767,11,FALSE),"--")</f>
        <v>--</v>
      </c>
      <c r="F108" s="208" t="s">
        <v>2474</v>
      </c>
      <c r="G108" s="490" t="str">
        <f t="shared" si="3"/>
        <v>--</v>
      </c>
      <c r="H108" s="490"/>
      <c r="I108" s="490"/>
      <c r="J108" s="490" t="str">
        <f t="shared" si="5"/>
        <v>--</v>
      </c>
      <c r="K108" s="490"/>
      <c r="L108" s="490"/>
      <c r="M108" s="490" t="str">
        <f t="shared" si="4"/>
        <v>--</v>
      </c>
      <c r="N108" s="255" t="str">
        <f>VLOOKUP($C108,ToxValues!$C$4:$J$284,7,FALSE)</f>
        <v>--</v>
      </c>
      <c r="O108" s="255" t="str">
        <f>VLOOKUP($C108,ToxValues!$C$4:$J$284,3,FALSE)</f>
        <v>--</v>
      </c>
      <c r="P108" s="255"/>
      <c r="Q108" s="497"/>
    </row>
    <row r="109" spans="1:17" x14ac:dyDescent="0.25">
      <c r="A109" s="318" t="s">
        <v>239</v>
      </c>
      <c r="B109" s="320" t="s">
        <v>355</v>
      </c>
      <c r="C109" s="208" t="s">
        <v>354</v>
      </c>
      <c r="D109" s="208">
        <v>108394</v>
      </c>
      <c r="E109" s="208" t="str">
        <f>IFERROR(VLOOKUP(C109,RSL_Composite!$A$4:$K$767,11,FALSE),"--")</f>
        <v>--</v>
      </c>
      <c r="F109" s="208" t="s">
        <v>2474</v>
      </c>
      <c r="G109" s="490" t="str">
        <f t="shared" si="3"/>
        <v>--</v>
      </c>
      <c r="H109" s="490"/>
      <c r="I109" s="490"/>
      <c r="J109" s="490" t="str">
        <f t="shared" si="5"/>
        <v>--</v>
      </c>
      <c r="K109" s="490"/>
      <c r="L109" s="490"/>
      <c r="M109" s="490" t="str">
        <f t="shared" si="4"/>
        <v>--</v>
      </c>
      <c r="N109" s="255" t="str">
        <f>VLOOKUP($C109,ToxValues!$C$4:$J$284,7,FALSE)</f>
        <v>--</v>
      </c>
      <c r="O109" s="255">
        <f>VLOOKUP($C109,ToxValues!$C$4:$J$284,3,FALSE)</f>
        <v>0.05</v>
      </c>
      <c r="P109" s="255"/>
      <c r="Q109" s="497"/>
    </row>
    <row r="110" spans="1:17" x14ac:dyDescent="0.25">
      <c r="A110" s="318" t="s">
        <v>239</v>
      </c>
      <c r="B110" s="319" t="s">
        <v>353</v>
      </c>
      <c r="C110" s="208" t="s">
        <v>352</v>
      </c>
      <c r="D110" s="208">
        <v>99092</v>
      </c>
      <c r="E110" s="208" t="str">
        <f>IFERROR(VLOOKUP(C110,RSL_Composite!$A$4:$K$767,11,FALSE),"--")</f>
        <v>--</v>
      </c>
      <c r="F110" s="208" t="s">
        <v>2474</v>
      </c>
      <c r="G110" s="490" t="str">
        <f t="shared" si="3"/>
        <v>--</v>
      </c>
      <c r="H110" s="490"/>
      <c r="I110" s="490"/>
      <c r="J110" s="490" t="str">
        <f t="shared" si="5"/>
        <v>--</v>
      </c>
      <c r="K110" s="490"/>
      <c r="L110" s="490"/>
      <c r="M110" s="490" t="str">
        <f t="shared" si="4"/>
        <v>--</v>
      </c>
      <c r="N110" s="255" t="str">
        <f>VLOOKUP($C110,ToxValues!$C$4:$J$284,7,FALSE)</f>
        <v>--</v>
      </c>
      <c r="O110" s="255" t="str">
        <f>VLOOKUP($C110,ToxValues!$C$4:$J$284,3,FALSE)</f>
        <v>--</v>
      </c>
      <c r="P110" s="255"/>
      <c r="Q110" s="497"/>
    </row>
    <row r="111" spans="1:17" x14ac:dyDescent="0.25">
      <c r="A111" s="318" t="s">
        <v>239</v>
      </c>
      <c r="B111" s="319" t="s">
        <v>351</v>
      </c>
      <c r="C111" s="208" t="s">
        <v>350</v>
      </c>
      <c r="D111" s="208">
        <v>534521</v>
      </c>
      <c r="E111" s="208" t="str">
        <f>IFERROR(VLOOKUP(C111,RSL_Composite!$A$4:$K$767,11,FALSE),"--")</f>
        <v>--</v>
      </c>
      <c r="F111" s="208" t="s">
        <v>2474</v>
      </c>
      <c r="G111" s="490" t="str">
        <f t="shared" si="3"/>
        <v>--</v>
      </c>
      <c r="H111" s="490"/>
      <c r="I111" s="490"/>
      <c r="J111" s="490" t="str">
        <f t="shared" si="5"/>
        <v>--</v>
      </c>
      <c r="K111" s="490"/>
      <c r="L111" s="490"/>
      <c r="M111" s="490" t="str">
        <f t="shared" si="4"/>
        <v>--</v>
      </c>
      <c r="N111" s="255" t="str">
        <f>VLOOKUP($C111,ToxValues!$C$4:$J$284,7,FALSE)</f>
        <v>--</v>
      </c>
      <c r="O111" s="255">
        <f>VLOOKUP($C111,ToxValues!$C$4:$J$284,3,FALSE)</f>
        <v>8.0000000000000007E-5</v>
      </c>
      <c r="P111" s="255"/>
      <c r="Q111" s="497"/>
    </row>
    <row r="112" spans="1:17" x14ac:dyDescent="0.25">
      <c r="A112" s="318" t="s">
        <v>239</v>
      </c>
      <c r="B112" s="320" t="s">
        <v>349</v>
      </c>
      <c r="C112" s="208" t="s">
        <v>348</v>
      </c>
      <c r="D112" s="208">
        <v>101553</v>
      </c>
      <c r="E112" s="208" t="str">
        <f>IFERROR(VLOOKUP(C112,RSL_Composite!$A$4:$K$767,11,FALSE),"--")</f>
        <v>--</v>
      </c>
      <c r="F112" s="208" t="s">
        <v>2474</v>
      </c>
      <c r="G112" s="490" t="str">
        <f t="shared" si="3"/>
        <v>--</v>
      </c>
      <c r="H112" s="490"/>
      <c r="I112" s="490"/>
      <c r="J112" s="490" t="str">
        <f t="shared" si="5"/>
        <v>--</v>
      </c>
      <c r="K112" s="490"/>
      <c r="L112" s="490"/>
      <c r="M112" s="490" t="str">
        <f t="shared" si="4"/>
        <v>--</v>
      </c>
      <c r="N112" s="255" t="str">
        <f>VLOOKUP($C112,ToxValues!$C$4:$J$284,7,FALSE)</f>
        <v>--</v>
      </c>
      <c r="O112" s="255" t="str">
        <f>VLOOKUP($C112,ToxValues!$C$4:$J$284,3,FALSE)</f>
        <v>--</v>
      </c>
      <c r="P112" s="255"/>
      <c r="Q112" s="497"/>
    </row>
    <row r="113" spans="1:17" x14ac:dyDescent="0.25">
      <c r="A113" s="318" t="s">
        <v>239</v>
      </c>
      <c r="B113" s="320" t="s">
        <v>347</v>
      </c>
      <c r="C113" s="208" t="s">
        <v>346</v>
      </c>
      <c r="D113" s="208">
        <v>59507</v>
      </c>
      <c r="E113" s="208" t="str">
        <f>IFERROR(VLOOKUP(C113,RSL_Composite!$A$4:$K$767,11,FALSE),"--")</f>
        <v>--</v>
      </c>
      <c r="F113" s="208" t="s">
        <v>2474</v>
      </c>
      <c r="G113" s="490" t="str">
        <f t="shared" si="3"/>
        <v>--</v>
      </c>
      <c r="H113" s="490"/>
      <c r="I113" s="490"/>
      <c r="J113" s="490" t="str">
        <f t="shared" si="5"/>
        <v>--</v>
      </c>
      <c r="K113" s="490"/>
      <c r="L113" s="490"/>
      <c r="M113" s="490" t="str">
        <f t="shared" si="4"/>
        <v>--</v>
      </c>
      <c r="N113" s="255" t="str">
        <f>VLOOKUP($C113,ToxValues!$C$4:$J$284,7,FALSE)</f>
        <v>--</v>
      </c>
      <c r="O113" s="255">
        <f>VLOOKUP($C113,ToxValues!$C$4:$J$284,3,FALSE)</f>
        <v>0.1</v>
      </c>
      <c r="P113" s="255"/>
      <c r="Q113" s="497"/>
    </row>
    <row r="114" spans="1:17" x14ac:dyDescent="0.25">
      <c r="A114" s="318" t="s">
        <v>239</v>
      </c>
      <c r="B114" s="319" t="s">
        <v>345</v>
      </c>
      <c r="C114" s="208" t="s">
        <v>344</v>
      </c>
      <c r="D114" s="208">
        <v>106478</v>
      </c>
      <c r="E114" s="208" t="str">
        <f>IFERROR(VLOOKUP(C114,RSL_Composite!$A$4:$K$767,11,FALSE),"--")</f>
        <v>--</v>
      </c>
      <c r="F114" s="208" t="s">
        <v>2474</v>
      </c>
      <c r="G114" s="490">
        <f t="shared" si="3"/>
        <v>14.308</v>
      </c>
      <c r="H114" s="490"/>
      <c r="I114" s="490"/>
      <c r="J114" s="490">
        <f t="shared" si="5"/>
        <v>14.308</v>
      </c>
      <c r="K114" s="490"/>
      <c r="L114" s="490"/>
      <c r="M114" s="490">
        <f t="shared" si="4"/>
        <v>14.308</v>
      </c>
      <c r="N114" s="255">
        <f>VLOOKUP($C114,ToxValues!$C$4:$J$284,7,FALSE)</f>
        <v>0.2</v>
      </c>
      <c r="O114" s="255">
        <f>VLOOKUP($C114,ToxValues!$C$4:$J$284,3,FALSE)</f>
        <v>4.0000000000000001E-3</v>
      </c>
      <c r="P114" s="255"/>
      <c r="Q114" s="497"/>
    </row>
    <row r="115" spans="1:17" x14ac:dyDescent="0.25">
      <c r="A115" s="318" t="s">
        <v>239</v>
      </c>
      <c r="B115" s="320" t="s">
        <v>343</v>
      </c>
      <c r="C115" s="208" t="s">
        <v>342</v>
      </c>
      <c r="D115" s="208">
        <v>7005723</v>
      </c>
      <c r="E115" s="208" t="str">
        <f>IFERROR(VLOOKUP(C115,RSL_Composite!$A$4:$K$767,11,FALSE),"--")</f>
        <v>--</v>
      </c>
      <c r="F115" s="208" t="s">
        <v>2474</v>
      </c>
      <c r="G115" s="490" t="str">
        <f t="shared" si="3"/>
        <v>--</v>
      </c>
      <c r="H115" s="490"/>
      <c r="I115" s="490"/>
      <c r="J115" s="490" t="str">
        <f t="shared" si="5"/>
        <v>--</v>
      </c>
      <c r="K115" s="490"/>
      <c r="L115" s="490"/>
      <c r="M115" s="490" t="str">
        <f t="shared" si="4"/>
        <v>--</v>
      </c>
      <c r="N115" s="255" t="str">
        <f>VLOOKUP($C115,ToxValues!$C$4:$J$284,7,FALSE)</f>
        <v>--</v>
      </c>
      <c r="O115" s="255" t="str">
        <f>VLOOKUP($C115,ToxValues!$C$4:$J$284,3,FALSE)</f>
        <v>--</v>
      </c>
      <c r="P115" s="255"/>
      <c r="Q115" s="497"/>
    </row>
    <row r="116" spans="1:17" x14ac:dyDescent="0.25">
      <c r="A116" s="318" t="s">
        <v>239</v>
      </c>
      <c r="B116" s="320" t="s">
        <v>341</v>
      </c>
      <c r="C116" s="208" t="s">
        <v>340</v>
      </c>
      <c r="D116" s="208">
        <v>106445</v>
      </c>
      <c r="E116" s="208" t="str">
        <f>IFERROR(VLOOKUP(C116,RSL_Composite!$A$4:$K$767,11,FALSE),"--")</f>
        <v>--</v>
      </c>
      <c r="F116" s="208" t="s">
        <v>2474</v>
      </c>
      <c r="G116" s="490" t="str">
        <f t="shared" si="3"/>
        <v>--</v>
      </c>
      <c r="H116" s="490"/>
      <c r="I116" s="490"/>
      <c r="J116" s="490" t="str">
        <f t="shared" si="5"/>
        <v>--</v>
      </c>
      <c r="K116" s="490"/>
      <c r="L116" s="490"/>
      <c r="M116" s="490" t="str">
        <f t="shared" si="4"/>
        <v>--</v>
      </c>
      <c r="N116" s="255" t="str">
        <f>VLOOKUP($C116,ToxValues!$C$4:$J$284,7,FALSE)</f>
        <v>--</v>
      </c>
      <c r="O116" s="255">
        <f>VLOOKUP($C116,ToxValues!$C$4:$J$284,3,FALSE)</f>
        <v>0.1</v>
      </c>
      <c r="P116" s="255"/>
      <c r="Q116" s="497"/>
    </row>
    <row r="117" spans="1:17" x14ac:dyDescent="0.25">
      <c r="A117" s="318" t="s">
        <v>239</v>
      </c>
      <c r="B117" s="319" t="s">
        <v>339</v>
      </c>
      <c r="C117" s="208" t="s">
        <v>338</v>
      </c>
      <c r="D117" s="208">
        <v>100016</v>
      </c>
      <c r="E117" s="208" t="str">
        <f>IFERROR(VLOOKUP(C117,RSL_Composite!$A$4:$K$767,11,FALSE),"--")</f>
        <v>--</v>
      </c>
      <c r="F117" s="208" t="s">
        <v>2474</v>
      </c>
      <c r="G117" s="490">
        <f t="shared" si="3"/>
        <v>143.08000000000001</v>
      </c>
      <c r="H117" s="490"/>
      <c r="I117" s="490"/>
      <c r="J117" s="490">
        <f t="shared" si="5"/>
        <v>143.08000000000001</v>
      </c>
      <c r="K117" s="490"/>
      <c r="L117" s="490"/>
      <c r="M117" s="490">
        <f t="shared" si="4"/>
        <v>143.08000000000001</v>
      </c>
      <c r="N117" s="255">
        <f>VLOOKUP($C117,ToxValues!$C$4:$J$284,7,FALSE)</f>
        <v>0.02</v>
      </c>
      <c r="O117" s="255">
        <f>VLOOKUP($C117,ToxValues!$C$4:$J$284,3,FALSE)</f>
        <v>4.0000000000000001E-3</v>
      </c>
      <c r="P117" s="255"/>
      <c r="Q117" s="497"/>
    </row>
    <row r="118" spans="1:17" x14ac:dyDescent="0.25">
      <c r="A118" s="318" t="s">
        <v>239</v>
      </c>
      <c r="B118" s="320" t="s">
        <v>337</v>
      </c>
      <c r="C118" s="208" t="s">
        <v>336</v>
      </c>
      <c r="D118" s="208">
        <v>100027</v>
      </c>
      <c r="E118" s="208" t="str">
        <f>IFERROR(VLOOKUP(C118,RSL_Composite!$A$4:$K$767,11,FALSE),"--")</f>
        <v>--</v>
      </c>
      <c r="F118" s="208" t="s">
        <v>2474</v>
      </c>
      <c r="G118" s="490" t="str">
        <f t="shared" si="3"/>
        <v>--</v>
      </c>
      <c r="H118" s="490"/>
      <c r="I118" s="490"/>
      <c r="J118" s="490" t="str">
        <f t="shared" si="5"/>
        <v>--</v>
      </c>
      <c r="K118" s="490"/>
      <c r="L118" s="490"/>
      <c r="M118" s="490" t="str">
        <f t="shared" si="4"/>
        <v>--</v>
      </c>
      <c r="N118" s="255" t="str">
        <f>VLOOKUP($C118,ToxValues!$C$4:$J$284,7,FALSE)</f>
        <v>--</v>
      </c>
      <c r="O118" s="255" t="str">
        <f>VLOOKUP($C118,ToxValues!$C$4:$J$284,3,FALSE)</f>
        <v>--</v>
      </c>
      <c r="P118" s="255"/>
      <c r="Q118" s="497"/>
    </row>
    <row r="119" spans="1:17" x14ac:dyDescent="0.25">
      <c r="A119" s="318" t="s">
        <v>239</v>
      </c>
      <c r="B119" s="319" t="s">
        <v>335</v>
      </c>
      <c r="C119" s="208" t="s">
        <v>334</v>
      </c>
      <c r="D119" s="208">
        <v>83329</v>
      </c>
      <c r="E119" s="208" t="str">
        <f>IFERROR(VLOOKUP(C119,RSL_Composite!$A$4:$K$767,11,FALSE),"--")</f>
        <v>--</v>
      </c>
      <c r="F119" s="208" t="s">
        <v>2474</v>
      </c>
      <c r="G119" s="490" t="str">
        <f t="shared" si="3"/>
        <v>--</v>
      </c>
      <c r="H119" s="490"/>
      <c r="I119" s="490"/>
      <c r="J119" s="490" t="str">
        <f t="shared" si="5"/>
        <v>--</v>
      </c>
      <c r="K119" s="490"/>
      <c r="L119" s="490"/>
      <c r="M119" s="490" t="str">
        <f t="shared" si="4"/>
        <v>--</v>
      </c>
      <c r="N119" s="255" t="str">
        <f>VLOOKUP($C119,ToxValues!$C$4:$J$284,7,FALSE)</f>
        <v>--</v>
      </c>
      <c r="O119" s="255">
        <f>VLOOKUP($C119,ToxValues!$C$4:$J$284,3,FALSE)</f>
        <v>0.06</v>
      </c>
      <c r="P119" s="255"/>
      <c r="Q119" s="497"/>
    </row>
    <row r="120" spans="1:17" x14ac:dyDescent="0.25">
      <c r="A120" s="318" t="s">
        <v>239</v>
      </c>
      <c r="B120" s="319" t="s">
        <v>333</v>
      </c>
      <c r="C120" s="208" t="s">
        <v>332</v>
      </c>
      <c r="D120" s="208">
        <v>208968</v>
      </c>
      <c r="E120" s="208" t="str">
        <f>IFERROR(VLOOKUP(C120,RSL_Composite!$A$4:$K$767,11,FALSE),"--")</f>
        <v>--</v>
      </c>
      <c r="F120" s="208" t="s">
        <v>2474</v>
      </c>
      <c r="G120" s="490" t="str">
        <f t="shared" si="3"/>
        <v>--</v>
      </c>
      <c r="H120" s="490"/>
      <c r="I120" s="490"/>
      <c r="J120" s="490" t="str">
        <f t="shared" si="5"/>
        <v>--</v>
      </c>
      <c r="K120" s="490"/>
      <c r="L120" s="490"/>
      <c r="M120" s="490" t="str">
        <f t="shared" si="4"/>
        <v>--</v>
      </c>
      <c r="N120" s="255" t="str">
        <f>VLOOKUP($C120,ToxValues!$C$4:$J$284,7,FALSE)</f>
        <v>--</v>
      </c>
      <c r="O120" s="255" t="str">
        <f>VLOOKUP($C120,ToxValues!$C$4:$J$284,3,FALSE)</f>
        <v>--</v>
      </c>
      <c r="P120" s="255"/>
      <c r="Q120" s="497"/>
    </row>
    <row r="121" spans="1:17" x14ac:dyDescent="0.25">
      <c r="A121" s="318" t="s">
        <v>239</v>
      </c>
      <c r="B121" s="319" t="s">
        <v>331</v>
      </c>
      <c r="C121" s="208" t="s">
        <v>330</v>
      </c>
      <c r="D121" s="208">
        <v>62533</v>
      </c>
      <c r="E121" s="208" t="str">
        <f>IFERROR(VLOOKUP(C121,RSL_Composite!$A$4:$K$767,11,FALSE),"--")</f>
        <v>--</v>
      </c>
      <c r="F121" s="208" t="s">
        <v>2474</v>
      </c>
      <c r="G121" s="490">
        <f t="shared" si="3"/>
        <v>502.03508771929825</v>
      </c>
      <c r="H121" s="490"/>
      <c r="I121" s="490"/>
      <c r="J121" s="490">
        <f t="shared" si="5"/>
        <v>502.03508771929825</v>
      </c>
      <c r="K121" s="490"/>
      <c r="L121" s="490"/>
      <c r="M121" s="490">
        <f t="shared" si="4"/>
        <v>502.03508771929825</v>
      </c>
      <c r="N121" s="255">
        <f>VLOOKUP($C121,ToxValues!$C$4:$J$284,7,FALSE)</f>
        <v>5.7000000000000002E-3</v>
      </c>
      <c r="O121" s="255">
        <f>VLOOKUP($C121,ToxValues!$C$4:$J$284,3,FALSE)</f>
        <v>7.0000000000000001E-3</v>
      </c>
      <c r="P121" s="255"/>
      <c r="Q121" s="497"/>
    </row>
    <row r="122" spans="1:17" x14ac:dyDescent="0.25">
      <c r="A122" s="318" t="s">
        <v>239</v>
      </c>
      <c r="B122" s="319" t="s">
        <v>329</v>
      </c>
      <c r="C122" s="208" t="s">
        <v>328</v>
      </c>
      <c r="D122" s="208">
        <v>120127</v>
      </c>
      <c r="E122" s="208" t="str">
        <f>IFERROR(VLOOKUP(C122,RSL_Composite!$A$4:$K$767,11,FALSE),"--")</f>
        <v>--</v>
      </c>
      <c r="F122" s="208" t="s">
        <v>2474</v>
      </c>
      <c r="G122" s="490" t="str">
        <f t="shared" si="3"/>
        <v>--</v>
      </c>
      <c r="H122" s="490"/>
      <c r="I122" s="490"/>
      <c r="J122" s="490" t="str">
        <f t="shared" si="5"/>
        <v>--</v>
      </c>
      <c r="K122" s="490"/>
      <c r="L122" s="490"/>
      <c r="M122" s="490" t="str">
        <f t="shared" si="4"/>
        <v>--</v>
      </c>
      <c r="N122" s="255" t="str">
        <f>VLOOKUP($C122,ToxValues!$C$4:$J$284,7,FALSE)</f>
        <v>--</v>
      </c>
      <c r="O122" s="255">
        <f>VLOOKUP($C122,ToxValues!$C$4:$J$284,3,FALSE)</f>
        <v>0.3</v>
      </c>
      <c r="P122" s="255"/>
      <c r="Q122" s="497"/>
    </row>
    <row r="123" spans="1:17" x14ac:dyDescent="0.25">
      <c r="A123" s="318" t="s">
        <v>239</v>
      </c>
      <c r="B123" s="319" t="s">
        <v>327</v>
      </c>
      <c r="C123" s="208" t="s">
        <v>326</v>
      </c>
      <c r="D123" s="208">
        <v>103333</v>
      </c>
      <c r="E123" s="208" t="str">
        <f>IFERROR(VLOOKUP(C123,RSL_Composite!$A$4:$K$767,11,FALSE),"--")</f>
        <v>--</v>
      </c>
      <c r="F123" s="208" t="s">
        <v>2474</v>
      </c>
      <c r="G123" s="490">
        <f t="shared" si="3"/>
        <v>26.014545454545456</v>
      </c>
      <c r="H123" s="490"/>
      <c r="I123" s="490"/>
      <c r="J123" s="490">
        <f t="shared" si="5"/>
        <v>26.014545454545456</v>
      </c>
      <c r="K123" s="490"/>
      <c r="L123" s="490"/>
      <c r="M123" s="490">
        <f t="shared" si="4"/>
        <v>26.014545454545456</v>
      </c>
      <c r="N123" s="255">
        <f>VLOOKUP($C123,ToxValues!$C$4:$J$284,7,FALSE)</f>
        <v>0.11</v>
      </c>
      <c r="O123" s="255" t="str">
        <f>VLOOKUP($C123,ToxValues!$C$4:$J$284,3,FALSE)</f>
        <v>--</v>
      </c>
      <c r="P123" s="255"/>
      <c r="Q123" s="497"/>
    </row>
    <row r="124" spans="1:17" x14ac:dyDescent="0.25">
      <c r="A124" s="318" t="s">
        <v>239</v>
      </c>
      <c r="B124" s="320" t="s">
        <v>325</v>
      </c>
      <c r="C124" s="208" t="s">
        <v>324</v>
      </c>
      <c r="D124" s="208">
        <v>92875</v>
      </c>
      <c r="E124" s="208" t="str">
        <f>IFERROR(VLOOKUP(C124,RSL_Composite!$A$4:$K$767,11,FALSE),"--")</f>
        <v>M</v>
      </c>
      <c r="F124" s="208" t="s">
        <v>2474</v>
      </c>
      <c r="G124" s="490">
        <f t="shared" si="3"/>
        <v>1.2441739130434783E-2</v>
      </c>
      <c r="H124" s="490"/>
      <c r="I124" s="490"/>
      <c r="J124" s="490">
        <f t="shared" si="5"/>
        <v>1.2441739130434783E-2</v>
      </c>
      <c r="K124" s="490"/>
      <c r="L124" s="490"/>
      <c r="M124" s="490">
        <f t="shared" si="4"/>
        <v>1.2441739130434783E-2</v>
      </c>
      <c r="N124" s="255">
        <f>VLOOKUP($C124,ToxValues!$C$4:$J$284,7,FALSE)</f>
        <v>230</v>
      </c>
      <c r="O124" s="255">
        <f>VLOOKUP($C124,ToxValues!$C$4:$J$284,3,FALSE)</f>
        <v>3.0000000000000001E-3</v>
      </c>
      <c r="P124" s="255"/>
      <c r="Q124" s="497"/>
    </row>
    <row r="125" spans="1:17" x14ac:dyDescent="0.25">
      <c r="A125" s="318" t="s">
        <v>239</v>
      </c>
      <c r="B125" s="319" t="s">
        <v>323</v>
      </c>
      <c r="C125" s="208" t="s">
        <v>322</v>
      </c>
      <c r="D125" s="208">
        <v>56553</v>
      </c>
      <c r="E125" s="208" t="str">
        <f>IFERROR(VLOOKUP(C125,RSL_Composite!$A$4:$K$767,11,FALSE),"--")</f>
        <v>M</v>
      </c>
      <c r="F125" s="208" t="s">
        <v>2474</v>
      </c>
      <c r="G125" s="490">
        <f t="shared" si="3"/>
        <v>3.92</v>
      </c>
      <c r="H125" s="490"/>
      <c r="I125" s="490"/>
      <c r="J125" s="490">
        <f t="shared" si="5"/>
        <v>3.92</v>
      </c>
      <c r="K125" s="490"/>
      <c r="L125" s="490"/>
      <c r="M125" s="490">
        <f t="shared" si="4"/>
        <v>3.92</v>
      </c>
      <c r="N125" s="255">
        <f>VLOOKUP($C125,ToxValues!$C$4:$J$284,7,FALSE)</f>
        <v>0.73</v>
      </c>
      <c r="O125" s="255" t="str">
        <f>VLOOKUP($C125,ToxValues!$C$4:$J$284,3,FALSE)</f>
        <v>--</v>
      </c>
      <c r="P125" s="255"/>
      <c r="Q125" s="497"/>
    </row>
    <row r="126" spans="1:17" x14ac:dyDescent="0.25">
      <c r="A126" s="318" t="s">
        <v>239</v>
      </c>
      <c r="B126" s="319" t="s">
        <v>321</v>
      </c>
      <c r="C126" s="208" t="s">
        <v>320</v>
      </c>
      <c r="D126" s="208">
        <v>50328</v>
      </c>
      <c r="E126" s="208" t="str">
        <f>IFERROR(VLOOKUP(C126,RSL_Composite!$A$4:$K$767,11,FALSE),"--")</f>
        <v>M</v>
      </c>
      <c r="F126" s="208" t="s">
        <v>2474</v>
      </c>
      <c r="G126" s="490">
        <f t="shared" si="3"/>
        <v>0.39200000000000002</v>
      </c>
      <c r="H126" s="490"/>
      <c r="I126" s="490"/>
      <c r="J126" s="490">
        <f t="shared" si="5"/>
        <v>0.39200000000000002</v>
      </c>
      <c r="K126" s="490"/>
      <c r="L126" s="490"/>
      <c r="M126" s="490">
        <f t="shared" si="4"/>
        <v>0.39200000000000002</v>
      </c>
      <c r="N126" s="255">
        <f>VLOOKUP($C126,ToxValues!$C$4:$J$284,7,FALSE)</f>
        <v>7.3</v>
      </c>
      <c r="O126" s="255" t="str">
        <f>VLOOKUP($C126,ToxValues!$C$4:$J$284,3,FALSE)</f>
        <v>--</v>
      </c>
      <c r="P126" s="255"/>
      <c r="Q126" s="497"/>
    </row>
    <row r="127" spans="1:17" x14ac:dyDescent="0.25">
      <c r="A127" s="318" t="s">
        <v>239</v>
      </c>
      <c r="B127" s="319" t="s">
        <v>319</v>
      </c>
      <c r="C127" s="208" t="s">
        <v>318</v>
      </c>
      <c r="D127" s="208">
        <v>205992</v>
      </c>
      <c r="E127" s="208" t="str">
        <f>IFERROR(VLOOKUP(C127,RSL_Composite!$A$4:$K$767,11,FALSE),"--")</f>
        <v>M</v>
      </c>
      <c r="F127" s="208" t="s">
        <v>2474</v>
      </c>
      <c r="G127" s="490">
        <f t="shared" si="3"/>
        <v>3.92</v>
      </c>
      <c r="H127" s="490"/>
      <c r="I127" s="490"/>
      <c r="J127" s="490">
        <f t="shared" si="5"/>
        <v>3.92</v>
      </c>
      <c r="K127" s="490"/>
      <c r="L127" s="490"/>
      <c r="M127" s="490">
        <f t="shared" si="4"/>
        <v>3.92</v>
      </c>
      <c r="N127" s="255">
        <f>VLOOKUP($C127,ToxValues!$C$4:$J$284,7,FALSE)</f>
        <v>0.73</v>
      </c>
      <c r="O127" s="255" t="str">
        <f>VLOOKUP($C127,ToxValues!$C$4:$J$284,3,FALSE)</f>
        <v>--</v>
      </c>
      <c r="P127" s="255"/>
      <c r="Q127" s="497"/>
    </row>
    <row r="128" spans="1:17" x14ac:dyDescent="0.25">
      <c r="A128" s="318" t="s">
        <v>239</v>
      </c>
      <c r="B128" s="319" t="s">
        <v>317</v>
      </c>
      <c r="C128" s="208" t="s">
        <v>316</v>
      </c>
      <c r="D128" s="208">
        <v>191242</v>
      </c>
      <c r="E128" s="208" t="str">
        <f>IFERROR(VLOOKUP(C128,RSL_Composite!$A$4:$K$767,11,FALSE),"--")</f>
        <v>--</v>
      </c>
      <c r="F128" s="208" t="s">
        <v>2474</v>
      </c>
      <c r="G128" s="490" t="str">
        <f t="shared" si="3"/>
        <v>--</v>
      </c>
      <c r="H128" s="490"/>
      <c r="I128" s="490"/>
      <c r="J128" s="490" t="str">
        <f t="shared" si="5"/>
        <v>--</v>
      </c>
      <c r="K128" s="490"/>
      <c r="L128" s="490"/>
      <c r="M128" s="490" t="str">
        <f t="shared" si="4"/>
        <v>--</v>
      </c>
      <c r="N128" s="255" t="str">
        <f>VLOOKUP($C128,ToxValues!$C$4:$J$284,7,FALSE)</f>
        <v>--</v>
      </c>
      <c r="O128" s="255" t="str">
        <f>VLOOKUP($C128,ToxValues!$C$4:$J$284,3,FALSE)</f>
        <v>--</v>
      </c>
      <c r="P128" s="255"/>
      <c r="Q128" s="497"/>
    </row>
    <row r="129" spans="1:17" x14ac:dyDescent="0.25">
      <c r="A129" s="318" t="s">
        <v>239</v>
      </c>
      <c r="B129" s="319" t="s">
        <v>315</v>
      </c>
      <c r="C129" s="208" t="s">
        <v>314</v>
      </c>
      <c r="D129" s="208">
        <v>207089</v>
      </c>
      <c r="E129" s="208" t="str">
        <f>IFERROR(VLOOKUP(C129,RSL_Composite!$A$4:$K$767,11,FALSE),"--")</f>
        <v>M</v>
      </c>
      <c r="F129" s="208" t="s">
        <v>2474</v>
      </c>
      <c r="G129" s="490">
        <f t="shared" si="3"/>
        <v>39.200000000000003</v>
      </c>
      <c r="H129" s="490"/>
      <c r="I129" s="490"/>
      <c r="J129" s="490">
        <f t="shared" si="5"/>
        <v>39.200000000000003</v>
      </c>
      <c r="K129" s="490"/>
      <c r="L129" s="490"/>
      <c r="M129" s="490">
        <f t="shared" si="4"/>
        <v>39.200000000000003</v>
      </c>
      <c r="N129" s="255">
        <f>VLOOKUP($C129,ToxValues!$C$4:$J$284,7,FALSE)</f>
        <v>7.2999999999999995E-2</v>
      </c>
      <c r="O129" s="255" t="str">
        <f>VLOOKUP($C129,ToxValues!$C$4:$J$284,3,FALSE)</f>
        <v>--</v>
      </c>
      <c r="P129" s="255"/>
      <c r="Q129" s="497"/>
    </row>
    <row r="130" spans="1:17" x14ac:dyDescent="0.25">
      <c r="A130" s="318" t="s">
        <v>239</v>
      </c>
      <c r="B130" s="320" t="s">
        <v>313</v>
      </c>
      <c r="C130" s="208" t="s">
        <v>312</v>
      </c>
      <c r="D130" s="208">
        <v>65850</v>
      </c>
      <c r="E130" s="208" t="str">
        <f>IFERROR(VLOOKUP(C130,RSL_Composite!$A$4:$K$767,11,FALSE),"--")</f>
        <v>--</v>
      </c>
      <c r="F130" s="208" t="s">
        <v>2474</v>
      </c>
      <c r="G130" s="490" t="str">
        <f t="shared" si="3"/>
        <v>--</v>
      </c>
      <c r="H130" s="490"/>
      <c r="I130" s="490"/>
      <c r="J130" s="490" t="str">
        <f t="shared" si="5"/>
        <v>--</v>
      </c>
      <c r="K130" s="490"/>
      <c r="L130" s="490"/>
      <c r="M130" s="490" t="str">
        <f t="shared" si="4"/>
        <v>--</v>
      </c>
      <c r="N130" s="255" t="str">
        <f>VLOOKUP($C130,ToxValues!$C$4:$J$284,7,FALSE)</f>
        <v>--</v>
      </c>
      <c r="O130" s="255">
        <f>VLOOKUP($C130,ToxValues!$C$4:$J$284,3,FALSE)</f>
        <v>4</v>
      </c>
      <c r="P130" s="255"/>
      <c r="Q130" s="497"/>
    </row>
    <row r="131" spans="1:17" x14ac:dyDescent="0.25">
      <c r="A131" s="318" t="s">
        <v>239</v>
      </c>
      <c r="B131" s="320" t="s">
        <v>311</v>
      </c>
      <c r="C131" s="208" t="s">
        <v>310</v>
      </c>
      <c r="D131" s="208">
        <v>100516</v>
      </c>
      <c r="E131" s="208" t="str">
        <f>IFERROR(VLOOKUP(C131,RSL_Composite!$A$4:$K$767,11,FALSE),"--")</f>
        <v>--</v>
      </c>
      <c r="F131" s="208" t="s">
        <v>2474</v>
      </c>
      <c r="G131" s="490" t="str">
        <f t="shared" si="3"/>
        <v>--</v>
      </c>
      <c r="H131" s="490"/>
      <c r="I131" s="490"/>
      <c r="J131" s="490" t="str">
        <f t="shared" si="5"/>
        <v>--</v>
      </c>
      <c r="K131" s="490"/>
      <c r="L131" s="490"/>
      <c r="M131" s="490" t="str">
        <f t="shared" si="4"/>
        <v>--</v>
      </c>
      <c r="N131" s="255" t="str">
        <f>VLOOKUP($C131,ToxValues!$C$4:$J$284,7,FALSE)</f>
        <v>--</v>
      </c>
      <c r="O131" s="255">
        <f>VLOOKUP($C131,ToxValues!$C$4:$J$284,3,FALSE)</f>
        <v>0.1</v>
      </c>
      <c r="P131" s="255"/>
      <c r="Q131" s="497"/>
    </row>
    <row r="132" spans="1:17" x14ac:dyDescent="0.25">
      <c r="A132" s="318" t="s">
        <v>239</v>
      </c>
      <c r="B132" s="319" t="s">
        <v>309</v>
      </c>
      <c r="C132" s="208" t="s">
        <v>308</v>
      </c>
      <c r="D132" s="208">
        <v>111911</v>
      </c>
      <c r="E132" s="208" t="str">
        <f>IFERROR(VLOOKUP(C132,RSL_Composite!$A$4:$K$767,11,FALSE),"--")</f>
        <v>--</v>
      </c>
      <c r="F132" s="208" t="s">
        <v>2474</v>
      </c>
      <c r="G132" s="490" t="str">
        <f t="shared" si="3"/>
        <v>--</v>
      </c>
      <c r="H132" s="490"/>
      <c r="I132" s="490"/>
      <c r="J132" s="490" t="str">
        <f t="shared" si="5"/>
        <v>--</v>
      </c>
      <c r="K132" s="490"/>
      <c r="L132" s="490"/>
      <c r="M132" s="490" t="str">
        <f t="shared" si="4"/>
        <v>--</v>
      </c>
      <c r="N132" s="255" t="str">
        <f>VLOOKUP($C132,ToxValues!$C$4:$J$284,7,FALSE)</f>
        <v>--</v>
      </c>
      <c r="O132" s="255">
        <f>VLOOKUP($C132,ToxValues!$C$4:$J$284,3,FALSE)</f>
        <v>3.0000000000000001E-3</v>
      </c>
      <c r="P132" s="255"/>
      <c r="Q132" s="497"/>
    </row>
    <row r="133" spans="1:17" x14ac:dyDescent="0.25">
      <c r="A133" s="318" t="s">
        <v>239</v>
      </c>
      <c r="B133" s="319" t="s">
        <v>307</v>
      </c>
      <c r="C133" s="208" t="s">
        <v>306</v>
      </c>
      <c r="D133" s="208">
        <v>111444</v>
      </c>
      <c r="E133" s="208" t="str">
        <f>IFERROR(VLOOKUP(C133,RSL_Composite!$A$4:$K$767,11,FALSE),"--")</f>
        <v>--</v>
      </c>
      <c r="F133" s="208" t="s">
        <v>2474</v>
      </c>
      <c r="G133" s="490">
        <f t="shared" si="3"/>
        <v>2.601454545454545</v>
      </c>
      <c r="H133" s="490"/>
      <c r="I133" s="490"/>
      <c r="J133" s="490">
        <f t="shared" si="5"/>
        <v>2.601454545454545</v>
      </c>
      <c r="K133" s="490"/>
      <c r="L133" s="490"/>
      <c r="M133" s="490">
        <f t="shared" si="4"/>
        <v>2.601454545454545</v>
      </c>
      <c r="N133" s="255">
        <f>VLOOKUP($C133,ToxValues!$C$4:$J$284,7,FALSE)</f>
        <v>1.1000000000000001</v>
      </c>
      <c r="O133" s="255" t="str">
        <f>VLOOKUP($C133,ToxValues!$C$4:$J$284,3,FALSE)</f>
        <v>--</v>
      </c>
      <c r="P133" s="255"/>
      <c r="Q133" s="497"/>
    </row>
    <row r="134" spans="1:17" x14ac:dyDescent="0.25">
      <c r="A134" s="318" t="s">
        <v>239</v>
      </c>
      <c r="B134" s="319" t="s">
        <v>305</v>
      </c>
      <c r="C134" s="208" t="s">
        <v>304</v>
      </c>
      <c r="D134" s="208">
        <v>108601</v>
      </c>
      <c r="E134" s="208" t="str">
        <f>IFERROR(VLOOKUP(C134,RSL_Composite!$A$4:$K$767,11,FALSE),"--")</f>
        <v>--</v>
      </c>
      <c r="F134" s="208" t="s">
        <v>2474</v>
      </c>
      <c r="G134" s="490">
        <f t="shared" ref="G134:G197" si="6">IF(MIN(H134:J134)&gt;0,MIN(H134:J134),"--")</f>
        <v>40.879999999999995</v>
      </c>
      <c r="H134" s="490"/>
      <c r="I134" s="490"/>
      <c r="J134" s="490">
        <f t="shared" si="5"/>
        <v>40.879999999999995</v>
      </c>
      <c r="K134" s="490"/>
      <c r="L134" s="490"/>
      <c r="M134" s="490">
        <f t="shared" ref="M134:M197" si="7">IFERROR(((ELCR*BW_adult*ATc*365*1000)/(IRw_comm*ED_comm*EF_comm*N134)),"--")</f>
        <v>40.879999999999995</v>
      </c>
      <c r="N134" s="255">
        <f>VLOOKUP($C134,ToxValues!$C$4:$J$284,7,FALSE)</f>
        <v>7.0000000000000007E-2</v>
      </c>
      <c r="O134" s="255">
        <f>VLOOKUP($C134,ToxValues!$C$4:$J$284,3,FALSE)</f>
        <v>0.04</v>
      </c>
      <c r="P134" s="255"/>
      <c r="Q134" s="497"/>
    </row>
    <row r="135" spans="1:17" x14ac:dyDescent="0.25">
      <c r="A135" s="318" t="s">
        <v>239</v>
      </c>
      <c r="B135" s="319" t="s">
        <v>303</v>
      </c>
      <c r="C135" s="208" t="s">
        <v>302</v>
      </c>
      <c r="D135" s="208">
        <v>117817</v>
      </c>
      <c r="E135" s="208" t="str">
        <f>IFERROR(VLOOKUP(C135,RSL_Composite!$A$4:$K$767,11,FALSE),"--")</f>
        <v>--</v>
      </c>
      <c r="F135" s="208" t="s">
        <v>2474</v>
      </c>
      <c r="G135" s="490">
        <f t="shared" si="6"/>
        <v>204.4</v>
      </c>
      <c r="H135" s="490"/>
      <c r="I135" s="490"/>
      <c r="J135" s="490">
        <f t="shared" ref="J135:J198" si="8">IFERROR(($M135),"")</f>
        <v>204.4</v>
      </c>
      <c r="K135" s="490"/>
      <c r="L135" s="490"/>
      <c r="M135" s="490">
        <f t="shared" si="7"/>
        <v>204.4</v>
      </c>
      <c r="N135" s="255">
        <f>VLOOKUP($C135,ToxValues!$C$4:$J$284,7,FALSE)</f>
        <v>1.4E-2</v>
      </c>
      <c r="O135" s="255">
        <f>VLOOKUP($C135,ToxValues!$C$4:$J$284,3,FALSE)</f>
        <v>0.02</v>
      </c>
      <c r="P135" s="255"/>
      <c r="Q135" s="497"/>
    </row>
    <row r="136" spans="1:17" x14ac:dyDescent="0.25">
      <c r="A136" s="318" t="s">
        <v>239</v>
      </c>
      <c r="B136" s="320" t="s">
        <v>301</v>
      </c>
      <c r="C136" s="208" t="s">
        <v>300</v>
      </c>
      <c r="D136" s="208">
        <v>85687</v>
      </c>
      <c r="E136" s="208" t="str">
        <f>IFERROR(VLOOKUP(C136,RSL_Composite!$A$4:$K$767,11,FALSE),"--")</f>
        <v>--</v>
      </c>
      <c r="F136" s="208" t="s">
        <v>2474</v>
      </c>
      <c r="G136" s="490">
        <f t="shared" si="6"/>
        <v>1506.1052631578948</v>
      </c>
      <c r="H136" s="490"/>
      <c r="I136" s="490"/>
      <c r="J136" s="490">
        <f t="shared" si="8"/>
        <v>1506.1052631578948</v>
      </c>
      <c r="K136" s="490"/>
      <c r="L136" s="490"/>
      <c r="M136" s="490">
        <f t="shared" si="7"/>
        <v>1506.1052631578948</v>
      </c>
      <c r="N136" s="255">
        <f>VLOOKUP($C136,ToxValues!$C$4:$J$284,7,FALSE)</f>
        <v>1.9E-3</v>
      </c>
      <c r="O136" s="255">
        <f>VLOOKUP($C136,ToxValues!$C$4:$J$284,3,FALSE)</f>
        <v>0.2</v>
      </c>
      <c r="P136" s="255"/>
      <c r="Q136" s="497"/>
    </row>
    <row r="137" spans="1:17" x14ac:dyDescent="0.25">
      <c r="A137" s="318" t="s">
        <v>239</v>
      </c>
      <c r="B137" s="319" t="s">
        <v>299</v>
      </c>
      <c r="C137" s="208" t="s">
        <v>298</v>
      </c>
      <c r="D137" s="208">
        <v>86748</v>
      </c>
      <c r="E137" s="208" t="str">
        <f>IFERROR(VLOOKUP(C137,RSL_Composite!$A$4:$K$767,11,FALSE),"--")</f>
        <v>--</v>
      </c>
      <c r="F137" s="208" t="s">
        <v>2474</v>
      </c>
      <c r="G137" s="490" t="str">
        <f t="shared" si="6"/>
        <v>--</v>
      </c>
      <c r="H137" s="490"/>
      <c r="I137" s="490"/>
      <c r="J137" s="490" t="str">
        <f t="shared" si="8"/>
        <v>--</v>
      </c>
      <c r="K137" s="490"/>
      <c r="L137" s="490"/>
      <c r="M137" s="490" t="str">
        <f t="shared" si="7"/>
        <v>--</v>
      </c>
      <c r="N137" s="255" t="str">
        <f>VLOOKUP($C137,ToxValues!$C$4:$J$284,7,FALSE)</f>
        <v>--</v>
      </c>
      <c r="O137" s="255" t="str">
        <f>VLOOKUP($C137,ToxValues!$C$4:$J$284,3,FALSE)</f>
        <v>--</v>
      </c>
      <c r="P137" s="255"/>
      <c r="Q137" s="497"/>
    </row>
    <row r="138" spans="1:17" x14ac:dyDescent="0.25">
      <c r="A138" s="318" t="s">
        <v>239</v>
      </c>
      <c r="B138" s="319" t="s">
        <v>191</v>
      </c>
      <c r="C138" s="208" t="s">
        <v>190</v>
      </c>
      <c r="D138" s="208">
        <v>510156</v>
      </c>
      <c r="E138" s="208" t="str">
        <f>IFERROR(VLOOKUP(C138,RSL_Composite!$A$4:$K$767,11,FALSE),"--")</f>
        <v>--</v>
      </c>
      <c r="F138" s="208" t="s">
        <v>2474</v>
      </c>
      <c r="G138" s="490">
        <f t="shared" si="6"/>
        <v>26.014545454545456</v>
      </c>
      <c r="H138" s="490"/>
      <c r="I138" s="490"/>
      <c r="J138" s="490">
        <f t="shared" si="8"/>
        <v>26.014545454545456</v>
      </c>
      <c r="K138" s="490"/>
      <c r="L138" s="490"/>
      <c r="M138" s="490">
        <f t="shared" si="7"/>
        <v>26.014545454545456</v>
      </c>
      <c r="N138" s="255">
        <f>VLOOKUP($C138,ToxValues!$C$4:$J$284,7,FALSE)</f>
        <v>0.11</v>
      </c>
      <c r="O138" s="255">
        <f>VLOOKUP($C138,ToxValues!$C$4:$J$284,3,FALSE)</f>
        <v>0.02</v>
      </c>
      <c r="P138" s="255"/>
      <c r="Q138" s="497"/>
    </row>
    <row r="139" spans="1:17" x14ac:dyDescent="0.25">
      <c r="A139" s="318" t="s">
        <v>239</v>
      </c>
      <c r="B139" s="319" t="s">
        <v>297</v>
      </c>
      <c r="C139" s="208" t="s">
        <v>296</v>
      </c>
      <c r="D139" s="208">
        <v>218019</v>
      </c>
      <c r="E139" s="208" t="str">
        <f>IFERROR(VLOOKUP(C139,RSL_Composite!$A$4:$K$767,11,FALSE),"--")</f>
        <v>M</v>
      </c>
      <c r="F139" s="208" t="s">
        <v>2474</v>
      </c>
      <c r="G139" s="490">
        <f t="shared" si="6"/>
        <v>392</v>
      </c>
      <c r="H139" s="490"/>
      <c r="I139" s="490"/>
      <c r="J139" s="490">
        <f t="shared" si="8"/>
        <v>392</v>
      </c>
      <c r="K139" s="490"/>
      <c r="L139" s="490"/>
      <c r="M139" s="490">
        <f t="shared" si="7"/>
        <v>392</v>
      </c>
      <c r="N139" s="255">
        <f>VLOOKUP($C139,ToxValues!$C$4:$J$284,7,FALSE)</f>
        <v>7.3000000000000001E-3</v>
      </c>
      <c r="O139" s="255" t="str">
        <f>VLOOKUP($C139,ToxValues!$C$4:$J$284,3,FALSE)</f>
        <v>--</v>
      </c>
      <c r="P139" s="255"/>
      <c r="Q139" s="497"/>
    </row>
    <row r="140" spans="1:17" x14ac:dyDescent="0.25">
      <c r="A140" s="318" t="s">
        <v>239</v>
      </c>
      <c r="B140" s="320" t="s">
        <v>295</v>
      </c>
      <c r="C140" s="208" t="s">
        <v>294</v>
      </c>
      <c r="D140" s="208">
        <v>103231</v>
      </c>
      <c r="E140" s="208" t="str">
        <f>IFERROR(VLOOKUP(C140,RSL_Composite!$A$4:$K$767,11,FALSE),"--")</f>
        <v>--</v>
      </c>
      <c r="F140" s="208" t="s">
        <v>2474</v>
      </c>
      <c r="G140" s="490">
        <f t="shared" si="6"/>
        <v>2384.666666666667</v>
      </c>
      <c r="H140" s="490"/>
      <c r="I140" s="490"/>
      <c r="J140" s="490">
        <f t="shared" si="8"/>
        <v>2384.666666666667</v>
      </c>
      <c r="K140" s="490"/>
      <c r="L140" s="490"/>
      <c r="M140" s="490">
        <f t="shared" si="7"/>
        <v>2384.666666666667</v>
      </c>
      <c r="N140" s="255">
        <f>VLOOKUP($C140,ToxValues!$C$4:$J$284,7,FALSE)</f>
        <v>1.1999999999999999E-3</v>
      </c>
      <c r="O140" s="255">
        <f>VLOOKUP($C140,ToxValues!$C$4:$J$284,3,FALSE)</f>
        <v>0.6</v>
      </c>
      <c r="P140" s="255"/>
      <c r="Q140" s="497"/>
    </row>
    <row r="141" spans="1:17" x14ac:dyDescent="0.25">
      <c r="A141" s="318" t="s">
        <v>239</v>
      </c>
      <c r="B141" s="319" t="s">
        <v>293</v>
      </c>
      <c r="C141" s="208" t="s">
        <v>292</v>
      </c>
      <c r="D141" s="208">
        <v>53703</v>
      </c>
      <c r="E141" s="208" t="str">
        <f>IFERROR(VLOOKUP(C141,RSL_Composite!$A$4:$K$767,11,FALSE),"--")</f>
        <v>M</v>
      </c>
      <c r="F141" s="208" t="s">
        <v>2474</v>
      </c>
      <c r="G141" s="490">
        <f t="shared" si="6"/>
        <v>0.39200000000000002</v>
      </c>
      <c r="H141" s="490"/>
      <c r="I141" s="490"/>
      <c r="J141" s="490">
        <f t="shared" si="8"/>
        <v>0.39200000000000002</v>
      </c>
      <c r="K141" s="490"/>
      <c r="L141" s="490"/>
      <c r="M141" s="490">
        <f t="shared" si="7"/>
        <v>0.39200000000000002</v>
      </c>
      <c r="N141" s="255">
        <f>VLOOKUP($C141,ToxValues!$C$4:$J$284,7,FALSE)</f>
        <v>7.3</v>
      </c>
      <c r="O141" s="255" t="str">
        <f>VLOOKUP($C141,ToxValues!$C$4:$J$284,3,FALSE)</f>
        <v>--</v>
      </c>
      <c r="P141" s="255"/>
      <c r="Q141" s="497"/>
    </row>
    <row r="142" spans="1:17" x14ac:dyDescent="0.25">
      <c r="A142" s="318" t="s">
        <v>239</v>
      </c>
      <c r="B142" s="319" t="s">
        <v>291</v>
      </c>
      <c r="C142" s="208" t="s">
        <v>290</v>
      </c>
      <c r="D142" s="208">
        <v>132649</v>
      </c>
      <c r="E142" s="208" t="str">
        <f>IFERROR(VLOOKUP(C142,RSL_Composite!$A$4:$K$767,11,FALSE),"--")</f>
        <v>--</v>
      </c>
      <c r="F142" s="208" t="s">
        <v>2474</v>
      </c>
      <c r="G142" s="490" t="str">
        <f t="shared" si="6"/>
        <v>--</v>
      </c>
      <c r="H142" s="490"/>
      <c r="I142" s="490"/>
      <c r="J142" s="490" t="str">
        <f t="shared" si="8"/>
        <v>--</v>
      </c>
      <c r="K142" s="490"/>
      <c r="L142" s="490"/>
      <c r="M142" s="490" t="str">
        <f t="shared" si="7"/>
        <v>--</v>
      </c>
      <c r="N142" s="255" t="str">
        <f>VLOOKUP($C142,ToxValues!$C$4:$J$284,7,FALSE)</f>
        <v>--</v>
      </c>
      <c r="O142" s="255">
        <f>VLOOKUP($C142,ToxValues!$C$4:$J$284,3,FALSE)</f>
        <v>1E-3</v>
      </c>
      <c r="P142" s="255"/>
      <c r="Q142" s="497"/>
    </row>
    <row r="143" spans="1:17" x14ac:dyDescent="0.25">
      <c r="A143" s="318" t="s">
        <v>239</v>
      </c>
      <c r="B143" s="320" t="s">
        <v>289</v>
      </c>
      <c r="C143" s="208" t="s">
        <v>288</v>
      </c>
      <c r="D143" s="208">
        <v>76436</v>
      </c>
      <c r="E143" s="208" t="str">
        <f>IFERROR(VLOOKUP(C143,RSL_Composite!$A$4:$K$767,11,FALSE),"--")</f>
        <v>--</v>
      </c>
      <c r="F143" s="208" t="s">
        <v>2474</v>
      </c>
      <c r="G143" s="490" t="str">
        <f t="shared" si="6"/>
        <v>--</v>
      </c>
      <c r="H143" s="490"/>
      <c r="I143" s="490"/>
      <c r="J143" s="490" t="str">
        <f t="shared" si="8"/>
        <v>--</v>
      </c>
      <c r="K143" s="490"/>
      <c r="L143" s="490"/>
      <c r="M143" s="490" t="str">
        <f t="shared" si="7"/>
        <v>--</v>
      </c>
      <c r="N143" s="255" t="str">
        <f>VLOOKUP($C143,ToxValues!$C$4:$J$284,7,FALSE)</f>
        <v>--</v>
      </c>
      <c r="O143" s="255" t="str">
        <f>VLOOKUP($C143,ToxValues!$C$4:$J$284,3,FALSE)</f>
        <v>--</v>
      </c>
      <c r="P143" s="255"/>
      <c r="Q143" s="497"/>
    </row>
    <row r="144" spans="1:17" x14ac:dyDescent="0.25">
      <c r="A144" s="318" t="s">
        <v>239</v>
      </c>
      <c r="B144" s="320" t="s">
        <v>287</v>
      </c>
      <c r="C144" s="208" t="s">
        <v>286</v>
      </c>
      <c r="D144" s="208">
        <v>84662</v>
      </c>
      <c r="E144" s="208" t="str">
        <f>IFERROR(VLOOKUP(C144,RSL_Composite!$A$4:$K$767,11,FALSE),"--")</f>
        <v>--</v>
      </c>
      <c r="F144" s="208" t="s">
        <v>2474</v>
      </c>
      <c r="G144" s="490" t="str">
        <f t="shared" si="6"/>
        <v>--</v>
      </c>
      <c r="H144" s="490"/>
      <c r="I144" s="490"/>
      <c r="J144" s="490" t="str">
        <f t="shared" si="8"/>
        <v>--</v>
      </c>
      <c r="K144" s="490"/>
      <c r="L144" s="490"/>
      <c r="M144" s="490" t="str">
        <f t="shared" si="7"/>
        <v>--</v>
      </c>
      <c r="N144" s="255" t="str">
        <f>VLOOKUP($C144,ToxValues!$C$4:$J$284,7,FALSE)</f>
        <v>--</v>
      </c>
      <c r="O144" s="255">
        <f>VLOOKUP($C144,ToxValues!$C$4:$J$284,3,FALSE)</f>
        <v>0.8</v>
      </c>
      <c r="P144" s="255"/>
      <c r="Q144" s="497"/>
    </row>
    <row r="145" spans="1:17" x14ac:dyDescent="0.25">
      <c r="A145" s="318" t="s">
        <v>239</v>
      </c>
      <c r="B145" s="320" t="s">
        <v>285</v>
      </c>
      <c r="C145" s="208" t="s">
        <v>284</v>
      </c>
      <c r="D145" s="208">
        <v>131113</v>
      </c>
      <c r="E145" s="208" t="str">
        <f>IFERROR(VLOOKUP(C145,RSL_Composite!$A$4:$K$767,11,FALSE),"--")</f>
        <v>--</v>
      </c>
      <c r="F145" s="208" t="s">
        <v>2474</v>
      </c>
      <c r="G145" s="490" t="str">
        <f t="shared" si="6"/>
        <v>--</v>
      </c>
      <c r="H145" s="490"/>
      <c r="I145" s="490"/>
      <c r="J145" s="490" t="str">
        <f t="shared" si="8"/>
        <v>--</v>
      </c>
      <c r="K145" s="490"/>
      <c r="L145" s="490"/>
      <c r="M145" s="490" t="str">
        <f t="shared" si="7"/>
        <v>--</v>
      </c>
      <c r="N145" s="255" t="str">
        <f>VLOOKUP($C145,ToxValues!$C$4:$J$284,7,FALSE)</f>
        <v>--</v>
      </c>
      <c r="O145" s="255" t="str">
        <f>VLOOKUP($C145,ToxValues!$C$4:$J$284,3,FALSE)</f>
        <v>--</v>
      </c>
      <c r="P145" s="255"/>
      <c r="Q145" s="497"/>
    </row>
    <row r="146" spans="1:17" x14ac:dyDescent="0.25">
      <c r="A146" s="318" t="s">
        <v>239</v>
      </c>
      <c r="B146" s="320" t="s">
        <v>283</v>
      </c>
      <c r="C146" s="208" t="s">
        <v>282</v>
      </c>
      <c r="D146" s="208">
        <v>84742</v>
      </c>
      <c r="E146" s="208" t="str">
        <f>IFERROR(VLOOKUP(C146,RSL_Composite!$A$4:$K$767,11,FALSE),"--")</f>
        <v>--</v>
      </c>
      <c r="F146" s="208" t="s">
        <v>2474</v>
      </c>
      <c r="G146" s="490" t="str">
        <f t="shared" si="6"/>
        <v>--</v>
      </c>
      <c r="H146" s="490"/>
      <c r="I146" s="490"/>
      <c r="J146" s="490" t="str">
        <f t="shared" si="8"/>
        <v>--</v>
      </c>
      <c r="K146" s="490"/>
      <c r="L146" s="490"/>
      <c r="M146" s="490" t="str">
        <f t="shared" si="7"/>
        <v>--</v>
      </c>
      <c r="N146" s="255" t="str">
        <f>VLOOKUP($C146,ToxValues!$C$4:$J$284,7,FALSE)</f>
        <v>--</v>
      </c>
      <c r="O146" s="255">
        <f>VLOOKUP($C146,ToxValues!$C$4:$J$284,3,FALSE)</f>
        <v>0.1</v>
      </c>
      <c r="P146" s="255"/>
      <c r="Q146" s="497"/>
    </row>
    <row r="147" spans="1:17" x14ac:dyDescent="0.25">
      <c r="A147" s="318" t="s">
        <v>239</v>
      </c>
      <c r="B147" s="320" t="s">
        <v>281</v>
      </c>
      <c r="C147" s="208" t="s">
        <v>280</v>
      </c>
      <c r="D147" s="208">
        <v>117840</v>
      </c>
      <c r="E147" s="208" t="str">
        <f>IFERROR(VLOOKUP(C147,RSL_Composite!$A$4:$K$767,11,FALSE),"--")</f>
        <v>--</v>
      </c>
      <c r="F147" s="208" t="s">
        <v>2474</v>
      </c>
      <c r="G147" s="490" t="str">
        <f t="shared" si="6"/>
        <v>--</v>
      </c>
      <c r="H147" s="490"/>
      <c r="I147" s="490"/>
      <c r="J147" s="490" t="str">
        <f t="shared" si="8"/>
        <v>--</v>
      </c>
      <c r="K147" s="490"/>
      <c r="L147" s="490"/>
      <c r="M147" s="490" t="str">
        <f t="shared" si="7"/>
        <v>--</v>
      </c>
      <c r="N147" s="255" t="str">
        <f>VLOOKUP($C147,ToxValues!$C$4:$J$284,7,FALSE)</f>
        <v>--</v>
      </c>
      <c r="O147" s="255">
        <f>VLOOKUP($C147,ToxValues!$C$4:$J$284,3,FALSE)</f>
        <v>1.2E-2</v>
      </c>
      <c r="P147" s="255"/>
      <c r="Q147" s="497"/>
    </row>
    <row r="148" spans="1:17" x14ac:dyDescent="0.25">
      <c r="A148" s="318" t="s">
        <v>239</v>
      </c>
      <c r="B148" s="319" t="s">
        <v>279</v>
      </c>
      <c r="C148" s="208" t="s">
        <v>278</v>
      </c>
      <c r="D148" s="208">
        <v>206440</v>
      </c>
      <c r="E148" s="208" t="str">
        <f>IFERROR(VLOOKUP(C148,RSL_Composite!$A$4:$K$767,11,FALSE),"--")</f>
        <v>--</v>
      </c>
      <c r="F148" s="208" t="s">
        <v>2474</v>
      </c>
      <c r="G148" s="490" t="str">
        <f t="shared" si="6"/>
        <v>--</v>
      </c>
      <c r="H148" s="490"/>
      <c r="I148" s="490"/>
      <c r="J148" s="490" t="str">
        <f t="shared" si="8"/>
        <v>--</v>
      </c>
      <c r="K148" s="490"/>
      <c r="L148" s="490"/>
      <c r="M148" s="490" t="str">
        <f t="shared" si="7"/>
        <v>--</v>
      </c>
      <c r="N148" s="255" t="str">
        <f>VLOOKUP($C148,ToxValues!$C$4:$J$284,7,FALSE)</f>
        <v>--</v>
      </c>
      <c r="O148" s="255">
        <f>VLOOKUP($C148,ToxValues!$C$4:$J$284,3,FALSE)</f>
        <v>0.04</v>
      </c>
      <c r="P148" s="255"/>
      <c r="Q148" s="497"/>
    </row>
    <row r="149" spans="1:17" x14ac:dyDescent="0.25">
      <c r="A149" s="318" t="s">
        <v>239</v>
      </c>
      <c r="B149" s="319" t="s">
        <v>277</v>
      </c>
      <c r="C149" s="208" t="s">
        <v>276</v>
      </c>
      <c r="D149" s="208">
        <v>86737</v>
      </c>
      <c r="E149" s="208" t="str">
        <f>IFERROR(VLOOKUP(C149,RSL_Composite!$A$4:$K$767,11,FALSE),"--")</f>
        <v>--</v>
      </c>
      <c r="F149" s="208" t="s">
        <v>2474</v>
      </c>
      <c r="G149" s="490" t="str">
        <f t="shared" si="6"/>
        <v>--</v>
      </c>
      <c r="H149" s="490"/>
      <c r="I149" s="490"/>
      <c r="J149" s="490" t="str">
        <f t="shared" si="8"/>
        <v>--</v>
      </c>
      <c r="K149" s="490"/>
      <c r="L149" s="490"/>
      <c r="M149" s="490" t="str">
        <f t="shared" si="7"/>
        <v>--</v>
      </c>
      <c r="N149" s="255" t="str">
        <f>VLOOKUP($C149,ToxValues!$C$4:$J$284,7,FALSE)</f>
        <v>--</v>
      </c>
      <c r="O149" s="255">
        <f>VLOOKUP($C149,ToxValues!$C$4:$J$284,3,FALSE)</f>
        <v>0.04</v>
      </c>
      <c r="P149" s="255"/>
      <c r="Q149" s="497"/>
    </row>
    <row r="150" spans="1:17" x14ac:dyDescent="0.25">
      <c r="A150" s="318" t="s">
        <v>239</v>
      </c>
      <c r="B150" s="319" t="s">
        <v>275</v>
      </c>
      <c r="C150" s="208" t="s">
        <v>274</v>
      </c>
      <c r="D150" s="208">
        <v>118741</v>
      </c>
      <c r="E150" s="208" t="str">
        <f>IFERROR(VLOOKUP(C150,RSL_Composite!$A$4:$K$767,11,FALSE),"--")</f>
        <v>--</v>
      </c>
      <c r="F150" s="208" t="s">
        <v>2474</v>
      </c>
      <c r="G150" s="490">
        <f t="shared" si="6"/>
        <v>1.7885</v>
      </c>
      <c r="H150" s="490"/>
      <c r="I150" s="490"/>
      <c r="J150" s="490">
        <f t="shared" si="8"/>
        <v>1.7885</v>
      </c>
      <c r="K150" s="490"/>
      <c r="L150" s="490"/>
      <c r="M150" s="490">
        <f t="shared" si="7"/>
        <v>1.7885</v>
      </c>
      <c r="N150" s="255">
        <f>VLOOKUP($C150,ToxValues!$C$4:$J$284,7,FALSE)</f>
        <v>1.6</v>
      </c>
      <c r="O150" s="255">
        <f>VLOOKUP($C150,ToxValues!$C$4:$J$284,3,FALSE)</f>
        <v>8.0000000000000004E-4</v>
      </c>
      <c r="P150" s="255"/>
      <c r="Q150" s="497"/>
    </row>
    <row r="151" spans="1:17" x14ac:dyDescent="0.25">
      <c r="A151" s="318" t="s">
        <v>239</v>
      </c>
      <c r="B151" s="319" t="s">
        <v>273</v>
      </c>
      <c r="C151" s="208" t="s">
        <v>272</v>
      </c>
      <c r="D151" s="208">
        <v>87683</v>
      </c>
      <c r="E151" s="208" t="str">
        <f>IFERROR(VLOOKUP(C151,RSL_Composite!$A$4:$K$767,11,FALSE),"--")</f>
        <v>--</v>
      </c>
      <c r="F151" s="208" t="s">
        <v>2474</v>
      </c>
      <c r="G151" s="490">
        <f t="shared" si="6"/>
        <v>36.687179487179485</v>
      </c>
      <c r="H151" s="490"/>
      <c r="I151" s="490"/>
      <c r="J151" s="490">
        <f t="shared" si="8"/>
        <v>36.687179487179485</v>
      </c>
      <c r="K151" s="490"/>
      <c r="L151" s="490"/>
      <c r="M151" s="490">
        <f t="shared" si="7"/>
        <v>36.687179487179485</v>
      </c>
      <c r="N151" s="255">
        <f>VLOOKUP($C151,ToxValues!$C$4:$J$284,7,FALSE)</f>
        <v>7.8E-2</v>
      </c>
      <c r="O151" s="255">
        <f>VLOOKUP($C151,ToxValues!$C$4:$J$284,3,FALSE)</f>
        <v>1E-3</v>
      </c>
      <c r="P151" s="255"/>
      <c r="Q151" s="497"/>
    </row>
    <row r="152" spans="1:17" x14ac:dyDescent="0.25">
      <c r="A152" s="318" t="s">
        <v>239</v>
      </c>
      <c r="B152" s="319" t="s">
        <v>271</v>
      </c>
      <c r="C152" s="208" t="s">
        <v>270</v>
      </c>
      <c r="D152" s="208">
        <v>77474</v>
      </c>
      <c r="E152" s="208" t="str">
        <f>IFERROR(VLOOKUP(C152,RSL_Composite!$A$4:$K$767,11,FALSE),"--")</f>
        <v>--</v>
      </c>
      <c r="F152" s="208" t="s">
        <v>2474</v>
      </c>
      <c r="G152" s="490" t="str">
        <f t="shared" si="6"/>
        <v>--</v>
      </c>
      <c r="H152" s="490"/>
      <c r="I152" s="490"/>
      <c r="J152" s="490" t="str">
        <f t="shared" si="8"/>
        <v>--</v>
      </c>
      <c r="K152" s="490"/>
      <c r="L152" s="490"/>
      <c r="M152" s="490" t="str">
        <f t="shared" si="7"/>
        <v>--</v>
      </c>
      <c r="N152" s="255" t="str">
        <f>VLOOKUP($C152,ToxValues!$C$4:$J$284,7,FALSE)</f>
        <v>--</v>
      </c>
      <c r="O152" s="255">
        <f>VLOOKUP($C152,ToxValues!$C$4:$J$284,3,FALSE)</f>
        <v>6.0000000000000001E-3</v>
      </c>
      <c r="P152" s="255"/>
      <c r="Q152" s="497"/>
    </row>
    <row r="153" spans="1:17" x14ac:dyDescent="0.25">
      <c r="A153" s="318" t="s">
        <v>239</v>
      </c>
      <c r="B153" s="319" t="s">
        <v>269</v>
      </c>
      <c r="C153" s="208" t="s">
        <v>268</v>
      </c>
      <c r="D153" s="208">
        <v>67721</v>
      </c>
      <c r="E153" s="208" t="str">
        <f>IFERROR(VLOOKUP(C153,RSL_Composite!$A$4:$K$767,11,FALSE),"--")</f>
        <v>--</v>
      </c>
      <c r="F153" s="208" t="s">
        <v>2474</v>
      </c>
      <c r="G153" s="490">
        <f t="shared" si="6"/>
        <v>71.540000000000006</v>
      </c>
      <c r="H153" s="490"/>
      <c r="I153" s="490"/>
      <c r="J153" s="490">
        <f t="shared" si="8"/>
        <v>71.540000000000006</v>
      </c>
      <c r="K153" s="490"/>
      <c r="L153" s="490"/>
      <c r="M153" s="490">
        <f t="shared" si="7"/>
        <v>71.540000000000006</v>
      </c>
      <c r="N153" s="255">
        <f>VLOOKUP($C153,ToxValues!$C$4:$J$284,7,FALSE)</f>
        <v>0.04</v>
      </c>
      <c r="O153" s="255">
        <f>VLOOKUP($C153,ToxValues!$C$4:$J$284,3,FALSE)</f>
        <v>6.9999999999999999E-4</v>
      </c>
      <c r="P153" s="255"/>
      <c r="Q153" s="497"/>
    </row>
    <row r="154" spans="1:17" x14ac:dyDescent="0.25">
      <c r="A154" s="318" t="s">
        <v>239</v>
      </c>
      <c r="B154" s="319" t="s">
        <v>267</v>
      </c>
      <c r="C154" s="208" t="s">
        <v>266</v>
      </c>
      <c r="D154" s="208">
        <v>193395</v>
      </c>
      <c r="E154" s="208" t="str">
        <f>IFERROR(VLOOKUP(C154,RSL_Composite!$A$4:$K$767,11,FALSE),"--")</f>
        <v>M</v>
      </c>
      <c r="F154" s="208" t="s">
        <v>2474</v>
      </c>
      <c r="G154" s="490">
        <f t="shared" si="6"/>
        <v>3.92</v>
      </c>
      <c r="H154" s="490"/>
      <c r="I154" s="490"/>
      <c r="J154" s="490">
        <f t="shared" si="8"/>
        <v>3.92</v>
      </c>
      <c r="K154" s="490"/>
      <c r="L154" s="490"/>
      <c r="M154" s="490">
        <f t="shared" si="7"/>
        <v>3.92</v>
      </c>
      <c r="N154" s="255">
        <f>VLOOKUP($C154,ToxValues!$C$4:$J$284,7,FALSE)</f>
        <v>0.73</v>
      </c>
      <c r="O154" s="255" t="str">
        <f>VLOOKUP($C154,ToxValues!$C$4:$J$284,3,FALSE)</f>
        <v>--</v>
      </c>
      <c r="P154" s="255"/>
      <c r="Q154" s="497"/>
    </row>
    <row r="155" spans="1:17" x14ac:dyDescent="0.25">
      <c r="A155" s="318" t="s">
        <v>239</v>
      </c>
      <c r="B155" s="319" t="s">
        <v>265</v>
      </c>
      <c r="C155" s="208" t="s">
        <v>264</v>
      </c>
      <c r="D155" s="208">
        <v>78591</v>
      </c>
      <c r="E155" s="208" t="str">
        <f>IFERROR(VLOOKUP(C155,RSL_Composite!$A$4:$K$767,11,FALSE),"--")</f>
        <v>--</v>
      </c>
      <c r="F155" s="208" t="s">
        <v>2474</v>
      </c>
      <c r="G155" s="490">
        <f t="shared" si="6"/>
        <v>3012.2105263157896</v>
      </c>
      <c r="H155" s="490"/>
      <c r="I155" s="490"/>
      <c r="J155" s="490">
        <f t="shared" si="8"/>
        <v>3012.2105263157896</v>
      </c>
      <c r="K155" s="490"/>
      <c r="L155" s="490"/>
      <c r="M155" s="490">
        <f t="shared" si="7"/>
        <v>3012.2105263157896</v>
      </c>
      <c r="N155" s="255">
        <f>VLOOKUP($C155,ToxValues!$C$4:$J$284,7,FALSE)</f>
        <v>9.5E-4</v>
      </c>
      <c r="O155" s="255">
        <f>VLOOKUP($C155,ToxValues!$C$4:$J$284,3,FALSE)</f>
        <v>0.2</v>
      </c>
      <c r="P155" s="255"/>
      <c r="Q155" s="497"/>
    </row>
    <row r="156" spans="1:17" x14ac:dyDescent="0.25">
      <c r="A156" s="318" t="s">
        <v>239</v>
      </c>
      <c r="B156" s="320" t="s">
        <v>263</v>
      </c>
      <c r="C156" s="208" t="s">
        <v>262</v>
      </c>
      <c r="D156" s="208">
        <v>79118</v>
      </c>
      <c r="E156" s="208" t="str">
        <f>IFERROR(VLOOKUP(C156,RSL_Composite!$A$4:$K$767,11,FALSE),"--")</f>
        <v>--</v>
      </c>
      <c r="F156" s="208" t="s">
        <v>2474</v>
      </c>
      <c r="G156" s="490" t="str">
        <f t="shared" si="6"/>
        <v>--</v>
      </c>
      <c r="H156" s="490"/>
      <c r="I156" s="490"/>
      <c r="J156" s="490" t="str">
        <f t="shared" si="8"/>
        <v>--</v>
      </c>
      <c r="K156" s="490"/>
      <c r="L156" s="490"/>
      <c r="M156" s="490" t="str">
        <f t="shared" si="7"/>
        <v>--</v>
      </c>
      <c r="N156" s="255" t="str">
        <f>VLOOKUP($C156,ToxValues!$C$4:$J$284,7,FALSE)</f>
        <v>--</v>
      </c>
      <c r="O156" s="255">
        <f>VLOOKUP($C156,ToxValues!$C$4:$J$284,3,FALSE)</f>
        <v>2E-3</v>
      </c>
      <c r="P156" s="255"/>
      <c r="Q156" s="497"/>
    </row>
    <row r="157" spans="1:17" x14ac:dyDescent="0.25">
      <c r="A157" s="318" t="s">
        <v>239</v>
      </c>
      <c r="B157" s="319" t="s">
        <v>261</v>
      </c>
      <c r="C157" s="208" t="s">
        <v>260</v>
      </c>
      <c r="D157" s="208">
        <v>91203</v>
      </c>
      <c r="E157" s="208" t="str">
        <f>IFERROR(VLOOKUP(C157,RSL_Composite!$A$4:$K$767,11,FALSE),"--")</f>
        <v>--</v>
      </c>
      <c r="F157" s="208" t="s">
        <v>2474</v>
      </c>
      <c r="G157" s="490" t="str">
        <f t="shared" si="6"/>
        <v>--</v>
      </c>
      <c r="H157" s="490"/>
      <c r="I157" s="490"/>
      <c r="J157" s="490" t="str">
        <f t="shared" si="8"/>
        <v>--</v>
      </c>
      <c r="K157" s="490"/>
      <c r="L157" s="490"/>
      <c r="M157" s="490" t="str">
        <f t="shared" si="7"/>
        <v>--</v>
      </c>
      <c r="N157" s="255" t="str">
        <f>VLOOKUP($C157,ToxValues!$C$4:$J$284,7,FALSE)</f>
        <v>--</v>
      </c>
      <c r="O157" s="255">
        <f>VLOOKUP($C157,ToxValues!$C$4:$J$284,3,FALSE)</f>
        <v>0.02</v>
      </c>
      <c r="P157" s="255"/>
      <c r="Q157" s="497"/>
    </row>
    <row r="158" spans="1:17" x14ac:dyDescent="0.25">
      <c r="A158" s="318" t="s">
        <v>239</v>
      </c>
      <c r="B158" s="319" t="s">
        <v>214</v>
      </c>
      <c r="C158" s="208" t="s">
        <v>213</v>
      </c>
      <c r="D158" s="208">
        <v>98953</v>
      </c>
      <c r="E158" s="208" t="str">
        <f>IFERROR(VLOOKUP(C158,RSL_Composite!$A$4:$K$767,11,FALSE),"--")</f>
        <v>--</v>
      </c>
      <c r="F158" s="208" t="s">
        <v>2474</v>
      </c>
      <c r="G158" s="490" t="str">
        <f t="shared" si="6"/>
        <v>--</v>
      </c>
      <c r="H158" s="490"/>
      <c r="I158" s="490"/>
      <c r="J158" s="490" t="str">
        <f t="shared" si="8"/>
        <v>--</v>
      </c>
      <c r="K158" s="490"/>
      <c r="L158" s="490"/>
      <c r="M158" s="490" t="str">
        <f t="shared" si="7"/>
        <v>--</v>
      </c>
      <c r="N158" s="255" t="str">
        <f>VLOOKUP($C158,ToxValues!$C$4:$J$284,7,FALSE)</f>
        <v>--</v>
      </c>
      <c r="O158" s="255">
        <f>VLOOKUP($C158,ToxValues!$C$4:$J$284,3,FALSE)</f>
        <v>2E-3</v>
      </c>
      <c r="P158" s="255"/>
      <c r="Q158" s="497"/>
    </row>
    <row r="159" spans="1:17" x14ac:dyDescent="0.25">
      <c r="A159" s="318" t="s">
        <v>239</v>
      </c>
      <c r="B159" s="319" t="s">
        <v>259</v>
      </c>
      <c r="C159" s="208" t="s">
        <v>258</v>
      </c>
      <c r="D159" s="208">
        <v>62759</v>
      </c>
      <c r="E159" s="208" t="str">
        <f>IFERROR(VLOOKUP(C159,RSL_Composite!$A$4:$K$767,11,FALSE),"--")</f>
        <v>M</v>
      </c>
      <c r="F159" s="208" t="s">
        <v>2474</v>
      </c>
      <c r="G159" s="490">
        <f t="shared" si="6"/>
        <v>5.6109803921568627E-2</v>
      </c>
      <c r="H159" s="490"/>
      <c r="I159" s="490"/>
      <c r="J159" s="490">
        <f t="shared" si="8"/>
        <v>5.6109803921568627E-2</v>
      </c>
      <c r="K159" s="490"/>
      <c r="L159" s="490"/>
      <c r="M159" s="490">
        <f t="shared" si="7"/>
        <v>5.6109803921568627E-2</v>
      </c>
      <c r="N159" s="255">
        <f>VLOOKUP($C159,ToxValues!$C$4:$J$284,7,FALSE)</f>
        <v>51</v>
      </c>
      <c r="O159" s="255">
        <f>VLOOKUP($C159,ToxValues!$C$4:$J$284,3,FALSE)</f>
        <v>7.9999999999999996E-6</v>
      </c>
      <c r="P159" s="255"/>
      <c r="Q159" s="497"/>
    </row>
    <row r="160" spans="1:17" x14ac:dyDescent="0.25">
      <c r="A160" s="318" t="s">
        <v>239</v>
      </c>
      <c r="B160" s="320" t="s">
        <v>257</v>
      </c>
      <c r="C160" s="208" t="s">
        <v>256</v>
      </c>
      <c r="D160" s="208">
        <v>621647</v>
      </c>
      <c r="E160" s="208" t="str">
        <f>IFERROR(VLOOKUP(C160,RSL_Composite!$A$4:$K$767,11,FALSE),"--")</f>
        <v>--</v>
      </c>
      <c r="F160" s="208" t="s">
        <v>2474</v>
      </c>
      <c r="G160" s="490">
        <f t="shared" si="6"/>
        <v>0.4088</v>
      </c>
      <c r="H160" s="490"/>
      <c r="I160" s="490"/>
      <c r="J160" s="490">
        <f t="shared" si="8"/>
        <v>0.4088</v>
      </c>
      <c r="K160" s="490"/>
      <c r="L160" s="490"/>
      <c r="M160" s="490">
        <f t="shared" si="7"/>
        <v>0.4088</v>
      </c>
      <c r="N160" s="255">
        <f>VLOOKUP($C160,ToxValues!$C$4:$J$284,7,FALSE)</f>
        <v>7</v>
      </c>
      <c r="O160" s="255" t="str">
        <f>VLOOKUP($C160,ToxValues!$C$4:$J$284,3,FALSE)</f>
        <v>--</v>
      </c>
      <c r="P160" s="255"/>
      <c r="Q160" s="497"/>
    </row>
    <row r="161" spans="1:17" x14ac:dyDescent="0.25">
      <c r="A161" s="318" t="s">
        <v>239</v>
      </c>
      <c r="B161" s="319" t="s">
        <v>255</v>
      </c>
      <c r="C161" s="208" t="s">
        <v>254</v>
      </c>
      <c r="D161" s="208">
        <v>86306</v>
      </c>
      <c r="E161" s="208" t="str">
        <f>IFERROR(VLOOKUP(C161,RSL_Composite!$A$4:$K$767,11,FALSE),"--")</f>
        <v>--</v>
      </c>
      <c r="F161" s="208" t="s">
        <v>2474</v>
      </c>
      <c r="G161" s="490">
        <f t="shared" si="6"/>
        <v>584</v>
      </c>
      <c r="H161" s="490"/>
      <c r="I161" s="490"/>
      <c r="J161" s="490">
        <f t="shared" si="8"/>
        <v>584</v>
      </c>
      <c r="K161" s="490"/>
      <c r="L161" s="490"/>
      <c r="M161" s="490">
        <f t="shared" si="7"/>
        <v>584</v>
      </c>
      <c r="N161" s="255">
        <f>VLOOKUP($C161,ToxValues!$C$4:$J$284,7,FALSE)</f>
        <v>4.8999999999999998E-3</v>
      </c>
      <c r="O161" s="255" t="str">
        <f>VLOOKUP($C161,ToxValues!$C$4:$J$284,3,FALSE)</f>
        <v>--</v>
      </c>
      <c r="P161" s="255"/>
      <c r="Q161" s="497"/>
    </row>
    <row r="162" spans="1:17" x14ac:dyDescent="0.25">
      <c r="A162" s="318" t="s">
        <v>239</v>
      </c>
      <c r="B162" s="319" t="s">
        <v>253</v>
      </c>
      <c r="C162" s="208" t="s">
        <v>252</v>
      </c>
      <c r="D162" s="208">
        <v>608935</v>
      </c>
      <c r="E162" s="208" t="str">
        <f>IFERROR(VLOOKUP(C162,RSL_Composite!$A$4:$K$767,11,FALSE),"--")</f>
        <v>--</v>
      </c>
      <c r="F162" s="208" t="s">
        <v>2474</v>
      </c>
      <c r="G162" s="490" t="str">
        <f t="shared" si="6"/>
        <v>--</v>
      </c>
      <c r="H162" s="490"/>
      <c r="I162" s="490"/>
      <c r="J162" s="490" t="str">
        <f t="shared" si="8"/>
        <v>--</v>
      </c>
      <c r="K162" s="490"/>
      <c r="L162" s="490"/>
      <c r="M162" s="490" t="str">
        <f t="shared" si="7"/>
        <v>--</v>
      </c>
      <c r="N162" s="255" t="str">
        <f>VLOOKUP($C162,ToxValues!$C$4:$J$284,7,FALSE)</f>
        <v>--</v>
      </c>
      <c r="O162" s="255">
        <f>VLOOKUP($C162,ToxValues!$C$4:$J$284,3,FALSE)</f>
        <v>8.0000000000000004E-4</v>
      </c>
      <c r="P162" s="255"/>
      <c r="Q162" s="497"/>
    </row>
    <row r="163" spans="1:17" x14ac:dyDescent="0.25">
      <c r="A163" s="318" t="s">
        <v>239</v>
      </c>
      <c r="B163" s="319" t="s">
        <v>251</v>
      </c>
      <c r="C163" s="208" t="s">
        <v>250</v>
      </c>
      <c r="D163" s="208">
        <v>87865</v>
      </c>
      <c r="E163" s="208" t="str">
        <f>IFERROR(VLOOKUP(C163,RSL_Composite!$A$4:$K$767,11,FALSE),"--")</f>
        <v>--</v>
      </c>
      <c r="F163" s="208" t="s">
        <v>2474</v>
      </c>
      <c r="G163" s="490">
        <f t="shared" si="6"/>
        <v>7.1539999999999999</v>
      </c>
      <c r="H163" s="490"/>
      <c r="I163" s="490"/>
      <c r="J163" s="490">
        <f t="shared" si="8"/>
        <v>7.1539999999999999</v>
      </c>
      <c r="K163" s="490"/>
      <c r="L163" s="490"/>
      <c r="M163" s="490">
        <f t="shared" si="7"/>
        <v>7.1539999999999999</v>
      </c>
      <c r="N163" s="255">
        <f>VLOOKUP($C163,ToxValues!$C$4:$J$284,7,FALSE)</f>
        <v>0.4</v>
      </c>
      <c r="O163" s="255">
        <f>VLOOKUP($C163,ToxValues!$C$4:$J$284,3,FALSE)</f>
        <v>5.0000000000000001E-3</v>
      </c>
      <c r="P163" s="255"/>
      <c r="Q163" s="497"/>
    </row>
    <row r="164" spans="1:17" x14ac:dyDescent="0.25">
      <c r="A164" s="318" t="s">
        <v>239</v>
      </c>
      <c r="B164" s="319" t="s">
        <v>249</v>
      </c>
      <c r="C164" s="208" t="s">
        <v>248</v>
      </c>
      <c r="D164" s="208">
        <v>85018</v>
      </c>
      <c r="E164" s="208" t="str">
        <f>IFERROR(VLOOKUP(C164,RSL_Composite!$A$4:$K$767,11,FALSE),"--")</f>
        <v>--</v>
      </c>
      <c r="F164" s="208" t="s">
        <v>2474</v>
      </c>
      <c r="G164" s="490" t="str">
        <f t="shared" si="6"/>
        <v>--</v>
      </c>
      <c r="H164" s="490"/>
      <c r="I164" s="490"/>
      <c r="J164" s="490" t="str">
        <f t="shared" si="8"/>
        <v>--</v>
      </c>
      <c r="K164" s="490"/>
      <c r="L164" s="490"/>
      <c r="M164" s="490" t="str">
        <f t="shared" si="7"/>
        <v>--</v>
      </c>
      <c r="N164" s="255" t="str">
        <f>VLOOKUP($C164,ToxValues!$C$4:$J$284,7,FALSE)</f>
        <v>--</v>
      </c>
      <c r="O164" s="255" t="str">
        <f>VLOOKUP($C164,ToxValues!$C$4:$J$284,3,FALSE)</f>
        <v>--</v>
      </c>
      <c r="P164" s="255"/>
      <c r="Q164" s="497"/>
    </row>
    <row r="165" spans="1:17" x14ac:dyDescent="0.25">
      <c r="A165" s="318" t="s">
        <v>239</v>
      </c>
      <c r="B165" s="319" t="s">
        <v>247</v>
      </c>
      <c r="C165" s="208" t="s">
        <v>246</v>
      </c>
      <c r="D165" s="208">
        <v>108952</v>
      </c>
      <c r="E165" s="208" t="str">
        <f>IFERROR(VLOOKUP(C165,RSL_Composite!$A$4:$K$767,11,FALSE),"--")</f>
        <v>--</v>
      </c>
      <c r="F165" s="208" t="s">
        <v>2474</v>
      </c>
      <c r="G165" s="490" t="str">
        <f t="shared" si="6"/>
        <v>--</v>
      </c>
      <c r="H165" s="490"/>
      <c r="I165" s="490"/>
      <c r="J165" s="490" t="str">
        <f t="shared" si="8"/>
        <v>--</v>
      </c>
      <c r="K165" s="490"/>
      <c r="L165" s="490"/>
      <c r="M165" s="490" t="str">
        <f t="shared" si="7"/>
        <v>--</v>
      </c>
      <c r="N165" s="255" t="str">
        <f>VLOOKUP($C165,ToxValues!$C$4:$J$284,7,FALSE)</f>
        <v>--</v>
      </c>
      <c r="O165" s="255">
        <f>VLOOKUP($C165,ToxValues!$C$4:$J$284,3,FALSE)</f>
        <v>0.3</v>
      </c>
      <c r="P165" s="255"/>
      <c r="Q165" s="497"/>
    </row>
    <row r="166" spans="1:17" x14ac:dyDescent="0.25">
      <c r="A166" s="318" t="s">
        <v>239</v>
      </c>
      <c r="B166" s="320" t="s">
        <v>245</v>
      </c>
      <c r="C166" s="208" t="s">
        <v>244</v>
      </c>
      <c r="D166" s="208">
        <v>57556</v>
      </c>
      <c r="E166" s="208" t="str">
        <f>IFERROR(VLOOKUP(C166,RSL_Composite!$A$4:$K$767,11,FALSE),"--")</f>
        <v>--</v>
      </c>
      <c r="F166" s="208" t="s">
        <v>2474</v>
      </c>
      <c r="G166" s="490" t="str">
        <f t="shared" si="6"/>
        <v>--</v>
      </c>
      <c r="H166" s="490"/>
      <c r="I166" s="490"/>
      <c r="J166" s="490" t="str">
        <f t="shared" si="8"/>
        <v>--</v>
      </c>
      <c r="K166" s="490"/>
      <c r="L166" s="490"/>
      <c r="M166" s="490" t="str">
        <f t="shared" si="7"/>
        <v>--</v>
      </c>
      <c r="N166" s="255" t="str">
        <f>VLOOKUP($C166,ToxValues!$C$4:$J$284,7,FALSE)</f>
        <v>--</v>
      </c>
      <c r="O166" s="255">
        <f>VLOOKUP($C166,ToxValues!$C$4:$J$284,3,FALSE)</f>
        <v>20</v>
      </c>
      <c r="P166" s="255"/>
      <c r="Q166" s="497"/>
    </row>
    <row r="167" spans="1:17" x14ac:dyDescent="0.25">
      <c r="A167" s="318" t="s">
        <v>239</v>
      </c>
      <c r="B167" s="319" t="s">
        <v>243</v>
      </c>
      <c r="C167" s="208" t="s">
        <v>242</v>
      </c>
      <c r="D167" s="208">
        <v>129000</v>
      </c>
      <c r="E167" s="208" t="str">
        <f>IFERROR(VLOOKUP(C167,RSL_Composite!$A$4:$K$767,11,FALSE),"--")</f>
        <v>--</v>
      </c>
      <c r="F167" s="208" t="s">
        <v>2474</v>
      </c>
      <c r="G167" s="490" t="str">
        <f t="shared" si="6"/>
        <v>--</v>
      </c>
      <c r="H167" s="490"/>
      <c r="I167" s="490"/>
      <c r="J167" s="490" t="str">
        <f t="shared" si="8"/>
        <v>--</v>
      </c>
      <c r="K167" s="490"/>
      <c r="L167" s="490"/>
      <c r="M167" s="490" t="str">
        <f t="shared" si="7"/>
        <v>--</v>
      </c>
      <c r="N167" s="255" t="str">
        <f>VLOOKUP($C167,ToxValues!$C$4:$J$284,7,FALSE)</f>
        <v>--</v>
      </c>
      <c r="O167" s="255">
        <f>VLOOKUP($C167,ToxValues!$C$4:$J$284,3,FALSE)</f>
        <v>0.03</v>
      </c>
      <c r="P167" s="255"/>
      <c r="Q167" s="497"/>
    </row>
    <row r="168" spans="1:17" x14ac:dyDescent="0.25">
      <c r="A168" s="318" t="s">
        <v>239</v>
      </c>
      <c r="B168" s="319" t="s">
        <v>241</v>
      </c>
      <c r="C168" s="208" t="s">
        <v>240</v>
      </c>
      <c r="D168" s="208">
        <v>109999</v>
      </c>
      <c r="E168" s="208" t="str">
        <f>IFERROR(VLOOKUP(C168,RSL_Composite!$A$4:$K$767,11,FALSE),"--")</f>
        <v>--</v>
      </c>
      <c r="F168" s="208" t="s">
        <v>2474</v>
      </c>
      <c r="G168" s="490" t="str">
        <f t="shared" si="6"/>
        <v>--</v>
      </c>
      <c r="H168" s="490"/>
      <c r="I168" s="490"/>
      <c r="J168" s="490" t="str">
        <f t="shared" si="8"/>
        <v>--</v>
      </c>
      <c r="K168" s="490"/>
      <c r="L168" s="490"/>
      <c r="M168" s="490" t="str">
        <f t="shared" si="7"/>
        <v>--</v>
      </c>
      <c r="N168" s="255" t="str">
        <f>VLOOKUP($C168,ToxValues!$C$4:$J$284,7,FALSE)</f>
        <v>--</v>
      </c>
      <c r="O168" s="255">
        <f>VLOOKUP($C168,ToxValues!$C$4:$J$284,3,FALSE)</f>
        <v>0.9</v>
      </c>
      <c r="P168" s="255"/>
      <c r="Q168" s="497"/>
    </row>
    <row r="169" spans="1:17" x14ac:dyDescent="0.25">
      <c r="A169" s="318" t="s">
        <v>239</v>
      </c>
      <c r="B169" s="320" t="s">
        <v>238</v>
      </c>
      <c r="C169" s="208" t="s">
        <v>237</v>
      </c>
      <c r="D169" s="208">
        <v>76039</v>
      </c>
      <c r="E169" s="208" t="str">
        <f>IFERROR(VLOOKUP(C169,RSL_Composite!$A$4:$K$767,11,FALSE),"--")</f>
        <v>--</v>
      </c>
      <c r="F169" s="208" t="s">
        <v>2474</v>
      </c>
      <c r="G169" s="490">
        <f t="shared" si="6"/>
        <v>40.879999999999995</v>
      </c>
      <c r="H169" s="490"/>
      <c r="I169" s="490"/>
      <c r="J169" s="490">
        <f t="shared" si="8"/>
        <v>40.879999999999995</v>
      </c>
      <c r="K169" s="490"/>
      <c r="L169" s="490"/>
      <c r="M169" s="490">
        <f t="shared" si="7"/>
        <v>40.879999999999995</v>
      </c>
      <c r="N169" s="255">
        <f>VLOOKUP($C169,ToxValues!$C$4:$J$284,7,FALSE)</f>
        <v>7.0000000000000007E-2</v>
      </c>
      <c r="O169" s="255">
        <f>VLOOKUP($C169,ToxValues!$C$4:$J$284,3,FALSE)</f>
        <v>0.02</v>
      </c>
      <c r="P169" s="255"/>
      <c r="Q169" s="497"/>
    </row>
    <row r="170" spans="1:17" x14ac:dyDescent="0.25">
      <c r="A170" s="318" t="s">
        <v>210</v>
      </c>
      <c r="B170" s="319" t="s">
        <v>236</v>
      </c>
      <c r="C170" s="208" t="s">
        <v>235</v>
      </c>
      <c r="D170" s="208">
        <v>99354</v>
      </c>
      <c r="E170" s="208" t="str">
        <f>IFERROR(VLOOKUP(C170,RSL_Composite!$A$4:$K$767,11,FALSE),"--")</f>
        <v>--</v>
      </c>
      <c r="F170" s="208" t="s">
        <v>2474</v>
      </c>
      <c r="G170" s="490" t="str">
        <f t="shared" si="6"/>
        <v>--</v>
      </c>
      <c r="H170" s="490"/>
      <c r="I170" s="490"/>
      <c r="J170" s="490" t="str">
        <f t="shared" si="8"/>
        <v>--</v>
      </c>
      <c r="K170" s="490"/>
      <c r="L170" s="490"/>
      <c r="M170" s="490" t="str">
        <f t="shared" si="7"/>
        <v>--</v>
      </c>
      <c r="N170" s="255" t="str">
        <f>VLOOKUP($C170,ToxValues!$C$4:$J$284,7,FALSE)</f>
        <v>--</v>
      </c>
      <c r="O170" s="255">
        <f>VLOOKUP($C170,ToxValues!$C$4:$J$284,3,FALSE)</f>
        <v>0.03</v>
      </c>
      <c r="P170" s="255"/>
      <c r="Q170" s="497"/>
    </row>
    <row r="171" spans="1:17" x14ac:dyDescent="0.25">
      <c r="A171" s="318" t="s">
        <v>210</v>
      </c>
      <c r="B171" s="319" t="s">
        <v>234</v>
      </c>
      <c r="C171" s="208" t="s">
        <v>233</v>
      </c>
      <c r="D171" s="208">
        <v>99650</v>
      </c>
      <c r="E171" s="208" t="str">
        <f>IFERROR(VLOOKUP(C171,RSL_Composite!$A$4:$K$767,11,FALSE),"--")</f>
        <v>--</v>
      </c>
      <c r="F171" s="208" t="s">
        <v>2474</v>
      </c>
      <c r="G171" s="490" t="str">
        <f t="shared" si="6"/>
        <v>--</v>
      </c>
      <c r="H171" s="490"/>
      <c r="I171" s="490"/>
      <c r="J171" s="490" t="str">
        <f t="shared" si="8"/>
        <v>--</v>
      </c>
      <c r="K171" s="490"/>
      <c r="L171" s="490"/>
      <c r="M171" s="490" t="str">
        <f t="shared" si="7"/>
        <v>--</v>
      </c>
      <c r="N171" s="255" t="str">
        <f>VLOOKUP($C171,ToxValues!$C$4:$J$284,7,FALSE)</f>
        <v>--</v>
      </c>
      <c r="O171" s="255">
        <f>VLOOKUP($C171,ToxValues!$C$4:$J$284,3,FALSE)</f>
        <v>1E-4</v>
      </c>
      <c r="P171" s="255"/>
      <c r="Q171" s="497"/>
    </row>
    <row r="172" spans="1:17" x14ac:dyDescent="0.25">
      <c r="A172" s="318" t="s">
        <v>210</v>
      </c>
      <c r="B172" s="319" t="s">
        <v>232</v>
      </c>
      <c r="C172" s="208" t="s">
        <v>231</v>
      </c>
      <c r="D172" s="208">
        <v>118967</v>
      </c>
      <c r="E172" s="208" t="str">
        <f>IFERROR(VLOOKUP(C172,RSL_Composite!$A$4:$K$767,11,FALSE),"--")</f>
        <v>--</v>
      </c>
      <c r="F172" s="208" t="s">
        <v>2474</v>
      </c>
      <c r="G172" s="490">
        <f t="shared" si="6"/>
        <v>95.38666666666667</v>
      </c>
      <c r="H172" s="490"/>
      <c r="I172" s="490"/>
      <c r="J172" s="490">
        <f t="shared" si="8"/>
        <v>95.38666666666667</v>
      </c>
      <c r="K172" s="490"/>
      <c r="L172" s="490"/>
      <c r="M172" s="490">
        <f t="shared" si="7"/>
        <v>95.38666666666667</v>
      </c>
      <c r="N172" s="255">
        <f>VLOOKUP($C172,ToxValues!$C$4:$J$284,7,FALSE)</f>
        <v>0.03</v>
      </c>
      <c r="O172" s="255">
        <f>VLOOKUP($C172,ToxValues!$C$4:$J$284,3,FALSE)</f>
        <v>5.0000000000000001E-4</v>
      </c>
      <c r="P172" s="255"/>
      <c r="Q172" s="497"/>
    </row>
    <row r="173" spans="1:17" x14ac:dyDescent="0.25">
      <c r="A173" s="318" t="s">
        <v>210</v>
      </c>
      <c r="B173" s="319" t="s">
        <v>230</v>
      </c>
      <c r="C173" s="208" t="s">
        <v>229</v>
      </c>
      <c r="D173" s="208">
        <v>121142</v>
      </c>
      <c r="E173" s="208" t="str">
        <f>IFERROR(VLOOKUP(C173,RSL_Composite!$A$4:$K$767,11,FALSE),"--")</f>
        <v>--</v>
      </c>
      <c r="F173" s="208" t="s">
        <v>2474</v>
      </c>
      <c r="G173" s="490">
        <f t="shared" si="6"/>
        <v>9.2309677419354834</v>
      </c>
      <c r="H173" s="490"/>
      <c r="I173" s="490"/>
      <c r="J173" s="490">
        <f t="shared" si="8"/>
        <v>9.2309677419354834</v>
      </c>
      <c r="K173" s="490"/>
      <c r="L173" s="490"/>
      <c r="M173" s="490">
        <f t="shared" si="7"/>
        <v>9.2309677419354834</v>
      </c>
      <c r="N173" s="255">
        <f>VLOOKUP($C173,ToxValues!$C$4:$J$284,7,FALSE)</f>
        <v>0.31</v>
      </c>
      <c r="O173" s="255">
        <f>VLOOKUP($C173,ToxValues!$C$4:$J$284,3,FALSE)</f>
        <v>2E-3</v>
      </c>
      <c r="P173" s="255"/>
      <c r="Q173" s="497"/>
    </row>
    <row r="174" spans="1:17" x14ac:dyDescent="0.25">
      <c r="A174" s="318" t="s">
        <v>210</v>
      </c>
      <c r="B174" s="319" t="s">
        <v>228</v>
      </c>
      <c r="C174" s="208" t="s">
        <v>227</v>
      </c>
      <c r="D174" s="208">
        <v>606202</v>
      </c>
      <c r="E174" s="208" t="str">
        <f>IFERROR(VLOOKUP(C174,RSL_Composite!$A$4:$K$767,11,FALSE),"--")</f>
        <v>--</v>
      </c>
      <c r="F174" s="208" t="s">
        <v>2474</v>
      </c>
      <c r="G174" s="490" t="str">
        <f t="shared" si="6"/>
        <v>--</v>
      </c>
      <c r="H174" s="490"/>
      <c r="I174" s="490"/>
      <c r="J174" s="490" t="str">
        <f t="shared" si="8"/>
        <v>--</v>
      </c>
      <c r="K174" s="490"/>
      <c r="L174" s="490"/>
      <c r="M174" s="490" t="str">
        <f t="shared" si="7"/>
        <v>--</v>
      </c>
      <c r="N174" s="255" t="str">
        <f>VLOOKUP($C174,ToxValues!$C$4:$J$284,7,FALSE)</f>
        <v>--</v>
      </c>
      <c r="O174" s="255">
        <f>VLOOKUP($C174,ToxValues!$C$4:$J$284,3,FALSE)</f>
        <v>1E-3</v>
      </c>
      <c r="P174" s="255"/>
      <c r="Q174" s="497"/>
    </row>
    <row r="175" spans="1:17" x14ac:dyDescent="0.25">
      <c r="A175" s="318" t="s">
        <v>210</v>
      </c>
      <c r="B175" s="319" t="s">
        <v>226</v>
      </c>
      <c r="C175" s="208" t="s">
        <v>225</v>
      </c>
      <c r="D175" s="208">
        <v>35572782</v>
      </c>
      <c r="E175" s="208" t="str">
        <f>IFERROR(VLOOKUP(C175,RSL_Composite!$A$4:$K$767,11,FALSE),"--")</f>
        <v>--</v>
      </c>
      <c r="F175" s="208" t="s">
        <v>2474</v>
      </c>
      <c r="G175" s="490" t="str">
        <f t="shared" si="6"/>
        <v>--</v>
      </c>
      <c r="H175" s="490"/>
      <c r="I175" s="490"/>
      <c r="J175" s="490" t="str">
        <f t="shared" si="8"/>
        <v>--</v>
      </c>
      <c r="K175" s="490"/>
      <c r="L175" s="490"/>
      <c r="M175" s="490" t="str">
        <f t="shared" si="7"/>
        <v>--</v>
      </c>
      <c r="N175" s="255" t="str">
        <f>VLOOKUP($C175,ToxValues!$C$4:$J$284,7,FALSE)</f>
        <v>--</v>
      </c>
      <c r="O175" s="255">
        <f>VLOOKUP($C175,ToxValues!$C$4:$J$284,3,FALSE)</f>
        <v>2E-3</v>
      </c>
      <c r="P175" s="255"/>
      <c r="Q175" s="497"/>
    </row>
    <row r="176" spans="1:17" x14ac:dyDescent="0.25">
      <c r="A176" s="318" t="s">
        <v>210</v>
      </c>
      <c r="B176" s="319" t="s">
        <v>224</v>
      </c>
      <c r="C176" s="208" t="s">
        <v>223</v>
      </c>
      <c r="D176" s="208">
        <v>88722</v>
      </c>
      <c r="E176" s="208" t="str">
        <f>IFERROR(VLOOKUP(C176,RSL_Composite!$A$4:$K$767,11,FALSE),"--")</f>
        <v>--</v>
      </c>
      <c r="F176" s="208" t="s">
        <v>2474</v>
      </c>
      <c r="G176" s="490">
        <f t="shared" si="6"/>
        <v>13.007272727272728</v>
      </c>
      <c r="H176" s="490"/>
      <c r="I176" s="490"/>
      <c r="J176" s="490">
        <f t="shared" si="8"/>
        <v>13.007272727272728</v>
      </c>
      <c r="K176" s="490"/>
      <c r="L176" s="490"/>
      <c r="M176" s="490">
        <f t="shared" si="7"/>
        <v>13.007272727272728</v>
      </c>
      <c r="N176" s="255">
        <f>VLOOKUP($C176,ToxValues!$C$4:$J$284,7,FALSE)</f>
        <v>0.22</v>
      </c>
      <c r="O176" s="255">
        <f>VLOOKUP($C176,ToxValues!$C$4:$J$284,3,FALSE)</f>
        <v>8.9999999999999998E-4</v>
      </c>
      <c r="P176" s="255"/>
      <c r="Q176" s="497"/>
    </row>
    <row r="177" spans="1:17" x14ac:dyDescent="0.25">
      <c r="A177" s="318" t="s">
        <v>210</v>
      </c>
      <c r="B177" s="319" t="s">
        <v>222</v>
      </c>
      <c r="C177" s="208" t="s">
        <v>221</v>
      </c>
      <c r="D177" s="208">
        <v>99081</v>
      </c>
      <c r="E177" s="208" t="str">
        <f>IFERROR(VLOOKUP(C177,RSL_Composite!$A$4:$K$767,11,FALSE),"--")</f>
        <v>--</v>
      </c>
      <c r="F177" s="208" t="s">
        <v>2474</v>
      </c>
      <c r="G177" s="490" t="str">
        <f t="shared" si="6"/>
        <v>--</v>
      </c>
      <c r="H177" s="490"/>
      <c r="I177" s="490"/>
      <c r="J177" s="490" t="str">
        <f t="shared" si="8"/>
        <v>--</v>
      </c>
      <c r="K177" s="490"/>
      <c r="L177" s="490"/>
      <c r="M177" s="490" t="str">
        <f t="shared" si="7"/>
        <v>--</v>
      </c>
      <c r="N177" s="255" t="str">
        <f>VLOOKUP($C177,ToxValues!$C$4:$J$284,7,FALSE)</f>
        <v>--</v>
      </c>
      <c r="O177" s="255">
        <f>VLOOKUP($C177,ToxValues!$C$4:$J$284,3,FALSE)</f>
        <v>1E-4</v>
      </c>
      <c r="P177" s="255"/>
      <c r="Q177" s="497"/>
    </row>
    <row r="178" spans="1:17" x14ac:dyDescent="0.25">
      <c r="A178" s="318" t="s">
        <v>210</v>
      </c>
      <c r="B178" s="319" t="s">
        <v>220</v>
      </c>
      <c r="C178" s="208" t="s">
        <v>219</v>
      </c>
      <c r="D178" s="208">
        <v>19406510</v>
      </c>
      <c r="E178" s="208" t="str">
        <f>IFERROR(VLOOKUP(C178,RSL_Composite!$A$4:$K$767,11,FALSE),"--")</f>
        <v>--</v>
      </c>
      <c r="F178" s="208" t="s">
        <v>2474</v>
      </c>
      <c r="G178" s="490" t="str">
        <f t="shared" si="6"/>
        <v>--</v>
      </c>
      <c r="H178" s="490"/>
      <c r="I178" s="490"/>
      <c r="J178" s="490" t="str">
        <f t="shared" si="8"/>
        <v>--</v>
      </c>
      <c r="K178" s="490"/>
      <c r="L178" s="490"/>
      <c r="M178" s="490" t="str">
        <f t="shared" si="7"/>
        <v>--</v>
      </c>
      <c r="N178" s="255" t="str">
        <f>VLOOKUP($C178,ToxValues!$C$4:$J$284,7,FALSE)</f>
        <v>--</v>
      </c>
      <c r="O178" s="255">
        <f>VLOOKUP($C178,ToxValues!$C$4:$J$284,3,FALSE)</f>
        <v>2E-3</v>
      </c>
      <c r="P178" s="255"/>
      <c r="Q178" s="497"/>
    </row>
    <row r="179" spans="1:17" x14ac:dyDescent="0.25">
      <c r="A179" s="318" t="s">
        <v>210</v>
      </c>
      <c r="B179" s="319" t="s">
        <v>218</v>
      </c>
      <c r="C179" s="208" t="s">
        <v>217</v>
      </c>
      <c r="D179" s="208">
        <v>99990</v>
      </c>
      <c r="E179" s="208" t="str">
        <f>IFERROR(VLOOKUP(C179,RSL_Composite!$A$4:$K$767,11,FALSE),"--")</f>
        <v>--</v>
      </c>
      <c r="F179" s="208" t="s">
        <v>2474</v>
      </c>
      <c r="G179" s="490">
        <f t="shared" si="6"/>
        <v>178.85</v>
      </c>
      <c r="H179" s="490"/>
      <c r="I179" s="490"/>
      <c r="J179" s="490">
        <f t="shared" si="8"/>
        <v>178.85</v>
      </c>
      <c r="K179" s="490"/>
      <c r="L179" s="490"/>
      <c r="M179" s="490">
        <f t="shared" si="7"/>
        <v>178.85</v>
      </c>
      <c r="N179" s="255">
        <f>VLOOKUP($C179,ToxValues!$C$4:$J$284,7,FALSE)</f>
        <v>1.6E-2</v>
      </c>
      <c r="O179" s="255">
        <f>VLOOKUP($C179,ToxValues!$C$4:$J$284,3,FALSE)</f>
        <v>4.0000000000000001E-3</v>
      </c>
      <c r="P179" s="255"/>
      <c r="Q179" s="497"/>
    </row>
    <row r="180" spans="1:17" x14ac:dyDescent="0.25">
      <c r="A180" s="318" t="s">
        <v>210</v>
      </c>
      <c r="B180" s="320" t="s">
        <v>216</v>
      </c>
      <c r="C180" s="208" t="s">
        <v>215</v>
      </c>
      <c r="D180" s="208">
        <v>2691410</v>
      </c>
      <c r="E180" s="208" t="str">
        <f>IFERROR(VLOOKUP(C180,RSL_Composite!$A$4:$K$767,11,FALSE),"--")</f>
        <v>--</v>
      </c>
      <c r="F180" s="208" t="s">
        <v>2474</v>
      </c>
      <c r="G180" s="490" t="str">
        <f t="shared" si="6"/>
        <v>--</v>
      </c>
      <c r="H180" s="490"/>
      <c r="I180" s="490"/>
      <c r="J180" s="490" t="str">
        <f t="shared" si="8"/>
        <v>--</v>
      </c>
      <c r="K180" s="490"/>
      <c r="L180" s="490"/>
      <c r="M180" s="490" t="str">
        <f t="shared" si="7"/>
        <v>--</v>
      </c>
      <c r="N180" s="255" t="str">
        <f>VLOOKUP($C180,ToxValues!$C$4:$J$284,7,FALSE)</f>
        <v>--</v>
      </c>
      <c r="O180" s="255">
        <f>VLOOKUP($C180,ToxValues!$C$4:$J$284,3,FALSE)</f>
        <v>0.05</v>
      </c>
      <c r="P180" s="255"/>
      <c r="Q180" s="497"/>
    </row>
    <row r="181" spans="1:17" x14ac:dyDescent="0.25">
      <c r="A181" s="318" t="s">
        <v>210</v>
      </c>
      <c r="B181" s="319" t="s">
        <v>214</v>
      </c>
      <c r="C181" s="208" t="s">
        <v>213</v>
      </c>
      <c r="D181" s="208">
        <v>98953</v>
      </c>
      <c r="E181" s="208" t="str">
        <f>IFERROR(VLOOKUP(C181,RSL_Composite!$A$4:$K$767,11,FALSE),"--")</f>
        <v>--</v>
      </c>
      <c r="F181" s="208" t="s">
        <v>2474</v>
      </c>
      <c r="G181" s="490" t="str">
        <f t="shared" si="6"/>
        <v>--</v>
      </c>
      <c r="H181" s="490"/>
      <c r="I181" s="490"/>
      <c r="J181" s="490" t="str">
        <f t="shared" si="8"/>
        <v>--</v>
      </c>
      <c r="K181" s="490"/>
      <c r="L181" s="490"/>
      <c r="M181" s="490" t="str">
        <f t="shared" si="7"/>
        <v>--</v>
      </c>
      <c r="N181" s="255" t="str">
        <f>VLOOKUP($C181,ToxValues!$C$4:$J$284,7,FALSE)</f>
        <v>--</v>
      </c>
      <c r="O181" s="255">
        <f>VLOOKUP($C181,ToxValues!$C$4:$J$284,3,FALSE)</f>
        <v>2E-3</v>
      </c>
      <c r="P181" s="255"/>
      <c r="Q181" s="497"/>
    </row>
    <row r="182" spans="1:17" x14ac:dyDescent="0.25">
      <c r="A182" s="318" t="s">
        <v>210</v>
      </c>
      <c r="B182" s="320" t="s">
        <v>212</v>
      </c>
      <c r="C182" s="208" t="s">
        <v>211</v>
      </c>
      <c r="D182" s="208">
        <v>121824</v>
      </c>
      <c r="E182" s="208" t="str">
        <f>IFERROR(VLOOKUP(C182,RSL_Composite!$A$4:$K$767,11,FALSE),"--")</f>
        <v>--</v>
      </c>
      <c r="F182" s="208" t="s">
        <v>2474</v>
      </c>
      <c r="G182" s="490">
        <f t="shared" si="6"/>
        <v>26.014545454545456</v>
      </c>
      <c r="H182" s="490"/>
      <c r="I182" s="490"/>
      <c r="J182" s="490">
        <f t="shared" si="8"/>
        <v>26.014545454545456</v>
      </c>
      <c r="K182" s="490"/>
      <c r="L182" s="490"/>
      <c r="M182" s="490">
        <f t="shared" si="7"/>
        <v>26.014545454545456</v>
      </c>
      <c r="N182" s="255">
        <f>VLOOKUP($C182,ToxValues!$C$4:$J$284,7,FALSE)</f>
        <v>0.11</v>
      </c>
      <c r="O182" s="255">
        <f>VLOOKUP($C182,ToxValues!$C$4:$J$284,3,FALSE)</f>
        <v>3.0000000000000001E-3</v>
      </c>
      <c r="P182" s="255"/>
      <c r="Q182" s="497"/>
    </row>
    <row r="183" spans="1:17" x14ac:dyDescent="0.25">
      <c r="A183" s="318" t="s">
        <v>210</v>
      </c>
      <c r="B183" s="320" t="s">
        <v>209</v>
      </c>
      <c r="C183" s="208" t="s">
        <v>208</v>
      </c>
      <c r="D183" s="208">
        <v>479458</v>
      </c>
      <c r="E183" s="208" t="str">
        <f>IFERROR(VLOOKUP(C183,RSL_Composite!$A$4:$K$767,11,FALSE),"--")</f>
        <v>--</v>
      </c>
      <c r="F183" s="208" t="s">
        <v>2474</v>
      </c>
      <c r="G183" s="490" t="str">
        <f t="shared" si="6"/>
        <v>--</v>
      </c>
      <c r="H183" s="490"/>
      <c r="I183" s="490"/>
      <c r="J183" s="490" t="str">
        <f t="shared" si="8"/>
        <v>--</v>
      </c>
      <c r="K183" s="490"/>
      <c r="L183" s="490"/>
      <c r="M183" s="490" t="str">
        <f t="shared" si="7"/>
        <v>--</v>
      </c>
      <c r="N183" s="255" t="str">
        <f>VLOOKUP($C183,ToxValues!$C$4:$J$284,7,FALSE)</f>
        <v>--</v>
      </c>
      <c r="O183" s="255">
        <f>VLOOKUP($C183,ToxValues!$C$4:$J$284,3,FALSE)</f>
        <v>4.0000000000000001E-3</v>
      </c>
      <c r="P183" s="255"/>
      <c r="Q183" s="497"/>
    </row>
    <row r="184" spans="1:17" x14ac:dyDescent="0.25">
      <c r="A184" s="318" t="s">
        <v>159</v>
      </c>
      <c r="B184" s="320" t="s">
        <v>207</v>
      </c>
      <c r="C184" s="208" t="s">
        <v>206</v>
      </c>
      <c r="D184" s="208">
        <v>72548</v>
      </c>
      <c r="E184" s="208" t="str">
        <f>IFERROR(VLOOKUP(C184,RSL_Composite!$A$4:$K$767,11,FALSE),"--")</f>
        <v>--</v>
      </c>
      <c r="F184" s="208" t="s">
        <v>2474</v>
      </c>
      <c r="G184" s="490">
        <f t="shared" si="6"/>
        <v>11.923333333333334</v>
      </c>
      <c r="H184" s="490"/>
      <c r="I184" s="490"/>
      <c r="J184" s="490">
        <f t="shared" si="8"/>
        <v>11.923333333333334</v>
      </c>
      <c r="K184" s="490"/>
      <c r="L184" s="490"/>
      <c r="M184" s="490">
        <f t="shared" si="7"/>
        <v>11.923333333333334</v>
      </c>
      <c r="N184" s="255">
        <f>VLOOKUP($C184,ToxValues!$C$4:$J$284,7,FALSE)</f>
        <v>0.24</v>
      </c>
      <c r="O184" s="255" t="str">
        <f>VLOOKUP($C184,ToxValues!$C$4:$J$284,3,FALSE)</f>
        <v>--</v>
      </c>
      <c r="P184" s="255"/>
      <c r="Q184" s="497"/>
    </row>
    <row r="185" spans="1:17" x14ac:dyDescent="0.25">
      <c r="A185" s="318" t="s">
        <v>159</v>
      </c>
      <c r="B185" s="320" t="s">
        <v>205</v>
      </c>
      <c r="C185" s="208" t="s">
        <v>204</v>
      </c>
      <c r="D185" s="208">
        <v>72559</v>
      </c>
      <c r="E185" s="208" t="str">
        <f>IFERROR(VLOOKUP(C185,RSL_Composite!$A$4:$K$767,11,FALSE),"--")</f>
        <v>--</v>
      </c>
      <c r="F185" s="208" t="s">
        <v>2474</v>
      </c>
      <c r="G185" s="490">
        <f t="shared" si="6"/>
        <v>8.4164705882352937</v>
      </c>
      <c r="H185" s="490"/>
      <c r="I185" s="490"/>
      <c r="J185" s="490">
        <f t="shared" si="8"/>
        <v>8.4164705882352937</v>
      </c>
      <c r="K185" s="490"/>
      <c r="L185" s="490"/>
      <c r="M185" s="490">
        <f t="shared" si="7"/>
        <v>8.4164705882352937</v>
      </c>
      <c r="N185" s="255">
        <f>VLOOKUP($C185,ToxValues!$C$4:$J$284,7,FALSE)</f>
        <v>0.34</v>
      </c>
      <c r="O185" s="255" t="str">
        <f>VLOOKUP($C185,ToxValues!$C$4:$J$284,3,FALSE)</f>
        <v>--</v>
      </c>
      <c r="P185" s="255"/>
      <c r="Q185" s="497"/>
    </row>
    <row r="186" spans="1:17" x14ac:dyDescent="0.25">
      <c r="A186" s="318" t="s">
        <v>159</v>
      </c>
      <c r="B186" s="320" t="s">
        <v>203</v>
      </c>
      <c r="C186" s="208" t="s">
        <v>202</v>
      </c>
      <c r="D186" s="208">
        <v>50293</v>
      </c>
      <c r="E186" s="208" t="str">
        <f>IFERROR(VLOOKUP(C186,RSL_Composite!$A$4:$K$767,11,FALSE),"--")</f>
        <v>--</v>
      </c>
      <c r="F186" s="208" t="s">
        <v>2474</v>
      </c>
      <c r="G186" s="490">
        <f t="shared" si="6"/>
        <v>8.4164705882352937</v>
      </c>
      <c r="H186" s="490"/>
      <c r="I186" s="490"/>
      <c r="J186" s="490">
        <f t="shared" si="8"/>
        <v>8.4164705882352937</v>
      </c>
      <c r="K186" s="490"/>
      <c r="L186" s="490"/>
      <c r="M186" s="490">
        <f t="shared" si="7"/>
        <v>8.4164705882352937</v>
      </c>
      <c r="N186" s="255">
        <f>VLOOKUP($C186,ToxValues!$C$4:$J$284,7,FALSE)</f>
        <v>0.34</v>
      </c>
      <c r="O186" s="255">
        <f>VLOOKUP($C186,ToxValues!$C$4:$J$284,3,FALSE)</f>
        <v>5.0000000000000001E-4</v>
      </c>
      <c r="P186" s="255"/>
      <c r="Q186" s="497"/>
    </row>
    <row r="187" spans="1:17" x14ac:dyDescent="0.25">
      <c r="A187" s="318" t="s">
        <v>159</v>
      </c>
      <c r="B187" s="319" t="s">
        <v>201</v>
      </c>
      <c r="C187" s="208" t="s">
        <v>200</v>
      </c>
      <c r="D187" s="208">
        <v>309002</v>
      </c>
      <c r="E187" s="208" t="str">
        <f>IFERROR(VLOOKUP(C187,RSL_Composite!$A$4:$K$767,11,FALSE),"--")</f>
        <v>--</v>
      </c>
      <c r="F187" s="208" t="s">
        <v>2474</v>
      </c>
      <c r="G187" s="490">
        <f t="shared" si="6"/>
        <v>0.16832941176470589</v>
      </c>
      <c r="H187" s="490"/>
      <c r="I187" s="490"/>
      <c r="J187" s="490">
        <f t="shared" si="8"/>
        <v>0.16832941176470589</v>
      </c>
      <c r="K187" s="490"/>
      <c r="L187" s="490"/>
      <c r="M187" s="490">
        <f t="shared" si="7"/>
        <v>0.16832941176470589</v>
      </c>
      <c r="N187" s="255">
        <f>VLOOKUP($C187,ToxValues!$C$4:$J$284,7,FALSE)</f>
        <v>17</v>
      </c>
      <c r="O187" s="255">
        <f>VLOOKUP($C187,ToxValues!$C$4:$J$284,3,FALSE)</f>
        <v>3.0000000000000001E-5</v>
      </c>
      <c r="P187" s="255"/>
      <c r="Q187" s="497"/>
    </row>
    <row r="188" spans="1:17" x14ac:dyDescent="0.25">
      <c r="A188" s="318" t="s">
        <v>159</v>
      </c>
      <c r="B188" s="319" t="s">
        <v>199</v>
      </c>
      <c r="C188" s="208" t="s">
        <v>198</v>
      </c>
      <c r="D188" s="208">
        <v>319846</v>
      </c>
      <c r="E188" s="208" t="str">
        <f>IFERROR(VLOOKUP(C188,RSL_Composite!$A$4:$K$767,11,FALSE),"--")</f>
        <v>--</v>
      </c>
      <c r="F188" s="208" t="s">
        <v>2474</v>
      </c>
      <c r="G188" s="490">
        <f t="shared" si="6"/>
        <v>0.45422222222222225</v>
      </c>
      <c r="H188" s="490"/>
      <c r="I188" s="490"/>
      <c r="J188" s="490">
        <f t="shared" si="8"/>
        <v>0.45422222222222225</v>
      </c>
      <c r="K188" s="490"/>
      <c r="L188" s="490"/>
      <c r="M188" s="490">
        <f t="shared" si="7"/>
        <v>0.45422222222222225</v>
      </c>
      <c r="N188" s="255">
        <f>VLOOKUP($C188,ToxValues!$C$4:$J$284,7,FALSE)</f>
        <v>6.3</v>
      </c>
      <c r="O188" s="255">
        <f>VLOOKUP($C188,ToxValues!$C$4:$J$284,3,FALSE)</f>
        <v>8.0000000000000002E-3</v>
      </c>
      <c r="P188" s="255"/>
      <c r="Q188" s="497"/>
    </row>
    <row r="189" spans="1:17" x14ac:dyDescent="0.25">
      <c r="A189" s="318" t="s">
        <v>159</v>
      </c>
      <c r="B189" s="319" t="s">
        <v>197</v>
      </c>
      <c r="C189" s="208" t="s">
        <v>196</v>
      </c>
      <c r="D189" s="208">
        <v>5103719</v>
      </c>
      <c r="E189" s="208" t="str">
        <f>IFERROR(VLOOKUP(C189,RSL_Composite!$A$4:$K$767,11,FALSE),"--")</f>
        <v>--</v>
      </c>
      <c r="F189" s="208" t="s">
        <v>2474</v>
      </c>
      <c r="G189" s="490" t="str">
        <f t="shared" si="6"/>
        <v>--</v>
      </c>
      <c r="H189" s="490"/>
      <c r="I189" s="490"/>
      <c r="J189" s="490" t="str">
        <f t="shared" si="8"/>
        <v>--</v>
      </c>
      <c r="K189" s="490"/>
      <c r="L189" s="490"/>
      <c r="M189" s="490" t="str">
        <f t="shared" si="7"/>
        <v>--</v>
      </c>
      <c r="N189" s="255" t="str">
        <f>VLOOKUP($C189,ToxValues!$C$4:$J$284,7,FALSE)</f>
        <v>--</v>
      </c>
      <c r="O189" s="255" t="str">
        <f>VLOOKUP($C189,ToxValues!$C$4:$J$284,3,FALSE)</f>
        <v>--</v>
      </c>
      <c r="P189" s="255"/>
      <c r="Q189" s="497"/>
    </row>
    <row r="190" spans="1:17" x14ac:dyDescent="0.25">
      <c r="A190" s="318" t="s">
        <v>159</v>
      </c>
      <c r="B190" s="319" t="s">
        <v>195</v>
      </c>
      <c r="C190" s="208" t="s">
        <v>194</v>
      </c>
      <c r="D190" s="208">
        <v>319857</v>
      </c>
      <c r="E190" s="208" t="str">
        <f>IFERROR(VLOOKUP(C190,RSL_Composite!$A$4:$K$767,11,FALSE),"--")</f>
        <v>--</v>
      </c>
      <c r="F190" s="208" t="s">
        <v>2474</v>
      </c>
      <c r="G190" s="490">
        <f t="shared" si="6"/>
        <v>1.5897777777777777</v>
      </c>
      <c r="H190" s="490"/>
      <c r="I190" s="490"/>
      <c r="J190" s="490">
        <f t="shared" si="8"/>
        <v>1.5897777777777777</v>
      </c>
      <c r="K190" s="490"/>
      <c r="L190" s="490"/>
      <c r="M190" s="490">
        <f t="shared" si="7"/>
        <v>1.5897777777777777</v>
      </c>
      <c r="N190" s="255">
        <f>VLOOKUP($C190,ToxValues!$C$4:$J$284,7,FALSE)</f>
        <v>1.8</v>
      </c>
      <c r="O190" s="255" t="str">
        <f>VLOOKUP($C190,ToxValues!$C$4:$J$284,3,FALSE)</f>
        <v>--</v>
      </c>
      <c r="P190" s="255"/>
      <c r="Q190" s="497"/>
    </row>
    <row r="191" spans="1:17" x14ac:dyDescent="0.25">
      <c r="A191" s="318" t="s">
        <v>159</v>
      </c>
      <c r="B191" s="319" t="s">
        <v>193</v>
      </c>
      <c r="C191" s="208" t="s">
        <v>192</v>
      </c>
      <c r="D191" s="208">
        <v>12789036</v>
      </c>
      <c r="E191" s="208" t="str">
        <f>IFERROR(VLOOKUP(C191,RSL_Composite!$A$4:$K$767,11,FALSE),"--")</f>
        <v>--</v>
      </c>
      <c r="F191" s="208" t="s">
        <v>2474</v>
      </c>
      <c r="G191" s="490">
        <f t="shared" si="6"/>
        <v>8.1760000000000002</v>
      </c>
      <c r="H191" s="490"/>
      <c r="I191" s="490"/>
      <c r="J191" s="490">
        <f t="shared" si="8"/>
        <v>8.1760000000000002</v>
      </c>
      <c r="K191" s="490"/>
      <c r="L191" s="490"/>
      <c r="M191" s="490">
        <f t="shared" si="7"/>
        <v>8.1760000000000002</v>
      </c>
      <c r="N191" s="255">
        <f>VLOOKUP($C191,ToxValues!$C$4:$J$284,7,FALSE)</f>
        <v>0.35</v>
      </c>
      <c r="O191" s="255">
        <f>VLOOKUP($C191,ToxValues!$C$4:$J$284,3,FALSE)</f>
        <v>5.0000000000000001E-4</v>
      </c>
      <c r="P191" s="255"/>
      <c r="Q191" s="497"/>
    </row>
    <row r="192" spans="1:17" x14ac:dyDescent="0.25">
      <c r="A192" s="318" t="s">
        <v>159</v>
      </c>
      <c r="B192" s="319" t="s">
        <v>191</v>
      </c>
      <c r="C192" s="208" t="s">
        <v>190</v>
      </c>
      <c r="D192" s="208">
        <v>510156</v>
      </c>
      <c r="E192" s="208" t="str">
        <f>IFERROR(VLOOKUP(C192,RSL_Composite!$A$4:$K$767,11,FALSE),"--")</f>
        <v>--</v>
      </c>
      <c r="F192" s="208" t="s">
        <v>2474</v>
      </c>
      <c r="G192" s="490">
        <f t="shared" si="6"/>
        <v>26.014545454545456</v>
      </c>
      <c r="H192" s="490"/>
      <c r="I192" s="490"/>
      <c r="J192" s="490">
        <f t="shared" si="8"/>
        <v>26.014545454545456</v>
      </c>
      <c r="K192" s="490"/>
      <c r="L192" s="490"/>
      <c r="M192" s="490">
        <f t="shared" si="7"/>
        <v>26.014545454545456</v>
      </c>
      <c r="N192" s="255">
        <f>VLOOKUP($C192,ToxValues!$C$4:$J$284,7,FALSE)</f>
        <v>0.11</v>
      </c>
      <c r="O192" s="255">
        <f>VLOOKUP($C192,ToxValues!$C$4:$J$284,3,FALSE)</f>
        <v>0.02</v>
      </c>
      <c r="P192" s="255"/>
      <c r="Q192" s="497"/>
    </row>
    <row r="193" spans="1:17" x14ac:dyDescent="0.25">
      <c r="A193" s="318" t="s">
        <v>159</v>
      </c>
      <c r="B193" s="319" t="s">
        <v>189</v>
      </c>
      <c r="C193" s="208" t="s">
        <v>188</v>
      </c>
      <c r="D193" s="208">
        <v>319868</v>
      </c>
      <c r="E193" s="208" t="str">
        <f>IFERROR(VLOOKUP(C193,RSL_Composite!$A$4:$K$767,11,FALSE),"--")</f>
        <v>--</v>
      </c>
      <c r="F193" s="208" t="s">
        <v>2474</v>
      </c>
      <c r="G193" s="490" t="str">
        <f t="shared" si="6"/>
        <v>--</v>
      </c>
      <c r="H193" s="490"/>
      <c r="I193" s="490"/>
      <c r="J193" s="490" t="str">
        <f t="shared" si="8"/>
        <v>--</v>
      </c>
      <c r="K193" s="490"/>
      <c r="L193" s="490"/>
      <c r="M193" s="490" t="str">
        <f t="shared" si="7"/>
        <v>--</v>
      </c>
      <c r="N193" s="255" t="str">
        <f>VLOOKUP($C193,ToxValues!$C$4:$J$284,7,FALSE)</f>
        <v>--</v>
      </c>
      <c r="O193" s="255" t="str">
        <f>VLOOKUP($C193,ToxValues!$C$4:$J$284,3,FALSE)</f>
        <v>--</v>
      </c>
      <c r="P193" s="255"/>
      <c r="Q193" s="497"/>
    </row>
    <row r="194" spans="1:17" x14ac:dyDescent="0.25">
      <c r="A194" s="318" t="s">
        <v>159</v>
      </c>
      <c r="B194" s="319" t="s">
        <v>187</v>
      </c>
      <c r="C194" s="208" t="s">
        <v>186</v>
      </c>
      <c r="D194" s="208">
        <v>2303164</v>
      </c>
      <c r="E194" s="208" t="str">
        <f>IFERROR(VLOOKUP(C194,RSL_Composite!$A$4:$K$767,11,FALSE),"--")</f>
        <v>--</v>
      </c>
      <c r="F194" s="208" t="s">
        <v>2474</v>
      </c>
      <c r="G194" s="490">
        <f t="shared" si="6"/>
        <v>46.911475409836065</v>
      </c>
      <c r="H194" s="490"/>
      <c r="I194" s="490"/>
      <c r="J194" s="490">
        <f t="shared" si="8"/>
        <v>46.911475409836065</v>
      </c>
      <c r="K194" s="490"/>
      <c r="L194" s="490"/>
      <c r="M194" s="490">
        <f t="shared" si="7"/>
        <v>46.911475409836065</v>
      </c>
      <c r="N194" s="255">
        <f>VLOOKUP($C194,ToxValues!$C$4:$J$284,7,FALSE)</f>
        <v>6.0999999999999999E-2</v>
      </c>
      <c r="O194" s="255" t="str">
        <f>VLOOKUP($C194,ToxValues!$C$4:$J$284,3,FALSE)</f>
        <v>--</v>
      </c>
      <c r="P194" s="255"/>
      <c r="Q194" s="497"/>
    </row>
    <row r="195" spans="1:17" x14ac:dyDescent="0.25">
      <c r="A195" s="318" t="s">
        <v>159</v>
      </c>
      <c r="B195" s="319" t="s">
        <v>185</v>
      </c>
      <c r="C195" s="208" t="s">
        <v>184</v>
      </c>
      <c r="D195" s="208">
        <v>60571</v>
      </c>
      <c r="E195" s="208" t="str">
        <f>IFERROR(VLOOKUP(C195,RSL_Composite!$A$4:$K$767,11,FALSE),"--")</f>
        <v>--</v>
      </c>
      <c r="F195" s="208" t="s">
        <v>2474</v>
      </c>
      <c r="G195" s="490">
        <f t="shared" si="6"/>
        <v>0.17885000000000001</v>
      </c>
      <c r="H195" s="490"/>
      <c r="I195" s="490"/>
      <c r="J195" s="490">
        <f t="shared" si="8"/>
        <v>0.17885000000000001</v>
      </c>
      <c r="K195" s="490"/>
      <c r="L195" s="490"/>
      <c r="M195" s="490">
        <f t="shared" si="7"/>
        <v>0.17885000000000001</v>
      </c>
      <c r="N195" s="255">
        <f>VLOOKUP($C195,ToxValues!$C$4:$J$284,7,FALSE)</f>
        <v>16</v>
      </c>
      <c r="O195" s="255">
        <f>VLOOKUP($C195,ToxValues!$C$4:$J$284,3,FALSE)</f>
        <v>5.0000000000000002E-5</v>
      </c>
      <c r="P195" s="255"/>
      <c r="Q195" s="497"/>
    </row>
    <row r="196" spans="1:17" x14ac:dyDescent="0.25">
      <c r="A196" s="318" t="s">
        <v>159</v>
      </c>
      <c r="B196" s="320" t="s">
        <v>183</v>
      </c>
      <c r="C196" s="208" t="s">
        <v>182</v>
      </c>
      <c r="D196" s="208">
        <v>959988</v>
      </c>
      <c r="E196" s="208" t="str">
        <f>IFERROR(VLOOKUP(C196,RSL_Composite!$A$4:$K$767,11,FALSE),"--")</f>
        <v>--</v>
      </c>
      <c r="F196" s="208" t="s">
        <v>2474</v>
      </c>
      <c r="G196" s="490" t="str">
        <f t="shared" si="6"/>
        <v>--</v>
      </c>
      <c r="H196" s="490"/>
      <c r="I196" s="490"/>
      <c r="J196" s="490" t="str">
        <f t="shared" si="8"/>
        <v>--</v>
      </c>
      <c r="K196" s="490"/>
      <c r="L196" s="490"/>
      <c r="M196" s="490" t="str">
        <f t="shared" si="7"/>
        <v>--</v>
      </c>
      <c r="N196" s="255" t="str">
        <f>VLOOKUP($C196,ToxValues!$C$4:$J$284,7,FALSE)</f>
        <v>--</v>
      </c>
      <c r="O196" s="255" t="str">
        <f>VLOOKUP($C196,ToxValues!$C$4:$J$284,3,FALSE)</f>
        <v>--</v>
      </c>
      <c r="P196" s="255"/>
      <c r="Q196" s="497"/>
    </row>
    <row r="197" spans="1:17" x14ac:dyDescent="0.25">
      <c r="A197" s="318" t="s">
        <v>159</v>
      </c>
      <c r="B197" s="320" t="s">
        <v>181</v>
      </c>
      <c r="C197" s="208" t="s">
        <v>180</v>
      </c>
      <c r="D197" s="208">
        <v>33213659</v>
      </c>
      <c r="E197" s="208" t="str">
        <f>IFERROR(VLOOKUP(C197,RSL_Composite!$A$4:$K$767,11,FALSE),"--")</f>
        <v>--</v>
      </c>
      <c r="F197" s="208" t="s">
        <v>2474</v>
      </c>
      <c r="G197" s="490" t="str">
        <f t="shared" si="6"/>
        <v>--</v>
      </c>
      <c r="H197" s="490"/>
      <c r="I197" s="490"/>
      <c r="J197" s="490" t="str">
        <f t="shared" si="8"/>
        <v>--</v>
      </c>
      <c r="K197" s="490"/>
      <c r="L197" s="490"/>
      <c r="M197" s="490" t="str">
        <f t="shared" si="7"/>
        <v>--</v>
      </c>
      <c r="N197" s="255" t="str">
        <f>VLOOKUP($C197,ToxValues!$C$4:$J$284,7,FALSE)</f>
        <v>--</v>
      </c>
      <c r="O197" s="255" t="str">
        <f>VLOOKUP($C197,ToxValues!$C$4:$J$284,3,FALSE)</f>
        <v>--</v>
      </c>
      <c r="P197" s="255"/>
      <c r="Q197" s="497"/>
    </row>
    <row r="198" spans="1:17" x14ac:dyDescent="0.25">
      <c r="A198" s="318" t="s">
        <v>159</v>
      </c>
      <c r="B198" s="320" t="s">
        <v>179</v>
      </c>
      <c r="C198" s="208" t="s">
        <v>178</v>
      </c>
      <c r="D198" s="208">
        <v>1031078</v>
      </c>
      <c r="E198" s="208" t="str">
        <f>IFERROR(VLOOKUP(C198,RSL_Composite!$A$4:$K$767,11,FALSE),"--")</f>
        <v>--</v>
      </c>
      <c r="F198" s="208" t="s">
        <v>2474</v>
      </c>
      <c r="G198" s="490" t="str">
        <f t="shared" ref="G198:G242" si="9">IF(MIN(H198:J198)&gt;0,MIN(H198:J198),"--")</f>
        <v>--</v>
      </c>
      <c r="H198" s="490"/>
      <c r="I198" s="490"/>
      <c r="J198" s="490" t="str">
        <f t="shared" si="8"/>
        <v>--</v>
      </c>
      <c r="K198" s="490"/>
      <c r="L198" s="490"/>
      <c r="M198" s="490" t="str">
        <f t="shared" ref="M198:M261" si="10">IFERROR(((ELCR*BW_adult*ATc*365*1000)/(IRw_comm*ED_comm*EF_comm*N198)),"--")</f>
        <v>--</v>
      </c>
      <c r="N198" s="255" t="str">
        <f>VLOOKUP($C198,ToxValues!$C$4:$J$284,7,FALSE)</f>
        <v>--</v>
      </c>
      <c r="O198" s="255" t="str">
        <f>VLOOKUP($C198,ToxValues!$C$4:$J$284,3,FALSE)</f>
        <v>--</v>
      </c>
      <c r="P198" s="255"/>
      <c r="Q198" s="497"/>
    </row>
    <row r="199" spans="1:17" x14ac:dyDescent="0.25">
      <c r="A199" s="318" t="s">
        <v>159</v>
      </c>
      <c r="B199" s="319" t="s">
        <v>177</v>
      </c>
      <c r="C199" s="208" t="s">
        <v>176</v>
      </c>
      <c r="D199" s="208">
        <v>72208</v>
      </c>
      <c r="E199" s="208" t="str">
        <f>IFERROR(VLOOKUP(C199,RSL_Composite!$A$4:$K$767,11,FALSE),"--")</f>
        <v>--</v>
      </c>
      <c r="F199" s="208" t="s">
        <v>2474</v>
      </c>
      <c r="G199" s="490" t="str">
        <f t="shared" si="9"/>
        <v>--</v>
      </c>
      <c r="H199" s="490"/>
      <c r="I199" s="490"/>
      <c r="J199" s="490" t="str">
        <f t="shared" ref="J199:J262" si="11">IFERROR(($M199),"")</f>
        <v>--</v>
      </c>
      <c r="K199" s="490"/>
      <c r="L199" s="490"/>
      <c r="M199" s="490" t="str">
        <f t="shared" si="10"/>
        <v>--</v>
      </c>
      <c r="N199" s="255" t="str">
        <f>VLOOKUP($C199,ToxValues!$C$4:$J$284,7,FALSE)</f>
        <v>--</v>
      </c>
      <c r="O199" s="255">
        <f>VLOOKUP($C199,ToxValues!$C$4:$J$284,3,FALSE)</f>
        <v>2.9999999999999997E-4</v>
      </c>
      <c r="P199" s="255"/>
      <c r="Q199" s="497"/>
    </row>
    <row r="200" spans="1:17" x14ac:dyDescent="0.25">
      <c r="A200" s="318" t="s">
        <v>159</v>
      </c>
      <c r="B200" s="320" t="s">
        <v>175</v>
      </c>
      <c r="C200" s="208" t="s">
        <v>174</v>
      </c>
      <c r="D200" s="208">
        <v>7421934</v>
      </c>
      <c r="E200" s="208" t="str">
        <f>IFERROR(VLOOKUP(C200,RSL_Composite!$A$4:$K$767,11,FALSE),"--")</f>
        <v>--</v>
      </c>
      <c r="F200" s="208" t="s">
        <v>2474</v>
      </c>
      <c r="G200" s="490" t="str">
        <f t="shared" si="9"/>
        <v>--</v>
      </c>
      <c r="H200" s="490"/>
      <c r="I200" s="490"/>
      <c r="J200" s="490" t="str">
        <f t="shared" si="11"/>
        <v>--</v>
      </c>
      <c r="K200" s="490"/>
      <c r="L200" s="490"/>
      <c r="M200" s="490" t="str">
        <f t="shared" si="10"/>
        <v>--</v>
      </c>
      <c r="N200" s="255" t="str">
        <f>VLOOKUP($C200,ToxValues!$C$4:$J$284,7,FALSE)</f>
        <v>--</v>
      </c>
      <c r="O200" s="255" t="str">
        <f>VLOOKUP($C200,ToxValues!$C$4:$J$284,3,FALSE)</f>
        <v>--</v>
      </c>
      <c r="P200" s="255"/>
      <c r="Q200" s="497"/>
    </row>
    <row r="201" spans="1:17" x14ac:dyDescent="0.25">
      <c r="A201" s="318" t="s">
        <v>159</v>
      </c>
      <c r="B201" s="320" t="s">
        <v>173</v>
      </c>
      <c r="C201" s="208" t="s">
        <v>172</v>
      </c>
      <c r="D201" s="208">
        <v>53494705</v>
      </c>
      <c r="E201" s="208" t="str">
        <f>IFERROR(VLOOKUP(C201,RSL_Composite!$A$4:$K$767,11,FALSE),"--")</f>
        <v>--</v>
      </c>
      <c r="F201" s="208" t="s">
        <v>2474</v>
      </c>
      <c r="G201" s="490" t="str">
        <f t="shared" si="9"/>
        <v>--</v>
      </c>
      <c r="H201" s="490"/>
      <c r="I201" s="490"/>
      <c r="J201" s="490" t="str">
        <f t="shared" si="11"/>
        <v>--</v>
      </c>
      <c r="K201" s="490"/>
      <c r="L201" s="490"/>
      <c r="M201" s="490" t="str">
        <f t="shared" si="10"/>
        <v>--</v>
      </c>
      <c r="N201" s="255" t="str">
        <f>VLOOKUP($C201,ToxValues!$C$4:$J$284,7,FALSE)</f>
        <v>--</v>
      </c>
      <c r="O201" s="255" t="str">
        <f>VLOOKUP($C201,ToxValues!$C$4:$J$284,3,FALSE)</f>
        <v>--</v>
      </c>
      <c r="P201" s="255"/>
      <c r="Q201" s="497"/>
    </row>
    <row r="202" spans="1:17" x14ac:dyDescent="0.25">
      <c r="A202" s="318" t="s">
        <v>159</v>
      </c>
      <c r="B202" s="320" t="s">
        <v>171</v>
      </c>
      <c r="C202" s="208" t="s">
        <v>170</v>
      </c>
      <c r="D202" s="208">
        <v>58899</v>
      </c>
      <c r="E202" s="208" t="str">
        <f>IFERROR(VLOOKUP(C202,RSL_Composite!$A$4:$K$767,11,FALSE),"--")</f>
        <v>--</v>
      </c>
      <c r="F202" s="208" t="s">
        <v>2474</v>
      </c>
      <c r="G202" s="490">
        <f t="shared" si="9"/>
        <v>2.601454545454545</v>
      </c>
      <c r="H202" s="490"/>
      <c r="I202" s="490"/>
      <c r="J202" s="490">
        <f t="shared" si="11"/>
        <v>2.601454545454545</v>
      </c>
      <c r="K202" s="490"/>
      <c r="L202" s="490"/>
      <c r="M202" s="490">
        <f t="shared" si="10"/>
        <v>2.601454545454545</v>
      </c>
      <c r="N202" s="255">
        <f>VLOOKUP($C202,ToxValues!$C$4:$J$284,7,FALSE)</f>
        <v>1.1000000000000001</v>
      </c>
      <c r="O202" s="255">
        <f>VLOOKUP($C202,ToxValues!$C$4:$J$284,3,FALSE)</f>
        <v>2.9999999999999997E-4</v>
      </c>
      <c r="P202" s="255"/>
      <c r="Q202" s="497"/>
    </row>
    <row r="203" spans="1:17" x14ac:dyDescent="0.25">
      <c r="A203" s="318" t="s">
        <v>159</v>
      </c>
      <c r="B203" s="319" t="s">
        <v>169</v>
      </c>
      <c r="C203" s="208" t="s">
        <v>168</v>
      </c>
      <c r="D203" s="208">
        <v>5103742</v>
      </c>
      <c r="E203" s="208" t="str">
        <f>IFERROR(VLOOKUP(C203,RSL_Composite!$A$4:$K$767,11,FALSE),"--")</f>
        <v>--</v>
      </c>
      <c r="F203" s="208" t="s">
        <v>2474</v>
      </c>
      <c r="G203" s="490" t="str">
        <f t="shared" si="9"/>
        <v>--</v>
      </c>
      <c r="H203" s="490"/>
      <c r="I203" s="490"/>
      <c r="J203" s="490" t="str">
        <f t="shared" si="11"/>
        <v>--</v>
      </c>
      <c r="K203" s="490"/>
      <c r="L203" s="490"/>
      <c r="M203" s="490" t="str">
        <f t="shared" si="10"/>
        <v>--</v>
      </c>
      <c r="N203" s="255" t="str">
        <f>VLOOKUP($C203,ToxValues!$C$4:$J$284,7,FALSE)</f>
        <v>--</v>
      </c>
      <c r="O203" s="255" t="str">
        <f>VLOOKUP($C203,ToxValues!$C$4:$J$284,3,FALSE)</f>
        <v>--</v>
      </c>
      <c r="P203" s="255"/>
      <c r="Q203" s="497"/>
    </row>
    <row r="204" spans="1:17" x14ac:dyDescent="0.25">
      <c r="A204" s="318" t="s">
        <v>159</v>
      </c>
      <c r="B204" s="319" t="s">
        <v>167</v>
      </c>
      <c r="C204" s="208" t="s">
        <v>166</v>
      </c>
      <c r="D204" s="208">
        <v>76448</v>
      </c>
      <c r="E204" s="208" t="str">
        <f>IFERROR(VLOOKUP(C204,RSL_Composite!$A$4:$K$767,11,FALSE),"--")</f>
        <v>--</v>
      </c>
      <c r="F204" s="208" t="s">
        <v>2474</v>
      </c>
      <c r="G204" s="490">
        <f t="shared" si="9"/>
        <v>0.63591111111111109</v>
      </c>
      <c r="H204" s="490"/>
      <c r="I204" s="490"/>
      <c r="J204" s="490">
        <f t="shared" si="11"/>
        <v>0.63591111111111109</v>
      </c>
      <c r="K204" s="490"/>
      <c r="L204" s="490"/>
      <c r="M204" s="490">
        <f t="shared" si="10"/>
        <v>0.63591111111111109</v>
      </c>
      <c r="N204" s="255">
        <f>VLOOKUP($C204,ToxValues!$C$4:$J$284,7,FALSE)</f>
        <v>4.5</v>
      </c>
      <c r="O204" s="255">
        <f>VLOOKUP($C204,ToxValues!$C$4:$J$284,3,FALSE)</f>
        <v>5.0000000000000001E-4</v>
      </c>
      <c r="P204" s="255"/>
      <c r="Q204" s="497"/>
    </row>
    <row r="205" spans="1:17" x14ac:dyDescent="0.25">
      <c r="A205" s="318" t="s">
        <v>159</v>
      </c>
      <c r="B205" s="320" t="s">
        <v>165</v>
      </c>
      <c r="C205" s="208" t="s">
        <v>164</v>
      </c>
      <c r="D205" s="208">
        <v>1024573</v>
      </c>
      <c r="E205" s="208" t="str">
        <f>IFERROR(VLOOKUP(C205,RSL_Composite!$A$4:$K$767,11,FALSE),"--")</f>
        <v>--</v>
      </c>
      <c r="F205" s="208" t="s">
        <v>2474</v>
      </c>
      <c r="G205" s="490">
        <f t="shared" si="9"/>
        <v>0.31446153846153846</v>
      </c>
      <c r="H205" s="490"/>
      <c r="I205" s="490"/>
      <c r="J205" s="490">
        <f t="shared" si="11"/>
        <v>0.31446153846153846</v>
      </c>
      <c r="K205" s="490"/>
      <c r="L205" s="490"/>
      <c r="M205" s="490">
        <f t="shared" si="10"/>
        <v>0.31446153846153846</v>
      </c>
      <c r="N205" s="255">
        <f>VLOOKUP($C205,ToxValues!$C$4:$J$284,7,FALSE)</f>
        <v>9.1</v>
      </c>
      <c r="O205" s="255">
        <f>VLOOKUP($C205,ToxValues!$C$4:$J$284,3,FALSE)</f>
        <v>1.2999999999999999E-5</v>
      </c>
      <c r="P205" s="255"/>
      <c r="Q205" s="497"/>
    </row>
    <row r="206" spans="1:17" x14ac:dyDescent="0.25">
      <c r="A206" s="318" t="s">
        <v>159</v>
      </c>
      <c r="B206" s="319" t="s">
        <v>163</v>
      </c>
      <c r="C206" s="208" t="s">
        <v>162</v>
      </c>
      <c r="D206" s="208">
        <v>143500</v>
      </c>
      <c r="E206" s="208" t="str">
        <f>IFERROR(VLOOKUP(C206,RSL_Composite!$A$4:$K$767,11,FALSE),"--")</f>
        <v>--</v>
      </c>
      <c r="F206" s="208" t="s">
        <v>2474</v>
      </c>
      <c r="G206" s="490">
        <f t="shared" si="9"/>
        <v>0.28616000000000003</v>
      </c>
      <c r="H206" s="490"/>
      <c r="I206" s="490"/>
      <c r="J206" s="490">
        <f t="shared" si="11"/>
        <v>0.28616000000000003</v>
      </c>
      <c r="K206" s="490"/>
      <c r="L206" s="490"/>
      <c r="M206" s="490">
        <f t="shared" si="10"/>
        <v>0.28616000000000003</v>
      </c>
      <c r="N206" s="255">
        <f>VLOOKUP($C206,ToxValues!$C$4:$J$284,7,FALSE)</f>
        <v>10</v>
      </c>
      <c r="O206" s="255">
        <f>VLOOKUP($C206,ToxValues!$C$4:$J$284,3,FALSE)</f>
        <v>2.9999999999999997E-4</v>
      </c>
      <c r="P206" s="255"/>
      <c r="Q206" s="497"/>
    </row>
    <row r="207" spans="1:17" x14ac:dyDescent="0.25">
      <c r="A207" s="318" t="s">
        <v>159</v>
      </c>
      <c r="B207" s="319" t="s">
        <v>161</v>
      </c>
      <c r="C207" s="208" t="s">
        <v>160</v>
      </c>
      <c r="D207" s="208">
        <v>72435</v>
      </c>
      <c r="E207" s="208" t="str">
        <f>IFERROR(VLOOKUP(C207,RSL_Composite!$A$4:$K$767,11,FALSE),"--")</f>
        <v>--</v>
      </c>
      <c r="F207" s="208" t="s">
        <v>2474</v>
      </c>
      <c r="G207" s="490" t="str">
        <f t="shared" si="9"/>
        <v>--</v>
      </c>
      <c r="H207" s="490"/>
      <c r="I207" s="490"/>
      <c r="J207" s="490" t="str">
        <f t="shared" si="11"/>
        <v>--</v>
      </c>
      <c r="K207" s="490"/>
      <c r="L207" s="490"/>
      <c r="M207" s="490" t="str">
        <f t="shared" si="10"/>
        <v>--</v>
      </c>
      <c r="N207" s="255" t="str">
        <f>VLOOKUP($C207,ToxValues!$C$4:$J$284,7,FALSE)</f>
        <v>--</v>
      </c>
      <c r="O207" s="255">
        <f>VLOOKUP($C207,ToxValues!$C$4:$J$284,3,FALSE)</f>
        <v>5.0000000000000001E-3</v>
      </c>
      <c r="P207" s="255"/>
      <c r="Q207" s="497"/>
    </row>
    <row r="208" spans="1:17" x14ac:dyDescent="0.25">
      <c r="A208" s="318" t="s">
        <v>159</v>
      </c>
      <c r="B208" s="319" t="s">
        <v>158</v>
      </c>
      <c r="C208" s="208" t="s">
        <v>157</v>
      </c>
      <c r="D208" s="208">
        <v>8001352</v>
      </c>
      <c r="E208" s="208" t="str">
        <f>IFERROR(VLOOKUP(C208,RSL_Composite!$A$4:$K$767,11,FALSE),"--")</f>
        <v>--</v>
      </c>
      <c r="F208" s="208" t="s">
        <v>2474</v>
      </c>
      <c r="G208" s="490">
        <f t="shared" si="9"/>
        <v>2.601454545454545</v>
      </c>
      <c r="H208" s="490"/>
      <c r="I208" s="490"/>
      <c r="J208" s="490">
        <f t="shared" si="11"/>
        <v>2.601454545454545</v>
      </c>
      <c r="K208" s="490"/>
      <c r="L208" s="490"/>
      <c r="M208" s="490">
        <f t="shared" si="10"/>
        <v>2.601454545454545</v>
      </c>
      <c r="N208" s="255">
        <f>VLOOKUP($C208,ToxValues!$C$4:$J$284,7,FALSE)</f>
        <v>1.1000000000000001</v>
      </c>
      <c r="O208" s="255" t="str">
        <f>VLOOKUP($C208,ToxValues!$C$4:$J$284,3,FALSE)</f>
        <v>--</v>
      </c>
      <c r="P208" s="255"/>
      <c r="Q208" s="497"/>
    </row>
    <row r="209" spans="1:17" x14ac:dyDescent="0.25">
      <c r="A209" s="318" t="s">
        <v>138</v>
      </c>
      <c r="B209" s="319" t="s">
        <v>156</v>
      </c>
      <c r="C209" s="208" t="s">
        <v>155</v>
      </c>
      <c r="D209" s="208">
        <v>1912249</v>
      </c>
      <c r="E209" s="208" t="str">
        <f>IFERROR(VLOOKUP(C209,RSL_Composite!$A$4:$K$767,11,FALSE),"--")</f>
        <v>--</v>
      </c>
      <c r="F209" s="208" t="s">
        <v>2474</v>
      </c>
      <c r="G209" s="490">
        <f t="shared" si="9"/>
        <v>12.441739130434783</v>
      </c>
      <c r="H209" s="490"/>
      <c r="I209" s="490"/>
      <c r="J209" s="490">
        <f t="shared" si="11"/>
        <v>12.441739130434783</v>
      </c>
      <c r="K209" s="490"/>
      <c r="L209" s="490"/>
      <c r="M209" s="490">
        <f t="shared" si="10"/>
        <v>12.441739130434783</v>
      </c>
      <c r="N209" s="255">
        <f>VLOOKUP($C209,ToxValues!$C$4:$J$284,7,FALSE)</f>
        <v>0.23</v>
      </c>
      <c r="O209" s="255">
        <f>VLOOKUP($C209,ToxValues!$C$4:$J$284,3,FALSE)</f>
        <v>3.5000000000000003E-2</v>
      </c>
      <c r="P209" s="255"/>
      <c r="Q209" s="497"/>
    </row>
    <row r="210" spans="1:17" x14ac:dyDescent="0.25">
      <c r="A210" s="318" t="s">
        <v>138</v>
      </c>
      <c r="B210" s="319" t="s">
        <v>154</v>
      </c>
      <c r="C210" s="208" t="s">
        <v>153</v>
      </c>
      <c r="D210" s="208">
        <v>2921882</v>
      </c>
      <c r="E210" s="208" t="str">
        <f>IFERROR(VLOOKUP(C210,RSL_Composite!$A$4:$K$767,11,FALSE),"--")</f>
        <v>--</v>
      </c>
      <c r="F210" s="208" t="s">
        <v>2474</v>
      </c>
      <c r="G210" s="490" t="str">
        <f t="shared" si="9"/>
        <v>--</v>
      </c>
      <c r="H210" s="490"/>
      <c r="I210" s="490"/>
      <c r="J210" s="490" t="str">
        <f t="shared" si="11"/>
        <v>--</v>
      </c>
      <c r="K210" s="490"/>
      <c r="L210" s="490"/>
      <c r="M210" s="490" t="str">
        <f t="shared" si="10"/>
        <v>--</v>
      </c>
      <c r="N210" s="255" t="str">
        <f>VLOOKUP($C210,ToxValues!$C$4:$J$284,7,FALSE)</f>
        <v>--</v>
      </c>
      <c r="O210" s="255">
        <f>VLOOKUP($C210,ToxValues!$C$4:$J$284,3,FALSE)</f>
        <v>1E-3</v>
      </c>
      <c r="P210" s="255"/>
      <c r="Q210" s="497"/>
    </row>
    <row r="211" spans="1:17" x14ac:dyDescent="0.25">
      <c r="A211" s="318" t="s">
        <v>138</v>
      </c>
      <c r="B211" s="319" t="s">
        <v>152</v>
      </c>
      <c r="C211" s="208" t="s">
        <v>151</v>
      </c>
      <c r="D211" s="208">
        <v>60515</v>
      </c>
      <c r="E211" s="208" t="str">
        <f>IFERROR(VLOOKUP(C211,RSL_Composite!$A$4:$K$767,11,FALSE),"--")</f>
        <v>--</v>
      </c>
      <c r="F211" s="208" t="s">
        <v>2474</v>
      </c>
      <c r="G211" s="490" t="str">
        <f t="shared" si="9"/>
        <v>--</v>
      </c>
      <c r="H211" s="490"/>
      <c r="I211" s="490"/>
      <c r="J211" s="490" t="str">
        <f t="shared" si="11"/>
        <v>--</v>
      </c>
      <c r="K211" s="490"/>
      <c r="L211" s="490"/>
      <c r="M211" s="490" t="str">
        <f t="shared" si="10"/>
        <v>--</v>
      </c>
      <c r="N211" s="255" t="str">
        <f>VLOOKUP($C211,ToxValues!$C$4:$J$284,7,FALSE)</f>
        <v>--</v>
      </c>
      <c r="O211" s="255">
        <f>VLOOKUP($C211,ToxValues!$C$4:$J$284,3,FALSE)</f>
        <v>2.0000000000000001E-4</v>
      </c>
      <c r="P211" s="255"/>
      <c r="Q211" s="497"/>
    </row>
    <row r="212" spans="1:17" x14ac:dyDescent="0.25">
      <c r="A212" s="318" t="s">
        <v>138</v>
      </c>
      <c r="B212" s="319" t="s">
        <v>150</v>
      </c>
      <c r="C212" s="208" t="s">
        <v>149</v>
      </c>
      <c r="D212" s="208">
        <v>298044</v>
      </c>
      <c r="E212" s="208" t="str">
        <f>IFERROR(VLOOKUP(C212,RSL_Composite!$A$4:$K$767,11,FALSE),"--")</f>
        <v>--</v>
      </c>
      <c r="F212" s="208" t="s">
        <v>2474</v>
      </c>
      <c r="G212" s="490" t="str">
        <f t="shared" si="9"/>
        <v>--</v>
      </c>
      <c r="H212" s="490"/>
      <c r="I212" s="490"/>
      <c r="J212" s="490" t="str">
        <f t="shared" si="11"/>
        <v>--</v>
      </c>
      <c r="K212" s="490"/>
      <c r="L212" s="490"/>
      <c r="M212" s="490" t="str">
        <f t="shared" si="10"/>
        <v>--</v>
      </c>
      <c r="N212" s="255" t="str">
        <f>VLOOKUP($C212,ToxValues!$C$4:$J$284,7,FALSE)</f>
        <v>--</v>
      </c>
      <c r="O212" s="255">
        <f>VLOOKUP($C212,ToxValues!$C$4:$J$284,3,FALSE)</f>
        <v>4.0000000000000003E-5</v>
      </c>
      <c r="P212" s="255"/>
      <c r="Q212" s="497"/>
    </row>
    <row r="213" spans="1:17" x14ac:dyDescent="0.25">
      <c r="A213" s="318" t="s">
        <v>138</v>
      </c>
      <c r="B213" s="319" t="s">
        <v>148</v>
      </c>
      <c r="C213" s="208" t="s">
        <v>147</v>
      </c>
      <c r="D213" s="208">
        <v>121755</v>
      </c>
      <c r="E213" s="208" t="str">
        <f>IFERROR(VLOOKUP(C213,RSL_Composite!$A$4:$K$767,11,FALSE),"--")</f>
        <v>--</v>
      </c>
      <c r="F213" s="208" t="s">
        <v>2474</v>
      </c>
      <c r="G213" s="490" t="str">
        <f t="shared" si="9"/>
        <v>--</v>
      </c>
      <c r="H213" s="490"/>
      <c r="I213" s="490"/>
      <c r="J213" s="490" t="str">
        <f t="shared" si="11"/>
        <v>--</v>
      </c>
      <c r="K213" s="490"/>
      <c r="L213" s="490"/>
      <c r="M213" s="490" t="str">
        <f t="shared" si="10"/>
        <v>--</v>
      </c>
      <c r="N213" s="255" t="str">
        <f>VLOOKUP($C213,ToxValues!$C$4:$J$284,7,FALSE)</f>
        <v>--</v>
      </c>
      <c r="O213" s="255">
        <f>VLOOKUP($C213,ToxValues!$C$4:$J$284,3,FALSE)</f>
        <v>0.02</v>
      </c>
      <c r="P213" s="255"/>
      <c r="Q213" s="497"/>
    </row>
    <row r="214" spans="1:17" x14ac:dyDescent="0.25">
      <c r="A214" s="318" t="s">
        <v>138</v>
      </c>
      <c r="B214" s="320" t="s">
        <v>146</v>
      </c>
      <c r="C214" s="208" t="s">
        <v>145</v>
      </c>
      <c r="D214" s="208">
        <v>298000</v>
      </c>
      <c r="E214" s="208" t="str">
        <f>IFERROR(VLOOKUP(C214,RSL_Composite!$A$4:$K$767,11,FALSE),"--")</f>
        <v>--</v>
      </c>
      <c r="F214" s="208" t="s">
        <v>2474</v>
      </c>
      <c r="G214" s="490" t="str">
        <f t="shared" si="9"/>
        <v>--</v>
      </c>
      <c r="H214" s="490"/>
      <c r="I214" s="490"/>
      <c r="J214" s="490" t="str">
        <f t="shared" si="11"/>
        <v>--</v>
      </c>
      <c r="K214" s="490"/>
      <c r="L214" s="490"/>
      <c r="M214" s="490" t="str">
        <f t="shared" si="10"/>
        <v>--</v>
      </c>
      <c r="N214" s="255" t="str">
        <f>VLOOKUP($C214,ToxValues!$C$4:$J$284,7,FALSE)</f>
        <v>--</v>
      </c>
      <c r="O214" s="255">
        <f>VLOOKUP($C214,ToxValues!$C$4:$J$284,3,FALSE)</f>
        <v>2.5000000000000001E-4</v>
      </c>
      <c r="P214" s="255"/>
      <c r="Q214" s="497"/>
    </row>
    <row r="215" spans="1:17" x14ac:dyDescent="0.25">
      <c r="A215" s="318" t="s">
        <v>138</v>
      </c>
      <c r="B215" s="319" t="s">
        <v>144</v>
      </c>
      <c r="C215" s="208" t="s">
        <v>143</v>
      </c>
      <c r="D215" s="208">
        <v>56382</v>
      </c>
      <c r="E215" s="208" t="str">
        <f>IFERROR(VLOOKUP(C215,RSL_Composite!$A$4:$K$767,11,FALSE),"--")</f>
        <v>--</v>
      </c>
      <c r="F215" s="208" t="s">
        <v>2474</v>
      </c>
      <c r="G215" s="490" t="str">
        <f t="shared" si="9"/>
        <v>--</v>
      </c>
      <c r="H215" s="490"/>
      <c r="I215" s="490"/>
      <c r="J215" s="490" t="str">
        <f t="shared" si="11"/>
        <v>--</v>
      </c>
      <c r="K215" s="490"/>
      <c r="L215" s="490"/>
      <c r="M215" s="490" t="str">
        <f t="shared" si="10"/>
        <v>--</v>
      </c>
      <c r="N215" s="255" t="str">
        <f>VLOOKUP($C215,ToxValues!$C$4:$J$284,7,FALSE)</f>
        <v>--</v>
      </c>
      <c r="O215" s="255">
        <f>VLOOKUP($C215,ToxValues!$C$4:$J$284,3,FALSE)</f>
        <v>6.0000000000000001E-3</v>
      </c>
      <c r="P215" s="255"/>
      <c r="Q215" s="497"/>
    </row>
    <row r="216" spans="1:17" x14ac:dyDescent="0.25">
      <c r="A216" s="318" t="s">
        <v>138</v>
      </c>
      <c r="B216" s="319" t="s">
        <v>142</v>
      </c>
      <c r="C216" s="208" t="s">
        <v>141</v>
      </c>
      <c r="D216" s="208">
        <v>298022</v>
      </c>
      <c r="E216" s="208" t="str">
        <f>IFERROR(VLOOKUP(C216,RSL_Composite!$A$4:$K$767,11,FALSE),"--")</f>
        <v>--</v>
      </c>
      <c r="F216" s="208" t="s">
        <v>2474</v>
      </c>
      <c r="G216" s="490" t="str">
        <f t="shared" si="9"/>
        <v>--</v>
      </c>
      <c r="H216" s="490"/>
      <c r="I216" s="490"/>
      <c r="J216" s="490" t="str">
        <f t="shared" si="11"/>
        <v>--</v>
      </c>
      <c r="K216" s="490"/>
      <c r="L216" s="490"/>
      <c r="M216" s="490" t="str">
        <f t="shared" si="10"/>
        <v>--</v>
      </c>
      <c r="N216" s="255" t="str">
        <f>VLOOKUP($C216,ToxValues!$C$4:$J$284,7,FALSE)</f>
        <v>--</v>
      </c>
      <c r="O216" s="255">
        <f>VLOOKUP($C216,ToxValues!$C$4:$J$284,3,FALSE)</f>
        <v>2.0000000000000001E-4</v>
      </c>
      <c r="P216" s="255"/>
      <c r="Q216" s="497"/>
    </row>
    <row r="217" spans="1:17" x14ac:dyDescent="0.25">
      <c r="A217" s="318" t="s">
        <v>138</v>
      </c>
      <c r="B217" s="319" t="s">
        <v>140</v>
      </c>
      <c r="C217" s="208" t="s">
        <v>139</v>
      </c>
      <c r="D217" s="208">
        <v>122349</v>
      </c>
      <c r="E217" s="208" t="str">
        <f>IFERROR(VLOOKUP(C217,RSL_Composite!$A$4:$K$767,11,FALSE),"--")</f>
        <v>--</v>
      </c>
      <c r="F217" s="208" t="s">
        <v>2474</v>
      </c>
      <c r="G217" s="490">
        <f t="shared" si="9"/>
        <v>23.846666666666668</v>
      </c>
      <c r="H217" s="490"/>
      <c r="I217" s="490"/>
      <c r="J217" s="490">
        <f t="shared" si="11"/>
        <v>23.846666666666668</v>
      </c>
      <c r="K217" s="490"/>
      <c r="L217" s="490"/>
      <c r="M217" s="490">
        <f t="shared" si="10"/>
        <v>23.846666666666668</v>
      </c>
      <c r="N217" s="255">
        <f>VLOOKUP($C217,ToxValues!$C$4:$J$284,7,FALSE)</f>
        <v>0.12</v>
      </c>
      <c r="O217" s="255">
        <f>VLOOKUP($C217,ToxValues!$C$4:$J$284,3,FALSE)</f>
        <v>5.0000000000000001E-3</v>
      </c>
      <c r="P217" s="255"/>
      <c r="Q217" s="497"/>
    </row>
    <row r="218" spans="1:17" x14ac:dyDescent="0.25">
      <c r="A218" s="318" t="s">
        <v>138</v>
      </c>
      <c r="B218" s="320" t="s">
        <v>137</v>
      </c>
      <c r="C218" s="208" t="s">
        <v>136</v>
      </c>
      <c r="D218" s="208">
        <v>3689245</v>
      </c>
      <c r="E218" s="208" t="str">
        <f>IFERROR(VLOOKUP(C218,RSL_Composite!$A$4:$K$767,11,FALSE),"--")</f>
        <v>--</v>
      </c>
      <c r="F218" s="208" t="s">
        <v>2474</v>
      </c>
      <c r="G218" s="490" t="str">
        <f t="shared" si="9"/>
        <v>--</v>
      </c>
      <c r="H218" s="490"/>
      <c r="I218" s="490"/>
      <c r="J218" s="490" t="str">
        <f t="shared" si="11"/>
        <v>--</v>
      </c>
      <c r="K218" s="490"/>
      <c r="L218" s="490"/>
      <c r="M218" s="490" t="str">
        <f t="shared" si="10"/>
        <v>--</v>
      </c>
      <c r="N218" s="255" t="str">
        <f>VLOOKUP($C218,ToxValues!$C$4:$J$284,7,FALSE)</f>
        <v>--</v>
      </c>
      <c r="O218" s="255">
        <f>VLOOKUP($C218,ToxValues!$C$4:$J$284,3,FALSE)</f>
        <v>5.0000000000000001E-4</v>
      </c>
      <c r="P218" s="255"/>
      <c r="Q218" s="497"/>
    </row>
    <row r="219" spans="1:17" x14ac:dyDescent="0.25">
      <c r="A219" s="318" t="s">
        <v>122</v>
      </c>
      <c r="B219" s="320" t="s">
        <v>135</v>
      </c>
      <c r="C219" s="208" t="s">
        <v>134</v>
      </c>
      <c r="D219" s="208">
        <v>12674112</v>
      </c>
      <c r="E219" s="208" t="str">
        <f>IFERROR(VLOOKUP(C219,RSL_Composite!$A$4:$K$767,11,FALSE),"--")</f>
        <v>--</v>
      </c>
      <c r="F219" s="208" t="s">
        <v>2474</v>
      </c>
      <c r="G219" s="490">
        <f t="shared" si="9"/>
        <v>40.879999999999995</v>
      </c>
      <c r="H219" s="490"/>
      <c r="I219" s="490"/>
      <c r="J219" s="490">
        <f t="shared" si="11"/>
        <v>40.879999999999995</v>
      </c>
      <c r="K219" s="490"/>
      <c r="L219" s="490"/>
      <c r="M219" s="490">
        <f t="shared" si="10"/>
        <v>40.879999999999995</v>
      </c>
      <c r="N219" s="255">
        <f>VLOOKUP($C219,ToxValues!$C$4:$J$284,7,FALSE)</f>
        <v>7.0000000000000007E-2</v>
      </c>
      <c r="O219" s="255">
        <f>VLOOKUP($C219,ToxValues!$C$4:$J$284,3,FALSE)</f>
        <v>6.9999999999999994E-5</v>
      </c>
      <c r="P219" s="255"/>
      <c r="Q219" s="497"/>
    </row>
    <row r="220" spans="1:17" x14ac:dyDescent="0.25">
      <c r="A220" s="318" t="s">
        <v>122</v>
      </c>
      <c r="B220" s="320" t="s">
        <v>133</v>
      </c>
      <c r="C220" s="208" t="s">
        <v>132</v>
      </c>
      <c r="D220" s="208">
        <v>11104282</v>
      </c>
      <c r="E220" s="208" t="str">
        <f>IFERROR(VLOOKUP(C220,RSL_Composite!$A$4:$K$767,11,FALSE),"--")</f>
        <v>--</v>
      </c>
      <c r="F220" s="208" t="s">
        <v>2474</v>
      </c>
      <c r="G220" s="490">
        <f t="shared" si="9"/>
        <v>1.4308000000000001</v>
      </c>
      <c r="H220" s="490"/>
      <c r="I220" s="490"/>
      <c r="J220" s="490">
        <f t="shared" si="11"/>
        <v>1.4308000000000001</v>
      </c>
      <c r="K220" s="490"/>
      <c r="L220" s="490"/>
      <c r="M220" s="490">
        <f t="shared" si="10"/>
        <v>1.4308000000000001</v>
      </c>
      <c r="N220" s="255">
        <f>VLOOKUP($C220,ToxValues!$C$4:$J$284,7,FALSE)</f>
        <v>2</v>
      </c>
      <c r="O220" s="255" t="str">
        <f>VLOOKUP($C220,ToxValues!$C$4:$J$284,3,FALSE)</f>
        <v>--</v>
      </c>
      <c r="P220" s="255"/>
      <c r="Q220" s="497"/>
    </row>
    <row r="221" spans="1:17" x14ac:dyDescent="0.25">
      <c r="A221" s="318" t="s">
        <v>122</v>
      </c>
      <c r="B221" s="321" t="s">
        <v>131</v>
      </c>
      <c r="C221" s="208" t="s">
        <v>843</v>
      </c>
      <c r="D221" s="208">
        <v>11141165</v>
      </c>
      <c r="E221" s="208" t="str">
        <f>IFERROR(VLOOKUP(C221,RSL_Composite!$A$4:$K$767,11,FALSE),"--")</f>
        <v>--</v>
      </c>
      <c r="F221" s="208" t="s">
        <v>2474</v>
      </c>
      <c r="G221" s="490">
        <f t="shared" si="9"/>
        <v>1.4308000000000001</v>
      </c>
      <c r="H221" s="490"/>
      <c r="I221" s="490"/>
      <c r="J221" s="490">
        <f t="shared" si="11"/>
        <v>1.4308000000000001</v>
      </c>
      <c r="K221" s="490"/>
      <c r="L221" s="490"/>
      <c r="M221" s="490">
        <f t="shared" si="10"/>
        <v>1.4308000000000001</v>
      </c>
      <c r="N221" s="255">
        <f>VLOOKUP($C221,ToxValues!$C$4:$J$284,7,FALSE)</f>
        <v>2</v>
      </c>
      <c r="O221" s="255" t="str">
        <f>VLOOKUP($C221,ToxValues!$C$4:$J$284,3,FALSE)</f>
        <v>--</v>
      </c>
      <c r="P221" s="255"/>
      <c r="Q221" s="497"/>
    </row>
    <row r="222" spans="1:17" x14ac:dyDescent="0.25">
      <c r="A222" s="318" t="s">
        <v>122</v>
      </c>
      <c r="B222" s="320" t="s">
        <v>130</v>
      </c>
      <c r="C222" s="208" t="s">
        <v>129</v>
      </c>
      <c r="D222" s="208">
        <v>53469219</v>
      </c>
      <c r="E222" s="208" t="str">
        <f>IFERROR(VLOOKUP(C222,RSL_Composite!$A$4:$K$767,11,FALSE),"--")</f>
        <v>--</v>
      </c>
      <c r="F222" s="208" t="s">
        <v>2474</v>
      </c>
      <c r="G222" s="490">
        <f t="shared" si="9"/>
        <v>1.4308000000000001</v>
      </c>
      <c r="H222" s="490"/>
      <c r="I222" s="490"/>
      <c r="J222" s="490">
        <f t="shared" si="11"/>
        <v>1.4308000000000001</v>
      </c>
      <c r="K222" s="490"/>
      <c r="L222" s="490"/>
      <c r="M222" s="490">
        <f t="shared" si="10"/>
        <v>1.4308000000000001</v>
      </c>
      <c r="N222" s="255">
        <f>VLOOKUP($C222,ToxValues!$C$4:$J$284,7,FALSE)</f>
        <v>2</v>
      </c>
      <c r="O222" s="255" t="str">
        <f>VLOOKUP($C222,ToxValues!$C$4:$J$284,3,FALSE)</f>
        <v>--</v>
      </c>
      <c r="P222" s="255"/>
      <c r="Q222" s="497"/>
    </row>
    <row r="223" spans="1:17" x14ac:dyDescent="0.25">
      <c r="A223" s="318" t="s">
        <v>122</v>
      </c>
      <c r="B223" s="320" t="s">
        <v>128</v>
      </c>
      <c r="C223" s="208" t="s">
        <v>127</v>
      </c>
      <c r="D223" s="208">
        <v>12672296</v>
      </c>
      <c r="E223" s="208" t="str">
        <f>IFERROR(VLOOKUP(C223,RSL_Composite!$A$4:$K$767,11,FALSE),"--")</f>
        <v>--</v>
      </c>
      <c r="F223" s="208" t="s">
        <v>2474</v>
      </c>
      <c r="G223" s="490">
        <f t="shared" si="9"/>
        <v>1.4308000000000001</v>
      </c>
      <c r="H223" s="490"/>
      <c r="I223" s="490"/>
      <c r="J223" s="490">
        <f t="shared" si="11"/>
        <v>1.4308000000000001</v>
      </c>
      <c r="K223" s="490"/>
      <c r="L223" s="490"/>
      <c r="M223" s="490">
        <f t="shared" si="10"/>
        <v>1.4308000000000001</v>
      </c>
      <c r="N223" s="255">
        <f>VLOOKUP($C223,ToxValues!$C$4:$J$284,7,FALSE)</f>
        <v>2</v>
      </c>
      <c r="O223" s="255" t="str">
        <f>VLOOKUP($C223,ToxValues!$C$4:$J$284,3,FALSE)</f>
        <v>--</v>
      </c>
      <c r="P223" s="255"/>
      <c r="Q223" s="497"/>
    </row>
    <row r="224" spans="1:17" x14ac:dyDescent="0.25">
      <c r="A224" s="318" t="s">
        <v>122</v>
      </c>
      <c r="B224" s="320" t="s">
        <v>126</v>
      </c>
      <c r="C224" s="208" t="s">
        <v>125</v>
      </c>
      <c r="D224" s="208">
        <v>11097691</v>
      </c>
      <c r="E224" s="208" t="str">
        <f>IFERROR(VLOOKUP(C224,RSL_Composite!$A$4:$K$767,11,FALSE),"--")</f>
        <v>--</v>
      </c>
      <c r="F224" s="208" t="s">
        <v>2474</v>
      </c>
      <c r="G224" s="490">
        <f t="shared" si="9"/>
        <v>1.4308000000000001</v>
      </c>
      <c r="H224" s="490"/>
      <c r="I224" s="490"/>
      <c r="J224" s="490">
        <f t="shared" si="11"/>
        <v>1.4308000000000001</v>
      </c>
      <c r="K224" s="490"/>
      <c r="L224" s="490"/>
      <c r="M224" s="490">
        <f t="shared" si="10"/>
        <v>1.4308000000000001</v>
      </c>
      <c r="N224" s="255">
        <f>VLOOKUP($C224,ToxValues!$C$4:$J$284,7,FALSE)</f>
        <v>2</v>
      </c>
      <c r="O224" s="255">
        <f>VLOOKUP($C224,ToxValues!$C$4:$J$284,3,FALSE)</f>
        <v>2.0000000000000002E-5</v>
      </c>
      <c r="P224" s="255"/>
      <c r="Q224" s="497"/>
    </row>
    <row r="225" spans="1:17" x14ac:dyDescent="0.25">
      <c r="A225" s="318" t="s">
        <v>122</v>
      </c>
      <c r="B225" s="320" t="s">
        <v>124</v>
      </c>
      <c r="C225" s="208" t="s">
        <v>123</v>
      </c>
      <c r="D225" s="208">
        <v>11096825</v>
      </c>
      <c r="E225" s="208" t="str">
        <f>IFERROR(VLOOKUP(C225,RSL_Composite!$A$4:$K$767,11,FALSE),"--")</f>
        <v>--</v>
      </c>
      <c r="F225" s="208" t="s">
        <v>2474</v>
      </c>
      <c r="G225" s="490">
        <f t="shared" si="9"/>
        <v>1.4308000000000001</v>
      </c>
      <c r="H225" s="490"/>
      <c r="I225" s="490"/>
      <c r="J225" s="490">
        <f t="shared" si="11"/>
        <v>1.4308000000000001</v>
      </c>
      <c r="K225" s="490"/>
      <c r="L225" s="490"/>
      <c r="M225" s="490">
        <f t="shared" si="10"/>
        <v>1.4308000000000001</v>
      </c>
      <c r="N225" s="255">
        <f>VLOOKUP($C225,ToxValues!$C$4:$J$284,7,FALSE)</f>
        <v>2</v>
      </c>
      <c r="O225" s="255" t="str">
        <f>VLOOKUP($C225,ToxValues!$C$4:$J$284,3,FALSE)</f>
        <v>--</v>
      </c>
      <c r="P225" s="255"/>
      <c r="Q225" s="497"/>
    </row>
    <row r="226" spans="1:17" x14ac:dyDescent="0.25">
      <c r="A226" s="318" t="s">
        <v>122</v>
      </c>
      <c r="B226" s="320" t="s">
        <v>121</v>
      </c>
      <c r="C226" s="208" t="s">
        <v>120</v>
      </c>
      <c r="D226" s="208">
        <v>1336363</v>
      </c>
      <c r="E226" s="208" t="str">
        <f>IFERROR(VLOOKUP(C226,RSL_Composite!$A$4:$K$767,11,FALSE),"--")</f>
        <v>--</v>
      </c>
      <c r="F226" s="490" t="s">
        <v>2474</v>
      </c>
      <c r="G226" s="490">
        <f t="shared" si="9"/>
        <v>1.4308000000000001</v>
      </c>
      <c r="H226" s="490"/>
      <c r="I226" s="490"/>
      <c r="J226" s="490">
        <f t="shared" si="11"/>
        <v>1.4308000000000001</v>
      </c>
      <c r="K226" s="490"/>
      <c r="L226" s="490"/>
      <c r="M226" s="490">
        <f t="shared" si="10"/>
        <v>1.4308000000000001</v>
      </c>
      <c r="N226" s="255">
        <f>VLOOKUP($C226,ToxValues!$C$4:$J$284,7,FALSE)</f>
        <v>2</v>
      </c>
      <c r="O226" s="255" t="str">
        <f>VLOOKUP($C226,ToxValues!$C$4:$J$284,3,FALSE)</f>
        <v>--</v>
      </c>
      <c r="P226" s="255"/>
      <c r="Q226" s="497"/>
    </row>
    <row r="227" spans="1:17" x14ac:dyDescent="0.25">
      <c r="A227" s="318" t="s">
        <v>102</v>
      </c>
      <c r="B227" s="320" t="s">
        <v>119</v>
      </c>
      <c r="C227" s="208" t="s">
        <v>118</v>
      </c>
      <c r="D227" s="208">
        <v>93721</v>
      </c>
      <c r="E227" s="208" t="str">
        <f>IFERROR(VLOOKUP(C227,RSL_Composite!$A$4:$K$767,11,FALSE),"--")</f>
        <v>--</v>
      </c>
      <c r="F227" s="490" t="s">
        <v>2474</v>
      </c>
      <c r="G227" s="490" t="str">
        <f t="shared" si="9"/>
        <v>--</v>
      </c>
      <c r="H227" s="490"/>
      <c r="I227" s="490"/>
      <c r="J227" s="490" t="str">
        <f t="shared" si="11"/>
        <v>--</v>
      </c>
      <c r="K227" s="490"/>
      <c r="L227" s="490"/>
      <c r="M227" s="490" t="str">
        <f t="shared" si="10"/>
        <v>--</v>
      </c>
      <c r="N227" s="255" t="str">
        <f>VLOOKUP($C227,ToxValues!$C$4:$J$284,7,FALSE)</f>
        <v>--</v>
      </c>
      <c r="O227" s="255">
        <f>VLOOKUP($C227,ToxValues!$C$4:$J$284,3,FALSE)</f>
        <v>8.0000000000000002E-3</v>
      </c>
      <c r="P227" s="255"/>
      <c r="Q227" s="497"/>
    </row>
    <row r="228" spans="1:17" x14ac:dyDescent="0.25">
      <c r="A228" s="318" t="s">
        <v>102</v>
      </c>
      <c r="B228" s="320" t="s">
        <v>117</v>
      </c>
      <c r="C228" s="208" t="s">
        <v>116</v>
      </c>
      <c r="D228" s="208">
        <v>94757</v>
      </c>
      <c r="E228" s="208" t="str">
        <f>IFERROR(VLOOKUP(C228,RSL_Composite!$A$4:$K$767,11,FALSE),"--")</f>
        <v>--</v>
      </c>
      <c r="F228" s="490" t="s">
        <v>2474</v>
      </c>
      <c r="G228" s="490" t="str">
        <f t="shared" si="9"/>
        <v>--</v>
      </c>
      <c r="H228" s="490"/>
      <c r="I228" s="490"/>
      <c r="J228" s="490" t="str">
        <f t="shared" si="11"/>
        <v>--</v>
      </c>
      <c r="K228" s="490"/>
      <c r="L228" s="490"/>
      <c r="M228" s="490" t="str">
        <f t="shared" si="10"/>
        <v>--</v>
      </c>
      <c r="N228" s="255" t="str">
        <f>VLOOKUP($C228,ToxValues!$C$4:$J$284,7,FALSE)</f>
        <v>--</v>
      </c>
      <c r="O228" s="255">
        <f>VLOOKUP($C228,ToxValues!$C$4:$J$284,3,FALSE)</f>
        <v>0.01</v>
      </c>
      <c r="P228" s="255"/>
      <c r="Q228" s="497"/>
    </row>
    <row r="229" spans="1:17" x14ac:dyDescent="0.25">
      <c r="A229" s="318" t="s">
        <v>102</v>
      </c>
      <c r="B229" s="320" t="s">
        <v>115</v>
      </c>
      <c r="C229" s="208" t="s">
        <v>114</v>
      </c>
      <c r="D229" s="208">
        <v>88857</v>
      </c>
      <c r="E229" s="208" t="str">
        <f>IFERROR(VLOOKUP(C229,RSL_Composite!$A$4:$K$767,11,FALSE),"--")</f>
        <v>--</v>
      </c>
      <c r="F229" s="490" t="s">
        <v>2474</v>
      </c>
      <c r="G229" s="490" t="str">
        <f t="shared" si="9"/>
        <v>--</v>
      </c>
      <c r="H229" s="490"/>
      <c r="I229" s="490"/>
      <c r="J229" s="490" t="str">
        <f t="shared" si="11"/>
        <v>--</v>
      </c>
      <c r="K229" s="490"/>
      <c r="L229" s="490"/>
      <c r="M229" s="490" t="str">
        <f t="shared" si="10"/>
        <v>--</v>
      </c>
      <c r="N229" s="255" t="str">
        <f>VLOOKUP($C229,ToxValues!$C$4:$J$284,7,FALSE)</f>
        <v>--</v>
      </c>
      <c r="O229" s="255">
        <f>VLOOKUP($C229,ToxValues!$C$4:$J$284,3,FALSE)</f>
        <v>1E-3</v>
      </c>
      <c r="P229" s="255"/>
      <c r="Q229" s="497"/>
    </row>
    <row r="230" spans="1:17" x14ac:dyDescent="0.25">
      <c r="A230" s="318" t="s">
        <v>102</v>
      </c>
      <c r="B230" s="319" t="s">
        <v>113</v>
      </c>
      <c r="C230" s="208" t="s">
        <v>112</v>
      </c>
      <c r="D230" s="208">
        <v>15972608</v>
      </c>
      <c r="E230" s="208" t="str">
        <f>IFERROR(VLOOKUP(C230,RSL_Composite!$A$4:$K$767,11,FALSE),"--")</f>
        <v>--</v>
      </c>
      <c r="F230" s="490" t="s">
        <v>2474</v>
      </c>
      <c r="G230" s="490">
        <f t="shared" si="9"/>
        <v>51.1</v>
      </c>
      <c r="H230" s="490"/>
      <c r="I230" s="490"/>
      <c r="J230" s="490">
        <f t="shared" si="11"/>
        <v>51.1</v>
      </c>
      <c r="K230" s="490"/>
      <c r="L230" s="490"/>
      <c r="M230" s="490">
        <f t="shared" si="10"/>
        <v>51.1</v>
      </c>
      <c r="N230" s="255">
        <f>VLOOKUP($C230,ToxValues!$C$4:$J$284,7,FALSE)</f>
        <v>5.6000000000000001E-2</v>
      </c>
      <c r="O230" s="255">
        <f>VLOOKUP($C230,ToxValues!$C$4:$J$284,3,FALSE)</f>
        <v>0.01</v>
      </c>
      <c r="P230" s="255"/>
      <c r="Q230" s="497"/>
    </row>
    <row r="231" spans="1:17" x14ac:dyDescent="0.25">
      <c r="A231" s="318" t="s">
        <v>102</v>
      </c>
      <c r="B231" s="320" t="s">
        <v>111</v>
      </c>
      <c r="C231" s="208" t="s">
        <v>110</v>
      </c>
      <c r="D231" s="208">
        <v>75990</v>
      </c>
      <c r="E231" s="208" t="str">
        <f>IFERROR(VLOOKUP(C231,RSL_Composite!$A$4:$K$767,11,FALSE),"--")</f>
        <v>--</v>
      </c>
      <c r="F231" s="490" t="s">
        <v>2474</v>
      </c>
      <c r="G231" s="490" t="str">
        <f t="shared" si="9"/>
        <v>--</v>
      </c>
      <c r="H231" s="490"/>
      <c r="I231" s="490"/>
      <c r="J231" s="490" t="str">
        <f t="shared" si="11"/>
        <v>--</v>
      </c>
      <c r="K231" s="490"/>
      <c r="L231" s="490"/>
      <c r="M231" s="490" t="str">
        <f t="shared" si="10"/>
        <v>--</v>
      </c>
      <c r="N231" s="255" t="str">
        <f>VLOOKUP($C231,ToxValues!$C$4:$J$284,7,FALSE)</f>
        <v>--</v>
      </c>
      <c r="O231" s="255">
        <f>VLOOKUP($C231,ToxValues!$C$4:$J$284,3,FALSE)</f>
        <v>0.03</v>
      </c>
      <c r="P231" s="255"/>
      <c r="Q231" s="497"/>
    </row>
    <row r="232" spans="1:17" x14ac:dyDescent="0.25">
      <c r="A232" s="318" t="s">
        <v>102</v>
      </c>
      <c r="B232" s="319" t="s">
        <v>109</v>
      </c>
      <c r="C232" s="208" t="s">
        <v>108</v>
      </c>
      <c r="D232" s="208">
        <v>85007</v>
      </c>
      <c r="E232" s="208" t="str">
        <f>IFERROR(VLOOKUP(C232,RSL_Composite!$A$4:$K$767,11,FALSE),"--")</f>
        <v>--</v>
      </c>
      <c r="F232" s="490" t="s">
        <v>2474</v>
      </c>
      <c r="G232" s="490" t="str">
        <f t="shared" si="9"/>
        <v>--</v>
      </c>
      <c r="H232" s="490"/>
      <c r="I232" s="490"/>
      <c r="J232" s="490" t="str">
        <f t="shared" si="11"/>
        <v>--</v>
      </c>
      <c r="K232" s="490"/>
      <c r="L232" s="490"/>
      <c r="M232" s="490" t="str">
        <f t="shared" si="10"/>
        <v>--</v>
      </c>
      <c r="N232" s="255" t="str">
        <f>VLOOKUP($C232,ToxValues!$C$4:$J$284,7,FALSE)</f>
        <v>--</v>
      </c>
      <c r="O232" s="255">
        <f>VLOOKUP($C232,ToxValues!$C$4:$J$284,3,FALSE)</f>
        <v>2.2000000000000001E-3</v>
      </c>
      <c r="P232" s="255"/>
      <c r="Q232" s="497"/>
    </row>
    <row r="233" spans="1:17" x14ac:dyDescent="0.25">
      <c r="A233" s="318" t="s">
        <v>102</v>
      </c>
      <c r="B233" s="319" t="s">
        <v>107</v>
      </c>
      <c r="C233" s="208" t="s">
        <v>106</v>
      </c>
      <c r="D233" s="208">
        <v>145733</v>
      </c>
      <c r="E233" s="208" t="str">
        <f>IFERROR(VLOOKUP(C233,RSL_Composite!$A$4:$K$767,11,FALSE),"--")</f>
        <v>--</v>
      </c>
      <c r="F233" s="490" t="s">
        <v>2474</v>
      </c>
      <c r="G233" s="490" t="str">
        <f t="shared" si="9"/>
        <v>--</v>
      </c>
      <c r="H233" s="490"/>
      <c r="I233" s="490"/>
      <c r="J233" s="490" t="str">
        <f t="shared" si="11"/>
        <v>--</v>
      </c>
      <c r="K233" s="490"/>
      <c r="L233" s="490"/>
      <c r="M233" s="490" t="str">
        <f t="shared" si="10"/>
        <v>--</v>
      </c>
      <c r="N233" s="255" t="str">
        <f>VLOOKUP($C233,ToxValues!$C$4:$J$284,7,FALSE)</f>
        <v>--</v>
      </c>
      <c r="O233" s="255">
        <f>VLOOKUP($C233,ToxValues!$C$4:$J$284,3,FALSE)</f>
        <v>0.02</v>
      </c>
      <c r="P233" s="255"/>
      <c r="Q233" s="497"/>
    </row>
    <row r="234" spans="1:17" x14ac:dyDescent="0.25">
      <c r="A234" s="318" t="s">
        <v>102</v>
      </c>
      <c r="B234" s="319" t="s">
        <v>105</v>
      </c>
      <c r="C234" s="208" t="s">
        <v>104</v>
      </c>
      <c r="D234" s="208">
        <v>1071836</v>
      </c>
      <c r="E234" s="208" t="str">
        <f>IFERROR(VLOOKUP(C234,RSL_Composite!$A$4:$K$767,11,FALSE),"--")</f>
        <v>--</v>
      </c>
      <c r="F234" s="490" t="s">
        <v>2474</v>
      </c>
      <c r="G234" s="490" t="str">
        <f t="shared" si="9"/>
        <v>--</v>
      </c>
      <c r="H234" s="490"/>
      <c r="I234" s="490"/>
      <c r="J234" s="490" t="str">
        <f t="shared" si="11"/>
        <v>--</v>
      </c>
      <c r="K234" s="490"/>
      <c r="L234" s="490"/>
      <c r="M234" s="490" t="str">
        <f t="shared" si="10"/>
        <v>--</v>
      </c>
      <c r="N234" s="255" t="str">
        <f>VLOOKUP($C234,ToxValues!$C$4:$J$284,7,FALSE)</f>
        <v>--</v>
      </c>
      <c r="O234" s="255">
        <f>VLOOKUP($C234,ToxValues!$C$4:$J$284,3,FALSE)</f>
        <v>0.1</v>
      </c>
      <c r="P234" s="255"/>
      <c r="Q234" s="497"/>
    </row>
    <row r="235" spans="1:17" x14ac:dyDescent="0.25">
      <c r="A235" s="318" t="s">
        <v>102</v>
      </c>
      <c r="B235" s="319" t="s">
        <v>103</v>
      </c>
      <c r="C235" s="298" t="s">
        <v>854</v>
      </c>
      <c r="D235" s="298" t="s">
        <v>2268</v>
      </c>
      <c r="E235" s="208" t="str">
        <f>IFERROR(VLOOKUP(C235,RSL_Composite!$A$4:$K$767,11,FALSE),"--")</f>
        <v>--</v>
      </c>
      <c r="F235" s="490" t="s">
        <v>2474</v>
      </c>
      <c r="G235" s="490" t="str">
        <f t="shared" si="9"/>
        <v>--</v>
      </c>
      <c r="H235" s="490"/>
      <c r="I235" s="490"/>
      <c r="J235" s="490" t="str">
        <f t="shared" si="11"/>
        <v>--</v>
      </c>
      <c r="K235" s="490"/>
      <c r="L235" s="490"/>
      <c r="M235" s="490" t="str">
        <f t="shared" si="10"/>
        <v>--</v>
      </c>
      <c r="N235" s="255" t="str">
        <f>VLOOKUP($C235,ToxValues!$C$4:$J$284,7,FALSE)</f>
        <v>--</v>
      </c>
      <c r="O235" s="255">
        <f>VLOOKUP($C235,ToxValues!$C$4:$J$284,3,FALSE)</f>
        <v>7.0000000000000007E-2</v>
      </c>
      <c r="P235" s="255"/>
      <c r="Q235" s="497"/>
    </row>
    <row r="236" spans="1:17" x14ac:dyDescent="0.25">
      <c r="A236" s="318" t="s">
        <v>102</v>
      </c>
      <c r="B236" s="319" t="s">
        <v>101</v>
      </c>
      <c r="C236" s="208" t="s">
        <v>100</v>
      </c>
      <c r="D236" s="208">
        <v>23950585</v>
      </c>
      <c r="E236" s="208" t="str">
        <f>IFERROR(VLOOKUP(C236,RSL_Composite!$A$4:$K$767,11,FALSE),"--")</f>
        <v>--</v>
      </c>
      <c r="F236" s="490" t="s">
        <v>2474</v>
      </c>
      <c r="G236" s="490" t="str">
        <f t="shared" si="9"/>
        <v>--</v>
      </c>
      <c r="H236" s="490"/>
      <c r="I236" s="490"/>
      <c r="J236" s="490" t="str">
        <f t="shared" si="11"/>
        <v>--</v>
      </c>
      <c r="K236" s="490"/>
      <c r="L236" s="490"/>
      <c r="M236" s="490" t="str">
        <f t="shared" si="10"/>
        <v>--</v>
      </c>
      <c r="N236" s="255" t="str">
        <f>VLOOKUP($C236,ToxValues!$C$4:$J$284,7,FALSE)</f>
        <v>--</v>
      </c>
      <c r="O236" s="255">
        <f>VLOOKUP($C236,ToxValues!$C$4:$J$284,3,FALSE)</f>
        <v>7.4999999999999997E-2</v>
      </c>
      <c r="P236" s="255"/>
      <c r="Q236" s="497"/>
    </row>
    <row r="237" spans="1:17" x14ac:dyDescent="0.25">
      <c r="A237" s="318" t="s">
        <v>91</v>
      </c>
      <c r="B237" s="319" t="s">
        <v>99</v>
      </c>
      <c r="C237" s="208" t="s">
        <v>98</v>
      </c>
      <c r="D237" s="208">
        <v>116063</v>
      </c>
      <c r="E237" s="208" t="str">
        <f>IFERROR(VLOOKUP(C237,RSL_Composite!$A$4:$K$767,11,FALSE),"--")</f>
        <v>--</v>
      </c>
      <c r="F237" s="490" t="s">
        <v>2474</v>
      </c>
      <c r="G237" s="490" t="str">
        <f t="shared" si="9"/>
        <v>--</v>
      </c>
      <c r="H237" s="490"/>
      <c r="I237" s="490"/>
      <c r="J237" s="490" t="str">
        <f t="shared" si="11"/>
        <v>--</v>
      </c>
      <c r="K237" s="490"/>
      <c r="L237" s="490"/>
      <c r="M237" s="490" t="str">
        <f t="shared" si="10"/>
        <v>--</v>
      </c>
      <c r="N237" s="255" t="str">
        <f>VLOOKUP($C237,ToxValues!$C$4:$J$284,7,FALSE)</f>
        <v>--</v>
      </c>
      <c r="O237" s="255">
        <f>VLOOKUP($C237,ToxValues!$C$4:$J$284,3,FALSE)</f>
        <v>1E-3</v>
      </c>
      <c r="P237" s="255"/>
      <c r="Q237" s="497"/>
    </row>
    <row r="238" spans="1:17" x14ac:dyDescent="0.25">
      <c r="A238" s="318" t="s">
        <v>91</v>
      </c>
      <c r="B238" s="320" t="s">
        <v>97</v>
      </c>
      <c r="C238" s="208" t="s">
        <v>96</v>
      </c>
      <c r="D238" s="208">
        <v>1646884</v>
      </c>
      <c r="E238" s="208" t="str">
        <f>IFERROR(VLOOKUP(C238,RSL_Composite!$A$4:$K$767,11,FALSE),"--")</f>
        <v>--</v>
      </c>
      <c r="F238" s="490" t="s">
        <v>2474</v>
      </c>
      <c r="G238" s="490" t="str">
        <f t="shared" si="9"/>
        <v>--</v>
      </c>
      <c r="H238" s="490"/>
      <c r="I238" s="490"/>
      <c r="J238" s="490" t="str">
        <f t="shared" si="11"/>
        <v>--</v>
      </c>
      <c r="K238" s="490"/>
      <c r="L238" s="490"/>
      <c r="M238" s="490" t="str">
        <f t="shared" si="10"/>
        <v>--</v>
      </c>
      <c r="N238" s="255" t="str">
        <f>VLOOKUP($C238,ToxValues!$C$4:$J$284,7,FALSE)</f>
        <v>--</v>
      </c>
      <c r="O238" s="255">
        <f>VLOOKUP($C238,ToxValues!$C$4:$J$284,3,FALSE)</f>
        <v>1E-3</v>
      </c>
      <c r="P238" s="255"/>
      <c r="Q238" s="497"/>
    </row>
    <row r="239" spans="1:17" x14ac:dyDescent="0.25">
      <c r="A239" s="318" t="s">
        <v>91</v>
      </c>
      <c r="B239" s="320" t="s">
        <v>95</v>
      </c>
      <c r="C239" s="208" t="s">
        <v>94</v>
      </c>
      <c r="D239" s="208">
        <v>1646873</v>
      </c>
      <c r="E239" s="208" t="str">
        <f>IFERROR(VLOOKUP(C239,RSL_Composite!$A$4:$K$767,11,FALSE),"--")</f>
        <v>--</v>
      </c>
      <c r="F239" s="490" t="s">
        <v>2474</v>
      </c>
      <c r="G239" s="490" t="str">
        <f t="shared" si="9"/>
        <v>--</v>
      </c>
      <c r="H239" s="490"/>
      <c r="I239" s="490"/>
      <c r="J239" s="490" t="str">
        <f t="shared" si="11"/>
        <v>--</v>
      </c>
      <c r="K239" s="490"/>
      <c r="L239" s="490"/>
      <c r="M239" s="490" t="str">
        <f t="shared" si="10"/>
        <v>--</v>
      </c>
      <c r="N239" s="255" t="str">
        <f>VLOOKUP($C239,ToxValues!$C$4:$J$284,7,FALSE)</f>
        <v>--</v>
      </c>
      <c r="O239" s="255" t="str">
        <f>VLOOKUP($C239,ToxValues!$C$4:$J$284,3,FALSE)</f>
        <v>--</v>
      </c>
      <c r="P239" s="255"/>
      <c r="Q239" s="497"/>
    </row>
    <row r="240" spans="1:17" x14ac:dyDescent="0.25">
      <c r="A240" s="318" t="s">
        <v>91</v>
      </c>
      <c r="B240" s="319" t="s">
        <v>93</v>
      </c>
      <c r="C240" s="208" t="s">
        <v>92</v>
      </c>
      <c r="D240" s="208">
        <v>1563662</v>
      </c>
      <c r="E240" s="208" t="str">
        <f>IFERROR(VLOOKUP(C240,RSL_Composite!$A$4:$K$767,11,FALSE),"--")</f>
        <v>--</v>
      </c>
      <c r="F240" s="490" t="s">
        <v>2474</v>
      </c>
      <c r="G240" s="490" t="str">
        <f t="shared" si="9"/>
        <v>--</v>
      </c>
      <c r="H240" s="490"/>
      <c r="I240" s="490"/>
      <c r="J240" s="490" t="str">
        <f t="shared" si="11"/>
        <v>--</v>
      </c>
      <c r="K240" s="490"/>
      <c r="L240" s="490"/>
      <c r="M240" s="490" t="str">
        <f t="shared" si="10"/>
        <v>--</v>
      </c>
      <c r="N240" s="255" t="str">
        <f>VLOOKUP($C240,ToxValues!$C$4:$J$284,7,FALSE)</f>
        <v>--</v>
      </c>
      <c r="O240" s="255">
        <f>VLOOKUP($C240,ToxValues!$C$4:$J$284,3,FALSE)</f>
        <v>5.0000000000000001E-3</v>
      </c>
      <c r="P240" s="255"/>
      <c r="Q240" s="497"/>
    </row>
    <row r="241" spans="1:17" x14ac:dyDescent="0.25">
      <c r="A241" s="318" t="s">
        <v>91</v>
      </c>
      <c r="B241" s="320" t="s">
        <v>90</v>
      </c>
      <c r="C241" s="208" t="s">
        <v>89</v>
      </c>
      <c r="D241" s="208">
        <v>23135220</v>
      </c>
      <c r="E241" s="208" t="str">
        <f>IFERROR(VLOOKUP(C241,RSL_Composite!$A$4:$K$767,11,FALSE),"--")</f>
        <v>--</v>
      </c>
      <c r="F241" s="490" t="s">
        <v>2474</v>
      </c>
      <c r="G241" s="490" t="str">
        <f t="shared" si="9"/>
        <v>--</v>
      </c>
      <c r="H241" s="490"/>
      <c r="I241" s="490"/>
      <c r="J241" s="490" t="str">
        <f t="shared" si="11"/>
        <v>--</v>
      </c>
      <c r="K241" s="490"/>
      <c r="L241" s="490"/>
      <c r="M241" s="490" t="str">
        <f t="shared" si="10"/>
        <v>--</v>
      </c>
      <c r="N241" s="255" t="str">
        <f>VLOOKUP($C241,ToxValues!$C$4:$J$284,7,FALSE)</f>
        <v>--</v>
      </c>
      <c r="O241" s="255">
        <f>VLOOKUP($C241,ToxValues!$C$4:$J$284,3,FALSE)</f>
        <v>2.5000000000000001E-2</v>
      </c>
      <c r="P241" s="255"/>
      <c r="Q241" s="497"/>
    </row>
    <row r="242" spans="1:17" x14ac:dyDescent="0.25">
      <c r="A242" s="318" t="s">
        <v>88</v>
      </c>
      <c r="B242" s="319" t="s">
        <v>87</v>
      </c>
      <c r="C242" s="208" t="s">
        <v>86</v>
      </c>
      <c r="D242" s="208">
        <v>1746016</v>
      </c>
      <c r="E242" s="208" t="str">
        <f>IFERROR(VLOOKUP(C242,RSL_Composite!$A$4:$K$767,11,FALSE),"--")</f>
        <v>--</v>
      </c>
      <c r="F242" s="490" t="s">
        <v>2474</v>
      </c>
      <c r="G242" s="490">
        <f t="shared" si="9"/>
        <v>2.2012307692307694E-5</v>
      </c>
      <c r="H242" s="490"/>
      <c r="I242" s="490"/>
      <c r="J242" s="490">
        <f t="shared" si="11"/>
        <v>2.2012307692307694E-5</v>
      </c>
      <c r="K242" s="490"/>
      <c r="L242" s="490"/>
      <c r="M242" s="490">
        <f t="shared" si="10"/>
        <v>2.2012307692307694E-5</v>
      </c>
      <c r="N242" s="255">
        <f>VLOOKUP($C242,ToxValues!$C$4:$J$284,7,FALSE)</f>
        <v>130000</v>
      </c>
      <c r="O242" s="255">
        <f>VLOOKUP($C242,ToxValues!$C$4:$J$284,3,FALSE)</f>
        <v>6.9999999999999996E-10</v>
      </c>
      <c r="P242" s="255"/>
      <c r="Q242" s="497"/>
    </row>
    <row r="243" spans="1:17" x14ac:dyDescent="0.25">
      <c r="A243" s="318" t="s">
        <v>34</v>
      </c>
      <c r="B243" s="319" t="s">
        <v>85</v>
      </c>
      <c r="C243" s="208" t="s">
        <v>84</v>
      </c>
      <c r="D243" s="208">
        <v>7429905</v>
      </c>
      <c r="E243" s="208" t="str">
        <f>IFERROR(VLOOKUP(C243,RSL_Composite!$A$4:$K$767,11,FALSE),"--")</f>
        <v>--</v>
      </c>
      <c r="F243" s="490" t="s">
        <v>2477</v>
      </c>
      <c r="G243" s="490" t="str">
        <f t="shared" ref="G243:G285" si="12">IF(MIN(H243:J243)&gt;0,MIN(H243:J243)/1000,"--")</f>
        <v>--</v>
      </c>
      <c r="H243" s="490"/>
      <c r="I243" s="490"/>
      <c r="J243" s="490" t="str">
        <f t="shared" si="11"/>
        <v>--</v>
      </c>
      <c r="K243" s="490"/>
      <c r="L243" s="490"/>
      <c r="M243" s="490" t="str">
        <f t="shared" si="10"/>
        <v>--</v>
      </c>
      <c r="N243" s="255" t="str">
        <f>VLOOKUP($C243,ToxValues!$C$4:$J$284,7,FALSE)</f>
        <v>--</v>
      </c>
      <c r="O243" s="255">
        <f>VLOOKUP($C243,ToxValues!$C$4:$J$284,3,FALSE)</f>
        <v>1</v>
      </c>
      <c r="P243" s="255"/>
      <c r="Q243" s="497"/>
    </row>
    <row r="244" spans="1:17" x14ac:dyDescent="0.25">
      <c r="A244" s="318" t="s">
        <v>34</v>
      </c>
      <c r="B244" s="319" t="s">
        <v>83</v>
      </c>
      <c r="C244" s="208" t="s">
        <v>82</v>
      </c>
      <c r="D244" s="208">
        <v>7440360</v>
      </c>
      <c r="E244" s="208" t="str">
        <f>IFERROR(VLOOKUP(C244,RSL_Composite!$A$4:$K$767,11,FALSE),"--")</f>
        <v>--</v>
      </c>
      <c r="F244" s="490" t="s">
        <v>2477</v>
      </c>
      <c r="G244" s="490" t="str">
        <f t="shared" si="12"/>
        <v>--</v>
      </c>
      <c r="H244" s="490"/>
      <c r="I244" s="490"/>
      <c r="J244" s="490" t="str">
        <f t="shared" si="11"/>
        <v>--</v>
      </c>
      <c r="K244" s="490"/>
      <c r="L244" s="490"/>
      <c r="M244" s="490" t="str">
        <f t="shared" si="10"/>
        <v>--</v>
      </c>
      <c r="N244" s="255" t="str">
        <f>VLOOKUP($C244,ToxValues!$C$4:$J$284,7,FALSE)</f>
        <v>--</v>
      </c>
      <c r="O244" s="255">
        <f>VLOOKUP($C244,ToxValues!$C$4:$J$284,3,FALSE)</f>
        <v>4.0000000000000002E-4</v>
      </c>
      <c r="P244" s="255"/>
      <c r="Q244" s="497"/>
    </row>
    <row r="245" spans="1:17" x14ac:dyDescent="0.25">
      <c r="A245" s="318" t="s">
        <v>34</v>
      </c>
      <c r="B245" s="319" t="s">
        <v>81</v>
      </c>
      <c r="C245" s="208" t="s">
        <v>80</v>
      </c>
      <c r="D245" s="208">
        <v>7440382</v>
      </c>
      <c r="E245" s="208" t="str">
        <f>IFERROR(VLOOKUP(C245,RSL_Composite!$A$4:$K$767,11,FALSE),"--")</f>
        <v>--</v>
      </c>
      <c r="F245" s="490" t="s">
        <v>2477</v>
      </c>
      <c r="G245" s="490">
        <f t="shared" si="12"/>
        <v>1.9077333333333334E-3</v>
      </c>
      <c r="H245" s="490"/>
      <c r="I245" s="490"/>
      <c r="J245" s="490">
        <f t="shared" si="11"/>
        <v>1.9077333333333333</v>
      </c>
      <c r="K245" s="490"/>
      <c r="L245" s="490"/>
      <c r="M245" s="490">
        <f t="shared" si="10"/>
        <v>1.9077333333333333</v>
      </c>
      <c r="N245" s="255">
        <f>VLOOKUP($C245,ToxValues!$C$4:$J$284,7,FALSE)</f>
        <v>1.5</v>
      </c>
      <c r="O245" s="255">
        <f>VLOOKUP($C245,ToxValues!$C$4:$J$284,3,FALSE)</f>
        <v>2.9999999999999997E-4</v>
      </c>
      <c r="P245" s="255"/>
      <c r="Q245" s="497"/>
    </row>
    <row r="246" spans="1:17" x14ac:dyDescent="0.25">
      <c r="A246" s="318" t="s">
        <v>34</v>
      </c>
      <c r="B246" s="319" t="s">
        <v>79</v>
      </c>
      <c r="C246" s="208" t="s">
        <v>78</v>
      </c>
      <c r="D246" s="208">
        <v>7440393</v>
      </c>
      <c r="E246" s="208" t="str">
        <f>IFERROR(VLOOKUP(C246,RSL_Composite!$A$4:$K$767,11,FALSE),"--")</f>
        <v>--</v>
      </c>
      <c r="F246" s="490" t="s">
        <v>2477</v>
      </c>
      <c r="G246" s="490" t="str">
        <f t="shared" si="12"/>
        <v>--</v>
      </c>
      <c r="H246" s="490"/>
      <c r="I246" s="490"/>
      <c r="J246" s="490" t="str">
        <f t="shared" si="11"/>
        <v>--</v>
      </c>
      <c r="K246" s="490"/>
      <c r="L246" s="490"/>
      <c r="M246" s="490" t="str">
        <f t="shared" si="10"/>
        <v>--</v>
      </c>
      <c r="N246" s="255" t="str">
        <f>VLOOKUP($C246,ToxValues!$C$4:$J$284,7,FALSE)</f>
        <v>--</v>
      </c>
      <c r="O246" s="255">
        <f>VLOOKUP($C246,ToxValues!$C$4:$J$284,3,FALSE)</f>
        <v>0.2</v>
      </c>
      <c r="P246" s="255"/>
      <c r="Q246" s="497"/>
    </row>
    <row r="247" spans="1:17" x14ac:dyDescent="0.25">
      <c r="A247" s="318" t="s">
        <v>34</v>
      </c>
      <c r="B247" s="319" t="s">
        <v>77</v>
      </c>
      <c r="C247" s="208" t="s">
        <v>76</v>
      </c>
      <c r="D247" s="208">
        <v>7440417</v>
      </c>
      <c r="E247" s="208" t="str">
        <f>IFERROR(VLOOKUP(C247,RSL_Composite!$A$4:$K$767,11,FALSE),"--")</f>
        <v>--</v>
      </c>
      <c r="F247" s="490" t="s">
        <v>2477</v>
      </c>
      <c r="G247" s="490" t="str">
        <f t="shared" si="12"/>
        <v>--</v>
      </c>
      <c r="H247" s="490"/>
      <c r="I247" s="490"/>
      <c r="J247" s="490" t="str">
        <f t="shared" si="11"/>
        <v>--</v>
      </c>
      <c r="K247" s="490"/>
      <c r="L247" s="490"/>
      <c r="M247" s="490" t="str">
        <f t="shared" si="10"/>
        <v>--</v>
      </c>
      <c r="N247" s="255" t="str">
        <f>VLOOKUP($C247,ToxValues!$C$4:$J$284,7,FALSE)</f>
        <v>--</v>
      </c>
      <c r="O247" s="255">
        <f>VLOOKUP($C247,ToxValues!$C$4:$J$284,3,FALSE)</f>
        <v>2E-3</v>
      </c>
      <c r="P247" s="255"/>
      <c r="Q247" s="497"/>
    </row>
    <row r="248" spans="1:17" x14ac:dyDescent="0.25">
      <c r="A248" s="318" t="s">
        <v>34</v>
      </c>
      <c r="B248" s="319" t="s">
        <v>1845</v>
      </c>
      <c r="C248" s="208" t="s">
        <v>1843</v>
      </c>
      <c r="D248" s="208" t="s">
        <v>2270</v>
      </c>
      <c r="E248" s="208" t="str">
        <f>IFERROR(VLOOKUP(C248,RSL_Composite!$A$4:$K$767,11,FALSE),"--")</f>
        <v>--</v>
      </c>
      <c r="F248" s="490" t="s">
        <v>2477</v>
      </c>
      <c r="G248" s="490" t="str">
        <f t="shared" si="12"/>
        <v>--</v>
      </c>
      <c r="H248" s="490"/>
      <c r="I248" s="490"/>
      <c r="J248" s="490" t="str">
        <f t="shared" si="11"/>
        <v>--</v>
      </c>
      <c r="K248" s="490"/>
      <c r="L248" s="490"/>
      <c r="M248" s="490" t="str">
        <f t="shared" si="10"/>
        <v>--</v>
      </c>
      <c r="N248" s="255" t="str">
        <f>VLOOKUP($C248,ToxValues!$C$4:$J$284,7,FALSE)</f>
        <v>--</v>
      </c>
      <c r="O248" s="255" t="str">
        <f>VLOOKUP($C248,ToxValues!$C$4:$J$284,3,FALSE)</f>
        <v>--</v>
      </c>
      <c r="P248" s="255"/>
      <c r="Q248" s="497"/>
    </row>
    <row r="249" spans="1:17" x14ac:dyDescent="0.25">
      <c r="A249" s="318" t="s">
        <v>34</v>
      </c>
      <c r="B249" s="319" t="s">
        <v>74</v>
      </c>
      <c r="C249" s="208" t="s">
        <v>73</v>
      </c>
      <c r="D249" s="208">
        <v>7440702</v>
      </c>
      <c r="E249" s="208" t="str">
        <f>IFERROR(VLOOKUP(C249,RSL_Composite!$A$4:$K$767,11,FALSE),"--")</f>
        <v>--</v>
      </c>
      <c r="F249" s="490" t="s">
        <v>2477</v>
      </c>
      <c r="G249" s="490" t="str">
        <f t="shared" si="12"/>
        <v>--</v>
      </c>
      <c r="H249" s="490"/>
      <c r="I249" s="490"/>
      <c r="J249" s="490" t="str">
        <f t="shared" si="11"/>
        <v>--</v>
      </c>
      <c r="K249" s="490"/>
      <c r="L249" s="490"/>
      <c r="M249" s="490" t="str">
        <f t="shared" si="10"/>
        <v>--</v>
      </c>
      <c r="N249" s="255" t="str">
        <f>VLOOKUP($C249,ToxValues!$C$4:$J$284,7,FALSE)</f>
        <v>--</v>
      </c>
      <c r="O249" s="255" t="str">
        <f>VLOOKUP($C249,ToxValues!$C$4:$J$284,3,FALSE)</f>
        <v>--</v>
      </c>
      <c r="P249" s="255"/>
      <c r="Q249" s="497"/>
    </row>
    <row r="250" spans="1:17" x14ac:dyDescent="0.25">
      <c r="A250" s="318" t="s">
        <v>34</v>
      </c>
      <c r="B250" s="319" t="s">
        <v>72</v>
      </c>
      <c r="C250" s="208" t="s">
        <v>71</v>
      </c>
      <c r="D250" s="208">
        <v>16065831</v>
      </c>
      <c r="E250" s="208" t="str">
        <f>IFERROR(VLOOKUP(C250,RSL_Composite!$A$4:$K$767,11,FALSE),"--")</f>
        <v>--</v>
      </c>
      <c r="F250" s="490" t="s">
        <v>2477</v>
      </c>
      <c r="G250" s="490" t="str">
        <f t="shared" si="12"/>
        <v>--</v>
      </c>
      <c r="H250" s="490"/>
      <c r="I250" s="490"/>
      <c r="J250" s="490" t="str">
        <f t="shared" si="11"/>
        <v>--</v>
      </c>
      <c r="K250" s="490"/>
      <c r="L250" s="490"/>
      <c r="M250" s="490" t="str">
        <f t="shared" si="10"/>
        <v>--</v>
      </c>
      <c r="N250" s="255" t="str">
        <f>VLOOKUP($C250,ToxValues!$C$4:$J$284,7,FALSE)</f>
        <v>--</v>
      </c>
      <c r="O250" s="255">
        <f>VLOOKUP($C250,ToxValues!$C$4:$J$284,3,FALSE)</f>
        <v>1.5</v>
      </c>
      <c r="P250" s="255"/>
      <c r="Q250" s="497"/>
    </row>
    <row r="251" spans="1:17" x14ac:dyDescent="0.25">
      <c r="A251" s="318" t="s">
        <v>34</v>
      </c>
      <c r="B251" s="319" t="s">
        <v>70</v>
      </c>
      <c r="C251" s="208" t="s">
        <v>69</v>
      </c>
      <c r="D251" s="208">
        <v>7440473</v>
      </c>
      <c r="E251" s="208" t="str">
        <f>IFERROR(VLOOKUP(C251,RSL_Composite!$A$4:$K$767,11,FALSE),"--")</f>
        <v>--</v>
      </c>
      <c r="F251" s="490" t="s">
        <v>2477</v>
      </c>
      <c r="G251" s="490" t="str">
        <f t="shared" si="12"/>
        <v>--</v>
      </c>
      <c r="H251" s="490"/>
      <c r="I251" s="490"/>
      <c r="J251" s="490" t="str">
        <f t="shared" si="11"/>
        <v>--</v>
      </c>
      <c r="K251" s="490"/>
      <c r="L251" s="490"/>
      <c r="M251" s="490" t="str">
        <f t="shared" si="10"/>
        <v>--</v>
      </c>
      <c r="N251" s="255" t="str">
        <f>VLOOKUP($C251,ToxValues!$C$4:$J$284,7,FALSE)</f>
        <v>--</v>
      </c>
      <c r="O251" s="255" t="str">
        <f>VLOOKUP($C251,ToxValues!$C$4:$J$284,3,FALSE)</f>
        <v>--</v>
      </c>
      <c r="P251" s="255"/>
      <c r="Q251" s="497"/>
    </row>
    <row r="252" spans="1:17" x14ac:dyDescent="0.25">
      <c r="A252" s="318" t="s">
        <v>34</v>
      </c>
      <c r="B252" s="319" t="s">
        <v>68</v>
      </c>
      <c r="C252" s="208" t="s">
        <v>67</v>
      </c>
      <c r="D252" s="208">
        <v>18540299</v>
      </c>
      <c r="E252" s="208" t="str">
        <f>IFERROR(VLOOKUP(C252,RSL_Composite!$A$4:$K$767,11,FALSE),"--")</f>
        <v>M</v>
      </c>
      <c r="F252" s="490" t="s">
        <v>2477</v>
      </c>
      <c r="G252" s="490">
        <f t="shared" si="12"/>
        <v>5.7232000000000003E-3</v>
      </c>
      <c r="H252" s="490"/>
      <c r="I252" s="490"/>
      <c r="J252" s="490">
        <f t="shared" si="11"/>
        <v>5.7232000000000003</v>
      </c>
      <c r="K252" s="490"/>
      <c r="L252" s="490"/>
      <c r="M252" s="490">
        <f t="shared" si="10"/>
        <v>5.7232000000000003</v>
      </c>
      <c r="N252" s="255">
        <f>VLOOKUP($C252,ToxValues!$C$4:$J$284,7,FALSE)</f>
        <v>0.5</v>
      </c>
      <c r="O252" s="255">
        <f>VLOOKUP($C252,ToxValues!$C$4:$J$284,3,FALSE)</f>
        <v>3.0000000000000001E-3</v>
      </c>
      <c r="P252" s="255"/>
      <c r="Q252" s="497"/>
    </row>
    <row r="253" spans="1:17" x14ac:dyDescent="0.25">
      <c r="A253" s="318" t="s">
        <v>34</v>
      </c>
      <c r="B253" s="319" t="s">
        <v>66</v>
      </c>
      <c r="C253" s="208" t="s">
        <v>65</v>
      </c>
      <c r="D253" s="208">
        <v>7440484</v>
      </c>
      <c r="E253" s="208" t="str">
        <f>IFERROR(VLOOKUP(C253,RSL_Composite!$A$4:$K$767,11,FALSE),"--")</f>
        <v>--</v>
      </c>
      <c r="F253" s="490" t="s">
        <v>2477</v>
      </c>
      <c r="G253" s="490" t="str">
        <f t="shared" si="12"/>
        <v>--</v>
      </c>
      <c r="H253" s="490"/>
      <c r="I253" s="490"/>
      <c r="J253" s="490" t="str">
        <f t="shared" si="11"/>
        <v>--</v>
      </c>
      <c r="K253" s="490"/>
      <c r="L253" s="490"/>
      <c r="M253" s="490" t="str">
        <f t="shared" si="10"/>
        <v>--</v>
      </c>
      <c r="N253" s="255" t="str">
        <f>VLOOKUP($C253,ToxValues!$C$4:$J$284,7,FALSE)</f>
        <v>--</v>
      </c>
      <c r="O253" s="255">
        <f>VLOOKUP($C253,ToxValues!$C$4:$J$284,3,FALSE)</f>
        <v>2.9999999999999997E-4</v>
      </c>
      <c r="P253" s="255"/>
      <c r="Q253" s="497"/>
    </row>
    <row r="254" spans="1:17" x14ac:dyDescent="0.25">
      <c r="A254" s="318" t="s">
        <v>34</v>
      </c>
      <c r="B254" s="319" t="s">
        <v>64</v>
      </c>
      <c r="C254" s="208" t="s">
        <v>63</v>
      </c>
      <c r="D254" s="208">
        <v>7440508</v>
      </c>
      <c r="E254" s="208" t="str">
        <f>IFERROR(VLOOKUP(C254,RSL_Composite!$A$4:$K$767,11,FALSE),"--")</f>
        <v>--</v>
      </c>
      <c r="F254" s="490" t="s">
        <v>2477</v>
      </c>
      <c r="G254" s="490" t="str">
        <f t="shared" si="12"/>
        <v>--</v>
      </c>
      <c r="H254" s="490"/>
      <c r="I254" s="490"/>
      <c r="J254" s="490" t="str">
        <f t="shared" si="11"/>
        <v>--</v>
      </c>
      <c r="K254" s="490"/>
      <c r="L254" s="490"/>
      <c r="M254" s="490" t="str">
        <f t="shared" si="10"/>
        <v>--</v>
      </c>
      <c r="N254" s="255" t="str">
        <f>VLOOKUP($C254,ToxValues!$C$4:$J$284,7,FALSE)</f>
        <v>--</v>
      </c>
      <c r="O254" s="255">
        <f>VLOOKUP($C254,ToxValues!$C$4:$J$284,3,FALSE)</f>
        <v>0.04</v>
      </c>
      <c r="P254" s="255"/>
      <c r="Q254" s="497"/>
    </row>
    <row r="255" spans="1:17" x14ac:dyDescent="0.25">
      <c r="A255" s="318" t="s">
        <v>34</v>
      </c>
      <c r="B255" s="319" t="s">
        <v>62</v>
      </c>
      <c r="C255" s="208" t="s">
        <v>61</v>
      </c>
      <c r="D255" s="208">
        <v>7439896</v>
      </c>
      <c r="E255" s="208" t="str">
        <f>IFERROR(VLOOKUP(C255,RSL_Composite!$A$4:$K$767,11,FALSE),"--")</f>
        <v>--</v>
      </c>
      <c r="F255" s="490" t="s">
        <v>2477</v>
      </c>
      <c r="G255" s="490" t="str">
        <f t="shared" si="12"/>
        <v>--</v>
      </c>
      <c r="H255" s="490"/>
      <c r="I255" s="490"/>
      <c r="J255" s="490" t="str">
        <f t="shared" si="11"/>
        <v>--</v>
      </c>
      <c r="K255" s="490"/>
      <c r="L255" s="490"/>
      <c r="M255" s="490" t="str">
        <f t="shared" si="10"/>
        <v>--</v>
      </c>
      <c r="N255" s="255" t="str">
        <f>VLOOKUP($C255,ToxValues!$C$4:$J$284,7,FALSE)</f>
        <v>--</v>
      </c>
      <c r="O255" s="255">
        <f>VLOOKUP($C255,ToxValues!$C$4:$J$284,3,FALSE)</f>
        <v>0.7</v>
      </c>
      <c r="P255" s="255"/>
      <c r="Q255" s="497"/>
    </row>
    <row r="256" spans="1:17" x14ac:dyDescent="0.25">
      <c r="A256" s="318" t="s">
        <v>34</v>
      </c>
      <c r="B256" s="319" t="s">
        <v>60</v>
      </c>
      <c r="C256" s="208" t="s">
        <v>59</v>
      </c>
      <c r="D256" s="208">
        <v>7439921</v>
      </c>
      <c r="E256" s="208" t="str">
        <f>IFERROR(VLOOKUP(C256,RSL_Composite!$A$4:$K$767,11,FALSE),"--")</f>
        <v>--</v>
      </c>
      <c r="F256" s="490" t="s">
        <v>2477</v>
      </c>
      <c r="G256" s="490" t="str">
        <f t="shared" si="12"/>
        <v>--</v>
      </c>
      <c r="H256" s="490"/>
      <c r="I256" s="490"/>
      <c r="J256" s="490" t="str">
        <f t="shared" si="11"/>
        <v>--</v>
      </c>
      <c r="K256" s="490"/>
      <c r="L256" s="490"/>
      <c r="M256" s="490" t="str">
        <f t="shared" si="10"/>
        <v>--</v>
      </c>
      <c r="N256" s="255" t="str">
        <f>VLOOKUP($C256,ToxValues!$C$4:$J$284,7,FALSE)</f>
        <v>--</v>
      </c>
      <c r="O256" s="255" t="str">
        <f>VLOOKUP($C256,ToxValues!$C$4:$J$284,3,FALSE)</f>
        <v>--</v>
      </c>
      <c r="P256" s="255"/>
      <c r="Q256" s="497"/>
    </row>
    <row r="257" spans="1:17" x14ac:dyDescent="0.25">
      <c r="A257" s="318" t="s">
        <v>34</v>
      </c>
      <c r="B257" s="319" t="s">
        <v>58</v>
      </c>
      <c r="C257" s="208" t="s">
        <v>57</v>
      </c>
      <c r="D257" s="208">
        <v>7439954</v>
      </c>
      <c r="E257" s="208" t="str">
        <f>IFERROR(VLOOKUP(C257,RSL_Composite!$A$4:$K$767,11,FALSE),"--")</f>
        <v>--</v>
      </c>
      <c r="F257" s="490" t="s">
        <v>2477</v>
      </c>
      <c r="G257" s="490" t="str">
        <f t="shared" si="12"/>
        <v>--</v>
      </c>
      <c r="H257" s="490"/>
      <c r="I257" s="490"/>
      <c r="J257" s="490" t="str">
        <f t="shared" si="11"/>
        <v>--</v>
      </c>
      <c r="K257" s="490"/>
      <c r="L257" s="490"/>
      <c r="M257" s="490" t="str">
        <f t="shared" si="10"/>
        <v>--</v>
      </c>
      <c r="N257" s="255" t="str">
        <f>VLOOKUP($C257,ToxValues!$C$4:$J$284,7,FALSE)</f>
        <v>--</v>
      </c>
      <c r="O257" s="255" t="str">
        <f>VLOOKUP($C257,ToxValues!$C$4:$J$284,3,FALSE)</f>
        <v>--</v>
      </c>
      <c r="P257" s="255"/>
      <c r="Q257" s="497"/>
    </row>
    <row r="258" spans="1:17" x14ac:dyDescent="0.25">
      <c r="A258" s="318" t="s">
        <v>34</v>
      </c>
      <c r="B258" s="319" t="s">
        <v>1862</v>
      </c>
      <c r="C258" s="208" t="s">
        <v>1859</v>
      </c>
      <c r="D258" s="208" t="s">
        <v>2272</v>
      </c>
      <c r="E258" s="208" t="str">
        <f>IFERROR(VLOOKUP(C258,RSL_Composite!$A$4:$K$767,11,FALSE),"--")</f>
        <v>--</v>
      </c>
      <c r="F258" s="490" t="s">
        <v>2477</v>
      </c>
      <c r="G258" s="490" t="str">
        <f t="shared" si="12"/>
        <v>--</v>
      </c>
      <c r="H258" s="490"/>
      <c r="I258" s="490"/>
      <c r="J258" s="490" t="str">
        <f t="shared" si="11"/>
        <v>--</v>
      </c>
      <c r="K258" s="490"/>
      <c r="L258" s="490"/>
      <c r="M258" s="490" t="str">
        <f t="shared" si="10"/>
        <v>--</v>
      </c>
      <c r="N258" s="255" t="str">
        <f>VLOOKUP($C258,ToxValues!$C$4:$J$284,7,FALSE)</f>
        <v>--</v>
      </c>
      <c r="O258" s="255">
        <f>VLOOKUP($C258,ToxValues!$C$4:$J$284,3,FALSE)</f>
        <v>2.4E-2</v>
      </c>
      <c r="P258" s="255"/>
      <c r="Q258" s="497"/>
    </row>
    <row r="259" spans="1:17" x14ac:dyDescent="0.25">
      <c r="A259" s="318" t="s">
        <v>34</v>
      </c>
      <c r="B259" s="319" t="s">
        <v>55</v>
      </c>
      <c r="C259" s="208" t="s">
        <v>54</v>
      </c>
      <c r="D259" s="208">
        <v>7487947</v>
      </c>
      <c r="E259" s="208" t="str">
        <f>IFERROR(VLOOKUP(C259,RSL_Composite!$A$4:$K$767,11,FALSE),"--")</f>
        <v>--</v>
      </c>
      <c r="F259" s="490" t="s">
        <v>2477</v>
      </c>
      <c r="G259" s="490" t="str">
        <f t="shared" si="12"/>
        <v>--</v>
      </c>
      <c r="H259" s="490"/>
      <c r="I259" s="490"/>
      <c r="J259" s="490" t="str">
        <f t="shared" si="11"/>
        <v>--</v>
      </c>
      <c r="K259" s="490"/>
      <c r="L259" s="490"/>
      <c r="M259" s="490" t="str">
        <f t="shared" si="10"/>
        <v>--</v>
      </c>
      <c r="N259" s="255" t="str">
        <f>VLOOKUP($C259,ToxValues!$C$4:$J$284,7,FALSE)</f>
        <v>--</v>
      </c>
      <c r="O259" s="255">
        <f>VLOOKUP($C259,ToxValues!$C$4:$J$284,3,FALSE)</f>
        <v>2.9999999999999997E-4</v>
      </c>
      <c r="P259" s="255"/>
      <c r="Q259" s="497"/>
    </row>
    <row r="260" spans="1:17" x14ac:dyDescent="0.25">
      <c r="A260" s="318" t="s">
        <v>34</v>
      </c>
      <c r="B260" s="319" t="s">
        <v>53</v>
      </c>
      <c r="C260" s="208" t="s">
        <v>52</v>
      </c>
      <c r="D260" s="208">
        <v>22967926</v>
      </c>
      <c r="E260" s="208" t="str">
        <f>IFERROR(VLOOKUP(C260,RSL_Composite!$A$4:$K$767,11,FALSE),"--")</f>
        <v>--</v>
      </c>
      <c r="F260" s="490" t="s">
        <v>2477</v>
      </c>
      <c r="G260" s="490" t="str">
        <f t="shared" si="12"/>
        <v>--</v>
      </c>
      <c r="H260" s="490"/>
      <c r="I260" s="490"/>
      <c r="J260" s="490" t="str">
        <f t="shared" si="11"/>
        <v>--</v>
      </c>
      <c r="K260" s="490"/>
      <c r="L260" s="490"/>
      <c r="M260" s="490" t="str">
        <f t="shared" si="10"/>
        <v>--</v>
      </c>
      <c r="N260" s="255" t="str">
        <f>VLOOKUP($C260,ToxValues!$C$4:$J$284,7,FALSE)</f>
        <v>--</v>
      </c>
      <c r="O260" s="255">
        <f>VLOOKUP($C260,ToxValues!$C$4:$J$284,3,FALSE)</f>
        <v>1E-4</v>
      </c>
      <c r="P260" s="255"/>
      <c r="Q260" s="497"/>
    </row>
    <row r="261" spans="1:17" x14ac:dyDescent="0.25">
      <c r="A261" s="318" t="s">
        <v>34</v>
      </c>
      <c r="B261" s="319" t="s">
        <v>51</v>
      </c>
      <c r="C261" s="208" t="s">
        <v>50</v>
      </c>
      <c r="D261" s="208">
        <v>7440020</v>
      </c>
      <c r="E261" s="208" t="str">
        <f>IFERROR(VLOOKUP(C261,RSL_Composite!$A$4:$K$767,11,FALSE),"--")</f>
        <v>--</v>
      </c>
      <c r="F261" s="490" t="s">
        <v>2477</v>
      </c>
      <c r="G261" s="490" t="str">
        <f t="shared" si="12"/>
        <v>--</v>
      </c>
      <c r="H261" s="490"/>
      <c r="I261" s="490"/>
      <c r="J261" s="490" t="str">
        <f t="shared" si="11"/>
        <v>--</v>
      </c>
      <c r="K261" s="490"/>
      <c r="L261" s="490"/>
      <c r="M261" s="490" t="str">
        <f t="shared" si="10"/>
        <v>--</v>
      </c>
      <c r="N261" s="255" t="str">
        <f>VLOOKUP($C261,ToxValues!$C$4:$J$284,7,FALSE)</f>
        <v>--</v>
      </c>
      <c r="O261" s="255">
        <f>VLOOKUP($C261,ToxValues!$C$4:$J$284,3,FALSE)</f>
        <v>0.02</v>
      </c>
      <c r="P261" s="255"/>
      <c r="Q261" s="497"/>
    </row>
    <row r="262" spans="1:17" x14ac:dyDescent="0.25">
      <c r="A262" s="318" t="s">
        <v>34</v>
      </c>
      <c r="B262" s="319" t="s">
        <v>49</v>
      </c>
      <c r="C262" s="208" t="s">
        <v>1846</v>
      </c>
      <c r="D262" s="208" t="s">
        <v>2273</v>
      </c>
      <c r="E262" s="208" t="str">
        <f>IFERROR(VLOOKUP(C262,RSL_Composite!$A$4:$K$767,11,FALSE),"--")</f>
        <v>--</v>
      </c>
      <c r="F262" s="490" t="s">
        <v>2477</v>
      </c>
      <c r="G262" s="490" t="str">
        <f t="shared" si="12"/>
        <v>--</v>
      </c>
      <c r="H262" s="490"/>
      <c r="I262" s="490"/>
      <c r="J262" s="490" t="str">
        <f t="shared" si="11"/>
        <v>--</v>
      </c>
      <c r="K262" s="490"/>
      <c r="L262" s="490"/>
      <c r="M262" s="490" t="str">
        <f t="shared" ref="M262:M285" si="13">IFERROR(((ELCR*BW_adult*ATc*365*1000)/(IRw_comm*ED_comm*EF_comm*N262)),"--")</f>
        <v>--</v>
      </c>
      <c r="N262" s="255" t="str">
        <f>VLOOKUP($C262,ToxValues!$C$4:$J$284,7,FALSE)</f>
        <v>--</v>
      </c>
      <c r="O262" s="255" t="str">
        <f>VLOOKUP($C262,ToxValues!$C$4:$J$284,3,FALSE)</f>
        <v>--</v>
      </c>
      <c r="P262" s="255"/>
      <c r="Q262" s="497"/>
    </row>
    <row r="263" spans="1:17" x14ac:dyDescent="0.25">
      <c r="A263" s="318" t="s">
        <v>34</v>
      </c>
      <c r="B263" s="319" t="s">
        <v>48</v>
      </c>
      <c r="C263" s="208" t="s">
        <v>47</v>
      </c>
      <c r="D263" s="208">
        <v>7782492</v>
      </c>
      <c r="E263" s="208" t="str">
        <f>IFERROR(VLOOKUP(C263,RSL_Composite!$A$4:$K$767,11,FALSE),"--")</f>
        <v>--</v>
      </c>
      <c r="F263" s="490" t="s">
        <v>2477</v>
      </c>
      <c r="G263" s="490" t="str">
        <f t="shared" si="12"/>
        <v>--</v>
      </c>
      <c r="H263" s="490"/>
      <c r="I263" s="490"/>
      <c r="J263" s="490" t="str">
        <f t="shared" ref="J263:J285" si="14">IFERROR(($M263),"")</f>
        <v>--</v>
      </c>
      <c r="K263" s="490"/>
      <c r="L263" s="490"/>
      <c r="M263" s="490" t="str">
        <f t="shared" si="13"/>
        <v>--</v>
      </c>
      <c r="N263" s="255" t="str">
        <f>VLOOKUP($C263,ToxValues!$C$4:$J$284,7,FALSE)</f>
        <v>--</v>
      </c>
      <c r="O263" s="255">
        <f>VLOOKUP($C263,ToxValues!$C$4:$J$284,3,FALSE)</f>
        <v>5.0000000000000001E-3</v>
      </c>
      <c r="P263" s="255"/>
      <c r="Q263" s="497"/>
    </row>
    <row r="264" spans="1:17" x14ac:dyDescent="0.25">
      <c r="A264" s="318" t="s">
        <v>34</v>
      </c>
      <c r="B264" s="319" t="s">
        <v>46</v>
      </c>
      <c r="C264" s="208" t="s">
        <v>45</v>
      </c>
      <c r="D264" s="208">
        <v>7440224</v>
      </c>
      <c r="E264" s="208" t="str">
        <f>IFERROR(VLOOKUP(C264,RSL_Composite!$A$4:$K$767,11,FALSE),"--")</f>
        <v>--</v>
      </c>
      <c r="F264" s="490" t="s">
        <v>2477</v>
      </c>
      <c r="G264" s="490" t="str">
        <f t="shared" si="12"/>
        <v>--</v>
      </c>
      <c r="H264" s="490"/>
      <c r="I264" s="490"/>
      <c r="J264" s="490" t="str">
        <f t="shared" si="14"/>
        <v>--</v>
      </c>
      <c r="K264" s="490"/>
      <c r="L264" s="490"/>
      <c r="M264" s="490" t="str">
        <f t="shared" si="13"/>
        <v>--</v>
      </c>
      <c r="N264" s="255" t="str">
        <f>VLOOKUP($C264,ToxValues!$C$4:$J$284,7,FALSE)</f>
        <v>--</v>
      </c>
      <c r="O264" s="255">
        <f>VLOOKUP($C264,ToxValues!$C$4:$J$284,3,FALSE)</f>
        <v>5.0000000000000001E-3</v>
      </c>
      <c r="P264" s="255"/>
      <c r="Q264" s="497"/>
    </row>
    <row r="265" spans="1:17" x14ac:dyDescent="0.25">
      <c r="A265" s="318" t="s">
        <v>34</v>
      </c>
      <c r="B265" s="319" t="s">
        <v>44</v>
      </c>
      <c r="C265" s="208" t="s">
        <v>43</v>
      </c>
      <c r="D265" s="208">
        <v>7440235</v>
      </c>
      <c r="E265" s="208" t="str">
        <f>IFERROR(VLOOKUP(C265,RSL_Composite!$A$4:$K$767,11,FALSE),"--")</f>
        <v>--</v>
      </c>
      <c r="F265" s="490" t="s">
        <v>2477</v>
      </c>
      <c r="G265" s="490" t="str">
        <f t="shared" si="12"/>
        <v>--</v>
      </c>
      <c r="H265" s="490"/>
      <c r="I265" s="490"/>
      <c r="J265" s="490" t="str">
        <f t="shared" si="14"/>
        <v>--</v>
      </c>
      <c r="K265" s="490"/>
      <c r="L265" s="490"/>
      <c r="M265" s="490" t="str">
        <f t="shared" si="13"/>
        <v>--</v>
      </c>
      <c r="N265" s="255" t="str">
        <f>VLOOKUP($C265,ToxValues!$C$4:$J$284,7,FALSE)</f>
        <v>--</v>
      </c>
      <c r="O265" s="255" t="str">
        <f>VLOOKUP($C265,ToxValues!$C$4:$J$284,3,FALSE)</f>
        <v>--</v>
      </c>
      <c r="P265" s="255"/>
      <c r="Q265" s="497"/>
    </row>
    <row r="266" spans="1:17" x14ac:dyDescent="0.25">
      <c r="A266" s="318" t="s">
        <v>34</v>
      </c>
      <c r="B266" s="319" t="s">
        <v>42</v>
      </c>
      <c r="C266" s="208" t="s">
        <v>41</v>
      </c>
      <c r="D266" s="208">
        <v>7440246</v>
      </c>
      <c r="E266" s="208" t="str">
        <f>IFERROR(VLOOKUP(C266,RSL_Composite!$A$4:$K$767,11,FALSE),"--")</f>
        <v>--</v>
      </c>
      <c r="F266" s="490" t="s">
        <v>2477</v>
      </c>
      <c r="G266" s="490" t="str">
        <f t="shared" si="12"/>
        <v>--</v>
      </c>
      <c r="H266" s="490"/>
      <c r="I266" s="490"/>
      <c r="J266" s="490" t="str">
        <f t="shared" si="14"/>
        <v>--</v>
      </c>
      <c r="K266" s="490"/>
      <c r="L266" s="490"/>
      <c r="M266" s="490" t="str">
        <f t="shared" si="13"/>
        <v>--</v>
      </c>
      <c r="N266" s="255" t="str">
        <f>VLOOKUP($C266,ToxValues!$C$4:$J$284,7,FALSE)</f>
        <v>--</v>
      </c>
      <c r="O266" s="255">
        <f>VLOOKUP($C266,ToxValues!$C$4:$J$284,3,FALSE)</f>
        <v>0.6</v>
      </c>
      <c r="P266" s="255"/>
      <c r="Q266" s="497"/>
    </row>
    <row r="267" spans="1:17" x14ac:dyDescent="0.25">
      <c r="A267" s="318" t="s">
        <v>34</v>
      </c>
      <c r="B267" s="319" t="s">
        <v>40</v>
      </c>
      <c r="C267" s="208" t="s">
        <v>39</v>
      </c>
      <c r="D267" s="208">
        <v>7440280</v>
      </c>
      <c r="E267" s="208" t="str">
        <f>IFERROR(VLOOKUP(C267,RSL_Composite!$A$4:$K$767,11,FALSE),"--")</f>
        <v>--</v>
      </c>
      <c r="F267" s="490" t="s">
        <v>2477</v>
      </c>
      <c r="G267" s="490" t="str">
        <f t="shared" si="12"/>
        <v>--</v>
      </c>
      <c r="H267" s="490"/>
      <c r="I267" s="490"/>
      <c r="J267" s="490" t="str">
        <f t="shared" si="14"/>
        <v>--</v>
      </c>
      <c r="K267" s="490"/>
      <c r="L267" s="490"/>
      <c r="M267" s="490" t="str">
        <f t="shared" si="13"/>
        <v>--</v>
      </c>
      <c r="N267" s="255" t="str">
        <f>VLOOKUP($C267,ToxValues!$C$4:$J$284,7,FALSE)</f>
        <v>--</v>
      </c>
      <c r="O267" s="255">
        <f>VLOOKUP($C267,ToxValues!$C$4:$J$284,3,FALSE)</f>
        <v>1.0000000000000001E-5</v>
      </c>
      <c r="P267" s="255"/>
      <c r="Q267" s="497"/>
    </row>
    <row r="268" spans="1:17" x14ac:dyDescent="0.25">
      <c r="A268" s="318" t="s">
        <v>34</v>
      </c>
      <c r="B268" s="319" t="s">
        <v>38</v>
      </c>
      <c r="C268" s="208" t="s">
        <v>37</v>
      </c>
      <c r="D268" s="208">
        <v>7440315</v>
      </c>
      <c r="E268" s="208" t="str">
        <f>IFERROR(VLOOKUP(C268,RSL_Composite!$A$4:$K$767,11,FALSE),"--")</f>
        <v>--</v>
      </c>
      <c r="F268" s="490" t="s">
        <v>2477</v>
      </c>
      <c r="G268" s="490" t="str">
        <f t="shared" si="12"/>
        <v>--</v>
      </c>
      <c r="H268" s="490"/>
      <c r="I268" s="490"/>
      <c r="J268" s="490" t="str">
        <f t="shared" si="14"/>
        <v>--</v>
      </c>
      <c r="K268" s="490"/>
      <c r="L268" s="490"/>
      <c r="M268" s="490" t="str">
        <f t="shared" si="13"/>
        <v>--</v>
      </c>
      <c r="N268" s="255" t="str">
        <f>VLOOKUP($C268,ToxValues!$C$4:$J$284,7,FALSE)</f>
        <v>--</v>
      </c>
      <c r="O268" s="255">
        <f>VLOOKUP($C268,ToxValues!$C$4:$J$284,3,FALSE)</f>
        <v>0.6</v>
      </c>
      <c r="P268" s="255"/>
      <c r="Q268" s="497"/>
    </row>
    <row r="269" spans="1:17" x14ac:dyDescent="0.25">
      <c r="A269" s="318" t="s">
        <v>34</v>
      </c>
      <c r="B269" s="319" t="s">
        <v>36</v>
      </c>
      <c r="C269" s="208" t="s">
        <v>35</v>
      </c>
      <c r="D269" s="208">
        <v>7440622</v>
      </c>
      <c r="E269" s="208" t="str">
        <f>IFERROR(VLOOKUP(C269,RSL_Composite!$A$4:$K$767,11,FALSE),"--")</f>
        <v>--</v>
      </c>
      <c r="F269" s="490" t="s">
        <v>2477</v>
      </c>
      <c r="G269" s="490" t="str">
        <f t="shared" si="12"/>
        <v>--</v>
      </c>
      <c r="H269" s="490"/>
      <c r="I269" s="490"/>
      <c r="J269" s="490" t="str">
        <f t="shared" si="14"/>
        <v>--</v>
      </c>
      <c r="K269" s="490"/>
      <c r="L269" s="490"/>
      <c r="M269" s="490" t="str">
        <f t="shared" si="13"/>
        <v>--</v>
      </c>
      <c r="N269" s="255" t="str">
        <f>VLOOKUP($C269,ToxValues!$C$4:$J$284,7,FALSE)</f>
        <v>--</v>
      </c>
      <c r="O269" s="255" t="str">
        <f>VLOOKUP($C269,ToxValues!$C$4:$J$284,3,FALSE)</f>
        <v>--</v>
      </c>
      <c r="P269" s="255"/>
      <c r="Q269" s="497"/>
    </row>
    <row r="270" spans="1:17" x14ac:dyDescent="0.25">
      <c r="A270" s="318" t="s">
        <v>34</v>
      </c>
      <c r="B270" s="319" t="s">
        <v>33</v>
      </c>
      <c r="C270" s="208" t="s">
        <v>32</v>
      </c>
      <c r="D270" s="208">
        <v>7440666</v>
      </c>
      <c r="E270" s="208" t="str">
        <f>IFERROR(VLOOKUP(C270,RSL_Composite!$A$4:$K$767,11,FALSE),"--")</f>
        <v>--</v>
      </c>
      <c r="F270" s="490" t="s">
        <v>2477</v>
      </c>
      <c r="G270" s="490" t="str">
        <f t="shared" si="12"/>
        <v>--</v>
      </c>
      <c r="H270" s="490"/>
      <c r="I270" s="490"/>
      <c r="J270" s="490" t="str">
        <f t="shared" si="14"/>
        <v>--</v>
      </c>
      <c r="K270" s="490"/>
      <c r="L270" s="490"/>
      <c r="M270" s="490" t="str">
        <f t="shared" si="13"/>
        <v>--</v>
      </c>
      <c r="N270" s="255" t="str">
        <f>VLOOKUP($C270,ToxValues!$C$4:$J$284,7,FALSE)</f>
        <v>--</v>
      </c>
      <c r="O270" s="255">
        <f>VLOOKUP($C270,ToxValues!$C$4:$J$284,3,FALSE)</f>
        <v>0.3</v>
      </c>
      <c r="P270" s="255"/>
      <c r="Q270" s="497"/>
    </row>
    <row r="271" spans="1:17" x14ac:dyDescent="0.25">
      <c r="A271" s="318" t="s">
        <v>3</v>
      </c>
      <c r="B271" s="319" t="s">
        <v>31</v>
      </c>
      <c r="C271" s="208" t="s">
        <v>30</v>
      </c>
      <c r="D271" s="208">
        <v>7664417</v>
      </c>
      <c r="E271" s="208" t="str">
        <f>IFERROR(VLOOKUP(C271,RSL_Composite!$A$4:$K$767,11,FALSE),"--")</f>
        <v>--</v>
      </c>
      <c r="F271" s="490" t="s">
        <v>2477</v>
      </c>
      <c r="G271" s="490" t="str">
        <f t="shared" si="12"/>
        <v>--</v>
      </c>
      <c r="H271" s="490"/>
      <c r="I271" s="490"/>
      <c r="J271" s="490" t="str">
        <f t="shared" si="14"/>
        <v>--</v>
      </c>
      <c r="K271" s="490"/>
      <c r="L271" s="490"/>
      <c r="M271" s="490" t="str">
        <f t="shared" si="13"/>
        <v>--</v>
      </c>
      <c r="N271" s="255" t="str">
        <f>VLOOKUP($C271,ToxValues!$C$4:$J$284,7,FALSE)</f>
        <v>--</v>
      </c>
      <c r="O271" s="255" t="str">
        <f>VLOOKUP($C271,ToxValues!$C$4:$J$284,3,FALSE)</f>
        <v>--</v>
      </c>
      <c r="P271" s="255"/>
      <c r="Q271" s="497"/>
    </row>
    <row r="272" spans="1:17" x14ac:dyDescent="0.25">
      <c r="A272" s="318" t="s">
        <v>3</v>
      </c>
      <c r="B272" s="319" t="s">
        <v>29</v>
      </c>
      <c r="C272" s="208" t="s">
        <v>28</v>
      </c>
      <c r="D272" s="208">
        <v>15541454</v>
      </c>
      <c r="E272" s="208" t="str">
        <f>IFERROR(VLOOKUP(C272,RSL_Composite!$A$4:$K$767,11,FALSE),"--")</f>
        <v>--</v>
      </c>
      <c r="F272" s="490" t="s">
        <v>2477</v>
      </c>
      <c r="G272" s="490">
        <f t="shared" si="12"/>
        <v>4.0880000000000005E-3</v>
      </c>
      <c r="H272" s="490"/>
      <c r="I272" s="490"/>
      <c r="J272" s="490">
        <f t="shared" si="14"/>
        <v>4.0880000000000001</v>
      </c>
      <c r="K272" s="490"/>
      <c r="L272" s="490"/>
      <c r="M272" s="490">
        <f t="shared" si="13"/>
        <v>4.0880000000000001</v>
      </c>
      <c r="N272" s="255">
        <f>VLOOKUP($C272,ToxValues!$C$4:$J$284,7,FALSE)</f>
        <v>0.7</v>
      </c>
      <c r="O272" s="255">
        <f>VLOOKUP($C272,ToxValues!$C$4:$J$284,3,FALSE)</f>
        <v>4.0000000000000001E-3</v>
      </c>
      <c r="P272" s="255"/>
      <c r="Q272" s="497"/>
    </row>
    <row r="273" spans="1:17" x14ac:dyDescent="0.25">
      <c r="A273" s="318" t="s">
        <v>3</v>
      </c>
      <c r="B273" s="319" t="s">
        <v>27</v>
      </c>
      <c r="C273" s="208" t="s">
        <v>26</v>
      </c>
      <c r="D273" s="208">
        <v>10599903</v>
      </c>
      <c r="E273" s="208" t="str">
        <f>IFERROR(VLOOKUP(C273,RSL_Composite!$A$4:$K$767,11,FALSE),"--")</f>
        <v>--</v>
      </c>
      <c r="F273" s="490" t="s">
        <v>2477</v>
      </c>
      <c r="G273" s="490" t="str">
        <f t="shared" si="12"/>
        <v>--</v>
      </c>
      <c r="H273" s="490"/>
      <c r="I273" s="490"/>
      <c r="J273" s="490" t="str">
        <f t="shared" si="14"/>
        <v>--</v>
      </c>
      <c r="K273" s="490"/>
      <c r="L273" s="490"/>
      <c r="M273" s="490" t="str">
        <f t="shared" si="13"/>
        <v>--</v>
      </c>
      <c r="N273" s="255" t="str">
        <f>VLOOKUP($C273,ToxValues!$C$4:$J$284,7,FALSE)</f>
        <v>--</v>
      </c>
      <c r="O273" s="255">
        <f>VLOOKUP($C273,ToxValues!$C$4:$J$284,3,FALSE)</f>
        <v>0.1</v>
      </c>
      <c r="P273" s="255"/>
      <c r="Q273" s="497"/>
    </row>
    <row r="274" spans="1:17" x14ac:dyDescent="0.25">
      <c r="A274" s="318" t="s">
        <v>3</v>
      </c>
      <c r="B274" s="319" t="s">
        <v>25</v>
      </c>
      <c r="C274" s="208" t="s">
        <v>24</v>
      </c>
      <c r="D274" s="208">
        <v>7647145</v>
      </c>
      <c r="E274" s="208" t="str">
        <f>IFERROR(VLOOKUP(C274,RSL_Composite!$A$4:$K$767,11,FALSE),"--")</f>
        <v>--</v>
      </c>
      <c r="F274" s="490" t="s">
        <v>2477</v>
      </c>
      <c r="G274" s="490" t="str">
        <f t="shared" si="12"/>
        <v>--</v>
      </c>
      <c r="H274" s="490"/>
      <c r="I274" s="490"/>
      <c r="J274" s="490" t="str">
        <f t="shared" si="14"/>
        <v>--</v>
      </c>
      <c r="K274" s="490"/>
      <c r="L274" s="490"/>
      <c r="M274" s="490" t="str">
        <f t="shared" si="13"/>
        <v>--</v>
      </c>
      <c r="N274" s="255" t="str">
        <f>VLOOKUP($C274,ToxValues!$C$4:$J$284,7,FALSE)</f>
        <v>--</v>
      </c>
      <c r="O274" s="255" t="str">
        <f>VLOOKUP($C274,ToxValues!$C$4:$J$284,3,FALSE)</f>
        <v>--</v>
      </c>
      <c r="P274" s="255"/>
      <c r="Q274" s="497"/>
    </row>
    <row r="275" spans="1:17" x14ac:dyDescent="0.25">
      <c r="A275" s="318" t="s">
        <v>3</v>
      </c>
      <c r="B275" s="319" t="s">
        <v>23</v>
      </c>
      <c r="C275" s="208" t="s">
        <v>22</v>
      </c>
      <c r="D275" s="208">
        <v>7782505</v>
      </c>
      <c r="E275" s="208" t="str">
        <f>IFERROR(VLOOKUP(C275,RSL_Composite!$A$4:$K$767,11,FALSE),"--")</f>
        <v>--</v>
      </c>
      <c r="F275" s="490" t="s">
        <v>2477</v>
      </c>
      <c r="G275" s="490" t="str">
        <f t="shared" si="12"/>
        <v>--</v>
      </c>
      <c r="H275" s="490"/>
      <c r="I275" s="490"/>
      <c r="J275" s="490" t="str">
        <f t="shared" si="14"/>
        <v>--</v>
      </c>
      <c r="K275" s="490"/>
      <c r="L275" s="490"/>
      <c r="M275" s="490" t="str">
        <f t="shared" si="13"/>
        <v>--</v>
      </c>
      <c r="N275" s="255" t="str">
        <f>VLOOKUP($C275,ToxValues!$C$4:$J$284,7,FALSE)</f>
        <v>--</v>
      </c>
      <c r="O275" s="255">
        <f>VLOOKUP($C275,ToxValues!$C$4:$J$284,3,FALSE)</f>
        <v>0.1</v>
      </c>
      <c r="P275" s="255"/>
      <c r="Q275" s="497"/>
    </row>
    <row r="276" spans="1:17" x14ac:dyDescent="0.25">
      <c r="A276" s="318" t="s">
        <v>3</v>
      </c>
      <c r="B276" s="319" t="s">
        <v>21</v>
      </c>
      <c r="C276" s="208" t="s">
        <v>20</v>
      </c>
      <c r="D276" s="208">
        <v>10049044</v>
      </c>
      <c r="E276" s="208" t="str">
        <f>IFERROR(VLOOKUP(C276,RSL_Composite!$A$4:$K$767,11,FALSE),"--")</f>
        <v>--</v>
      </c>
      <c r="F276" s="490" t="s">
        <v>2477</v>
      </c>
      <c r="G276" s="490" t="str">
        <f t="shared" si="12"/>
        <v>--</v>
      </c>
      <c r="H276" s="490"/>
      <c r="I276" s="490"/>
      <c r="J276" s="490" t="str">
        <f t="shared" si="14"/>
        <v>--</v>
      </c>
      <c r="K276" s="490"/>
      <c r="L276" s="490"/>
      <c r="M276" s="490" t="str">
        <f t="shared" si="13"/>
        <v>--</v>
      </c>
      <c r="N276" s="255" t="str">
        <f>VLOOKUP($C276,ToxValues!$C$4:$J$284,7,FALSE)</f>
        <v>--</v>
      </c>
      <c r="O276" s="255">
        <f>VLOOKUP($C276,ToxValues!$C$4:$J$284,3,FALSE)</f>
        <v>0.03</v>
      </c>
      <c r="P276" s="255"/>
      <c r="Q276" s="497"/>
    </row>
    <row r="277" spans="1:17" x14ac:dyDescent="0.25">
      <c r="A277" s="318" t="s">
        <v>3</v>
      </c>
      <c r="B277" s="319" t="s">
        <v>19</v>
      </c>
      <c r="C277" s="208" t="s">
        <v>18</v>
      </c>
      <c r="D277" s="208">
        <v>7758192</v>
      </c>
      <c r="E277" s="208" t="str">
        <f>IFERROR(VLOOKUP(C277,RSL_Composite!$A$4:$K$767,11,FALSE),"--")</f>
        <v>--</v>
      </c>
      <c r="F277" s="490" t="s">
        <v>2477</v>
      </c>
      <c r="G277" s="490" t="str">
        <f t="shared" si="12"/>
        <v>--</v>
      </c>
      <c r="H277" s="490"/>
      <c r="I277" s="490"/>
      <c r="J277" s="490" t="str">
        <f t="shared" si="14"/>
        <v>--</v>
      </c>
      <c r="K277" s="490"/>
      <c r="L277" s="490"/>
      <c r="M277" s="490" t="str">
        <f t="shared" si="13"/>
        <v>--</v>
      </c>
      <c r="N277" s="255" t="str">
        <f>VLOOKUP($C277,ToxValues!$C$4:$J$284,7,FALSE)</f>
        <v>--</v>
      </c>
      <c r="O277" s="255">
        <f>VLOOKUP($C277,ToxValues!$C$4:$J$284,3,FALSE)</f>
        <v>0.03</v>
      </c>
      <c r="P277" s="255"/>
      <c r="Q277" s="497"/>
    </row>
    <row r="278" spans="1:17" x14ac:dyDescent="0.25">
      <c r="A278" s="318" t="s">
        <v>3</v>
      </c>
      <c r="B278" s="319" t="s">
        <v>17</v>
      </c>
      <c r="C278" s="208" t="s">
        <v>16</v>
      </c>
      <c r="D278" s="208">
        <v>74908</v>
      </c>
      <c r="E278" s="208" t="str">
        <f>IFERROR(VLOOKUP(C278,RSL_Composite!$A$4:$K$767,11,FALSE),"--")</f>
        <v>--</v>
      </c>
      <c r="F278" s="490" t="s">
        <v>2477</v>
      </c>
      <c r="G278" s="490" t="str">
        <f t="shared" si="12"/>
        <v>--</v>
      </c>
      <c r="H278" s="490"/>
      <c r="I278" s="490"/>
      <c r="J278" s="490" t="str">
        <f t="shared" si="14"/>
        <v>--</v>
      </c>
      <c r="K278" s="490"/>
      <c r="L278" s="490"/>
      <c r="M278" s="490" t="str">
        <f t="shared" si="13"/>
        <v>--</v>
      </c>
      <c r="N278" s="255" t="str">
        <f>VLOOKUP($C278,ToxValues!$C$4:$J$284,7,FALSE)</f>
        <v>--</v>
      </c>
      <c r="O278" s="255">
        <f>VLOOKUP($C278,ToxValues!$C$4:$J$284,3,FALSE)</f>
        <v>5.9999999999999995E-4</v>
      </c>
      <c r="P278" s="255"/>
      <c r="Q278" s="497"/>
    </row>
    <row r="279" spans="1:17" x14ac:dyDescent="0.25">
      <c r="A279" s="318" t="s">
        <v>3</v>
      </c>
      <c r="B279" s="319" t="s">
        <v>15</v>
      </c>
      <c r="C279" s="208" t="s">
        <v>14</v>
      </c>
      <c r="D279" s="208">
        <v>57125</v>
      </c>
      <c r="E279" s="208" t="str">
        <f>IFERROR(VLOOKUP(C279,RSL_Composite!$A$4:$K$767,11,FALSE),"--")</f>
        <v>--</v>
      </c>
      <c r="F279" s="490" t="s">
        <v>2477</v>
      </c>
      <c r="G279" s="490" t="str">
        <f t="shared" si="12"/>
        <v>--</v>
      </c>
      <c r="H279" s="490"/>
      <c r="I279" s="490"/>
      <c r="J279" s="490" t="str">
        <f t="shared" si="14"/>
        <v>--</v>
      </c>
      <c r="K279" s="490"/>
      <c r="L279" s="490"/>
      <c r="M279" s="490" t="str">
        <f t="shared" si="13"/>
        <v>--</v>
      </c>
      <c r="N279" s="255" t="str">
        <f>VLOOKUP($C279,ToxValues!$C$4:$J$284,7,FALSE)</f>
        <v>--</v>
      </c>
      <c r="O279" s="255">
        <f>VLOOKUP($C279,ToxValues!$C$4:$J$284,3,FALSE)</f>
        <v>5.9999999999999995E-4</v>
      </c>
      <c r="P279" s="255"/>
      <c r="Q279" s="497"/>
    </row>
    <row r="280" spans="1:17" x14ac:dyDescent="0.25">
      <c r="A280" s="318" t="s">
        <v>3</v>
      </c>
      <c r="B280" s="319" t="s">
        <v>13</v>
      </c>
      <c r="C280" s="208" t="s">
        <v>12</v>
      </c>
      <c r="D280" s="208">
        <v>143339</v>
      </c>
      <c r="E280" s="208" t="str">
        <f>IFERROR(VLOOKUP(C280,RSL_Composite!$A$4:$K$767,11,FALSE),"--")</f>
        <v>--</v>
      </c>
      <c r="F280" s="490" t="s">
        <v>2477</v>
      </c>
      <c r="G280" s="490" t="str">
        <f t="shared" si="12"/>
        <v>--</v>
      </c>
      <c r="H280" s="490"/>
      <c r="I280" s="490"/>
      <c r="J280" s="490" t="str">
        <f t="shared" si="14"/>
        <v>--</v>
      </c>
      <c r="K280" s="490"/>
      <c r="L280" s="490"/>
      <c r="M280" s="490" t="str">
        <f t="shared" si="13"/>
        <v>--</v>
      </c>
      <c r="N280" s="255" t="str">
        <f>VLOOKUP($C280,ToxValues!$C$4:$J$284,7,FALSE)</f>
        <v>--</v>
      </c>
      <c r="O280" s="255">
        <f>VLOOKUP($C280,ToxValues!$C$4:$J$284,3,FALSE)</f>
        <v>1E-3</v>
      </c>
      <c r="P280" s="255"/>
      <c r="Q280" s="497"/>
    </row>
    <row r="281" spans="1:17" x14ac:dyDescent="0.25">
      <c r="A281" s="318" t="s">
        <v>3</v>
      </c>
      <c r="B281" s="319" t="s">
        <v>11</v>
      </c>
      <c r="C281" s="208" t="s">
        <v>10</v>
      </c>
      <c r="D281" s="208">
        <v>7681494</v>
      </c>
      <c r="E281" s="208" t="str">
        <f>IFERROR(VLOOKUP(C281,RSL_Composite!$A$4:$K$767,11,FALSE),"--")</f>
        <v>--</v>
      </c>
      <c r="F281" s="490" t="s">
        <v>2477</v>
      </c>
      <c r="G281" s="490" t="str">
        <f t="shared" si="12"/>
        <v>--</v>
      </c>
      <c r="H281" s="490"/>
      <c r="I281" s="490"/>
      <c r="J281" s="490" t="str">
        <f t="shared" si="14"/>
        <v>--</v>
      </c>
      <c r="K281" s="490"/>
      <c r="L281" s="490"/>
      <c r="M281" s="490" t="str">
        <f t="shared" si="13"/>
        <v>--</v>
      </c>
      <c r="N281" s="255" t="str">
        <f>VLOOKUP($C281,ToxValues!$C$4:$J$284,7,FALSE)</f>
        <v>--</v>
      </c>
      <c r="O281" s="255">
        <f>VLOOKUP($C281,ToxValues!$C$4:$J$284,3,FALSE)</f>
        <v>0.05</v>
      </c>
      <c r="P281" s="255"/>
      <c r="Q281" s="497"/>
    </row>
    <row r="282" spans="1:17" x14ac:dyDescent="0.25">
      <c r="A282" s="318" t="s">
        <v>3</v>
      </c>
      <c r="B282" s="319" t="s">
        <v>9</v>
      </c>
      <c r="C282" s="208" t="s">
        <v>8</v>
      </c>
      <c r="D282" s="208">
        <v>14797558</v>
      </c>
      <c r="E282" s="208" t="str">
        <f>IFERROR(VLOOKUP(C282,RSL_Composite!$A$4:$K$767,11,FALSE),"--")</f>
        <v>--</v>
      </c>
      <c r="F282" s="490" t="s">
        <v>2477</v>
      </c>
      <c r="G282" s="490" t="str">
        <f t="shared" si="12"/>
        <v>--</v>
      </c>
      <c r="H282" s="490"/>
      <c r="I282" s="490"/>
      <c r="J282" s="490" t="str">
        <f t="shared" si="14"/>
        <v>--</v>
      </c>
      <c r="K282" s="490"/>
      <c r="L282" s="490"/>
      <c r="M282" s="490" t="str">
        <f t="shared" si="13"/>
        <v>--</v>
      </c>
      <c r="N282" s="255" t="str">
        <f>VLOOKUP($C282,ToxValues!$C$4:$J$284,7,FALSE)</f>
        <v>--</v>
      </c>
      <c r="O282" s="255">
        <f>VLOOKUP($C282,ToxValues!$C$4:$J$284,3,FALSE)</f>
        <v>1.6</v>
      </c>
      <c r="P282" s="255"/>
      <c r="Q282" s="497"/>
    </row>
    <row r="283" spans="1:17" x14ac:dyDescent="0.25">
      <c r="A283" s="318" t="s">
        <v>3</v>
      </c>
      <c r="B283" s="319" t="s">
        <v>7</v>
      </c>
      <c r="C283" s="208" t="s">
        <v>6</v>
      </c>
      <c r="D283" s="208">
        <v>14797650</v>
      </c>
      <c r="E283" s="208" t="str">
        <f>IFERROR(VLOOKUP(C283,RSL_Composite!$A$4:$K$767,11,FALSE),"--")</f>
        <v>--</v>
      </c>
      <c r="F283" s="490" t="s">
        <v>2477</v>
      </c>
      <c r="G283" s="490" t="str">
        <f t="shared" si="12"/>
        <v>--</v>
      </c>
      <c r="H283" s="490"/>
      <c r="I283" s="490"/>
      <c r="J283" s="490" t="str">
        <f t="shared" si="14"/>
        <v>--</v>
      </c>
      <c r="K283" s="490"/>
      <c r="L283" s="490"/>
      <c r="M283" s="490" t="str">
        <f t="shared" si="13"/>
        <v>--</v>
      </c>
      <c r="N283" s="255" t="str">
        <f>VLOOKUP($C283,ToxValues!$C$4:$J$284,7,FALSE)</f>
        <v>--</v>
      </c>
      <c r="O283" s="255">
        <f>VLOOKUP($C283,ToxValues!$C$4:$J$284,3,FALSE)</f>
        <v>0.1</v>
      </c>
      <c r="P283" s="255"/>
      <c r="Q283" s="497"/>
    </row>
    <row r="284" spans="1:17" x14ac:dyDescent="0.25">
      <c r="A284" s="318" t="s">
        <v>3</v>
      </c>
      <c r="B284" s="319" t="s">
        <v>5</v>
      </c>
      <c r="C284" s="208" t="s">
        <v>4</v>
      </c>
      <c r="D284" s="208">
        <v>7601903</v>
      </c>
      <c r="E284" s="208" t="str">
        <f>IFERROR(VLOOKUP(C284,RSL_Composite!$A$4:$K$767,11,FALSE),"--")</f>
        <v>--</v>
      </c>
      <c r="F284" s="490" t="s">
        <v>2477</v>
      </c>
      <c r="G284" s="490" t="str">
        <f t="shared" si="12"/>
        <v>--</v>
      </c>
      <c r="H284" s="490"/>
      <c r="I284" s="490"/>
      <c r="J284" s="490" t="str">
        <f t="shared" si="14"/>
        <v>--</v>
      </c>
      <c r="K284" s="490"/>
      <c r="L284" s="490"/>
      <c r="M284" s="490" t="str">
        <f t="shared" si="13"/>
        <v>--</v>
      </c>
      <c r="N284" s="255" t="str">
        <f>VLOOKUP($C284,ToxValues!$C$4:$J$284,7,FALSE)</f>
        <v>--</v>
      </c>
      <c r="O284" s="255" t="str">
        <f>VLOOKUP($C284,ToxValues!$C$4:$J$284,3,FALSE)</f>
        <v>--</v>
      </c>
      <c r="P284" s="255"/>
      <c r="Q284" s="497"/>
    </row>
    <row r="285" spans="1:17" ht="13.8" thickBot="1" x14ac:dyDescent="0.3">
      <c r="A285" s="322" t="s">
        <v>3</v>
      </c>
      <c r="B285" s="323" t="s">
        <v>2</v>
      </c>
      <c r="C285" s="288" t="s">
        <v>1</v>
      </c>
      <c r="D285" s="288">
        <v>7757826</v>
      </c>
      <c r="E285" s="288" t="str">
        <f>IFERROR(VLOOKUP(C285,RSL_Composite!$A$4:$K$767,11,FALSE),"--")</f>
        <v>--</v>
      </c>
      <c r="F285" s="498" t="s">
        <v>2477</v>
      </c>
      <c r="G285" s="498" t="str">
        <f t="shared" si="12"/>
        <v>--</v>
      </c>
      <c r="H285" s="498"/>
      <c r="I285" s="498"/>
      <c r="J285" s="498" t="str">
        <f t="shared" si="14"/>
        <v>--</v>
      </c>
      <c r="K285" s="498"/>
      <c r="L285" s="498"/>
      <c r="M285" s="498" t="str">
        <f t="shared" si="13"/>
        <v>--</v>
      </c>
      <c r="N285" s="308" t="str">
        <f>VLOOKUP($C285,ToxValues!$C$4:$J$284,7,FALSE)</f>
        <v>--</v>
      </c>
      <c r="O285" s="308" t="str">
        <f>VLOOKUP($C285,ToxValues!$C$4:$J$284,3,FALSE)</f>
        <v>--</v>
      </c>
      <c r="P285" s="308"/>
      <c r="Q285" s="500"/>
    </row>
  </sheetData>
  <printOptions horizontalCentered="1"/>
  <pageMargins left="0.7" right="0.7" top="0.75" bottom="0.75" header="0.3" footer="0.3"/>
  <pageSetup paperSize="17" scale="75" orientation="landscape" r:id="rId1"/>
  <headerFooter>
    <oddHeader>&amp;L&amp;A - Groundwater</oddHeader>
    <oddFooter>&amp;L&amp;Z&amp;F\&amp;A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183</vt:i4>
      </vt:variant>
    </vt:vector>
  </HeadingPairs>
  <TitlesOfParts>
    <vt:vector size="205" baseType="lpstr">
      <vt:lpstr>R9_ChemParameters</vt:lpstr>
      <vt:lpstr>GW_RBTLs</vt:lpstr>
      <vt:lpstr>SW_RBTLs</vt:lpstr>
      <vt:lpstr>Table C-1 Exp Factors</vt:lpstr>
      <vt:lpstr>Child Res carc</vt:lpstr>
      <vt:lpstr>Child Res NC</vt:lpstr>
      <vt:lpstr>Adult Res carc</vt:lpstr>
      <vt:lpstr>Adult Res NC</vt:lpstr>
      <vt:lpstr>Comm Worker carc</vt:lpstr>
      <vt:lpstr>Comm Worker NC</vt:lpstr>
      <vt:lpstr>Rec carc</vt:lpstr>
      <vt:lpstr>Rec NC</vt:lpstr>
      <vt:lpstr>RSL_Composite</vt:lpstr>
      <vt:lpstr>ToxValues</vt:lpstr>
      <vt:lpstr>ChemParameters_ARBCA</vt:lpstr>
      <vt:lpstr>Fate&amp;Transport_ARBCA</vt:lpstr>
      <vt:lpstr>RAGsE_B.2</vt:lpstr>
      <vt:lpstr>inorg</vt:lpstr>
      <vt:lpstr>derm</vt:lpstr>
      <vt:lpstr>Derm Exp Vars</vt:lpstr>
      <vt:lpstr>RAGsE</vt:lpstr>
      <vt:lpstr>Composite</vt:lpstr>
      <vt:lpstr>AF_adult</vt:lpstr>
      <vt:lpstr>AF_child</vt:lpstr>
      <vt:lpstr>AF_comm</vt:lpstr>
      <vt:lpstr>AF_construction</vt:lpstr>
      <vt:lpstr>AF_tres</vt:lpstr>
      <vt:lpstr>ATc</vt:lpstr>
      <vt:lpstr>ATnc_adult</vt:lpstr>
      <vt:lpstr>ATnc_child</vt:lpstr>
      <vt:lpstr>ATnc_comm</vt:lpstr>
      <vt:lpstr>ATnc_construction</vt:lpstr>
      <vt:lpstr>ATnc_rec</vt:lpstr>
      <vt:lpstr>B</vt:lpstr>
      <vt:lpstr>BW_adult</vt:lpstr>
      <vt:lpstr>BW_child</vt:lpstr>
      <vt:lpstr>BW_tres</vt:lpstr>
      <vt:lpstr>CSFo</vt:lpstr>
      <vt:lpstr>'Rec NC'!DA_event</vt:lpstr>
      <vt:lpstr>DA_event</vt:lpstr>
      <vt:lpstr>'Adult Res NC'!DA_event_adult_nc</vt:lpstr>
      <vt:lpstr>'Adult Res NC'!DA_event_carc</vt:lpstr>
      <vt:lpstr>'Child Res carc'!DA_event_carc</vt:lpstr>
      <vt:lpstr>GW_RBTLs!DA_event_carc</vt:lpstr>
      <vt:lpstr>'Rec carc'!DA_event_carc</vt:lpstr>
      <vt:lpstr>'Rec NC'!DA_event_carc</vt:lpstr>
      <vt:lpstr>DA_event_carc</vt:lpstr>
      <vt:lpstr>'Rec carc'!DA_event_child_res_carc</vt:lpstr>
      <vt:lpstr>DA_event_child_res_carc</vt:lpstr>
      <vt:lpstr>'Adult Res NC'!DA_event_nc</vt:lpstr>
      <vt:lpstr>'Adult Res carc'!DA_event_res_carc_adult</vt:lpstr>
      <vt:lpstr>'Comm Worker carc'!DA_event_res_carc_adult</vt:lpstr>
      <vt:lpstr>'Rec carc'!DA_event_res_carc_adult</vt:lpstr>
      <vt:lpstr>DAevent_carc_adult</vt:lpstr>
      <vt:lpstr>DAevent_nc_child</vt:lpstr>
      <vt:lpstr>DAevent_res_carc_adult</vt:lpstr>
      <vt:lpstr>ED_adult</vt:lpstr>
      <vt:lpstr>ED_child</vt:lpstr>
      <vt:lpstr>ED_comm</vt:lpstr>
      <vt:lpstr>ED_construction</vt:lpstr>
      <vt:lpstr>ED_tres</vt:lpstr>
      <vt:lpstr>EF_adult</vt:lpstr>
      <vt:lpstr>EF_child</vt:lpstr>
      <vt:lpstr>EF_comm</vt:lpstr>
      <vt:lpstr>EF_cons</vt:lpstr>
      <vt:lpstr>EF_construction</vt:lpstr>
      <vt:lpstr>EF_tres</vt:lpstr>
      <vt:lpstr>EFcomm</vt:lpstr>
      <vt:lpstr>EFcons</vt:lpstr>
      <vt:lpstr>ELCR</vt:lpstr>
      <vt:lpstr>ET_adult</vt:lpstr>
      <vt:lpstr>ET_child</vt:lpstr>
      <vt:lpstr>ET_comm</vt:lpstr>
      <vt:lpstr>ET_construction</vt:lpstr>
      <vt:lpstr>ET_rec</vt:lpstr>
      <vt:lpstr>ETrec</vt:lpstr>
      <vt:lpstr>EvF_adult</vt:lpstr>
      <vt:lpstr>EvF_child</vt:lpstr>
      <vt:lpstr>EvF_comm</vt:lpstr>
      <vt:lpstr>EvF_construction</vt:lpstr>
      <vt:lpstr>GIabs</vt:lpstr>
      <vt:lpstr>'Adult Res NC'!GroupA</vt:lpstr>
      <vt:lpstr>'Rec NC'!GroupA</vt:lpstr>
      <vt:lpstr>GroupA</vt:lpstr>
      <vt:lpstr>'Adult Res NC'!groupB</vt:lpstr>
      <vt:lpstr>'Rec NC'!groupB</vt:lpstr>
      <vt:lpstr>groupB</vt:lpstr>
      <vt:lpstr>HQ</vt:lpstr>
      <vt:lpstr>IRs_adult</vt:lpstr>
      <vt:lpstr>IRs_child</vt:lpstr>
      <vt:lpstr>IRs_comm</vt:lpstr>
      <vt:lpstr>IRs_construction</vt:lpstr>
      <vt:lpstr>IRs_tress</vt:lpstr>
      <vt:lpstr>IRw_adult</vt:lpstr>
      <vt:lpstr>IRw_child</vt:lpstr>
      <vt:lpstr>IRw_comm</vt:lpstr>
      <vt:lpstr>IRw_construction</vt:lpstr>
      <vt:lpstr>IRw_rec</vt:lpstr>
      <vt:lpstr>'Adult Res NC'!IUR</vt:lpstr>
      <vt:lpstr>'Rec NC'!IUR</vt:lpstr>
      <vt:lpstr>IUR</vt:lpstr>
      <vt:lpstr>k</vt:lpstr>
      <vt:lpstr>'Adult Res carc'!Kp</vt:lpstr>
      <vt:lpstr>'Adult Res NC'!Kp</vt:lpstr>
      <vt:lpstr>'Child Res carc'!Kp</vt:lpstr>
      <vt:lpstr>GW_RBTLs!Kp</vt:lpstr>
      <vt:lpstr>'Rec carc'!Kp</vt:lpstr>
      <vt:lpstr>'Rec NC'!Kp</vt:lpstr>
      <vt:lpstr>Kp</vt:lpstr>
      <vt:lpstr>mut_derm_gw</vt:lpstr>
      <vt:lpstr>mut_ing_res_gw</vt:lpstr>
      <vt:lpstr>mut_res_derm</vt:lpstr>
      <vt:lpstr>mut_VSM</vt:lpstr>
      <vt:lpstr>'Adult Res carc'!MW</vt:lpstr>
      <vt:lpstr>'Adult Res NC'!MW</vt:lpstr>
      <vt:lpstr>'Child Res carc'!MW</vt:lpstr>
      <vt:lpstr>GW_RBTLs!MW</vt:lpstr>
      <vt:lpstr>'Rec carc'!MW</vt:lpstr>
      <vt:lpstr>'Rec NC'!MW</vt:lpstr>
      <vt:lpstr>SW_RBTLs!MW</vt:lpstr>
      <vt:lpstr>MW</vt:lpstr>
      <vt:lpstr>'Child Res carc'!Print_Area</vt:lpstr>
      <vt:lpstr>'Comm Worker carc'!Print_Area</vt:lpstr>
      <vt:lpstr>'Fate&amp;Transport_ARBCA'!Print_Area</vt:lpstr>
      <vt:lpstr>'Rec carc'!Print_Area</vt:lpstr>
      <vt:lpstr>'Table C-1 Exp Factors'!Print_Area</vt:lpstr>
      <vt:lpstr>'Adult Res carc'!Print_Titles</vt:lpstr>
      <vt:lpstr>'Adult Res NC'!Print_Titles</vt:lpstr>
      <vt:lpstr>ChemParameters_ARBCA!Print_Titles</vt:lpstr>
      <vt:lpstr>'Child Res carc'!Print_Titles</vt:lpstr>
      <vt:lpstr>'Child Res NC'!Print_Titles</vt:lpstr>
      <vt:lpstr>'Comm Worker carc'!Print_Titles</vt:lpstr>
      <vt:lpstr>'Comm Worker NC'!Print_Titles</vt:lpstr>
      <vt:lpstr>GW_RBTLs!Print_Titles</vt:lpstr>
      <vt:lpstr>'Rec carc'!Print_Titles</vt:lpstr>
      <vt:lpstr>'Rec NC'!Print_Titles</vt:lpstr>
      <vt:lpstr>SW_RBTLs!Print_Titles</vt:lpstr>
      <vt:lpstr>'Table C-1 Exp Factors'!Print_Titles</vt:lpstr>
      <vt:lpstr>ToxValues!Print_Titles</vt:lpstr>
      <vt:lpstr>rbtl</vt:lpstr>
      <vt:lpstr>'Comm Worker NC'!RBTL_adult_res_nc</vt:lpstr>
      <vt:lpstr>'Rec NC'!RBTL_adult_res_nc</vt:lpstr>
      <vt:lpstr>RBTL_adult_res_nc</vt:lpstr>
      <vt:lpstr>'Adult Res carc'!RBTL_gw</vt:lpstr>
      <vt:lpstr>'Child Res carc'!RBTL_gw</vt:lpstr>
      <vt:lpstr>GW_RBTLs!RBTL_gw</vt:lpstr>
      <vt:lpstr>'Rec carc'!RBTL_gw</vt:lpstr>
      <vt:lpstr>'Comm Worker carc'!RBTL_GW_child_res_carc</vt:lpstr>
      <vt:lpstr>'Rec carc'!RBTL_GW_child_res_carc</vt:lpstr>
      <vt:lpstr>RBTL_GW_child_res_carc</vt:lpstr>
      <vt:lpstr>'Adult Res NC'!RBTL_GW_nc</vt:lpstr>
      <vt:lpstr>'Comm Worker NC'!RBTL_GW_nc</vt:lpstr>
      <vt:lpstr>'Rec NC'!RBTL_GW_nc</vt:lpstr>
      <vt:lpstr>RBTL_GW_nc</vt:lpstr>
      <vt:lpstr>RBTL_GW_res_mut</vt:lpstr>
      <vt:lpstr>RBTL_res_adult_carc</vt:lpstr>
      <vt:lpstr>'Comm Worker NC'!RBTL_res_adult_nc</vt:lpstr>
      <vt:lpstr>'Rec NC'!RBTL_res_adult_nc</vt:lpstr>
      <vt:lpstr>RBTL_res_adult_nc</vt:lpstr>
      <vt:lpstr>'Comm Worker carc'!RBTL_res_child_carc</vt:lpstr>
      <vt:lpstr>'Rec carc'!RBTL_res_child_carc</vt:lpstr>
      <vt:lpstr>RBTL_res_child_carc</vt:lpstr>
      <vt:lpstr>RBTL_res_child_nc</vt:lpstr>
      <vt:lpstr>'Adult Res NC'!RfC</vt:lpstr>
      <vt:lpstr>'Rec NC'!RfC</vt:lpstr>
      <vt:lpstr>RfC</vt:lpstr>
      <vt:lpstr>RfDd</vt:lpstr>
      <vt:lpstr>RfDo</vt:lpstr>
      <vt:lpstr>SA_adultGW</vt:lpstr>
      <vt:lpstr>SA_childGW</vt:lpstr>
      <vt:lpstr>SA_commGW</vt:lpstr>
      <vt:lpstr>SA_consGW</vt:lpstr>
      <vt:lpstr>SA_maintGW</vt:lpstr>
      <vt:lpstr>SA_tres</vt:lpstr>
      <vt:lpstr>SA_worker_water</vt:lpstr>
      <vt:lpstr>SAs_adult</vt:lpstr>
      <vt:lpstr>SAs_child</vt:lpstr>
      <vt:lpstr>SAw_adult</vt:lpstr>
      <vt:lpstr>SAw_child</vt:lpstr>
      <vt:lpstr>SAw_comm</vt:lpstr>
      <vt:lpstr>SAw_construction</vt:lpstr>
      <vt:lpstr>SFd</vt:lpstr>
      <vt:lpstr>'Adult Res carc'!SFo</vt:lpstr>
      <vt:lpstr>'Comm Worker carc'!SFo</vt:lpstr>
      <vt:lpstr>'Rec carc'!SFo</vt:lpstr>
      <vt:lpstr>SFo</vt:lpstr>
      <vt:lpstr>'Adult Res carc'!t_star</vt:lpstr>
      <vt:lpstr>'Adult Res NC'!t_star</vt:lpstr>
      <vt:lpstr>'Child Res carc'!t_star</vt:lpstr>
      <vt:lpstr>GW_RBTLs!t_star</vt:lpstr>
      <vt:lpstr>'Rec carc'!t_star</vt:lpstr>
      <vt:lpstr>'Rec NC'!t_star</vt:lpstr>
      <vt:lpstr>SW_RBTLs!t_star</vt:lpstr>
      <vt:lpstr>t_star</vt:lpstr>
      <vt:lpstr>'Adult Res carc'!tao_event</vt:lpstr>
      <vt:lpstr>'Adult Res NC'!tao_event</vt:lpstr>
      <vt:lpstr>'Child Res carc'!tao_event</vt:lpstr>
      <vt:lpstr>GW_RBTLs!tao_event</vt:lpstr>
      <vt:lpstr>'Rec carc'!tao_event</vt:lpstr>
      <vt:lpstr>'Rec NC'!tao_event</vt:lpstr>
      <vt:lpstr>SW_RBTLs!tao_event</vt:lpstr>
      <vt:lpstr>tao_event</vt:lpstr>
      <vt:lpstr>taoevent</vt:lpstr>
      <vt:lpstr>tevent</vt:lpstr>
      <vt:lpstr>tstar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April Brandon</dc:creator>
  <cp:lastModifiedBy>Sorell, Tamara</cp:lastModifiedBy>
  <cp:lastPrinted>2014-06-11T14:20:17Z</cp:lastPrinted>
  <dcterms:created xsi:type="dcterms:W3CDTF">2013-05-22T19:07:31Z</dcterms:created>
  <dcterms:modified xsi:type="dcterms:W3CDTF">2014-06-30T15:24:46Z</dcterms:modified>
</cp:coreProperties>
</file>